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shaykricheli/PycharmProjects/Error-Detection-and-Correction/Military-Vehicles/data/"/>
    </mc:Choice>
  </mc:AlternateContent>
  <xr:revisionPtr revIDLastSave="0" documentId="13_ncr:1_{19E03813-EB77-DE42-9AF9-B61CF71CB79C}" xr6:coauthVersionLast="47" xr6:coauthVersionMax="47" xr10:uidLastSave="{00000000-0000-0000-0000-000000000000}"/>
  <bookViews>
    <workbookView xWindow="1020" yWindow="680" windowWidth="28900" windowHeight="18660" activeTab="5" xr2:uid="{00000000-000D-0000-FFFF-FFFF00000000}"/>
  </bookViews>
  <sheets>
    <sheet name="Training" sheetId="1" r:id="rId1"/>
    <sheet name="Coarse-Grain Results" sheetId="2" r:id="rId2"/>
    <sheet name="Fine-Grain Results" sheetId="3" r:id="rId3"/>
    <sheet name="Vehicle Info" sheetId="4" r:id="rId4"/>
    <sheet name="Inconsistent Samples" sheetId="5" r:id="rId5"/>
    <sheet name="Consistent Samples" sheetId="6" r:id="rId6"/>
    <sheet name="Metadata" sheetId="7" r:id="rId7"/>
    <sheet name="Metadata 616 distribution" sheetId="8" r:id="rId8"/>
    <sheet name="Course-Grain Only Metrics" sheetId="9" r:id="rId9"/>
    <sheet name="Course-Grain Only Test" sheetId="10" r:id="rId10"/>
    <sheet name="1s_0s_Sheet" sheetId="11" r:id="rId11"/>
    <sheet name="Testing" sheetId="12" r:id="rId12"/>
    <sheet name="Consistent_and_Inconsistent_Met" sheetId="13" r:id="rId13"/>
    <sheet name="Metadata 616" sheetId="14" r:id="rId14"/>
  </sheets>
  <definedNames>
    <definedName name="_xlnm._FilterDatabase" localSheetId="13" hidden="1">'Metadata 616'!$A$2:$BJ$1048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1051" i="14" l="1"/>
  <c r="BD1050" i="14"/>
  <c r="BD1051" i="14" s="1"/>
  <c r="BA1050" i="14"/>
  <c r="AX1050" i="14"/>
  <c r="AX1051" i="14" s="1"/>
  <c r="AU1049" i="14"/>
  <c r="AT1049" i="14"/>
  <c r="AS1049" i="14"/>
  <c r="AR1049" i="14"/>
  <c r="AQ1049" i="14"/>
  <c r="AP1049" i="14"/>
  <c r="AO1049" i="14"/>
  <c r="AN1049" i="14"/>
  <c r="AM1049" i="14"/>
  <c r="AL1049" i="14"/>
  <c r="AK1049" i="14"/>
  <c r="AJ1049" i="14"/>
  <c r="AI1049" i="14"/>
  <c r="AH1049" i="14"/>
  <c r="AG1049" i="14"/>
  <c r="AF1049" i="14"/>
  <c r="AE1049" i="14"/>
  <c r="AD1049" i="14"/>
  <c r="AC1049" i="14"/>
  <c r="AB1049" i="14"/>
  <c r="AA1049" i="14"/>
  <c r="Z1049" i="14"/>
  <c r="Y1049" i="14"/>
  <c r="X1049" i="14"/>
  <c r="W1049" i="14"/>
  <c r="V1049" i="14"/>
  <c r="U1049" i="14"/>
  <c r="T1049" i="14"/>
  <c r="S1049" i="14"/>
  <c r="BE238" i="14"/>
  <c r="N238" i="14"/>
  <c r="M238" i="14"/>
  <c r="L238" i="14"/>
  <c r="BE237" i="14"/>
  <c r="N237" i="14"/>
  <c r="M237" i="14"/>
  <c r="L237" i="14"/>
  <c r="BE236" i="14"/>
  <c r="N236" i="14"/>
  <c r="M236" i="14"/>
  <c r="L236" i="14"/>
  <c r="BE235" i="14"/>
  <c r="N235" i="14"/>
  <c r="M235" i="14"/>
  <c r="L235" i="14"/>
  <c r="BE234" i="14"/>
  <c r="N234" i="14"/>
  <c r="M234" i="14"/>
  <c r="L234" i="14"/>
  <c r="BE233" i="14"/>
  <c r="N233" i="14"/>
  <c r="M233" i="14"/>
  <c r="L233" i="14"/>
  <c r="BE232" i="14"/>
  <c r="N232" i="14"/>
  <c r="M232" i="14"/>
  <c r="L232" i="14"/>
  <c r="BE231" i="14"/>
  <c r="N231" i="14"/>
  <c r="M231" i="14"/>
  <c r="L231" i="14"/>
  <c r="BE230" i="14"/>
  <c r="N230" i="14"/>
  <c r="M230" i="14"/>
  <c r="L230" i="14"/>
  <c r="BE229" i="14"/>
  <c r="N229" i="14"/>
  <c r="M229" i="14"/>
  <c r="L229" i="14"/>
  <c r="BE228" i="14"/>
  <c r="N228" i="14"/>
  <c r="M228" i="14"/>
  <c r="L228" i="14"/>
  <c r="BE227" i="14"/>
  <c r="N227" i="14"/>
  <c r="M227" i="14"/>
  <c r="L227" i="14"/>
  <c r="BE226" i="14"/>
  <c r="N226" i="14"/>
  <c r="M226" i="14"/>
  <c r="L226" i="14"/>
  <c r="BE225" i="14"/>
  <c r="N225" i="14"/>
  <c r="M225" i="14"/>
  <c r="L225" i="14"/>
  <c r="BE224" i="14"/>
  <c r="N224" i="14"/>
  <c r="M224" i="14"/>
  <c r="L224" i="14"/>
  <c r="BE223" i="14"/>
  <c r="N223" i="14"/>
  <c r="M223" i="14"/>
  <c r="L223" i="14"/>
  <c r="BE222" i="14"/>
  <c r="N222" i="14"/>
  <c r="M222" i="14"/>
  <c r="L222" i="14"/>
  <c r="BE221" i="14"/>
  <c r="N221" i="14"/>
  <c r="M221" i="14"/>
  <c r="L221" i="14"/>
  <c r="BE220" i="14"/>
  <c r="N220" i="14"/>
  <c r="M220" i="14"/>
  <c r="L220" i="14"/>
  <c r="BE219" i="14"/>
  <c r="N219" i="14"/>
  <c r="M219" i="14"/>
  <c r="L219" i="14"/>
  <c r="BE218" i="14"/>
  <c r="N218" i="14"/>
  <c r="M218" i="14"/>
  <c r="L218" i="14"/>
  <c r="BE217" i="14"/>
  <c r="N217" i="14"/>
  <c r="M217" i="14"/>
  <c r="L217" i="14"/>
  <c r="BE216" i="14"/>
  <c r="N216" i="14"/>
  <c r="M216" i="14"/>
  <c r="L216" i="14"/>
  <c r="BE215" i="14"/>
  <c r="N215" i="14"/>
  <c r="M215" i="14"/>
  <c r="L215" i="14"/>
  <c r="BE214" i="14"/>
  <c r="N214" i="14"/>
  <c r="M214" i="14"/>
  <c r="L214" i="14"/>
  <c r="BE213" i="14"/>
  <c r="N213" i="14"/>
  <c r="M213" i="14"/>
  <c r="L213" i="14"/>
  <c r="BE212" i="14"/>
  <c r="N212" i="14"/>
  <c r="M212" i="14"/>
  <c r="L212" i="14"/>
  <c r="BE211" i="14"/>
  <c r="N211" i="14"/>
  <c r="M211" i="14"/>
  <c r="L211" i="14"/>
  <c r="BE210" i="14"/>
  <c r="N210" i="14"/>
  <c r="M210" i="14"/>
  <c r="L210" i="14"/>
  <c r="BE209" i="14"/>
  <c r="N209" i="14"/>
  <c r="M209" i="14"/>
  <c r="L209" i="14"/>
  <c r="BE208" i="14"/>
  <c r="N208" i="14"/>
  <c r="M208" i="14"/>
  <c r="L208" i="14"/>
  <c r="BE207" i="14"/>
  <c r="N207" i="14"/>
  <c r="M207" i="14"/>
  <c r="L207" i="14"/>
  <c r="BE206" i="14"/>
  <c r="N206" i="14"/>
  <c r="M206" i="14"/>
  <c r="L206" i="14"/>
  <c r="BE205" i="14"/>
  <c r="N205" i="14"/>
  <c r="M205" i="14"/>
  <c r="L205" i="14"/>
  <c r="BE204" i="14"/>
  <c r="N204" i="14"/>
  <c r="M204" i="14"/>
  <c r="L204" i="14"/>
  <c r="BE203" i="14"/>
  <c r="N203" i="14"/>
  <c r="M203" i="14"/>
  <c r="L203" i="14"/>
  <c r="BE202" i="14"/>
  <c r="N202" i="14"/>
  <c r="M202" i="14"/>
  <c r="L202" i="14"/>
  <c r="BE201" i="14"/>
  <c r="N201" i="14"/>
  <c r="M201" i="14"/>
  <c r="L201" i="14"/>
  <c r="BE200" i="14"/>
  <c r="N200" i="14"/>
  <c r="M200" i="14"/>
  <c r="L200" i="14"/>
  <c r="BE199" i="14"/>
  <c r="N199" i="14"/>
  <c r="M199" i="14"/>
  <c r="L199" i="14"/>
  <c r="BE198" i="14"/>
  <c r="N198" i="14"/>
  <c r="M198" i="14"/>
  <c r="L198" i="14"/>
  <c r="BE197" i="14"/>
  <c r="N197" i="14"/>
  <c r="M197" i="14"/>
  <c r="L197" i="14"/>
  <c r="BE196" i="14"/>
  <c r="N196" i="14"/>
  <c r="M196" i="14"/>
  <c r="L196" i="14"/>
  <c r="BE195" i="14"/>
  <c r="N195" i="14"/>
  <c r="M195" i="14"/>
  <c r="L195" i="14"/>
  <c r="BE194" i="14"/>
  <c r="N194" i="14"/>
  <c r="M194" i="14"/>
  <c r="L194" i="14"/>
  <c r="BE193" i="14"/>
  <c r="N193" i="14"/>
  <c r="M193" i="14"/>
  <c r="L193" i="14"/>
  <c r="BE192" i="14"/>
  <c r="N192" i="14"/>
  <c r="M192" i="14"/>
  <c r="L192" i="14"/>
  <c r="BE191" i="14"/>
  <c r="N191" i="14"/>
  <c r="M191" i="14"/>
  <c r="L191" i="14"/>
  <c r="BE190" i="14"/>
  <c r="N190" i="14"/>
  <c r="M190" i="14"/>
  <c r="L190" i="14"/>
  <c r="BE189" i="14"/>
  <c r="N189" i="14"/>
  <c r="M189" i="14"/>
  <c r="L189" i="14"/>
  <c r="BE188" i="14"/>
  <c r="N188" i="14"/>
  <c r="M188" i="14"/>
  <c r="L188" i="14"/>
  <c r="BE187" i="14"/>
  <c r="N187" i="14"/>
  <c r="M187" i="14"/>
  <c r="L187" i="14"/>
  <c r="BE186" i="14"/>
  <c r="N186" i="14"/>
  <c r="M186" i="14"/>
  <c r="L186" i="14"/>
  <c r="BE185" i="14"/>
  <c r="N185" i="14"/>
  <c r="M185" i="14"/>
  <c r="L185" i="14"/>
  <c r="BE184" i="14"/>
  <c r="N184" i="14"/>
  <c r="M184" i="14"/>
  <c r="L184" i="14"/>
  <c r="BE183" i="14"/>
  <c r="N183" i="14"/>
  <c r="M183" i="14"/>
  <c r="L183" i="14"/>
  <c r="BE182" i="14"/>
  <c r="N182" i="14"/>
  <c r="M182" i="14"/>
  <c r="L182" i="14"/>
  <c r="BE181" i="14"/>
  <c r="N181" i="14"/>
  <c r="M181" i="14"/>
  <c r="L181" i="14"/>
  <c r="BE180" i="14"/>
  <c r="N180" i="14"/>
  <c r="M180" i="14"/>
  <c r="L180" i="14"/>
  <c r="BE179" i="14"/>
  <c r="N179" i="14"/>
  <c r="M179" i="14"/>
  <c r="L179" i="14"/>
  <c r="BE178" i="14"/>
  <c r="N178" i="14"/>
  <c r="M178" i="14"/>
  <c r="L178" i="14"/>
  <c r="BE177" i="14"/>
  <c r="N177" i="14"/>
  <c r="M177" i="14"/>
  <c r="L177" i="14"/>
  <c r="BE176" i="14"/>
  <c r="N176" i="14"/>
  <c r="M176" i="14"/>
  <c r="L176" i="14"/>
  <c r="BE175" i="14"/>
  <c r="N175" i="14"/>
  <c r="M175" i="14"/>
  <c r="L175" i="14"/>
  <c r="BE174" i="14"/>
  <c r="N174" i="14"/>
  <c r="M174" i="14"/>
  <c r="L174" i="14"/>
  <c r="BE173" i="14"/>
  <c r="N173" i="14"/>
  <c r="M173" i="14"/>
  <c r="L173" i="14"/>
  <c r="BE172" i="14"/>
  <c r="N172" i="14"/>
  <c r="M172" i="14"/>
  <c r="L172" i="14"/>
  <c r="BE171" i="14"/>
  <c r="N171" i="14"/>
  <c r="M171" i="14"/>
  <c r="L171" i="14"/>
  <c r="BE170" i="14"/>
  <c r="N170" i="14"/>
  <c r="M170" i="14"/>
  <c r="L170" i="14"/>
  <c r="BE169" i="14"/>
  <c r="N169" i="14"/>
  <c r="M169" i="14"/>
  <c r="L169" i="14"/>
  <c r="BE168" i="14"/>
  <c r="N168" i="14"/>
  <c r="M168" i="14"/>
  <c r="L168" i="14"/>
  <c r="BE167" i="14"/>
  <c r="N167" i="14"/>
  <c r="M167" i="14"/>
  <c r="L167" i="14"/>
  <c r="BE166" i="14"/>
  <c r="N166" i="14"/>
  <c r="M166" i="14"/>
  <c r="L166" i="14"/>
  <c r="BE165" i="14"/>
  <c r="N165" i="14"/>
  <c r="M165" i="14"/>
  <c r="L165" i="14"/>
  <c r="BE164" i="14"/>
  <c r="N164" i="14"/>
  <c r="M164" i="14"/>
  <c r="L164" i="14"/>
  <c r="BE163" i="14"/>
  <c r="N163" i="14"/>
  <c r="M163" i="14"/>
  <c r="L163" i="14"/>
  <c r="BE162" i="14"/>
  <c r="N162" i="14"/>
  <c r="M162" i="14"/>
  <c r="L162" i="14"/>
  <c r="BE161" i="14"/>
  <c r="N161" i="14"/>
  <c r="M161" i="14"/>
  <c r="L161" i="14"/>
  <c r="BE160" i="14"/>
  <c r="N160" i="14"/>
  <c r="M160" i="14"/>
  <c r="L160" i="14"/>
  <c r="BE159" i="14"/>
  <c r="N159" i="14"/>
  <c r="M159" i="14"/>
  <c r="L159" i="14"/>
  <c r="BE158" i="14"/>
  <c r="N158" i="14"/>
  <c r="M158" i="14"/>
  <c r="L158" i="14"/>
  <c r="BE157" i="14"/>
  <c r="N157" i="14"/>
  <c r="M157" i="14"/>
  <c r="L157" i="14"/>
  <c r="BE156" i="14"/>
  <c r="N156" i="14"/>
  <c r="M156" i="14"/>
  <c r="L156" i="14"/>
  <c r="BE155" i="14"/>
  <c r="N155" i="14"/>
  <c r="M155" i="14"/>
  <c r="L155" i="14"/>
  <c r="BE154" i="14"/>
  <c r="N154" i="14"/>
  <c r="M154" i="14"/>
  <c r="L154" i="14"/>
  <c r="BE153" i="14"/>
  <c r="N153" i="14"/>
  <c r="M153" i="14"/>
  <c r="L153" i="14"/>
  <c r="BE152" i="14"/>
  <c r="N152" i="14"/>
  <c r="M152" i="14"/>
  <c r="L152" i="14"/>
  <c r="BE151" i="14"/>
  <c r="N151" i="14"/>
  <c r="M151" i="14"/>
  <c r="L151" i="14"/>
  <c r="BE150" i="14"/>
  <c r="N150" i="14"/>
  <c r="M150" i="14"/>
  <c r="L150" i="14"/>
  <c r="BE149" i="14"/>
  <c r="N149" i="14"/>
  <c r="M149" i="14"/>
  <c r="L149" i="14"/>
  <c r="BE148" i="14"/>
  <c r="N148" i="14"/>
  <c r="M148" i="14"/>
  <c r="L148" i="14"/>
  <c r="BE147" i="14"/>
  <c r="N147" i="14"/>
  <c r="M147" i="14"/>
  <c r="L147" i="14"/>
  <c r="BE146" i="14"/>
  <c r="N146" i="14"/>
  <c r="M146" i="14"/>
  <c r="L146" i="14"/>
  <c r="BE145" i="14"/>
  <c r="N145" i="14"/>
  <c r="M145" i="14"/>
  <c r="L145" i="14"/>
  <c r="BE144" i="14"/>
  <c r="N144" i="14"/>
  <c r="M144" i="14"/>
  <c r="L144" i="14"/>
  <c r="BE143" i="14"/>
  <c r="N143" i="14"/>
  <c r="M143" i="14"/>
  <c r="L143" i="14"/>
  <c r="BE142" i="14"/>
  <c r="N142" i="14"/>
  <c r="M142" i="14"/>
  <c r="L142" i="14"/>
  <c r="BE141" i="14"/>
  <c r="N141" i="14"/>
  <c r="M141" i="14"/>
  <c r="L141" i="14"/>
  <c r="BE140" i="14"/>
  <c r="N140" i="14"/>
  <c r="M140" i="14"/>
  <c r="L140" i="14"/>
  <c r="BE139" i="14"/>
  <c r="N139" i="14"/>
  <c r="M139" i="14"/>
  <c r="L139" i="14"/>
  <c r="BE138" i="14"/>
  <c r="N138" i="14"/>
  <c r="M138" i="14"/>
  <c r="L138" i="14"/>
  <c r="BE137" i="14"/>
  <c r="N137" i="14"/>
  <c r="M137" i="14"/>
  <c r="L137" i="14"/>
  <c r="BE136" i="14"/>
  <c r="N136" i="14"/>
  <c r="M136" i="14"/>
  <c r="L136" i="14"/>
  <c r="BE135" i="14"/>
  <c r="N135" i="14"/>
  <c r="M135" i="14"/>
  <c r="L135" i="14"/>
  <c r="BE134" i="14"/>
  <c r="N134" i="14"/>
  <c r="M134" i="14"/>
  <c r="L134" i="14"/>
  <c r="BE133" i="14"/>
  <c r="N133" i="14"/>
  <c r="M133" i="14"/>
  <c r="L133" i="14"/>
  <c r="BE132" i="14"/>
  <c r="N132" i="14"/>
  <c r="M132" i="14"/>
  <c r="L132" i="14"/>
  <c r="BE131" i="14"/>
  <c r="N131" i="14"/>
  <c r="M131" i="14"/>
  <c r="L131" i="14"/>
  <c r="BE130" i="14"/>
  <c r="N130" i="14"/>
  <c r="M130" i="14"/>
  <c r="L130" i="14"/>
  <c r="BE129" i="14"/>
  <c r="N129" i="14"/>
  <c r="M129" i="14"/>
  <c r="L129" i="14"/>
  <c r="BE128" i="14"/>
  <c r="N128" i="14"/>
  <c r="M128" i="14"/>
  <c r="L128" i="14"/>
  <c r="BE127" i="14"/>
  <c r="N127" i="14"/>
  <c r="M127" i="14"/>
  <c r="L127" i="14"/>
  <c r="BE126" i="14"/>
  <c r="N126" i="14"/>
  <c r="M126" i="14"/>
  <c r="L126" i="14"/>
  <c r="BE125" i="14"/>
  <c r="N125" i="14"/>
  <c r="M125" i="14"/>
  <c r="L125" i="14"/>
  <c r="BE124" i="14"/>
  <c r="N124" i="14"/>
  <c r="M124" i="14"/>
  <c r="L124" i="14"/>
  <c r="BE123" i="14"/>
  <c r="N123" i="14"/>
  <c r="M123" i="14"/>
  <c r="L123" i="14"/>
  <c r="BE122" i="14"/>
  <c r="N122" i="14"/>
  <c r="M122" i="14"/>
  <c r="L122" i="14"/>
  <c r="BE121" i="14"/>
  <c r="N121" i="14"/>
  <c r="M121" i="14"/>
  <c r="L121" i="14"/>
  <c r="BE120" i="14"/>
  <c r="N120" i="14"/>
  <c r="M120" i="14"/>
  <c r="L120" i="14"/>
  <c r="BE119" i="14"/>
  <c r="N119" i="14"/>
  <c r="M119" i="14"/>
  <c r="L119" i="14"/>
  <c r="BE118" i="14"/>
  <c r="N118" i="14"/>
  <c r="M118" i="14"/>
  <c r="L118" i="14"/>
  <c r="BE117" i="14"/>
  <c r="N117" i="14"/>
  <c r="M117" i="14"/>
  <c r="L117" i="14"/>
  <c r="BE116" i="14"/>
  <c r="N116" i="14"/>
  <c r="M116" i="14"/>
  <c r="L116" i="14"/>
  <c r="BE115" i="14"/>
  <c r="N115" i="14"/>
  <c r="M115" i="14"/>
  <c r="L115" i="14"/>
  <c r="BE114" i="14"/>
  <c r="N114" i="14"/>
  <c r="M114" i="14"/>
  <c r="L114" i="14"/>
  <c r="BE113" i="14"/>
  <c r="N113" i="14"/>
  <c r="M113" i="14"/>
  <c r="L113" i="14"/>
  <c r="BE112" i="14"/>
  <c r="N112" i="14"/>
  <c r="M112" i="14"/>
  <c r="L112" i="14"/>
  <c r="BE111" i="14"/>
  <c r="N111" i="14"/>
  <c r="M111" i="14"/>
  <c r="L111" i="14"/>
  <c r="BE110" i="14"/>
  <c r="N110" i="14"/>
  <c r="M110" i="14"/>
  <c r="L110" i="14"/>
  <c r="BE109" i="14"/>
  <c r="N109" i="14"/>
  <c r="M109" i="14"/>
  <c r="L109" i="14"/>
  <c r="BE108" i="14"/>
  <c r="N108" i="14"/>
  <c r="M108" i="14"/>
  <c r="L108" i="14"/>
  <c r="BE107" i="14"/>
  <c r="N107" i="14"/>
  <c r="M107" i="14"/>
  <c r="L107" i="14"/>
  <c r="BE106" i="14"/>
  <c r="N106" i="14"/>
  <c r="M106" i="14"/>
  <c r="L106" i="14"/>
  <c r="BE105" i="14"/>
  <c r="N105" i="14"/>
  <c r="M105" i="14"/>
  <c r="L105" i="14"/>
  <c r="BE104" i="14"/>
  <c r="N104" i="14"/>
  <c r="M104" i="14"/>
  <c r="L104" i="14"/>
  <c r="BE103" i="14"/>
  <c r="N103" i="14"/>
  <c r="M103" i="14"/>
  <c r="L103" i="14"/>
  <c r="BE102" i="14"/>
  <c r="N102" i="14"/>
  <c r="M102" i="14"/>
  <c r="L102" i="14"/>
  <c r="BE101" i="14"/>
  <c r="N101" i="14"/>
  <c r="M101" i="14"/>
  <c r="L101" i="14"/>
  <c r="BE100" i="14"/>
  <c r="N100" i="14"/>
  <c r="M100" i="14"/>
  <c r="L100" i="14"/>
  <c r="BE99" i="14"/>
  <c r="N99" i="14"/>
  <c r="M99" i="14"/>
  <c r="L99" i="14"/>
  <c r="BE98" i="14"/>
  <c r="N98" i="14"/>
  <c r="M98" i="14"/>
  <c r="L98" i="14"/>
  <c r="BE97" i="14"/>
  <c r="N97" i="14"/>
  <c r="M97" i="14"/>
  <c r="L97" i="14"/>
  <c r="BE96" i="14"/>
  <c r="N96" i="14"/>
  <c r="M96" i="14"/>
  <c r="L96" i="14"/>
  <c r="BE95" i="14"/>
  <c r="N95" i="14"/>
  <c r="M95" i="14"/>
  <c r="L95" i="14"/>
  <c r="BE94" i="14"/>
  <c r="N94" i="14"/>
  <c r="M94" i="14"/>
  <c r="L94" i="14"/>
  <c r="BE93" i="14"/>
  <c r="N93" i="14"/>
  <c r="M93" i="14"/>
  <c r="L93" i="14"/>
  <c r="BE92" i="14"/>
  <c r="N92" i="14"/>
  <c r="M92" i="14"/>
  <c r="L92" i="14"/>
  <c r="BE91" i="14"/>
  <c r="N91" i="14"/>
  <c r="M91" i="14"/>
  <c r="L91" i="14"/>
  <c r="BE90" i="14"/>
  <c r="N90" i="14"/>
  <c r="M90" i="14"/>
  <c r="L90" i="14"/>
  <c r="BE89" i="14"/>
  <c r="N89" i="14"/>
  <c r="M89" i="14"/>
  <c r="L89" i="14"/>
  <c r="BE88" i="14"/>
  <c r="N88" i="14"/>
  <c r="M88" i="14"/>
  <c r="L88" i="14"/>
  <c r="BE87" i="14"/>
  <c r="N87" i="14"/>
  <c r="M87" i="14"/>
  <c r="L87" i="14"/>
  <c r="BE86" i="14"/>
  <c r="N86" i="14"/>
  <c r="M86" i="14"/>
  <c r="L86" i="14"/>
  <c r="BE85" i="14"/>
  <c r="N85" i="14"/>
  <c r="M85" i="14"/>
  <c r="L85" i="14"/>
  <c r="BE84" i="14"/>
  <c r="N84" i="14"/>
  <c r="M84" i="14"/>
  <c r="L84" i="14"/>
  <c r="BE83" i="14"/>
  <c r="N83" i="14"/>
  <c r="M83" i="14"/>
  <c r="L83" i="14"/>
  <c r="BE82" i="14"/>
  <c r="N82" i="14"/>
  <c r="M82" i="14"/>
  <c r="L82" i="14"/>
  <c r="BE81" i="14"/>
  <c r="N81" i="14"/>
  <c r="M81" i="14"/>
  <c r="L81" i="14"/>
  <c r="BE80" i="14"/>
  <c r="N80" i="14"/>
  <c r="M80" i="14"/>
  <c r="L80" i="14"/>
  <c r="BE79" i="14"/>
  <c r="N79" i="14"/>
  <c r="M79" i="14"/>
  <c r="L79" i="14"/>
  <c r="BE78" i="14"/>
  <c r="N78" i="14"/>
  <c r="M78" i="14"/>
  <c r="L78" i="14"/>
  <c r="BE77" i="14"/>
  <c r="N77" i="14"/>
  <c r="M77" i="14"/>
  <c r="L77" i="14"/>
  <c r="BE76" i="14"/>
  <c r="N76" i="14"/>
  <c r="M76" i="14"/>
  <c r="L76" i="14"/>
  <c r="BE75" i="14"/>
  <c r="N75" i="14"/>
  <c r="M75" i="14"/>
  <c r="L75" i="14"/>
  <c r="BE74" i="14"/>
  <c r="N74" i="14"/>
  <c r="M74" i="14"/>
  <c r="L74" i="14"/>
  <c r="BE73" i="14"/>
  <c r="N73" i="14"/>
  <c r="M73" i="14"/>
  <c r="L73" i="14"/>
  <c r="BE72" i="14"/>
  <c r="N72" i="14"/>
  <c r="M72" i="14"/>
  <c r="L72" i="14"/>
  <c r="BE71" i="14"/>
  <c r="N71" i="14"/>
  <c r="M71" i="14"/>
  <c r="L71" i="14"/>
  <c r="BE70" i="14"/>
  <c r="N70" i="14"/>
  <c r="M70" i="14"/>
  <c r="L70" i="14"/>
  <c r="BE69" i="14"/>
  <c r="N69" i="14"/>
  <c r="M69" i="14"/>
  <c r="L69" i="14"/>
  <c r="BE68" i="14"/>
  <c r="N68" i="14"/>
  <c r="M68" i="14"/>
  <c r="L68" i="14"/>
  <c r="BE67" i="14"/>
  <c r="N67" i="14"/>
  <c r="M67" i="14"/>
  <c r="L67" i="14"/>
  <c r="BE66" i="14"/>
  <c r="N66" i="14"/>
  <c r="M66" i="14"/>
  <c r="L66" i="14"/>
  <c r="BE65" i="14"/>
  <c r="N65" i="14"/>
  <c r="M65" i="14"/>
  <c r="L65" i="14"/>
  <c r="BE64" i="14"/>
  <c r="N64" i="14"/>
  <c r="M64" i="14"/>
  <c r="L64" i="14"/>
  <c r="BE63" i="14"/>
  <c r="N63" i="14"/>
  <c r="M63" i="14"/>
  <c r="L63" i="14"/>
  <c r="BE62" i="14"/>
  <c r="N62" i="14"/>
  <c r="M62" i="14"/>
  <c r="L62" i="14"/>
  <c r="BE61" i="14"/>
  <c r="N61" i="14"/>
  <c r="M61" i="14"/>
  <c r="L61" i="14"/>
  <c r="BE60" i="14"/>
  <c r="N60" i="14"/>
  <c r="M60" i="14"/>
  <c r="L60" i="14"/>
  <c r="BE59" i="14"/>
  <c r="N59" i="14"/>
  <c r="M59" i="14"/>
  <c r="L59" i="14"/>
  <c r="BE58" i="14"/>
  <c r="N58" i="14"/>
  <c r="M58" i="14"/>
  <c r="L58" i="14"/>
  <c r="BE57" i="14"/>
  <c r="N57" i="14"/>
  <c r="M57" i="14"/>
  <c r="L57" i="14"/>
  <c r="BE56" i="14"/>
  <c r="N56" i="14"/>
  <c r="M56" i="14"/>
  <c r="L56" i="14"/>
  <c r="BE55" i="14"/>
  <c r="N55" i="14"/>
  <c r="M55" i="14"/>
  <c r="L55" i="14"/>
  <c r="BE54" i="14"/>
  <c r="N54" i="14"/>
  <c r="M54" i="14"/>
  <c r="L54" i="14"/>
  <c r="BE53" i="14"/>
  <c r="N53" i="14"/>
  <c r="M53" i="14"/>
  <c r="L53" i="14"/>
  <c r="BE52" i="14"/>
  <c r="N52" i="14"/>
  <c r="M52" i="14"/>
  <c r="L52" i="14"/>
  <c r="BE51" i="14"/>
  <c r="N51" i="14"/>
  <c r="M51" i="14"/>
  <c r="L51" i="14"/>
  <c r="BE50" i="14"/>
  <c r="N50" i="14"/>
  <c r="M50" i="14"/>
  <c r="L50" i="14"/>
  <c r="BE49" i="14"/>
  <c r="N49" i="14"/>
  <c r="M49" i="14"/>
  <c r="L49" i="14"/>
  <c r="BE48" i="14"/>
  <c r="N48" i="14"/>
  <c r="M48" i="14"/>
  <c r="L48" i="14"/>
  <c r="BE47" i="14"/>
  <c r="N47" i="14"/>
  <c r="M47" i="14"/>
  <c r="L47" i="14"/>
  <c r="BE46" i="14"/>
  <c r="N46" i="14"/>
  <c r="M46" i="14"/>
  <c r="L46" i="14"/>
  <c r="BE45" i="14"/>
  <c r="N45" i="14"/>
  <c r="M45" i="14"/>
  <c r="L45" i="14"/>
  <c r="BE44" i="14"/>
  <c r="N44" i="14"/>
  <c r="M44" i="14"/>
  <c r="L44" i="14"/>
  <c r="BE43" i="14"/>
  <c r="N43" i="14"/>
  <c r="M43" i="14"/>
  <c r="L43" i="14"/>
  <c r="BE42" i="14"/>
  <c r="N42" i="14"/>
  <c r="M42" i="14"/>
  <c r="L42" i="14"/>
  <c r="BE41" i="14"/>
  <c r="N41" i="14"/>
  <c r="M41" i="14"/>
  <c r="L41" i="14"/>
  <c r="BE40" i="14"/>
  <c r="N40" i="14"/>
  <c r="M40" i="14"/>
  <c r="L40" i="14"/>
  <c r="BE39" i="14"/>
  <c r="N39" i="14"/>
  <c r="M39" i="14"/>
  <c r="L39" i="14"/>
  <c r="BE38" i="14"/>
  <c r="N38" i="14"/>
  <c r="M38" i="14"/>
  <c r="L38" i="14"/>
  <c r="BE37" i="14"/>
  <c r="N37" i="14"/>
  <c r="M37" i="14"/>
  <c r="L37" i="14"/>
  <c r="BE36" i="14"/>
  <c r="N36" i="14"/>
  <c r="M36" i="14"/>
  <c r="L36" i="14"/>
  <c r="BE35" i="14"/>
  <c r="N35" i="14"/>
  <c r="M35" i="14"/>
  <c r="L35" i="14"/>
  <c r="BE34" i="14"/>
  <c r="N34" i="14"/>
  <c r="M34" i="14"/>
  <c r="L34" i="14"/>
  <c r="BE33" i="14"/>
  <c r="N33" i="14"/>
  <c r="M33" i="14"/>
  <c r="L33" i="14"/>
  <c r="BE32" i="14"/>
  <c r="N32" i="14"/>
  <c r="M32" i="14"/>
  <c r="L32" i="14"/>
  <c r="BE31" i="14"/>
  <c r="N31" i="14"/>
  <c r="M31" i="14"/>
  <c r="L31" i="14"/>
  <c r="BE30" i="14"/>
  <c r="N30" i="14"/>
  <c r="M30" i="14"/>
  <c r="L30" i="14"/>
  <c r="BE29" i="14"/>
  <c r="N29" i="14"/>
  <c r="M29" i="14"/>
  <c r="L29" i="14"/>
  <c r="BE28" i="14"/>
  <c r="N28" i="14"/>
  <c r="M28" i="14"/>
  <c r="L28" i="14"/>
  <c r="BE27" i="14"/>
  <c r="N27" i="14"/>
  <c r="M27" i="14"/>
  <c r="L27" i="14"/>
  <c r="BE26" i="14"/>
  <c r="N26" i="14"/>
  <c r="M26" i="14"/>
  <c r="L26" i="14"/>
  <c r="BE25" i="14"/>
  <c r="N25" i="14"/>
  <c r="M25" i="14"/>
  <c r="L25" i="14"/>
  <c r="BE24" i="14"/>
  <c r="N24" i="14"/>
  <c r="M24" i="14"/>
  <c r="L24" i="14"/>
  <c r="BE23" i="14"/>
  <c r="N23" i="14"/>
  <c r="M23" i="14"/>
  <c r="L23" i="14"/>
  <c r="BE22" i="14"/>
  <c r="N22" i="14"/>
  <c r="M22" i="14"/>
  <c r="L22" i="14"/>
  <c r="BE21" i="14"/>
  <c r="N21" i="14"/>
  <c r="M21" i="14"/>
  <c r="L21" i="14"/>
  <c r="BE20" i="14"/>
  <c r="N20" i="14"/>
  <c r="M20" i="14"/>
  <c r="L20" i="14"/>
  <c r="BE19" i="14"/>
  <c r="N19" i="14"/>
  <c r="M19" i="14"/>
  <c r="L19" i="14"/>
  <c r="BE18" i="14"/>
  <c r="N18" i="14"/>
  <c r="M18" i="14"/>
  <c r="L18" i="14"/>
  <c r="BE17" i="14"/>
  <c r="N17" i="14"/>
  <c r="M17" i="14"/>
  <c r="L17" i="14"/>
  <c r="BE16" i="14"/>
  <c r="N16" i="14"/>
  <c r="M16" i="14"/>
  <c r="L16" i="14"/>
  <c r="BE15" i="14"/>
  <c r="N15" i="14"/>
  <c r="M15" i="14"/>
  <c r="L15" i="14"/>
  <c r="BE14" i="14"/>
  <c r="N14" i="14"/>
  <c r="M14" i="14"/>
  <c r="L14" i="14"/>
  <c r="BE13" i="14"/>
  <c r="N13" i="14"/>
  <c r="M13" i="14"/>
  <c r="L13" i="14"/>
  <c r="BE12" i="14"/>
  <c r="N12" i="14"/>
  <c r="M12" i="14"/>
  <c r="L12" i="14"/>
  <c r="BE11" i="14"/>
  <c r="N11" i="14"/>
  <c r="M11" i="14"/>
  <c r="L11" i="14"/>
  <c r="BE10" i="14"/>
  <c r="N10" i="14"/>
  <c r="M10" i="14"/>
  <c r="L10" i="14"/>
  <c r="BE9" i="14"/>
  <c r="N9" i="14"/>
  <c r="M9" i="14"/>
  <c r="L9" i="14"/>
  <c r="BE8" i="14"/>
  <c r="N8" i="14"/>
  <c r="M8" i="14"/>
  <c r="L8" i="14"/>
  <c r="BE7" i="14"/>
  <c r="N7" i="14"/>
  <c r="M7" i="14"/>
  <c r="L7" i="14"/>
  <c r="BE6" i="14"/>
  <c r="N6" i="14"/>
  <c r="M6" i="14"/>
  <c r="L6" i="14"/>
  <c r="BE5" i="14"/>
  <c r="N5" i="14"/>
  <c r="M5" i="14"/>
  <c r="L5" i="14"/>
  <c r="BE4" i="14"/>
  <c r="N4" i="14"/>
  <c r="M4" i="14"/>
  <c r="L4" i="14"/>
  <c r="BE3" i="14"/>
  <c r="BG1050" i="14" s="1"/>
  <c r="BG1051" i="14" s="1"/>
  <c r="N3" i="14"/>
  <c r="M3" i="14"/>
  <c r="L3" i="14"/>
  <c r="X25" i="13"/>
  <c r="AB25" i="13" s="1"/>
  <c r="W25" i="13"/>
  <c r="AA25" i="13" s="1"/>
  <c r="V25" i="13"/>
  <c r="S25" i="13"/>
  <c r="J25" i="13"/>
  <c r="I25" i="13"/>
  <c r="H25" i="13"/>
  <c r="G25" i="13"/>
  <c r="Q25" i="13" s="1"/>
  <c r="E25" i="13"/>
  <c r="D25" i="13"/>
  <c r="C25" i="13"/>
  <c r="B25" i="13"/>
  <c r="L25" i="13" s="1"/>
  <c r="N25" i="13" s="1"/>
  <c r="AA24" i="13"/>
  <c r="X24" i="13"/>
  <c r="AB24" i="13" s="1"/>
  <c r="W24" i="13"/>
  <c r="V24" i="13"/>
  <c r="Y24" i="13" s="1"/>
  <c r="Z24" i="13" s="1"/>
  <c r="U24" i="13"/>
  <c r="T24" i="13"/>
  <c r="S24" i="13"/>
  <c r="K24" i="13"/>
  <c r="O24" i="13" s="1"/>
  <c r="J24" i="13"/>
  <c r="I24" i="13"/>
  <c r="H24" i="13"/>
  <c r="G24" i="13"/>
  <c r="P24" i="13" s="1"/>
  <c r="E24" i="13"/>
  <c r="D24" i="13"/>
  <c r="C24" i="13"/>
  <c r="B24" i="13"/>
  <c r="L24" i="13" s="1"/>
  <c r="AA23" i="13"/>
  <c r="X23" i="13"/>
  <c r="U23" i="13" s="1"/>
  <c r="W23" i="13"/>
  <c r="T23" i="13" s="1"/>
  <c r="V23" i="13"/>
  <c r="S23" i="13"/>
  <c r="P23" i="13"/>
  <c r="J23" i="13"/>
  <c r="I23" i="13"/>
  <c r="H23" i="13"/>
  <c r="G23" i="13"/>
  <c r="Q23" i="13" s="1"/>
  <c r="F23" i="13"/>
  <c r="E23" i="13"/>
  <c r="D23" i="13"/>
  <c r="C23" i="13"/>
  <c r="K23" i="13" s="1"/>
  <c r="B23" i="13"/>
  <c r="L23" i="13" s="1"/>
  <c r="N23" i="13" s="1"/>
  <c r="X22" i="13"/>
  <c r="AB22" i="13" s="1"/>
  <c r="W22" i="13"/>
  <c r="T22" i="13" s="1"/>
  <c r="V22" i="13"/>
  <c r="F22" i="13" s="1"/>
  <c r="U22" i="13"/>
  <c r="S22" i="13"/>
  <c r="J22" i="13"/>
  <c r="I22" i="13"/>
  <c r="H22" i="13"/>
  <c r="P22" i="13" s="1"/>
  <c r="R22" i="13" s="1"/>
  <c r="G22" i="13"/>
  <c r="Q22" i="13" s="1"/>
  <c r="E22" i="13"/>
  <c r="D22" i="13"/>
  <c r="C22" i="13"/>
  <c r="K22" i="13" s="1"/>
  <c r="B22" i="13"/>
  <c r="L22" i="13" s="1"/>
  <c r="AB21" i="13"/>
  <c r="AA21" i="13"/>
  <c r="Y21" i="13"/>
  <c r="Z21" i="13" s="1"/>
  <c r="X21" i="13"/>
  <c r="W21" i="13"/>
  <c r="V21" i="13"/>
  <c r="U21" i="13"/>
  <c r="T21" i="13"/>
  <c r="S21" i="13"/>
  <c r="K21" i="13"/>
  <c r="J21" i="13"/>
  <c r="I21" i="13"/>
  <c r="H21" i="13"/>
  <c r="G21" i="13"/>
  <c r="Q21" i="13" s="1"/>
  <c r="E21" i="13"/>
  <c r="D21" i="13"/>
  <c r="C21" i="13"/>
  <c r="B21" i="13"/>
  <c r="L21" i="13" s="1"/>
  <c r="AA20" i="13"/>
  <c r="X20" i="13"/>
  <c r="U20" i="13" s="1"/>
  <c r="W20" i="13"/>
  <c r="T20" i="13" s="1"/>
  <c r="V20" i="13"/>
  <c r="Y20" i="13" s="1"/>
  <c r="Z20" i="13" s="1"/>
  <c r="S20" i="13"/>
  <c r="J20" i="13"/>
  <c r="I20" i="13"/>
  <c r="H20" i="13"/>
  <c r="G20" i="13"/>
  <c r="Q20" i="13" s="1"/>
  <c r="E20" i="13"/>
  <c r="D20" i="13"/>
  <c r="C20" i="13"/>
  <c r="B20" i="13"/>
  <c r="L20" i="13" s="1"/>
  <c r="Y19" i="13"/>
  <c r="Z19" i="13" s="1"/>
  <c r="X19" i="13"/>
  <c r="U19" i="13" s="1"/>
  <c r="W19" i="13"/>
  <c r="T19" i="13" s="1"/>
  <c r="V19" i="13"/>
  <c r="S19" i="13"/>
  <c r="P19" i="13"/>
  <c r="O19" i="13"/>
  <c r="K19" i="13"/>
  <c r="M19" i="13" s="1"/>
  <c r="J19" i="13"/>
  <c r="I19" i="13"/>
  <c r="H19" i="13"/>
  <c r="G19" i="13"/>
  <c r="Q19" i="13" s="1"/>
  <c r="F19" i="13"/>
  <c r="E19" i="13"/>
  <c r="D19" i="13"/>
  <c r="C19" i="13"/>
  <c r="B19" i="13"/>
  <c r="L19" i="13" s="1"/>
  <c r="AB18" i="13"/>
  <c r="X18" i="13"/>
  <c r="W18" i="13"/>
  <c r="AA18" i="13" s="1"/>
  <c r="V18" i="13"/>
  <c r="F18" i="13" s="1"/>
  <c r="U18" i="13"/>
  <c r="S18" i="13"/>
  <c r="J18" i="13"/>
  <c r="I18" i="13"/>
  <c r="H18" i="13"/>
  <c r="P18" i="13" s="1"/>
  <c r="R18" i="13" s="1"/>
  <c r="G18" i="13"/>
  <c r="Q18" i="13" s="1"/>
  <c r="E18" i="13"/>
  <c r="D18" i="13"/>
  <c r="C18" i="13"/>
  <c r="B18" i="13"/>
  <c r="L18" i="13" s="1"/>
  <c r="N18" i="13" s="1"/>
  <c r="AB17" i="13"/>
  <c r="Y17" i="13"/>
  <c r="Z17" i="13" s="1"/>
  <c r="X17" i="13"/>
  <c r="U17" i="13" s="1"/>
  <c r="W17" i="13"/>
  <c r="T17" i="13" s="1"/>
  <c r="V17" i="13"/>
  <c r="S17" i="13"/>
  <c r="J17" i="13"/>
  <c r="I17" i="13"/>
  <c r="H17" i="13"/>
  <c r="G17" i="13"/>
  <c r="Q17" i="13" s="1"/>
  <c r="E17" i="13"/>
  <c r="D17" i="13"/>
  <c r="C17" i="13"/>
  <c r="B17" i="13"/>
  <c r="L17" i="13" s="1"/>
  <c r="N17" i="13" s="1"/>
  <c r="Z16" i="13"/>
  <c r="Y16" i="13"/>
  <c r="X16" i="13"/>
  <c r="U16" i="13" s="1"/>
  <c r="W16" i="13"/>
  <c r="AA16" i="13" s="1"/>
  <c r="V16" i="13"/>
  <c r="T16" i="13"/>
  <c r="S16" i="13"/>
  <c r="P16" i="13"/>
  <c r="R16" i="13" s="1"/>
  <c r="J16" i="13"/>
  <c r="I16" i="13"/>
  <c r="H16" i="13"/>
  <c r="G16" i="13"/>
  <c r="Q16" i="13" s="1"/>
  <c r="F16" i="13"/>
  <c r="E16" i="13"/>
  <c r="D16" i="13"/>
  <c r="C16" i="13"/>
  <c r="B16" i="13"/>
  <c r="L16" i="13" s="1"/>
  <c r="N16" i="13" s="1"/>
  <c r="X15" i="13"/>
  <c r="AB15" i="13" s="1"/>
  <c r="W15" i="13"/>
  <c r="AA15" i="13" s="1"/>
  <c r="V15" i="13"/>
  <c r="U15" i="13"/>
  <c r="S15" i="13"/>
  <c r="J15" i="13"/>
  <c r="I15" i="13"/>
  <c r="H15" i="13"/>
  <c r="G15" i="13"/>
  <c r="Q15" i="13" s="1"/>
  <c r="E15" i="13"/>
  <c r="D15" i="13"/>
  <c r="C15" i="13"/>
  <c r="B15" i="13"/>
  <c r="L15" i="13" s="1"/>
  <c r="N15" i="13" s="1"/>
  <c r="AB14" i="13"/>
  <c r="X14" i="13"/>
  <c r="U14" i="13" s="1"/>
  <c r="W14" i="13"/>
  <c r="Y14" i="13" s="1"/>
  <c r="Z14" i="13" s="1"/>
  <c r="V14" i="13"/>
  <c r="T14" i="13"/>
  <c r="S14" i="13"/>
  <c r="J14" i="13"/>
  <c r="I14" i="13"/>
  <c r="H14" i="13"/>
  <c r="P14" i="13" s="1"/>
  <c r="R14" i="13" s="1"/>
  <c r="G14" i="13"/>
  <c r="Q14" i="13" s="1"/>
  <c r="F14" i="13"/>
  <c r="E14" i="13"/>
  <c r="D14" i="13"/>
  <c r="C14" i="13"/>
  <c r="K14" i="13" s="1"/>
  <c r="B14" i="13"/>
  <c r="L14" i="13" s="1"/>
  <c r="AA13" i="13"/>
  <c r="X13" i="13"/>
  <c r="AB13" i="13" s="1"/>
  <c r="W13" i="13"/>
  <c r="T13" i="13" s="1"/>
  <c r="V13" i="13"/>
  <c r="U13" i="13"/>
  <c r="S13" i="13"/>
  <c r="J13" i="13"/>
  <c r="I13" i="13"/>
  <c r="H13" i="13"/>
  <c r="G13" i="13"/>
  <c r="Q13" i="13" s="1"/>
  <c r="E13" i="13"/>
  <c r="D13" i="13"/>
  <c r="C13" i="13"/>
  <c r="K13" i="13" s="1"/>
  <c r="B13" i="13"/>
  <c r="L13" i="13" s="1"/>
  <c r="N13" i="13" s="1"/>
  <c r="X12" i="13"/>
  <c r="AB12" i="13" s="1"/>
  <c r="W12" i="13"/>
  <c r="AA12" i="13" s="1"/>
  <c r="V12" i="13"/>
  <c r="T12" i="13"/>
  <c r="S12" i="13"/>
  <c r="J12" i="13"/>
  <c r="I12" i="13"/>
  <c r="H12" i="13"/>
  <c r="G12" i="13"/>
  <c r="Q12" i="13" s="1"/>
  <c r="E12" i="13"/>
  <c r="D12" i="13"/>
  <c r="C12" i="13"/>
  <c r="B12" i="13"/>
  <c r="L12" i="13" s="1"/>
  <c r="AA11" i="13"/>
  <c r="Y11" i="13"/>
  <c r="Z11" i="13" s="1"/>
  <c r="X11" i="13"/>
  <c r="AB11" i="13" s="1"/>
  <c r="W11" i="13"/>
  <c r="V11" i="13"/>
  <c r="U11" i="13"/>
  <c r="T11" i="13"/>
  <c r="S11" i="13"/>
  <c r="K11" i="13"/>
  <c r="J11" i="13"/>
  <c r="I11" i="13"/>
  <c r="H11" i="13"/>
  <c r="G11" i="13"/>
  <c r="Q11" i="13" s="1"/>
  <c r="E11" i="13"/>
  <c r="D11" i="13"/>
  <c r="C11" i="13"/>
  <c r="B11" i="13"/>
  <c r="L11" i="13" s="1"/>
  <c r="N11" i="13" s="1"/>
  <c r="AB10" i="13"/>
  <c r="AA10" i="13"/>
  <c r="X10" i="13"/>
  <c r="U10" i="13" s="1"/>
  <c r="W10" i="13"/>
  <c r="V10" i="13"/>
  <c r="Y10" i="13" s="1"/>
  <c r="Z10" i="13" s="1"/>
  <c r="T10" i="13"/>
  <c r="S10" i="13"/>
  <c r="J10" i="13"/>
  <c r="I10" i="13"/>
  <c r="H10" i="13"/>
  <c r="P10" i="13" s="1"/>
  <c r="R10" i="13" s="1"/>
  <c r="G10" i="13"/>
  <c r="Q10" i="13" s="1"/>
  <c r="F10" i="13"/>
  <c r="E10" i="13"/>
  <c r="D10" i="13"/>
  <c r="C10" i="13"/>
  <c r="B10" i="13"/>
  <c r="L10" i="13" s="1"/>
  <c r="Y9" i="13"/>
  <c r="Z9" i="13" s="1"/>
  <c r="X9" i="13"/>
  <c r="AB9" i="13" s="1"/>
  <c r="W9" i="13"/>
  <c r="T9" i="13" s="1"/>
  <c r="V9" i="13"/>
  <c r="U9" i="13"/>
  <c r="S9" i="13"/>
  <c r="P9" i="13"/>
  <c r="J9" i="13"/>
  <c r="I9" i="13"/>
  <c r="H9" i="13"/>
  <c r="G9" i="13"/>
  <c r="Q9" i="13" s="1"/>
  <c r="F9" i="13"/>
  <c r="E9" i="13"/>
  <c r="D9" i="13"/>
  <c r="C9" i="13"/>
  <c r="K9" i="13" s="1"/>
  <c r="B9" i="13"/>
  <c r="L9" i="13" s="1"/>
  <c r="N9" i="13" s="1"/>
  <c r="AB8" i="13"/>
  <c r="X8" i="13"/>
  <c r="W8" i="13"/>
  <c r="AA8" i="13" s="1"/>
  <c r="V8" i="13"/>
  <c r="F8" i="13" s="1"/>
  <c r="U8" i="13"/>
  <c r="S8" i="13"/>
  <c r="J8" i="13"/>
  <c r="I8" i="13"/>
  <c r="H8" i="13"/>
  <c r="P8" i="13" s="1"/>
  <c r="R8" i="13" s="1"/>
  <c r="G8" i="13"/>
  <c r="Q8" i="13" s="1"/>
  <c r="E8" i="13"/>
  <c r="D8" i="13"/>
  <c r="C8" i="13"/>
  <c r="B8" i="13"/>
  <c r="L8" i="13" s="1"/>
  <c r="AB7" i="13"/>
  <c r="AA7" i="13"/>
  <c r="Y7" i="13"/>
  <c r="Z7" i="13" s="1"/>
  <c r="X7" i="13"/>
  <c r="U7" i="13" s="1"/>
  <c r="W7" i="13"/>
  <c r="V7" i="13"/>
  <c r="T7" i="13"/>
  <c r="S7" i="13"/>
  <c r="J7" i="13"/>
  <c r="I7" i="13"/>
  <c r="H7" i="13"/>
  <c r="G7" i="13"/>
  <c r="Q7" i="13" s="1"/>
  <c r="E7" i="13"/>
  <c r="D7" i="13"/>
  <c r="C7" i="13"/>
  <c r="B7" i="13"/>
  <c r="L7" i="13" s="1"/>
  <c r="AA6" i="13"/>
  <c r="X6" i="13"/>
  <c r="U6" i="13" s="1"/>
  <c r="W6" i="13"/>
  <c r="V6" i="13"/>
  <c r="Y6" i="13" s="1"/>
  <c r="Z6" i="13" s="1"/>
  <c r="T6" i="13"/>
  <c r="S6" i="13"/>
  <c r="P6" i="13"/>
  <c r="R6" i="13" s="1"/>
  <c r="J6" i="13"/>
  <c r="I6" i="13"/>
  <c r="H6" i="13"/>
  <c r="G6" i="13"/>
  <c r="Q6" i="13" s="1"/>
  <c r="F6" i="13"/>
  <c r="E6" i="13"/>
  <c r="D6" i="13"/>
  <c r="C6" i="13"/>
  <c r="B6" i="13"/>
  <c r="L6" i="13" s="1"/>
  <c r="N6" i="13" s="1"/>
  <c r="X5" i="13"/>
  <c r="AB5" i="13" s="1"/>
  <c r="W5" i="13"/>
  <c r="V5" i="13"/>
  <c r="U5" i="13"/>
  <c r="S5" i="13"/>
  <c r="J5" i="13"/>
  <c r="I5" i="13"/>
  <c r="H5" i="13"/>
  <c r="G5" i="13"/>
  <c r="Q5" i="13" s="1"/>
  <c r="E5" i="13"/>
  <c r="D5" i="13"/>
  <c r="C5" i="13"/>
  <c r="K5" i="13" s="1"/>
  <c r="B5" i="13"/>
  <c r="L5" i="13" s="1"/>
  <c r="X4" i="13"/>
  <c r="U4" i="13" s="1"/>
  <c r="W4" i="13"/>
  <c r="Y4" i="13" s="1"/>
  <c r="Z4" i="13" s="1"/>
  <c r="V4" i="13"/>
  <c r="T4" i="13"/>
  <c r="S4" i="13"/>
  <c r="K4" i="13"/>
  <c r="J4" i="13"/>
  <c r="I4" i="13"/>
  <c r="H4" i="13"/>
  <c r="P4" i="13" s="1"/>
  <c r="G4" i="13"/>
  <c r="F4" i="13"/>
  <c r="E4" i="13"/>
  <c r="D4" i="13"/>
  <c r="C4" i="13"/>
  <c r="B4" i="13"/>
  <c r="L4" i="13" s="1"/>
  <c r="AB3" i="13"/>
  <c r="AA3" i="13"/>
  <c r="X3" i="13"/>
  <c r="W3" i="13"/>
  <c r="T3" i="13" s="1"/>
  <c r="V3" i="13"/>
  <c r="U3" i="13"/>
  <c r="S3" i="13"/>
  <c r="J3" i="13"/>
  <c r="I3" i="13"/>
  <c r="H3" i="13"/>
  <c r="G3" i="13"/>
  <c r="E3" i="13"/>
  <c r="D3" i="13"/>
  <c r="C3" i="13"/>
  <c r="K3" i="13" s="1"/>
  <c r="B3" i="13"/>
  <c r="L3" i="13" s="1"/>
  <c r="X2" i="13"/>
  <c r="W2" i="13"/>
  <c r="AA2" i="13" s="1"/>
  <c r="V2" i="13"/>
  <c r="Y2" i="13" s="1"/>
  <c r="Z2" i="13" s="1"/>
  <c r="T2" i="13"/>
  <c r="S2" i="13"/>
  <c r="J2" i="13"/>
  <c r="I2" i="13"/>
  <c r="H2" i="13"/>
  <c r="G2" i="13"/>
  <c r="E2" i="13"/>
  <c r="D2" i="13"/>
  <c r="C2" i="13"/>
  <c r="B2" i="13"/>
  <c r="L2" i="13" s="1"/>
  <c r="G242" i="12"/>
  <c r="F242" i="12"/>
  <c r="E242" i="12"/>
  <c r="D242" i="12"/>
  <c r="G241" i="12"/>
  <c r="F241" i="12"/>
  <c r="E241" i="12"/>
  <c r="D241" i="12"/>
  <c r="CI237" i="11"/>
  <c r="CH237" i="11"/>
  <c r="CG237" i="11"/>
  <c r="CF237" i="11"/>
  <c r="CE237" i="11"/>
  <c r="CD237" i="11"/>
  <c r="CC237" i="11"/>
  <c r="CB237" i="11"/>
  <c r="CA237" i="11"/>
  <c r="BZ237" i="11"/>
  <c r="BY237" i="11"/>
  <c r="BX237" i="11"/>
  <c r="BW237" i="11"/>
  <c r="BV237" i="11"/>
  <c r="BU237" i="11"/>
  <c r="BT237" i="11"/>
  <c r="BS237" i="11"/>
  <c r="BR237" i="11"/>
  <c r="BQ237" i="11"/>
  <c r="BP237" i="11"/>
  <c r="BO237" i="11"/>
  <c r="BN237" i="11"/>
  <c r="BM237" i="11"/>
  <c r="BL237" i="11"/>
  <c r="BK237" i="11"/>
  <c r="BJ237" i="11"/>
  <c r="BI237" i="11"/>
  <c r="BH237" i="11"/>
  <c r="BG237" i="11"/>
  <c r="BF237" i="11"/>
  <c r="BE237" i="11"/>
  <c r="AY237" i="11"/>
  <c r="AU237" i="11"/>
  <c r="AT237" i="11"/>
  <c r="AS237" i="11"/>
  <c r="AR237" i="11"/>
  <c r="AQ237" i="11"/>
  <c r="AP237" i="11"/>
  <c r="AO237" i="11"/>
  <c r="AN237" i="11"/>
  <c r="AM237" i="11"/>
  <c r="AL237" i="11"/>
  <c r="AK237" i="11"/>
  <c r="AJ237" i="11"/>
  <c r="AI237" i="11"/>
  <c r="AH237" i="11"/>
  <c r="CI236" i="11"/>
  <c r="CH236" i="11"/>
  <c r="CG236" i="11"/>
  <c r="CF236" i="11"/>
  <c r="CE236" i="11"/>
  <c r="CD236" i="11"/>
  <c r="CC236" i="11"/>
  <c r="CB236" i="11"/>
  <c r="CA236" i="11"/>
  <c r="BZ236" i="11"/>
  <c r="BY236" i="11"/>
  <c r="BX236" i="11"/>
  <c r="BW236" i="11"/>
  <c r="BV236" i="11"/>
  <c r="BU236" i="11"/>
  <c r="BT236" i="11"/>
  <c r="BS236" i="11"/>
  <c r="BR236" i="11"/>
  <c r="BQ236" i="11"/>
  <c r="BP236" i="11"/>
  <c r="BO236" i="11"/>
  <c r="BN236" i="11"/>
  <c r="BM236" i="11"/>
  <c r="BL236" i="11"/>
  <c r="BK236" i="11"/>
  <c r="BJ236" i="11"/>
  <c r="BI236" i="11"/>
  <c r="BH236" i="11"/>
  <c r="BG236" i="11"/>
  <c r="BF236" i="11"/>
  <c r="BE236" i="11"/>
  <c r="AY236" i="11"/>
  <c r="AU236" i="11"/>
  <c r="AT236" i="11"/>
  <c r="AS236" i="11"/>
  <c r="AR236" i="11"/>
  <c r="AQ236" i="11"/>
  <c r="AP236" i="11"/>
  <c r="AO236" i="11"/>
  <c r="AN236" i="11"/>
  <c r="AM236" i="11"/>
  <c r="AL236" i="11"/>
  <c r="AK236" i="11"/>
  <c r="AJ236" i="11"/>
  <c r="AI236" i="11"/>
  <c r="AH236" i="11"/>
  <c r="CI235" i="11"/>
  <c r="CH235" i="11"/>
  <c r="CG235" i="11"/>
  <c r="CF235" i="11"/>
  <c r="CE235" i="11"/>
  <c r="CD235" i="11"/>
  <c r="CC235" i="11"/>
  <c r="CB235" i="11"/>
  <c r="CA235" i="11"/>
  <c r="BZ235" i="11"/>
  <c r="BY235" i="11"/>
  <c r="BX235" i="11"/>
  <c r="BW235" i="11"/>
  <c r="BV235" i="11"/>
  <c r="BU235" i="11"/>
  <c r="BT235" i="11"/>
  <c r="BS235" i="11"/>
  <c r="BR235" i="11"/>
  <c r="BQ235" i="11"/>
  <c r="BP235" i="11"/>
  <c r="BO235" i="11"/>
  <c r="BN235" i="11"/>
  <c r="BM235" i="11"/>
  <c r="BL235" i="11"/>
  <c r="BK235" i="11"/>
  <c r="BJ235" i="11"/>
  <c r="BI235" i="11"/>
  <c r="BH235" i="11"/>
  <c r="BG235" i="11"/>
  <c r="BF235" i="11"/>
  <c r="BE235" i="11"/>
  <c r="AY235" i="11"/>
  <c r="AU235" i="11"/>
  <c r="AT235" i="11"/>
  <c r="AS235" i="11"/>
  <c r="AR235" i="11"/>
  <c r="AQ235" i="11"/>
  <c r="AP235" i="11"/>
  <c r="AO235" i="11"/>
  <c r="AN235" i="11"/>
  <c r="AM235" i="11"/>
  <c r="AL235" i="11"/>
  <c r="AK235" i="11"/>
  <c r="AJ235" i="11"/>
  <c r="AI235" i="11"/>
  <c r="AH235" i="11"/>
  <c r="CI234" i="11"/>
  <c r="CH234" i="11"/>
  <c r="CG234" i="11"/>
  <c r="CF234" i="11"/>
  <c r="CE234" i="11"/>
  <c r="CD234" i="11"/>
  <c r="CC234" i="11"/>
  <c r="CB234" i="11"/>
  <c r="CA234" i="11"/>
  <c r="BZ234" i="11"/>
  <c r="BY234" i="11"/>
  <c r="BX234" i="11"/>
  <c r="BW234" i="11"/>
  <c r="BV234" i="11"/>
  <c r="BU234" i="11"/>
  <c r="BT234" i="11"/>
  <c r="BS234" i="11"/>
  <c r="BR234" i="11"/>
  <c r="BQ234" i="11"/>
  <c r="BP234" i="11"/>
  <c r="BO234" i="11"/>
  <c r="BN234" i="11"/>
  <c r="BM234" i="11"/>
  <c r="BL234" i="11"/>
  <c r="BK234" i="11"/>
  <c r="BJ234" i="11"/>
  <c r="BI234" i="11"/>
  <c r="BH234" i="11"/>
  <c r="BG234" i="11"/>
  <c r="BF234" i="11"/>
  <c r="BE234" i="11"/>
  <c r="AY234" i="11"/>
  <c r="AU234" i="11"/>
  <c r="AT234" i="11"/>
  <c r="AS234" i="11"/>
  <c r="AR234" i="11"/>
  <c r="AQ234" i="11"/>
  <c r="AP234" i="11"/>
  <c r="AO234" i="11"/>
  <c r="AN234" i="11"/>
  <c r="AM234" i="11"/>
  <c r="AL234" i="11"/>
  <c r="AK234" i="11"/>
  <c r="AJ234" i="11"/>
  <c r="AI234" i="11"/>
  <c r="AH234" i="11"/>
  <c r="CI233" i="11"/>
  <c r="CH233" i="11"/>
  <c r="CG233" i="11"/>
  <c r="CF233" i="11"/>
  <c r="CE233" i="11"/>
  <c r="CD233" i="11"/>
  <c r="CC233" i="11"/>
  <c r="CB233" i="11"/>
  <c r="CA233" i="11"/>
  <c r="BZ233" i="11"/>
  <c r="BY233" i="11"/>
  <c r="BX233" i="11"/>
  <c r="BW233" i="11"/>
  <c r="BV233" i="11"/>
  <c r="BU233" i="11"/>
  <c r="BT233" i="11"/>
  <c r="BS233" i="11"/>
  <c r="BR233" i="11"/>
  <c r="BQ233" i="11"/>
  <c r="BP233" i="11"/>
  <c r="BO233" i="11"/>
  <c r="BN233" i="11"/>
  <c r="BM233" i="11"/>
  <c r="BL233" i="11"/>
  <c r="BK233" i="11"/>
  <c r="BJ233" i="11"/>
  <c r="BI233" i="11"/>
  <c r="BH233" i="11"/>
  <c r="BG233" i="11"/>
  <c r="BF233" i="11"/>
  <c r="BE233" i="11"/>
  <c r="AY233" i="11"/>
  <c r="AU233" i="11"/>
  <c r="AT233" i="11"/>
  <c r="AS233" i="11"/>
  <c r="AR233" i="11"/>
  <c r="AQ233" i="11"/>
  <c r="AP233" i="11"/>
  <c r="AO233" i="11"/>
  <c r="AN233" i="11"/>
  <c r="AM233" i="11"/>
  <c r="AL233" i="11"/>
  <c r="AK233" i="11"/>
  <c r="AJ233" i="11"/>
  <c r="AI233" i="11"/>
  <c r="AH233" i="11"/>
  <c r="CI232" i="11"/>
  <c r="CH232" i="11"/>
  <c r="CG232" i="11"/>
  <c r="CF232" i="11"/>
  <c r="CE232" i="11"/>
  <c r="CD232" i="11"/>
  <c r="CC232" i="11"/>
  <c r="CB232" i="11"/>
  <c r="CA232" i="11"/>
  <c r="BZ232" i="11"/>
  <c r="BY232" i="11"/>
  <c r="BX232" i="11"/>
  <c r="BW232" i="11"/>
  <c r="BV232" i="11"/>
  <c r="BU232" i="11"/>
  <c r="BT232" i="11"/>
  <c r="BS232" i="11"/>
  <c r="BR232" i="11"/>
  <c r="BQ232" i="11"/>
  <c r="BP232" i="11"/>
  <c r="BO232" i="11"/>
  <c r="BN232" i="11"/>
  <c r="BM232" i="11"/>
  <c r="BL232" i="11"/>
  <c r="BK232" i="11"/>
  <c r="BJ232" i="11"/>
  <c r="BI232" i="11"/>
  <c r="BH232" i="11"/>
  <c r="BG232" i="11"/>
  <c r="BF232" i="11"/>
  <c r="BE232" i="11"/>
  <c r="AY232" i="11"/>
  <c r="AU232" i="11"/>
  <c r="AT232" i="11"/>
  <c r="AS232" i="11"/>
  <c r="AR232" i="11"/>
  <c r="AQ232" i="11"/>
  <c r="AP232" i="11"/>
  <c r="AO232" i="11"/>
  <c r="AN232" i="11"/>
  <c r="AM232" i="11"/>
  <c r="AL232" i="11"/>
  <c r="AK232" i="11"/>
  <c r="AJ232" i="11"/>
  <c r="AI232" i="11"/>
  <c r="AH232" i="11"/>
  <c r="CI231" i="11"/>
  <c r="CH231" i="11"/>
  <c r="CG231" i="11"/>
  <c r="CF231" i="11"/>
  <c r="CE231" i="11"/>
  <c r="CD231" i="11"/>
  <c r="CC231" i="11"/>
  <c r="CB231" i="11"/>
  <c r="CA231" i="11"/>
  <c r="BZ231" i="11"/>
  <c r="BY231" i="11"/>
  <c r="BX231" i="11"/>
  <c r="BW231" i="11"/>
  <c r="BV231" i="11"/>
  <c r="BU231" i="11"/>
  <c r="BT231" i="11"/>
  <c r="BS231" i="11"/>
  <c r="BR231" i="11"/>
  <c r="BQ231" i="11"/>
  <c r="BP231" i="11"/>
  <c r="BO231" i="11"/>
  <c r="BN231" i="11"/>
  <c r="BM231" i="11"/>
  <c r="BL231" i="11"/>
  <c r="BK231" i="11"/>
  <c r="BJ231" i="11"/>
  <c r="BI231" i="11"/>
  <c r="BH231" i="11"/>
  <c r="BG231" i="11"/>
  <c r="BF231" i="11"/>
  <c r="BE231" i="11"/>
  <c r="AY231" i="11"/>
  <c r="AU231" i="11"/>
  <c r="AT231" i="11"/>
  <c r="AS231" i="11"/>
  <c r="AR231" i="11"/>
  <c r="AQ231" i="11"/>
  <c r="AP231" i="11"/>
  <c r="AO231" i="11"/>
  <c r="AN231" i="11"/>
  <c r="AM231" i="11"/>
  <c r="AL231" i="11"/>
  <c r="AK231" i="11"/>
  <c r="AJ231" i="11"/>
  <c r="AI231" i="11"/>
  <c r="AH231" i="11"/>
  <c r="CI230" i="11"/>
  <c r="CH230" i="11"/>
  <c r="CG230" i="11"/>
  <c r="CF230" i="11"/>
  <c r="CE230" i="11"/>
  <c r="CD230" i="11"/>
  <c r="CC230" i="11"/>
  <c r="CB230" i="11"/>
  <c r="CA230" i="11"/>
  <c r="BZ230" i="11"/>
  <c r="BY230" i="11"/>
  <c r="BX230" i="11"/>
  <c r="BW230" i="11"/>
  <c r="BV230" i="11"/>
  <c r="BU230" i="11"/>
  <c r="BT230" i="11"/>
  <c r="BS230" i="11"/>
  <c r="BR230" i="11"/>
  <c r="BQ230" i="11"/>
  <c r="BP230" i="11"/>
  <c r="BO230" i="11"/>
  <c r="BN230" i="11"/>
  <c r="BM230" i="11"/>
  <c r="BL230" i="11"/>
  <c r="BK230" i="11"/>
  <c r="BJ230" i="11"/>
  <c r="BI230" i="11"/>
  <c r="BH230" i="11"/>
  <c r="BG230" i="11"/>
  <c r="BF230" i="11"/>
  <c r="BE230" i="11"/>
  <c r="AY230" i="11"/>
  <c r="AU230" i="11"/>
  <c r="AT230" i="11"/>
  <c r="AS230" i="11"/>
  <c r="AR230" i="11"/>
  <c r="AQ230" i="11"/>
  <c r="AP230" i="11"/>
  <c r="AO230" i="11"/>
  <c r="AN230" i="11"/>
  <c r="AM230" i="11"/>
  <c r="AL230" i="11"/>
  <c r="AK230" i="11"/>
  <c r="AJ230" i="11"/>
  <c r="AI230" i="11"/>
  <c r="AH230" i="11"/>
  <c r="CI229" i="11"/>
  <c r="CH229" i="11"/>
  <c r="CG229" i="11"/>
  <c r="CF229" i="11"/>
  <c r="CE229" i="11"/>
  <c r="CD229" i="11"/>
  <c r="CC229" i="11"/>
  <c r="CB229" i="11"/>
  <c r="CA229" i="11"/>
  <c r="BZ229" i="11"/>
  <c r="BY229" i="11"/>
  <c r="BX229" i="11"/>
  <c r="BW229" i="11"/>
  <c r="BV229" i="11"/>
  <c r="BU229" i="11"/>
  <c r="BT229" i="11"/>
  <c r="BS229" i="11"/>
  <c r="BR229" i="11"/>
  <c r="BQ229" i="11"/>
  <c r="BP229" i="11"/>
  <c r="BO229" i="11"/>
  <c r="BN229" i="11"/>
  <c r="BM229" i="11"/>
  <c r="BL229" i="11"/>
  <c r="BK229" i="11"/>
  <c r="BJ229" i="11"/>
  <c r="BI229" i="11"/>
  <c r="BH229" i="11"/>
  <c r="BG229" i="11"/>
  <c r="BF229" i="11"/>
  <c r="BE229" i="11"/>
  <c r="AY229" i="11"/>
  <c r="AU229" i="11"/>
  <c r="AT229" i="11"/>
  <c r="AS229" i="11"/>
  <c r="AR229" i="11"/>
  <c r="AQ229" i="11"/>
  <c r="AP229" i="11"/>
  <c r="AO229" i="11"/>
  <c r="AN229" i="11"/>
  <c r="AM229" i="11"/>
  <c r="AL229" i="11"/>
  <c r="AK229" i="11"/>
  <c r="AJ229" i="11"/>
  <c r="AI229" i="11"/>
  <c r="AH229" i="11"/>
  <c r="CI228" i="11"/>
  <c r="CH228" i="11"/>
  <c r="CG228" i="11"/>
  <c r="CF228" i="11"/>
  <c r="CE228" i="11"/>
  <c r="CD228" i="11"/>
  <c r="CC228" i="11"/>
  <c r="CB228" i="11"/>
  <c r="CA228" i="11"/>
  <c r="BZ228" i="11"/>
  <c r="BY228" i="11"/>
  <c r="BX228" i="11"/>
  <c r="BW228" i="11"/>
  <c r="BV228" i="11"/>
  <c r="BU228" i="11"/>
  <c r="BT228" i="11"/>
  <c r="BS228" i="11"/>
  <c r="BR228" i="11"/>
  <c r="BQ228" i="11"/>
  <c r="BP228" i="11"/>
  <c r="BO228" i="11"/>
  <c r="BN228" i="11"/>
  <c r="BM228" i="11"/>
  <c r="BL228" i="11"/>
  <c r="BK228" i="11"/>
  <c r="BJ228" i="11"/>
  <c r="BI228" i="11"/>
  <c r="BH228" i="11"/>
  <c r="BG228" i="11"/>
  <c r="BF228" i="11"/>
  <c r="BE228" i="11"/>
  <c r="AY228" i="11"/>
  <c r="AU228" i="11"/>
  <c r="AT228" i="11"/>
  <c r="AS228" i="11"/>
  <c r="AR228" i="11"/>
  <c r="AQ228" i="11"/>
  <c r="AP228" i="11"/>
  <c r="AO228" i="11"/>
  <c r="AN228" i="11"/>
  <c r="AM228" i="11"/>
  <c r="AL228" i="11"/>
  <c r="AK228" i="11"/>
  <c r="AJ228" i="11"/>
  <c r="AI228" i="11"/>
  <c r="AH228" i="11"/>
  <c r="CI227" i="11"/>
  <c r="CH227" i="11"/>
  <c r="CG227" i="11"/>
  <c r="CF227" i="11"/>
  <c r="CE227" i="11"/>
  <c r="CD227" i="11"/>
  <c r="CC227" i="11"/>
  <c r="CB227" i="11"/>
  <c r="CA227" i="11"/>
  <c r="BZ227" i="11"/>
  <c r="BY227" i="11"/>
  <c r="BX227" i="11"/>
  <c r="BW227" i="11"/>
  <c r="BV227" i="11"/>
  <c r="BU227" i="11"/>
  <c r="BT227" i="11"/>
  <c r="BS227" i="11"/>
  <c r="BR227" i="11"/>
  <c r="BQ227" i="11"/>
  <c r="BP227" i="11"/>
  <c r="BO227" i="11"/>
  <c r="BN227" i="11"/>
  <c r="BM227" i="11"/>
  <c r="BL227" i="11"/>
  <c r="BK227" i="11"/>
  <c r="BJ227" i="11"/>
  <c r="BI227" i="11"/>
  <c r="BH227" i="11"/>
  <c r="BG227" i="11"/>
  <c r="BF227" i="11"/>
  <c r="BE227" i="11"/>
  <c r="AY227" i="11"/>
  <c r="AU227" i="11"/>
  <c r="AT227" i="11"/>
  <c r="AS227" i="11"/>
  <c r="AR227" i="11"/>
  <c r="AQ227" i="11"/>
  <c r="AP227" i="11"/>
  <c r="AO227" i="11"/>
  <c r="AN227" i="11"/>
  <c r="AM227" i="11"/>
  <c r="AL227" i="11"/>
  <c r="AK227" i="11"/>
  <c r="AJ227" i="11"/>
  <c r="AI227" i="11"/>
  <c r="AH227" i="11"/>
  <c r="CI226" i="11"/>
  <c r="CH226" i="11"/>
  <c r="CG226" i="11"/>
  <c r="CF226" i="11"/>
  <c r="CE226" i="11"/>
  <c r="CD226" i="11"/>
  <c r="CC226" i="11"/>
  <c r="CB226" i="11"/>
  <c r="CA226" i="11"/>
  <c r="BZ226" i="11"/>
  <c r="BY226" i="11"/>
  <c r="BX226" i="11"/>
  <c r="BW226" i="11"/>
  <c r="BV226" i="11"/>
  <c r="BU226" i="11"/>
  <c r="BT226" i="11"/>
  <c r="BS226" i="11"/>
  <c r="BR226" i="11"/>
  <c r="BQ226" i="11"/>
  <c r="BP226" i="11"/>
  <c r="BO226" i="11"/>
  <c r="BN226" i="11"/>
  <c r="BM226" i="11"/>
  <c r="BL226" i="11"/>
  <c r="BK226" i="11"/>
  <c r="BJ226" i="11"/>
  <c r="BI226" i="11"/>
  <c r="BH226" i="11"/>
  <c r="BG226" i="11"/>
  <c r="BF226" i="11"/>
  <c r="BE226" i="11"/>
  <c r="AY226" i="11"/>
  <c r="AU226" i="11"/>
  <c r="AT226" i="11"/>
  <c r="AS226" i="11"/>
  <c r="AR226" i="11"/>
  <c r="AQ226" i="11"/>
  <c r="AP226" i="11"/>
  <c r="AO226" i="11"/>
  <c r="AN226" i="11"/>
  <c r="AM226" i="11"/>
  <c r="AL226" i="11"/>
  <c r="AK226" i="11"/>
  <c r="AJ226" i="11"/>
  <c r="AI226" i="11"/>
  <c r="AH226" i="11"/>
  <c r="CI225" i="11"/>
  <c r="CH225" i="11"/>
  <c r="CG225" i="11"/>
  <c r="CF225" i="11"/>
  <c r="CE225" i="11"/>
  <c r="CD225" i="11"/>
  <c r="CC225" i="11"/>
  <c r="CB225" i="11"/>
  <c r="CA225" i="11"/>
  <c r="BZ225" i="11"/>
  <c r="BY225" i="11"/>
  <c r="BX225" i="11"/>
  <c r="BW225" i="11"/>
  <c r="BV225" i="11"/>
  <c r="BU225" i="11"/>
  <c r="BT225" i="11"/>
  <c r="BS225" i="11"/>
  <c r="BR225" i="11"/>
  <c r="BQ225" i="11"/>
  <c r="BP225" i="11"/>
  <c r="BO225" i="11"/>
  <c r="BN225" i="11"/>
  <c r="BM225" i="11"/>
  <c r="BL225" i="11"/>
  <c r="BK225" i="11"/>
  <c r="BJ225" i="11"/>
  <c r="BI225" i="11"/>
  <c r="BH225" i="11"/>
  <c r="BG225" i="11"/>
  <c r="BF225" i="11"/>
  <c r="BE225" i="11"/>
  <c r="AY225" i="11"/>
  <c r="AU225" i="11"/>
  <c r="AT225" i="11"/>
  <c r="AS225" i="11"/>
  <c r="AR225" i="11"/>
  <c r="AQ225" i="11"/>
  <c r="AP225" i="11"/>
  <c r="AO225" i="11"/>
  <c r="AN225" i="11"/>
  <c r="AM225" i="11"/>
  <c r="AL225" i="11"/>
  <c r="AK225" i="11"/>
  <c r="AJ225" i="11"/>
  <c r="AI225" i="11"/>
  <c r="AH225" i="11"/>
  <c r="CI224" i="11"/>
  <c r="CH224" i="11"/>
  <c r="CG224" i="11"/>
  <c r="CF224" i="11"/>
  <c r="CE224" i="11"/>
  <c r="CD224" i="11"/>
  <c r="CC224" i="11"/>
  <c r="CB224" i="11"/>
  <c r="CA224" i="11"/>
  <c r="BZ224" i="11"/>
  <c r="BY224" i="11"/>
  <c r="BX224" i="11"/>
  <c r="BW224" i="11"/>
  <c r="BV224" i="11"/>
  <c r="BU224" i="11"/>
  <c r="BT224" i="11"/>
  <c r="BS224" i="11"/>
  <c r="BR224" i="11"/>
  <c r="BQ224" i="11"/>
  <c r="BP224" i="11"/>
  <c r="BO224" i="11"/>
  <c r="BN224" i="11"/>
  <c r="BM224" i="11"/>
  <c r="BL224" i="11"/>
  <c r="BK224" i="11"/>
  <c r="BJ224" i="11"/>
  <c r="BI224" i="11"/>
  <c r="BH224" i="11"/>
  <c r="BG224" i="11"/>
  <c r="BF224" i="11"/>
  <c r="BE224" i="11"/>
  <c r="AY224" i="11"/>
  <c r="AU224" i="11"/>
  <c r="AT224" i="11"/>
  <c r="AS224" i="11"/>
  <c r="AR224" i="11"/>
  <c r="AQ224" i="11"/>
  <c r="AP224" i="11"/>
  <c r="AO224" i="11"/>
  <c r="AN224" i="11"/>
  <c r="AM224" i="11"/>
  <c r="AL224" i="11"/>
  <c r="AK224" i="11"/>
  <c r="AJ224" i="11"/>
  <c r="AI224" i="11"/>
  <c r="AH224" i="11"/>
  <c r="CI223" i="11"/>
  <c r="CH223" i="11"/>
  <c r="CG223" i="11"/>
  <c r="CF223" i="11"/>
  <c r="CE223" i="11"/>
  <c r="CD223" i="11"/>
  <c r="CC223" i="11"/>
  <c r="CB223" i="11"/>
  <c r="CA223" i="11"/>
  <c r="BZ223" i="11"/>
  <c r="BY223" i="11"/>
  <c r="BX223" i="11"/>
  <c r="BW223" i="11"/>
  <c r="BV223" i="11"/>
  <c r="BU223" i="11"/>
  <c r="BT223" i="11"/>
  <c r="BS223" i="11"/>
  <c r="BR223" i="11"/>
  <c r="BQ223" i="11"/>
  <c r="BP223" i="11"/>
  <c r="BO223" i="11"/>
  <c r="BN223" i="11"/>
  <c r="BM223" i="11"/>
  <c r="BL223" i="11"/>
  <c r="BK223" i="11"/>
  <c r="BJ223" i="11"/>
  <c r="BI223" i="11"/>
  <c r="BH223" i="11"/>
  <c r="BG223" i="11"/>
  <c r="BF223" i="11"/>
  <c r="BE223" i="11"/>
  <c r="AY223" i="11"/>
  <c r="AU223" i="11"/>
  <c r="AT223" i="11"/>
  <c r="AS223" i="11"/>
  <c r="AR223" i="11"/>
  <c r="AQ223" i="11"/>
  <c r="AP223" i="11"/>
  <c r="AO223" i="11"/>
  <c r="AN223" i="11"/>
  <c r="AM223" i="11"/>
  <c r="AL223" i="11"/>
  <c r="AK223" i="11"/>
  <c r="AJ223" i="11"/>
  <c r="AI223" i="11"/>
  <c r="AH223" i="11"/>
  <c r="CI222" i="11"/>
  <c r="CH222" i="11"/>
  <c r="CG222" i="11"/>
  <c r="CF222" i="11"/>
  <c r="CE222" i="11"/>
  <c r="CD222" i="11"/>
  <c r="CC222" i="11"/>
  <c r="CB222" i="11"/>
  <c r="CA222" i="11"/>
  <c r="BZ222" i="11"/>
  <c r="BY222" i="11"/>
  <c r="BX222" i="11"/>
  <c r="BW222" i="11"/>
  <c r="BV222" i="11"/>
  <c r="BU222" i="11"/>
  <c r="BT222" i="11"/>
  <c r="BS222" i="11"/>
  <c r="BR222" i="11"/>
  <c r="BQ222" i="11"/>
  <c r="BP222" i="11"/>
  <c r="BO222" i="11"/>
  <c r="BN222" i="11"/>
  <c r="BM222" i="11"/>
  <c r="BL222" i="11"/>
  <c r="BK222" i="11"/>
  <c r="BJ222" i="11"/>
  <c r="BI222" i="11"/>
  <c r="BH222" i="11"/>
  <c r="BG222" i="11"/>
  <c r="BF222" i="11"/>
  <c r="BE222" i="11"/>
  <c r="AY222" i="11"/>
  <c r="AU222" i="11"/>
  <c r="AT222" i="11"/>
  <c r="AS222" i="11"/>
  <c r="AR222" i="11"/>
  <c r="AQ222" i="11"/>
  <c r="AP222" i="11"/>
  <c r="AO222" i="11"/>
  <c r="AN222" i="11"/>
  <c r="AM222" i="11"/>
  <c r="AL222" i="11"/>
  <c r="AK222" i="11"/>
  <c r="AJ222" i="11"/>
  <c r="AI222" i="11"/>
  <c r="AH222" i="11"/>
  <c r="CI221" i="11"/>
  <c r="CH221" i="11"/>
  <c r="CG221" i="11"/>
  <c r="CF221" i="11"/>
  <c r="CE221" i="11"/>
  <c r="CD221" i="11"/>
  <c r="CC221" i="11"/>
  <c r="CB221" i="11"/>
  <c r="CA221" i="11"/>
  <c r="BZ221" i="11"/>
  <c r="BY221" i="11"/>
  <c r="BX221" i="11"/>
  <c r="BW221" i="11"/>
  <c r="BV221" i="11"/>
  <c r="BU221" i="11"/>
  <c r="BT221" i="11"/>
  <c r="BS221" i="11"/>
  <c r="BR221" i="11"/>
  <c r="BQ221" i="11"/>
  <c r="BP221" i="11"/>
  <c r="BO221" i="11"/>
  <c r="BN221" i="11"/>
  <c r="BM221" i="11"/>
  <c r="BL221" i="11"/>
  <c r="BK221" i="11"/>
  <c r="BJ221" i="11"/>
  <c r="BI221" i="11"/>
  <c r="BH221" i="11"/>
  <c r="BG221" i="11"/>
  <c r="BF221" i="11"/>
  <c r="BE221" i="11"/>
  <c r="AY221" i="11"/>
  <c r="AU221" i="11"/>
  <c r="AT221" i="11"/>
  <c r="AS221" i="11"/>
  <c r="AR221" i="11"/>
  <c r="AQ221" i="11"/>
  <c r="AP221" i="11"/>
  <c r="AO221" i="11"/>
  <c r="AN221" i="11"/>
  <c r="AM221" i="11"/>
  <c r="AL221" i="11"/>
  <c r="AK221" i="11"/>
  <c r="AJ221" i="11"/>
  <c r="AI221" i="11"/>
  <c r="AH221" i="11"/>
  <c r="CI220" i="11"/>
  <c r="CH220" i="11"/>
  <c r="CG220" i="11"/>
  <c r="CF220" i="11"/>
  <c r="CE220" i="11"/>
  <c r="CD220" i="11"/>
  <c r="CC220" i="11"/>
  <c r="CB220" i="11"/>
  <c r="CA220" i="11"/>
  <c r="BZ220" i="11"/>
  <c r="BY220" i="11"/>
  <c r="BX220" i="11"/>
  <c r="BW220" i="11"/>
  <c r="BV220" i="11"/>
  <c r="BU220" i="11"/>
  <c r="BT220" i="11"/>
  <c r="BS220" i="11"/>
  <c r="BR220" i="11"/>
  <c r="BQ220" i="11"/>
  <c r="BP220" i="11"/>
  <c r="BO220" i="11"/>
  <c r="BN220" i="11"/>
  <c r="BM220" i="11"/>
  <c r="BL220" i="11"/>
  <c r="BK220" i="11"/>
  <c r="BJ220" i="11"/>
  <c r="BI220" i="11"/>
  <c r="BH220" i="11"/>
  <c r="BG220" i="11"/>
  <c r="BF220" i="11"/>
  <c r="BE220" i="11"/>
  <c r="AY220" i="11"/>
  <c r="AU220" i="11"/>
  <c r="AT220" i="11"/>
  <c r="AS220" i="11"/>
  <c r="AR220" i="11"/>
  <c r="AQ220" i="11"/>
  <c r="AP220" i="11"/>
  <c r="AO220" i="11"/>
  <c r="AN220" i="11"/>
  <c r="AM220" i="11"/>
  <c r="AL220" i="11"/>
  <c r="AK220" i="11"/>
  <c r="AJ220" i="11"/>
  <c r="AI220" i="11"/>
  <c r="AH220" i="11"/>
  <c r="CI219" i="11"/>
  <c r="CH219" i="11"/>
  <c r="CG219" i="11"/>
  <c r="CF219" i="11"/>
  <c r="CE219" i="11"/>
  <c r="CD219" i="11"/>
  <c r="CC219" i="11"/>
  <c r="CB219" i="11"/>
  <c r="CA219" i="11"/>
  <c r="BZ219" i="11"/>
  <c r="BY219" i="11"/>
  <c r="BX219" i="11"/>
  <c r="BW219" i="11"/>
  <c r="BV219" i="11"/>
  <c r="BU219" i="11"/>
  <c r="BT219" i="11"/>
  <c r="BS219" i="11"/>
  <c r="BR219" i="11"/>
  <c r="BQ219" i="11"/>
  <c r="BP219" i="11"/>
  <c r="BO219" i="11"/>
  <c r="BN219" i="11"/>
  <c r="BM219" i="11"/>
  <c r="BL219" i="11"/>
  <c r="BK219" i="11"/>
  <c r="BJ219" i="11"/>
  <c r="BI219" i="11"/>
  <c r="BH219" i="11"/>
  <c r="BG219" i="11"/>
  <c r="BF219" i="11"/>
  <c r="BE219" i="11"/>
  <c r="AY219" i="11"/>
  <c r="AU219" i="11"/>
  <c r="AT219" i="11"/>
  <c r="AS219" i="11"/>
  <c r="AR219" i="11"/>
  <c r="AQ219" i="11"/>
  <c r="AP219" i="11"/>
  <c r="AO219" i="11"/>
  <c r="AN219" i="11"/>
  <c r="AM219" i="11"/>
  <c r="AL219" i="11"/>
  <c r="AK219" i="11"/>
  <c r="AJ219" i="11"/>
  <c r="AI219" i="11"/>
  <c r="AH219" i="11"/>
  <c r="CI218" i="11"/>
  <c r="CH218" i="11"/>
  <c r="CG218" i="11"/>
  <c r="CF218" i="11"/>
  <c r="CE218" i="11"/>
  <c r="CD218" i="11"/>
  <c r="CC218" i="11"/>
  <c r="CB218" i="11"/>
  <c r="CA218" i="11"/>
  <c r="BZ218" i="11"/>
  <c r="BY218" i="11"/>
  <c r="BX218" i="11"/>
  <c r="BW218" i="11"/>
  <c r="BV218" i="11"/>
  <c r="BU218" i="11"/>
  <c r="BT218" i="11"/>
  <c r="BS218" i="11"/>
  <c r="BR218" i="11"/>
  <c r="BQ218" i="11"/>
  <c r="BP218" i="11"/>
  <c r="BO218" i="11"/>
  <c r="BN218" i="11"/>
  <c r="BM218" i="11"/>
  <c r="BL218" i="11"/>
  <c r="BK218" i="11"/>
  <c r="BJ218" i="11"/>
  <c r="BI218" i="11"/>
  <c r="BH218" i="11"/>
  <c r="BG218" i="11"/>
  <c r="BF218" i="11"/>
  <c r="BE218" i="11"/>
  <c r="AY218" i="11"/>
  <c r="AU218" i="11"/>
  <c r="AT218" i="11"/>
  <c r="AS218" i="11"/>
  <c r="AR218" i="11"/>
  <c r="AQ218" i="11"/>
  <c r="AP218" i="11"/>
  <c r="AO218" i="11"/>
  <c r="AN218" i="11"/>
  <c r="AM218" i="11"/>
  <c r="AL218" i="11"/>
  <c r="AK218" i="11"/>
  <c r="AJ218" i="11"/>
  <c r="AI218" i="11"/>
  <c r="AH218" i="11"/>
  <c r="CI217" i="11"/>
  <c r="CH217" i="11"/>
  <c r="CG217" i="11"/>
  <c r="CF217" i="11"/>
  <c r="CE217" i="11"/>
  <c r="CD217" i="11"/>
  <c r="CC217" i="11"/>
  <c r="CB217" i="11"/>
  <c r="CA217" i="11"/>
  <c r="BZ217" i="11"/>
  <c r="BY217" i="11"/>
  <c r="BX217" i="11"/>
  <c r="BW217" i="11"/>
  <c r="BV217" i="11"/>
  <c r="BU217" i="11"/>
  <c r="BT217" i="11"/>
  <c r="BS217" i="11"/>
  <c r="BR217" i="11"/>
  <c r="BQ217" i="11"/>
  <c r="BP217" i="11"/>
  <c r="BO217" i="11"/>
  <c r="BN217" i="11"/>
  <c r="BM217" i="11"/>
  <c r="BL217" i="11"/>
  <c r="BK217" i="11"/>
  <c r="BJ217" i="11"/>
  <c r="BI217" i="11"/>
  <c r="BH217" i="11"/>
  <c r="BG217" i="11"/>
  <c r="BF217" i="11"/>
  <c r="BE217" i="11"/>
  <c r="AY217" i="11"/>
  <c r="AU217" i="11"/>
  <c r="AT217" i="11"/>
  <c r="AS217" i="11"/>
  <c r="AR217" i="11"/>
  <c r="AQ217" i="11"/>
  <c r="AP217" i="11"/>
  <c r="AO217" i="11"/>
  <c r="AN217" i="11"/>
  <c r="AM217" i="11"/>
  <c r="AL217" i="11"/>
  <c r="AK217" i="11"/>
  <c r="AJ217" i="11"/>
  <c r="AI217" i="11"/>
  <c r="AH217" i="11"/>
  <c r="CI216" i="11"/>
  <c r="CH216" i="11"/>
  <c r="CG216" i="11"/>
  <c r="CF216" i="11"/>
  <c r="CE216" i="11"/>
  <c r="CD216" i="11"/>
  <c r="CC216" i="11"/>
  <c r="CB216" i="11"/>
  <c r="CA216" i="11"/>
  <c r="BZ216" i="11"/>
  <c r="BY216" i="11"/>
  <c r="BX216" i="11"/>
  <c r="BW216" i="11"/>
  <c r="BV216" i="11"/>
  <c r="BU216" i="11"/>
  <c r="BT216" i="11"/>
  <c r="BS216" i="11"/>
  <c r="BR216" i="11"/>
  <c r="BQ216" i="11"/>
  <c r="BP216" i="11"/>
  <c r="BO216" i="11"/>
  <c r="BN216" i="11"/>
  <c r="BM216" i="11"/>
  <c r="BL216" i="11"/>
  <c r="BK216" i="11"/>
  <c r="BJ216" i="11"/>
  <c r="BI216" i="11"/>
  <c r="BH216" i="11"/>
  <c r="BG216" i="11"/>
  <c r="BF216" i="11"/>
  <c r="BE216" i="11"/>
  <c r="AY216" i="11"/>
  <c r="AU216" i="11"/>
  <c r="AT216" i="11"/>
  <c r="AS216" i="11"/>
  <c r="AR216" i="11"/>
  <c r="AQ216" i="11"/>
  <c r="AP216" i="11"/>
  <c r="AO216" i="11"/>
  <c r="AN216" i="11"/>
  <c r="AM216" i="11"/>
  <c r="AL216" i="11"/>
  <c r="AK216" i="11"/>
  <c r="AJ216" i="11"/>
  <c r="AI216" i="11"/>
  <c r="AH216" i="11"/>
  <c r="CI215" i="11"/>
  <c r="CH215" i="11"/>
  <c r="CG215" i="11"/>
  <c r="CF215" i="11"/>
  <c r="CE215" i="11"/>
  <c r="CD215" i="11"/>
  <c r="CC215" i="11"/>
  <c r="CB215" i="11"/>
  <c r="CA215" i="11"/>
  <c r="BZ215" i="11"/>
  <c r="BY215" i="11"/>
  <c r="BX215" i="11"/>
  <c r="BW215" i="11"/>
  <c r="BV215" i="11"/>
  <c r="BU215" i="11"/>
  <c r="BT215" i="11"/>
  <c r="BS215" i="11"/>
  <c r="BR215" i="11"/>
  <c r="BQ215" i="11"/>
  <c r="BP215" i="11"/>
  <c r="BO215" i="11"/>
  <c r="BN215" i="11"/>
  <c r="BM215" i="11"/>
  <c r="BL215" i="11"/>
  <c r="BK215" i="11"/>
  <c r="BJ215" i="11"/>
  <c r="BI215" i="11"/>
  <c r="BH215" i="11"/>
  <c r="BG215" i="11"/>
  <c r="BF215" i="11"/>
  <c r="BE215" i="11"/>
  <c r="AY215" i="11"/>
  <c r="AU215" i="11"/>
  <c r="AT215" i="11"/>
  <c r="AS215" i="11"/>
  <c r="AR215" i="11"/>
  <c r="AQ215" i="11"/>
  <c r="AP215" i="11"/>
  <c r="AO215" i="11"/>
  <c r="AN215" i="11"/>
  <c r="AM215" i="11"/>
  <c r="AL215" i="11"/>
  <c r="AK215" i="11"/>
  <c r="AJ215" i="11"/>
  <c r="AI215" i="11"/>
  <c r="AH215" i="11"/>
  <c r="CI214" i="11"/>
  <c r="CH214" i="11"/>
  <c r="CG214" i="11"/>
  <c r="CF214" i="11"/>
  <c r="CE214" i="11"/>
  <c r="CD214" i="11"/>
  <c r="CC214" i="11"/>
  <c r="CB214" i="11"/>
  <c r="CA214" i="11"/>
  <c r="BZ214" i="11"/>
  <c r="BY214" i="11"/>
  <c r="BX214" i="11"/>
  <c r="BW214" i="11"/>
  <c r="BV214" i="11"/>
  <c r="BU214" i="11"/>
  <c r="BT214" i="11"/>
  <c r="BS214" i="11"/>
  <c r="BR214" i="11"/>
  <c r="BQ214" i="11"/>
  <c r="BP214" i="11"/>
  <c r="BO214" i="11"/>
  <c r="BN214" i="11"/>
  <c r="BM214" i="11"/>
  <c r="BL214" i="11"/>
  <c r="BK214" i="11"/>
  <c r="BJ214" i="11"/>
  <c r="BI214" i="11"/>
  <c r="BH214" i="11"/>
  <c r="BG214" i="11"/>
  <c r="BF214" i="11"/>
  <c r="BE214" i="11"/>
  <c r="AY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AJ214" i="11"/>
  <c r="AI214" i="11"/>
  <c r="AH214" i="11"/>
  <c r="CI213" i="11"/>
  <c r="CH213" i="11"/>
  <c r="CG213" i="11"/>
  <c r="CF213" i="11"/>
  <c r="CE213" i="11"/>
  <c r="CD213" i="11"/>
  <c r="CC213" i="11"/>
  <c r="CB213" i="11"/>
  <c r="CA213" i="11"/>
  <c r="BZ213" i="11"/>
  <c r="BY213" i="11"/>
  <c r="BX213" i="11"/>
  <c r="BW213" i="11"/>
  <c r="BV213" i="11"/>
  <c r="BU213" i="11"/>
  <c r="BT213" i="11"/>
  <c r="BS213" i="11"/>
  <c r="BR213" i="11"/>
  <c r="BQ213" i="11"/>
  <c r="BP213" i="11"/>
  <c r="BO213" i="11"/>
  <c r="BN213" i="11"/>
  <c r="BM213" i="11"/>
  <c r="BL213" i="11"/>
  <c r="BK213" i="11"/>
  <c r="BJ213" i="11"/>
  <c r="BI213" i="11"/>
  <c r="BH213" i="11"/>
  <c r="BG213" i="11"/>
  <c r="BF213" i="11"/>
  <c r="BE213" i="11"/>
  <c r="AY213" i="11"/>
  <c r="AU213" i="11"/>
  <c r="AT213" i="11"/>
  <c r="AS213" i="11"/>
  <c r="AR213" i="11"/>
  <c r="AQ213" i="11"/>
  <c r="AP213" i="11"/>
  <c r="AO213" i="11"/>
  <c r="AN213" i="11"/>
  <c r="AM213" i="11"/>
  <c r="AL213" i="11"/>
  <c r="AK213" i="11"/>
  <c r="AJ213" i="11"/>
  <c r="AI213" i="11"/>
  <c r="AH213" i="11"/>
  <c r="CI212" i="11"/>
  <c r="CH212" i="11"/>
  <c r="CG212" i="11"/>
  <c r="CF212" i="11"/>
  <c r="CE212" i="11"/>
  <c r="CD212" i="11"/>
  <c r="CC212" i="11"/>
  <c r="CB212" i="11"/>
  <c r="CA212" i="11"/>
  <c r="BZ212" i="11"/>
  <c r="BY212" i="11"/>
  <c r="BX212" i="11"/>
  <c r="BW212" i="11"/>
  <c r="BV212" i="11"/>
  <c r="BU212" i="11"/>
  <c r="BT212" i="11"/>
  <c r="BS212" i="11"/>
  <c r="BR212" i="11"/>
  <c r="BQ212" i="11"/>
  <c r="BP212" i="11"/>
  <c r="BO212" i="11"/>
  <c r="BN212" i="11"/>
  <c r="BM212" i="11"/>
  <c r="BL212" i="11"/>
  <c r="BK212" i="11"/>
  <c r="BJ212" i="11"/>
  <c r="BI212" i="11"/>
  <c r="BH212" i="11"/>
  <c r="BG212" i="11"/>
  <c r="BF212" i="11"/>
  <c r="BE212" i="11"/>
  <c r="AY212" i="11"/>
  <c r="AU212" i="11"/>
  <c r="AT212" i="11"/>
  <c r="AS212" i="11"/>
  <c r="AR212" i="11"/>
  <c r="AQ212" i="11"/>
  <c r="AP212" i="11"/>
  <c r="AO212" i="11"/>
  <c r="AN212" i="11"/>
  <c r="AM212" i="11"/>
  <c r="AL212" i="11"/>
  <c r="AK212" i="11"/>
  <c r="AJ212" i="11"/>
  <c r="AI212" i="11"/>
  <c r="AH212" i="11"/>
  <c r="CI211" i="11"/>
  <c r="CH211" i="11"/>
  <c r="CG211" i="11"/>
  <c r="CF211" i="11"/>
  <c r="CE211" i="11"/>
  <c r="CD211" i="11"/>
  <c r="CC211" i="11"/>
  <c r="CB211" i="11"/>
  <c r="CA211" i="11"/>
  <c r="BZ211" i="11"/>
  <c r="BY211" i="11"/>
  <c r="BX211" i="11"/>
  <c r="BW211" i="11"/>
  <c r="BV211" i="11"/>
  <c r="BU211" i="11"/>
  <c r="BT211" i="11"/>
  <c r="BS211" i="11"/>
  <c r="BR211" i="11"/>
  <c r="BQ211" i="11"/>
  <c r="BP211" i="11"/>
  <c r="BO211" i="11"/>
  <c r="BN211" i="11"/>
  <c r="BM211" i="11"/>
  <c r="BL211" i="11"/>
  <c r="BK211" i="11"/>
  <c r="BJ211" i="11"/>
  <c r="BI211" i="11"/>
  <c r="BH211" i="11"/>
  <c r="BG211" i="11"/>
  <c r="BF211" i="11"/>
  <c r="BE211" i="11"/>
  <c r="AY211" i="11"/>
  <c r="AU211" i="11"/>
  <c r="AT211" i="11"/>
  <c r="AS211" i="11"/>
  <c r="AR211" i="11"/>
  <c r="AQ211" i="11"/>
  <c r="AP211" i="11"/>
  <c r="AO211" i="11"/>
  <c r="AN211" i="11"/>
  <c r="AM211" i="11"/>
  <c r="AL211" i="11"/>
  <c r="AK211" i="11"/>
  <c r="AJ211" i="11"/>
  <c r="AI211" i="11"/>
  <c r="AH211" i="11"/>
  <c r="CI210" i="11"/>
  <c r="CH210" i="11"/>
  <c r="CG210" i="11"/>
  <c r="CF210" i="11"/>
  <c r="CE210" i="11"/>
  <c r="CD210" i="11"/>
  <c r="CC210" i="11"/>
  <c r="CB210" i="11"/>
  <c r="CA210" i="11"/>
  <c r="BZ210" i="11"/>
  <c r="BY210" i="11"/>
  <c r="BX210" i="11"/>
  <c r="BW210" i="11"/>
  <c r="BV210" i="11"/>
  <c r="BU210" i="11"/>
  <c r="BT210" i="11"/>
  <c r="BS210" i="11"/>
  <c r="BR210" i="11"/>
  <c r="BQ210" i="11"/>
  <c r="BP210" i="11"/>
  <c r="BO210" i="11"/>
  <c r="BN210" i="11"/>
  <c r="BM210" i="11"/>
  <c r="BL210" i="11"/>
  <c r="BK210" i="11"/>
  <c r="BJ210" i="11"/>
  <c r="BI210" i="11"/>
  <c r="BH210" i="11"/>
  <c r="BG210" i="11"/>
  <c r="BF210" i="11"/>
  <c r="BE210" i="11"/>
  <c r="AY210" i="11"/>
  <c r="AU210" i="11"/>
  <c r="AT210" i="11"/>
  <c r="AS210" i="11"/>
  <c r="AR210" i="11"/>
  <c r="AQ210" i="11"/>
  <c r="AP210" i="11"/>
  <c r="AO210" i="11"/>
  <c r="AN210" i="11"/>
  <c r="AM210" i="11"/>
  <c r="AL210" i="11"/>
  <c r="AK210" i="11"/>
  <c r="AJ210" i="11"/>
  <c r="AI210" i="11"/>
  <c r="AH210" i="11"/>
  <c r="CI209" i="11"/>
  <c r="CH209" i="11"/>
  <c r="CG209" i="11"/>
  <c r="CF209" i="11"/>
  <c r="CE209" i="11"/>
  <c r="CD209" i="11"/>
  <c r="CC209" i="11"/>
  <c r="CB209" i="11"/>
  <c r="CA209" i="11"/>
  <c r="BZ209" i="11"/>
  <c r="BY209" i="11"/>
  <c r="BX209" i="11"/>
  <c r="BW209" i="11"/>
  <c r="BV209" i="11"/>
  <c r="BU209" i="11"/>
  <c r="BT209" i="11"/>
  <c r="BS209" i="11"/>
  <c r="BR209" i="11"/>
  <c r="BQ209" i="11"/>
  <c r="BP209" i="11"/>
  <c r="BO209" i="11"/>
  <c r="BN209" i="11"/>
  <c r="BM209" i="11"/>
  <c r="BL209" i="11"/>
  <c r="BK209" i="11"/>
  <c r="BJ209" i="11"/>
  <c r="BI209" i="11"/>
  <c r="BH209" i="11"/>
  <c r="BG209" i="11"/>
  <c r="BF209" i="11"/>
  <c r="BE209" i="11"/>
  <c r="AY209" i="11"/>
  <c r="AU209" i="11"/>
  <c r="AT209" i="11"/>
  <c r="AS209" i="11"/>
  <c r="AR209" i="11"/>
  <c r="AQ209" i="11"/>
  <c r="AP209" i="11"/>
  <c r="AO209" i="11"/>
  <c r="AN209" i="11"/>
  <c r="AM209" i="11"/>
  <c r="AL209" i="11"/>
  <c r="AK209" i="11"/>
  <c r="AJ209" i="11"/>
  <c r="AI209" i="11"/>
  <c r="AH209" i="11"/>
  <c r="CI208" i="11"/>
  <c r="CH208" i="11"/>
  <c r="CG208" i="11"/>
  <c r="CF208" i="11"/>
  <c r="CE208" i="11"/>
  <c r="CD208" i="11"/>
  <c r="CC208" i="11"/>
  <c r="CB208" i="11"/>
  <c r="CA208" i="11"/>
  <c r="BZ208" i="11"/>
  <c r="BY208" i="11"/>
  <c r="BX208" i="11"/>
  <c r="BW208" i="11"/>
  <c r="BV208" i="11"/>
  <c r="BU208" i="11"/>
  <c r="BT208" i="11"/>
  <c r="BS208" i="11"/>
  <c r="BR208" i="11"/>
  <c r="BQ208" i="11"/>
  <c r="BP208" i="11"/>
  <c r="BO208" i="11"/>
  <c r="BN208" i="11"/>
  <c r="BM208" i="11"/>
  <c r="BL208" i="11"/>
  <c r="BK208" i="11"/>
  <c r="BJ208" i="11"/>
  <c r="BI208" i="11"/>
  <c r="BH208" i="11"/>
  <c r="BG208" i="11"/>
  <c r="BF208" i="11"/>
  <c r="BE208" i="11"/>
  <c r="AY208" i="11"/>
  <c r="AU208" i="11"/>
  <c r="AT208" i="11"/>
  <c r="AS208" i="11"/>
  <c r="AR208" i="11"/>
  <c r="AQ208" i="11"/>
  <c r="AP208" i="11"/>
  <c r="AO208" i="11"/>
  <c r="AN208" i="11"/>
  <c r="AM208" i="11"/>
  <c r="AL208" i="11"/>
  <c r="AK208" i="11"/>
  <c r="AJ208" i="11"/>
  <c r="AI208" i="11"/>
  <c r="AH208" i="11"/>
  <c r="CI207" i="11"/>
  <c r="CH207" i="11"/>
  <c r="CG207" i="11"/>
  <c r="CF207" i="11"/>
  <c r="CE207" i="11"/>
  <c r="CD207" i="11"/>
  <c r="CC207" i="11"/>
  <c r="CB207" i="11"/>
  <c r="CA207" i="11"/>
  <c r="BZ207" i="11"/>
  <c r="BY207" i="11"/>
  <c r="BX207" i="11"/>
  <c r="BW207" i="11"/>
  <c r="BV207" i="11"/>
  <c r="BU207" i="11"/>
  <c r="BT207" i="11"/>
  <c r="BS207" i="11"/>
  <c r="BR207" i="11"/>
  <c r="BQ207" i="11"/>
  <c r="BP207" i="11"/>
  <c r="BO207" i="11"/>
  <c r="BN207" i="11"/>
  <c r="BM207" i="11"/>
  <c r="BL207" i="11"/>
  <c r="BK207" i="11"/>
  <c r="BJ207" i="11"/>
  <c r="BI207" i="11"/>
  <c r="BH207" i="11"/>
  <c r="BG207" i="11"/>
  <c r="BF207" i="11"/>
  <c r="BE207" i="11"/>
  <c r="AY207" i="11"/>
  <c r="AU207" i="11"/>
  <c r="AT207" i="11"/>
  <c r="AS207" i="11"/>
  <c r="AR207" i="11"/>
  <c r="AQ207" i="11"/>
  <c r="AP207" i="11"/>
  <c r="AO207" i="11"/>
  <c r="AN207" i="11"/>
  <c r="AM207" i="11"/>
  <c r="AL207" i="11"/>
  <c r="AK207" i="11"/>
  <c r="AJ207" i="11"/>
  <c r="AI207" i="11"/>
  <c r="AH207" i="11"/>
  <c r="CI206" i="11"/>
  <c r="CH206" i="11"/>
  <c r="CG206" i="11"/>
  <c r="CF206" i="11"/>
  <c r="CE206" i="11"/>
  <c r="CD206" i="11"/>
  <c r="CC206" i="11"/>
  <c r="CB206" i="11"/>
  <c r="CA206" i="11"/>
  <c r="BZ206" i="11"/>
  <c r="BY206" i="11"/>
  <c r="BX206" i="11"/>
  <c r="BW206" i="11"/>
  <c r="BV206" i="11"/>
  <c r="BU206" i="11"/>
  <c r="BT206" i="11"/>
  <c r="BS206" i="11"/>
  <c r="BR206" i="11"/>
  <c r="BQ206" i="11"/>
  <c r="BP206" i="11"/>
  <c r="BO206" i="11"/>
  <c r="BN206" i="11"/>
  <c r="BM206" i="11"/>
  <c r="BL206" i="11"/>
  <c r="BK206" i="11"/>
  <c r="BJ206" i="11"/>
  <c r="BI206" i="11"/>
  <c r="BH206" i="11"/>
  <c r="BG206" i="11"/>
  <c r="BF206" i="11"/>
  <c r="BE206" i="11"/>
  <c r="AY206" i="11"/>
  <c r="AU206" i="11"/>
  <c r="AT206" i="11"/>
  <c r="AS206" i="11"/>
  <c r="AR206" i="11"/>
  <c r="AQ206" i="11"/>
  <c r="AP206" i="11"/>
  <c r="AO206" i="11"/>
  <c r="AN206" i="11"/>
  <c r="AM206" i="11"/>
  <c r="AL206" i="11"/>
  <c r="AK206" i="11"/>
  <c r="AJ206" i="11"/>
  <c r="AI206" i="11"/>
  <c r="AH206" i="11"/>
  <c r="CI205" i="11"/>
  <c r="CH205" i="11"/>
  <c r="CG205" i="11"/>
  <c r="CF205" i="11"/>
  <c r="CE205" i="11"/>
  <c r="CD205" i="11"/>
  <c r="CC205" i="11"/>
  <c r="CB205" i="11"/>
  <c r="CA205" i="11"/>
  <c r="BZ205" i="11"/>
  <c r="BY205" i="11"/>
  <c r="BX205" i="11"/>
  <c r="BW205" i="11"/>
  <c r="BV205" i="11"/>
  <c r="BU205" i="11"/>
  <c r="BT205" i="11"/>
  <c r="BS205" i="11"/>
  <c r="BR205" i="11"/>
  <c r="BQ205" i="11"/>
  <c r="BP205" i="11"/>
  <c r="BO205" i="11"/>
  <c r="BN205" i="11"/>
  <c r="BM205" i="11"/>
  <c r="BL205" i="11"/>
  <c r="BK205" i="11"/>
  <c r="BJ205" i="11"/>
  <c r="BI205" i="11"/>
  <c r="BH205" i="11"/>
  <c r="BG205" i="11"/>
  <c r="BF205" i="11"/>
  <c r="BE205" i="11"/>
  <c r="AY205" i="11"/>
  <c r="AU205" i="11"/>
  <c r="AT205" i="11"/>
  <c r="AS205" i="11"/>
  <c r="AR205" i="11"/>
  <c r="AQ205" i="11"/>
  <c r="AP205" i="11"/>
  <c r="AO205" i="11"/>
  <c r="AN205" i="11"/>
  <c r="AM205" i="11"/>
  <c r="AL205" i="11"/>
  <c r="AK205" i="11"/>
  <c r="AJ205" i="11"/>
  <c r="AI205" i="11"/>
  <c r="AH205" i="11"/>
  <c r="CI204" i="11"/>
  <c r="CH204" i="11"/>
  <c r="CG204" i="11"/>
  <c r="CF204" i="11"/>
  <c r="CE204" i="11"/>
  <c r="CD204" i="11"/>
  <c r="CC204" i="11"/>
  <c r="CB204" i="11"/>
  <c r="CA204" i="11"/>
  <c r="BZ204" i="11"/>
  <c r="BY204" i="11"/>
  <c r="BX204" i="11"/>
  <c r="BW204" i="11"/>
  <c r="BV204" i="11"/>
  <c r="BU204" i="11"/>
  <c r="BT204" i="11"/>
  <c r="BS204" i="11"/>
  <c r="BR204" i="11"/>
  <c r="BQ204" i="11"/>
  <c r="BP204" i="11"/>
  <c r="BO204" i="11"/>
  <c r="BN204" i="11"/>
  <c r="BM204" i="11"/>
  <c r="BL204" i="11"/>
  <c r="BK204" i="11"/>
  <c r="BJ204" i="11"/>
  <c r="BI204" i="11"/>
  <c r="BH204" i="11"/>
  <c r="BG204" i="11"/>
  <c r="BF204" i="11"/>
  <c r="BE204" i="11"/>
  <c r="AY204" i="11"/>
  <c r="AU204" i="11"/>
  <c r="AT204" i="11"/>
  <c r="AS204" i="11"/>
  <c r="AR204" i="11"/>
  <c r="AQ204" i="11"/>
  <c r="AP204" i="11"/>
  <c r="AO204" i="11"/>
  <c r="AN204" i="11"/>
  <c r="AM204" i="11"/>
  <c r="AL204" i="11"/>
  <c r="AK204" i="11"/>
  <c r="AJ204" i="11"/>
  <c r="AI204" i="11"/>
  <c r="AH204" i="11"/>
  <c r="CI203" i="11"/>
  <c r="CH203" i="11"/>
  <c r="CG203" i="11"/>
  <c r="CF203" i="11"/>
  <c r="CE203" i="11"/>
  <c r="CD203" i="11"/>
  <c r="CC203" i="11"/>
  <c r="CB203" i="11"/>
  <c r="CA203" i="11"/>
  <c r="BZ203" i="11"/>
  <c r="BY203" i="11"/>
  <c r="BX203" i="11"/>
  <c r="BW203" i="11"/>
  <c r="BV203" i="11"/>
  <c r="BU203" i="11"/>
  <c r="BT203" i="11"/>
  <c r="BS203" i="11"/>
  <c r="BR203" i="11"/>
  <c r="BQ203" i="11"/>
  <c r="BP203" i="11"/>
  <c r="BO203" i="11"/>
  <c r="BN203" i="11"/>
  <c r="BM203" i="11"/>
  <c r="BL203" i="11"/>
  <c r="BK203" i="11"/>
  <c r="BJ203" i="11"/>
  <c r="BI203" i="11"/>
  <c r="BH203" i="11"/>
  <c r="BG203" i="11"/>
  <c r="BF203" i="11"/>
  <c r="BE203" i="11"/>
  <c r="AY203" i="11"/>
  <c r="AU203" i="11"/>
  <c r="AT203" i="11"/>
  <c r="AS203" i="11"/>
  <c r="AR203" i="11"/>
  <c r="AQ203" i="11"/>
  <c r="AP203" i="11"/>
  <c r="AO203" i="11"/>
  <c r="AN203" i="11"/>
  <c r="AM203" i="11"/>
  <c r="AL203" i="11"/>
  <c r="AK203" i="11"/>
  <c r="AJ203" i="11"/>
  <c r="AI203" i="11"/>
  <c r="AH203" i="11"/>
  <c r="CI202" i="11"/>
  <c r="CH202" i="11"/>
  <c r="CG202" i="11"/>
  <c r="CF202" i="11"/>
  <c r="CE202" i="11"/>
  <c r="CD202" i="11"/>
  <c r="CC202" i="11"/>
  <c r="CB202" i="11"/>
  <c r="CA202" i="11"/>
  <c r="BZ202" i="11"/>
  <c r="BY202" i="11"/>
  <c r="BX202" i="11"/>
  <c r="BW202" i="11"/>
  <c r="BV202" i="11"/>
  <c r="BU202" i="11"/>
  <c r="BT202" i="11"/>
  <c r="BS202" i="11"/>
  <c r="BR202" i="11"/>
  <c r="BQ202" i="11"/>
  <c r="BP202" i="11"/>
  <c r="BO202" i="11"/>
  <c r="BN202" i="11"/>
  <c r="BM202" i="11"/>
  <c r="BL202" i="11"/>
  <c r="BK202" i="11"/>
  <c r="BJ202" i="11"/>
  <c r="BI202" i="11"/>
  <c r="BH202" i="11"/>
  <c r="BG202" i="11"/>
  <c r="BF202" i="11"/>
  <c r="BE202" i="11"/>
  <c r="AY202" i="11"/>
  <c r="AU202" i="11"/>
  <c r="AT202" i="11"/>
  <c r="AS202" i="11"/>
  <c r="AR202" i="11"/>
  <c r="AQ202" i="11"/>
  <c r="AP202" i="11"/>
  <c r="AO202" i="11"/>
  <c r="AN202" i="11"/>
  <c r="AM202" i="11"/>
  <c r="AL202" i="11"/>
  <c r="AK202" i="11"/>
  <c r="AJ202" i="11"/>
  <c r="AI202" i="11"/>
  <c r="AH202" i="11"/>
  <c r="CI201" i="11"/>
  <c r="CH201" i="11"/>
  <c r="CG201" i="11"/>
  <c r="CF201" i="11"/>
  <c r="CE201" i="11"/>
  <c r="CD201" i="11"/>
  <c r="CC201" i="11"/>
  <c r="CB201" i="11"/>
  <c r="CA201" i="11"/>
  <c r="BZ201" i="11"/>
  <c r="BY201" i="11"/>
  <c r="BX201" i="11"/>
  <c r="BW201" i="11"/>
  <c r="BV201" i="11"/>
  <c r="BU201" i="11"/>
  <c r="BT201" i="11"/>
  <c r="BS201" i="11"/>
  <c r="BR201" i="11"/>
  <c r="BQ201" i="11"/>
  <c r="BP201" i="11"/>
  <c r="BO201" i="11"/>
  <c r="BN201" i="11"/>
  <c r="BM201" i="11"/>
  <c r="BL201" i="11"/>
  <c r="BK201" i="11"/>
  <c r="BJ201" i="11"/>
  <c r="BI201" i="11"/>
  <c r="BH201" i="11"/>
  <c r="BG201" i="11"/>
  <c r="BF201" i="11"/>
  <c r="BE201" i="11"/>
  <c r="AY201" i="11"/>
  <c r="AU201" i="11"/>
  <c r="AT201" i="11"/>
  <c r="AS201" i="11"/>
  <c r="AR201" i="11"/>
  <c r="AQ201" i="11"/>
  <c r="AP201" i="11"/>
  <c r="AO201" i="11"/>
  <c r="AN201" i="11"/>
  <c r="AM201" i="11"/>
  <c r="AL201" i="11"/>
  <c r="AK201" i="11"/>
  <c r="AJ201" i="11"/>
  <c r="AI201" i="11"/>
  <c r="AH201" i="11"/>
  <c r="CI200" i="11"/>
  <c r="CH200" i="11"/>
  <c r="CG200" i="11"/>
  <c r="CF200" i="11"/>
  <c r="CE200" i="11"/>
  <c r="CD200" i="11"/>
  <c r="CC200" i="11"/>
  <c r="CB200" i="11"/>
  <c r="CA200" i="11"/>
  <c r="BZ200" i="11"/>
  <c r="BY200" i="11"/>
  <c r="BX200" i="11"/>
  <c r="BW200" i="11"/>
  <c r="BV200" i="11"/>
  <c r="BU200" i="11"/>
  <c r="BT200" i="11"/>
  <c r="BS200" i="11"/>
  <c r="BR200" i="11"/>
  <c r="BQ200" i="11"/>
  <c r="BP200" i="11"/>
  <c r="BO200" i="11"/>
  <c r="BN200" i="11"/>
  <c r="BM200" i="11"/>
  <c r="BL200" i="11"/>
  <c r="BK200" i="11"/>
  <c r="BJ200" i="11"/>
  <c r="BI200" i="11"/>
  <c r="BH200" i="11"/>
  <c r="BG200" i="11"/>
  <c r="BF200" i="11"/>
  <c r="BE200" i="11"/>
  <c r="AY200" i="11"/>
  <c r="AU200" i="11"/>
  <c r="AT200" i="11"/>
  <c r="AS200" i="11"/>
  <c r="AR200" i="11"/>
  <c r="AQ200" i="11"/>
  <c r="AP200" i="11"/>
  <c r="AO200" i="11"/>
  <c r="AN200" i="11"/>
  <c r="AM200" i="11"/>
  <c r="AL200" i="11"/>
  <c r="AK200" i="11"/>
  <c r="AJ200" i="11"/>
  <c r="AI200" i="11"/>
  <c r="AH200" i="11"/>
  <c r="CI199" i="11"/>
  <c r="CH199" i="11"/>
  <c r="CG199" i="11"/>
  <c r="CF199" i="11"/>
  <c r="CE199" i="11"/>
  <c r="CD199" i="11"/>
  <c r="CC199" i="11"/>
  <c r="CB199" i="11"/>
  <c r="CA199" i="11"/>
  <c r="BZ199" i="11"/>
  <c r="BY199" i="11"/>
  <c r="BX199" i="11"/>
  <c r="BW199" i="11"/>
  <c r="BV199" i="11"/>
  <c r="BU199" i="11"/>
  <c r="BT199" i="11"/>
  <c r="BS199" i="11"/>
  <c r="BR199" i="11"/>
  <c r="BQ199" i="11"/>
  <c r="BP199" i="11"/>
  <c r="BO199" i="11"/>
  <c r="BN199" i="11"/>
  <c r="BM199" i="11"/>
  <c r="BL199" i="11"/>
  <c r="BK199" i="11"/>
  <c r="BJ199" i="11"/>
  <c r="BI199" i="11"/>
  <c r="BH199" i="11"/>
  <c r="BG199" i="11"/>
  <c r="BF199" i="11"/>
  <c r="BE199" i="11"/>
  <c r="AY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CI198" i="11"/>
  <c r="CH198" i="11"/>
  <c r="CG198" i="11"/>
  <c r="CF198" i="11"/>
  <c r="CE198" i="11"/>
  <c r="CD198" i="11"/>
  <c r="CC198" i="11"/>
  <c r="CB198" i="11"/>
  <c r="CA198" i="11"/>
  <c r="BZ198" i="11"/>
  <c r="BY198" i="11"/>
  <c r="BX198" i="11"/>
  <c r="BW198" i="11"/>
  <c r="BV198" i="11"/>
  <c r="BU198" i="11"/>
  <c r="BT198" i="11"/>
  <c r="BS198" i="11"/>
  <c r="BR198" i="11"/>
  <c r="BQ198" i="11"/>
  <c r="BP198" i="11"/>
  <c r="BO198" i="11"/>
  <c r="BN198" i="11"/>
  <c r="BM198" i="11"/>
  <c r="BL198" i="11"/>
  <c r="BK198" i="11"/>
  <c r="BJ198" i="11"/>
  <c r="BI198" i="11"/>
  <c r="BH198" i="11"/>
  <c r="BG198" i="11"/>
  <c r="BF198" i="11"/>
  <c r="BE198" i="11"/>
  <c r="AY198" i="11"/>
  <c r="AU198" i="11"/>
  <c r="AT198" i="11"/>
  <c r="AS198" i="11"/>
  <c r="AR198" i="11"/>
  <c r="AQ198" i="11"/>
  <c r="AP198" i="11"/>
  <c r="AO198" i="11"/>
  <c r="AN198" i="11"/>
  <c r="AM198" i="11"/>
  <c r="AL198" i="11"/>
  <c r="AK198" i="11"/>
  <c r="AJ198" i="11"/>
  <c r="AI198" i="11"/>
  <c r="AH198" i="11"/>
  <c r="CI197" i="11"/>
  <c r="CH197" i="11"/>
  <c r="CG197" i="11"/>
  <c r="CF197" i="11"/>
  <c r="CE197" i="11"/>
  <c r="CD197" i="11"/>
  <c r="CC197" i="11"/>
  <c r="CB197" i="11"/>
  <c r="CA197" i="11"/>
  <c r="BZ197" i="11"/>
  <c r="BY197" i="11"/>
  <c r="BX197" i="11"/>
  <c r="BW197" i="11"/>
  <c r="BV197" i="11"/>
  <c r="BU197" i="11"/>
  <c r="BT197" i="11"/>
  <c r="BS197" i="11"/>
  <c r="BR197" i="11"/>
  <c r="BQ197" i="11"/>
  <c r="BP197" i="11"/>
  <c r="BO197" i="11"/>
  <c r="BN197" i="11"/>
  <c r="BM197" i="11"/>
  <c r="BL197" i="11"/>
  <c r="BK197" i="11"/>
  <c r="BJ197" i="11"/>
  <c r="BI197" i="11"/>
  <c r="BH197" i="11"/>
  <c r="BG197" i="11"/>
  <c r="BF197" i="11"/>
  <c r="BE197" i="11"/>
  <c r="AY197" i="11"/>
  <c r="AU197" i="11"/>
  <c r="AT197" i="11"/>
  <c r="AS197" i="11"/>
  <c r="AR197" i="11"/>
  <c r="AQ197" i="11"/>
  <c r="AP197" i="11"/>
  <c r="AO197" i="11"/>
  <c r="AN197" i="11"/>
  <c r="AM197" i="11"/>
  <c r="AL197" i="11"/>
  <c r="AK197" i="11"/>
  <c r="AJ197" i="11"/>
  <c r="AI197" i="11"/>
  <c r="AH197" i="11"/>
  <c r="CI196" i="11"/>
  <c r="CH196" i="11"/>
  <c r="CG196" i="11"/>
  <c r="CF196" i="11"/>
  <c r="CE196" i="11"/>
  <c r="CD196" i="11"/>
  <c r="CC196" i="11"/>
  <c r="CB196" i="11"/>
  <c r="CA196" i="11"/>
  <c r="BZ196" i="11"/>
  <c r="BY196" i="11"/>
  <c r="BX196" i="11"/>
  <c r="BW196" i="11"/>
  <c r="BV196" i="11"/>
  <c r="BU196" i="11"/>
  <c r="BT196" i="11"/>
  <c r="BS196" i="11"/>
  <c r="BR196" i="11"/>
  <c r="BQ196" i="11"/>
  <c r="BP196" i="11"/>
  <c r="BO196" i="11"/>
  <c r="BN196" i="11"/>
  <c r="BM196" i="11"/>
  <c r="BL196" i="11"/>
  <c r="BK196" i="11"/>
  <c r="BJ196" i="11"/>
  <c r="BI196" i="11"/>
  <c r="BH196" i="11"/>
  <c r="BG196" i="11"/>
  <c r="BF196" i="11"/>
  <c r="BE196" i="11"/>
  <c r="AY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CI195" i="11"/>
  <c r="CH195" i="11"/>
  <c r="CG195" i="11"/>
  <c r="CF195" i="11"/>
  <c r="CE195" i="11"/>
  <c r="CD195" i="11"/>
  <c r="CC195" i="11"/>
  <c r="CB195" i="11"/>
  <c r="CA195" i="11"/>
  <c r="BZ195" i="11"/>
  <c r="BY195" i="11"/>
  <c r="BX195" i="11"/>
  <c r="BW195" i="11"/>
  <c r="BV195" i="11"/>
  <c r="BU195" i="11"/>
  <c r="BT195" i="11"/>
  <c r="BS195" i="11"/>
  <c r="BR195" i="11"/>
  <c r="BQ195" i="11"/>
  <c r="BP195" i="11"/>
  <c r="BO195" i="11"/>
  <c r="BN195" i="11"/>
  <c r="BM195" i="11"/>
  <c r="BL195" i="11"/>
  <c r="BK195" i="11"/>
  <c r="BJ195" i="11"/>
  <c r="BI195" i="11"/>
  <c r="BH195" i="11"/>
  <c r="BG195" i="11"/>
  <c r="BF195" i="11"/>
  <c r="BE195" i="11"/>
  <c r="AY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CI194" i="11"/>
  <c r="CH194" i="11"/>
  <c r="CG194" i="11"/>
  <c r="CF194" i="11"/>
  <c r="CE194" i="11"/>
  <c r="CD194" i="11"/>
  <c r="CC194" i="11"/>
  <c r="CB194" i="11"/>
  <c r="CA194" i="11"/>
  <c r="BZ194" i="11"/>
  <c r="BY194" i="11"/>
  <c r="BX194" i="11"/>
  <c r="BW194" i="11"/>
  <c r="BV194" i="11"/>
  <c r="BU194" i="11"/>
  <c r="BT194" i="11"/>
  <c r="BS194" i="11"/>
  <c r="BR194" i="11"/>
  <c r="BQ194" i="11"/>
  <c r="BP194" i="11"/>
  <c r="BO194" i="11"/>
  <c r="BN194" i="11"/>
  <c r="BM194" i="11"/>
  <c r="BL194" i="11"/>
  <c r="BK194" i="11"/>
  <c r="BJ194" i="11"/>
  <c r="BI194" i="11"/>
  <c r="BH194" i="11"/>
  <c r="BG194" i="11"/>
  <c r="BF194" i="11"/>
  <c r="BE194" i="11"/>
  <c r="AY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CI193" i="11"/>
  <c r="CH193" i="11"/>
  <c r="CG193" i="11"/>
  <c r="CF193" i="11"/>
  <c r="CE193" i="11"/>
  <c r="CD193" i="11"/>
  <c r="CC193" i="11"/>
  <c r="CB193" i="11"/>
  <c r="CA193" i="11"/>
  <c r="BZ193" i="11"/>
  <c r="BY193" i="11"/>
  <c r="BX193" i="11"/>
  <c r="BW193" i="11"/>
  <c r="BV193" i="11"/>
  <c r="BU193" i="11"/>
  <c r="BT193" i="11"/>
  <c r="BS193" i="11"/>
  <c r="BR193" i="11"/>
  <c r="BQ193" i="11"/>
  <c r="BP193" i="11"/>
  <c r="BO193" i="11"/>
  <c r="BN193" i="11"/>
  <c r="BM193" i="11"/>
  <c r="BL193" i="11"/>
  <c r="BK193" i="11"/>
  <c r="BJ193" i="11"/>
  <c r="BI193" i="11"/>
  <c r="BH193" i="11"/>
  <c r="BG193" i="11"/>
  <c r="BF193" i="11"/>
  <c r="BE193" i="11"/>
  <c r="AY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AJ193" i="11"/>
  <c r="AI193" i="11"/>
  <c r="AH193" i="11"/>
  <c r="CI192" i="11"/>
  <c r="CH192" i="11"/>
  <c r="CG192" i="11"/>
  <c r="CF192" i="11"/>
  <c r="CE192" i="11"/>
  <c r="CD192" i="11"/>
  <c r="CC192" i="11"/>
  <c r="CB192" i="11"/>
  <c r="CA192" i="11"/>
  <c r="BZ192" i="11"/>
  <c r="BY192" i="11"/>
  <c r="BX192" i="11"/>
  <c r="BW192" i="11"/>
  <c r="BV192" i="11"/>
  <c r="BU192" i="11"/>
  <c r="BT192" i="11"/>
  <c r="BS192" i="11"/>
  <c r="BR192" i="11"/>
  <c r="BQ192" i="11"/>
  <c r="BP192" i="11"/>
  <c r="BO192" i="11"/>
  <c r="BN192" i="11"/>
  <c r="BM192" i="11"/>
  <c r="BL192" i="11"/>
  <c r="BK192" i="11"/>
  <c r="BJ192" i="11"/>
  <c r="BI192" i="11"/>
  <c r="BH192" i="11"/>
  <c r="BG192" i="11"/>
  <c r="BF192" i="11"/>
  <c r="BE192" i="11"/>
  <c r="AY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AJ192" i="11"/>
  <c r="AI192" i="11"/>
  <c r="AH192" i="11"/>
  <c r="CI191" i="11"/>
  <c r="CH191" i="11"/>
  <c r="CG191" i="11"/>
  <c r="CF191" i="11"/>
  <c r="CE191" i="11"/>
  <c r="CD191" i="11"/>
  <c r="CC191" i="11"/>
  <c r="CB191" i="11"/>
  <c r="CA191" i="11"/>
  <c r="BZ191" i="11"/>
  <c r="BY191" i="11"/>
  <c r="BX191" i="11"/>
  <c r="BW191" i="11"/>
  <c r="BV191" i="11"/>
  <c r="BU191" i="11"/>
  <c r="BT191" i="11"/>
  <c r="BS191" i="11"/>
  <c r="BR191" i="11"/>
  <c r="BQ191" i="11"/>
  <c r="BP191" i="11"/>
  <c r="BO191" i="11"/>
  <c r="BN191" i="11"/>
  <c r="BM191" i="11"/>
  <c r="BL191" i="11"/>
  <c r="BK191" i="11"/>
  <c r="BJ191" i="11"/>
  <c r="BI191" i="11"/>
  <c r="BH191" i="11"/>
  <c r="BG191" i="11"/>
  <c r="BF191" i="11"/>
  <c r="BE191" i="11"/>
  <c r="AY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AJ191" i="11"/>
  <c r="AI191" i="11"/>
  <c r="AH191" i="11"/>
  <c r="CI190" i="11"/>
  <c r="CH190" i="11"/>
  <c r="CG190" i="11"/>
  <c r="CF190" i="11"/>
  <c r="CE190" i="11"/>
  <c r="CD190" i="11"/>
  <c r="CC190" i="11"/>
  <c r="CB190" i="11"/>
  <c r="CA190" i="11"/>
  <c r="BZ190" i="11"/>
  <c r="BY190" i="11"/>
  <c r="BX190" i="11"/>
  <c r="BW190" i="11"/>
  <c r="BV190" i="11"/>
  <c r="BU190" i="11"/>
  <c r="BT190" i="11"/>
  <c r="BS190" i="11"/>
  <c r="BR190" i="11"/>
  <c r="BQ190" i="11"/>
  <c r="BP190" i="11"/>
  <c r="BO190" i="11"/>
  <c r="BN190" i="11"/>
  <c r="BM190" i="11"/>
  <c r="BL190" i="11"/>
  <c r="BK190" i="11"/>
  <c r="BJ190" i="11"/>
  <c r="BI190" i="11"/>
  <c r="BH190" i="11"/>
  <c r="BG190" i="11"/>
  <c r="BF190" i="11"/>
  <c r="BE190" i="11"/>
  <c r="AY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CI189" i="11"/>
  <c r="CH189" i="11"/>
  <c r="CG189" i="11"/>
  <c r="CF189" i="11"/>
  <c r="CE189" i="11"/>
  <c r="CD189" i="11"/>
  <c r="CC189" i="11"/>
  <c r="CB189" i="11"/>
  <c r="CA189" i="11"/>
  <c r="BZ189" i="11"/>
  <c r="BY189" i="11"/>
  <c r="BX189" i="11"/>
  <c r="BW189" i="11"/>
  <c r="BV189" i="11"/>
  <c r="BU189" i="11"/>
  <c r="BT189" i="11"/>
  <c r="BS189" i="11"/>
  <c r="BR189" i="11"/>
  <c r="BQ189" i="11"/>
  <c r="BP189" i="11"/>
  <c r="BO189" i="11"/>
  <c r="BN189" i="11"/>
  <c r="BM189" i="11"/>
  <c r="BL189" i="11"/>
  <c r="BK189" i="11"/>
  <c r="BJ189" i="11"/>
  <c r="BI189" i="11"/>
  <c r="BH189" i="11"/>
  <c r="BG189" i="11"/>
  <c r="BF189" i="11"/>
  <c r="BE189" i="11"/>
  <c r="AY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AJ189" i="11"/>
  <c r="AI189" i="11"/>
  <c r="AH189" i="11"/>
  <c r="CI188" i="11"/>
  <c r="CH188" i="11"/>
  <c r="CG188" i="11"/>
  <c r="CF188" i="11"/>
  <c r="CE188" i="11"/>
  <c r="CD188" i="11"/>
  <c r="CC188" i="11"/>
  <c r="CB188" i="11"/>
  <c r="CA188" i="11"/>
  <c r="BZ188" i="11"/>
  <c r="BY188" i="11"/>
  <c r="BX188" i="11"/>
  <c r="BW188" i="11"/>
  <c r="BV188" i="11"/>
  <c r="BU188" i="11"/>
  <c r="BT188" i="11"/>
  <c r="BS188" i="11"/>
  <c r="BR188" i="11"/>
  <c r="BQ188" i="11"/>
  <c r="BP188" i="11"/>
  <c r="BO188" i="11"/>
  <c r="BN188" i="11"/>
  <c r="BM188" i="11"/>
  <c r="BL188" i="11"/>
  <c r="BK188" i="11"/>
  <c r="BJ188" i="11"/>
  <c r="BI188" i="11"/>
  <c r="BH188" i="11"/>
  <c r="BG188" i="11"/>
  <c r="BF188" i="11"/>
  <c r="BE188" i="11"/>
  <c r="AY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AJ188" i="11"/>
  <c r="AI188" i="11"/>
  <c r="AH188" i="11"/>
  <c r="CI187" i="11"/>
  <c r="CH187" i="11"/>
  <c r="CG187" i="11"/>
  <c r="CF187" i="11"/>
  <c r="CE187" i="11"/>
  <c r="CD187" i="11"/>
  <c r="CC187" i="11"/>
  <c r="CB187" i="11"/>
  <c r="CA187" i="11"/>
  <c r="BZ187" i="11"/>
  <c r="BY187" i="11"/>
  <c r="BX187" i="11"/>
  <c r="BW187" i="11"/>
  <c r="BV187" i="11"/>
  <c r="BU187" i="11"/>
  <c r="BT187" i="11"/>
  <c r="BS187" i="11"/>
  <c r="BR187" i="11"/>
  <c r="BQ187" i="11"/>
  <c r="BP187" i="11"/>
  <c r="BO187" i="11"/>
  <c r="BN187" i="11"/>
  <c r="BM187" i="11"/>
  <c r="BL187" i="11"/>
  <c r="BK187" i="11"/>
  <c r="BJ187" i="11"/>
  <c r="BI187" i="11"/>
  <c r="BH187" i="11"/>
  <c r="BG187" i="11"/>
  <c r="BF187" i="11"/>
  <c r="BE187" i="11"/>
  <c r="AY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AJ187" i="11"/>
  <c r="AI187" i="11"/>
  <c r="AH187" i="11"/>
  <c r="CI186" i="11"/>
  <c r="CH186" i="11"/>
  <c r="CG186" i="11"/>
  <c r="CF186" i="11"/>
  <c r="CE186" i="11"/>
  <c r="CD186" i="11"/>
  <c r="CC186" i="11"/>
  <c r="CB186" i="11"/>
  <c r="CA186" i="11"/>
  <c r="BZ186" i="11"/>
  <c r="BY186" i="11"/>
  <c r="BX186" i="11"/>
  <c r="BW186" i="11"/>
  <c r="BV186" i="11"/>
  <c r="BU186" i="11"/>
  <c r="BT186" i="11"/>
  <c r="BS186" i="11"/>
  <c r="BR186" i="11"/>
  <c r="BQ186" i="11"/>
  <c r="BP186" i="11"/>
  <c r="BO186" i="11"/>
  <c r="BN186" i="11"/>
  <c r="BM186" i="11"/>
  <c r="BL186" i="11"/>
  <c r="BK186" i="11"/>
  <c r="BJ186" i="11"/>
  <c r="BI186" i="11"/>
  <c r="BH186" i="11"/>
  <c r="BG186" i="11"/>
  <c r="BF186" i="11"/>
  <c r="BE186" i="11"/>
  <c r="AY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AJ186" i="11"/>
  <c r="AI186" i="11"/>
  <c r="AH186" i="11"/>
  <c r="CI185" i="11"/>
  <c r="CH185" i="11"/>
  <c r="CG185" i="11"/>
  <c r="CF185" i="11"/>
  <c r="CE185" i="11"/>
  <c r="CD185" i="11"/>
  <c r="CC185" i="11"/>
  <c r="CB185" i="11"/>
  <c r="CA185" i="11"/>
  <c r="BZ185" i="11"/>
  <c r="BY185" i="11"/>
  <c r="BX185" i="11"/>
  <c r="BW185" i="11"/>
  <c r="BV185" i="11"/>
  <c r="BU185" i="11"/>
  <c r="BT185" i="11"/>
  <c r="BS185" i="11"/>
  <c r="BR185" i="11"/>
  <c r="BQ185" i="11"/>
  <c r="BP185" i="11"/>
  <c r="BO185" i="11"/>
  <c r="BN185" i="11"/>
  <c r="BM185" i="11"/>
  <c r="BL185" i="11"/>
  <c r="BK185" i="11"/>
  <c r="BJ185" i="11"/>
  <c r="BI185" i="11"/>
  <c r="BH185" i="11"/>
  <c r="BG185" i="11"/>
  <c r="BF185" i="11"/>
  <c r="BE185" i="11"/>
  <c r="AY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AJ185" i="11"/>
  <c r="AI185" i="11"/>
  <c r="AH185" i="11"/>
  <c r="CI184" i="11"/>
  <c r="CH184" i="11"/>
  <c r="CG184" i="11"/>
  <c r="CF184" i="11"/>
  <c r="CE184" i="11"/>
  <c r="CD184" i="11"/>
  <c r="CC184" i="11"/>
  <c r="CB184" i="11"/>
  <c r="CA184" i="11"/>
  <c r="BZ184" i="11"/>
  <c r="BY184" i="11"/>
  <c r="BX184" i="11"/>
  <c r="BW184" i="11"/>
  <c r="BV184" i="11"/>
  <c r="BU184" i="11"/>
  <c r="BT184" i="11"/>
  <c r="BS184" i="11"/>
  <c r="BR184" i="11"/>
  <c r="BQ184" i="11"/>
  <c r="BP184" i="11"/>
  <c r="BO184" i="11"/>
  <c r="BN184" i="11"/>
  <c r="BM184" i="11"/>
  <c r="BL184" i="11"/>
  <c r="BK184" i="11"/>
  <c r="BJ184" i="11"/>
  <c r="BI184" i="11"/>
  <c r="BH184" i="11"/>
  <c r="BG184" i="11"/>
  <c r="BF184" i="11"/>
  <c r="BE184" i="11"/>
  <c r="AY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AJ184" i="11"/>
  <c r="AI184" i="11"/>
  <c r="AH184" i="11"/>
  <c r="CI183" i="11"/>
  <c r="CH183" i="11"/>
  <c r="CG183" i="11"/>
  <c r="CF183" i="11"/>
  <c r="CE183" i="11"/>
  <c r="CD183" i="11"/>
  <c r="CC183" i="11"/>
  <c r="CB183" i="11"/>
  <c r="CA183" i="11"/>
  <c r="BZ183" i="11"/>
  <c r="BY183" i="11"/>
  <c r="BX183" i="11"/>
  <c r="BW183" i="11"/>
  <c r="BV183" i="11"/>
  <c r="BU183" i="11"/>
  <c r="BT183" i="11"/>
  <c r="BS183" i="11"/>
  <c r="BR183" i="11"/>
  <c r="BQ183" i="11"/>
  <c r="BP183" i="11"/>
  <c r="BO183" i="11"/>
  <c r="BN183" i="11"/>
  <c r="BM183" i="11"/>
  <c r="BL183" i="11"/>
  <c r="BK183" i="11"/>
  <c r="BJ183" i="11"/>
  <c r="BI183" i="11"/>
  <c r="BH183" i="11"/>
  <c r="BG183" i="11"/>
  <c r="BF183" i="11"/>
  <c r="BE183" i="11"/>
  <c r="AY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CI182" i="11"/>
  <c r="CH182" i="11"/>
  <c r="CG182" i="11"/>
  <c r="CF182" i="11"/>
  <c r="CE182" i="11"/>
  <c r="CD182" i="11"/>
  <c r="CC182" i="11"/>
  <c r="CB182" i="11"/>
  <c r="CA182" i="11"/>
  <c r="BZ182" i="11"/>
  <c r="BY182" i="11"/>
  <c r="BX182" i="11"/>
  <c r="BW182" i="11"/>
  <c r="BV182" i="11"/>
  <c r="BU182" i="11"/>
  <c r="BT182" i="11"/>
  <c r="BS182" i="11"/>
  <c r="BR182" i="11"/>
  <c r="BQ182" i="11"/>
  <c r="BP182" i="11"/>
  <c r="BO182" i="11"/>
  <c r="BN182" i="11"/>
  <c r="BM182" i="11"/>
  <c r="BL182" i="11"/>
  <c r="BK182" i="11"/>
  <c r="BJ182" i="11"/>
  <c r="BI182" i="11"/>
  <c r="BH182" i="11"/>
  <c r="BG182" i="11"/>
  <c r="BF182" i="11"/>
  <c r="BE182" i="11"/>
  <c r="AY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CI181" i="11"/>
  <c r="CH181" i="11"/>
  <c r="CG181" i="11"/>
  <c r="CF181" i="11"/>
  <c r="CE181" i="11"/>
  <c r="CD181" i="11"/>
  <c r="CC181" i="11"/>
  <c r="CB181" i="11"/>
  <c r="CA181" i="11"/>
  <c r="BZ181" i="11"/>
  <c r="BY181" i="11"/>
  <c r="BX181" i="11"/>
  <c r="BW181" i="11"/>
  <c r="BV181" i="11"/>
  <c r="BU181" i="11"/>
  <c r="BT181" i="11"/>
  <c r="BS181" i="11"/>
  <c r="BR181" i="11"/>
  <c r="BQ181" i="11"/>
  <c r="BP181" i="11"/>
  <c r="BO181" i="11"/>
  <c r="BN181" i="11"/>
  <c r="BM181" i="11"/>
  <c r="BL181" i="11"/>
  <c r="BK181" i="11"/>
  <c r="BJ181" i="11"/>
  <c r="BI181" i="11"/>
  <c r="BH181" i="11"/>
  <c r="BG181" i="11"/>
  <c r="BF181" i="11"/>
  <c r="BE181" i="11"/>
  <c r="AY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CI180" i="11"/>
  <c r="CH180" i="11"/>
  <c r="CG180" i="11"/>
  <c r="CF180" i="11"/>
  <c r="CE180" i="11"/>
  <c r="CD180" i="11"/>
  <c r="CC180" i="11"/>
  <c r="CB180" i="11"/>
  <c r="CA180" i="11"/>
  <c r="BZ180" i="11"/>
  <c r="BY180" i="11"/>
  <c r="BX180" i="11"/>
  <c r="BW180" i="11"/>
  <c r="BV180" i="11"/>
  <c r="BU180" i="11"/>
  <c r="BT180" i="11"/>
  <c r="BS180" i="11"/>
  <c r="BR180" i="11"/>
  <c r="BQ180" i="11"/>
  <c r="BP180" i="11"/>
  <c r="BO180" i="11"/>
  <c r="BN180" i="11"/>
  <c r="BM180" i="11"/>
  <c r="BL180" i="11"/>
  <c r="BK180" i="11"/>
  <c r="BJ180" i="11"/>
  <c r="BI180" i="11"/>
  <c r="BH180" i="11"/>
  <c r="BG180" i="11"/>
  <c r="BF180" i="11"/>
  <c r="BE180" i="11"/>
  <c r="AY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CI179" i="11"/>
  <c r="CH179" i="11"/>
  <c r="CG179" i="11"/>
  <c r="CF179" i="11"/>
  <c r="CE179" i="11"/>
  <c r="CD179" i="11"/>
  <c r="CC179" i="11"/>
  <c r="CB179" i="11"/>
  <c r="CA179" i="11"/>
  <c r="BZ179" i="11"/>
  <c r="BY179" i="11"/>
  <c r="BX179" i="11"/>
  <c r="BW179" i="11"/>
  <c r="BV179" i="11"/>
  <c r="BU179" i="11"/>
  <c r="BT179" i="11"/>
  <c r="BS179" i="11"/>
  <c r="BR179" i="11"/>
  <c r="BQ179" i="11"/>
  <c r="BP179" i="11"/>
  <c r="BO179" i="11"/>
  <c r="BN179" i="11"/>
  <c r="BM179" i="11"/>
  <c r="BL179" i="11"/>
  <c r="BK179" i="11"/>
  <c r="BJ179" i="11"/>
  <c r="BI179" i="11"/>
  <c r="BH179" i="11"/>
  <c r="BG179" i="11"/>
  <c r="BF179" i="11"/>
  <c r="BE179" i="11"/>
  <c r="AY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CI178" i="11"/>
  <c r="CH178" i="11"/>
  <c r="CG178" i="11"/>
  <c r="CF178" i="11"/>
  <c r="CE178" i="11"/>
  <c r="CD178" i="11"/>
  <c r="CC178" i="11"/>
  <c r="CB178" i="11"/>
  <c r="CA178" i="11"/>
  <c r="BZ178" i="11"/>
  <c r="BY178" i="11"/>
  <c r="BX178" i="11"/>
  <c r="BW178" i="11"/>
  <c r="BV178" i="11"/>
  <c r="BU178" i="11"/>
  <c r="BT178" i="11"/>
  <c r="BS178" i="11"/>
  <c r="BR178" i="11"/>
  <c r="BQ178" i="11"/>
  <c r="BP178" i="11"/>
  <c r="BO178" i="11"/>
  <c r="BN178" i="11"/>
  <c r="BM178" i="11"/>
  <c r="BL178" i="11"/>
  <c r="BK178" i="11"/>
  <c r="BJ178" i="11"/>
  <c r="BI178" i="11"/>
  <c r="BH178" i="11"/>
  <c r="BG178" i="11"/>
  <c r="BF178" i="11"/>
  <c r="BE178" i="11"/>
  <c r="AY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CI177" i="11"/>
  <c r="CH177" i="11"/>
  <c r="CG177" i="11"/>
  <c r="CF177" i="11"/>
  <c r="CE177" i="11"/>
  <c r="CD177" i="11"/>
  <c r="CC177" i="11"/>
  <c r="CB177" i="11"/>
  <c r="CA177" i="11"/>
  <c r="BZ177" i="11"/>
  <c r="BY177" i="11"/>
  <c r="BX177" i="11"/>
  <c r="BW177" i="11"/>
  <c r="BV177" i="11"/>
  <c r="BU177" i="11"/>
  <c r="BT177" i="11"/>
  <c r="BS177" i="11"/>
  <c r="BR177" i="11"/>
  <c r="BQ177" i="11"/>
  <c r="BP177" i="11"/>
  <c r="BO177" i="11"/>
  <c r="BN177" i="11"/>
  <c r="BM177" i="11"/>
  <c r="BL177" i="11"/>
  <c r="BK177" i="11"/>
  <c r="BJ177" i="11"/>
  <c r="BI177" i="11"/>
  <c r="BH177" i="11"/>
  <c r="BG177" i="11"/>
  <c r="BF177" i="11"/>
  <c r="BE177" i="11"/>
  <c r="AY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CI176" i="11"/>
  <c r="CH176" i="11"/>
  <c r="CG176" i="11"/>
  <c r="CF176" i="11"/>
  <c r="CE176" i="11"/>
  <c r="CD176" i="11"/>
  <c r="CC176" i="11"/>
  <c r="CB176" i="11"/>
  <c r="CA176" i="11"/>
  <c r="BZ176" i="11"/>
  <c r="BY176" i="11"/>
  <c r="BX176" i="11"/>
  <c r="BW176" i="11"/>
  <c r="BV176" i="11"/>
  <c r="BU176" i="11"/>
  <c r="BT176" i="11"/>
  <c r="BS176" i="11"/>
  <c r="BR176" i="11"/>
  <c r="BQ176" i="11"/>
  <c r="BP176" i="11"/>
  <c r="BO176" i="11"/>
  <c r="BN176" i="11"/>
  <c r="BM176" i="11"/>
  <c r="BL176" i="11"/>
  <c r="BK176" i="11"/>
  <c r="BJ176" i="11"/>
  <c r="BI176" i="11"/>
  <c r="BH176" i="11"/>
  <c r="BG176" i="11"/>
  <c r="BF176" i="11"/>
  <c r="BE176" i="11"/>
  <c r="AY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CI175" i="11"/>
  <c r="CH175" i="11"/>
  <c r="CG175" i="11"/>
  <c r="CF175" i="11"/>
  <c r="CE175" i="11"/>
  <c r="CD175" i="11"/>
  <c r="CC175" i="11"/>
  <c r="CB175" i="11"/>
  <c r="CA175" i="11"/>
  <c r="BZ175" i="11"/>
  <c r="BY175" i="11"/>
  <c r="BX175" i="11"/>
  <c r="BW175" i="11"/>
  <c r="BV175" i="11"/>
  <c r="BU175" i="11"/>
  <c r="BT175" i="11"/>
  <c r="BS175" i="11"/>
  <c r="BR175" i="11"/>
  <c r="BQ175" i="11"/>
  <c r="BP175" i="11"/>
  <c r="BO175" i="11"/>
  <c r="BN175" i="11"/>
  <c r="BM175" i="11"/>
  <c r="BL175" i="11"/>
  <c r="BK175" i="11"/>
  <c r="BJ175" i="11"/>
  <c r="BI175" i="11"/>
  <c r="BH175" i="11"/>
  <c r="BG175" i="11"/>
  <c r="BF175" i="11"/>
  <c r="BE175" i="11"/>
  <c r="AY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CI174" i="11"/>
  <c r="CH174" i="11"/>
  <c r="CG174" i="11"/>
  <c r="CF174" i="11"/>
  <c r="CE174" i="11"/>
  <c r="CD174" i="11"/>
  <c r="CC174" i="11"/>
  <c r="CB174" i="11"/>
  <c r="CA174" i="11"/>
  <c r="BZ174" i="11"/>
  <c r="BY174" i="11"/>
  <c r="BX174" i="11"/>
  <c r="BW174" i="11"/>
  <c r="BV174" i="11"/>
  <c r="BU174" i="11"/>
  <c r="BT174" i="11"/>
  <c r="BS174" i="11"/>
  <c r="BR174" i="11"/>
  <c r="BQ174" i="11"/>
  <c r="BP174" i="11"/>
  <c r="BO174" i="11"/>
  <c r="BN174" i="11"/>
  <c r="BM174" i="11"/>
  <c r="BL174" i="11"/>
  <c r="BK174" i="11"/>
  <c r="BJ174" i="11"/>
  <c r="BI174" i="11"/>
  <c r="BH174" i="11"/>
  <c r="BG174" i="11"/>
  <c r="BF174" i="11"/>
  <c r="BE174" i="11"/>
  <c r="AY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CI173" i="11"/>
  <c r="CH173" i="11"/>
  <c r="CG173" i="11"/>
  <c r="CF173" i="11"/>
  <c r="CE173" i="11"/>
  <c r="CD173" i="11"/>
  <c r="CC173" i="11"/>
  <c r="CB173" i="11"/>
  <c r="CA173" i="11"/>
  <c r="BZ173" i="11"/>
  <c r="BY173" i="11"/>
  <c r="BX173" i="11"/>
  <c r="BW173" i="11"/>
  <c r="BV173" i="11"/>
  <c r="BU173" i="11"/>
  <c r="BT173" i="11"/>
  <c r="BS173" i="11"/>
  <c r="BR173" i="11"/>
  <c r="BQ173" i="11"/>
  <c r="BP173" i="11"/>
  <c r="BO173" i="11"/>
  <c r="BN173" i="11"/>
  <c r="BM173" i="11"/>
  <c r="BL173" i="11"/>
  <c r="BK173" i="11"/>
  <c r="BJ173" i="11"/>
  <c r="BI173" i="11"/>
  <c r="BH173" i="11"/>
  <c r="BG173" i="11"/>
  <c r="BF173" i="11"/>
  <c r="BE173" i="11"/>
  <c r="AY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CI172" i="11"/>
  <c r="CH172" i="11"/>
  <c r="CG172" i="11"/>
  <c r="CF172" i="11"/>
  <c r="CE172" i="11"/>
  <c r="CD172" i="11"/>
  <c r="CC172" i="11"/>
  <c r="CB172" i="11"/>
  <c r="CA172" i="11"/>
  <c r="BZ172" i="11"/>
  <c r="BY172" i="11"/>
  <c r="BX172" i="11"/>
  <c r="BW172" i="11"/>
  <c r="BV172" i="11"/>
  <c r="BU172" i="11"/>
  <c r="BT172" i="11"/>
  <c r="BS172" i="11"/>
  <c r="BR172" i="11"/>
  <c r="BQ172" i="11"/>
  <c r="BP172" i="11"/>
  <c r="BO172" i="11"/>
  <c r="BN172" i="11"/>
  <c r="BM172" i="11"/>
  <c r="BL172" i="11"/>
  <c r="BK172" i="11"/>
  <c r="BJ172" i="11"/>
  <c r="BI172" i="11"/>
  <c r="BH172" i="11"/>
  <c r="BG172" i="11"/>
  <c r="BF172" i="11"/>
  <c r="BE172" i="11"/>
  <c r="AY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CI171" i="11"/>
  <c r="CH171" i="11"/>
  <c r="CG171" i="11"/>
  <c r="CF171" i="11"/>
  <c r="CE171" i="11"/>
  <c r="CD171" i="11"/>
  <c r="CC171" i="11"/>
  <c r="CB171" i="11"/>
  <c r="CA171" i="11"/>
  <c r="BZ171" i="11"/>
  <c r="BY171" i="11"/>
  <c r="BX171" i="11"/>
  <c r="BW171" i="11"/>
  <c r="BV171" i="11"/>
  <c r="BU171" i="11"/>
  <c r="BT171" i="11"/>
  <c r="BS171" i="11"/>
  <c r="BR171" i="11"/>
  <c r="BQ171" i="11"/>
  <c r="BP171" i="11"/>
  <c r="BO171" i="11"/>
  <c r="BN171" i="11"/>
  <c r="BM171" i="11"/>
  <c r="BL171" i="11"/>
  <c r="BK171" i="11"/>
  <c r="BJ171" i="11"/>
  <c r="BI171" i="11"/>
  <c r="BH171" i="11"/>
  <c r="BG171" i="11"/>
  <c r="BF171" i="11"/>
  <c r="BE171" i="11"/>
  <c r="AY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CI170" i="11"/>
  <c r="CH170" i="11"/>
  <c r="CG170" i="11"/>
  <c r="CF170" i="11"/>
  <c r="CE170" i="11"/>
  <c r="CD170" i="11"/>
  <c r="CC170" i="11"/>
  <c r="CB170" i="11"/>
  <c r="CA170" i="11"/>
  <c r="BZ170" i="11"/>
  <c r="BY170" i="11"/>
  <c r="BX170" i="11"/>
  <c r="BW170" i="11"/>
  <c r="BV170" i="11"/>
  <c r="BU170" i="11"/>
  <c r="BT170" i="11"/>
  <c r="BS170" i="11"/>
  <c r="BR170" i="11"/>
  <c r="BQ170" i="11"/>
  <c r="BP170" i="11"/>
  <c r="BO170" i="11"/>
  <c r="BN170" i="11"/>
  <c r="BM170" i="11"/>
  <c r="BL170" i="11"/>
  <c r="BK170" i="11"/>
  <c r="BJ170" i="11"/>
  <c r="BI170" i="11"/>
  <c r="BH170" i="11"/>
  <c r="BG170" i="11"/>
  <c r="BF170" i="11"/>
  <c r="BE170" i="11"/>
  <c r="AY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CI169" i="11"/>
  <c r="CH169" i="11"/>
  <c r="CG169" i="11"/>
  <c r="CF169" i="11"/>
  <c r="CE169" i="11"/>
  <c r="CD169" i="11"/>
  <c r="CC169" i="11"/>
  <c r="CB169" i="11"/>
  <c r="CA169" i="11"/>
  <c r="BZ169" i="11"/>
  <c r="BY169" i="11"/>
  <c r="BX169" i="11"/>
  <c r="BW169" i="11"/>
  <c r="BV169" i="11"/>
  <c r="BU169" i="11"/>
  <c r="BT169" i="11"/>
  <c r="BS169" i="11"/>
  <c r="BR169" i="11"/>
  <c r="BQ169" i="11"/>
  <c r="BP169" i="11"/>
  <c r="BO169" i="11"/>
  <c r="BN169" i="11"/>
  <c r="BM169" i="11"/>
  <c r="BL169" i="11"/>
  <c r="BK169" i="11"/>
  <c r="BJ169" i="11"/>
  <c r="BI169" i="11"/>
  <c r="BH169" i="11"/>
  <c r="BG169" i="11"/>
  <c r="BF169" i="11"/>
  <c r="BE169" i="11"/>
  <c r="AY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CI168" i="11"/>
  <c r="CH168" i="11"/>
  <c r="CG168" i="11"/>
  <c r="CF168" i="11"/>
  <c r="CE168" i="11"/>
  <c r="CD168" i="11"/>
  <c r="CC168" i="11"/>
  <c r="CB168" i="11"/>
  <c r="CA168" i="11"/>
  <c r="BZ168" i="11"/>
  <c r="BY168" i="11"/>
  <c r="BX168" i="11"/>
  <c r="BW168" i="11"/>
  <c r="BV168" i="11"/>
  <c r="BU168" i="11"/>
  <c r="BT168" i="11"/>
  <c r="BS168" i="11"/>
  <c r="BR168" i="11"/>
  <c r="BQ168" i="11"/>
  <c r="BP168" i="11"/>
  <c r="BO168" i="11"/>
  <c r="BN168" i="11"/>
  <c r="BM168" i="11"/>
  <c r="BL168" i="11"/>
  <c r="BK168" i="11"/>
  <c r="BJ168" i="11"/>
  <c r="BI168" i="11"/>
  <c r="BH168" i="11"/>
  <c r="BG168" i="11"/>
  <c r="BF168" i="11"/>
  <c r="BE168" i="11"/>
  <c r="AY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CI167" i="11"/>
  <c r="CH167" i="11"/>
  <c r="CG167" i="11"/>
  <c r="CF167" i="11"/>
  <c r="CE167" i="11"/>
  <c r="CD167" i="11"/>
  <c r="CC167" i="11"/>
  <c r="CB167" i="11"/>
  <c r="CA167" i="11"/>
  <c r="BZ167" i="11"/>
  <c r="BY167" i="11"/>
  <c r="BX167" i="11"/>
  <c r="BW167" i="11"/>
  <c r="BV167" i="11"/>
  <c r="BU167" i="11"/>
  <c r="BT167" i="11"/>
  <c r="BS167" i="11"/>
  <c r="BR167" i="11"/>
  <c r="BQ167" i="11"/>
  <c r="BP167" i="11"/>
  <c r="BO167" i="11"/>
  <c r="BN167" i="11"/>
  <c r="BM167" i="11"/>
  <c r="BL167" i="11"/>
  <c r="BK167" i="11"/>
  <c r="BJ167" i="11"/>
  <c r="BI167" i="11"/>
  <c r="BH167" i="11"/>
  <c r="BG167" i="11"/>
  <c r="BF167" i="11"/>
  <c r="BE167" i="11"/>
  <c r="AY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CI166" i="11"/>
  <c r="CH166" i="11"/>
  <c r="CG166" i="11"/>
  <c r="CF166" i="11"/>
  <c r="CE166" i="11"/>
  <c r="CD166" i="11"/>
  <c r="CC166" i="11"/>
  <c r="CB166" i="11"/>
  <c r="CA166" i="11"/>
  <c r="BZ166" i="11"/>
  <c r="BY166" i="11"/>
  <c r="BX166" i="11"/>
  <c r="BW166" i="11"/>
  <c r="BV166" i="11"/>
  <c r="BU166" i="11"/>
  <c r="BT166" i="11"/>
  <c r="BS166" i="11"/>
  <c r="BR166" i="11"/>
  <c r="BQ166" i="11"/>
  <c r="BP166" i="11"/>
  <c r="BO166" i="11"/>
  <c r="BN166" i="11"/>
  <c r="BM166" i="11"/>
  <c r="BL166" i="11"/>
  <c r="BK166" i="11"/>
  <c r="BJ166" i="11"/>
  <c r="BI166" i="11"/>
  <c r="BH166" i="11"/>
  <c r="BG166" i="11"/>
  <c r="BF166" i="11"/>
  <c r="BE166" i="11"/>
  <c r="AY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CI165" i="11"/>
  <c r="CH165" i="11"/>
  <c r="CG165" i="11"/>
  <c r="CF165" i="11"/>
  <c r="CE165" i="11"/>
  <c r="CD165" i="11"/>
  <c r="CC165" i="11"/>
  <c r="CB165" i="11"/>
  <c r="CA165" i="11"/>
  <c r="BZ165" i="11"/>
  <c r="BY165" i="11"/>
  <c r="BX165" i="11"/>
  <c r="BW165" i="11"/>
  <c r="BV165" i="11"/>
  <c r="BU165" i="11"/>
  <c r="BT165" i="11"/>
  <c r="BS165" i="11"/>
  <c r="BR165" i="11"/>
  <c r="BQ165" i="11"/>
  <c r="BP165" i="11"/>
  <c r="BO165" i="11"/>
  <c r="BN165" i="11"/>
  <c r="BM165" i="11"/>
  <c r="BL165" i="11"/>
  <c r="BK165" i="11"/>
  <c r="BJ165" i="11"/>
  <c r="BI165" i="11"/>
  <c r="BH165" i="11"/>
  <c r="BG165" i="11"/>
  <c r="BF165" i="11"/>
  <c r="BE165" i="11"/>
  <c r="AY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CI164" i="11"/>
  <c r="CH164" i="11"/>
  <c r="CG164" i="11"/>
  <c r="CF164" i="11"/>
  <c r="CE164" i="11"/>
  <c r="CD164" i="11"/>
  <c r="CC164" i="11"/>
  <c r="CB164" i="11"/>
  <c r="CA164" i="11"/>
  <c r="BZ164" i="11"/>
  <c r="BY164" i="11"/>
  <c r="BX164" i="11"/>
  <c r="BW164" i="11"/>
  <c r="BV164" i="11"/>
  <c r="BU164" i="11"/>
  <c r="BT164" i="11"/>
  <c r="BS164" i="11"/>
  <c r="BR164" i="11"/>
  <c r="BQ164" i="11"/>
  <c r="BP164" i="11"/>
  <c r="BO164" i="11"/>
  <c r="BN164" i="11"/>
  <c r="BM164" i="11"/>
  <c r="BL164" i="11"/>
  <c r="BK164" i="11"/>
  <c r="BJ164" i="11"/>
  <c r="BI164" i="11"/>
  <c r="BH164" i="11"/>
  <c r="BG164" i="11"/>
  <c r="BF164" i="11"/>
  <c r="BE164" i="11"/>
  <c r="AY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AJ164" i="11"/>
  <c r="AI164" i="11"/>
  <c r="AH164" i="11"/>
  <c r="CI163" i="11"/>
  <c r="CH163" i="11"/>
  <c r="CG163" i="11"/>
  <c r="CF163" i="11"/>
  <c r="CE163" i="11"/>
  <c r="CD163" i="11"/>
  <c r="CC163" i="11"/>
  <c r="CB163" i="11"/>
  <c r="CA163" i="11"/>
  <c r="BZ163" i="11"/>
  <c r="BY163" i="11"/>
  <c r="BX163" i="11"/>
  <c r="BW163" i="11"/>
  <c r="BV163" i="11"/>
  <c r="BU163" i="11"/>
  <c r="BT163" i="11"/>
  <c r="BS163" i="11"/>
  <c r="BR163" i="11"/>
  <c r="BQ163" i="11"/>
  <c r="BP163" i="11"/>
  <c r="BO163" i="11"/>
  <c r="BN163" i="11"/>
  <c r="BM163" i="11"/>
  <c r="BL163" i="11"/>
  <c r="BK163" i="11"/>
  <c r="BJ163" i="11"/>
  <c r="BI163" i="11"/>
  <c r="BH163" i="11"/>
  <c r="BG163" i="11"/>
  <c r="BF163" i="11"/>
  <c r="BE163" i="11"/>
  <c r="AY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CI162" i="11"/>
  <c r="CH162" i="11"/>
  <c r="CG162" i="11"/>
  <c r="CF162" i="11"/>
  <c r="CE162" i="11"/>
  <c r="CD162" i="11"/>
  <c r="CC162" i="11"/>
  <c r="CB162" i="11"/>
  <c r="CA162" i="11"/>
  <c r="BZ162" i="11"/>
  <c r="BY162" i="11"/>
  <c r="BX162" i="11"/>
  <c r="BW162" i="11"/>
  <c r="BV162" i="11"/>
  <c r="BU162" i="11"/>
  <c r="BT162" i="11"/>
  <c r="BS162" i="11"/>
  <c r="BR162" i="11"/>
  <c r="BQ162" i="11"/>
  <c r="BP162" i="11"/>
  <c r="BO162" i="11"/>
  <c r="BN162" i="11"/>
  <c r="BM162" i="11"/>
  <c r="BL162" i="11"/>
  <c r="BK162" i="11"/>
  <c r="BJ162" i="11"/>
  <c r="BI162" i="11"/>
  <c r="BH162" i="11"/>
  <c r="BG162" i="11"/>
  <c r="BF162" i="11"/>
  <c r="BE162" i="11"/>
  <c r="AY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AJ162" i="11"/>
  <c r="AI162" i="11"/>
  <c r="AH162" i="11"/>
  <c r="CI161" i="11"/>
  <c r="CH161" i="11"/>
  <c r="CG161" i="11"/>
  <c r="CF161" i="11"/>
  <c r="CE161" i="11"/>
  <c r="CD161" i="11"/>
  <c r="CC161" i="11"/>
  <c r="CB161" i="11"/>
  <c r="CA161" i="11"/>
  <c r="BZ161" i="11"/>
  <c r="BY161" i="11"/>
  <c r="BX161" i="11"/>
  <c r="BW161" i="11"/>
  <c r="BV161" i="11"/>
  <c r="BU161" i="11"/>
  <c r="BT161" i="11"/>
  <c r="BS161" i="11"/>
  <c r="BR161" i="11"/>
  <c r="BQ161" i="11"/>
  <c r="BP161" i="11"/>
  <c r="BO161" i="11"/>
  <c r="BN161" i="11"/>
  <c r="BM161" i="11"/>
  <c r="BL161" i="11"/>
  <c r="BK161" i="11"/>
  <c r="BJ161" i="11"/>
  <c r="BI161" i="11"/>
  <c r="BH161" i="11"/>
  <c r="BG161" i="11"/>
  <c r="BF161" i="11"/>
  <c r="BE161" i="11"/>
  <c r="AY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CI160" i="11"/>
  <c r="CH160" i="11"/>
  <c r="CG160" i="11"/>
  <c r="CF160" i="11"/>
  <c r="CE160" i="11"/>
  <c r="CD160" i="11"/>
  <c r="CC160" i="11"/>
  <c r="CB160" i="11"/>
  <c r="CA160" i="11"/>
  <c r="BZ160" i="11"/>
  <c r="BY160" i="11"/>
  <c r="BX160" i="11"/>
  <c r="BW160" i="11"/>
  <c r="BV160" i="11"/>
  <c r="BU160" i="11"/>
  <c r="BT160" i="11"/>
  <c r="BS160" i="11"/>
  <c r="BR160" i="11"/>
  <c r="BQ160" i="11"/>
  <c r="BP160" i="11"/>
  <c r="BO160" i="11"/>
  <c r="BN160" i="11"/>
  <c r="BM160" i="11"/>
  <c r="BL160" i="11"/>
  <c r="BK160" i="11"/>
  <c r="BJ160" i="11"/>
  <c r="BI160" i="11"/>
  <c r="BH160" i="11"/>
  <c r="BG160" i="11"/>
  <c r="BF160" i="11"/>
  <c r="BE160" i="11"/>
  <c r="AY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CI159" i="11"/>
  <c r="CH159" i="11"/>
  <c r="CG159" i="11"/>
  <c r="CF159" i="11"/>
  <c r="CE159" i="11"/>
  <c r="CD159" i="11"/>
  <c r="CC159" i="11"/>
  <c r="CB159" i="11"/>
  <c r="CA159" i="11"/>
  <c r="BZ159" i="11"/>
  <c r="BY159" i="11"/>
  <c r="BX159" i="11"/>
  <c r="BW159" i="11"/>
  <c r="BV159" i="11"/>
  <c r="BU159" i="11"/>
  <c r="BT159" i="11"/>
  <c r="BS159" i="11"/>
  <c r="BR159" i="11"/>
  <c r="BQ159" i="11"/>
  <c r="BP159" i="11"/>
  <c r="BO159" i="11"/>
  <c r="BN159" i="11"/>
  <c r="BM159" i="11"/>
  <c r="BL159" i="11"/>
  <c r="BK159" i="11"/>
  <c r="BJ159" i="11"/>
  <c r="BI159" i="11"/>
  <c r="BH159" i="11"/>
  <c r="BG159" i="11"/>
  <c r="BF159" i="11"/>
  <c r="BE159" i="11"/>
  <c r="AY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AJ159" i="11"/>
  <c r="AI159" i="11"/>
  <c r="AH159" i="11"/>
  <c r="CI158" i="11"/>
  <c r="CH158" i="11"/>
  <c r="CG158" i="11"/>
  <c r="CF158" i="11"/>
  <c r="CE158" i="11"/>
  <c r="CD158" i="11"/>
  <c r="CC158" i="11"/>
  <c r="CB158" i="11"/>
  <c r="CA158" i="11"/>
  <c r="BZ158" i="11"/>
  <c r="BY158" i="11"/>
  <c r="BX158" i="11"/>
  <c r="BW158" i="11"/>
  <c r="BV158" i="11"/>
  <c r="BU158" i="11"/>
  <c r="BT158" i="11"/>
  <c r="BS158" i="11"/>
  <c r="BR158" i="11"/>
  <c r="BQ158" i="11"/>
  <c r="BP158" i="11"/>
  <c r="BO158" i="11"/>
  <c r="BN158" i="11"/>
  <c r="BM158" i="11"/>
  <c r="BL158" i="11"/>
  <c r="BK158" i="11"/>
  <c r="BJ158" i="11"/>
  <c r="BI158" i="11"/>
  <c r="BH158" i="11"/>
  <c r="BG158" i="11"/>
  <c r="BF158" i="11"/>
  <c r="BE158" i="11"/>
  <c r="AY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CI157" i="11"/>
  <c r="CH157" i="11"/>
  <c r="CG157" i="11"/>
  <c r="CF157" i="11"/>
  <c r="CE157" i="11"/>
  <c r="CD157" i="11"/>
  <c r="CC157" i="11"/>
  <c r="CB157" i="11"/>
  <c r="CA157" i="11"/>
  <c r="BZ157" i="11"/>
  <c r="BY157" i="11"/>
  <c r="BX157" i="11"/>
  <c r="BW157" i="11"/>
  <c r="BV157" i="11"/>
  <c r="BU157" i="11"/>
  <c r="BT157" i="11"/>
  <c r="BS157" i="11"/>
  <c r="BR157" i="11"/>
  <c r="BQ157" i="11"/>
  <c r="BP157" i="11"/>
  <c r="BO157" i="11"/>
  <c r="BN157" i="11"/>
  <c r="BM157" i="11"/>
  <c r="BL157" i="11"/>
  <c r="BK157" i="11"/>
  <c r="BJ157" i="11"/>
  <c r="BI157" i="11"/>
  <c r="BH157" i="11"/>
  <c r="BG157" i="11"/>
  <c r="BF157" i="11"/>
  <c r="BE157" i="11"/>
  <c r="AY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CI156" i="11"/>
  <c r="CH156" i="11"/>
  <c r="CG156" i="11"/>
  <c r="CF156" i="11"/>
  <c r="CE156" i="11"/>
  <c r="CD156" i="11"/>
  <c r="CC156" i="11"/>
  <c r="CB156" i="11"/>
  <c r="CA156" i="11"/>
  <c r="BZ156" i="11"/>
  <c r="BY156" i="11"/>
  <c r="BX156" i="11"/>
  <c r="BW156" i="11"/>
  <c r="BV156" i="11"/>
  <c r="BU156" i="11"/>
  <c r="BT156" i="11"/>
  <c r="BS156" i="11"/>
  <c r="BR156" i="11"/>
  <c r="BQ156" i="11"/>
  <c r="BP156" i="11"/>
  <c r="BO156" i="11"/>
  <c r="BN156" i="11"/>
  <c r="BM156" i="11"/>
  <c r="BL156" i="11"/>
  <c r="BK156" i="11"/>
  <c r="BJ156" i="11"/>
  <c r="BI156" i="11"/>
  <c r="BH156" i="11"/>
  <c r="BG156" i="11"/>
  <c r="BF156" i="11"/>
  <c r="BE156" i="11"/>
  <c r="AY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AJ156" i="11"/>
  <c r="AI156" i="11"/>
  <c r="AH156" i="11"/>
  <c r="CI155" i="11"/>
  <c r="CH155" i="11"/>
  <c r="CG155" i="11"/>
  <c r="CF155" i="11"/>
  <c r="CE155" i="11"/>
  <c r="CD155" i="11"/>
  <c r="CC155" i="11"/>
  <c r="CB155" i="11"/>
  <c r="CA155" i="11"/>
  <c r="BZ155" i="11"/>
  <c r="BY155" i="11"/>
  <c r="BX155" i="11"/>
  <c r="BW155" i="11"/>
  <c r="BV155" i="11"/>
  <c r="BU155" i="11"/>
  <c r="BT155" i="11"/>
  <c r="BS155" i="11"/>
  <c r="BR155" i="11"/>
  <c r="BQ155" i="11"/>
  <c r="BP155" i="11"/>
  <c r="BO155" i="11"/>
  <c r="BN155" i="11"/>
  <c r="BM155" i="11"/>
  <c r="BL155" i="11"/>
  <c r="BK155" i="11"/>
  <c r="BJ155" i="11"/>
  <c r="BI155" i="11"/>
  <c r="BH155" i="11"/>
  <c r="BG155" i="11"/>
  <c r="BF155" i="11"/>
  <c r="BE155" i="11"/>
  <c r="AY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CI154" i="11"/>
  <c r="CH154" i="11"/>
  <c r="CG154" i="11"/>
  <c r="CF154" i="11"/>
  <c r="CE154" i="11"/>
  <c r="CD154" i="11"/>
  <c r="CC154" i="11"/>
  <c r="CB154" i="11"/>
  <c r="CA154" i="11"/>
  <c r="BZ154" i="11"/>
  <c r="BY154" i="11"/>
  <c r="BX154" i="11"/>
  <c r="BW154" i="11"/>
  <c r="BV154" i="11"/>
  <c r="BU154" i="11"/>
  <c r="BT154" i="11"/>
  <c r="BS154" i="11"/>
  <c r="BR154" i="11"/>
  <c r="BQ154" i="11"/>
  <c r="BP154" i="11"/>
  <c r="BO154" i="11"/>
  <c r="BN154" i="11"/>
  <c r="BM154" i="11"/>
  <c r="BL154" i="11"/>
  <c r="BK154" i="11"/>
  <c r="BJ154" i="11"/>
  <c r="BI154" i="11"/>
  <c r="BH154" i="11"/>
  <c r="BG154" i="11"/>
  <c r="BF154" i="11"/>
  <c r="BE154" i="11"/>
  <c r="AY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CI153" i="11"/>
  <c r="CH153" i="11"/>
  <c r="CG153" i="11"/>
  <c r="CF153" i="11"/>
  <c r="CE153" i="11"/>
  <c r="CD153" i="11"/>
  <c r="CC153" i="11"/>
  <c r="CB153" i="11"/>
  <c r="CA153" i="11"/>
  <c r="BZ153" i="11"/>
  <c r="BY153" i="11"/>
  <c r="BX153" i="11"/>
  <c r="BW153" i="11"/>
  <c r="BV153" i="11"/>
  <c r="BU153" i="11"/>
  <c r="BT153" i="11"/>
  <c r="BS153" i="11"/>
  <c r="BR153" i="11"/>
  <c r="BQ153" i="11"/>
  <c r="BP153" i="11"/>
  <c r="BO153" i="11"/>
  <c r="BN153" i="11"/>
  <c r="BM153" i="11"/>
  <c r="BL153" i="11"/>
  <c r="BK153" i="11"/>
  <c r="BJ153" i="11"/>
  <c r="BI153" i="11"/>
  <c r="BH153" i="11"/>
  <c r="BG153" i="11"/>
  <c r="BF153" i="11"/>
  <c r="BE153" i="11"/>
  <c r="AY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CI152" i="11"/>
  <c r="CH152" i="11"/>
  <c r="CG152" i="11"/>
  <c r="CF152" i="11"/>
  <c r="CE152" i="11"/>
  <c r="CD152" i="11"/>
  <c r="CC152" i="11"/>
  <c r="CB152" i="11"/>
  <c r="CA152" i="11"/>
  <c r="BZ152" i="11"/>
  <c r="BY152" i="11"/>
  <c r="BX152" i="11"/>
  <c r="BW152" i="11"/>
  <c r="BV152" i="11"/>
  <c r="BU152" i="11"/>
  <c r="BT152" i="11"/>
  <c r="BS152" i="11"/>
  <c r="BR152" i="11"/>
  <c r="BQ152" i="11"/>
  <c r="BP152" i="11"/>
  <c r="BO152" i="11"/>
  <c r="BN152" i="11"/>
  <c r="BM152" i="11"/>
  <c r="BL152" i="11"/>
  <c r="BK152" i="11"/>
  <c r="BJ152" i="11"/>
  <c r="BI152" i="11"/>
  <c r="BH152" i="11"/>
  <c r="BG152" i="11"/>
  <c r="BF152" i="11"/>
  <c r="BE152" i="11"/>
  <c r="AY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CI151" i="11"/>
  <c r="CH151" i="11"/>
  <c r="CG151" i="11"/>
  <c r="CF151" i="11"/>
  <c r="CE151" i="11"/>
  <c r="CD151" i="11"/>
  <c r="CC151" i="11"/>
  <c r="CB151" i="11"/>
  <c r="CA151" i="11"/>
  <c r="BZ151" i="11"/>
  <c r="BY151" i="11"/>
  <c r="BX151" i="11"/>
  <c r="BW151" i="11"/>
  <c r="BV151" i="11"/>
  <c r="BU151" i="11"/>
  <c r="BT151" i="11"/>
  <c r="BS151" i="11"/>
  <c r="BR151" i="11"/>
  <c r="BQ151" i="11"/>
  <c r="BP151" i="11"/>
  <c r="BO151" i="11"/>
  <c r="BN151" i="11"/>
  <c r="BM151" i="11"/>
  <c r="BL151" i="11"/>
  <c r="BK151" i="11"/>
  <c r="BJ151" i="11"/>
  <c r="BI151" i="11"/>
  <c r="BH151" i="11"/>
  <c r="BG151" i="11"/>
  <c r="BF151" i="11"/>
  <c r="BE151" i="11"/>
  <c r="AY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CI150" i="11"/>
  <c r="CH150" i="11"/>
  <c r="CG150" i="11"/>
  <c r="CF150" i="11"/>
  <c r="CE150" i="11"/>
  <c r="CD150" i="11"/>
  <c r="CC150" i="11"/>
  <c r="CB150" i="11"/>
  <c r="CA150" i="11"/>
  <c r="BZ150" i="11"/>
  <c r="BY150" i="11"/>
  <c r="BX150" i="11"/>
  <c r="BW150" i="11"/>
  <c r="BV150" i="11"/>
  <c r="BU150" i="11"/>
  <c r="BT150" i="11"/>
  <c r="BS150" i="11"/>
  <c r="BR150" i="11"/>
  <c r="BQ150" i="11"/>
  <c r="BP150" i="11"/>
  <c r="BO150" i="11"/>
  <c r="BN150" i="11"/>
  <c r="BM150" i="11"/>
  <c r="BL150" i="11"/>
  <c r="BK150" i="11"/>
  <c r="BJ150" i="11"/>
  <c r="BI150" i="11"/>
  <c r="BH150" i="11"/>
  <c r="BG150" i="11"/>
  <c r="BF150" i="11"/>
  <c r="BE150" i="11"/>
  <c r="AY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CI149" i="11"/>
  <c r="CH149" i="11"/>
  <c r="CG149" i="11"/>
  <c r="CF149" i="11"/>
  <c r="CE149" i="11"/>
  <c r="CD149" i="11"/>
  <c r="CC149" i="11"/>
  <c r="CB149" i="11"/>
  <c r="CA149" i="11"/>
  <c r="BZ149" i="11"/>
  <c r="BY149" i="11"/>
  <c r="BX149" i="11"/>
  <c r="BW149" i="11"/>
  <c r="BV149" i="11"/>
  <c r="BU149" i="11"/>
  <c r="BT149" i="11"/>
  <c r="BS149" i="11"/>
  <c r="BR149" i="11"/>
  <c r="BQ149" i="11"/>
  <c r="BP149" i="11"/>
  <c r="BO149" i="11"/>
  <c r="BN149" i="11"/>
  <c r="BM149" i="11"/>
  <c r="BL149" i="11"/>
  <c r="BK149" i="11"/>
  <c r="BJ149" i="11"/>
  <c r="BI149" i="11"/>
  <c r="BH149" i="11"/>
  <c r="BG149" i="11"/>
  <c r="BF149" i="11"/>
  <c r="BE149" i="11"/>
  <c r="AY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CI148" i="11"/>
  <c r="CH148" i="11"/>
  <c r="CG148" i="11"/>
  <c r="CF148" i="11"/>
  <c r="CE148" i="11"/>
  <c r="CD148" i="11"/>
  <c r="CC148" i="11"/>
  <c r="CB148" i="11"/>
  <c r="CA148" i="11"/>
  <c r="BZ148" i="11"/>
  <c r="BY148" i="11"/>
  <c r="BX148" i="11"/>
  <c r="BW148" i="11"/>
  <c r="BV148" i="11"/>
  <c r="BU148" i="11"/>
  <c r="BT148" i="11"/>
  <c r="BS148" i="11"/>
  <c r="BR148" i="11"/>
  <c r="BQ148" i="11"/>
  <c r="BP148" i="11"/>
  <c r="BO148" i="11"/>
  <c r="BN148" i="11"/>
  <c r="BM148" i="11"/>
  <c r="BL148" i="11"/>
  <c r="BK148" i="11"/>
  <c r="BJ148" i="11"/>
  <c r="BI148" i="11"/>
  <c r="BH148" i="11"/>
  <c r="BG148" i="11"/>
  <c r="BF148" i="11"/>
  <c r="BE148" i="11"/>
  <c r="AY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AJ148" i="11"/>
  <c r="AI148" i="11"/>
  <c r="AH148" i="11"/>
  <c r="CI147" i="11"/>
  <c r="CH147" i="11"/>
  <c r="CG147" i="11"/>
  <c r="CF147" i="11"/>
  <c r="CE147" i="11"/>
  <c r="CD147" i="11"/>
  <c r="CC147" i="11"/>
  <c r="CB147" i="11"/>
  <c r="CA147" i="11"/>
  <c r="BZ147" i="11"/>
  <c r="BY147" i="11"/>
  <c r="BX147" i="11"/>
  <c r="BW147" i="11"/>
  <c r="BV147" i="11"/>
  <c r="BU147" i="11"/>
  <c r="BT147" i="11"/>
  <c r="BS147" i="11"/>
  <c r="BR147" i="11"/>
  <c r="BQ147" i="11"/>
  <c r="BP147" i="11"/>
  <c r="BO147" i="11"/>
  <c r="BN147" i="11"/>
  <c r="BM147" i="11"/>
  <c r="BL147" i="11"/>
  <c r="BK147" i="11"/>
  <c r="BJ147" i="11"/>
  <c r="BI147" i="11"/>
  <c r="BH147" i="11"/>
  <c r="BG147" i="11"/>
  <c r="BF147" i="11"/>
  <c r="BE147" i="11"/>
  <c r="AY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AJ147" i="11"/>
  <c r="AI147" i="11"/>
  <c r="AH147" i="11"/>
  <c r="CI146" i="11"/>
  <c r="CH146" i="11"/>
  <c r="CG146" i="11"/>
  <c r="CF146" i="11"/>
  <c r="CE146" i="11"/>
  <c r="CD146" i="11"/>
  <c r="CC146" i="11"/>
  <c r="CB146" i="11"/>
  <c r="CA146" i="11"/>
  <c r="BZ146" i="11"/>
  <c r="BY146" i="11"/>
  <c r="BX146" i="11"/>
  <c r="BW146" i="11"/>
  <c r="BV146" i="11"/>
  <c r="BU146" i="11"/>
  <c r="BT146" i="11"/>
  <c r="BS146" i="11"/>
  <c r="BR146" i="11"/>
  <c r="BQ146" i="11"/>
  <c r="BP146" i="11"/>
  <c r="BO146" i="11"/>
  <c r="BN146" i="11"/>
  <c r="BM146" i="11"/>
  <c r="BL146" i="11"/>
  <c r="BK146" i="11"/>
  <c r="BJ146" i="11"/>
  <c r="BI146" i="11"/>
  <c r="BH146" i="11"/>
  <c r="BG146" i="11"/>
  <c r="BF146" i="11"/>
  <c r="BE146" i="11"/>
  <c r="AY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AJ146" i="11"/>
  <c r="AI146" i="11"/>
  <c r="AH146" i="11"/>
  <c r="CI145" i="11"/>
  <c r="CH145" i="11"/>
  <c r="CG145" i="11"/>
  <c r="CF145" i="11"/>
  <c r="CE145" i="11"/>
  <c r="CD145" i="11"/>
  <c r="CC145" i="11"/>
  <c r="CB145" i="11"/>
  <c r="CA145" i="11"/>
  <c r="BZ145" i="11"/>
  <c r="BY145" i="11"/>
  <c r="BX145" i="11"/>
  <c r="BW145" i="11"/>
  <c r="BV145" i="11"/>
  <c r="BU145" i="11"/>
  <c r="BT145" i="11"/>
  <c r="BS145" i="11"/>
  <c r="BR145" i="11"/>
  <c r="BQ145" i="11"/>
  <c r="BP145" i="11"/>
  <c r="BO145" i="11"/>
  <c r="BN145" i="11"/>
  <c r="BM145" i="11"/>
  <c r="BL145" i="11"/>
  <c r="BK145" i="11"/>
  <c r="BJ145" i="11"/>
  <c r="BI145" i="11"/>
  <c r="BH145" i="11"/>
  <c r="BG145" i="11"/>
  <c r="BF145" i="11"/>
  <c r="BE145" i="11"/>
  <c r="AY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CI144" i="11"/>
  <c r="CH144" i="11"/>
  <c r="CG144" i="11"/>
  <c r="CF144" i="11"/>
  <c r="CE144" i="11"/>
  <c r="CD144" i="11"/>
  <c r="CC144" i="11"/>
  <c r="CB144" i="11"/>
  <c r="CA144" i="11"/>
  <c r="BZ144" i="11"/>
  <c r="BY144" i="11"/>
  <c r="BX144" i="11"/>
  <c r="BW144" i="11"/>
  <c r="BV144" i="11"/>
  <c r="BU144" i="11"/>
  <c r="BT144" i="11"/>
  <c r="BS144" i="11"/>
  <c r="BR144" i="11"/>
  <c r="BQ144" i="11"/>
  <c r="BP144" i="11"/>
  <c r="BO144" i="11"/>
  <c r="BN144" i="11"/>
  <c r="BM144" i="11"/>
  <c r="BL144" i="11"/>
  <c r="BK144" i="11"/>
  <c r="BJ144" i="11"/>
  <c r="BI144" i="11"/>
  <c r="BH144" i="11"/>
  <c r="BG144" i="11"/>
  <c r="BF144" i="11"/>
  <c r="BE144" i="11"/>
  <c r="AY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CI143" i="11"/>
  <c r="CH143" i="11"/>
  <c r="CG143" i="11"/>
  <c r="CF143" i="11"/>
  <c r="CE143" i="11"/>
  <c r="CD143" i="11"/>
  <c r="CC143" i="11"/>
  <c r="CB143" i="11"/>
  <c r="CA143" i="11"/>
  <c r="BZ143" i="11"/>
  <c r="BY143" i="11"/>
  <c r="BX143" i="11"/>
  <c r="BW143" i="11"/>
  <c r="BV143" i="11"/>
  <c r="BU143" i="11"/>
  <c r="BT143" i="11"/>
  <c r="BS143" i="11"/>
  <c r="BR143" i="11"/>
  <c r="BQ143" i="11"/>
  <c r="BP143" i="11"/>
  <c r="BO143" i="11"/>
  <c r="BN143" i="11"/>
  <c r="BM143" i="11"/>
  <c r="BL143" i="11"/>
  <c r="BK143" i="11"/>
  <c r="BJ143" i="11"/>
  <c r="BI143" i="11"/>
  <c r="BH143" i="11"/>
  <c r="BG143" i="11"/>
  <c r="BF143" i="11"/>
  <c r="BE143" i="11"/>
  <c r="AY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CI142" i="11"/>
  <c r="CH142" i="11"/>
  <c r="CG142" i="11"/>
  <c r="CF142" i="11"/>
  <c r="CE142" i="11"/>
  <c r="CD142" i="11"/>
  <c r="CC142" i="11"/>
  <c r="CB142" i="11"/>
  <c r="CA142" i="11"/>
  <c r="BZ142" i="11"/>
  <c r="BY142" i="11"/>
  <c r="BX142" i="11"/>
  <c r="BW142" i="11"/>
  <c r="BV142" i="11"/>
  <c r="BU142" i="11"/>
  <c r="BT142" i="11"/>
  <c r="BS142" i="11"/>
  <c r="BR142" i="11"/>
  <c r="BQ142" i="11"/>
  <c r="BP142" i="11"/>
  <c r="BO142" i="11"/>
  <c r="BN142" i="11"/>
  <c r="BM142" i="11"/>
  <c r="BL142" i="11"/>
  <c r="BK142" i="11"/>
  <c r="BJ142" i="11"/>
  <c r="BI142" i="11"/>
  <c r="BH142" i="11"/>
  <c r="BG142" i="11"/>
  <c r="BF142" i="11"/>
  <c r="BE142" i="11"/>
  <c r="AY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CI141" i="11"/>
  <c r="CH141" i="11"/>
  <c r="CG141" i="11"/>
  <c r="CF141" i="11"/>
  <c r="CE141" i="11"/>
  <c r="CD141" i="11"/>
  <c r="CC141" i="11"/>
  <c r="CB141" i="11"/>
  <c r="CA141" i="11"/>
  <c r="BZ141" i="11"/>
  <c r="BY141" i="11"/>
  <c r="BX141" i="11"/>
  <c r="BW141" i="11"/>
  <c r="BV141" i="11"/>
  <c r="BU141" i="11"/>
  <c r="BT141" i="11"/>
  <c r="BS141" i="11"/>
  <c r="BR141" i="11"/>
  <c r="BQ141" i="11"/>
  <c r="BP141" i="11"/>
  <c r="BO141" i="11"/>
  <c r="BN141" i="11"/>
  <c r="BM141" i="11"/>
  <c r="BL141" i="11"/>
  <c r="BK141" i="11"/>
  <c r="BJ141" i="11"/>
  <c r="BI141" i="11"/>
  <c r="BH141" i="11"/>
  <c r="BG141" i="11"/>
  <c r="BF141" i="11"/>
  <c r="BE141" i="11"/>
  <c r="AY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CI140" i="11"/>
  <c r="CH140" i="11"/>
  <c r="CG140" i="11"/>
  <c r="CF140" i="11"/>
  <c r="CE140" i="11"/>
  <c r="CD140" i="11"/>
  <c r="CC140" i="11"/>
  <c r="CB140" i="11"/>
  <c r="CA140" i="11"/>
  <c r="BZ140" i="11"/>
  <c r="BY140" i="11"/>
  <c r="BX140" i="11"/>
  <c r="BW140" i="11"/>
  <c r="BV140" i="11"/>
  <c r="BU140" i="11"/>
  <c r="BT140" i="11"/>
  <c r="BS140" i="11"/>
  <c r="BR140" i="11"/>
  <c r="BQ140" i="11"/>
  <c r="BP140" i="11"/>
  <c r="BO140" i="11"/>
  <c r="BN140" i="11"/>
  <c r="BM140" i="11"/>
  <c r="BL140" i="11"/>
  <c r="BK140" i="11"/>
  <c r="BJ140" i="11"/>
  <c r="BI140" i="11"/>
  <c r="BH140" i="11"/>
  <c r="BG140" i="11"/>
  <c r="BF140" i="11"/>
  <c r="BE140" i="11"/>
  <c r="AY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CI139" i="11"/>
  <c r="CH139" i="11"/>
  <c r="CG139" i="11"/>
  <c r="CF139" i="11"/>
  <c r="CE139" i="11"/>
  <c r="CD139" i="11"/>
  <c r="CC139" i="11"/>
  <c r="CB139" i="11"/>
  <c r="CA139" i="11"/>
  <c r="BZ139" i="11"/>
  <c r="BY139" i="11"/>
  <c r="BX139" i="11"/>
  <c r="BW139" i="11"/>
  <c r="BV139" i="11"/>
  <c r="BU139" i="11"/>
  <c r="BT139" i="11"/>
  <c r="BS139" i="11"/>
  <c r="BR139" i="11"/>
  <c r="BQ139" i="11"/>
  <c r="BP139" i="11"/>
  <c r="BO139" i="11"/>
  <c r="BN139" i="11"/>
  <c r="BM139" i="11"/>
  <c r="BL139" i="11"/>
  <c r="BK139" i="11"/>
  <c r="BJ139" i="11"/>
  <c r="BI139" i="11"/>
  <c r="BH139" i="11"/>
  <c r="BG139" i="11"/>
  <c r="BF139" i="11"/>
  <c r="BE139" i="11"/>
  <c r="AY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CI138" i="11"/>
  <c r="CH138" i="11"/>
  <c r="CG138" i="11"/>
  <c r="CF138" i="11"/>
  <c r="CE138" i="11"/>
  <c r="CD138" i="11"/>
  <c r="CC138" i="11"/>
  <c r="CB138" i="11"/>
  <c r="CA138" i="11"/>
  <c r="BZ138" i="11"/>
  <c r="BY138" i="11"/>
  <c r="BX138" i="11"/>
  <c r="BW138" i="11"/>
  <c r="BV138" i="11"/>
  <c r="BU138" i="11"/>
  <c r="BT138" i="11"/>
  <c r="BS138" i="11"/>
  <c r="BR138" i="11"/>
  <c r="BQ138" i="11"/>
  <c r="BP138" i="11"/>
  <c r="BO138" i="11"/>
  <c r="BN138" i="11"/>
  <c r="BM138" i="11"/>
  <c r="BL138" i="11"/>
  <c r="BK138" i="11"/>
  <c r="BJ138" i="11"/>
  <c r="BI138" i="11"/>
  <c r="BH138" i="11"/>
  <c r="BG138" i="11"/>
  <c r="BF138" i="11"/>
  <c r="BE138" i="11"/>
  <c r="AY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CI137" i="11"/>
  <c r="CH137" i="11"/>
  <c r="CG137" i="11"/>
  <c r="CF137" i="11"/>
  <c r="CE137" i="11"/>
  <c r="CD137" i="11"/>
  <c r="CC137" i="11"/>
  <c r="CB137" i="11"/>
  <c r="CA137" i="11"/>
  <c r="BZ137" i="11"/>
  <c r="BY137" i="11"/>
  <c r="BX137" i="11"/>
  <c r="BW137" i="11"/>
  <c r="BV137" i="11"/>
  <c r="BU137" i="11"/>
  <c r="BT137" i="11"/>
  <c r="BS137" i="11"/>
  <c r="BR137" i="11"/>
  <c r="BQ137" i="11"/>
  <c r="BP137" i="11"/>
  <c r="BO137" i="11"/>
  <c r="BN137" i="11"/>
  <c r="BM137" i="11"/>
  <c r="BL137" i="11"/>
  <c r="BK137" i="11"/>
  <c r="BJ137" i="11"/>
  <c r="BI137" i="11"/>
  <c r="BH137" i="11"/>
  <c r="BG137" i="11"/>
  <c r="BF137" i="11"/>
  <c r="BE137" i="11"/>
  <c r="AY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CI136" i="11"/>
  <c r="CH136" i="11"/>
  <c r="CG136" i="11"/>
  <c r="CF136" i="11"/>
  <c r="CE136" i="11"/>
  <c r="CD136" i="11"/>
  <c r="CC136" i="11"/>
  <c r="CB136" i="11"/>
  <c r="CA136" i="11"/>
  <c r="BZ136" i="11"/>
  <c r="BY136" i="11"/>
  <c r="BX136" i="11"/>
  <c r="BW136" i="11"/>
  <c r="BV136" i="11"/>
  <c r="BU136" i="11"/>
  <c r="BT136" i="11"/>
  <c r="BS136" i="11"/>
  <c r="BR136" i="11"/>
  <c r="BQ136" i="11"/>
  <c r="BP136" i="11"/>
  <c r="BO136" i="11"/>
  <c r="BN136" i="11"/>
  <c r="BM136" i="11"/>
  <c r="BL136" i="11"/>
  <c r="BK136" i="11"/>
  <c r="BJ136" i="11"/>
  <c r="BI136" i="11"/>
  <c r="BH136" i="11"/>
  <c r="BG136" i="11"/>
  <c r="BF136" i="11"/>
  <c r="BE136" i="11"/>
  <c r="AY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CI135" i="11"/>
  <c r="CH135" i="11"/>
  <c r="CG135" i="11"/>
  <c r="CF135" i="11"/>
  <c r="CE135" i="11"/>
  <c r="CD135" i="11"/>
  <c r="CC135" i="11"/>
  <c r="CB135" i="11"/>
  <c r="CA135" i="11"/>
  <c r="BZ135" i="11"/>
  <c r="BY135" i="11"/>
  <c r="BX135" i="11"/>
  <c r="BW135" i="11"/>
  <c r="BV135" i="11"/>
  <c r="BU135" i="11"/>
  <c r="BT135" i="11"/>
  <c r="BS135" i="11"/>
  <c r="BR135" i="11"/>
  <c r="BQ135" i="11"/>
  <c r="BP135" i="11"/>
  <c r="BO135" i="11"/>
  <c r="BN135" i="11"/>
  <c r="BM135" i="11"/>
  <c r="BL135" i="11"/>
  <c r="BK135" i="11"/>
  <c r="BJ135" i="11"/>
  <c r="BI135" i="11"/>
  <c r="BH135" i="11"/>
  <c r="BG135" i="11"/>
  <c r="BF135" i="11"/>
  <c r="BE135" i="11"/>
  <c r="AY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CI134" i="11"/>
  <c r="CH134" i="11"/>
  <c r="CG134" i="11"/>
  <c r="CF134" i="11"/>
  <c r="CE134" i="11"/>
  <c r="CD134" i="11"/>
  <c r="CC134" i="11"/>
  <c r="CB134" i="11"/>
  <c r="CA134" i="11"/>
  <c r="BZ134" i="11"/>
  <c r="BY134" i="11"/>
  <c r="BX134" i="11"/>
  <c r="BW134" i="11"/>
  <c r="BV134" i="11"/>
  <c r="BU134" i="11"/>
  <c r="BT134" i="11"/>
  <c r="BS134" i="11"/>
  <c r="BR134" i="11"/>
  <c r="BQ134" i="11"/>
  <c r="BP134" i="11"/>
  <c r="BO134" i="11"/>
  <c r="BN134" i="11"/>
  <c r="BM134" i="11"/>
  <c r="BL134" i="11"/>
  <c r="BK134" i="11"/>
  <c r="BJ134" i="11"/>
  <c r="BI134" i="11"/>
  <c r="BH134" i="11"/>
  <c r="BG134" i="11"/>
  <c r="BF134" i="11"/>
  <c r="BE134" i="11"/>
  <c r="AY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CI133" i="11"/>
  <c r="CH133" i="11"/>
  <c r="CG133" i="11"/>
  <c r="CF133" i="11"/>
  <c r="CE133" i="11"/>
  <c r="CD133" i="11"/>
  <c r="CC133" i="11"/>
  <c r="CB133" i="11"/>
  <c r="CA133" i="11"/>
  <c r="BZ133" i="11"/>
  <c r="BY133" i="11"/>
  <c r="BX133" i="11"/>
  <c r="BW133" i="11"/>
  <c r="BV133" i="11"/>
  <c r="BU133" i="11"/>
  <c r="BT133" i="11"/>
  <c r="BS133" i="11"/>
  <c r="BR133" i="11"/>
  <c r="BQ133" i="11"/>
  <c r="BP133" i="11"/>
  <c r="BO133" i="11"/>
  <c r="BN133" i="11"/>
  <c r="BM133" i="11"/>
  <c r="BL133" i="11"/>
  <c r="BK133" i="11"/>
  <c r="BJ133" i="11"/>
  <c r="BI133" i="11"/>
  <c r="BH133" i="11"/>
  <c r="BG133" i="11"/>
  <c r="BF133" i="11"/>
  <c r="BE133" i="11"/>
  <c r="AY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CI132" i="11"/>
  <c r="CH132" i="11"/>
  <c r="CG132" i="11"/>
  <c r="CF132" i="11"/>
  <c r="CE132" i="11"/>
  <c r="CD132" i="11"/>
  <c r="CC132" i="11"/>
  <c r="CB132" i="11"/>
  <c r="CA132" i="11"/>
  <c r="BZ132" i="11"/>
  <c r="BY132" i="11"/>
  <c r="BX132" i="11"/>
  <c r="BW132" i="11"/>
  <c r="BV132" i="11"/>
  <c r="BU132" i="11"/>
  <c r="BT132" i="11"/>
  <c r="BS132" i="11"/>
  <c r="BR132" i="11"/>
  <c r="BQ132" i="11"/>
  <c r="BP132" i="11"/>
  <c r="BO132" i="11"/>
  <c r="BN132" i="11"/>
  <c r="BM132" i="11"/>
  <c r="BL132" i="11"/>
  <c r="BK132" i="11"/>
  <c r="BJ132" i="11"/>
  <c r="BI132" i="11"/>
  <c r="BH132" i="11"/>
  <c r="BG132" i="11"/>
  <c r="BF132" i="11"/>
  <c r="BE132" i="11"/>
  <c r="AY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CI131" i="11"/>
  <c r="CH131" i="11"/>
  <c r="CG131" i="11"/>
  <c r="CF131" i="11"/>
  <c r="CE131" i="11"/>
  <c r="CD131" i="11"/>
  <c r="CC131" i="11"/>
  <c r="CB131" i="11"/>
  <c r="CA131" i="11"/>
  <c r="BZ131" i="11"/>
  <c r="BY131" i="11"/>
  <c r="BX131" i="11"/>
  <c r="BW131" i="11"/>
  <c r="BV131" i="11"/>
  <c r="BU131" i="11"/>
  <c r="BT131" i="11"/>
  <c r="BS131" i="11"/>
  <c r="BR131" i="11"/>
  <c r="BQ131" i="11"/>
  <c r="BP131" i="11"/>
  <c r="BO131" i="11"/>
  <c r="BN131" i="11"/>
  <c r="BM131" i="11"/>
  <c r="BL131" i="11"/>
  <c r="BK131" i="11"/>
  <c r="BJ131" i="11"/>
  <c r="BI131" i="11"/>
  <c r="BH131" i="11"/>
  <c r="BG131" i="11"/>
  <c r="BF131" i="11"/>
  <c r="BE131" i="11"/>
  <c r="AY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CI130" i="11"/>
  <c r="CH130" i="11"/>
  <c r="CG130" i="11"/>
  <c r="CF130" i="11"/>
  <c r="CE130" i="11"/>
  <c r="CD130" i="11"/>
  <c r="CC130" i="11"/>
  <c r="CB130" i="11"/>
  <c r="CA130" i="11"/>
  <c r="BZ130" i="11"/>
  <c r="BY130" i="11"/>
  <c r="BX130" i="11"/>
  <c r="BW130" i="11"/>
  <c r="BV130" i="11"/>
  <c r="BU130" i="11"/>
  <c r="BT130" i="11"/>
  <c r="BS130" i="11"/>
  <c r="BR130" i="11"/>
  <c r="BQ130" i="11"/>
  <c r="BP130" i="11"/>
  <c r="BO130" i="11"/>
  <c r="BN130" i="11"/>
  <c r="BM130" i="11"/>
  <c r="BL130" i="11"/>
  <c r="BK130" i="11"/>
  <c r="BJ130" i="11"/>
  <c r="BI130" i="11"/>
  <c r="BH130" i="11"/>
  <c r="BG130" i="11"/>
  <c r="BF130" i="11"/>
  <c r="BE130" i="11"/>
  <c r="AY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CI129" i="11"/>
  <c r="CH129" i="11"/>
  <c r="CG129" i="11"/>
  <c r="CF129" i="11"/>
  <c r="CE129" i="11"/>
  <c r="CD129" i="11"/>
  <c r="CC129" i="11"/>
  <c r="CB129" i="11"/>
  <c r="CA129" i="11"/>
  <c r="BZ129" i="11"/>
  <c r="BY129" i="11"/>
  <c r="BX129" i="11"/>
  <c r="BW129" i="11"/>
  <c r="BV129" i="11"/>
  <c r="BU129" i="11"/>
  <c r="BT129" i="11"/>
  <c r="BS129" i="11"/>
  <c r="BR129" i="11"/>
  <c r="BQ129" i="11"/>
  <c r="BP129" i="11"/>
  <c r="BO129" i="11"/>
  <c r="BN129" i="11"/>
  <c r="BM129" i="11"/>
  <c r="BL129" i="11"/>
  <c r="BK129" i="11"/>
  <c r="BJ129" i="11"/>
  <c r="BI129" i="11"/>
  <c r="BH129" i="11"/>
  <c r="BG129" i="11"/>
  <c r="BF129" i="11"/>
  <c r="BE129" i="11"/>
  <c r="AY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CI128" i="11"/>
  <c r="CH128" i="11"/>
  <c r="CG128" i="11"/>
  <c r="CF128" i="11"/>
  <c r="CE128" i="11"/>
  <c r="CD128" i="11"/>
  <c r="CC128" i="11"/>
  <c r="CB128" i="11"/>
  <c r="CA128" i="11"/>
  <c r="BZ128" i="11"/>
  <c r="BY128" i="11"/>
  <c r="BX128" i="11"/>
  <c r="BW128" i="11"/>
  <c r="BV128" i="11"/>
  <c r="BU128" i="11"/>
  <c r="BT128" i="11"/>
  <c r="BS128" i="11"/>
  <c r="BR128" i="11"/>
  <c r="BQ128" i="11"/>
  <c r="BP128" i="11"/>
  <c r="BO128" i="11"/>
  <c r="BN128" i="11"/>
  <c r="BM128" i="11"/>
  <c r="BL128" i="11"/>
  <c r="BK128" i="11"/>
  <c r="BJ128" i="11"/>
  <c r="BI128" i="11"/>
  <c r="BH128" i="11"/>
  <c r="BG128" i="11"/>
  <c r="BF128" i="11"/>
  <c r="BE128" i="11"/>
  <c r="AY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CI127" i="11"/>
  <c r="CH127" i="11"/>
  <c r="CG127" i="11"/>
  <c r="CF127" i="11"/>
  <c r="CE127" i="11"/>
  <c r="CD127" i="11"/>
  <c r="CC127" i="11"/>
  <c r="CB127" i="11"/>
  <c r="CA127" i="11"/>
  <c r="BZ127" i="11"/>
  <c r="BY127" i="11"/>
  <c r="BX127" i="11"/>
  <c r="BW127" i="11"/>
  <c r="BV127" i="11"/>
  <c r="BU127" i="11"/>
  <c r="BT127" i="11"/>
  <c r="BS127" i="11"/>
  <c r="BR127" i="11"/>
  <c r="BQ127" i="11"/>
  <c r="BP127" i="11"/>
  <c r="BO127" i="11"/>
  <c r="BN127" i="11"/>
  <c r="BM127" i="11"/>
  <c r="BL127" i="11"/>
  <c r="BK127" i="11"/>
  <c r="BJ127" i="11"/>
  <c r="BI127" i="11"/>
  <c r="BH127" i="11"/>
  <c r="BG127" i="11"/>
  <c r="BF127" i="11"/>
  <c r="BE127" i="11"/>
  <c r="AY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CI126" i="11"/>
  <c r="CH126" i="11"/>
  <c r="CG126" i="11"/>
  <c r="CF126" i="11"/>
  <c r="CE126" i="11"/>
  <c r="CD126" i="11"/>
  <c r="CC126" i="11"/>
  <c r="CB126" i="11"/>
  <c r="CA126" i="11"/>
  <c r="BZ126" i="11"/>
  <c r="BY126" i="11"/>
  <c r="BX126" i="11"/>
  <c r="BW126" i="11"/>
  <c r="BV126" i="11"/>
  <c r="BU126" i="11"/>
  <c r="BT126" i="11"/>
  <c r="BS126" i="11"/>
  <c r="BR126" i="11"/>
  <c r="BQ126" i="11"/>
  <c r="BP126" i="11"/>
  <c r="BO126" i="11"/>
  <c r="BN126" i="11"/>
  <c r="BM126" i="11"/>
  <c r="BL126" i="11"/>
  <c r="BK126" i="11"/>
  <c r="BJ126" i="11"/>
  <c r="BI126" i="11"/>
  <c r="BH126" i="11"/>
  <c r="BG126" i="11"/>
  <c r="BF126" i="11"/>
  <c r="BE126" i="11"/>
  <c r="AY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CI125" i="11"/>
  <c r="CH125" i="11"/>
  <c r="CG125" i="11"/>
  <c r="CF125" i="11"/>
  <c r="CE125" i="11"/>
  <c r="CD125" i="11"/>
  <c r="CC125" i="11"/>
  <c r="CB125" i="11"/>
  <c r="CA125" i="11"/>
  <c r="BZ125" i="11"/>
  <c r="BY125" i="11"/>
  <c r="BX125" i="11"/>
  <c r="BW125" i="11"/>
  <c r="BV125" i="11"/>
  <c r="BU125" i="11"/>
  <c r="BT125" i="11"/>
  <c r="BS125" i="11"/>
  <c r="BR125" i="11"/>
  <c r="BQ125" i="11"/>
  <c r="BP125" i="11"/>
  <c r="BO125" i="11"/>
  <c r="BN125" i="11"/>
  <c r="BM125" i="11"/>
  <c r="BL125" i="11"/>
  <c r="BK125" i="11"/>
  <c r="BJ125" i="11"/>
  <c r="BI125" i="11"/>
  <c r="BH125" i="11"/>
  <c r="BG125" i="11"/>
  <c r="BF125" i="11"/>
  <c r="BE125" i="11"/>
  <c r="AY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CI124" i="11"/>
  <c r="CH124" i="11"/>
  <c r="CG124" i="11"/>
  <c r="CF124" i="11"/>
  <c r="CE124" i="11"/>
  <c r="CD124" i="11"/>
  <c r="CC124" i="11"/>
  <c r="CB124" i="11"/>
  <c r="CA124" i="11"/>
  <c r="BZ124" i="11"/>
  <c r="BY124" i="11"/>
  <c r="BX124" i="11"/>
  <c r="BW124" i="11"/>
  <c r="BV124" i="11"/>
  <c r="BU124" i="11"/>
  <c r="BT124" i="11"/>
  <c r="BS124" i="11"/>
  <c r="BR124" i="11"/>
  <c r="BQ124" i="11"/>
  <c r="BP124" i="11"/>
  <c r="BO124" i="11"/>
  <c r="BN124" i="11"/>
  <c r="BM124" i="11"/>
  <c r="BL124" i="11"/>
  <c r="BK124" i="11"/>
  <c r="BJ124" i="11"/>
  <c r="BI124" i="11"/>
  <c r="BH124" i="11"/>
  <c r="BG124" i="11"/>
  <c r="BF124" i="11"/>
  <c r="BE124" i="11"/>
  <c r="AY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CI123" i="11"/>
  <c r="CH123" i="11"/>
  <c r="CG123" i="11"/>
  <c r="CF123" i="11"/>
  <c r="CE123" i="11"/>
  <c r="CD123" i="11"/>
  <c r="CC123" i="11"/>
  <c r="CB123" i="11"/>
  <c r="CA123" i="11"/>
  <c r="BZ123" i="11"/>
  <c r="BY123" i="11"/>
  <c r="BX123" i="11"/>
  <c r="BW123" i="11"/>
  <c r="BV123" i="11"/>
  <c r="BU123" i="11"/>
  <c r="BT123" i="11"/>
  <c r="BS123" i="11"/>
  <c r="BR123" i="11"/>
  <c r="BQ123" i="11"/>
  <c r="BP123" i="11"/>
  <c r="BO123" i="11"/>
  <c r="BN123" i="11"/>
  <c r="BM123" i="11"/>
  <c r="BL123" i="11"/>
  <c r="BK123" i="11"/>
  <c r="BJ123" i="11"/>
  <c r="BI123" i="11"/>
  <c r="BH123" i="11"/>
  <c r="BG123" i="11"/>
  <c r="BF123" i="11"/>
  <c r="BE123" i="11"/>
  <c r="AY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CI122" i="11"/>
  <c r="CH122" i="11"/>
  <c r="CG122" i="11"/>
  <c r="CF122" i="11"/>
  <c r="CE122" i="11"/>
  <c r="CD122" i="11"/>
  <c r="CC122" i="11"/>
  <c r="CB122" i="11"/>
  <c r="CA122" i="11"/>
  <c r="BZ122" i="11"/>
  <c r="BY122" i="11"/>
  <c r="BX122" i="11"/>
  <c r="BW122" i="11"/>
  <c r="BV122" i="11"/>
  <c r="BU122" i="11"/>
  <c r="BT122" i="11"/>
  <c r="BS122" i="11"/>
  <c r="BR122" i="11"/>
  <c r="BQ122" i="11"/>
  <c r="BP122" i="11"/>
  <c r="BO122" i="11"/>
  <c r="BN122" i="11"/>
  <c r="BM122" i="11"/>
  <c r="BL122" i="11"/>
  <c r="BK122" i="11"/>
  <c r="BJ122" i="11"/>
  <c r="BI122" i="11"/>
  <c r="BH122" i="11"/>
  <c r="BG122" i="11"/>
  <c r="BF122" i="11"/>
  <c r="BE122" i="11"/>
  <c r="AY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CI121" i="11"/>
  <c r="CH121" i="11"/>
  <c r="CG121" i="11"/>
  <c r="CF121" i="11"/>
  <c r="CE121" i="11"/>
  <c r="CD121" i="11"/>
  <c r="CC121" i="11"/>
  <c r="CB121" i="11"/>
  <c r="CA121" i="11"/>
  <c r="BZ121" i="11"/>
  <c r="BY121" i="11"/>
  <c r="BX121" i="11"/>
  <c r="BW121" i="11"/>
  <c r="BV121" i="11"/>
  <c r="BU121" i="11"/>
  <c r="BT121" i="11"/>
  <c r="BS121" i="11"/>
  <c r="BR121" i="11"/>
  <c r="BQ121" i="11"/>
  <c r="BP121" i="11"/>
  <c r="BO121" i="11"/>
  <c r="BN121" i="11"/>
  <c r="BM121" i="11"/>
  <c r="BL121" i="11"/>
  <c r="BK121" i="11"/>
  <c r="BJ121" i="11"/>
  <c r="BI121" i="11"/>
  <c r="BH121" i="11"/>
  <c r="BG121" i="11"/>
  <c r="BF121" i="11"/>
  <c r="BE121" i="11"/>
  <c r="AY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CI120" i="11"/>
  <c r="CH120" i="11"/>
  <c r="CG120" i="11"/>
  <c r="CF120" i="11"/>
  <c r="CE120" i="11"/>
  <c r="CD120" i="11"/>
  <c r="CC120" i="11"/>
  <c r="CB120" i="11"/>
  <c r="CA120" i="11"/>
  <c r="BZ120" i="11"/>
  <c r="BY120" i="11"/>
  <c r="BX120" i="11"/>
  <c r="BW120" i="11"/>
  <c r="BV120" i="11"/>
  <c r="BU120" i="11"/>
  <c r="BT120" i="11"/>
  <c r="BS120" i="11"/>
  <c r="BR120" i="11"/>
  <c r="BQ120" i="11"/>
  <c r="BP120" i="11"/>
  <c r="BO120" i="11"/>
  <c r="BN120" i="11"/>
  <c r="BM120" i="11"/>
  <c r="BL120" i="11"/>
  <c r="BK120" i="11"/>
  <c r="BJ120" i="11"/>
  <c r="BI120" i="11"/>
  <c r="BH120" i="11"/>
  <c r="BG120" i="11"/>
  <c r="BF120" i="11"/>
  <c r="BE120" i="11"/>
  <c r="AY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CI119" i="11"/>
  <c r="CH119" i="11"/>
  <c r="CG119" i="11"/>
  <c r="CF119" i="11"/>
  <c r="CE119" i="11"/>
  <c r="CD119" i="11"/>
  <c r="CC119" i="11"/>
  <c r="CB119" i="11"/>
  <c r="CA119" i="11"/>
  <c r="BZ119" i="11"/>
  <c r="BY119" i="11"/>
  <c r="BX119" i="11"/>
  <c r="BW119" i="11"/>
  <c r="BV119" i="11"/>
  <c r="BU119" i="11"/>
  <c r="BT119" i="11"/>
  <c r="BS119" i="11"/>
  <c r="BR119" i="11"/>
  <c r="BQ119" i="11"/>
  <c r="BP119" i="11"/>
  <c r="BO119" i="11"/>
  <c r="BN119" i="11"/>
  <c r="BM119" i="11"/>
  <c r="BL119" i="11"/>
  <c r="BK119" i="11"/>
  <c r="BJ119" i="11"/>
  <c r="BI119" i="11"/>
  <c r="BH119" i="11"/>
  <c r="BG119" i="11"/>
  <c r="BF119" i="11"/>
  <c r="BE119" i="11"/>
  <c r="AY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CI118" i="11"/>
  <c r="CH118" i="11"/>
  <c r="CG118" i="11"/>
  <c r="CF118" i="11"/>
  <c r="CE118" i="11"/>
  <c r="CD118" i="11"/>
  <c r="CC118" i="11"/>
  <c r="CB118" i="11"/>
  <c r="CA118" i="11"/>
  <c r="BZ118" i="11"/>
  <c r="BY118" i="11"/>
  <c r="BX118" i="11"/>
  <c r="BW118" i="11"/>
  <c r="BV118" i="11"/>
  <c r="BU118" i="11"/>
  <c r="BT118" i="11"/>
  <c r="BS118" i="11"/>
  <c r="BR118" i="11"/>
  <c r="BQ118" i="11"/>
  <c r="BP118" i="11"/>
  <c r="BO118" i="11"/>
  <c r="BN118" i="11"/>
  <c r="BM118" i="11"/>
  <c r="BL118" i="11"/>
  <c r="BK118" i="11"/>
  <c r="BJ118" i="11"/>
  <c r="BI118" i="11"/>
  <c r="BH118" i="11"/>
  <c r="BG118" i="11"/>
  <c r="BF118" i="11"/>
  <c r="BE118" i="11"/>
  <c r="AY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CI117" i="11"/>
  <c r="CH117" i="11"/>
  <c r="CG117" i="11"/>
  <c r="CF117" i="11"/>
  <c r="CE117" i="11"/>
  <c r="CD117" i="11"/>
  <c r="CC117" i="11"/>
  <c r="CB117" i="11"/>
  <c r="CA117" i="11"/>
  <c r="BZ117" i="11"/>
  <c r="BY117" i="11"/>
  <c r="BX117" i="11"/>
  <c r="BW117" i="11"/>
  <c r="BV117" i="11"/>
  <c r="BU117" i="11"/>
  <c r="BT117" i="11"/>
  <c r="BS117" i="11"/>
  <c r="BR117" i="11"/>
  <c r="BQ117" i="11"/>
  <c r="BP117" i="11"/>
  <c r="BO117" i="11"/>
  <c r="BN117" i="11"/>
  <c r="BM117" i="11"/>
  <c r="BL117" i="11"/>
  <c r="BK117" i="11"/>
  <c r="BJ117" i="11"/>
  <c r="BI117" i="11"/>
  <c r="BH117" i="11"/>
  <c r="BG117" i="11"/>
  <c r="BF117" i="11"/>
  <c r="BE117" i="11"/>
  <c r="AY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CI116" i="11"/>
  <c r="CH116" i="11"/>
  <c r="CG116" i="11"/>
  <c r="CF116" i="11"/>
  <c r="CE116" i="11"/>
  <c r="CD116" i="11"/>
  <c r="CC116" i="11"/>
  <c r="CB116" i="11"/>
  <c r="CA116" i="11"/>
  <c r="BZ116" i="11"/>
  <c r="BY116" i="11"/>
  <c r="BX116" i="11"/>
  <c r="BW116" i="11"/>
  <c r="BV116" i="11"/>
  <c r="BU116" i="11"/>
  <c r="BT116" i="11"/>
  <c r="BS116" i="11"/>
  <c r="BR116" i="11"/>
  <c r="BQ116" i="11"/>
  <c r="BP116" i="11"/>
  <c r="BO116" i="11"/>
  <c r="BN116" i="11"/>
  <c r="BM116" i="11"/>
  <c r="BL116" i="11"/>
  <c r="BK116" i="11"/>
  <c r="BJ116" i="11"/>
  <c r="BI116" i="11"/>
  <c r="BH116" i="11"/>
  <c r="BG116" i="11"/>
  <c r="BF116" i="11"/>
  <c r="BE116" i="11"/>
  <c r="AY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CI115" i="11"/>
  <c r="CH115" i="11"/>
  <c r="CG115" i="11"/>
  <c r="CF115" i="11"/>
  <c r="CE115" i="11"/>
  <c r="CD115" i="11"/>
  <c r="CC115" i="11"/>
  <c r="CB115" i="11"/>
  <c r="CA115" i="11"/>
  <c r="BZ115" i="11"/>
  <c r="BY115" i="11"/>
  <c r="BX115" i="11"/>
  <c r="BW115" i="11"/>
  <c r="BV115" i="11"/>
  <c r="BU115" i="11"/>
  <c r="BT115" i="11"/>
  <c r="BS115" i="11"/>
  <c r="BR115" i="11"/>
  <c r="BQ115" i="11"/>
  <c r="BP115" i="11"/>
  <c r="BO115" i="11"/>
  <c r="BN115" i="11"/>
  <c r="BM115" i="11"/>
  <c r="BL115" i="11"/>
  <c r="BK115" i="11"/>
  <c r="BJ115" i="11"/>
  <c r="BI115" i="11"/>
  <c r="BH115" i="11"/>
  <c r="BG115" i="11"/>
  <c r="BF115" i="11"/>
  <c r="BE115" i="11"/>
  <c r="AY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CI114" i="11"/>
  <c r="CH114" i="11"/>
  <c r="CG114" i="11"/>
  <c r="CF114" i="11"/>
  <c r="CE114" i="11"/>
  <c r="CD114" i="11"/>
  <c r="CC114" i="11"/>
  <c r="CB114" i="11"/>
  <c r="CA114" i="11"/>
  <c r="BZ114" i="11"/>
  <c r="BY114" i="11"/>
  <c r="BX114" i="11"/>
  <c r="BW114" i="11"/>
  <c r="BV114" i="11"/>
  <c r="BU114" i="11"/>
  <c r="BT114" i="11"/>
  <c r="BS114" i="11"/>
  <c r="BR114" i="11"/>
  <c r="BQ114" i="11"/>
  <c r="BP114" i="11"/>
  <c r="BO114" i="11"/>
  <c r="BN114" i="11"/>
  <c r="BM114" i="11"/>
  <c r="BL114" i="11"/>
  <c r="BK114" i="11"/>
  <c r="BJ114" i="11"/>
  <c r="BI114" i="11"/>
  <c r="BH114" i="11"/>
  <c r="BG114" i="11"/>
  <c r="BF114" i="11"/>
  <c r="BE114" i="11"/>
  <c r="AY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CI113" i="11"/>
  <c r="CH113" i="11"/>
  <c r="CG113" i="11"/>
  <c r="CF113" i="11"/>
  <c r="CE113" i="11"/>
  <c r="CD113" i="11"/>
  <c r="CC113" i="11"/>
  <c r="CB113" i="11"/>
  <c r="CA113" i="11"/>
  <c r="BZ113" i="11"/>
  <c r="BY113" i="11"/>
  <c r="BX113" i="11"/>
  <c r="BW113" i="11"/>
  <c r="BV113" i="11"/>
  <c r="BU113" i="11"/>
  <c r="BT113" i="11"/>
  <c r="BS113" i="11"/>
  <c r="BR113" i="11"/>
  <c r="BQ113" i="11"/>
  <c r="BP113" i="11"/>
  <c r="BO113" i="11"/>
  <c r="BN113" i="11"/>
  <c r="BM113" i="11"/>
  <c r="BL113" i="11"/>
  <c r="BK113" i="11"/>
  <c r="BJ113" i="11"/>
  <c r="BI113" i="11"/>
  <c r="BH113" i="11"/>
  <c r="BG113" i="11"/>
  <c r="BF113" i="11"/>
  <c r="BE113" i="11"/>
  <c r="AY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CI112" i="11"/>
  <c r="CH112" i="11"/>
  <c r="CG112" i="11"/>
  <c r="CF112" i="11"/>
  <c r="CE112" i="11"/>
  <c r="CD112" i="11"/>
  <c r="CC112" i="11"/>
  <c r="CB112" i="11"/>
  <c r="CA112" i="11"/>
  <c r="BZ112" i="11"/>
  <c r="BY112" i="11"/>
  <c r="BX112" i="11"/>
  <c r="BW112" i="11"/>
  <c r="BV112" i="11"/>
  <c r="BU112" i="11"/>
  <c r="BT112" i="11"/>
  <c r="BS112" i="11"/>
  <c r="BR112" i="11"/>
  <c r="BQ112" i="11"/>
  <c r="BP112" i="11"/>
  <c r="BO112" i="11"/>
  <c r="BN112" i="11"/>
  <c r="BM112" i="11"/>
  <c r="BL112" i="11"/>
  <c r="BK112" i="11"/>
  <c r="BJ112" i="11"/>
  <c r="BI112" i="11"/>
  <c r="BH112" i="11"/>
  <c r="BG112" i="11"/>
  <c r="BF112" i="11"/>
  <c r="BE112" i="11"/>
  <c r="AY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CI111" i="11"/>
  <c r="CH111" i="11"/>
  <c r="CG111" i="11"/>
  <c r="CF111" i="11"/>
  <c r="CE111" i="11"/>
  <c r="CD111" i="11"/>
  <c r="CC111" i="11"/>
  <c r="CB111" i="11"/>
  <c r="CA111" i="11"/>
  <c r="BZ111" i="11"/>
  <c r="BY111" i="11"/>
  <c r="BX111" i="11"/>
  <c r="BW111" i="11"/>
  <c r="BV111" i="11"/>
  <c r="BU111" i="11"/>
  <c r="BT111" i="11"/>
  <c r="BS111" i="11"/>
  <c r="BR111" i="11"/>
  <c r="BQ111" i="11"/>
  <c r="BP111" i="11"/>
  <c r="BO111" i="11"/>
  <c r="BN111" i="11"/>
  <c r="BM111" i="11"/>
  <c r="BL111" i="11"/>
  <c r="BK111" i="11"/>
  <c r="BJ111" i="11"/>
  <c r="BI111" i="11"/>
  <c r="BH111" i="11"/>
  <c r="BG111" i="11"/>
  <c r="BF111" i="11"/>
  <c r="BE111" i="11"/>
  <c r="AY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CI110" i="11"/>
  <c r="CH110" i="11"/>
  <c r="CG110" i="11"/>
  <c r="CF110" i="11"/>
  <c r="CE110" i="11"/>
  <c r="CD110" i="11"/>
  <c r="CC110" i="11"/>
  <c r="CB110" i="11"/>
  <c r="CA110" i="11"/>
  <c r="BZ110" i="11"/>
  <c r="BY110" i="11"/>
  <c r="BX110" i="11"/>
  <c r="BW110" i="11"/>
  <c r="BV110" i="11"/>
  <c r="BU110" i="11"/>
  <c r="BT110" i="11"/>
  <c r="BS110" i="11"/>
  <c r="BR110" i="11"/>
  <c r="BQ110" i="11"/>
  <c r="BP110" i="11"/>
  <c r="BO110" i="11"/>
  <c r="BN110" i="11"/>
  <c r="BM110" i="11"/>
  <c r="BL110" i="11"/>
  <c r="BK110" i="11"/>
  <c r="BJ110" i="11"/>
  <c r="BI110" i="11"/>
  <c r="BH110" i="11"/>
  <c r="BG110" i="11"/>
  <c r="BF110" i="11"/>
  <c r="BE110" i="11"/>
  <c r="AY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CI109" i="11"/>
  <c r="CH109" i="11"/>
  <c r="CG109" i="11"/>
  <c r="CF109" i="11"/>
  <c r="CE109" i="11"/>
  <c r="CD109" i="11"/>
  <c r="CC109" i="11"/>
  <c r="CB109" i="11"/>
  <c r="CA109" i="11"/>
  <c r="BZ109" i="11"/>
  <c r="BY109" i="11"/>
  <c r="BX109" i="11"/>
  <c r="BW109" i="11"/>
  <c r="BV109" i="11"/>
  <c r="BU109" i="11"/>
  <c r="BT109" i="11"/>
  <c r="BS109" i="11"/>
  <c r="BR109" i="11"/>
  <c r="BQ109" i="11"/>
  <c r="BP109" i="11"/>
  <c r="BO109" i="11"/>
  <c r="BN109" i="11"/>
  <c r="BM109" i="11"/>
  <c r="BL109" i="11"/>
  <c r="BK109" i="11"/>
  <c r="BJ109" i="11"/>
  <c r="BI109" i="11"/>
  <c r="BH109" i="11"/>
  <c r="BG109" i="11"/>
  <c r="BF109" i="11"/>
  <c r="BE109" i="11"/>
  <c r="AY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CI108" i="11"/>
  <c r="CH108" i="11"/>
  <c r="CG108" i="11"/>
  <c r="CF108" i="11"/>
  <c r="CE108" i="11"/>
  <c r="CD108" i="11"/>
  <c r="CC108" i="11"/>
  <c r="CB108" i="11"/>
  <c r="CA108" i="11"/>
  <c r="BZ108" i="11"/>
  <c r="BY108" i="11"/>
  <c r="BX108" i="11"/>
  <c r="BW108" i="11"/>
  <c r="BV108" i="11"/>
  <c r="BU108" i="11"/>
  <c r="BT108" i="11"/>
  <c r="BS108" i="11"/>
  <c r="BR108" i="11"/>
  <c r="BQ108" i="11"/>
  <c r="BP108" i="11"/>
  <c r="BO108" i="11"/>
  <c r="BN108" i="11"/>
  <c r="BM108" i="11"/>
  <c r="BL108" i="11"/>
  <c r="BK108" i="11"/>
  <c r="BJ108" i="11"/>
  <c r="BI108" i="11"/>
  <c r="BH108" i="11"/>
  <c r="BG108" i="11"/>
  <c r="BF108" i="11"/>
  <c r="BE108" i="11"/>
  <c r="AY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CI107" i="11"/>
  <c r="CH107" i="11"/>
  <c r="CG107" i="11"/>
  <c r="CF107" i="11"/>
  <c r="CE107" i="11"/>
  <c r="CD107" i="11"/>
  <c r="CC107" i="11"/>
  <c r="CB107" i="11"/>
  <c r="CA107" i="11"/>
  <c r="BZ107" i="11"/>
  <c r="BY107" i="11"/>
  <c r="BX107" i="11"/>
  <c r="BW107" i="11"/>
  <c r="BV107" i="11"/>
  <c r="BU107" i="11"/>
  <c r="BT107" i="11"/>
  <c r="BS107" i="11"/>
  <c r="BR107" i="11"/>
  <c r="BQ107" i="11"/>
  <c r="BP107" i="11"/>
  <c r="BO107" i="11"/>
  <c r="BN107" i="11"/>
  <c r="BM107" i="11"/>
  <c r="BL107" i="11"/>
  <c r="BK107" i="11"/>
  <c r="BJ107" i="11"/>
  <c r="BI107" i="11"/>
  <c r="BH107" i="11"/>
  <c r="BG107" i="11"/>
  <c r="BF107" i="11"/>
  <c r="BE107" i="11"/>
  <c r="AY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CI106" i="11"/>
  <c r="CH106" i="11"/>
  <c r="CG106" i="11"/>
  <c r="CF106" i="11"/>
  <c r="CE106" i="11"/>
  <c r="CD106" i="11"/>
  <c r="CC106" i="11"/>
  <c r="CB106" i="11"/>
  <c r="CA106" i="11"/>
  <c r="BZ106" i="11"/>
  <c r="BY106" i="11"/>
  <c r="BX106" i="11"/>
  <c r="BW106" i="11"/>
  <c r="BV106" i="11"/>
  <c r="BU106" i="11"/>
  <c r="BT106" i="11"/>
  <c r="BS106" i="11"/>
  <c r="BR106" i="11"/>
  <c r="BQ106" i="11"/>
  <c r="BP106" i="11"/>
  <c r="BO106" i="11"/>
  <c r="BN106" i="11"/>
  <c r="BM106" i="11"/>
  <c r="BL106" i="11"/>
  <c r="BK106" i="11"/>
  <c r="BJ106" i="11"/>
  <c r="BI106" i="11"/>
  <c r="BH106" i="11"/>
  <c r="BG106" i="11"/>
  <c r="BF106" i="11"/>
  <c r="BE106" i="11"/>
  <c r="AY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CI105" i="11"/>
  <c r="CH105" i="11"/>
  <c r="CG105" i="11"/>
  <c r="CF105" i="11"/>
  <c r="CE105" i="11"/>
  <c r="CD105" i="11"/>
  <c r="CC105" i="11"/>
  <c r="CB105" i="11"/>
  <c r="CA105" i="11"/>
  <c r="BZ105" i="11"/>
  <c r="BY105" i="11"/>
  <c r="BX105" i="11"/>
  <c r="BW105" i="11"/>
  <c r="BV105" i="11"/>
  <c r="BU105" i="11"/>
  <c r="BT105" i="11"/>
  <c r="BS105" i="11"/>
  <c r="BR105" i="11"/>
  <c r="BQ105" i="11"/>
  <c r="BP105" i="11"/>
  <c r="BO105" i="11"/>
  <c r="BN105" i="11"/>
  <c r="BM105" i="11"/>
  <c r="BL105" i="11"/>
  <c r="BK105" i="11"/>
  <c r="BJ105" i="11"/>
  <c r="BI105" i="11"/>
  <c r="BH105" i="11"/>
  <c r="BG105" i="11"/>
  <c r="BF105" i="11"/>
  <c r="BE105" i="11"/>
  <c r="AY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CI104" i="11"/>
  <c r="CH104" i="11"/>
  <c r="CG104" i="11"/>
  <c r="CF104" i="11"/>
  <c r="CE104" i="11"/>
  <c r="CD104" i="11"/>
  <c r="CC104" i="11"/>
  <c r="CB104" i="11"/>
  <c r="CA104" i="11"/>
  <c r="BZ104" i="11"/>
  <c r="BY104" i="11"/>
  <c r="BX104" i="11"/>
  <c r="BW104" i="11"/>
  <c r="BV104" i="11"/>
  <c r="BU104" i="11"/>
  <c r="BT104" i="11"/>
  <c r="BS104" i="11"/>
  <c r="BR104" i="11"/>
  <c r="BQ104" i="11"/>
  <c r="BP104" i="11"/>
  <c r="BO104" i="11"/>
  <c r="BN104" i="11"/>
  <c r="BM104" i="11"/>
  <c r="BL104" i="11"/>
  <c r="BK104" i="11"/>
  <c r="BJ104" i="11"/>
  <c r="BI104" i="11"/>
  <c r="BH104" i="11"/>
  <c r="BG104" i="11"/>
  <c r="BF104" i="11"/>
  <c r="BE104" i="11"/>
  <c r="AY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CI103" i="11"/>
  <c r="CH103" i="11"/>
  <c r="CG103" i="11"/>
  <c r="CF103" i="11"/>
  <c r="CE103" i="11"/>
  <c r="CD103" i="11"/>
  <c r="CC103" i="11"/>
  <c r="CB103" i="11"/>
  <c r="CA103" i="11"/>
  <c r="BZ103" i="11"/>
  <c r="BY103" i="11"/>
  <c r="BX103" i="11"/>
  <c r="BW103" i="11"/>
  <c r="BV103" i="11"/>
  <c r="BU103" i="11"/>
  <c r="BT103" i="11"/>
  <c r="BS103" i="11"/>
  <c r="BR103" i="11"/>
  <c r="BQ103" i="11"/>
  <c r="BP103" i="11"/>
  <c r="BO103" i="11"/>
  <c r="BN103" i="11"/>
  <c r="BM103" i="11"/>
  <c r="BL103" i="11"/>
  <c r="BK103" i="11"/>
  <c r="BJ103" i="11"/>
  <c r="BI103" i="11"/>
  <c r="BH103" i="11"/>
  <c r="BG103" i="11"/>
  <c r="BF103" i="11"/>
  <c r="BE103" i="11"/>
  <c r="AY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CI102" i="11"/>
  <c r="CH102" i="11"/>
  <c r="CG102" i="11"/>
  <c r="CF102" i="11"/>
  <c r="CE102" i="11"/>
  <c r="CD102" i="11"/>
  <c r="CC102" i="11"/>
  <c r="CB102" i="11"/>
  <c r="CA102" i="11"/>
  <c r="BZ102" i="11"/>
  <c r="BY102" i="11"/>
  <c r="BX102" i="11"/>
  <c r="BW102" i="11"/>
  <c r="BV102" i="11"/>
  <c r="BU102" i="11"/>
  <c r="BT102" i="11"/>
  <c r="BS102" i="11"/>
  <c r="BR102" i="11"/>
  <c r="BQ102" i="11"/>
  <c r="BP102" i="11"/>
  <c r="BO102" i="11"/>
  <c r="BN102" i="11"/>
  <c r="BM102" i="11"/>
  <c r="BL102" i="11"/>
  <c r="BK102" i="11"/>
  <c r="BJ102" i="11"/>
  <c r="BI102" i="11"/>
  <c r="BH102" i="11"/>
  <c r="BG102" i="11"/>
  <c r="BF102" i="11"/>
  <c r="BE102" i="11"/>
  <c r="AY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CI101" i="11"/>
  <c r="CH101" i="11"/>
  <c r="CG101" i="11"/>
  <c r="CF101" i="11"/>
  <c r="CE101" i="11"/>
  <c r="CD101" i="11"/>
  <c r="CC101" i="11"/>
  <c r="CB101" i="11"/>
  <c r="CA101" i="11"/>
  <c r="BZ101" i="11"/>
  <c r="BY101" i="11"/>
  <c r="BX101" i="11"/>
  <c r="BW101" i="11"/>
  <c r="BV101" i="11"/>
  <c r="BU101" i="11"/>
  <c r="BT101" i="11"/>
  <c r="BS101" i="11"/>
  <c r="BR101" i="11"/>
  <c r="BQ101" i="11"/>
  <c r="BP101" i="11"/>
  <c r="BO101" i="11"/>
  <c r="BN101" i="11"/>
  <c r="BM101" i="11"/>
  <c r="BL101" i="11"/>
  <c r="BK101" i="11"/>
  <c r="BJ101" i="11"/>
  <c r="BI101" i="11"/>
  <c r="BH101" i="11"/>
  <c r="BG101" i="11"/>
  <c r="BF101" i="11"/>
  <c r="BE101" i="11"/>
  <c r="AY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CI100" i="11"/>
  <c r="CH100" i="11"/>
  <c r="CG100" i="11"/>
  <c r="CF100" i="11"/>
  <c r="CE100" i="11"/>
  <c r="CD100" i="11"/>
  <c r="CC100" i="11"/>
  <c r="CB100" i="11"/>
  <c r="CA100" i="11"/>
  <c r="BZ100" i="11"/>
  <c r="BY100" i="11"/>
  <c r="BX100" i="11"/>
  <c r="BW100" i="11"/>
  <c r="BV100" i="11"/>
  <c r="BU100" i="11"/>
  <c r="BT100" i="11"/>
  <c r="BS100" i="11"/>
  <c r="BR100" i="11"/>
  <c r="BQ100" i="11"/>
  <c r="BP100" i="11"/>
  <c r="BO100" i="11"/>
  <c r="BN100" i="11"/>
  <c r="BM100" i="11"/>
  <c r="BL100" i="11"/>
  <c r="BK100" i="11"/>
  <c r="BJ100" i="11"/>
  <c r="BI100" i="11"/>
  <c r="BH100" i="11"/>
  <c r="BG100" i="11"/>
  <c r="BF100" i="11"/>
  <c r="BE100" i="11"/>
  <c r="AY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CI99" i="11"/>
  <c r="CH99" i="11"/>
  <c r="CG99" i="11"/>
  <c r="CF99" i="11"/>
  <c r="CE99" i="11"/>
  <c r="CD99" i="11"/>
  <c r="CC99" i="11"/>
  <c r="CB99" i="11"/>
  <c r="CA99" i="11"/>
  <c r="BZ99" i="11"/>
  <c r="BY99" i="11"/>
  <c r="BX99" i="11"/>
  <c r="BW99" i="11"/>
  <c r="BV99" i="11"/>
  <c r="BU99" i="11"/>
  <c r="BT99" i="11"/>
  <c r="BS99" i="11"/>
  <c r="BR99" i="11"/>
  <c r="BQ99" i="11"/>
  <c r="BP99" i="11"/>
  <c r="BO99" i="11"/>
  <c r="BN99" i="11"/>
  <c r="BM99" i="11"/>
  <c r="BL99" i="11"/>
  <c r="BK99" i="11"/>
  <c r="BJ99" i="11"/>
  <c r="BI99" i="11"/>
  <c r="BH99" i="11"/>
  <c r="BG99" i="11"/>
  <c r="BF99" i="11"/>
  <c r="BE99" i="11"/>
  <c r="AY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CI98" i="11"/>
  <c r="CH98" i="11"/>
  <c r="CG98" i="11"/>
  <c r="CF98" i="11"/>
  <c r="CE98" i="11"/>
  <c r="CD98" i="11"/>
  <c r="CC98" i="11"/>
  <c r="CB98" i="11"/>
  <c r="CA98" i="11"/>
  <c r="BZ98" i="11"/>
  <c r="BY98" i="11"/>
  <c r="BX98" i="11"/>
  <c r="BW98" i="11"/>
  <c r="BV98" i="11"/>
  <c r="BU98" i="11"/>
  <c r="BT98" i="11"/>
  <c r="BS98" i="11"/>
  <c r="BR98" i="11"/>
  <c r="BQ98" i="11"/>
  <c r="BP98" i="11"/>
  <c r="BO98" i="11"/>
  <c r="BN98" i="11"/>
  <c r="BM98" i="11"/>
  <c r="BL98" i="11"/>
  <c r="BK98" i="11"/>
  <c r="BJ98" i="11"/>
  <c r="BI98" i="11"/>
  <c r="BH98" i="11"/>
  <c r="BG98" i="11"/>
  <c r="BF98" i="11"/>
  <c r="BE98" i="11"/>
  <c r="AY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CI97" i="11"/>
  <c r="CH97" i="11"/>
  <c r="CG97" i="11"/>
  <c r="CF97" i="11"/>
  <c r="CE97" i="11"/>
  <c r="CD97" i="11"/>
  <c r="CC97" i="11"/>
  <c r="CB97" i="11"/>
  <c r="CA97" i="11"/>
  <c r="BZ97" i="11"/>
  <c r="BY97" i="11"/>
  <c r="BX97" i="11"/>
  <c r="BW97" i="11"/>
  <c r="BV97" i="11"/>
  <c r="BU97" i="11"/>
  <c r="BT97" i="11"/>
  <c r="BS97" i="11"/>
  <c r="BR97" i="11"/>
  <c r="BQ97" i="11"/>
  <c r="BP97" i="11"/>
  <c r="BO97" i="11"/>
  <c r="BN97" i="11"/>
  <c r="BM97" i="11"/>
  <c r="BL97" i="11"/>
  <c r="BK97" i="11"/>
  <c r="BJ97" i="11"/>
  <c r="BI97" i="11"/>
  <c r="BH97" i="11"/>
  <c r="BG97" i="11"/>
  <c r="BF97" i="11"/>
  <c r="BE97" i="11"/>
  <c r="AY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CI96" i="11"/>
  <c r="CH96" i="11"/>
  <c r="CG96" i="11"/>
  <c r="CF96" i="11"/>
  <c r="CE96" i="11"/>
  <c r="CD96" i="11"/>
  <c r="CC96" i="11"/>
  <c r="CB96" i="11"/>
  <c r="CA96" i="11"/>
  <c r="BZ96" i="11"/>
  <c r="BY96" i="11"/>
  <c r="BX96" i="11"/>
  <c r="BW96" i="11"/>
  <c r="BV96" i="11"/>
  <c r="BU96" i="11"/>
  <c r="BT96" i="11"/>
  <c r="BS96" i="11"/>
  <c r="BR96" i="11"/>
  <c r="BQ96" i="11"/>
  <c r="BP96" i="11"/>
  <c r="BO96" i="11"/>
  <c r="BN96" i="11"/>
  <c r="BM96" i="11"/>
  <c r="BL96" i="11"/>
  <c r="BK96" i="11"/>
  <c r="BJ96" i="11"/>
  <c r="BI96" i="11"/>
  <c r="BH96" i="11"/>
  <c r="BG96" i="11"/>
  <c r="BF96" i="11"/>
  <c r="BE96" i="11"/>
  <c r="AY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CI95" i="11"/>
  <c r="CH95" i="11"/>
  <c r="CG95" i="11"/>
  <c r="CF95" i="11"/>
  <c r="CE95" i="11"/>
  <c r="CD95" i="11"/>
  <c r="CC95" i="11"/>
  <c r="CB95" i="11"/>
  <c r="CA95" i="11"/>
  <c r="BZ95" i="11"/>
  <c r="BY95" i="11"/>
  <c r="BX95" i="11"/>
  <c r="BW95" i="11"/>
  <c r="BV95" i="11"/>
  <c r="BU95" i="11"/>
  <c r="BT95" i="11"/>
  <c r="BS95" i="11"/>
  <c r="BR95" i="11"/>
  <c r="BQ95" i="11"/>
  <c r="BP95" i="11"/>
  <c r="BO95" i="11"/>
  <c r="BN95" i="11"/>
  <c r="BM95" i="11"/>
  <c r="BL95" i="11"/>
  <c r="BK95" i="11"/>
  <c r="BJ95" i="11"/>
  <c r="BI95" i="11"/>
  <c r="BH95" i="11"/>
  <c r="BG95" i="11"/>
  <c r="BF95" i="11"/>
  <c r="BE95" i="11"/>
  <c r="AY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CI94" i="11"/>
  <c r="CH94" i="11"/>
  <c r="CG94" i="11"/>
  <c r="CF94" i="11"/>
  <c r="CE94" i="11"/>
  <c r="CD94" i="11"/>
  <c r="CC94" i="11"/>
  <c r="CB94" i="11"/>
  <c r="CA94" i="11"/>
  <c r="BZ94" i="11"/>
  <c r="BY94" i="11"/>
  <c r="BX94" i="11"/>
  <c r="BW94" i="11"/>
  <c r="BV94" i="11"/>
  <c r="BU94" i="11"/>
  <c r="BT94" i="11"/>
  <c r="BS94" i="11"/>
  <c r="BR94" i="11"/>
  <c r="BQ94" i="11"/>
  <c r="BP94" i="11"/>
  <c r="BO94" i="11"/>
  <c r="BN94" i="11"/>
  <c r="BM94" i="11"/>
  <c r="BL94" i="11"/>
  <c r="BK94" i="11"/>
  <c r="BJ94" i="11"/>
  <c r="BI94" i="11"/>
  <c r="BH94" i="11"/>
  <c r="BG94" i="11"/>
  <c r="BF94" i="11"/>
  <c r="BE94" i="11"/>
  <c r="AY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CI93" i="11"/>
  <c r="CH93" i="11"/>
  <c r="CG93" i="11"/>
  <c r="CF93" i="11"/>
  <c r="CE93" i="11"/>
  <c r="CD93" i="11"/>
  <c r="CC93" i="11"/>
  <c r="CB93" i="11"/>
  <c r="CA93" i="11"/>
  <c r="BZ93" i="11"/>
  <c r="BY93" i="11"/>
  <c r="BX93" i="11"/>
  <c r="BW93" i="11"/>
  <c r="BV93" i="11"/>
  <c r="BU93" i="11"/>
  <c r="BT93" i="11"/>
  <c r="BS93" i="11"/>
  <c r="BR93" i="11"/>
  <c r="BQ93" i="11"/>
  <c r="BP93" i="11"/>
  <c r="BO93" i="11"/>
  <c r="BN93" i="11"/>
  <c r="BM93" i="11"/>
  <c r="BL93" i="11"/>
  <c r="BK93" i="11"/>
  <c r="BJ93" i="11"/>
  <c r="BI93" i="11"/>
  <c r="BH93" i="11"/>
  <c r="BG93" i="11"/>
  <c r="BF93" i="11"/>
  <c r="BE93" i="11"/>
  <c r="AY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CI92" i="11"/>
  <c r="CH92" i="11"/>
  <c r="CG92" i="11"/>
  <c r="CF92" i="11"/>
  <c r="CE92" i="11"/>
  <c r="CD92" i="11"/>
  <c r="CC92" i="11"/>
  <c r="CB92" i="11"/>
  <c r="CA92" i="11"/>
  <c r="BZ92" i="11"/>
  <c r="BY92" i="11"/>
  <c r="BX92" i="11"/>
  <c r="BW92" i="11"/>
  <c r="BV92" i="11"/>
  <c r="BU92" i="11"/>
  <c r="BT92" i="11"/>
  <c r="BS92" i="11"/>
  <c r="BR92" i="11"/>
  <c r="BQ92" i="11"/>
  <c r="BP92" i="11"/>
  <c r="BO92" i="11"/>
  <c r="BN92" i="11"/>
  <c r="BM92" i="11"/>
  <c r="BL92" i="11"/>
  <c r="BK92" i="11"/>
  <c r="BJ92" i="11"/>
  <c r="BI92" i="11"/>
  <c r="BH92" i="11"/>
  <c r="BG92" i="11"/>
  <c r="BF92" i="11"/>
  <c r="BE92" i="11"/>
  <c r="AY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CI91" i="11"/>
  <c r="CH91" i="11"/>
  <c r="CG91" i="11"/>
  <c r="CF91" i="11"/>
  <c r="CE91" i="11"/>
  <c r="CD91" i="11"/>
  <c r="CC91" i="11"/>
  <c r="CB91" i="11"/>
  <c r="CA91" i="11"/>
  <c r="BZ91" i="11"/>
  <c r="BY91" i="11"/>
  <c r="BX91" i="11"/>
  <c r="BW91" i="11"/>
  <c r="BV91" i="11"/>
  <c r="BU91" i="11"/>
  <c r="BT91" i="11"/>
  <c r="BS91" i="11"/>
  <c r="BR91" i="11"/>
  <c r="BQ91" i="11"/>
  <c r="BP91" i="11"/>
  <c r="BO91" i="11"/>
  <c r="BN91" i="11"/>
  <c r="BM91" i="11"/>
  <c r="BL91" i="11"/>
  <c r="BK91" i="11"/>
  <c r="BJ91" i="11"/>
  <c r="BI91" i="11"/>
  <c r="BH91" i="11"/>
  <c r="BG91" i="11"/>
  <c r="BF91" i="11"/>
  <c r="BE91" i="11"/>
  <c r="AY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CI90" i="11"/>
  <c r="CH90" i="11"/>
  <c r="CG90" i="11"/>
  <c r="CF90" i="11"/>
  <c r="CE90" i="11"/>
  <c r="CD90" i="11"/>
  <c r="CC90" i="11"/>
  <c r="CB90" i="11"/>
  <c r="CA90" i="11"/>
  <c r="BZ90" i="11"/>
  <c r="BY90" i="11"/>
  <c r="BX90" i="11"/>
  <c r="BW90" i="11"/>
  <c r="BV90" i="11"/>
  <c r="BU90" i="11"/>
  <c r="BT90" i="11"/>
  <c r="BS90" i="11"/>
  <c r="BR90" i="11"/>
  <c r="BQ90" i="11"/>
  <c r="BP90" i="11"/>
  <c r="BO90" i="11"/>
  <c r="BN90" i="11"/>
  <c r="BM90" i="11"/>
  <c r="BL90" i="11"/>
  <c r="BK90" i="11"/>
  <c r="BJ90" i="11"/>
  <c r="BI90" i="11"/>
  <c r="BH90" i="11"/>
  <c r="BG90" i="11"/>
  <c r="BF90" i="11"/>
  <c r="BE90" i="11"/>
  <c r="AY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CI89" i="11"/>
  <c r="CH89" i="11"/>
  <c r="CG89" i="11"/>
  <c r="CF89" i="11"/>
  <c r="CE89" i="11"/>
  <c r="CD89" i="11"/>
  <c r="CC89" i="11"/>
  <c r="CB89" i="11"/>
  <c r="CA89" i="11"/>
  <c r="BZ89" i="11"/>
  <c r="BY89" i="11"/>
  <c r="BX89" i="11"/>
  <c r="BW89" i="11"/>
  <c r="BV89" i="11"/>
  <c r="BU89" i="11"/>
  <c r="BT89" i="11"/>
  <c r="BS89" i="11"/>
  <c r="BR89" i="11"/>
  <c r="BQ89" i="11"/>
  <c r="BP89" i="11"/>
  <c r="BO89" i="11"/>
  <c r="BN89" i="11"/>
  <c r="BM89" i="11"/>
  <c r="BL89" i="11"/>
  <c r="BK89" i="11"/>
  <c r="BJ89" i="11"/>
  <c r="BI89" i="11"/>
  <c r="BH89" i="11"/>
  <c r="BG89" i="11"/>
  <c r="BF89" i="11"/>
  <c r="BE89" i="11"/>
  <c r="AY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CI88" i="11"/>
  <c r="CH88" i="11"/>
  <c r="CG88" i="11"/>
  <c r="CF88" i="11"/>
  <c r="CE88" i="11"/>
  <c r="CD88" i="11"/>
  <c r="CC88" i="11"/>
  <c r="CB88" i="11"/>
  <c r="CA88" i="11"/>
  <c r="BZ88" i="11"/>
  <c r="BY88" i="11"/>
  <c r="BX88" i="11"/>
  <c r="BW88" i="11"/>
  <c r="BV88" i="11"/>
  <c r="BU88" i="11"/>
  <c r="BT88" i="11"/>
  <c r="BS88" i="11"/>
  <c r="BR88" i="11"/>
  <c r="BQ88" i="11"/>
  <c r="BP88" i="11"/>
  <c r="BO88" i="11"/>
  <c r="BN88" i="11"/>
  <c r="BM88" i="11"/>
  <c r="BL88" i="11"/>
  <c r="BK88" i="11"/>
  <c r="BJ88" i="11"/>
  <c r="BI88" i="11"/>
  <c r="BH88" i="11"/>
  <c r="BG88" i="11"/>
  <c r="BF88" i="11"/>
  <c r="BE88" i="11"/>
  <c r="AY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CI87" i="11"/>
  <c r="CH87" i="11"/>
  <c r="CG87" i="11"/>
  <c r="CF87" i="11"/>
  <c r="CE87" i="11"/>
  <c r="CD87" i="11"/>
  <c r="CC87" i="11"/>
  <c r="CB87" i="11"/>
  <c r="CA87" i="11"/>
  <c r="BZ87" i="11"/>
  <c r="BY87" i="11"/>
  <c r="BX87" i="11"/>
  <c r="BW87" i="11"/>
  <c r="BV87" i="11"/>
  <c r="BU87" i="11"/>
  <c r="BT87" i="11"/>
  <c r="BS87" i="11"/>
  <c r="BR87" i="11"/>
  <c r="BQ87" i="11"/>
  <c r="BP87" i="11"/>
  <c r="BO87" i="11"/>
  <c r="BN87" i="11"/>
  <c r="BM87" i="11"/>
  <c r="BL87" i="11"/>
  <c r="BK87" i="11"/>
  <c r="BJ87" i="11"/>
  <c r="BI87" i="11"/>
  <c r="BH87" i="11"/>
  <c r="BG87" i="11"/>
  <c r="BF87" i="11"/>
  <c r="BE87" i="11"/>
  <c r="AY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CI86" i="11"/>
  <c r="CH86" i="11"/>
  <c r="CG86" i="11"/>
  <c r="CF86" i="11"/>
  <c r="CE86" i="11"/>
  <c r="CD86" i="11"/>
  <c r="CC86" i="11"/>
  <c r="CB86" i="11"/>
  <c r="CA86" i="11"/>
  <c r="BZ86" i="11"/>
  <c r="BY86" i="11"/>
  <c r="BX86" i="11"/>
  <c r="BW86" i="11"/>
  <c r="BV86" i="11"/>
  <c r="BU86" i="11"/>
  <c r="BT86" i="11"/>
  <c r="BS86" i="11"/>
  <c r="BR86" i="11"/>
  <c r="BQ86" i="11"/>
  <c r="BP86" i="11"/>
  <c r="BO86" i="11"/>
  <c r="BN86" i="11"/>
  <c r="BM86" i="11"/>
  <c r="BL86" i="11"/>
  <c r="BK86" i="11"/>
  <c r="BJ86" i="11"/>
  <c r="BI86" i="11"/>
  <c r="BH86" i="11"/>
  <c r="BG86" i="11"/>
  <c r="BF86" i="11"/>
  <c r="BE86" i="11"/>
  <c r="AY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CI85" i="11"/>
  <c r="CH85" i="11"/>
  <c r="CG85" i="11"/>
  <c r="CF85" i="11"/>
  <c r="CE85" i="11"/>
  <c r="CD85" i="11"/>
  <c r="CC85" i="11"/>
  <c r="CB85" i="11"/>
  <c r="CA85" i="11"/>
  <c r="BZ85" i="11"/>
  <c r="BY85" i="11"/>
  <c r="BX85" i="11"/>
  <c r="BW85" i="11"/>
  <c r="BV85" i="11"/>
  <c r="BU85" i="11"/>
  <c r="BT85" i="11"/>
  <c r="BS85" i="11"/>
  <c r="BR85" i="11"/>
  <c r="BQ85" i="11"/>
  <c r="BP85" i="11"/>
  <c r="BO85" i="11"/>
  <c r="BN85" i="11"/>
  <c r="BM85" i="11"/>
  <c r="BL85" i="11"/>
  <c r="BK85" i="11"/>
  <c r="BJ85" i="11"/>
  <c r="BI85" i="11"/>
  <c r="BH85" i="11"/>
  <c r="BG85" i="11"/>
  <c r="BF85" i="11"/>
  <c r="BE85" i="11"/>
  <c r="AY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CI84" i="11"/>
  <c r="CH84" i="11"/>
  <c r="CG84" i="11"/>
  <c r="CF84" i="11"/>
  <c r="CE84" i="11"/>
  <c r="CD84" i="11"/>
  <c r="CC84" i="11"/>
  <c r="CB84" i="11"/>
  <c r="CA84" i="11"/>
  <c r="BZ84" i="11"/>
  <c r="BY84" i="11"/>
  <c r="BX84" i="11"/>
  <c r="BW84" i="11"/>
  <c r="BV84" i="11"/>
  <c r="BU84" i="11"/>
  <c r="BT84" i="11"/>
  <c r="BS84" i="11"/>
  <c r="BR84" i="11"/>
  <c r="BQ84" i="11"/>
  <c r="BP84" i="11"/>
  <c r="BO84" i="11"/>
  <c r="BN84" i="11"/>
  <c r="BM84" i="11"/>
  <c r="BL84" i="11"/>
  <c r="BK84" i="11"/>
  <c r="BJ84" i="11"/>
  <c r="BI84" i="11"/>
  <c r="BH84" i="11"/>
  <c r="BG84" i="11"/>
  <c r="BF84" i="11"/>
  <c r="BE84" i="11"/>
  <c r="AY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CI83" i="11"/>
  <c r="CH83" i="11"/>
  <c r="CG83" i="11"/>
  <c r="CF83" i="11"/>
  <c r="CE83" i="11"/>
  <c r="CD83" i="11"/>
  <c r="CC83" i="11"/>
  <c r="CB83" i="11"/>
  <c r="CA83" i="11"/>
  <c r="BZ83" i="11"/>
  <c r="BY83" i="11"/>
  <c r="BX83" i="11"/>
  <c r="BW83" i="11"/>
  <c r="BV83" i="11"/>
  <c r="BU83" i="11"/>
  <c r="BT83" i="11"/>
  <c r="BS83" i="11"/>
  <c r="BR83" i="11"/>
  <c r="BQ83" i="11"/>
  <c r="BP83" i="11"/>
  <c r="BO83" i="11"/>
  <c r="BN83" i="11"/>
  <c r="BM83" i="11"/>
  <c r="BL83" i="11"/>
  <c r="BK83" i="11"/>
  <c r="BJ83" i="11"/>
  <c r="BI83" i="11"/>
  <c r="BH83" i="11"/>
  <c r="BG83" i="11"/>
  <c r="BF83" i="11"/>
  <c r="BE83" i="11"/>
  <c r="AY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CI82" i="11"/>
  <c r="CH82" i="11"/>
  <c r="CG82" i="11"/>
  <c r="CF82" i="11"/>
  <c r="CE82" i="11"/>
  <c r="CD82" i="11"/>
  <c r="CC82" i="11"/>
  <c r="CB82" i="11"/>
  <c r="CA82" i="11"/>
  <c r="BZ82" i="11"/>
  <c r="BY82" i="11"/>
  <c r="BX82" i="11"/>
  <c r="BW82" i="11"/>
  <c r="BV82" i="11"/>
  <c r="BU82" i="11"/>
  <c r="BT82" i="11"/>
  <c r="BS82" i="11"/>
  <c r="BR82" i="11"/>
  <c r="BQ82" i="11"/>
  <c r="BP82" i="11"/>
  <c r="BO82" i="11"/>
  <c r="BN82" i="11"/>
  <c r="BM82" i="11"/>
  <c r="BL82" i="11"/>
  <c r="BK82" i="11"/>
  <c r="BJ82" i="11"/>
  <c r="BI82" i="11"/>
  <c r="BH82" i="11"/>
  <c r="BG82" i="11"/>
  <c r="BF82" i="11"/>
  <c r="BE82" i="11"/>
  <c r="AY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CI81" i="11"/>
  <c r="CH81" i="11"/>
  <c r="CG81" i="11"/>
  <c r="CF81" i="11"/>
  <c r="CE81" i="11"/>
  <c r="CD81" i="11"/>
  <c r="CC81" i="11"/>
  <c r="CB81" i="11"/>
  <c r="CA81" i="11"/>
  <c r="BZ81" i="11"/>
  <c r="BY81" i="11"/>
  <c r="BX81" i="11"/>
  <c r="BW81" i="11"/>
  <c r="BV81" i="11"/>
  <c r="BU81" i="11"/>
  <c r="BT81" i="11"/>
  <c r="BS81" i="11"/>
  <c r="BR81" i="11"/>
  <c r="BQ81" i="11"/>
  <c r="BP81" i="11"/>
  <c r="BO81" i="11"/>
  <c r="BN81" i="11"/>
  <c r="BM81" i="11"/>
  <c r="BL81" i="11"/>
  <c r="BK81" i="11"/>
  <c r="BJ81" i="11"/>
  <c r="BI81" i="11"/>
  <c r="BH81" i="11"/>
  <c r="BG81" i="11"/>
  <c r="BF81" i="11"/>
  <c r="BE81" i="11"/>
  <c r="AY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AY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AY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AY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AY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AY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AY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AY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AY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AY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AY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F70" i="11"/>
  <c r="BE70" i="11"/>
  <c r="AY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F69" i="11"/>
  <c r="BE69" i="11"/>
  <c r="AY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F68" i="11"/>
  <c r="BE68" i="11"/>
  <c r="AY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AY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AY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AY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AY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AY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AY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AY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CI60" i="11"/>
  <c r="CH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AY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AY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CI58" i="11"/>
  <c r="CH58" i="11"/>
  <c r="CG58" i="11"/>
  <c r="CF58" i="11"/>
  <c r="CE58" i="11"/>
  <c r="CD58" i="11"/>
  <c r="CC58" i="11"/>
  <c r="CB58" i="11"/>
  <c r="CA58" i="11"/>
  <c r="BZ58" i="11"/>
  <c r="BY58" i="11"/>
  <c r="BX58" i="11"/>
  <c r="BW58" i="11"/>
  <c r="BV58" i="11"/>
  <c r="BU58" i="11"/>
  <c r="BT58" i="11"/>
  <c r="BS58" i="11"/>
  <c r="BR58" i="11"/>
  <c r="BQ58" i="11"/>
  <c r="BP58" i="11"/>
  <c r="BO58" i="11"/>
  <c r="BN58" i="11"/>
  <c r="BM58" i="11"/>
  <c r="BL58" i="11"/>
  <c r="BK58" i="11"/>
  <c r="BJ58" i="11"/>
  <c r="BI58" i="11"/>
  <c r="BH58" i="11"/>
  <c r="BG58" i="11"/>
  <c r="BF58" i="11"/>
  <c r="BE58" i="11"/>
  <c r="AY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CI57" i="11"/>
  <c r="CH57" i="11"/>
  <c r="CG57" i="11"/>
  <c r="CF57" i="11"/>
  <c r="CE57" i="11"/>
  <c r="CD57" i="11"/>
  <c r="CC57" i="11"/>
  <c r="CB57" i="11"/>
  <c r="CA57" i="11"/>
  <c r="BZ57" i="11"/>
  <c r="BY57" i="11"/>
  <c r="BX57" i="11"/>
  <c r="BW57" i="11"/>
  <c r="BV57" i="11"/>
  <c r="BU57" i="11"/>
  <c r="BT57" i="11"/>
  <c r="BS57" i="11"/>
  <c r="BR57" i="11"/>
  <c r="BQ57" i="11"/>
  <c r="BP57" i="11"/>
  <c r="BO57" i="11"/>
  <c r="BN57" i="11"/>
  <c r="BM57" i="11"/>
  <c r="BL57" i="11"/>
  <c r="BK57" i="11"/>
  <c r="BJ57" i="11"/>
  <c r="BI57" i="11"/>
  <c r="BH57" i="11"/>
  <c r="BG57" i="11"/>
  <c r="BF57" i="11"/>
  <c r="BE57" i="11"/>
  <c r="AY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CI56" i="11"/>
  <c r="CH56" i="11"/>
  <c r="CG56" i="11"/>
  <c r="CF56" i="11"/>
  <c r="CE56" i="11"/>
  <c r="CD56" i="11"/>
  <c r="CC56" i="11"/>
  <c r="CB56" i="11"/>
  <c r="CA56" i="11"/>
  <c r="BZ56" i="11"/>
  <c r="BY56" i="11"/>
  <c r="BX56" i="11"/>
  <c r="BW56" i="11"/>
  <c r="BV56" i="11"/>
  <c r="BU56" i="11"/>
  <c r="BT56" i="11"/>
  <c r="BS56" i="11"/>
  <c r="BR56" i="11"/>
  <c r="BQ56" i="11"/>
  <c r="BP56" i="11"/>
  <c r="BO56" i="11"/>
  <c r="BN56" i="11"/>
  <c r="BM56" i="11"/>
  <c r="BL56" i="11"/>
  <c r="BK56" i="11"/>
  <c r="BJ56" i="11"/>
  <c r="BI56" i="11"/>
  <c r="BH56" i="11"/>
  <c r="BG56" i="11"/>
  <c r="BF56" i="11"/>
  <c r="BE56" i="11"/>
  <c r="AY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CI55" i="11"/>
  <c r="CH55" i="11"/>
  <c r="CG55" i="11"/>
  <c r="CF55" i="11"/>
  <c r="CE55" i="11"/>
  <c r="CD55" i="11"/>
  <c r="CC55" i="11"/>
  <c r="CB55" i="11"/>
  <c r="CA55" i="11"/>
  <c r="BZ55" i="11"/>
  <c r="BY55" i="11"/>
  <c r="BX55" i="11"/>
  <c r="BW55" i="11"/>
  <c r="BV55" i="11"/>
  <c r="BU55" i="11"/>
  <c r="BT55" i="11"/>
  <c r="BS55" i="11"/>
  <c r="BR55" i="11"/>
  <c r="BQ55" i="11"/>
  <c r="BP55" i="11"/>
  <c r="BO55" i="11"/>
  <c r="BN55" i="11"/>
  <c r="BM55" i="11"/>
  <c r="BL55" i="11"/>
  <c r="BK55" i="11"/>
  <c r="BJ55" i="11"/>
  <c r="BI55" i="11"/>
  <c r="BH55" i="11"/>
  <c r="BG55" i="11"/>
  <c r="BF55" i="11"/>
  <c r="BE55" i="11"/>
  <c r="AY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CI54" i="11"/>
  <c r="CH54" i="11"/>
  <c r="CG54" i="11"/>
  <c r="CF54" i="11"/>
  <c r="CE54" i="11"/>
  <c r="CD54" i="11"/>
  <c r="CC54" i="11"/>
  <c r="CB54" i="11"/>
  <c r="CA54" i="11"/>
  <c r="BZ54" i="11"/>
  <c r="BY54" i="11"/>
  <c r="BX54" i="11"/>
  <c r="BW54" i="11"/>
  <c r="BV54" i="11"/>
  <c r="BU54" i="11"/>
  <c r="BT54" i="11"/>
  <c r="BS54" i="11"/>
  <c r="BR54" i="11"/>
  <c r="BQ54" i="11"/>
  <c r="BP54" i="11"/>
  <c r="BO54" i="11"/>
  <c r="BN54" i="11"/>
  <c r="BM54" i="11"/>
  <c r="BL54" i="11"/>
  <c r="BK54" i="11"/>
  <c r="BJ54" i="11"/>
  <c r="BI54" i="11"/>
  <c r="BH54" i="11"/>
  <c r="BG54" i="11"/>
  <c r="BF54" i="11"/>
  <c r="BE54" i="11"/>
  <c r="AY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CI53" i="11"/>
  <c r="CH53" i="11"/>
  <c r="CG53" i="11"/>
  <c r="CF53" i="11"/>
  <c r="CE53" i="11"/>
  <c r="CD53" i="11"/>
  <c r="CC53" i="11"/>
  <c r="CB53" i="11"/>
  <c r="CA53" i="11"/>
  <c r="BZ53" i="11"/>
  <c r="BY53" i="11"/>
  <c r="BX53" i="11"/>
  <c r="BW53" i="11"/>
  <c r="BV53" i="11"/>
  <c r="BU53" i="11"/>
  <c r="BT53" i="11"/>
  <c r="BS53" i="11"/>
  <c r="BR53" i="11"/>
  <c r="BQ53" i="11"/>
  <c r="BP53" i="11"/>
  <c r="BO53" i="11"/>
  <c r="BN53" i="11"/>
  <c r="BM53" i="11"/>
  <c r="BL53" i="11"/>
  <c r="BK53" i="11"/>
  <c r="BJ53" i="11"/>
  <c r="BI53" i="11"/>
  <c r="BH53" i="11"/>
  <c r="BG53" i="11"/>
  <c r="BF53" i="11"/>
  <c r="BE53" i="11"/>
  <c r="AY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CI52" i="11"/>
  <c r="CH52" i="11"/>
  <c r="CG52" i="11"/>
  <c r="CF52" i="11"/>
  <c r="CE52" i="11"/>
  <c r="CD52" i="11"/>
  <c r="CC52" i="11"/>
  <c r="CB52" i="11"/>
  <c r="CA52" i="11"/>
  <c r="BZ52" i="11"/>
  <c r="BY52" i="11"/>
  <c r="BX52" i="11"/>
  <c r="BW52" i="11"/>
  <c r="BV52" i="11"/>
  <c r="BU52" i="11"/>
  <c r="BT52" i="11"/>
  <c r="BS52" i="11"/>
  <c r="BR52" i="11"/>
  <c r="BQ52" i="11"/>
  <c r="BP52" i="11"/>
  <c r="BO52" i="11"/>
  <c r="BN52" i="11"/>
  <c r="BM52" i="11"/>
  <c r="BL52" i="11"/>
  <c r="BK52" i="11"/>
  <c r="BJ52" i="11"/>
  <c r="BI52" i="11"/>
  <c r="BH52" i="11"/>
  <c r="BG52" i="11"/>
  <c r="BF52" i="11"/>
  <c r="BE52" i="11"/>
  <c r="AY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CI51" i="11"/>
  <c r="CH51" i="11"/>
  <c r="CG51" i="11"/>
  <c r="CF51" i="11"/>
  <c r="CE51" i="11"/>
  <c r="CD51" i="11"/>
  <c r="CC51" i="11"/>
  <c r="CB51" i="11"/>
  <c r="CA51" i="11"/>
  <c r="BZ51" i="11"/>
  <c r="BY51" i="11"/>
  <c r="BX51" i="11"/>
  <c r="BW51" i="11"/>
  <c r="BV51" i="11"/>
  <c r="BU51" i="11"/>
  <c r="BT51" i="11"/>
  <c r="BS51" i="11"/>
  <c r="BR51" i="11"/>
  <c r="BQ51" i="11"/>
  <c r="BP51" i="11"/>
  <c r="BO51" i="11"/>
  <c r="BN51" i="11"/>
  <c r="BM51" i="11"/>
  <c r="BL51" i="11"/>
  <c r="BK51" i="11"/>
  <c r="BJ51" i="11"/>
  <c r="BI51" i="11"/>
  <c r="BH51" i="11"/>
  <c r="BG51" i="11"/>
  <c r="BF51" i="11"/>
  <c r="BE51" i="11"/>
  <c r="AY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CI50" i="11"/>
  <c r="CH50" i="11"/>
  <c r="CG50" i="11"/>
  <c r="CF50" i="11"/>
  <c r="CE50" i="11"/>
  <c r="CD50" i="11"/>
  <c r="CC50" i="11"/>
  <c r="CB50" i="11"/>
  <c r="CA50" i="11"/>
  <c r="BZ50" i="11"/>
  <c r="BY50" i="11"/>
  <c r="BX50" i="11"/>
  <c r="BW50" i="11"/>
  <c r="BV50" i="11"/>
  <c r="BU50" i="11"/>
  <c r="BT50" i="11"/>
  <c r="BS50" i="11"/>
  <c r="BR50" i="11"/>
  <c r="BQ50" i="11"/>
  <c r="BP50" i="11"/>
  <c r="BO50" i="11"/>
  <c r="BN50" i="11"/>
  <c r="BM50" i="11"/>
  <c r="BL50" i="11"/>
  <c r="BK50" i="11"/>
  <c r="BJ50" i="11"/>
  <c r="BI50" i="11"/>
  <c r="BH50" i="11"/>
  <c r="BG50" i="11"/>
  <c r="BF50" i="11"/>
  <c r="BE50" i="11"/>
  <c r="AY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CI49" i="11"/>
  <c r="CH49" i="11"/>
  <c r="CG49" i="11"/>
  <c r="CF49" i="11"/>
  <c r="CE49" i="11"/>
  <c r="CD49" i="11"/>
  <c r="CC49" i="11"/>
  <c r="CB49" i="11"/>
  <c r="CA49" i="11"/>
  <c r="BZ49" i="11"/>
  <c r="BY49" i="11"/>
  <c r="BX49" i="11"/>
  <c r="BW49" i="11"/>
  <c r="BV49" i="11"/>
  <c r="BU49" i="11"/>
  <c r="BT49" i="11"/>
  <c r="BS49" i="11"/>
  <c r="BR49" i="11"/>
  <c r="BQ49" i="11"/>
  <c r="BP49" i="11"/>
  <c r="BO49" i="11"/>
  <c r="BN49" i="11"/>
  <c r="BM49" i="11"/>
  <c r="BL49" i="11"/>
  <c r="BK49" i="11"/>
  <c r="BJ49" i="11"/>
  <c r="BI49" i="11"/>
  <c r="BH49" i="11"/>
  <c r="BG49" i="11"/>
  <c r="BF49" i="11"/>
  <c r="BE49" i="11"/>
  <c r="AY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CI48" i="11"/>
  <c r="CH48" i="11"/>
  <c r="CG48" i="11"/>
  <c r="CF48" i="11"/>
  <c r="CE48" i="11"/>
  <c r="CD48" i="11"/>
  <c r="CC48" i="11"/>
  <c r="CB48" i="11"/>
  <c r="CA48" i="11"/>
  <c r="BZ48" i="11"/>
  <c r="BY48" i="11"/>
  <c r="BX48" i="11"/>
  <c r="BW48" i="11"/>
  <c r="BV48" i="11"/>
  <c r="BU48" i="11"/>
  <c r="BT48" i="11"/>
  <c r="BS48" i="11"/>
  <c r="BR48" i="11"/>
  <c r="BQ48" i="11"/>
  <c r="BP48" i="11"/>
  <c r="BO48" i="11"/>
  <c r="BN48" i="11"/>
  <c r="BM48" i="11"/>
  <c r="BL48" i="11"/>
  <c r="BK48" i="11"/>
  <c r="BJ48" i="11"/>
  <c r="BI48" i="11"/>
  <c r="BH48" i="11"/>
  <c r="BG48" i="11"/>
  <c r="BF48" i="11"/>
  <c r="BE48" i="11"/>
  <c r="AY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CI47" i="11"/>
  <c r="CH47" i="11"/>
  <c r="CG47" i="11"/>
  <c r="CF47" i="11"/>
  <c r="CE47" i="11"/>
  <c r="CD47" i="11"/>
  <c r="CC47" i="11"/>
  <c r="CB47" i="11"/>
  <c r="CA47" i="11"/>
  <c r="BZ47" i="11"/>
  <c r="BY47" i="11"/>
  <c r="BX47" i="11"/>
  <c r="BW47" i="11"/>
  <c r="BV47" i="11"/>
  <c r="BU47" i="11"/>
  <c r="BT47" i="11"/>
  <c r="BS47" i="11"/>
  <c r="BR47" i="11"/>
  <c r="BQ47" i="11"/>
  <c r="BP47" i="11"/>
  <c r="BO47" i="11"/>
  <c r="BN47" i="11"/>
  <c r="BM47" i="11"/>
  <c r="BL47" i="11"/>
  <c r="BK47" i="11"/>
  <c r="BJ47" i="11"/>
  <c r="BI47" i="11"/>
  <c r="BH47" i="11"/>
  <c r="BG47" i="11"/>
  <c r="BF47" i="11"/>
  <c r="BE47" i="11"/>
  <c r="AY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CI46" i="11"/>
  <c r="CH46" i="11"/>
  <c r="CG46" i="11"/>
  <c r="CF46" i="11"/>
  <c r="CE46" i="11"/>
  <c r="CD46" i="11"/>
  <c r="CC46" i="11"/>
  <c r="CB46" i="11"/>
  <c r="CA46" i="11"/>
  <c r="BZ46" i="11"/>
  <c r="BY46" i="11"/>
  <c r="BX46" i="11"/>
  <c r="BW46" i="11"/>
  <c r="BV46" i="11"/>
  <c r="BU46" i="11"/>
  <c r="BT46" i="11"/>
  <c r="BS46" i="11"/>
  <c r="BR46" i="11"/>
  <c r="BQ46" i="11"/>
  <c r="BP46" i="11"/>
  <c r="BO46" i="11"/>
  <c r="BN46" i="11"/>
  <c r="BM46" i="11"/>
  <c r="BL46" i="11"/>
  <c r="BK46" i="11"/>
  <c r="BJ46" i="11"/>
  <c r="BI46" i="11"/>
  <c r="BH46" i="11"/>
  <c r="BG46" i="11"/>
  <c r="BF46" i="11"/>
  <c r="BE46" i="11"/>
  <c r="AY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CI45" i="11"/>
  <c r="CH45" i="11"/>
  <c r="CG45" i="11"/>
  <c r="CF45" i="11"/>
  <c r="CE45" i="11"/>
  <c r="CD45" i="11"/>
  <c r="CC45" i="11"/>
  <c r="CB45" i="11"/>
  <c r="CA45" i="11"/>
  <c r="BZ45" i="11"/>
  <c r="BY45" i="11"/>
  <c r="BX45" i="11"/>
  <c r="BW45" i="11"/>
  <c r="BV45" i="11"/>
  <c r="BU45" i="11"/>
  <c r="BT45" i="11"/>
  <c r="BS45" i="11"/>
  <c r="BR45" i="11"/>
  <c r="BQ45" i="11"/>
  <c r="BP45" i="11"/>
  <c r="BO45" i="11"/>
  <c r="BN45" i="11"/>
  <c r="BM45" i="11"/>
  <c r="BL45" i="11"/>
  <c r="BK45" i="11"/>
  <c r="BJ45" i="11"/>
  <c r="BI45" i="11"/>
  <c r="BH45" i="11"/>
  <c r="BG45" i="11"/>
  <c r="BF45" i="11"/>
  <c r="BE45" i="11"/>
  <c r="AY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CI44" i="11"/>
  <c r="CH44" i="11"/>
  <c r="CG44" i="11"/>
  <c r="CF44" i="11"/>
  <c r="CE44" i="11"/>
  <c r="CD44" i="11"/>
  <c r="CC44" i="11"/>
  <c r="CB44" i="11"/>
  <c r="CA44" i="11"/>
  <c r="BZ44" i="11"/>
  <c r="BY44" i="11"/>
  <c r="BX44" i="11"/>
  <c r="BW44" i="11"/>
  <c r="BV44" i="11"/>
  <c r="BU44" i="11"/>
  <c r="BT44" i="11"/>
  <c r="BS44" i="11"/>
  <c r="BR44" i="11"/>
  <c r="BQ44" i="11"/>
  <c r="BP44" i="11"/>
  <c r="BO44" i="11"/>
  <c r="BN44" i="11"/>
  <c r="BM44" i="11"/>
  <c r="BL44" i="11"/>
  <c r="BK44" i="11"/>
  <c r="BJ44" i="11"/>
  <c r="BI44" i="11"/>
  <c r="BH44" i="11"/>
  <c r="BG44" i="11"/>
  <c r="BF44" i="11"/>
  <c r="BE44" i="11"/>
  <c r="AY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CI43" i="11"/>
  <c r="CH43" i="11"/>
  <c r="CG43" i="11"/>
  <c r="CF43" i="11"/>
  <c r="CE43" i="11"/>
  <c r="CD43" i="11"/>
  <c r="CC43" i="11"/>
  <c r="CB43" i="11"/>
  <c r="CA43" i="11"/>
  <c r="BZ43" i="11"/>
  <c r="BY43" i="11"/>
  <c r="BX43" i="11"/>
  <c r="BW43" i="11"/>
  <c r="BV43" i="11"/>
  <c r="BU43" i="11"/>
  <c r="BT43" i="11"/>
  <c r="BS43" i="11"/>
  <c r="BR43" i="11"/>
  <c r="BQ43" i="11"/>
  <c r="BP43" i="11"/>
  <c r="BO43" i="11"/>
  <c r="BN43" i="11"/>
  <c r="BM43" i="11"/>
  <c r="BL43" i="11"/>
  <c r="BK43" i="11"/>
  <c r="BJ43" i="11"/>
  <c r="BI43" i="11"/>
  <c r="BH43" i="11"/>
  <c r="BG43" i="11"/>
  <c r="BF43" i="11"/>
  <c r="BE43" i="11"/>
  <c r="AY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CI42" i="11"/>
  <c r="CH42" i="11"/>
  <c r="CG42" i="11"/>
  <c r="CF42" i="11"/>
  <c r="CE42" i="11"/>
  <c r="CD42" i="11"/>
  <c r="CC42" i="11"/>
  <c r="CB42" i="11"/>
  <c r="CA42" i="11"/>
  <c r="BZ42" i="11"/>
  <c r="BY42" i="11"/>
  <c r="BX42" i="11"/>
  <c r="BW42" i="11"/>
  <c r="BV42" i="11"/>
  <c r="BU42" i="11"/>
  <c r="BT42" i="11"/>
  <c r="BS42" i="11"/>
  <c r="BR42" i="11"/>
  <c r="BQ42" i="11"/>
  <c r="BP42" i="11"/>
  <c r="BO42" i="11"/>
  <c r="BN42" i="11"/>
  <c r="BM42" i="11"/>
  <c r="BL42" i="11"/>
  <c r="BK42" i="11"/>
  <c r="BJ42" i="11"/>
  <c r="BI42" i="11"/>
  <c r="BH42" i="11"/>
  <c r="BG42" i="11"/>
  <c r="BF42" i="11"/>
  <c r="BE42" i="11"/>
  <c r="AY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CI41" i="11"/>
  <c r="CH41" i="11"/>
  <c r="CG41" i="11"/>
  <c r="CF41" i="11"/>
  <c r="CE41" i="11"/>
  <c r="CD41" i="11"/>
  <c r="CC41" i="11"/>
  <c r="CB41" i="11"/>
  <c r="CA41" i="11"/>
  <c r="BZ41" i="11"/>
  <c r="BY41" i="11"/>
  <c r="BX41" i="11"/>
  <c r="BW41" i="11"/>
  <c r="BV41" i="11"/>
  <c r="BU41" i="11"/>
  <c r="BT41" i="11"/>
  <c r="BS41" i="11"/>
  <c r="BR41" i="11"/>
  <c r="BQ41" i="11"/>
  <c r="BP41" i="11"/>
  <c r="BO41" i="11"/>
  <c r="BN41" i="11"/>
  <c r="BM41" i="11"/>
  <c r="BL41" i="11"/>
  <c r="BK41" i="11"/>
  <c r="BJ41" i="11"/>
  <c r="BI41" i="11"/>
  <c r="BH41" i="11"/>
  <c r="BG41" i="11"/>
  <c r="BF41" i="11"/>
  <c r="BE41" i="11"/>
  <c r="AY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CI40" i="11"/>
  <c r="CH40" i="11"/>
  <c r="CG40" i="11"/>
  <c r="CF40" i="11"/>
  <c r="CE40" i="11"/>
  <c r="CD40" i="11"/>
  <c r="CC40" i="11"/>
  <c r="CB40" i="11"/>
  <c r="CA40" i="11"/>
  <c r="BZ40" i="11"/>
  <c r="BY40" i="11"/>
  <c r="BX40" i="11"/>
  <c r="BW40" i="11"/>
  <c r="BV40" i="11"/>
  <c r="BU40" i="11"/>
  <c r="BT40" i="11"/>
  <c r="BS40" i="11"/>
  <c r="BR40" i="11"/>
  <c r="BQ40" i="11"/>
  <c r="BP40" i="11"/>
  <c r="BO40" i="11"/>
  <c r="BN40" i="11"/>
  <c r="BM40" i="11"/>
  <c r="BL40" i="11"/>
  <c r="BK40" i="11"/>
  <c r="BJ40" i="11"/>
  <c r="BI40" i="11"/>
  <c r="BH40" i="11"/>
  <c r="BG40" i="11"/>
  <c r="BF40" i="11"/>
  <c r="BE40" i="11"/>
  <c r="AY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CI39" i="11"/>
  <c r="CH39" i="11"/>
  <c r="CG39" i="11"/>
  <c r="CF39" i="11"/>
  <c r="CE39" i="11"/>
  <c r="CD39" i="11"/>
  <c r="CC39" i="11"/>
  <c r="CB39" i="11"/>
  <c r="CA39" i="11"/>
  <c r="BZ39" i="11"/>
  <c r="BY39" i="11"/>
  <c r="BX39" i="11"/>
  <c r="BW39" i="11"/>
  <c r="BV39" i="11"/>
  <c r="BU39" i="11"/>
  <c r="BT39" i="11"/>
  <c r="BS39" i="11"/>
  <c r="BR39" i="11"/>
  <c r="BQ39" i="11"/>
  <c r="BP39" i="11"/>
  <c r="BO39" i="11"/>
  <c r="BN39" i="11"/>
  <c r="BM39" i="11"/>
  <c r="BL39" i="11"/>
  <c r="BK39" i="11"/>
  <c r="BJ39" i="11"/>
  <c r="BI39" i="11"/>
  <c r="BH39" i="11"/>
  <c r="BG39" i="11"/>
  <c r="BF39" i="11"/>
  <c r="BE39" i="11"/>
  <c r="AY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CI38" i="11"/>
  <c r="CH38" i="11"/>
  <c r="CG38" i="11"/>
  <c r="CF38" i="11"/>
  <c r="CE38" i="11"/>
  <c r="CD38" i="11"/>
  <c r="CC38" i="11"/>
  <c r="CB38" i="11"/>
  <c r="CA38" i="11"/>
  <c r="BZ38" i="11"/>
  <c r="BY38" i="11"/>
  <c r="BX38" i="11"/>
  <c r="BW38" i="11"/>
  <c r="BV38" i="11"/>
  <c r="BU38" i="11"/>
  <c r="BT38" i="11"/>
  <c r="BS38" i="11"/>
  <c r="BR38" i="11"/>
  <c r="BQ38" i="11"/>
  <c r="BP38" i="11"/>
  <c r="BO38" i="11"/>
  <c r="BN38" i="11"/>
  <c r="BM38" i="11"/>
  <c r="BL38" i="11"/>
  <c r="BK38" i="11"/>
  <c r="BJ38" i="11"/>
  <c r="BI38" i="11"/>
  <c r="BH38" i="11"/>
  <c r="BG38" i="11"/>
  <c r="BF38" i="11"/>
  <c r="BE38" i="11"/>
  <c r="AY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CI37" i="11"/>
  <c r="CH37" i="11"/>
  <c r="CG37" i="11"/>
  <c r="CF37" i="11"/>
  <c r="CE37" i="11"/>
  <c r="CD37" i="11"/>
  <c r="CC37" i="11"/>
  <c r="CB37" i="11"/>
  <c r="CA37" i="11"/>
  <c r="BZ37" i="11"/>
  <c r="BY37" i="11"/>
  <c r="BX37" i="11"/>
  <c r="BW37" i="11"/>
  <c r="BV37" i="11"/>
  <c r="BU37" i="11"/>
  <c r="BT37" i="11"/>
  <c r="BS37" i="11"/>
  <c r="BR37" i="11"/>
  <c r="BQ37" i="11"/>
  <c r="BP37" i="11"/>
  <c r="BO37" i="11"/>
  <c r="BN37" i="11"/>
  <c r="BM37" i="11"/>
  <c r="BL37" i="11"/>
  <c r="BK37" i="11"/>
  <c r="BJ37" i="11"/>
  <c r="BI37" i="11"/>
  <c r="BH37" i="11"/>
  <c r="BG37" i="11"/>
  <c r="BF37" i="11"/>
  <c r="BE37" i="11"/>
  <c r="AY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CI36" i="11"/>
  <c r="CH36" i="11"/>
  <c r="CG36" i="11"/>
  <c r="CF36" i="11"/>
  <c r="CE36" i="11"/>
  <c r="CD36" i="11"/>
  <c r="CC36" i="11"/>
  <c r="CB36" i="11"/>
  <c r="CA36" i="11"/>
  <c r="BZ36" i="11"/>
  <c r="BY36" i="11"/>
  <c r="BX36" i="11"/>
  <c r="BW36" i="11"/>
  <c r="BV36" i="11"/>
  <c r="BU36" i="11"/>
  <c r="BT36" i="11"/>
  <c r="BS36" i="11"/>
  <c r="BR36" i="11"/>
  <c r="BQ36" i="11"/>
  <c r="BP36" i="11"/>
  <c r="BO36" i="11"/>
  <c r="BN36" i="11"/>
  <c r="BM36" i="11"/>
  <c r="BL36" i="11"/>
  <c r="BK36" i="11"/>
  <c r="BJ36" i="11"/>
  <c r="BI36" i="11"/>
  <c r="BH36" i="11"/>
  <c r="BG36" i="11"/>
  <c r="BF36" i="11"/>
  <c r="BE36" i="11"/>
  <c r="AY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CI35" i="11"/>
  <c r="CH35" i="11"/>
  <c r="CG35" i="11"/>
  <c r="CF35" i="11"/>
  <c r="CE35" i="11"/>
  <c r="CD35" i="11"/>
  <c r="CC35" i="11"/>
  <c r="CB35" i="11"/>
  <c r="CA35" i="11"/>
  <c r="BZ35" i="11"/>
  <c r="BY35" i="11"/>
  <c r="BX35" i="11"/>
  <c r="BW35" i="11"/>
  <c r="BV35" i="11"/>
  <c r="BU35" i="11"/>
  <c r="BT35" i="11"/>
  <c r="BS35" i="11"/>
  <c r="BR35" i="11"/>
  <c r="BQ35" i="11"/>
  <c r="BP35" i="11"/>
  <c r="BO35" i="11"/>
  <c r="BN35" i="11"/>
  <c r="BM35" i="11"/>
  <c r="BL35" i="11"/>
  <c r="BK35" i="11"/>
  <c r="BJ35" i="11"/>
  <c r="BI35" i="11"/>
  <c r="BH35" i="11"/>
  <c r="BG35" i="11"/>
  <c r="BF35" i="11"/>
  <c r="BE35" i="11"/>
  <c r="AY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CI34" i="11"/>
  <c r="CH34" i="11"/>
  <c r="CG34" i="11"/>
  <c r="CF34" i="11"/>
  <c r="CE34" i="11"/>
  <c r="CD34" i="11"/>
  <c r="CC34" i="11"/>
  <c r="CB34" i="11"/>
  <c r="CA34" i="11"/>
  <c r="BZ34" i="11"/>
  <c r="BY34" i="11"/>
  <c r="BX34" i="11"/>
  <c r="BW34" i="11"/>
  <c r="BV34" i="11"/>
  <c r="BU34" i="11"/>
  <c r="BT34" i="11"/>
  <c r="BS34" i="11"/>
  <c r="BR34" i="11"/>
  <c r="BQ34" i="11"/>
  <c r="BP34" i="11"/>
  <c r="BO34" i="11"/>
  <c r="BN34" i="11"/>
  <c r="BM34" i="11"/>
  <c r="BL34" i="11"/>
  <c r="BK34" i="11"/>
  <c r="BJ34" i="11"/>
  <c r="BI34" i="11"/>
  <c r="BH34" i="11"/>
  <c r="BG34" i="11"/>
  <c r="BF34" i="11"/>
  <c r="BE34" i="11"/>
  <c r="AY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CI33" i="11"/>
  <c r="CH33" i="11"/>
  <c r="CG33" i="11"/>
  <c r="CF33" i="11"/>
  <c r="CE33" i="11"/>
  <c r="CD33" i="11"/>
  <c r="CC33" i="11"/>
  <c r="CB33" i="11"/>
  <c r="CA33" i="11"/>
  <c r="BZ33" i="11"/>
  <c r="BY33" i="11"/>
  <c r="BX33" i="11"/>
  <c r="BW33" i="11"/>
  <c r="BV33" i="11"/>
  <c r="BU33" i="11"/>
  <c r="BT33" i="11"/>
  <c r="BS33" i="11"/>
  <c r="BR33" i="11"/>
  <c r="BQ33" i="11"/>
  <c r="BP33" i="11"/>
  <c r="BO33" i="11"/>
  <c r="BN33" i="11"/>
  <c r="BM33" i="11"/>
  <c r="BL33" i="11"/>
  <c r="BK33" i="11"/>
  <c r="BJ33" i="11"/>
  <c r="BI33" i="11"/>
  <c r="BH33" i="11"/>
  <c r="BG33" i="11"/>
  <c r="BF33" i="11"/>
  <c r="BE33" i="11"/>
  <c r="AY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CI32" i="11"/>
  <c r="CH32" i="11"/>
  <c r="CG32" i="11"/>
  <c r="CF32" i="11"/>
  <c r="CE32" i="11"/>
  <c r="CD32" i="11"/>
  <c r="CC32" i="11"/>
  <c r="CB32" i="11"/>
  <c r="CA32" i="11"/>
  <c r="BZ32" i="11"/>
  <c r="BY32" i="11"/>
  <c r="BX32" i="11"/>
  <c r="BW32" i="11"/>
  <c r="BV32" i="11"/>
  <c r="BU32" i="11"/>
  <c r="BT32" i="11"/>
  <c r="BS32" i="11"/>
  <c r="BR32" i="11"/>
  <c r="BQ32" i="11"/>
  <c r="BP32" i="11"/>
  <c r="BO32" i="11"/>
  <c r="BN32" i="11"/>
  <c r="BM32" i="11"/>
  <c r="BL32" i="11"/>
  <c r="BK32" i="11"/>
  <c r="BJ32" i="11"/>
  <c r="BI32" i="11"/>
  <c r="BH32" i="11"/>
  <c r="BG32" i="11"/>
  <c r="BF32" i="11"/>
  <c r="BE32" i="11"/>
  <c r="AY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CI31" i="11"/>
  <c r="CH31" i="11"/>
  <c r="CG31" i="11"/>
  <c r="CF31" i="11"/>
  <c r="CE31" i="11"/>
  <c r="CD31" i="11"/>
  <c r="CC31" i="11"/>
  <c r="CB31" i="11"/>
  <c r="CA31" i="11"/>
  <c r="BZ31" i="11"/>
  <c r="BY31" i="11"/>
  <c r="BX31" i="11"/>
  <c r="BW31" i="11"/>
  <c r="BV31" i="11"/>
  <c r="BU31" i="11"/>
  <c r="BT31" i="11"/>
  <c r="BS31" i="11"/>
  <c r="BR31" i="11"/>
  <c r="BQ31" i="11"/>
  <c r="BP31" i="11"/>
  <c r="BO31" i="11"/>
  <c r="BN31" i="11"/>
  <c r="BM31" i="11"/>
  <c r="BL31" i="11"/>
  <c r="BK31" i="11"/>
  <c r="BJ31" i="11"/>
  <c r="BI31" i="11"/>
  <c r="BH31" i="11"/>
  <c r="BG31" i="11"/>
  <c r="BF31" i="11"/>
  <c r="BE31" i="11"/>
  <c r="AY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CI30" i="11"/>
  <c r="CH30" i="11"/>
  <c r="CG30" i="11"/>
  <c r="CF30" i="11"/>
  <c r="CE30" i="11"/>
  <c r="CD30" i="11"/>
  <c r="CC30" i="11"/>
  <c r="CB30" i="11"/>
  <c r="CA30" i="11"/>
  <c r="BZ30" i="11"/>
  <c r="BY30" i="11"/>
  <c r="BX30" i="11"/>
  <c r="BW30" i="11"/>
  <c r="BV30" i="11"/>
  <c r="BU30" i="11"/>
  <c r="BT30" i="11"/>
  <c r="BS30" i="11"/>
  <c r="BR30" i="11"/>
  <c r="BQ30" i="11"/>
  <c r="BP30" i="11"/>
  <c r="BO30" i="11"/>
  <c r="BN30" i="11"/>
  <c r="BM30" i="11"/>
  <c r="BL30" i="11"/>
  <c r="BK30" i="11"/>
  <c r="BJ30" i="11"/>
  <c r="BI30" i="11"/>
  <c r="BH30" i="11"/>
  <c r="BG30" i="11"/>
  <c r="BF30" i="11"/>
  <c r="BE30" i="11"/>
  <c r="AY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CI29" i="11"/>
  <c r="CH29" i="11"/>
  <c r="CG29" i="11"/>
  <c r="CF29" i="11"/>
  <c r="CE29" i="11"/>
  <c r="CD29" i="11"/>
  <c r="CC29" i="11"/>
  <c r="CB29" i="11"/>
  <c r="CA29" i="11"/>
  <c r="BZ29" i="11"/>
  <c r="BY29" i="11"/>
  <c r="BX29" i="11"/>
  <c r="BW29" i="11"/>
  <c r="BV29" i="11"/>
  <c r="BU29" i="11"/>
  <c r="BT29" i="11"/>
  <c r="BS29" i="11"/>
  <c r="BR29" i="11"/>
  <c r="BQ29" i="11"/>
  <c r="BP29" i="11"/>
  <c r="BO29" i="11"/>
  <c r="BN29" i="11"/>
  <c r="BM29" i="11"/>
  <c r="BL29" i="11"/>
  <c r="BK29" i="11"/>
  <c r="BJ29" i="11"/>
  <c r="BI29" i="11"/>
  <c r="BH29" i="11"/>
  <c r="BG29" i="11"/>
  <c r="BF29" i="11"/>
  <c r="BE29" i="11"/>
  <c r="AY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CI28" i="11"/>
  <c r="CH28" i="11"/>
  <c r="CG28" i="11"/>
  <c r="CF28" i="11"/>
  <c r="CE28" i="11"/>
  <c r="CD28" i="11"/>
  <c r="CC28" i="11"/>
  <c r="CB28" i="11"/>
  <c r="CA28" i="11"/>
  <c r="BZ28" i="11"/>
  <c r="BY28" i="11"/>
  <c r="BX28" i="11"/>
  <c r="BW28" i="11"/>
  <c r="BV28" i="11"/>
  <c r="BU28" i="11"/>
  <c r="BT28" i="11"/>
  <c r="BS28" i="11"/>
  <c r="BR28" i="11"/>
  <c r="BQ28" i="11"/>
  <c r="BP28" i="11"/>
  <c r="BO28" i="11"/>
  <c r="BN28" i="11"/>
  <c r="BM28" i="11"/>
  <c r="BL28" i="11"/>
  <c r="BK28" i="11"/>
  <c r="BJ28" i="11"/>
  <c r="BI28" i="11"/>
  <c r="BH28" i="11"/>
  <c r="BG28" i="11"/>
  <c r="BF28" i="11"/>
  <c r="BE28" i="11"/>
  <c r="AY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CI27" i="11"/>
  <c r="CH27" i="11"/>
  <c r="CG27" i="11"/>
  <c r="CF27" i="11"/>
  <c r="CE27" i="11"/>
  <c r="CD27" i="11"/>
  <c r="CC27" i="11"/>
  <c r="CB27" i="11"/>
  <c r="CA27" i="11"/>
  <c r="BZ27" i="11"/>
  <c r="BY27" i="11"/>
  <c r="BX27" i="11"/>
  <c r="BW27" i="11"/>
  <c r="BV27" i="11"/>
  <c r="BU27" i="11"/>
  <c r="BT27" i="11"/>
  <c r="BS27" i="11"/>
  <c r="BR27" i="11"/>
  <c r="BQ27" i="11"/>
  <c r="BP27" i="11"/>
  <c r="BO27" i="11"/>
  <c r="BN27" i="11"/>
  <c r="BM27" i="11"/>
  <c r="BL27" i="11"/>
  <c r="BK27" i="11"/>
  <c r="BJ27" i="11"/>
  <c r="BI27" i="11"/>
  <c r="BH27" i="11"/>
  <c r="BG27" i="11"/>
  <c r="BF27" i="11"/>
  <c r="BE27" i="11"/>
  <c r="AY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CI26" i="11"/>
  <c r="CH26" i="11"/>
  <c r="CG26" i="11"/>
  <c r="CF26" i="11"/>
  <c r="CE26" i="11"/>
  <c r="CD26" i="11"/>
  <c r="CC26" i="11"/>
  <c r="CB26" i="11"/>
  <c r="CA26" i="11"/>
  <c r="BZ26" i="11"/>
  <c r="BY26" i="11"/>
  <c r="BX26" i="11"/>
  <c r="BW26" i="11"/>
  <c r="BV26" i="11"/>
  <c r="BU26" i="11"/>
  <c r="BT26" i="11"/>
  <c r="BS26" i="11"/>
  <c r="BR26" i="11"/>
  <c r="BQ26" i="11"/>
  <c r="BP26" i="11"/>
  <c r="BO26" i="11"/>
  <c r="BN26" i="11"/>
  <c r="BM26" i="11"/>
  <c r="BL26" i="11"/>
  <c r="BK26" i="11"/>
  <c r="BJ26" i="11"/>
  <c r="BI26" i="11"/>
  <c r="BH26" i="11"/>
  <c r="BG26" i="11"/>
  <c r="BF26" i="11"/>
  <c r="BE26" i="11"/>
  <c r="AY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CI25" i="11"/>
  <c r="CH25" i="11"/>
  <c r="CG25" i="11"/>
  <c r="CF25" i="11"/>
  <c r="CE25" i="11"/>
  <c r="CD25" i="11"/>
  <c r="CC25" i="11"/>
  <c r="CB25" i="11"/>
  <c r="CA25" i="11"/>
  <c r="BZ25" i="11"/>
  <c r="BY25" i="11"/>
  <c r="BX25" i="11"/>
  <c r="BW25" i="11"/>
  <c r="BV25" i="11"/>
  <c r="BU25" i="11"/>
  <c r="BT25" i="11"/>
  <c r="BS25" i="11"/>
  <c r="BR25" i="11"/>
  <c r="BQ25" i="11"/>
  <c r="BP25" i="11"/>
  <c r="BO25" i="11"/>
  <c r="BN25" i="11"/>
  <c r="BM25" i="11"/>
  <c r="BL25" i="11"/>
  <c r="BK25" i="11"/>
  <c r="BJ25" i="11"/>
  <c r="BI25" i="11"/>
  <c r="BH25" i="11"/>
  <c r="BG25" i="11"/>
  <c r="BF25" i="11"/>
  <c r="BE25" i="11"/>
  <c r="AY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CI24" i="11"/>
  <c r="CH24" i="11"/>
  <c r="CG24" i="11"/>
  <c r="CF24" i="11"/>
  <c r="CE24" i="11"/>
  <c r="CD24" i="11"/>
  <c r="CC24" i="11"/>
  <c r="CB24" i="11"/>
  <c r="CA24" i="11"/>
  <c r="BZ24" i="11"/>
  <c r="BY24" i="11"/>
  <c r="BX24" i="11"/>
  <c r="BW24" i="11"/>
  <c r="BV24" i="11"/>
  <c r="BU24" i="11"/>
  <c r="BT24" i="11"/>
  <c r="BS24" i="11"/>
  <c r="BR24" i="11"/>
  <c r="BQ24" i="11"/>
  <c r="BP24" i="11"/>
  <c r="BO24" i="11"/>
  <c r="BN24" i="11"/>
  <c r="BM24" i="11"/>
  <c r="BL24" i="11"/>
  <c r="BK24" i="11"/>
  <c r="BJ24" i="11"/>
  <c r="BI24" i="11"/>
  <c r="BH24" i="11"/>
  <c r="BG24" i="11"/>
  <c r="BF24" i="11"/>
  <c r="BE24" i="11"/>
  <c r="AY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AY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CI22" i="11"/>
  <c r="CH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AY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CI21" i="11"/>
  <c r="CH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AY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AY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AY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AY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AY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CI16" i="11"/>
  <c r="CH16" i="11"/>
  <c r="CG16" i="11"/>
  <c r="CF16" i="11"/>
  <c r="CE16" i="11"/>
  <c r="CD16" i="11"/>
  <c r="CC16" i="11"/>
  <c r="CB16" i="11"/>
  <c r="CA16" i="11"/>
  <c r="BZ16" i="11"/>
  <c r="BY16" i="11"/>
  <c r="BX16" i="11"/>
  <c r="BW16" i="11"/>
  <c r="BV16" i="11"/>
  <c r="BU16" i="11"/>
  <c r="BT16" i="1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AY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AY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CI14" i="11"/>
  <c r="CH14" i="11"/>
  <c r="CG14" i="11"/>
  <c r="CF14" i="11"/>
  <c r="CE14" i="11"/>
  <c r="CD14" i="11"/>
  <c r="CC14" i="11"/>
  <c r="CB14" i="11"/>
  <c r="CA14" i="11"/>
  <c r="BZ14" i="11"/>
  <c r="BY14" i="11"/>
  <c r="BX14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J14" i="11"/>
  <c r="BI14" i="11"/>
  <c r="BH14" i="11"/>
  <c r="BG14" i="11"/>
  <c r="BF14" i="11"/>
  <c r="BE14" i="11"/>
  <c r="AY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CI13" i="11"/>
  <c r="CH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AY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AY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O11" i="11"/>
  <c r="BN11" i="11"/>
  <c r="BM11" i="11"/>
  <c r="BL11" i="11"/>
  <c r="BK11" i="11"/>
  <c r="BJ11" i="11"/>
  <c r="BI11" i="11"/>
  <c r="BH11" i="11"/>
  <c r="BG11" i="11"/>
  <c r="BF11" i="11"/>
  <c r="BE11" i="11"/>
  <c r="AY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AY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CI9" i="11"/>
  <c r="CH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AY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AY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O7" i="11"/>
  <c r="BN7" i="11"/>
  <c r="BM7" i="11"/>
  <c r="BL7" i="11"/>
  <c r="BK7" i="11"/>
  <c r="BJ7" i="11"/>
  <c r="BI7" i="11"/>
  <c r="BH7" i="11"/>
  <c r="BG7" i="11"/>
  <c r="BF7" i="11"/>
  <c r="BE7" i="11"/>
  <c r="AY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AY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AY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AY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AY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E2" i="11"/>
  <c r="AY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I15" i="9"/>
  <c r="I14" i="9"/>
  <c r="O8" i="9"/>
  <c r="M8" i="9"/>
  <c r="N8" i="9" s="1"/>
  <c r="H8" i="9"/>
  <c r="G8" i="9"/>
  <c r="F8" i="9"/>
  <c r="E8" i="9"/>
  <c r="B8" i="9" s="1"/>
  <c r="O7" i="9"/>
  <c r="N7" i="9"/>
  <c r="M7" i="9"/>
  <c r="H7" i="9"/>
  <c r="G7" i="9"/>
  <c r="F7" i="9"/>
  <c r="B7" i="9" s="1"/>
  <c r="E7" i="9"/>
  <c r="C7" i="9" s="1"/>
  <c r="O6" i="9"/>
  <c r="M6" i="9"/>
  <c r="N6" i="9" s="1"/>
  <c r="H6" i="9"/>
  <c r="G6" i="9"/>
  <c r="F6" i="9"/>
  <c r="E6" i="9"/>
  <c r="C6" i="9"/>
  <c r="B6" i="9"/>
  <c r="D6" i="9" s="1"/>
  <c r="O5" i="9"/>
  <c r="N5" i="9"/>
  <c r="M5" i="9"/>
  <c r="H5" i="9"/>
  <c r="G5" i="9"/>
  <c r="F5" i="9"/>
  <c r="E5" i="9"/>
  <c r="O4" i="9"/>
  <c r="M4" i="9"/>
  <c r="N4" i="9" s="1"/>
  <c r="H4" i="9"/>
  <c r="G4" i="9"/>
  <c r="F4" i="9"/>
  <c r="E4" i="9"/>
  <c r="B4" i="9" s="1"/>
  <c r="C4" i="9"/>
  <c r="O3" i="9"/>
  <c r="N3" i="9"/>
  <c r="M3" i="9"/>
  <c r="H3" i="9"/>
  <c r="C3" i="9" s="1"/>
  <c r="G3" i="9"/>
  <c r="F3" i="9"/>
  <c r="E3" i="9"/>
  <c r="D3" i="9"/>
  <c r="B3" i="9"/>
  <c r="O2" i="9"/>
  <c r="N2" i="9"/>
  <c r="M2" i="9"/>
  <c r="H2" i="9"/>
  <c r="G2" i="9"/>
  <c r="F2" i="9"/>
  <c r="E2" i="9"/>
  <c r="J1047" i="7"/>
  <c r="I1047" i="7"/>
  <c r="J1046" i="7"/>
  <c r="I1046" i="7"/>
  <c r="J1045" i="7"/>
  <c r="I1045" i="7"/>
  <c r="J1044" i="7"/>
  <c r="I1044" i="7"/>
  <c r="J1043" i="7"/>
  <c r="I1043" i="7"/>
  <c r="J1042" i="7"/>
  <c r="I1042" i="7"/>
  <c r="J1041" i="7"/>
  <c r="I1041" i="7"/>
  <c r="J1040" i="7"/>
  <c r="I1040" i="7"/>
  <c r="J1039" i="7"/>
  <c r="I1039" i="7"/>
  <c r="J1038" i="7"/>
  <c r="I1038" i="7"/>
  <c r="J1037" i="7"/>
  <c r="I1037" i="7"/>
  <c r="J1036" i="7"/>
  <c r="I1036" i="7"/>
  <c r="J1035" i="7"/>
  <c r="I1035" i="7"/>
  <c r="J1034" i="7"/>
  <c r="I1034" i="7"/>
  <c r="J1033" i="7"/>
  <c r="I1033" i="7"/>
  <c r="J1032" i="7"/>
  <c r="I1032" i="7"/>
  <c r="J1031" i="7"/>
  <c r="I1031" i="7"/>
  <c r="J1030" i="7"/>
  <c r="I1030" i="7"/>
  <c r="J1029" i="7"/>
  <c r="I1029" i="7"/>
  <c r="J1028" i="7"/>
  <c r="I1028" i="7"/>
  <c r="J1027" i="7"/>
  <c r="I1027" i="7"/>
  <c r="J1026" i="7"/>
  <c r="I1026" i="7"/>
  <c r="J1025" i="7"/>
  <c r="I1025" i="7"/>
  <c r="J1024" i="7"/>
  <c r="I1024" i="7"/>
  <c r="J1023" i="7"/>
  <c r="I1023" i="7"/>
  <c r="J1022" i="7"/>
  <c r="I1022" i="7"/>
  <c r="J1021" i="7"/>
  <c r="I1021" i="7"/>
  <c r="J1020" i="7"/>
  <c r="I1020" i="7"/>
  <c r="J1019" i="7"/>
  <c r="I1019" i="7"/>
  <c r="J1018" i="7"/>
  <c r="I1018" i="7"/>
  <c r="J1017" i="7"/>
  <c r="I1017" i="7"/>
  <c r="J1016" i="7"/>
  <c r="I1016" i="7"/>
  <c r="J1015" i="7"/>
  <c r="I1015" i="7"/>
  <c r="J1014" i="7"/>
  <c r="I1014" i="7"/>
  <c r="J1013" i="7"/>
  <c r="I1013" i="7"/>
  <c r="J1012" i="7"/>
  <c r="I1012" i="7"/>
  <c r="J1011" i="7"/>
  <c r="I1011" i="7"/>
  <c r="J1010" i="7"/>
  <c r="I1010" i="7"/>
  <c r="J1009" i="7"/>
  <c r="I1009" i="7"/>
  <c r="J1008" i="7"/>
  <c r="I1008" i="7"/>
  <c r="J1007" i="7"/>
  <c r="I1007" i="7"/>
  <c r="J1006" i="7"/>
  <c r="I1006" i="7"/>
  <c r="J1005" i="7"/>
  <c r="I1005" i="7"/>
  <c r="J1004" i="7"/>
  <c r="I1004" i="7"/>
  <c r="J1003" i="7"/>
  <c r="I1003" i="7"/>
  <c r="J1002" i="7"/>
  <c r="I1002" i="7"/>
  <c r="J1001" i="7"/>
  <c r="I1001" i="7"/>
  <c r="J1000" i="7"/>
  <c r="I1000" i="7"/>
  <c r="J999" i="7"/>
  <c r="I999" i="7"/>
  <c r="J998" i="7"/>
  <c r="I998" i="7"/>
  <c r="J997" i="7"/>
  <c r="I997" i="7"/>
  <c r="J996" i="7"/>
  <c r="I996" i="7"/>
  <c r="J995" i="7"/>
  <c r="I995" i="7"/>
  <c r="J994" i="7"/>
  <c r="I994" i="7"/>
  <c r="J993" i="7"/>
  <c r="I993" i="7"/>
  <c r="J992" i="7"/>
  <c r="I992" i="7"/>
  <c r="J991" i="7"/>
  <c r="I991" i="7"/>
  <c r="J990" i="7"/>
  <c r="I990" i="7"/>
  <c r="J989" i="7"/>
  <c r="I989" i="7"/>
  <c r="J988" i="7"/>
  <c r="I988" i="7"/>
  <c r="J987" i="7"/>
  <c r="I987" i="7"/>
  <c r="J986" i="7"/>
  <c r="I986" i="7"/>
  <c r="J985" i="7"/>
  <c r="I985" i="7"/>
  <c r="J984" i="7"/>
  <c r="I984" i="7"/>
  <c r="J983" i="7"/>
  <c r="I983" i="7"/>
  <c r="J982" i="7"/>
  <c r="I982" i="7"/>
  <c r="J981" i="7"/>
  <c r="I981" i="7"/>
  <c r="J980" i="7"/>
  <c r="I980" i="7"/>
  <c r="J979" i="7"/>
  <c r="I979" i="7"/>
  <c r="J978" i="7"/>
  <c r="I978" i="7"/>
  <c r="J977" i="7"/>
  <c r="I977" i="7"/>
  <c r="J976" i="7"/>
  <c r="I976" i="7"/>
  <c r="J975" i="7"/>
  <c r="I975" i="7"/>
  <c r="J974" i="7"/>
  <c r="I974" i="7"/>
  <c r="J973" i="7"/>
  <c r="I973" i="7"/>
  <c r="J972" i="7"/>
  <c r="I972" i="7"/>
  <c r="J971" i="7"/>
  <c r="I971" i="7"/>
  <c r="J970" i="7"/>
  <c r="I970" i="7"/>
  <c r="J969" i="7"/>
  <c r="I969" i="7"/>
  <c r="J968" i="7"/>
  <c r="I968" i="7"/>
  <c r="J967" i="7"/>
  <c r="I967" i="7"/>
  <c r="J966" i="7"/>
  <c r="I966" i="7"/>
  <c r="J965" i="7"/>
  <c r="I965" i="7"/>
  <c r="J964" i="7"/>
  <c r="I964" i="7"/>
  <c r="J963" i="7"/>
  <c r="I963" i="7"/>
  <c r="J962" i="7"/>
  <c r="I962" i="7"/>
  <c r="J961" i="7"/>
  <c r="I961" i="7"/>
  <c r="J960" i="7"/>
  <c r="I960" i="7"/>
  <c r="J959" i="7"/>
  <c r="I959" i="7"/>
  <c r="J958" i="7"/>
  <c r="I958" i="7"/>
  <c r="J957" i="7"/>
  <c r="I957" i="7"/>
  <c r="J956" i="7"/>
  <c r="I956" i="7"/>
  <c r="J955" i="7"/>
  <c r="I955" i="7"/>
  <c r="J954" i="7"/>
  <c r="I954" i="7"/>
  <c r="J953" i="7"/>
  <c r="I953" i="7"/>
  <c r="J952" i="7"/>
  <c r="I952" i="7"/>
  <c r="J951" i="7"/>
  <c r="I951" i="7"/>
  <c r="J950" i="7"/>
  <c r="I950" i="7"/>
  <c r="J949" i="7"/>
  <c r="I949" i="7"/>
  <c r="J948" i="7"/>
  <c r="I948" i="7"/>
  <c r="J947" i="7"/>
  <c r="I947" i="7"/>
  <c r="J946" i="7"/>
  <c r="I946" i="7"/>
  <c r="J945" i="7"/>
  <c r="I945" i="7"/>
  <c r="J944" i="7"/>
  <c r="I944" i="7"/>
  <c r="J943" i="7"/>
  <c r="I943" i="7"/>
  <c r="J942" i="7"/>
  <c r="I942" i="7"/>
  <c r="J941" i="7"/>
  <c r="I941" i="7"/>
  <c r="J940" i="7"/>
  <c r="I940" i="7"/>
  <c r="J939" i="7"/>
  <c r="I939" i="7"/>
  <c r="J938" i="7"/>
  <c r="I938" i="7"/>
  <c r="J937" i="7"/>
  <c r="I937" i="7"/>
  <c r="J936" i="7"/>
  <c r="I936" i="7"/>
  <c r="J935" i="7"/>
  <c r="I935" i="7"/>
  <c r="J934" i="7"/>
  <c r="I934" i="7"/>
  <c r="J933" i="7"/>
  <c r="I933" i="7"/>
  <c r="J932" i="7"/>
  <c r="I932" i="7"/>
  <c r="J931" i="7"/>
  <c r="I931" i="7"/>
  <c r="J930" i="7"/>
  <c r="I930" i="7"/>
  <c r="J929" i="7"/>
  <c r="I929" i="7"/>
  <c r="J928" i="7"/>
  <c r="I928" i="7"/>
  <c r="J927" i="7"/>
  <c r="I927" i="7"/>
  <c r="J926" i="7"/>
  <c r="I926" i="7"/>
  <c r="J925" i="7"/>
  <c r="I925" i="7"/>
  <c r="J924" i="7"/>
  <c r="I924" i="7"/>
  <c r="J923" i="7"/>
  <c r="I923" i="7"/>
  <c r="J922" i="7"/>
  <c r="I922" i="7"/>
  <c r="J921" i="7"/>
  <c r="I921" i="7"/>
  <c r="J920" i="7"/>
  <c r="I920" i="7"/>
  <c r="J919" i="7"/>
  <c r="I919" i="7"/>
  <c r="J918" i="7"/>
  <c r="I918" i="7"/>
  <c r="J917" i="7"/>
  <c r="I917" i="7"/>
  <c r="J916" i="7"/>
  <c r="I916" i="7"/>
  <c r="J915" i="7"/>
  <c r="I915" i="7"/>
  <c r="J914" i="7"/>
  <c r="I914" i="7"/>
  <c r="J913" i="7"/>
  <c r="I913" i="7"/>
  <c r="J912" i="7"/>
  <c r="I912" i="7"/>
  <c r="J911" i="7"/>
  <c r="I911" i="7"/>
  <c r="J910" i="7"/>
  <c r="I910" i="7"/>
  <c r="J909" i="7"/>
  <c r="I909" i="7"/>
  <c r="J908" i="7"/>
  <c r="I908" i="7"/>
  <c r="J907" i="7"/>
  <c r="I907" i="7"/>
  <c r="J906" i="7"/>
  <c r="I906" i="7"/>
  <c r="J905" i="7"/>
  <c r="I905" i="7"/>
  <c r="J904" i="7"/>
  <c r="I904" i="7"/>
  <c r="J903" i="7"/>
  <c r="I903" i="7"/>
  <c r="J902" i="7"/>
  <c r="I902" i="7"/>
  <c r="J901" i="7"/>
  <c r="I901" i="7"/>
  <c r="J900" i="7"/>
  <c r="I900" i="7"/>
  <c r="J899" i="7"/>
  <c r="I899" i="7"/>
  <c r="J898" i="7"/>
  <c r="I898" i="7"/>
  <c r="J897" i="7"/>
  <c r="I897" i="7"/>
  <c r="J896" i="7"/>
  <c r="I896" i="7"/>
  <c r="J895" i="7"/>
  <c r="I895" i="7"/>
  <c r="J894" i="7"/>
  <c r="I894" i="7"/>
  <c r="J893" i="7"/>
  <c r="I893" i="7"/>
  <c r="J892" i="7"/>
  <c r="I892" i="7"/>
  <c r="J891" i="7"/>
  <c r="I891" i="7"/>
  <c r="J890" i="7"/>
  <c r="I890" i="7"/>
  <c r="J889" i="7"/>
  <c r="I889" i="7"/>
  <c r="J888" i="7"/>
  <c r="I888" i="7"/>
  <c r="J887" i="7"/>
  <c r="I887" i="7"/>
  <c r="J886" i="7"/>
  <c r="I886" i="7"/>
  <c r="J885" i="7"/>
  <c r="I885" i="7"/>
  <c r="J884" i="7"/>
  <c r="I884" i="7"/>
  <c r="J883" i="7"/>
  <c r="I883" i="7"/>
  <c r="J882" i="7"/>
  <c r="I882" i="7"/>
  <c r="J881" i="7"/>
  <c r="I881" i="7"/>
  <c r="J880" i="7"/>
  <c r="I880" i="7"/>
  <c r="J879" i="7"/>
  <c r="I879" i="7"/>
  <c r="J878" i="7"/>
  <c r="I878" i="7"/>
  <c r="J877" i="7"/>
  <c r="I877" i="7"/>
  <c r="J876" i="7"/>
  <c r="I876" i="7"/>
  <c r="J875" i="7"/>
  <c r="I875" i="7"/>
  <c r="J874" i="7"/>
  <c r="I874" i="7"/>
  <c r="J873" i="7"/>
  <c r="I873" i="7"/>
  <c r="J872" i="7"/>
  <c r="I872" i="7"/>
  <c r="J871" i="7"/>
  <c r="I871" i="7"/>
  <c r="J870" i="7"/>
  <c r="I870" i="7"/>
  <c r="J869" i="7"/>
  <c r="I869" i="7"/>
  <c r="J868" i="7"/>
  <c r="I868" i="7"/>
  <c r="J867" i="7"/>
  <c r="I867" i="7"/>
  <c r="J866" i="7"/>
  <c r="I866" i="7"/>
  <c r="J865" i="7"/>
  <c r="I865" i="7"/>
  <c r="J864" i="7"/>
  <c r="I864" i="7"/>
  <c r="J863" i="7"/>
  <c r="I863" i="7"/>
  <c r="J862" i="7"/>
  <c r="I862" i="7"/>
  <c r="J861" i="7"/>
  <c r="I861" i="7"/>
  <c r="J860" i="7"/>
  <c r="I860" i="7"/>
  <c r="J859" i="7"/>
  <c r="I859" i="7"/>
  <c r="J858" i="7"/>
  <c r="I858" i="7"/>
  <c r="J857" i="7"/>
  <c r="I857" i="7"/>
  <c r="J856" i="7"/>
  <c r="I856" i="7"/>
  <c r="J855" i="7"/>
  <c r="I855" i="7"/>
  <c r="J854" i="7"/>
  <c r="I854" i="7"/>
  <c r="J853" i="7"/>
  <c r="I853" i="7"/>
  <c r="J852" i="7"/>
  <c r="I852" i="7"/>
  <c r="J851" i="7"/>
  <c r="I851" i="7"/>
  <c r="J850" i="7"/>
  <c r="I850" i="7"/>
  <c r="J849" i="7"/>
  <c r="I849" i="7"/>
  <c r="J848" i="7"/>
  <c r="I848" i="7"/>
  <c r="J847" i="7"/>
  <c r="I847" i="7"/>
  <c r="J846" i="7"/>
  <c r="I846" i="7"/>
  <c r="J845" i="7"/>
  <c r="I845" i="7"/>
  <c r="J844" i="7"/>
  <c r="I844" i="7"/>
  <c r="J843" i="7"/>
  <c r="I843" i="7"/>
  <c r="J842" i="7"/>
  <c r="I842" i="7"/>
  <c r="J841" i="7"/>
  <c r="I841" i="7"/>
  <c r="J840" i="7"/>
  <c r="I840" i="7"/>
  <c r="J839" i="7"/>
  <c r="I839" i="7"/>
  <c r="J838" i="7"/>
  <c r="I838" i="7"/>
  <c r="J837" i="7"/>
  <c r="I837" i="7"/>
  <c r="J836" i="7"/>
  <c r="I836" i="7"/>
  <c r="J835" i="7"/>
  <c r="I835" i="7"/>
  <c r="J834" i="7"/>
  <c r="I834" i="7"/>
  <c r="J833" i="7"/>
  <c r="I833" i="7"/>
  <c r="J832" i="7"/>
  <c r="I832" i="7"/>
  <c r="J831" i="7"/>
  <c r="I831" i="7"/>
  <c r="J830" i="7"/>
  <c r="I830" i="7"/>
  <c r="J829" i="7"/>
  <c r="I829" i="7"/>
  <c r="J828" i="7"/>
  <c r="I828" i="7"/>
  <c r="J827" i="7"/>
  <c r="I827" i="7"/>
  <c r="J826" i="7"/>
  <c r="I826" i="7"/>
  <c r="J825" i="7"/>
  <c r="I825" i="7"/>
  <c r="J824" i="7"/>
  <c r="I824" i="7"/>
  <c r="J823" i="7"/>
  <c r="I823" i="7"/>
  <c r="J822" i="7"/>
  <c r="I822" i="7"/>
  <c r="J821" i="7"/>
  <c r="I821" i="7"/>
  <c r="J820" i="7"/>
  <c r="I820" i="7"/>
  <c r="J819" i="7"/>
  <c r="I819" i="7"/>
  <c r="J818" i="7"/>
  <c r="I818" i="7"/>
  <c r="J817" i="7"/>
  <c r="I817" i="7"/>
  <c r="J816" i="7"/>
  <c r="I816" i="7"/>
  <c r="J815" i="7"/>
  <c r="I815" i="7"/>
  <c r="J814" i="7"/>
  <c r="I814" i="7"/>
  <c r="J813" i="7"/>
  <c r="I813" i="7"/>
  <c r="J812" i="7"/>
  <c r="I812" i="7"/>
  <c r="J811" i="7"/>
  <c r="I811" i="7"/>
  <c r="J810" i="7"/>
  <c r="I810" i="7"/>
  <c r="J809" i="7"/>
  <c r="I809" i="7"/>
  <c r="J808" i="7"/>
  <c r="I808" i="7"/>
  <c r="J807" i="7"/>
  <c r="I807" i="7"/>
  <c r="J806" i="7"/>
  <c r="I806" i="7"/>
  <c r="J805" i="7"/>
  <c r="I805" i="7"/>
  <c r="J804" i="7"/>
  <c r="I804" i="7"/>
  <c r="J803" i="7"/>
  <c r="I803" i="7"/>
  <c r="J802" i="7"/>
  <c r="I802" i="7"/>
  <c r="J801" i="7"/>
  <c r="I801" i="7"/>
  <c r="J800" i="7"/>
  <c r="I800" i="7"/>
  <c r="J799" i="7"/>
  <c r="I799" i="7"/>
  <c r="J798" i="7"/>
  <c r="I798" i="7"/>
  <c r="J797" i="7"/>
  <c r="I797" i="7"/>
  <c r="J796" i="7"/>
  <c r="I796" i="7"/>
  <c r="J795" i="7"/>
  <c r="I795" i="7"/>
  <c r="J794" i="7"/>
  <c r="I794" i="7"/>
  <c r="J793" i="7"/>
  <c r="I793" i="7"/>
  <c r="J792" i="7"/>
  <c r="I792" i="7"/>
  <c r="J791" i="7"/>
  <c r="I791" i="7"/>
  <c r="J790" i="7"/>
  <c r="I790" i="7"/>
  <c r="J789" i="7"/>
  <c r="I789" i="7"/>
  <c r="J788" i="7"/>
  <c r="I788" i="7"/>
  <c r="J787" i="7"/>
  <c r="I787" i="7"/>
  <c r="J786" i="7"/>
  <c r="I786" i="7"/>
  <c r="J785" i="7"/>
  <c r="I785" i="7"/>
  <c r="J784" i="7"/>
  <c r="I784" i="7"/>
  <c r="J783" i="7"/>
  <c r="I783" i="7"/>
  <c r="J782" i="7"/>
  <c r="I782" i="7"/>
  <c r="J781" i="7"/>
  <c r="I781" i="7"/>
  <c r="J780" i="7"/>
  <c r="I780" i="7"/>
  <c r="J779" i="7"/>
  <c r="I779" i="7"/>
  <c r="J778" i="7"/>
  <c r="I778" i="7"/>
  <c r="J777" i="7"/>
  <c r="I777" i="7"/>
  <c r="J776" i="7"/>
  <c r="I776" i="7"/>
  <c r="J775" i="7"/>
  <c r="I775" i="7"/>
  <c r="J774" i="7"/>
  <c r="I774" i="7"/>
  <c r="J773" i="7"/>
  <c r="I773" i="7"/>
  <c r="J772" i="7"/>
  <c r="I772" i="7"/>
  <c r="J771" i="7"/>
  <c r="I771" i="7"/>
  <c r="J770" i="7"/>
  <c r="I770" i="7"/>
  <c r="J769" i="7"/>
  <c r="I769" i="7"/>
  <c r="J768" i="7"/>
  <c r="I768" i="7"/>
  <c r="J767" i="7"/>
  <c r="I767" i="7"/>
  <c r="J766" i="7"/>
  <c r="I766" i="7"/>
  <c r="J765" i="7"/>
  <c r="I765" i="7"/>
  <c r="J764" i="7"/>
  <c r="I764" i="7"/>
  <c r="J763" i="7"/>
  <c r="I763" i="7"/>
  <c r="J762" i="7"/>
  <c r="I762" i="7"/>
  <c r="J761" i="7"/>
  <c r="I761" i="7"/>
  <c r="J760" i="7"/>
  <c r="I760" i="7"/>
  <c r="J759" i="7"/>
  <c r="I759" i="7"/>
  <c r="J758" i="7"/>
  <c r="I758" i="7"/>
  <c r="J757" i="7"/>
  <c r="I757" i="7"/>
  <c r="J756" i="7"/>
  <c r="I756" i="7"/>
  <c r="J755" i="7"/>
  <c r="I755" i="7"/>
  <c r="J754" i="7"/>
  <c r="I754" i="7"/>
  <c r="J753" i="7"/>
  <c r="I753" i="7"/>
  <c r="J752" i="7"/>
  <c r="I752" i="7"/>
  <c r="J751" i="7"/>
  <c r="I751" i="7"/>
  <c r="J750" i="7"/>
  <c r="I750" i="7"/>
  <c r="J749" i="7"/>
  <c r="I749" i="7"/>
  <c r="J748" i="7"/>
  <c r="I748" i="7"/>
  <c r="J747" i="7"/>
  <c r="I747" i="7"/>
  <c r="J746" i="7"/>
  <c r="I746" i="7"/>
  <c r="J745" i="7"/>
  <c r="I745" i="7"/>
  <c r="J744" i="7"/>
  <c r="I744" i="7"/>
  <c r="J743" i="7"/>
  <c r="I743" i="7"/>
  <c r="J742" i="7"/>
  <c r="I742" i="7"/>
  <c r="J741" i="7"/>
  <c r="I741" i="7"/>
  <c r="J740" i="7"/>
  <c r="I740" i="7"/>
  <c r="J739" i="7"/>
  <c r="I739" i="7"/>
  <c r="J738" i="7"/>
  <c r="I738" i="7"/>
  <c r="J737" i="7"/>
  <c r="I737" i="7"/>
  <c r="J736" i="7"/>
  <c r="I736" i="7"/>
  <c r="J735" i="7"/>
  <c r="I735" i="7"/>
  <c r="J734" i="7"/>
  <c r="I734" i="7"/>
  <c r="J733" i="7"/>
  <c r="I733" i="7"/>
  <c r="J732" i="7"/>
  <c r="I732" i="7"/>
  <c r="J731" i="7"/>
  <c r="I731" i="7"/>
  <c r="J730" i="7"/>
  <c r="I730" i="7"/>
  <c r="J729" i="7"/>
  <c r="I729" i="7"/>
  <c r="J728" i="7"/>
  <c r="I728" i="7"/>
  <c r="J727" i="7"/>
  <c r="I727" i="7"/>
  <c r="J726" i="7"/>
  <c r="I726" i="7"/>
  <c r="J725" i="7"/>
  <c r="I725" i="7"/>
  <c r="J724" i="7"/>
  <c r="I724" i="7"/>
  <c r="J723" i="7"/>
  <c r="I723" i="7"/>
  <c r="J722" i="7"/>
  <c r="I722" i="7"/>
  <c r="J721" i="7"/>
  <c r="I721" i="7"/>
  <c r="J720" i="7"/>
  <c r="I720" i="7"/>
  <c r="J719" i="7"/>
  <c r="I719" i="7"/>
  <c r="J718" i="7"/>
  <c r="I718" i="7"/>
  <c r="J717" i="7"/>
  <c r="I717" i="7"/>
  <c r="J716" i="7"/>
  <c r="I716" i="7"/>
  <c r="J715" i="7"/>
  <c r="I715" i="7"/>
  <c r="J714" i="7"/>
  <c r="I714" i="7"/>
  <c r="J713" i="7"/>
  <c r="I713" i="7"/>
  <c r="J712" i="7"/>
  <c r="I712" i="7"/>
  <c r="J711" i="7"/>
  <c r="I711" i="7"/>
  <c r="J710" i="7"/>
  <c r="I710" i="7"/>
  <c r="J709" i="7"/>
  <c r="I709" i="7"/>
  <c r="J708" i="7"/>
  <c r="I708" i="7"/>
  <c r="J707" i="7"/>
  <c r="I707" i="7"/>
  <c r="J706" i="7"/>
  <c r="I706" i="7"/>
  <c r="J705" i="7"/>
  <c r="I705" i="7"/>
  <c r="J704" i="7"/>
  <c r="I704" i="7"/>
  <c r="J703" i="7"/>
  <c r="I703" i="7"/>
  <c r="J702" i="7"/>
  <c r="I702" i="7"/>
  <c r="J701" i="7"/>
  <c r="I701" i="7"/>
  <c r="J700" i="7"/>
  <c r="I700" i="7"/>
  <c r="J699" i="7"/>
  <c r="I699" i="7"/>
  <c r="J698" i="7"/>
  <c r="I698" i="7"/>
  <c r="J697" i="7"/>
  <c r="I697" i="7"/>
  <c r="J696" i="7"/>
  <c r="I696" i="7"/>
  <c r="J695" i="7"/>
  <c r="I695" i="7"/>
  <c r="J694" i="7"/>
  <c r="I694" i="7"/>
  <c r="J693" i="7"/>
  <c r="I693" i="7"/>
  <c r="J692" i="7"/>
  <c r="I692" i="7"/>
  <c r="J691" i="7"/>
  <c r="I691" i="7"/>
  <c r="J690" i="7"/>
  <c r="I690" i="7"/>
  <c r="J689" i="7"/>
  <c r="I689" i="7"/>
  <c r="J688" i="7"/>
  <c r="I688" i="7"/>
  <c r="J687" i="7"/>
  <c r="I687" i="7"/>
  <c r="J686" i="7"/>
  <c r="I686" i="7"/>
  <c r="J685" i="7"/>
  <c r="I685" i="7"/>
  <c r="J684" i="7"/>
  <c r="I684" i="7"/>
  <c r="J683" i="7"/>
  <c r="I683" i="7"/>
  <c r="J682" i="7"/>
  <c r="I682" i="7"/>
  <c r="J681" i="7"/>
  <c r="I681" i="7"/>
  <c r="J680" i="7"/>
  <c r="I680" i="7"/>
  <c r="J679" i="7"/>
  <c r="I679" i="7"/>
  <c r="J678" i="7"/>
  <c r="I678" i="7"/>
  <c r="J677" i="7"/>
  <c r="I677" i="7"/>
  <c r="J676" i="7"/>
  <c r="I676" i="7"/>
  <c r="J675" i="7"/>
  <c r="I675" i="7"/>
  <c r="J674" i="7"/>
  <c r="I674" i="7"/>
  <c r="J673" i="7"/>
  <c r="I673" i="7"/>
  <c r="J672" i="7"/>
  <c r="I672" i="7"/>
  <c r="J671" i="7"/>
  <c r="I671" i="7"/>
  <c r="J670" i="7"/>
  <c r="I670" i="7"/>
  <c r="J669" i="7"/>
  <c r="I669" i="7"/>
  <c r="J668" i="7"/>
  <c r="I668" i="7"/>
  <c r="J667" i="7"/>
  <c r="I667" i="7"/>
  <c r="J666" i="7"/>
  <c r="I666" i="7"/>
  <c r="J665" i="7"/>
  <c r="I665" i="7"/>
  <c r="J664" i="7"/>
  <c r="I664" i="7"/>
  <c r="J663" i="7"/>
  <c r="I663" i="7"/>
  <c r="J662" i="7"/>
  <c r="I662" i="7"/>
  <c r="J661" i="7"/>
  <c r="I661" i="7"/>
  <c r="J660" i="7"/>
  <c r="I660" i="7"/>
  <c r="J659" i="7"/>
  <c r="I659" i="7"/>
  <c r="J658" i="7"/>
  <c r="I658" i="7"/>
  <c r="J657" i="7"/>
  <c r="I657" i="7"/>
  <c r="J656" i="7"/>
  <c r="I656" i="7"/>
  <c r="J655" i="7"/>
  <c r="I655" i="7"/>
  <c r="J654" i="7"/>
  <c r="I654" i="7"/>
  <c r="J653" i="7"/>
  <c r="I653" i="7"/>
  <c r="J652" i="7"/>
  <c r="I652" i="7"/>
  <c r="J651" i="7"/>
  <c r="I651" i="7"/>
  <c r="J650" i="7"/>
  <c r="I650" i="7"/>
  <c r="J649" i="7"/>
  <c r="I649" i="7"/>
  <c r="J648" i="7"/>
  <c r="I648" i="7"/>
  <c r="J647" i="7"/>
  <c r="I647" i="7"/>
  <c r="J646" i="7"/>
  <c r="I646" i="7"/>
  <c r="J645" i="7"/>
  <c r="I645" i="7"/>
  <c r="J644" i="7"/>
  <c r="I644" i="7"/>
  <c r="J643" i="7"/>
  <c r="I643" i="7"/>
  <c r="J642" i="7"/>
  <c r="I642" i="7"/>
  <c r="J641" i="7"/>
  <c r="I641" i="7"/>
  <c r="J640" i="7"/>
  <c r="I640" i="7"/>
  <c r="J639" i="7"/>
  <c r="I639" i="7"/>
  <c r="J638" i="7"/>
  <c r="I638" i="7"/>
  <c r="J637" i="7"/>
  <c r="I637" i="7"/>
  <c r="J636" i="7"/>
  <c r="I636" i="7"/>
  <c r="J635" i="7"/>
  <c r="I635" i="7"/>
  <c r="J634" i="7"/>
  <c r="I634" i="7"/>
  <c r="J633" i="7"/>
  <c r="I633" i="7"/>
  <c r="J632" i="7"/>
  <c r="I632" i="7"/>
  <c r="J631" i="7"/>
  <c r="I631" i="7"/>
  <c r="J630" i="7"/>
  <c r="I630" i="7"/>
  <c r="J629" i="7"/>
  <c r="I629" i="7"/>
  <c r="J628" i="7"/>
  <c r="I628" i="7"/>
  <c r="J627" i="7"/>
  <c r="I627" i="7"/>
  <c r="J626" i="7"/>
  <c r="I626" i="7"/>
  <c r="J625" i="7"/>
  <c r="I625" i="7"/>
  <c r="J624" i="7"/>
  <c r="I624" i="7"/>
  <c r="J623" i="7"/>
  <c r="I623" i="7"/>
  <c r="J622" i="7"/>
  <c r="I622" i="7"/>
  <c r="J621" i="7"/>
  <c r="I621" i="7"/>
  <c r="J620" i="7"/>
  <c r="I620" i="7"/>
  <c r="J619" i="7"/>
  <c r="I619" i="7"/>
  <c r="J618" i="7"/>
  <c r="I618" i="7"/>
  <c r="J617" i="7"/>
  <c r="I617" i="7"/>
  <c r="J616" i="7"/>
  <c r="I616" i="7"/>
  <c r="J615" i="7"/>
  <c r="I615" i="7"/>
  <c r="J614" i="7"/>
  <c r="I614" i="7"/>
  <c r="J613" i="7"/>
  <c r="I613" i="7"/>
  <c r="J612" i="7"/>
  <c r="I612" i="7"/>
  <c r="J611" i="7"/>
  <c r="I611" i="7"/>
  <c r="J610" i="7"/>
  <c r="I610" i="7"/>
  <c r="J609" i="7"/>
  <c r="I609" i="7"/>
  <c r="J608" i="7"/>
  <c r="I608" i="7"/>
  <c r="J607" i="7"/>
  <c r="I607" i="7"/>
  <c r="J606" i="7"/>
  <c r="I606" i="7"/>
  <c r="J605" i="7"/>
  <c r="I605" i="7"/>
  <c r="J604" i="7"/>
  <c r="I604" i="7"/>
  <c r="J603" i="7"/>
  <c r="I603" i="7"/>
  <c r="J602" i="7"/>
  <c r="I602" i="7"/>
  <c r="J601" i="7"/>
  <c r="I601" i="7"/>
  <c r="J600" i="7"/>
  <c r="I600" i="7"/>
  <c r="J599" i="7"/>
  <c r="I599" i="7"/>
  <c r="J598" i="7"/>
  <c r="I598" i="7"/>
  <c r="J597" i="7"/>
  <c r="I597" i="7"/>
  <c r="J596" i="7"/>
  <c r="I596" i="7"/>
  <c r="J595" i="7"/>
  <c r="I595" i="7"/>
  <c r="J594" i="7"/>
  <c r="I594" i="7"/>
  <c r="J593" i="7"/>
  <c r="I593" i="7"/>
  <c r="J592" i="7"/>
  <c r="I592" i="7"/>
  <c r="J591" i="7"/>
  <c r="I591" i="7"/>
  <c r="J590" i="7"/>
  <c r="I590" i="7"/>
  <c r="J589" i="7"/>
  <c r="I589" i="7"/>
  <c r="J588" i="7"/>
  <c r="I588" i="7"/>
  <c r="J587" i="7"/>
  <c r="I587" i="7"/>
  <c r="J586" i="7"/>
  <c r="I586" i="7"/>
  <c r="J585" i="7"/>
  <c r="I585" i="7"/>
  <c r="J584" i="7"/>
  <c r="I584" i="7"/>
  <c r="J583" i="7"/>
  <c r="I583" i="7"/>
  <c r="J582" i="7"/>
  <c r="I582" i="7"/>
  <c r="J581" i="7"/>
  <c r="I581" i="7"/>
  <c r="J580" i="7"/>
  <c r="I580" i="7"/>
  <c r="J579" i="7"/>
  <c r="I579" i="7"/>
  <c r="J578" i="7"/>
  <c r="I578" i="7"/>
  <c r="J577" i="7"/>
  <c r="I577" i="7"/>
  <c r="J576" i="7"/>
  <c r="I576" i="7"/>
  <c r="J575" i="7"/>
  <c r="I575" i="7"/>
  <c r="J574" i="7"/>
  <c r="I574" i="7"/>
  <c r="J573" i="7"/>
  <c r="I573" i="7"/>
  <c r="J572" i="7"/>
  <c r="I572" i="7"/>
  <c r="J571" i="7"/>
  <c r="I571" i="7"/>
  <c r="J570" i="7"/>
  <c r="I570" i="7"/>
  <c r="J569" i="7"/>
  <c r="I569" i="7"/>
  <c r="J568" i="7"/>
  <c r="I568" i="7"/>
  <c r="J567" i="7"/>
  <c r="I567" i="7"/>
  <c r="J566" i="7"/>
  <c r="I566" i="7"/>
  <c r="J565" i="7"/>
  <c r="I565" i="7"/>
  <c r="J564" i="7"/>
  <c r="I564" i="7"/>
  <c r="J563" i="7"/>
  <c r="I563" i="7"/>
  <c r="J562" i="7"/>
  <c r="I562" i="7"/>
  <c r="J561" i="7"/>
  <c r="I561" i="7"/>
  <c r="J560" i="7"/>
  <c r="I560" i="7"/>
  <c r="J559" i="7"/>
  <c r="I559" i="7"/>
  <c r="J558" i="7"/>
  <c r="I558" i="7"/>
  <c r="J557" i="7"/>
  <c r="I557" i="7"/>
  <c r="J556" i="7"/>
  <c r="I556" i="7"/>
  <c r="J555" i="7"/>
  <c r="I555" i="7"/>
  <c r="J554" i="7"/>
  <c r="I554" i="7"/>
  <c r="J553" i="7"/>
  <c r="I553" i="7"/>
  <c r="J552" i="7"/>
  <c r="I552" i="7"/>
  <c r="J551" i="7"/>
  <c r="I551" i="7"/>
  <c r="J550" i="7"/>
  <c r="I550" i="7"/>
  <c r="J549" i="7"/>
  <c r="I549" i="7"/>
  <c r="J548" i="7"/>
  <c r="I548" i="7"/>
  <c r="J547" i="7"/>
  <c r="I547" i="7"/>
  <c r="J546" i="7"/>
  <c r="I546" i="7"/>
  <c r="J545" i="7"/>
  <c r="I545" i="7"/>
  <c r="J544" i="7"/>
  <c r="I544" i="7"/>
  <c r="J543" i="7"/>
  <c r="I543" i="7"/>
  <c r="J542" i="7"/>
  <c r="I542" i="7"/>
  <c r="J541" i="7"/>
  <c r="I541" i="7"/>
  <c r="J540" i="7"/>
  <c r="I540" i="7"/>
  <c r="J539" i="7"/>
  <c r="I539" i="7"/>
  <c r="J538" i="7"/>
  <c r="I538" i="7"/>
  <c r="J537" i="7"/>
  <c r="I537" i="7"/>
  <c r="J536" i="7"/>
  <c r="I536" i="7"/>
  <c r="J535" i="7"/>
  <c r="I535" i="7"/>
  <c r="J534" i="7"/>
  <c r="I534" i="7"/>
  <c r="J533" i="7"/>
  <c r="I533" i="7"/>
  <c r="J532" i="7"/>
  <c r="I532" i="7"/>
  <c r="J531" i="7"/>
  <c r="I531" i="7"/>
  <c r="J530" i="7"/>
  <c r="I530" i="7"/>
  <c r="J529" i="7"/>
  <c r="I529" i="7"/>
  <c r="J528" i="7"/>
  <c r="I528" i="7"/>
  <c r="J527" i="7"/>
  <c r="I527" i="7"/>
  <c r="J526" i="7"/>
  <c r="I526" i="7"/>
  <c r="J525" i="7"/>
  <c r="I525" i="7"/>
  <c r="J524" i="7"/>
  <c r="I524" i="7"/>
  <c r="J523" i="7"/>
  <c r="I523" i="7"/>
  <c r="J522" i="7"/>
  <c r="I522" i="7"/>
  <c r="J521" i="7"/>
  <c r="I521" i="7"/>
  <c r="J520" i="7"/>
  <c r="I520" i="7"/>
  <c r="J519" i="7"/>
  <c r="I519" i="7"/>
  <c r="J518" i="7"/>
  <c r="I518" i="7"/>
  <c r="J517" i="7"/>
  <c r="I517" i="7"/>
  <c r="J516" i="7"/>
  <c r="I516" i="7"/>
  <c r="J515" i="7"/>
  <c r="I515" i="7"/>
  <c r="J514" i="7"/>
  <c r="I514" i="7"/>
  <c r="J513" i="7"/>
  <c r="I513" i="7"/>
  <c r="J512" i="7"/>
  <c r="I512" i="7"/>
  <c r="J511" i="7"/>
  <c r="I511" i="7"/>
  <c r="J510" i="7"/>
  <c r="I510" i="7"/>
  <c r="J509" i="7"/>
  <c r="I509" i="7"/>
  <c r="J508" i="7"/>
  <c r="I508" i="7"/>
  <c r="J507" i="7"/>
  <c r="I507" i="7"/>
  <c r="J506" i="7"/>
  <c r="I506" i="7"/>
  <c r="J505" i="7"/>
  <c r="I505" i="7"/>
  <c r="J504" i="7"/>
  <c r="I504" i="7"/>
  <c r="J503" i="7"/>
  <c r="I503" i="7"/>
  <c r="J502" i="7"/>
  <c r="I502" i="7"/>
  <c r="J501" i="7"/>
  <c r="I501" i="7"/>
  <c r="J500" i="7"/>
  <c r="I500" i="7"/>
  <c r="J499" i="7"/>
  <c r="I499" i="7"/>
  <c r="J498" i="7"/>
  <c r="I498" i="7"/>
  <c r="J497" i="7"/>
  <c r="I497" i="7"/>
  <c r="J496" i="7"/>
  <c r="I496" i="7"/>
  <c r="J495" i="7"/>
  <c r="I495" i="7"/>
  <c r="J494" i="7"/>
  <c r="I494" i="7"/>
  <c r="J493" i="7"/>
  <c r="I493" i="7"/>
  <c r="J492" i="7"/>
  <c r="I492" i="7"/>
  <c r="J491" i="7"/>
  <c r="I491" i="7"/>
  <c r="J490" i="7"/>
  <c r="I490" i="7"/>
  <c r="J489" i="7"/>
  <c r="I489" i="7"/>
  <c r="J488" i="7"/>
  <c r="I488" i="7"/>
  <c r="J487" i="7"/>
  <c r="I487" i="7"/>
  <c r="J486" i="7"/>
  <c r="I486" i="7"/>
  <c r="J485" i="7"/>
  <c r="I485" i="7"/>
  <c r="J484" i="7"/>
  <c r="I484" i="7"/>
  <c r="J483" i="7"/>
  <c r="I483" i="7"/>
  <c r="J482" i="7"/>
  <c r="I482" i="7"/>
  <c r="J481" i="7"/>
  <c r="I481" i="7"/>
  <c r="J480" i="7"/>
  <c r="I480" i="7"/>
  <c r="J479" i="7"/>
  <c r="I479" i="7"/>
  <c r="J478" i="7"/>
  <c r="I478" i="7"/>
  <c r="J477" i="7"/>
  <c r="I477" i="7"/>
  <c r="J476" i="7"/>
  <c r="I476" i="7"/>
  <c r="J475" i="7"/>
  <c r="I475" i="7"/>
  <c r="J474" i="7"/>
  <c r="I474" i="7"/>
  <c r="J473" i="7"/>
  <c r="I473" i="7"/>
  <c r="J472" i="7"/>
  <c r="I472" i="7"/>
  <c r="J471" i="7"/>
  <c r="I471" i="7"/>
  <c r="J470" i="7"/>
  <c r="I470" i="7"/>
  <c r="J469" i="7"/>
  <c r="I469" i="7"/>
  <c r="J468" i="7"/>
  <c r="I468" i="7"/>
  <c r="J467" i="7"/>
  <c r="I467" i="7"/>
  <c r="J466" i="7"/>
  <c r="I466" i="7"/>
  <c r="J465" i="7"/>
  <c r="I465" i="7"/>
  <c r="J464" i="7"/>
  <c r="I464" i="7"/>
  <c r="J463" i="7"/>
  <c r="I463" i="7"/>
  <c r="J462" i="7"/>
  <c r="I462" i="7"/>
  <c r="J461" i="7"/>
  <c r="I461" i="7"/>
  <c r="J460" i="7"/>
  <c r="I460" i="7"/>
  <c r="J459" i="7"/>
  <c r="I459" i="7"/>
  <c r="J458" i="7"/>
  <c r="I458" i="7"/>
  <c r="J457" i="7"/>
  <c r="I457" i="7"/>
  <c r="J456" i="7"/>
  <c r="I456" i="7"/>
  <c r="J455" i="7"/>
  <c r="I455" i="7"/>
  <c r="J454" i="7"/>
  <c r="I454" i="7"/>
  <c r="J453" i="7"/>
  <c r="I453" i="7"/>
  <c r="J452" i="7"/>
  <c r="I452" i="7"/>
  <c r="J451" i="7"/>
  <c r="I451" i="7"/>
  <c r="J450" i="7"/>
  <c r="I450" i="7"/>
  <c r="J449" i="7"/>
  <c r="I449" i="7"/>
  <c r="J448" i="7"/>
  <c r="I448" i="7"/>
  <c r="J447" i="7"/>
  <c r="I447" i="7"/>
  <c r="J446" i="7"/>
  <c r="I446" i="7"/>
  <c r="J445" i="7"/>
  <c r="I445" i="7"/>
  <c r="J444" i="7"/>
  <c r="I444" i="7"/>
  <c r="J443" i="7"/>
  <c r="I443" i="7"/>
  <c r="J442" i="7"/>
  <c r="I442" i="7"/>
  <c r="J441" i="7"/>
  <c r="I441" i="7"/>
  <c r="J440" i="7"/>
  <c r="I440" i="7"/>
  <c r="J439" i="7"/>
  <c r="I439" i="7"/>
  <c r="J438" i="7"/>
  <c r="I438" i="7"/>
  <c r="J437" i="7"/>
  <c r="I437" i="7"/>
  <c r="J436" i="7"/>
  <c r="I436" i="7"/>
  <c r="J435" i="7"/>
  <c r="I435" i="7"/>
  <c r="J434" i="7"/>
  <c r="I434" i="7"/>
  <c r="J433" i="7"/>
  <c r="I433" i="7"/>
  <c r="J432" i="7"/>
  <c r="I432" i="7"/>
  <c r="J431" i="7"/>
  <c r="I431" i="7"/>
  <c r="J430" i="7"/>
  <c r="I430" i="7"/>
  <c r="J429" i="7"/>
  <c r="I429" i="7"/>
  <c r="J428" i="7"/>
  <c r="I428" i="7"/>
  <c r="J427" i="7"/>
  <c r="I427" i="7"/>
  <c r="J426" i="7"/>
  <c r="I426" i="7"/>
  <c r="J425" i="7"/>
  <c r="I425" i="7"/>
  <c r="J424" i="7"/>
  <c r="I424" i="7"/>
  <c r="J423" i="7"/>
  <c r="I423" i="7"/>
  <c r="J422" i="7"/>
  <c r="I422" i="7"/>
  <c r="J421" i="7"/>
  <c r="I421" i="7"/>
  <c r="J420" i="7"/>
  <c r="I420" i="7"/>
  <c r="J419" i="7"/>
  <c r="I419" i="7"/>
  <c r="J418" i="7"/>
  <c r="I418" i="7"/>
  <c r="J417" i="7"/>
  <c r="I417" i="7"/>
  <c r="J416" i="7"/>
  <c r="I416" i="7"/>
  <c r="J415" i="7"/>
  <c r="I415" i="7"/>
  <c r="J414" i="7"/>
  <c r="I414" i="7"/>
  <c r="J413" i="7"/>
  <c r="I413" i="7"/>
  <c r="J412" i="7"/>
  <c r="I412" i="7"/>
  <c r="J411" i="7"/>
  <c r="I411" i="7"/>
  <c r="J410" i="7"/>
  <c r="I410" i="7"/>
  <c r="J409" i="7"/>
  <c r="I409" i="7"/>
  <c r="J408" i="7"/>
  <c r="I408" i="7"/>
  <c r="J407" i="7"/>
  <c r="I407" i="7"/>
  <c r="J406" i="7"/>
  <c r="I406" i="7"/>
  <c r="J405" i="7"/>
  <c r="I405" i="7"/>
  <c r="J404" i="7"/>
  <c r="I404" i="7"/>
  <c r="J403" i="7"/>
  <c r="I403" i="7"/>
  <c r="J402" i="7"/>
  <c r="I402" i="7"/>
  <c r="J401" i="7"/>
  <c r="I401" i="7"/>
  <c r="J400" i="7"/>
  <c r="I400" i="7"/>
  <c r="J399" i="7"/>
  <c r="I399" i="7"/>
  <c r="J398" i="7"/>
  <c r="I398" i="7"/>
  <c r="J397" i="7"/>
  <c r="I397" i="7"/>
  <c r="J396" i="7"/>
  <c r="I396" i="7"/>
  <c r="J395" i="7"/>
  <c r="I395" i="7"/>
  <c r="J394" i="7"/>
  <c r="I394" i="7"/>
  <c r="J393" i="7"/>
  <c r="I393" i="7"/>
  <c r="J392" i="7"/>
  <c r="I392" i="7"/>
  <c r="J391" i="7"/>
  <c r="I391" i="7"/>
  <c r="J390" i="7"/>
  <c r="I390" i="7"/>
  <c r="J389" i="7"/>
  <c r="I389" i="7"/>
  <c r="J388" i="7"/>
  <c r="I388" i="7"/>
  <c r="J387" i="7"/>
  <c r="I387" i="7"/>
  <c r="J386" i="7"/>
  <c r="I386" i="7"/>
  <c r="J385" i="7"/>
  <c r="I385" i="7"/>
  <c r="J384" i="7"/>
  <c r="I384" i="7"/>
  <c r="J383" i="7"/>
  <c r="I383" i="7"/>
  <c r="J382" i="7"/>
  <c r="I382" i="7"/>
  <c r="J381" i="7"/>
  <c r="I381" i="7"/>
  <c r="J380" i="7"/>
  <c r="I380" i="7"/>
  <c r="J379" i="7"/>
  <c r="I379" i="7"/>
  <c r="J378" i="7"/>
  <c r="I378" i="7"/>
  <c r="J377" i="7"/>
  <c r="I377" i="7"/>
  <c r="J376" i="7"/>
  <c r="I376" i="7"/>
  <c r="J375" i="7"/>
  <c r="I375" i="7"/>
  <c r="J374" i="7"/>
  <c r="I374" i="7"/>
  <c r="J373" i="7"/>
  <c r="I373" i="7"/>
  <c r="J372" i="7"/>
  <c r="I372" i="7"/>
  <c r="J371" i="7"/>
  <c r="I371" i="7"/>
  <c r="J370" i="7"/>
  <c r="I370" i="7"/>
  <c r="J369" i="7"/>
  <c r="I369" i="7"/>
  <c r="J368" i="7"/>
  <c r="I368" i="7"/>
  <c r="J367" i="7"/>
  <c r="I367" i="7"/>
  <c r="J366" i="7"/>
  <c r="I366" i="7"/>
  <c r="J365" i="7"/>
  <c r="I365" i="7"/>
  <c r="J364" i="7"/>
  <c r="I364" i="7"/>
  <c r="J363" i="7"/>
  <c r="I363" i="7"/>
  <c r="J362" i="7"/>
  <c r="I362" i="7"/>
  <c r="J361" i="7"/>
  <c r="I361" i="7"/>
  <c r="J360" i="7"/>
  <c r="I360" i="7"/>
  <c r="J359" i="7"/>
  <c r="I359" i="7"/>
  <c r="J358" i="7"/>
  <c r="I358" i="7"/>
  <c r="J357" i="7"/>
  <c r="I357" i="7"/>
  <c r="J356" i="7"/>
  <c r="I356" i="7"/>
  <c r="J355" i="7"/>
  <c r="I355" i="7"/>
  <c r="J354" i="7"/>
  <c r="I354" i="7"/>
  <c r="J353" i="7"/>
  <c r="I353" i="7"/>
  <c r="J352" i="7"/>
  <c r="I352" i="7"/>
  <c r="J351" i="7"/>
  <c r="I351" i="7"/>
  <c r="J350" i="7"/>
  <c r="I350" i="7"/>
  <c r="J349" i="7"/>
  <c r="I349" i="7"/>
  <c r="J348" i="7"/>
  <c r="I348" i="7"/>
  <c r="J347" i="7"/>
  <c r="I347" i="7"/>
  <c r="J346" i="7"/>
  <c r="I346" i="7"/>
  <c r="J345" i="7"/>
  <c r="I345" i="7"/>
  <c r="J344" i="7"/>
  <c r="I344" i="7"/>
  <c r="J343" i="7"/>
  <c r="I343" i="7"/>
  <c r="J342" i="7"/>
  <c r="I342" i="7"/>
  <c r="J341" i="7"/>
  <c r="I341" i="7"/>
  <c r="J340" i="7"/>
  <c r="I340" i="7"/>
  <c r="J339" i="7"/>
  <c r="I339" i="7"/>
  <c r="J338" i="7"/>
  <c r="I338" i="7"/>
  <c r="J337" i="7"/>
  <c r="I337" i="7"/>
  <c r="J336" i="7"/>
  <c r="I336" i="7"/>
  <c r="J335" i="7"/>
  <c r="I335" i="7"/>
  <c r="J334" i="7"/>
  <c r="I334" i="7"/>
  <c r="J333" i="7"/>
  <c r="I333" i="7"/>
  <c r="J332" i="7"/>
  <c r="I332" i="7"/>
  <c r="J331" i="7"/>
  <c r="I331" i="7"/>
  <c r="J330" i="7"/>
  <c r="I330" i="7"/>
  <c r="J329" i="7"/>
  <c r="I329" i="7"/>
  <c r="J328" i="7"/>
  <c r="I328" i="7"/>
  <c r="J327" i="7"/>
  <c r="I327" i="7"/>
  <c r="J326" i="7"/>
  <c r="I326" i="7"/>
  <c r="J325" i="7"/>
  <c r="I325" i="7"/>
  <c r="J324" i="7"/>
  <c r="I324" i="7"/>
  <c r="J323" i="7"/>
  <c r="I323" i="7"/>
  <c r="J322" i="7"/>
  <c r="I322" i="7"/>
  <c r="J321" i="7"/>
  <c r="I321" i="7"/>
  <c r="J320" i="7"/>
  <c r="I320" i="7"/>
  <c r="J319" i="7"/>
  <c r="I319" i="7"/>
  <c r="J318" i="7"/>
  <c r="I318" i="7"/>
  <c r="J317" i="7"/>
  <c r="I317" i="7"/>
  <c r="J316" i="7"/>
  <c r="I316" i="7"/>
  <c r="J315" i="7"/>
  <c r="I315" i="7"/>
  <c r="J314" i="7"/>
  <c r="I314" i="7"/>
  <c r="J313" i="7"/>
  <c r="I313" i="7"/>
  <c r="J312" i="7"/>
  <c r="I312" i="7"/>
  <c r="J311" i="7"/>
  <c r="I311" i="7"/>
  <c r="J310" i="7"/>
  <c r="I310" i="7"/>
  <c r="J309" i="7"/>
  <c r="I309" i="7"/>
  <c r="J308" i="7"/>
  <c r="I308" i="7"/>
  <c r="J307" i="7"/>
  <c r="I307" i="7"/>
  <c r="J306" i="7"/>
  <c r="I306" i="7"/>
  <c r="J305" i="7"/>
  <c r="I305" i="7"/>
  <c r="J304" i="7"/>
  <c r="I304" i="7"/>
  <c r="J303" i="7"/>
  <c r="I303" i="7"/>
  <c r="J302" i="7"/>
  <c r="I302" i="7"/>
  <c r="J301" i="7"/>
  <c r="I301" i="7"/>
  <c r="J300" i="7"/>
  <c r="I300" i="7"/>
  <c r="J299" i="7"/>
  <c r="I299" i="7"/>
  <c r="J298" i="7"/>
  <c r="I298" i="7"/>
  <c r="J297" i="7"/>
  <c r="I297" i="7"/>
  <c r="J296" i="7"/>
  <c r="I296" i="7"/>
  <c r="J295" i="7"/>
  <c r="I295" i="7"/>
  <c r="J294" i="7"/>
  <c r="I294" i="7"/>
  <c r="J293" i="7"/>
  <c r="I293" i="7"/>
  <c r="J292" i="7"/>
  <c r="I292" i="7"/>
  <c r="J291" i="7"/>
  <c r="I291" i="7"/>
  <c r="J290" i="7"/>
  <c r="I290" i="7"/>
  <c r="J289" i="7"/>
  <c r="I289" i="7"/>
  <c r="J288" i="7"/>
  <c r="I288" i="7"/>
  <c r="J287" i="7"/>
  <c r="I287" i="7"/>
  <c r="J286" i="7"/>
  <c r="I286" i="7"/>
  <c r="J285" i="7"/>
  <c r="I285" i="7"/>
  <c r="J284" i="7"/>
  <c r="I284" i="7"/>
  <c r="J283" i="7"/>
  <c r="I283" i="7"/>
  <c r="J282" i="7"/>
  <c r="I282" i="7"/>
  <c r="J281" i="7"/>
  <c r="I281" i="7"/>
  <c r="J280" i="7"/>
  <c r="I280" i="7"/>
  <c r="J279" i="7"/>
  <c r="I279" i="7"/>
  <c r="J278" i="7"/>
  <c r="I278" i="7"/>
  <c r="J277" i="7"/>
  <c r="I277" i="7"/>
  <c r="J276" i="7"/>
  <c r="I276" i="7"/>
  <c r="J275" i="7"/>
  <c r="I275" i="7"/>
  <c r="J274" i="7"/>
  <c r="I274" i="7"/>
  <c r="J273" i="7"/>
  <c r="I273" i="7"/>
  <c r="J272" i="7"/>
  <c r="I272" i="7"/>
  <c r="J271" i="7"/>
  <c r="I271" i="7"/>
  <c r="J270" i="7"/>
  <c r="I270" i="7"/>
  <c r="J269" i="7"/>
  <c r="I269" i="7"/>
  <c r="J268" i="7"/>
  <c r="I268" i="7"/>
  <c r="J267" i="7"/>
  <c r="I267" i="7"/>
  <c r="J266" i="7"/>
  <c r="I266" i="7"/>
  <c r="J265" i="7"/>
  <c r="I265" i="7"/>
  <c r="J264" i="7"/>
  <c r="I264" i="7"/>
  <c r="J263" i="7"/>
  <c r="I263" i="7"/>
  <c r="J262" i="7"/>
  <c r="I262" i="7"/>
  <c r="J261" i="7"/>
  <c r="I261" i="7"/>
  <c r="J260" i="7"/>
  <c r="I260" i="7"/>
  <c r="J259" i="7"/>
  <c r="I259" i="7"/>
  <c r="J258" i="7"/>
  <c r="I258" i="7"/>
  <c r="J257" i="7"/>
  <c r="I257" i="7"/>
  <c r="J256" i="7"/>
  <c r="I256" i="7"/>
  <c r="J255" i="7"/>
  <c r="I255" i="7"/>
  <c r="J254" i="7"/>
  <c r="I254" i="7"/>
  <c r="J253" i="7"/>
  <c r="I253" i="7"/>
  <c r="J252" i="7"/>
  <c r="I252" i="7"/>
  <c r="J251" i="7"/>
  <c r="I251" i="7"/>
  <c r="J250" i="7"/>
  <c r="I250" i="7"/>
  <c r="J249" i="7"/>
  <c r="I249" i="7"/>
  <c r="J248" i="7"/>
  <c r="I248" i="7"/>
  <c r="J247" i="7"/>
  <c r="I247" i="7"/>
  <c r="J246" i="7"/>
  <c r="I246" i="7"/>
  <c r="J245" i="7"/>
  <c r="I245" i="7"/>
  <c r="J244" i="7"/>
  <c r="I244" i="7"/>
  <c r="J243" i="7"/>
  <c r="I243" i="7"/>
  <c r="J242" i="7"/>
  <c r="I242" i="7"/>
  <c r="J241" i="7"/>
  <c r="I241" i="7"/>
  <c r="J240" i="7"/>
  <c r="I240" i="7"/>
  <c r="J239" i="7"/>
  <c r="I239" i="7"/>
  <c r="J238" i="7"/>
  <c r="I238" i="7"/>
  <c r="J237" i="7"/>
  <c r="I237" i="7"/>
  <c r="J236" i="7"/>
  <c r="I236" i="7"/>
  <c r="J235" i="7"/>
  <c r="I235" i="7"/>
  <c r="J234" i="7"/>
  <c r="I234" i="7"/>
  <c r="J233" i="7"/>
  <c r="I233" i="7"/>
  <c r="J232" i="7"/>
  <c r="I232" i="7"/>
  <c r="J231" i="7"/>
  <c r="I231" i="7"/>
  <c r="J230" i="7"/>
  <c r="I230" i="7"/>
  <c r="J229" i="7"/>
  <c r="I229" i="7"/>
  <c r="J228" i="7"/>
  <c r="I228" i="7"/>
  <c r="J227" i="7"/>
  <c r="I227" i="7"/>
  <c r="J226" i="7"/>
  <c r="I226" i="7"/>
  <c r="J225" i="7"/>
  <c r="I225" i="7"/>
  <c r="J224" i="7"/>
  <c r="I224" i="7"/>
  <c r="J223" i="7"/>
  <c r="I223" i="7"/>
  <c r="J222" i="7"/>
  <c r="I222" i="7"/>
  <c r="J221" i="7"/>
  <c r="I221" i="7"/>
  <c r="J220" i="7"/>
  <c r="I220" i="7"/>
  <c r="J219" i="7"/>
  <c r="I219" i="7"/>
  <c r="J218" i="7"/>
  <c r="I218" i="7"/>
  <c r="J217" i="7"/>
  <c r="I217" i="7"/>
  <c r="J216" i="7"/>
  <c r="I216" i="7"/>
  <c r="J215" i="7"/>
  <c r="I215" i="7"/>
  <c r="J214" i="7"/>
  <c r="I214" i="7"/>
  <c r="J213" i="7"/>
  <c r="I213" i="7"/>
  <c r="J212" i="7"/>
  <c r="I212" i="7"/>
  <c r="J211" i="7"/>
  <c r="I211" i="7"/>
  <c r="J210" i="7"/>
  <c r="I210" i="7"/>
  <c r="J209" i="7"/>
  <c r="I209" i="7"/>
  <c r="J208" i="7"/>
  <c r="I208" i="7"/>
  <c r="J207" i="7"/>
  <c r="I207" i="7"/>
  <c r="J206" i="7"/>
  <c r="I206" i="7"/>
  <c r="J205" i="7"/>
  <c r="I205" i="7"/>
  <c r="J204" i="7"/>
  <c r="I204" i="7"/>
  <c r="J203" i="7"/>
  <c r="I203" i="7"/>
  <c r="J202" i="7"/>
  <c r="I202" i="7"/>
  <c r="J201" i="7"/>
  <c r="I201" i="7"/>
  <c r="J200" i="7"/>
  <c r="I200" i="7"/>
  <c r="J199" i="7"/>
  <c r="I199" i="7"/>
  <c r="J198" i="7"/>
  <c r="I198" i="7"/>
  <c r="J197" i="7"/>
  <c r="I197" i="7"/>
  <c r="J196" i="7"/>
  <c r="I196" i="7"/>
  <c r="J195" i="7"/>
  <c r="I195" i="7"/>
  <c r="J194" i="7"/>
  <c r="I194" i="7"/>
  <c r="J193" i="7"/>
  <c r="I193" i="7"/>
  <c r="J192" i="7"/>
  <c r="I192" i="7"/>
  <c r="J191" i="7"/>
  <c r="I191" i="7"/>
  <c r="J190" i="7"/>
  <c r="I190" i="7"/>
  <c r="J189" i="7"/>
  <c r="I189" i="7"/>
  <c r="J188" i="7"/>
  <c r="I188" i="7"/>
  <c r="J187" i="7"/>
  <c r="I187" i="7"/>
  <c r="J186" i="7"/>
  <c r="I186" i="7"/>
  <c r="J185" i="7"/>
  <c r="I185" i="7"/>
  <c r="J184" i="7"/>
  <c r="I184" i="7"/>
  <c r="J183" i="7"/>
  <c r="I183" i="7"/>
  <c r="J182" i="7"/>
  <c r="I182" i="7"/>
  <c r="J181" i="7"/>
  <c r="I181" i="7"/>
  <c r="J180" i="7"/>
  <c r="I180" i="7"/>
  <c r="J179" i="7"/>
  <c r="I179" i="7"/>
  <c r="J178" i="7"/>
  <c r="I178" i="7"/>
  <c r="J177" i="7"/>
  <c r="I177" i="7"/>
  <c r="J176" i="7"/>
  <c r="I176" i="7"/>
  <c r="J175" i="7"/>
  <c r="I175" i="7"/>
  <c r="J174" i="7"/>
  <c r="I174" i="7"/>
  <c r="J173" i="7"/>
  <c r="I173" i="7"/>
  <c r="J172" i="7"/>
  <c r="I172" i="7"/>
  <c r="J171" i="7"/>
  <c r="I171" i="7"/>
  <c r="J170" i="7"/>
  <c r="I170" i="7"/>
  <c r="J169" i="7"/>
  <c r="I169" i="7"/>
  <c r="J168" i="7"/>
  <c r="I168" i="7"/>
  <c r="J167" i="7"/>
  <c r="I167" i="7"/>
  <c r="J166" i="7"/>
  <c r="I166" i="7"/>
  <c r="J165" i="7"/>
  <c r="I165" i="7"/>
  <c r="J164" i="7"/>
  <c r="I164" i="7"/>
  <c r="J163" i="7"/>
  <c r="I163" i="7"/>
  <c r="J162" i="7"/>
  <c r="I162" i="7"/>
  <c r="J161" i="7"/>
  <c r="I161" i="7"/>
  <c r="J160" i="7"/>
  <c r="I160" i="7"/>
  <c r="J159" i="7"/>
  <c r="I159" i="7"/>
  <c r="J158" i="7"/>
  <c r="I158" i="7"/>
  <c r="J157" i="7"/>
  <c r="I157" i="7"/>
  <c r="J156" i="7"/>
  <c r="I156" i="7"/>
  <c r="J155" i="7"/>
  <c r="I155" i="7"/>
  <c r="J154" i="7"/>
  <c r="I154" i="7"/>
  <c r="J153" i="7"/>
  <c r="I153" i="7"/>
  <c r="J152" i="7"/>
  <c r="I152" i="7"/>
  <c r="J151" i="7"/>
  <c r="I151" i="7"/>
  <c r="J150" i="7"/>
  <c r="I150" i="7"/>
  <c r="J149" i="7"/>
  <c r="I149" i="7"/>
  <c r="J148" i="7"/>
  <c r="I148" i="7"/>
  <c r="J147" i="7"/>
  <c r="I147" i="7"/>
  <c r="J146" i="7"/>
  <c r="I146" i="7"/>
  <c r="J145" i="7"/>
  <c r="I145" i="7"/>
  <c r="J144" i="7"/>
  <c r="I144" i="7"/>
  <c r="J143" i="7"/>
  <c r="I143" i="7"/>
  <c r="J142" i="7"/>
  <c r="I142" i="7"/>
  <c r="J141" i="7"/>
  <c r="I141" i="7"/>
  <c r="J140" i="7"/>
  <c r="I140" i="7"/>
  <c r="J139" i="7"/>
  <c r="I139" i="7"/>
  <c r="J138" i="7"/>
  <c r="I138" i="7"/>
  <c r="J137" i="7"/>
  <c r="I137" i="7"/>
  <c r="J136" i="7"/>
  <c r="I136" i="7"/>
  <c r="J135" i="7"/>
  <c r="I135" i="7"/>
  <c r="J134" i="7"/>
  <c r="I134" i="7"/>
  <c r="J133" i="7"/>
  <c r="I133" i="7"/>
  <c r="J132" i="7"/>
  <c r="I132" i="7"/>
  <c r="J131" i="7"/>
  <c r="I131" i="7"/>
  <c r="J130" i="7"/>
  <c r="I130" i="7"/>
  <c r="J129" i="7"/>
  <c r="I129" i="7"/>
  <c r="J128" i="7"/>
  <c r="I128" i="7"/>
  <c r="J127" i="7"/>
  <c r="I127" i="7"/>
  <c r="J126" i="7"/>
  <c r="I126" i="7"/>
  <c r="J125" i="7"/>
  <c r="I125" i="7"/>
  <c r="J124" i="7"/>
  <c r="I124" i="7"/>
  <c r="J123" i="7"/>
  <c r="I123" i="7"/>
  <c r="J122" i="7"/>
  <c r="I122" i="7"/>
  <c r="J121" i="7"/>
  <c r="I121" i="7"/>
  <c r="J120" i="7"/>
  <c r="I120" i="7"/>
  <c r="J119" i="7"/>
  <c r="I119" i="7"/>
  <c r="J118" i="7"/>
  <c r="I118" i="7"/>
  <c r="J117" i="7"/>
  <c r="I117" i="7"/>
  <c r="J116" i="7"/>
  <c r="I116" i="7"/>
  <c r="J115" i="7"/>
  <c r="I115" i="7"/>
  <c r="J114" i="7"/>
  <c r="I114" i="7"/>
  <c r="J113" i="7"/>
  <c r="I113" i="7"/>
  <c r="J112" i="7"/>
  <c r="I112" i="7"/>
  <c r="J111" i="7"/>
  <c r="I111" i="7"/>
  <c r="J110" i="7"/>
  <c r="I110" i="7"/>
  <c r="J109" i="7"/>
  <c r="I109" i="7"/>
  <c r="J108" i="7"/>
  <c r="I108" i="7"/>
  <c r="J107" i="7"/>
  <c r="I107" i="7"/>
  <c r="J106" i="7"/>
  <c r="I106" i="7"/>
  <c r="J105" i="7"/>
  <c r="I105" i="7"/>
  <c r="J104" i="7"/>
  <c r="I104" i="7"/>
  <c r="J103" i="7"/>
  <c r="I103" i="7"/>
  <c r="J102" i="7"/>
  <c r="I102" i="7"/>
  <c r="J101" i="7"/>
  <c r="I101" i="7"/>
  <c r="J100" i="7"/>
  <c r="I100" i="7"/>
  <c r="J99" i="7"/>
  <c r="I99" i="7"/>
  <c r="J98" i="7"/>
  <c r="I98" i="7"/>
  <c r="J97" i="7"/>
  <c r="I97" i="7"/>
  <c r="J96" i="7"/>
  <c r="I96" i="7"/>
  <c r="J95" i="7"/>
  <c r="I95" i="7"/>
  <c r="J94" i="7"/>
  <c r="I94" i="7"/>
  <c r="J93" i="7"/>
  <c r="I93" i="7"/>
  <c r="J92" i="7"/>
  <c r="I92" i="7"/>
  <c r="J91" i="7"/>
  <c r="I91" i="7"/>
  <c r="J90" i="7"/>
  <c r="I90" i="7"/>
  <c r="J89" i="7"/>
  <c r="I89" i="7"/>
  <c r="J88" i="7"/>
  <c r="I88" i="7"/>
  <c r="J87" i="7"/>
  <c r="I87" i="7"/>
  <c r="J86" i="7"/>
  <c r="I86" i="7"/>
  <c r="J85" i="7"/>
  <c r="I85" i="7"/>
  <c r="J84" i="7"/>
  <c r="I84" i="7"/>
  <c r="J83" i="7"/>
  <c r="I83" i="7"/>
  <c r="J82" i="7"/>
  <c r="I82" i="7"/>
  <c r="J81" i="7"/>
  <c r="I81" i="7"/>
  <c r="J80" i="7"/>
  <c r="I80" i="7"/>
  <c r="J79" i="7"/>
  <c r="I79" i="7"/>
  <c r="J78" i="7"/>
  <c r="I78" i="7"/>
  <c r="J77" i="7"/>
  <c r="I77" i="7"/>
  <c r="J76" i="7"/>
  <c r="I76" i="7"/>
  <c r="J75" i="7"/>
  <c r="I75" i="7"/>
  <c r="J74" i="7"/>
  <c r="I74" i="7"/>
  <c r="J73" i="7"/>
  <c r="I73" i="7"/>
  <c r="J72" i="7"/>
  <c r="I72" i="7"/>
  <c r="J71" i="7"/>
  <c r="I71" i="7"/>
  <c r="J70" i="7"/>
  <c r="I70" i="7"/>
  <c r="J69" i="7"/>
  <c r="I69" i="7"/>
  <c r="J68" i="7"/>
  <c r="I68" i="7"/>
  <c r="J67" i="7"/>
  <c r="I67" i="7"/>
  <c r="J66" i="7"/>
  <c r="I66" i="7"/>
  <c r="J65" i="7"/>
  <c r="I65" i="7"/>
  <c r="J64" i="7"/>
  <c r="I64" i="7"/>
  <c r="J63" i="7"/>
  <c r="I63" i="7"/>
  <c r="J62" i="7"/>
  <c r="I62" i="7"/>
  <c r="J61" i="7"/>
  <c r="I61" i="7"/>
  <c r="J60" i="7"/>
  <c r="I60" i="7"/>
  <c r="J59" i="7"/>
  <c r="I59" i="7"/>
  <c r="J58" i="7"/>
  <c r="I58" i="7"/>
  <c r="J57" i="7"/>
  <c r="I57" i="7"/>
  <c r="J56" i="7"/>
  <c r="I56" i="7"/>
  <c r="J55" i="7"/>
  <c r="I55" i="7"/>
  <c r="J54" i="7"/>
  <c r="I54" i="7"/>
  <c r="J53" i="7"/>
  <c r="I53" i="7"/>
  <c r="J52" i="7"/>
  <c r="I52" i="7"/>
  <c r="J51" i="7"/>
  <c r="I51" i="7"/>
  <c r="J50" i="7"/>
  <c r="I50" i="7"/>
  <c r="J49" i="7"/>
  <c r="I49" i="7"/>
  <c r="J48" i="7"/>
  <c r="I48" i="7"/>
  <c r="J47" i="7"/>
  <c r="I47" i="7"/>
  <c r="J46" i="7"/>
  <c r="I46" i="7"/>
  <c r="J45" i="7"/>
  <c r="I45" i="7"/>
  <c r="J44" i="7"/>
  <c r="I44" i="7"/>
  <c r="J43" i="7"/>
  <c r="I43" i="7"/>
  <c r="J42" i="7"/>
  <c r="I42" i="7"/>
  <c r="J41" i="7"/>
  <c r="I41" i="7"/>
  <c r="J40" i="7"/>
  <c r="I40" i="7"/>
  <c r="J39" i="7"/>
  <c r="I39" i="7"/>
  <c r="J38" i="7"/>
  <c r="I38" i="7"/>
  <c r="J37" i="7"/>
  <c r="I37" i="7"/>
  <c r="J36" i="7"/>
  <c r="I36" i="7"/>
  <c r="J35" i="7"/>
  <c r="I35" i="7"/>
  <c r="J34" i="7"/>
  <c r="I34" i="7"/>
  <c r="J33" i="7"/>
  <c r="I33" i="7"/>
  <c r="J32" i="7"/>
  <c r="I32" i="7"/>
  <c r="J31" i="7"/>
  <c r="I31" i="7"/>
  <c r="J30" i="7"/>
  <c r="I30" i="7"/>
  <c r="J29" i="7"/>
  <c r="I29" i="7"/>
  <c r="J28" i="7"/>
  <c r="I28" i="7"/>
  <c r="J27" i="7"/>
  <c r="I27" i="7"/>
  <c r="J26" i="7"/>
  <c r="I26" i="7"/>
  <c r="J25" i="7"/>
  <c r="I25" i="7"/>
  <c r="J24" i="7"/>
  <c r="I24" i="7"/>
  <c r="J23" i="7"/>
  <c r="I23" i="7"/>
  <c r="J22" i="7"/>
  <c r="I22" i="7"/>
  <c r="J21" i="7"/>
  <c r="I21" i="7"/>
  <c r="J20" i="7"/>
  <c r="I20" i="7"/>
  <c r="J19" i="7"/>
  <c r="I19" i="7"/>
  <c r="J18" i="7"/>
  <c r="I18" i="7"/>
  <c r="J17" i="7"/>
  <c r="I17" i="7"/>
  <c r="J16" i="7"/>
  <c r="I16" i="7"/>
  <c r="J15" i="7"/>
  <c r="I15" i="7"/>
  <c r="J14" i="7"/>
  <c r="I14" i="7"/>
  <c r="J13" i="7"/>
  <c r="I13" i="7"/>
  <c r="J12" i="7"/>
  <c r="I12" i="7"/>
  <c r="J11" i="7"/>
  <c r="I11" i="7"/>
  <c r="J10" i="7"/>
  <c r="I10" i="7"/>
  <c r="J9" i="7"/>
  <c r="I9" i="7"/>
  <c r="J8" i="7"/>
  <c r="I8" i="7"/>
  <c r="J7" i="7"/>
  <c r="I7" i="7"/>
  <c r="J6" i="7"/>
  <c r="I6" i="7"/>
  <c r="J5" i="7"/>
  <c r="I5" i="7"/>
  <c r="J4" i="7"/>
  <c r="I4" i="7"/>
  <c r="J3" i="7"/>
  <c r="I3" i="7"/>
  <c r="J2" i="7"/>
  <c r="I2" i="7"/>
  <c r="K214" i="6"/>
  <c r="J214" i="6"/>
  <c r="I214" i="6"/>
  <c r="H214" i="6"/>
  <c r="G214" i="6"/>
  <c r="F214" i="6"/>
  <c r="E214" i="6"/>
  <c r="K213" i="6"/>
  <c r="J213" i="6"/>
  <c r="I213" i="6"/>
  <c r="H213" i="6"/>
  <c r="G213" i="6"/>
  <c r="F213" i="6"/>
  <c r="E213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210" i="6" s="1"/>
  <c r="D9" i="6"/>
  <c r="D8" i="6"/>
  <c r="D7" i="6"/>
  <c r="D6" i="6"/>
  <c r="D5" i="6"/>
  <c r="D4" i="6"/>
  <c r="D3" i="6"/>
  <c r="D2" i="6"/>
  <c r="M39" i="5"/>
  <c r="L39" i="5"/>
  <c r="K39" i="5"/>
  <c r="J39" i="5"/>
  <c r="I39" i="5"/>
  <c r="H39" i="5"/>
  <c r="G39" i="5"/>
  <c r="M38" i="5"/>
  <c r="L38" i="5"/>
  <c r="K38" i="5"/>
  <c r="J38" i="5"/>
  <c r="I38" i="5"/>
  <c r="H38" i="5"/>
  <c r="G38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4" i="5"/>
  <c r="E24" i="5"/>
  <c r="F23" i="5"/>
  <c r="E23" i="5"/>
  <c r="F22" i="5"/>
  <c r="E22" i="5"/>
  <c r="F21" i="5"/>
  <c r="E21" i="5"/>
  <c r="F20" i="5"/>
  <c r="E20" i="5"/>
  <c r="F19" i="5"/>
  <c r="E19" i="5"/>
  <c r="F18" i="5"/>
  <c r="E18" i="5"/>
  <c r="F17" i="5"/>
  <c r="E17" i="5"/>
  <c r="F16" i="5"/>
  <c r="E16" i="5"/>
  <c r="F15" i="5"/>
  <c r="E15" i="5"/>
  <c r="F14" i="5"/>
  <c r="E14" i="5"/>
  <c r="F13" i="5"/>
  <c r="E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F4" i="5"/>
  <c r="E4" i="5"/>
  <c r="F3" i="5"/>
  <c r="E3" i="5"/>
  <c r="F2" i="5"/>
  <c r="F35" i="5" s="1"/>
  <c r="E2" i="5"/>
  <c r="K25" i="3"/>
  <c r="C25" i="3" s="1"/>
  <c r="J25" i="3"/>
  <c r="I25" i="3"/>
  <c r="H25" i="3"/>
  <c r="F25" i="3"/>
  <c r="L24" i="3"/>
  <c r="K24" i="3"/>
  <c r="C24" i="3" s="1"/>
  <c r="J24" i="3"/>
  <c r="I24" i="3"/>
  <c r="H24" i="3"/>
  <c r="F24" i="3"/>
  <c r="D24" i="3"/>
  <c r="B24" i="3"/>
  <c r="K23" i="3"/>
  <c r="C23" i="3" s="1"/>
  <c r="J23" i="3"/>
  <c r="I23" i="3"/>
  <c r="H23" i="3"/>
  <c r="L23" i="3" s="1"/>
  <c r="F23" i="3"/>
  <c r="L22" i="3"/>
  <c r="K22" i="3"/>
  <c r="J22" i="3"/>
  <c r="I22" i="3"/>
  <c r="H22" i="3"/>
  <c r="C22" i="3" s="1"/>
  <c r="F22" i="3"/>
  <c r="K21" i="3"/>
  <c r="J21" i="3"/>
  <c r="I21" i="3"/>
  <c r="H21" i="3"/>
  <c r="F21" i="3"/>
  <c r="C21" i="3"/>
  <c r="K20" i="3"/>
  <c r="J20" i="3"/>
  <c r="I20" i="3"/>
  <c r="H20" i="3"/>
  <c r="F20" i="3"/>
  <c r="L19" i="3"/>
  <c r="K19" i="3"/>
  <c r="C19" i="3" s="1"/>
  <c r="J19" i="3"/>
  <c r="I19" i="3"/>
  <c r="H19" i="3"/>
  <c r="F19" i="3"/>
  <c r="B19" i="3"/>
  <c r="D19" i="3" s="1"/>
  <c r="K18" i="3"/>
  <c r="J18" i="3"/>
  <c r="I18" i="3"/>
  <c r="H18" i="3"/>
  <c r="C18" i="3" s="1"/>
  <c r="F18" i="3"/>
  <c r="K17" i="3"/>
  <c r="C17" i="3" s="1"/>
  <c r="J17" i="3"/>
  <c r="I17" i="3"/>
  <c r="H17" i="3"/>
  <c r="F17" i="3"/>
  <c r="K16" i="3"/>
  <c r="J16" i="3"/>
  <c r="I16" i="3"/>
  <c r="H16" i="3"/>
  <c r="C16" i="3" s="1"/>
  <c r="F16" i="3"/>
  <c r="K15" i="3"/>
  <c r="C15" i="3" s="1"/>
  <c r="J15" i="3"/>
  <c r="I15" i="3"/>
  <c r="H15" i="3"/>
  <c r="F15" i="3"/>
  <c r="L14" i="3"/>
  <c r="K14" i="3"/>
  <c r="J14" i="3"/>
  <c r="I14" i="3"/>
  <c r="H14" i="3"/>
  <c r="F14" i="3"/>
  <c r="D14" i="3"/>
  <c r="C14" i="3"/>
  <c r="B14" i="3"/>
  <c r="K13" i="3"/>
  <c r="J13" i="3"/>
  <c r="I13" i="3"/>
  <c r="H13" i="3"/>
  <c r="F13" i="3"/>
  <c r="K12" i="3"/>
  <c r="J12" i="3"/>
  <c r="I12" i="3"/>
  <c r="H12" i="3"/>
  <c r="C12" i="3" s="1"/>
  <c r="F12" i="3"/>
  <c r="K11" i="3"/>
  <c r="J11" i="3"/>
  <c r="I11" i="3"/>
  <c r="H11" i="3"/>
  <c r="F11" i="3"/>
  <c r="C11" i="3"/>
  <c r="K10" i="3"/>
  <c r="J10" i="3"/>
  <c r="I10" i="3"/>
  <c r="H10" i="3"/>
  <c r="F10" i="3"/>
  <c r="K9" i="3"/>
  <c r="J9" i="3"/>
  <c r="I9" i="3"/>
  <c r="L9" i="3" s="1"/>
  <c r="H9" i="3"/>
  <c r="F9" i="3"/>
  <c r="K8" i="3"/>
  <c r="J8" i="3"/>
  <c r="I8" i="3"/>
  <c r="H8" i="3"/>
  <c r="F8" i="3"/>
  <c r="K7" i="3"/>
  <c r="C7" i="3" s="1"/>
  <c r="J7" i="3"/>
  <c r="I7" i="3"/>
  <c r="B7" i="3" s="1"/>
  <c r="D7" i="3" s="1"/>
  <c r="H7" i="3"/>
  <c r="F7" i="3"/>
  <c r="K6" i="3"/>
  <c r="J6" i="3"/>
  <c r="I6" i="3"/>
  <c r="H6" i="3"/>
  <c r="F6" i="3"/>
  <c r="K5" i="3"/>
  <c r="J5" i="3"/>
  <c r="I5" i="3"/>
  <c r="H5" i="3"/>
  <c r="L5" i="3" s="1"/>
  <c r="F5" i="3"/>
  <c r="C5" i="3"/>
  <c r="K4" i="3"/>
  <c r="J4" i="3"/>
  <c r="I4" i="3"/>
  <c r="H4" i="3"/>
  <c r="F4" i="3"/>
  <c r="K3" i="3"/>
  <c r="J3" i="3"/>
  <c r="I3" i="3"/>
  <c r="H3" i="3"/>
  <c r="C3" i="3" s="1"/>
  <c r="F3" i="3"/>
  <c r="K2" i="3"/>
  <c r="J2" i="3"/>
  <c r="I2" i="3"/>
  <c r="H2" i="3"/>
  <c r="B2" i="3" s="1"/>
  <c r="F2" i="3"/>
  <c r="K8" i="2"/>
  <c r="J8" i="2"/>
  <c r="I8" i="2"/>
  <c r="H8" i="2"/>
  <c r="F8" i="2"/>
  <c r="E8" i="2"/>
  <c r="B8" i="2"/>
  <c r="K7" i="2"/>
  <c r="J7" i="2"/>
  <c r="I7" i="2"/>
  <c r="H7" i="2"/>
  <c r="F7" i="2"/>
  <c r="E7" i="2"/>
  <c r="G7" i="2" s="1"/>
  <c r="K6" i="2"/>
  <c r="J6" i="2"/>
  <c r="I6" i="2"/>
  <c r="H6" i="2"/>
  <c r="F6" i="2"/>
  <c r="E6" i="2"/>
  <c r="G6" i="2" s="1"/>
  <c r="K5" i="2"/>
  <c r="J5" i="2"/>
  <c r="I5" i="2"/>
  <c r="H5" i="2"/>
  <c r="F5" i="2"/>
  <c r="E5" i="2"/>
  <c r="G5" i="2" s="1"/>
  <c r="K4" i="2"/>
  <c r="J4" i="2"/>
  <c r="I4" i="2"/>
  <c r="H4" i="2"/>
  <c r="C4" i="2" s="1"/>
  <c r="G4" i="2"/>
  <c r="F4" i="2"/>
  <c r="E4" i="2"/>
  <c r="K3" i="2"/>
  <c r="J3" i="2"/>
  <c r="I3" i="2"/>
  <c r="H3" i="2"/>
  <c r="C3" i="2" s="1"/>
  <c r="J3" i="9" s="1"/>
  <c r="F3" i="2"/>
  <c r="E3" i="2"/>
  <c r="K2" i="2"/>
  <c r="J2" i="2"/>
  <c r="I2" i="2"/>
  <c r="H2" i="2"/>
  <c r="F2" i="2"/>
  <c r="E2" i="2"/>
  <c r="G2" i="2" s="1"/>
  <c r="B2" i="2"/>
  <c r="F815" i="1"/>
  <c r="E815" i="1"/>
  <c r="D815" i="1"/>
  <c r="F814" i="1"/>
  <c r="E814" i="1"/>
  <c r="D814" i="1"/>
  <c r="C802" i="1"/>
  <c r="C803" i="1" s="1"/>
  <c r="C804" i="1" s="1"/>
  <c r="C805" i="1" s="1"/>
  <c r="C806" i="1" s="1"/>
  <c r="C807" i="1" s="1"/>
  <c r="C808" i="1" s="1"/>
  <c r="C809" i="1" s="1"/>
  <c r="C810" i="1" s="1"/>
  <c r="C811" i="1" s="1"/>
  <c r="C801" i="1"/>
  <c r="C785" i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784" i="1"/>
  <c r="C733" i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32" i="1"/>
  <c r="C719" i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11" i="1"/>
  <c r="C712" i="1" s="1"/>
  <c r="C713" i="1" s="1"/>
  <c r="C714" i="1" s="1"/>
  <c r="C715" i="1" s="1"/>
  <c r="C716" i="1" s="1"/>
  <c r="C717" i="1" s="1"/>
  <c r="C718" i="1" s="1"/>
  <c r="C688" i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681" i="1"/>
  <c r="C682" i="1" s="1"/>
  <c r="C683" i="1" s="1"/>
  <c r="C684" i="1" s="1"/>
  <c r="C685" i="1" s="1"/>
  <c r="C686" i="1" s="1"/>
  <c r="C687" i="1" s="1"/>
  <c r="C679" i="1"/>
  <c r="C680" i="1" s="1"/>
  <c r="C678" i="1"/>
  <c r="C583" i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582" i="1"/>
  <c r="C563" i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62" i="1"/>
  <c r="C542" i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41" i="1"/>
  <c r="C527" i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23" i="1"/>
  <c r="C524" i="1" s="1"/>
  <c r="C525" i="1" s="1"/>
  <c r="C519" i="1"/>
  <c r="C520" i="1" s="1"/>
  <c r="C521" i="1" s="1"/>
  <c r="C522" i="1" s="1"/>
  <c r="C518" i="1"/>
  <c r="C517" i="1"/>
  <c r="C408" i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01" i="1"/>
  <c r="C402" i="1" s="1"/>
  <c r="C403" i="1" s="1"/>
  <c r="C404" i="1" s="1"/>
  <c r="C405" i="1" s="1"/>
  <c r="C406" i="1" s="1"/>
  <c r="C407" i="1" s="1"/>
  <c r="C315" i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314" i="1"/>
  <c r="C313" i="1"/>
  <c r="C302" i="1"/>
  <c r="C303" i="1" s="1"/>
  <c r="C304" i="1" s="1"/>
  <c r="C305" i="1" s="1"/>
  <c r="C306" i="1" s="1"/>
  <c r="C307" i="1" s="1"/>
  <c r="C308" i="1" s="1"/>
  <c r="C309" i="1" s="1"/>
  <c r="C310" i="1" s="1"/>
  <c r="C311" i="1" s="1"/>
  <c r="C301" i="1"/>
  <c r="C267" i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09" i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06" i="1"/>
  <c r="C207" i="1" s="1"/>
  <c r="C208" i="1" s="1"/>
  <c r="C132" i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130" i="1"/>
  <c r="C131" i="1" s="1"/>
  <c r="C129" i="1"/>
  <c r="C128" i="1"/>
  <c r="D26" i="1"/>
  <c r="D25" i="1"/>
  <c r="D24" i="1"/>
  <c r="D23" i="1"/>
  <c r="C814" i="1" s="1"/>
  <c r="D22" i="1"/>
  <c r="D21" i="1"/>
  <c r="D20" i="1"/>
  <c r="D19" i="1"/>
  <c r="D18" i="1"/>
  <c r="D17" i="1"/>
  <c r="D16" i="1"/>
  <c r="L3" i="9" l="1"/>
  <c r="L4" i="3"/>
  <c r="L2" i="9"/>
  <c r="C815" i="1"/>
  <c r="L6" i="9"/>
  <c r="C6" i="3"/>
  <c r="G3" i="2"/>
  <c r="L3" i="3"/>
  <c r="B3" i="3"/>
  <c r="D3" i="3" s="1"/>
  <c r="E9" i="3"/>
  <c r="G9" i="3" s="1"/>
  <c r="B4" i="2"/>
  <c r="D4" i="2" s="1"/>
  <c r="C2" i="3"/>
  <c r="D2" i="3" s="1"/>
  <c r="L2" i="3"/>
  <c r="B3" i="2"/>
  <c r="D3" i="2" s="1"/>
  <c r="L8" i="9"/>
  <c r="L4" i="9"/>
  <c r="C5" i="2"/>
  <c r="B5" i="2"/>
  <c r="G8" i="2"/>
  <c r="E20" i="3"/>
  <c r="G20" i="3" s="1"/>
  <c r="E10" i="3"/>
  <c r="G10" i="3" s="1"/>
  <c r="E18" i="3"/>
  <c r="G18" i="3" s="1"/>
  <c r="E8" i="3"/>
  <c r="G8" i="3" s="1"/>
  <c r="E17" i="3"/>
  <c r="G17" i="3" s="1"/>
  <c r="E7" i="3"/>
  <c r="G7" i="3" s="1"/>
  <c r="E24" i="3"/>
  <c r="G24" i="3" s="1"/>
  <c r="E14" i="3"/>
  <c r="G14" i="3" s="1"/>
  <c r="E22" i="3"/>
  <c r="G22" i="3" s="1"/>
  <c r="E16" i="3"/>
  <c r="G16" i="3" s="1"/>
  <c r="E5" i="3"/>
  <c r="G5" i="3" s="1"/>
  <c r="E4" i="3"/>
  <c r="G4" i="3" s="1"/>
  <c r="E2" i="3"/>
  <c r="G2" i="3" s="1"/>
  <c r="E21" i="3"/>
  <c r="G21" i="3" s="1"/>
  <c r="E3" i="3"/>
  <c r="G3" i="3" s="1"/>
  <c r="E23" i="3"/>
  <c r="G23" i="3" s="1"/>
  <c r="E12" i="3"/>
  <c r="G12" i="3" s="1"/>
  <c r="E13" i="3"/>
  <c r="G13" i="3" s="1"/>
  <c r="E25" i="3"/>
  <c r="G25" i="3" s="1"/>
  <c r="E15" i="3"/>
  <c r="G15" i="3" s="1"/>
  <c r="B4" i="3"/>
  <c r="B5" i="3"/>
  <c r="D5" i="3" s="1"/>
  <c r="E6" i="3"/>
  <c r="G6" i="3" s="1"/>
  <c r="L7" i="9"/>
  <c r="C8" i="2"/>
  <c r="D8" i="2" s="1"/>
  <c r="C7" i="2"/>
  <c r="J7" i="9" s="1"/>
  <c r="B7" i="2"/>
  <c r="D7" i="2" s="1"/>
  <c r="C4" i="3"/>
  <c r="B9" i="3"/>
  <c r="D7" i="9"/>
  <c r="E19" i="3"/>
  <c r="G19" i="3" s="1"/>
  <c r="L5" i="9"/>
  <c r="C6" i="2"/>
  <c r="J6" i="9" s="1"/>
  <c r="B6" i="2"/>
  <c r="B15" i="3"/>
  <c r="D15" i="3" s="1"/>
  <c r="L15" i="3"/>
  <c r="L7" i="3"/>
  <c r="E11" i="3"/>
  <c r="G11" i="3" s="1"/>
  <c r="L6" i="3"/>
  <c r="C8" i="3"/>
  <c r="B8" i="3"/>
  <c r="D8" i="3" s="1"/>
  <c r="L8" i="3"/>
  <c r="B6" i="3"/>
  <c r="D6" i="3" s="1"/>
  <c r="C9" i="3"/>
  <c r="B12" i="3"/>
  <c r="D12" i="3" s="1"/>
  <c r="C8" i="9"/>
  <c r="N7" i="13"/>
  <c r="R19" i="13"/>
  <c r="L17" i="3"/>
  <c r="B17" i="3"/>
  <c r="D17" i="3" s="1"/>
  <c r="L18" i="3"/>
  <c r="L21" i="3"/>
  <c r="D8" i="9"/>
  <c r="AA5" i="13"/>
  <c r="Y5" i="13"/>
  <c r="Z5" i="13" s="1"/>
  <c r="T5" i="13"/>
  <c r="O9" i="13"/>
  <c r="M9" i="13"/>
  <c r="M23" i="13"/>
  <c r="O23" i="13"/>
  <c r="P3" i="13"/>
  <c r="R3" i="13" s="1"/>
  <c r="F3" i="13"/>
  <c r="C20" i="3"/>
  <c r="L20" i="3"/>
  <c r="B20" i="3"/>
  <c r="D20" i="3" s="1"/>
  <c r="L25" i="3"/>
  <c r="B25" i="3"/>
  <c r="D25" i="3" s="1"/>
  <c r="D208" i="6"/>
  <c r="O4" i="13"/>
  <c r="M13" i="13"/>
  <c r="L13" i="3"/>
  <c r="B13" i="3"/>
  <c r="B18" i="3"/>
  <c r="D18" i="3" s="1"/>
  <c r="L16" i="3"/>
  <c r="B22" i="3"/>
  <c r="D22" i="3" s="1"/>
  <c r="C2" i="9"/>
  <c r="J2" i="9" s="1"/>
  <c r="B2" i="9"/>
  <c r="I3" i="9"/>
  <c r="I8" i="9"/>
  <c r="N24" i="13"/>
  <c r="L11" i="3"/>
  <c r="E35" i="5"/>
  <c r="K3" i="9"/>
  <c r="Q3" i="13"/>
  <c r="N8" i="13"/>
  <c r="N10" i="13"/>
  <c r="N14" i="13"/>
  <c r="N20" i="13"/>
  <c r="B16" i="3"/>
  <c r="D16" i="3" s="1"/>
  <c r="J4" i="9"/>
  <c r="C5" i="9"/>
  <c r="J5" i="9" s="1"/>
  <c r="AB2" i="13"/>
  <c r="U2" i="13"/>
  <c r="M5" i="13"/>
  <c r="O14" i="13"/>
  <c r="M14" i="13"/>
  <c r="O21" i="13"/>
  <c r="N22" i="13"/>
  <c r="C10" i="3"/>
  <c r="L10" i="3"/>
  <c r="B10" i="3"/>
  <c r="L12" i="3"/>
  <c r="E34" i="5"/>
  <c r="I4" i="9"/>
  <c r="D4" i="9"/>
  <c r="K4" i="9" s="1"/>
  <c r="Q2" i="13"/>
  <c r="N2" i="13" s="1"/>
  <c r="N3" i="13"/>
  <c r="O22" i="13"/>
  <c r="M22" i="13"/>
  <c r="C2" i="2"/>
  <c r="D2" i="2" s="1"/>
  <c r="C13" i="3"/>
  <c r="M3" i="13"/>
  <c r="Q4" i="13"/>
  <c r="N4" i="13" s="1"/>
  <c r="N5" i="13"/>
  <c r="R9" i="13"/>
  <c r="N12" i="13"/>
  <c r="N19" i="13"/>
  <c r="N21" i="13"/>
  <c r="R23" i="13"/>
  <c r="K2" i="13"/>
  <c r="AA4" i="13"/>
  <c r="F7" i="13"/>
  <c r="P7" i="13"/>
  <c r="R7" i="13" s="1"/>
  <c r="K12" i="13"/>
  <c r="U12" i="13"/>
  <c r="AA14" i="13"/>
  <c r="T15" i="13"/>
  <c r="F17" i="13"/>
  <c r="P17" i="13"/>
  <c r="R17" i="13" s="1"/>
  <c r="Q24" i="13"/>
  <c r="R24" i="13" s="1"/>
  <c r="T25" i="13"/>
  <c r="Y3" i="13"/>
  <c r="Z3" i="13" s="1"/>
  <c r="AB4" i="13"/>
  <c r="T8" i="13"/>
  <c r="Y13" i="13"/>
  <c r="Z13" i="13" s="1"/>
  <c r="K15" i="13"/>
  <c r="AA17" i="13"/>
  <c r="T18" i="13"/>
  <c r="F20" i="13"/>
  <c r="P20" i="13"/>
  <c r="R20" i="13" s="1"/>
  <c r="Y23" i="13"/>
  <c r="Z23" i="13" s="1"/>
  <c r="K25" i="13"/>
  <c r="U25" i="13"/>
  <c r="K8" i="13"/>
  <c r="F13" i="13"/>
  <c r="P13" i="13"/>
  <c r="R13" i="13" s="1"/>
  <c r="K18" i="13"/>
  <c r="AB20" i="13"/>
  <c r="F34" i="5"/>
  <c r="Y12" i="13"/>
  <c r="Z12" i="13" s="1"/>
  <c r="Y22" i="13"/>
  <c r="Z22" i="13" s="1"/>
  <c r="AB23" i="13"/>
  <c r="B5" i="9"/>
  <c r="F2" i="13"/>
  <c r="P2" i="13"/>
  <c r="R2" i="13" s="1"/>
  <c r="AB6" i="13"/>
  <c r="K7" i="13"/>
  <c r="AA9" i="13"/>
  <c r="M11" i="13"/>
  <c r="F12" i="13"/>
  <c r="P12" i="13"/>
  <c r="R12" i="13" s="1"/>
  <c r="Y15" i="13"/>
  <c r="Z15" i="13" s="1"/>
  <c r="AB16" i="13"/>
  <c r="K17" i="13"/>
  <c r="AA19" i="13"/>
  <c r="M21" i="13"/>
  <c r="Y25" i="13"/>
  <c r="Z25" i="13" s="1"/>
  <c r="B11" i="3"/>
  <c r="D11" i="3" s="1"/>
  <c r="B21" i="3"/>
  <c r="D21" i="3" s="1"/>
  <c r="M4" i="13"/>
  <c r="F5" i="13"/>
  <c r="P5" i="13"/>
  <c r="R5" i="13" s="1"/>
  <c r="Y8" i="13"/>
  <c r="Z8" i="13" s="1"/>
  <c r="K10" i="13"/>
  <c r="F15" i="13"/>
  <c r="P15" i="13"/>
  <c r="R15" i="13" s="1"/>
  <c r="Y18" i="13"/>
  <c r="Z18" i="13" s="1"/>
  <c r="AB19" i="13"/>
  <c r="K20" i="13"/>
  <c r="AA22" i="13"/>
  <c r="M24" i="13"/>
  <c r="F25" i="13"/>
  <c r="P25" i="13"/>
  <c r="R25" i="13" s="1"/>
  <c r="B23" i="3"/>
  <c r="D23" i="3" s="1"/>
  <c r="K6" i="13"/>
  <c r="F11" i="13"/>
  <c r="P11" i="13"/>
  <c r="R11" i="13" s="1"/>
  <c r="K16" i="13"/>
  <c r="F21" i="13"/>
  <c r="P21" i="13"/>
  <c r="R21" i="13" s="1"/>
  <c r="F24" i="13"/>
  <c r="O25" i="13" l="1"/>
  <c r="M25" i="13"/>
  <c r="O7" i="13"/>
  <c r="M7" i="13"/>
  <c r="O18" i="13"/>
  <c r="M18" i="13"/>
  <c r="O15" i="13"/>
  <c r="M15" i="13"/>
  <c r="O13" i="13"/>
  <c r="I6" i="9"/>
  <c r="D6" i="2"/>
  <c r="K6" i="9" s="1"/>
  <c r="O6" i="13"/>
  <c r="M6" i="13"/>
  <c r="M10" i="13"/>
  <c r="O10" i="13"/>
  <c r="O17" i="13"/>
  <c r="M17" i="13"/>
  <c r="O8" i="13"/>
  <c r="M8" i="13"/>
  <c r="O12" i="13"/>
  <c r="M12" i="13"/>
  <c r="D2" i="9"/>
  <c r="K2" i="9" s="1"/>
  <c r="I2" i="9"/>
  <c r="I5" i="9"/>
  <c r="D5" i="9"/>
  <c r="R6" i="9"/>
  <c r="R7" i="9"/>
  <c r="R4" i="9"/>
  <c r="R8" i="9"/>
  <c r="R2" i="9"/>
  <c r="R5" i="9"/>
  <c r="R3" i="9"/>
  <c r="O11" i="13"/>
  <c r="M20" i="13"/>
  <c r="O20" i="13"/>
  <c r="Q3" i="9"/>
  <c r="Q7" i="9"/>
  <c r="Q8" i="9"/>
  <c r="Q5" i="9"/>
  <c r="Q6" i="9"/>
  <c r="Q4" i="9"/>
  <c r="Q2" i="9"/>
  <c r="R4" i="13"/>
  <c r="D9" i="3"/>
  <c r="O16" i="13"/>
  <c r="M16" i="13"/>
  <c r="D10" i="3"/>
  <c r="D13" i="3"/>
  <c r="K8" i="9"/>
  <c r="J8" i="9"/>
  <c r="J10" i="9" s="1"/>
  <c r="D5" i="2"/>
  <c r="O3" i="13"/>
  <c r="K7" i="9"/>
  <c r="O2" i="13"/>
  <c r="M2" i="13"/>
  <c r="P2" i="9"/>
  <c r="P6" i="9"/>
  <c r="P3" i="9"/>
  <c r="P4" i="9"/>
  <c r="P8" i="9"/>
  <c r="P7" i="9"/>
  <c r="P5" i="9"/>
  <c r="O5" i="13"/>
  <c r="I7" i="9"/>
  <c r="D4" i="3"/>
  <c r="K5" i="9" l="1"/>
  <c r="I10" i="9"/>
  <c r="K10" i="9"/>
</calcChain>
</file>

<file path=xl/sharedStrings.xml><?xml version="1.0" encoding="utf-8"?>
<sst xmlns="http://schemas.openxmlformats.org/spreadsheetml/2006/main" count="21337" uniqueCount="4049">
  <si>
    <t>Image Name</t>
  </si>
  <si>
    <t>Course-Grain Ground Truth</t>
  </si>
  <si>
    <t>Fine-Grain Ground Truth</t>
  </si>
  <si>
    <t>Image Size (KB)</t>
  </si>
  <si>
    <t>Pixels</t>
  </si>
  <si>
    <t>Color (RGB)</t>
  </si>
  <si>
    <t>Height (Pixels)</t>
  </si>
  <si>
    <t>Width (Pixels)</t>
  </si>
  <si>
    <t>Source</t>
  </si>
  <si>
    <t>2S19_MSTA_Self-Propelled_Artillery_(SPA)_Vehicle_3.jpg</t>
  </si>
  <si>
    <t>Self Propelled Artillery</t>
  </si>
  <si>
    <t>2S19_MSTA</t>
  </si>
  <si>
    <r>
      <rPr>
        <sz val="11"/>
        <rFont val="Arial"/>
        <family val="2"/>
      </rPr>
      <t xml:space="preserve">2 indicates the source belongs to the website: </t>
    </r>
    <r>
      <rPr>
        <u/>
        <sz val="11"/>
        <color rgb="FF1155CC"/>
        <rFont val="Arial"/>
        <family val="2"/>
      </rPr>
      <t>Armyrecognitino.com</t>
    </r>
  </si>
  <si>
    <t>2S19_Msta-S_152mm_tracked_self-propelled_howitzer_-_Russia_14.jpg</t>
  </si>
  <si>
    <t>1 indicates the source belongs to Roboflow website</t>
  </si>
  <si>
    <t>2S19_Msta-S_152mm_tracked_self-propelled_howitzer_-_Russia_15.jpg</t>
  </si>
  <si>
    <t>0 indicates that the source belongs to another website</t>
  </si>
  <si>
    <t>2S19_Msta-S_152mm_tracked_self-propelled_howitzer_-_Russia_16.jpg</t>
  </si>
  <si>
    <t>2S19_Msta-S_152mm_tracked_self-propelled_howitzer_-_Russia_17.jpg</t>
  </si>
  <si>
    <t>2S19_Msta-S_152mm_tracked_self-propelled_howitzer_-_Russia_18.jpg</t>
  </si>
  <si>
    <t>2S19_Msta-S_152mm_tracked_self-propelled_howitzer_-_Russia_19.jpg</t>
  </si>
  <si>
    <t>2S19_Msta-S_152mm_tracked_self-propelled_howitzer_-_Russia_20.jpg</t>
  </si>
  <si>
    <t>2S19_Msta-S_152mm_tracked_self-propelled_howitzer_-_Russia_21.jpg</t>
  </si>
  <si>
    <t>2S19_Msta-S_152mm_tracked_self-propelled_howitzer_-_Russia_22.jpg</t>
  </si>
  <si>
    <t>2S19_Msta-S_152mm_tracked_self-propelled_howitzer_-_Russia_23.jpg</t>
  </si>
  <si>
    <t>2S19_Msta-S_152mm_tracked_self-propelled_howitzer_-_Russia_24.jpg</t>
  </si>
  <si>
    <t>2S19_Msta-S_152mm_tracked_self-propelled_howitzer_-_Russia_25.jpg</t>
  </si>
  <si>
    <t>30N6E_Flap_Lid_B _Tracking_and_missile_guidance_radar_for_SA-10_Grumble_-_Russia_0.jpg</t>
  </si>
  <si>
    <t>Air Defense</t>
  </si>
  <si>
    <t>30N6E</t>
  </si>
  <si>
    <t>30N6E_Flap_Lid_B _Tracking_and_missile_guidance_radar_for_SA-10_Grumble_-_Russia_1.jpg</t>
  </si>
  <si>
    <t>30N6E_Flap_Lid_B _Tracking_and_missile_guidance_radar_for_SA-10_Grumble_-_Russia_10.jpg</t>
  </si>
  <si>
    <t>30N6E_Flap_Lid_B _Tracking_and_missile_guidance_radar_for_SA-10_Grumble_-_Russia_11.jpg</t>
  </si>
  <si>
    <t>30N6E_Flap_Lid_B _Tracking_and_missile_guidance_radar_for_SA-10_Grumble_-_Russia_2.jpg</t>
  </si>
  <si>
    <t>30N6E_Flap_Lid_B _Tracking_and_missile_guidance_radar_for_SA-10_Grumble_-_Russia_3.jpg</t>
  </si>
  <si>
    <t>30N6E_Flap_Lid_B _Tracking_and_missile_guidance_radar_for_SA-10_Grumble_-_Russia_4.jpg</t>
  </si>
  <si>
    <t>30N6E_Flap_Lid_B _Tracking_and_missile_guidance_radar_for_SA-10_Grumble_-_Russia_5.jpg</t>
  </si>
  <si>
    <t>30N6E_Flap_Lid_B _Tracking_and_missile_guidance_radar_for_SA-10_Grumble_-_Russia_6.jpg</t>
  </si>
  <si>
    <t>30N6E_Flap_Lid_B _Tracking_and_missile_guidance_radar_for_SA-10_Grumble_-_Russia_7.jpg</t>
  </si>
  <si>
    <t>30N6E_Flap_Lid_B _Tracking_and_missile_guidance_radar_for_SA-10_Grumble_-_Russia_8.jpg</t>
  </si>
  <si>
    <t>30N6E_Flap_Lid_B _Tracking_and_missile_guidance_radar_for_SA-10_Grumble_-_Russia_9.jpg</t>
  </si>
  <si>
    <t>BM-30_Smerch_9K58_MLRS_300mm_Multiple_Launch_Rocket_System_-_Russia_103.jpg</t>
  </si>
  <si>
    <t>BM-30</t>
  </si>
  <si>
    <t>BM-30_Smerch_9K58_MLRS_300mm_Multiple_Launch_Rocket_System_-_Russia_104.jpg</t>
  </si>
  <si>
    <t>BM-30_Smerch_9K58_MLRS_300mm_Multiple_Launch_Rocket_System_-_Russia_105.jpg</t>
  </si>
  <si>
    <t>BM-30_Smerch_9K58_MLRS_300mm_Multiple_Launch_Rocket_System_-_Russia_106.jpg</t>
  </si>
  <si>
    <t>BM-30_Smerch_9K58_MLRS_300mm_Multiple_Launch_Rocket_System_-_Russia_107.jpg</t>
  </si>
  <si>
    <t>BM-30_Smerch_9K58_MLRS_300mm_Multiple_Launch_Rocket_System_-_Russia_108.jpg</t>
  </si>
  <si>
    <t>BM-30_Smerch_9K58_MLRS_300mm_Multiple_Launch_Rocket_System_-_Russia_109.jpg</t>
  </si>
  <si>
    <t>BM-30_Smerch_9K58_MLRS_300mm_Multiple_Launch_Rocket_System_-_Russia_110.jpg</t>
  </si>
  <si>
    <t>BM-30_Smerch_9K58_MLRS_300mm_Multiple_Launch_Rocket_System_-_Russia_111.jpg</t>
  </si>
  <si>
    <t>BM-30_Smerch_9K58_MLRS_300mm_Multiple_Launch_Rocket_System_-_Russia_112.jpg</t>
  </si>
  <si>
    <t>BM-30_Smerch_9K58_MLRS_300mm_Multiple_Launch_Rocket_System_-_Russia_113.jpg</t>
  </si>
  <si>
    <t>BM-30_Smerch_9K58_MLRS_300mm_Multiple_Launch_Rocket_System_-_Russia_114.jpg</t>
  </si>
  <si>
    <t>1_png.rf.fcd8225b8e8e6b56ba76285e682246be.jpg</t>
  </si>
  <si>
    <t>BMD</t>
  </si>
  <si>
    <t>10_jpg.rf.7220cdc27a6e427ae8e3d0d36504db42.jpg</t>
  </si>
  <si>
    <t>11_jpg.rf.300ae6ef44297803822746423c1b17a8.jpg</t>
  </si>
  <si>
    <t>12_jpg.rf.7a5011c8e63049ae57909b0b012c17bd.jpg</t>
  </si>
  <si>
    <t>13_jpg.rf.b2754972a930afebd6d9a2decf17a4f1.jpg</t>
  </si>
  <si>
    <t>15_png.rf.39e03bfdd429057a728096bbb2771120.jpg</t>
  </si>
  <si>
    <t>16_jpg.rf.da080a71b72327698870d0ac3493dd51.jpg</t>
  </si>
  <si>
    <t>18_jpg.rf.427f61e63fb40265f5977b897202554e.jpg</t>
  </si>
  <si>
    <t>19_jpg.rf.f0ccb27f98faa263478d452beb25e3d4.jpg</t>
  </si>
  <si>
    <t>2_jpg.rf.6b7ef6f6ff0dae1e921a99c65364882f.jpg</t>
  </si>
  <si>
    <t>20_jpg.rf.2908b44593b3b647579df3c6f4e664a3.jpg</t>
  </si>
  <si>
    <t>21_jpg.rf.e689830b643580f95aa4165081c0d506.jpg</t>
  </si>
  <si>
    <t>22_jpg.rf.ed61512d37005760fda24507d173fcf9.jpg</t>
  </si>
  <si>
    <t>23_jpg.rf.c9ed80bedfe0eee0fa42e9a82ecbf37a.jpg</t>
  </si>
  <si>
    <t>24_jpg.rf.e84249ae38d7941fed560058b07b7e10.jpg</t>
  </si>
  <si>
    <t>25_jpg.rf.0a3a7da98f35b347e5eecb403b914e13.jpg</t>
  </si>
  <si>
    <t>26_jpg.rf.511ac59a9b83848f8a73bf8ec3d062fc.jpg</t>
  </si>
  <si>
    <t>27_jpg.rf.89717cf09371af705425a909e670b8ca.jpg</t>
  </si>
  <si>
    <t>28_jpg.rf.856977b564e739c17c651f06b0a1d565.jpg</t>
  </si>
  <si>
    <t>3_jpg.rf.58baa7375c52ea4e7df66cf44f717f1c.jpg</t>
  </si>
  <si>
    <t>30_jpg.rf.545082ff301fb3e8e9868e58d5291359.jpg</t>
  </si>
  <si>
    <t>31_jpg.rf.129f37d4a9672cb779bca0f4604bf52c.jpg</t>
  </si>
  <si>
    <t>32_jpg.rf.a70c10b8f9728d0be6966006c3626551.jpg</t>
  </si>
  <si>
    <t>34_jpg.rf.0a5ffd15ccd7d556addf2860c6ee0542.jpg</t>
  </si>
  <si>
    <t>35_jpg.rf.e3da4c69ec7ad1831d191074317fe9a8.jpg</t>
  </si>
  <si>
    <t>36_jpg.rf.0d480d2c573e5b475a55d6a89eabbcb9.jpg</t>
  </si>
  <si>
    <t>37_jpg.rf.ddc13af1d2713b2501cdf373e156c034.jpg</t>
  </si>
  <si>
    <t>39_jpg.rf.d337964007e513d53e34f52aa800295e.jpg</t>
  </si>
  <si>
    <t>4_jpeg.rf.37579cb5e5f7d07088b01a3eb34cd087.jpg</t>
  </si>
  <si>
    <t>40_jpg.rf.d9bb35a8015693de79530affc243c878.jpg</t>
  </si>
  <si>
    <t>41_jpg.rf.f4cdba4329d9f5b22991c1813dbbcefe.jpg</t>
  </si>
  <si>
    <t>42_jpg.rf.3b8a526b67eb116a9be0a15d56c309ed.jpg</t>
  </si>
  <si>
    <t>43_jpg.rf.86d3e53eb7ebc573ae15a0e3b144b685.jpg</t>
  </si>
  <si>
    <t>44_jpg.rf.c343a4c2fcba91c61e92075b9d0ae5e2.jpg</t>
  </si>
  <si>
    <t>45_jpg.rf.95971d95cf4966cb46f3858ed26dcfdb.jpg</t>
  </si>
  <si>
    <t>46_jpg.rf.f92e172ff8a5d0676f86a6ee63df47da.jpg</t>
  </si>
  <si>
    <t>48_jpg.rf.efa602a5b62f015fa963bb3943d883ba.jpg</t>
  </si>
  <si>
    <t>49_jpg.rf.46eb8c8a850c88d1e27de64f5cd95b3d.jpg</t>
  </si>
  <si>
    <t>5_jpg.rf.887fe7e8ddffe1a5f501899628636376.jpg</t>
  </si>
  <si>
    <t>51_jpg.rf.d609ccc123cf73dd426e55811718b0d4.jpg</t>
  </si>
  <si>
    <t>52_jpg.rf.3f1c531678928a873d711e1d6219bcd6.jpg</t>
  </si>
  <si>
    <t>53_jpg.rf.4d46c8e40afe7d7d4dbc3ca4e477d0a7.jpg</t>
  </si>
  <si>
    <t>55_jpg.rf.bb665646f8bed3c25778de4aac1a91bd.jpg</t>
  </si>
  <si>
    <t>56_jpg.rf.6c7abf6fabdb213946399043f8dc9a39.jpg</t>
  </si>
  <si>
    <t>58_jpg.rf.526f178de9c508c08674f2919f524652.jpg</t>
  </si>
  <si>
    <t>59_jpg.rf.136c3f04000c52be292783aa117b8afa.jpg</t>
  </si>
  <si>
    <t>6_jpg.rf.4c2cecbebfb1359be8b42dd1c568a8d0.jpg</t>
  </si>
  <si>
    <t>60_jpg.rf.157ca1be67baee836eb07b603c67b301.jpg</t>
  </si>
  <si>
    <t>61_jpg.rf.f77cc54a14e26f4fb37179bac020056c.jpg</t>
  </si>
  <si>
    <t>62_jpg.rf.49c9042a6d1b11d344e778c3429db7f4.jpg</t>
  </si>
  <si>
    <t>63_jpg.rf.4d5f1bb97f43666c0461a657e1759f34.jpg</t>
  </si>
  <si>
    <t>64_jpg.rf.9dd42c2216b2a03a90177a1916e9b26a.jpg</t>
  </si>
  <si>
    <t>65_jpg.rf.e7fcabe33b878a6212934bd2e9687043.jpg</t>
  </si>
  <si>
    <t>66_jpg.rf.1ecce366ec37905e8c067eb0e68c0247.jpg</t>
  </si>
  <si>
    <t>67_jpg.rf.703434027b317fad55408dabcbe0b393.jpg</t>
  </si>
  <si>
    <t>7_jpg.rf.373db6487b01b009ff72d98b54585263.jpg</t>
  </si>
  <si>
    <t>70_jpg.rf.b16125fc1188e25c515317c000140d8e.jpg</t>
  </si>
  <si>
    <t>72_jpg.rf.5801c311c5b35a19eb213d0d417e77e1.jpg</t>
  </si>
  <si>
    <t>75_jpg.rf.39cfadcd505712cc4a10cac348bbf3ad.jpg</t>
  </si>
  <si>
    <t>76_jpg.rf.4a000f626782d30a173bb6bf4f8773f2.jpg</t>
  </si>
  <si>
    <t>77_jpg.rf.c799fb05e0c1eacba1fc75c40d5b4975.jpg</t>
  </si>
  <si>
    <t>78_jpg.rf.f2250e9f9fcd3cad4dff4d3452155e42.jpg</t>
  </si>
  <si>
    <t>79_jpg.rf.0a807c6e2714312258898671dd75ca44.jpg</t>
  </si>
  <si>
    <t>8_jpg.rf.5fb607108c4eda417c9ae3c9c8a1ce7e.jpg</t>
  </si>
  <si>
    <t>80_jpg.rf.be1653e2a9d51e8d4bcf379522d9b050.jpg</t>
  </si>
  <si>
    <t>83_jpg.rf.d217f86f2e3e08e309afa43b84a4eae5.jpg</t>
  </si>
  <si>
    <t>84_jpg.rf.7fc0eee41ad1276c5f5ddd52e10622d3.jpg</t>
  </si>
  <si>
    <t>85_jpg.rf.ebc9c072e3af5f16d4b9ae49fa48d08b.jpg</t>
  </si>
  <si>
    <t>86_jpg.rf.42d71b23f600431ab3ec96876713edbc.jpg</t>
  </si>
  <si>
    <t>87_jpg.rf.5855ae79e494cc6ed16f73366761108d.jpg</t>
  </si>
  <si>
    <t>9_jpg.rf.f7222eabf33f623f2161d26c16d0a484.jpg</t>
  </si>
  <si>
    <t>90_jpg.rf.9260f110725ac390d7300e01b32533d7.jpg</t>
  </si>
  <si>
    <t>91_jpg.rf.c7ff1e189a1314f35bcbc9ac093ab1a8.jpg</t>
  </si>
  <si>
    <t>93_jpg.rf.b6ceadc248ac16f5fea0eda6a49f76c6.jpg</t>
  </si>
  <si>
    <t>94_jpg.rf.42b190645df7182dabe515d3fd6ae0c5.jpg</t>
  </si>
  <si>
    <t>96_jpg.rf.472c6e650257899027b38cb11baa0851.jpg</t>
  </si>
  <si>
    <t>97_jpg.rf.08601a50e14fa751705a56f73eb567e1.jpg</t>
  </si>
  <si>
    <t>98_jpg.rf.7192d83c0a11a01441701feb688e83e0.jpg</t>
  </si>
  <si>
    <t>99_jpg.rf.74b4e53521a59e83ed60fd9d1b792b93.jpg</t>
  </si>
  <si>
    <t>BMD-4M_IFV_Airborne_tracked_armored_infantry_fighting_vehicle_-_Russia_85.jpg</t>
  </si>
  <si>
    <t>BMD-4M_IFV_Airborne_tracked_armored_infantry_fighting_vehicle_-_Russia_86.jpg</t>
  </si>
  <si>
    <t>BMD-4M_IFV_Airborne_tracked_armored_infantry_fighting_vehicle_-_Russia_87.jpg</t>
  </si>
  <si>
    <t>BMD-4M_IFV_Airborne_tracked_armored_infantry_fighting_vehicle_-_Russia_88.jpg</t>
  </si>
  <si>
    <t>BMD-4M_IFV_Airborne_tracked_armored_infantry_fighting_vehicle_-_Russia_90.jpg</t>
  </si>
  <si>
    <t>BMD-4M_IFV_Airborne_tracked_armored_infantry_fighting_vehicle_-_Russia_91.jpg</t>
  </si>
  <si>
    <t>BMD-4M_IFV_Airborne_tracked_armored_infantry_fighting_vehicle_-_Russia_92.jpg</t>
  </si>
  <si>
    <t>BMD-4M_IFV_Airborne_tracked_armored_infantry_fighting_vehicle_-_Russia_93.jpg</t>
  </si>
  <si>
    <t>BMD-4M_IFV_Airborne_tracked_armored_infantry_fighting_vehicle_-_Russia_95.jpg</t>
  </si>
  <si>
    <t>1_jpg.rf.10970f21b4ae1cfd45f9c5626a4db735.jpg</t>
  </si>
  <si>
    <t>BMP</t>
  </si>
  <si>
    <t>BMP-1</t>
  </si>
  <si>
    <t>10_png.rf.f9137a5f06b76d2fc1c8d3a4d3189ec5.jpg</t>
  </si>
  <si>
    <t>100_jpg.rf.a1174b1bb7a442b73c7fd770e91b20a9.jpg</t>
  </si>
  <si>
    <t>11_png.rf.76682ca408ab30e61fc0096c8eb5e7dc.jpg</t>
  </si>
  <si>
    <t>12_png.rf.e077881b6aee3c3b093b7dcc64e92a2a.jpg</t>
  </si>
  <si>
    <t>13_png.rf.df8d23699f9a142032031c4f9887a8b9.jpg</t>
  </si>
  <si>
    <t>14_png.rf.3d7b0cfea163abc4d7546ea8ffc42a35.jpg</t>
  </si>
  <si>
    <t>15_jpg.rf.bc35e7a25a8e59b5393f6164d22bb08b.jpg</t>
  </si>
  <si>
    <t>16_png.rf.9317c20e883ba7b8524008cf12f97524.jpg</t>
  </si>
  <si>
    <t>17_png.rf.26ac6f0c39023d5a0e91a2bf3a365f3d.jpg</t>
  </si>
  <si>
    <t>18_png.rf.b9644268f533e069fe74d15a61cae0ff.jpg</t>
  </si>
  <si>
    <t>19_png.rf.f625b23789916f8bd7a16e5c84f25ac0.jpg</t>
  </si>
  <si>
    <t>2_jpg.rf.0bb6a273ba9e8f37ea4be8ad1a212789.jpg</t>
  </si>
  <si>
    <t>20_png.rf.a7d50deac1cc6b2ad1446ef9f97005e3.jpg</t>
  </si>
  <si>
    <t>21_png.rf.d4c7470272bd73f33578a1d2ef669797.jpg</t>
  </si>
  <si>
    <t>22_png.rf.b4287d19229ca7d2a7e24c1df32739ce.jpg</t>
  </si>
  <si>
    <t>23_png.rf.30d400df1421d090633001f8484a60b7.jpg</t>
  </si>
  <si>
    <t>25_jpg.rf.7d41f54f5c68d76a4b5b2a2090a58d7c.jpg</t>
  </si>
  <si>
    <t>26_jpg.rf.0cb840ca4d8ef6e43b31c34327e6fcbf.jpg</t>
  </si>
  <si>
    <t>27_jpg.rf.39bad7545850c0fc302b7ebaec70ec27.jpg</t>
  </si>
  <si>
    <t>28_png.rf.dc8ddd2403967c98c11e92e7131aa486.jpg</t>
  </si>
  <si>
    <t>29_png.rf.540cbe43e45308698bd9beb0de33d2d4.jpg</t>
  </si>
  <si>
    <t>3_png.rf.527e6a6597e3fb5726488a8b2455f104.jpg</t>
  </si>
  <si>
    <t>30_png.rf.0fba5321c7fa28a905cc275db0322e21.jpg</t>
  </si>
  <si>
    <t>32_jpg.rf.d9f3ad58417da6c2eeccc5ebd4000e27.jpg</t>
  </si>
  <si>
    <t>33_png.rf.868d78b88d44fe7af0af28c86588b4ac.jpg</t>
  </si>
  <si>
    <t>35_png.rf.06cec185a6da64a1d5fe64aa23084c69.jpg</t>
  </si>
  <si>
    <t>36_png.rf.920d64e18019c6b50535f20504d96723.jpg</t>
  </si>
  <si>
    <t>37_jpeg.rf.0882389f187cb9a3113f1e1bd275f0f5.jpg</t>
  </si>
  <si>
    <t>4_png.rf.5fed2e356b6ca0080f50fba3a598adbd.jpg</t>
  </si>
  <si>
    <t>40_png.rf.2dad8d7c5c4ab7e6e3d5f2e8bea3192b.jpg</t>
  </si>
  <si>
    <t>41_png.rf.774994a52c78dad7fb5b29de97df081c.jpg</t>
  </si>
  <si>
    <t>42_png.rf.6d3b3107735017d01021eebc554abcb5.jpg</t>
  </si>
  <si>
    <t>43_png.rf.36b2974c31761d6e3a79cd9701a6d0fb.jpg</t>
  </si>
  <si>
    <t>44_png.rf.be0b5b4550636782731fb96998647d8e.jpg</t>
  </si>
  <si>
    <t>45_jpeg.rf.e3b5c827af9ef9410a4eaaf56c62d544.jpg</t>
  </si>
  <si>
    <t>47_png.rf.a62b2cbbecacd5287c9eae2cbb87a9f0.jpg</t>
  </si>
  <si>
    <t>48_png.rf.7c6adabee5b3f757f7f5d71980c3bcfc.jpg</t>
  </si>
  <si>
    <t>5_png.rf.cdf743b36f090bbd257f5203de4d07b3.jpg</t>
  </si>
  <si>
    <t>54_png.rf.6ba23b5b3009776b92e19c9c586638f4.jpg</t>
  </si>
  <si>
    <t>55_png.rf.8dac9ff8d82a0b63b399107d74ffaa01.jpg</t>
  </si>
  <si>
    <t>57_jpg.rf.e9e58f53bb2067eb90047dabecc37833.jpg</t>
  </si>
  <si>
    <t>58_jpg.rf.0b0a8d6fae18c5bf3d7196d66307bbc4.jpg</t>
  </si>
  <si>
    <t>59_jpg.rf.14f542fd2b1b95edb99f978567ddbc85.jpg</t>
  </si>
  <si>
    <t>6_png.rf.de1ea43896dc92c1b93b08bd9904581f.jpg</t>
  </si>
  <si>
    <t>60_jpg.rf.14db3c7ee0fd15b4f606ed905a8fdf8b.jpg</t>
  </si>
  <si>
    <t>63_jpg.rf.992a6196e6439ac4c95927a14fee6c6f.jpg</t>
  </si>
  <si>
    <t>64_jpg.rf.fdc31f1a05aca93cfafec89621603e6f.jpg</t>
  </si>
  <si>
    <t>67_jpg.rf.33d4c718534d24e3c590eafb3286b2a4.jpg</t>
  </si>
  <si>
    <t>69_jpg.rf.7d77f0531e88a6358fdacdaa6977ce2c.jpg</t>
  </si>
  <si>
    <t>7_png.rf.fec9b9c581082772a8679dfbf06cd0bb.jpg</t>
  </si>
  <si>
    <t>75_jpg.rf.ccc0d42e463d987fd25513c787dad49e.jpg</t>
  </si>
  <si>
    <t>77_jpg.rf.1a464da891435c6e7603dfa0295abdd3.jpg</t>
  </si>
  <si>
    <t>78_jpg.rf.44556f4923a463de9936d408fc860ae9.jpg</t>
  </si>
  <si>
    <t>79_jpg.rf.5aa8575bc78d02b8861ef513d8cecae1.jpg</t>
  </si>
  <si>
    <t>8_png.rf.e2f6e135ccfaf4cb9b4ead471df56035.jpg</t>
  </si>
  <si>
    <t>80_jpg.rf.169ff70faabcca4569ec88259334ef77.jpg</t>
  </si>
  <si>
    <t>82_jpg.rf.569f80e95babec08773085116de27cd7.jpg</t>
  </si>
  <si>
    <t>85_jpg.rf.78474372a4ef1db0bb6f8d433bcdecb0.jpg</t>
  </si>
  <si>
    <t>86_jpg.rf.846945ad4fbd87325c486fe57e4a5bb6.jpg</t>
  </si>
  <si>
    <t>9_png.rf.f831c3921919c0459cab54f3311c6ffd.jpg</t>
  </si>
  <si>
    <t>90_jpg.rf.3288421033b7eb9f40da5fe5ae0848ba.jpg</t>
  </si>
  <si>
    <t>91_jpg.rf.cf4d8dd48a083e2fe59f797295daa27c.jpg</t>
  </si>
  <si>
    <t>92_jpg.rf.df59b0438c08282e601e03e6e82a828b.jpg</t>
  </si>
  <si>
    <t>93_jpg.rf.9729c386b165b2f7d865249a436f16c1.jpg</t>
  </si>
  <si>
    <t>94_jpg.rf.f831299642e381544c6349fdc30950d7.jpg</t>
  </si>
  <si>
    <t>95_jpg.rf.9c07bdc33484bd6da3fe7aaadf30aae7.jpg</t>
  </si>
  <si>
    <t>98_png.rf.cb901735a40b3741cd7766f30d4e7054.jpg</t>
  </si>
  <si>
    <t>99_jpg.rf.7915b4f27c5f097422c09fcccbc710b5.jpg</t>
  </si>
  <si>
    <t>10_jpg.rf.95a8a38e63af8d546421a2420153fcf7.jpg</t>
  </si>
  <si>
    <t>100_jpg.rf.55bfa20ea0559fb649ac48ed6fd62de1.jpg</t>
  </si>
  <si>
    <t>12_jpg.rf.673496ac24ed248ef96a7546b51ef5ab.jpg</t>
  </si>
  <si>
    <t>13_jpg.rf.8be1cb68abcad31d35f00191462cca55.jpg</t>
  </si>
  <si>
    <t>15_jpg.rf.361519f08a69bd2d3f37443d3c8a34d9.jpg</t>
  </si>
  <si>
    <t>16_jpg.rf.bc500d9da261e336d88d8d098541f317.jpg</t>
  </si>
  <si>
    <t>17_jpg.rf.5441b11fa80af4568dfc6a79646961ea.jpg</t>
  </si>
  <si>
    <t>18_jpg.rf.dca2640ee01bffcbfed66708f723dabf.jpg</t>
  </si>
  <si>
    <t>19_jpg.rf.b87b4cfaef8e8802a5cb51c96e9528fc.jpg</t>
  </si>
  <si>
    <t>2_png.rf.0377bf1970fd2720350b3191d5967e38.jpg</t>
  </si>
  <si>
    <t>BMP-2</t>
  </si>
  <si>
    <t>20_jpg.rf.4c4c78c84af3361155eda0f6b04ef1d2.jpg</t>
  </si>
  <si>
    <t>21_jpg.rf.e08f67b86aab24a210c279e26877ca70.jpg</t>
  </si>
  <si>
    <t>22_jpg.rf.0252db352c2427024314cd501c306e77.jpg</t>
  </si>
  <si>
    <t>23_jpeg.rf.490017b1e48d955f67b92cc2d39ba56c.jpg</t>
  </si>
  <si>
    <t>24_jpg.rf.2e00def52c4fe22f831567f9d60c416c.jpg</t>
  </si>
  <si>
    <t>25_jpg.rf.94bb9cc838b40932818b9635188cf03e.jpg</t>
  </si>
  <si>
    <t>26_jpg.rf.4ef6a31be09ffd2a63bd025c04d5785b.jpg</t>
  </si>
  <si>
    <t>27_jpg.rf.169724b63572a2ffe9c8d77689f9610c.jpg</t>
  </si>
  <si>
    <t>28_jpg.rf.5385fa3b7d60ad111e18e820cdfd4858.jpg</t>
  </si>
  <si>
    <t>29_jpg.rf.7e7452706f8b4f9688950b6475136dc8.jpg</t>
  </si>
  <si>
    <t>3_jpeg.rf.8859d7cc6dbef74f0ffb6bf4ba64ff5b.jpg</t>
  </si>
  <si>
    <t>30_jpg.rf.a81119b2c043182ae52e2a96455d4c75.jpg</t>
  </si>
  <si>
    <t>31_jpg.rf.2043efe897b93c7904360905b16d446d.jpg</t>
  </si>
  <si>
    <t>33_jpg.rf.88ce26fb3d7d40f707cf7b1474ca483f.jpg</t>
  </si>
  <si>
    <t>34_jpg.rf.b62b0a5df8d6e077aa24e2979f724e45.jpg</t>
  </si>
  <si>
    <t>36_png.rf.6485b377c172b88992d0ad3a50d6de25.jpg</t>
  </si>
  <si>
    <t>37_png.rf.98fe612a17de138c67ff7ecb79f6f37f.jpg</t>
  </si>
  <si>
    <t>38_jpg.rf.c424b7dc6b25cdb027baba910eae0730.jpg</t>
  </si>
  <si>
    <t>39_jpeg.rf.df9581cd830cbde1af1c0df3b5070498.jpg</t>
  </si>
  <si>
    <t>4_jpeg.rf.aee1138ed03eb6c1c3001b4c977f9d69.jpg</t>
  </si>
  <si>
    <t>40_png.rf.d8a1823353844f2a11cb7766fd682eb8.jpg</t>
  </si>
  <si>
    <t>41_png.rf.ba40ef115b3d7b89c18c6946d7bf73a3.jpg</t>
  </si>
  <si>
    <t>42_jpg.rf.ea85f36a82470cb3b5d7031bc9332b6c.jpg</t>
  </si>
  <si>
    <t>43_jpg.rf.d8a7cb7d13c5f7e9cdc318a974615b7f.jpg</t>
  </si>
  <si>
    <t>44_jpeg.rf.9d9e9468f0ff70da006c8985693ad6f6.jpg</t>
  </si>
  <si>
    <t>45_png.rf.a428bd906352a569383b51d7b64f754b.jpg</t>
  </si>
  <si>
    <t>46_png.rf.5daaf797c53f340d6153ea33e9b21058.jpg</t>
  </si>
  <si>
    <t>47_png.rf.3f0bdb1b481343ef24ce226db76c21d0.jpg</t>
  </si>
  <si>
    <t>48_png.rf.b8539fc971510d8c5ed4f31ec44f24e5.jpg</t>
  </si>
  <si>
    <t>49_png.rf.6dcb73c4d5265a72c04169849dfef061.jpg</t>
  </si>
  <si>
    <t>5_jpg.rf.dc1e83f27241842d154fc4264d8dd2df.jpg</t>
  </si>
  <si>
    <t>50_jpg.rf.01fc5797c95858d21df6094ee9ed22b5.jpg</t>
  </si>
  <si>
    <t>51_png.rf.982915b9f552b3d77db05d28a1086080.jpg</t>
  </si>
  <si>
    <t>52_png.rf.15821e58d9c8feaf08736c0f7c42130b.jpg</t>
  </si>
  <si>
    <t>54_png.rf.77222ee35de59ff43ce1ac69ebc0c5d2.jpg</t>
  </si>
  <si>
    <t>55_png.rf.9a87921422fc80ba9df81b0207bd4532.jpg</t>
  </si>
  <si>
    <t>56_png.rf.1252c9c98307daebd31a335cf6e0b58c.jpg</t>
  </si>
  <si>
    <t>57_png.rf.a47ea9b9c1d64f19a0e13ba64c0e8e61.jpg</t>
  </si>
  <si>
    <t>58_png.rf.dfea93667625976b343e122faeac97a7.jpg</t>
  </si>
  <si>
    <t>64_jpg.rf.898f461bb872072d3cef8f706a4fb7a2.jpg</t>
  </si>
  <si>
    <t>67_jpg.rf.0742500bc14cf36e47d56f1792a56b43.jpg</t>
  </si>
  <si>
    <t>7_jpg.rf.49de4bd4f72359e26ee97f27898ffbf6.jpg</t>
  </si>
  <si>
    <t>70_jpg.rf.107e77905e41f6bf3632e564f14737f6.jpg</t>
  </si>
  <si>
    <t>73_jpg.rf.185220076d1520073e33bb069d9901ad.jpg</t>
  </si>
  <si>
    <t>76_jpg.rf.4485c4f41ff66ddf73f9a8d02c04b408.jpg</t>
  </si>
  <si>
    <t>77_jpg.rf.f22a6170afab04ec4741e03edf2f9e3a.jpg</t>
  </si>
  <si>
    <t>78_jpg.rf.981af2d50e6e1ef0bdf00b1563621fe6.jpg</t>
  </si>
  <si>
    <t>8_jpeg.rf.2118a3cb3c893a9e5e4b23f53d4ea6cb.jpg</t>
  </si>
  <si>
    <t>80_jpg.rf.3614621d8ee232b419c591227edd5c74.jpg</t>
  </si>
  <si>
    <t>81_jpg.rf.02feaaa556e9c0a2464d06d562cebb72.jpg</t>
  </si>
  <si>
    <t>83_jpg.rf.12c056afd3d70c14780b9914e154ba09.jpg</t>
  </si>
  <si>
    <t>85_jpg.rf.87fc5cf1c0ed653c6820050f5ee245d5.jpg</t>
  </si>
  <si>
    <t>86_jpg.rf.9e598d99566d9f9273fb7b7f59c0d081.jpg</t>
  </si>
  <si>
    <t>87_jpg.rf.9e7adcaa18d53604fe04efbe1ff33009.jpg</t>
  </si>
  <si>
    <t>9_jpeg.rf.ee0c7cfcbc8c322bb7f664efed385ca4.jpg</t>
  </si>
  <si>
    <t>91_jpg.rf.25b197744a70b025148918d0742e0d74.jpg</t>
  </si>
  <si>
    <t>93_jpg.rf.c4e56a0515f308b5191fa6aba2c38d8e.jpg</t>
  </si>
  <si>
    <t>95_jpg.rf.759acbd8244c6e5aa8742de1e0939993.jpg</t>
  </si>
  <si>
    <t>97_jpg.rf.1066ae937e8f783b5add8da8d3bc60e5.jpg</t>
  </si>
  <si>
    <t>98_jpg.rf.8201e1c3b29c9c415ed15669a7fc376c.jpg</t>
  </si>
  <si>
    <t>T-15_BMP_IFV_Tracked_armored_Infantry_Fighting_Vehicle_-_Russia_36.jpg</t>
  </si>
  <si>
    <t>BMP-T15</t>
  </si>
  <si>
    <t>T-15_BMP_IFV_Tracked_armored_Infantry_Fighting_Vehicle_-_Russia_37.jpg</t>
  </si>
  <si>
    <t>T-15_BMP_IFV_Tracked_armored_Infantry_Fighting_Vehicle_-_Russia_38.jpg</t>
  </si>
  <si>
    <t>T-15_BMP_IFV_Tracked_armored_Infantry_Fighting_Vehicle_-_Russia_39.jpg</t>
  </si>
  <si>
    <t>T-15_BMP_IFV_Tracked_armored_Infantry_Fighting_Vehicle_-_Russia_40.jpg</t>
  </si>
  <si>
    <t>T-15_BMP_IFV_Tracked_armored_Infantry_Fighting_Vehicle_-_Russia_41.jpg</t>
  </si>
  <si>
    <t>T-15_BMP_IFV_Tracked_armored_Infantry_Fighting_Vehicle_-_Russia_42.jpg</t>
  </si>
  <si>
    <t>T-15_BMP_IFV_Tracked_armored_Infantry_Fighting_Vehicle_-_Russia_43.jpg</t>
  </si>
  <si>
    <t>T-15_BMP_IFV_Tracked_armored_Infantry_Fighting_Vehicle_-_Russia_44.jpg</t>
  </si>
  <si>
    <t>T-15_BMP_IFV_Tracked_armored_Infantry_Fighting_Vehicle_-_Russia_45.jpg</t>
  </si>
  <si>
    <t>T-15_BMP_IFV_Tracked_armored_Infantry_Fighting_Vehicle_-_Russia_46.jpg</t>
  </si>
  <si>
    <t>T-15_BMP_IFV_Tracked_armored_Infantry_Fighting_Vehicle_-_Russia_47.jpg</t>
  </si>
  <si>
    <t>T-15_BMP_IFV_Tracked_armored_Infantry_Fighting_Vehicle_-_Russia_48.jpg</t>
  </si>
  <si>
    <t>T-15_BMP_IFV_Tracked_armored_Infantry_Fighting_Vehicle_-_Russia_49.jpg</t>
  </si>
  <si>
    <t>T-15_BMP_IFV_Tracked_armored_Infantry_Fighting_Vehicle_-_Russia_50.jpg</t>
  </si>
  <si>
    <t>T-15_BMP_IFV_Tracked_armored_Infantry_Fighting_Vehicle_-_Russia_51.jpg</t>
  </si>
  <si>
    <t>T-15_BMP_IFV_Tracked_armored_Infantry_Fighting_Vehicle_-_Russia_52.jpg</t>
  </si>
  <si>
    <t>T-15_BMP_IFV_Tracked_armored_Infantry_Fighting_Vehicle_-_Russia_53.jpg</t>
  </si>
  <si>
    <t>T-15_BMP_IFV_Tracked_armored_Infantry_Fighting_Vehicle_-_Russia_54.jpg</t>
  </si>
  <si>
    <t>T-15_BMP_IFV_Tracked_armored_Infantry_Fighting_Vehicle_-_Russia_55.jpg</t>
  </si>
  <si>
    <t>T-15_BMP_IFV_Tracked_armored_Infantry_Fighting_Vehicle_-_Russia_56.jpg</t>
  </si>
  <si>
    <t>BRDM-2_4x4_reconnaissance_wheeled_armored_vehicle_-_Russia_48.jpg</t>
  </si>
  <si>
    <t>BTR</t>
  </si>
  <si>
    <t>BRDM</t>
  </si>
  <si>
    <t>BRDM-2_4x4_reconnaissance_wheeled_armored_vehicle_-_Russia_49.jpg</t>
  </si>
  <si>
    <t>BRDM-2_4x4_reconnaissance_wheeled_armored_vehicle_-_Russia_50.jpg</t>
  </si>
  <si>
    <t>BRDM-2_4x4_reconnaissance_wheeled_armored_vehicle_-_Russia_51.jpg</t>
  </si>
  <si>
    <t>BRDM-2_4x4_reconnaissance_wheeled_armored_vehicle_-_Russia_52.jpg</t>
  </si>
  <si>
    <t>BRDM-2_4x4_reconnaissance_wheeled_armored_vehicle_-_Russia_53.jpg</t>
  </si>
  <si>
    <t>BRDM-2_4x4_reconnaissance_wheeled_armored_vehicle_-_Russia_54.jpg</t>
  </si>
  <si>
    <t>BRDM-2_4x4_reconnaissance_wheeled_armored_vehicle_-_Russia_55.jpg</t>
  </si>
  <si>
    <t>BRDM-2_4x4_reconnaissance_wheeled_armored_vehicle_-_Russia_57.jpg</t>
  </si>
  <si>
    <t>BRDM-2_4x4_reconnaissance_wheeled_armored_vehicle_-_Russia_59.jpg</t>
  </si>
  <si>
    <t>BRDM-2_4x4_reconnaissance_wheeled_armored_vehicle_-_Russia_62.jpg</t>
  </si>
  <si>
    <t>BRDM-2_4x4_reconnaissance_wheeled_armored_vehicle_-_Russia_64.jpg</t>
  </si>
  <si>
    <t>BRDM-2_4x4_reconnaissance_wheeled_armored_vehicle_-_Russia_65.jpg</t>
  </si>
  <si>
    <t>BTR-60_8x8_Armored_Personnel_Carrier_(APC)_22.jpg</t>
  </si>
  <si>
    <t>BTR-60</t>
  </si>
  <si>
    <t>BTR-60PB_APC_Armored_personnel_carrier_8x8_vehicle_-_Russia_34.jpg</t>
  </si>
  <si>
    <t>BTR-60PB_APC_Armored_personnel_carrier_8x8_vehicle_-_Russia_35.jpg</t>
  </si>
  <si>
    <t>BTR-60PB_APC_Armored_personnel_carrier_8x8_vehicle_-_Russia_36.jpg</t>
  </si>
  <si>
    <t>BTR-60PB_APC_Armored_personnel_carrier_8x8_vehicle_-_Russia_37.jpg</t>
  </si>
  <si>
    <t>BTR-60PB_APC_Armored_personnel_carrier_8x8_vehicle_-_Russia_38.jpg</t>
  </si>
  <si>
    <t>BTR-60PB_APC_Armored_personnel_carrier_8x8_vehicle_-_Russia_39.jpg</t>
  </si>
  <si>
    <t>BTR-60PB_APC_Armored_personnel_carrier_8x8_vehicle_-_Russia_40.jpg</t>
  </si>
  <si>
    <t>BTR-60PB_APC_Armored_personnel_carrier_8x8_vehicle_-_Russia_41.jpg</t>
  </si>
  <si>
    <t>BTR-60PB_APC_Armored_personnel_carrier_8x8_vehicle_-_Russia_42.jpg</t>
  </si>
  <si>
    <t>BTR-60PB_APC_Armored_personnel_carrier_8x8_vehicle_-_Russia_45.jpg</t>
  </si>
  <si>
    <t>BTR-60PB_APC_Armored_personnel_carrier_8x8_vehicle_-_Russia_46.jpg</t>
  </si>
  <si>
    <t>1_jpg.rf.10acd1c3ac3e4dac7a45e798aa762c41.jpg</t>
  </si>
  <si>
    <t>BTR-70</t>
  </si>
  <si>
    <t>10_jpg.rf.ad1ee668fe2ff4c19e2bbc967aa56917.jpg</t>
  </si>
  <si>
    <t>100_jpg.rf.8ecbc9c87c2297352346aea81cb87d24.jpg</t>
  </si>
  <si>
    <t>11_jpg.rf.35f638f2d9980ddc4095d43788a7bed5.jpg</t>
  </si>
  <si>
    <t>12_jpg.rf.8d4f07e236c4604adca06dd13a7679eb.jpg</t>
  </si>
  <si>
    <t>13_jpg.rf.8f6313e30b132f62b1dafb54df5a89ae.jpg</t>
  </si>
  <si>
    <t>14_jpg.rf.6d349a2c4d849ae87da7430d4925c415.jpg</t>
  </si>
  <si>
    <t>15_jpg.rf.1df2c8c3377b722bc84ada3e09d52cd5.jpg</t>
  </si>
  <si>
    <t>16_jpg.rf.b4378a739c2da683a5d58e882ce0a458.jpg</t>
  </si>
  <si>
    <t>17_jpg.rf.a85d1aaee6d3a92e0cd02c020777d961.jpg</t>
  </si>
  <si>
    <t>18_jpg.rf.f4cbbab150120708678f2df445649caa.jpg</t>
  </si>
  <si>
    <t>19_jpg.rf.141dc923f740936d2ac78d10c3e980e8.jpg</t>
  </si>
  <si>
    <t>2_jpg.rf.abb8d572a72ed09a85aaa4ad7ab82229.jpg</t>
  </si>
  <si>
    <t>20_jpg.rf.307ded036a292e222afb92f4fa195008.jpg</t>
  </si>
  <si>
    <t>21_jpg.rf.d581535e5e682e3f5fdbc56205859566.jpg</t>
  </si>
  <si>
    <t>22_jpg.rf.a20c767089b0e0b6078b95bbbc3c8679.jpg</t>
  </si>
  <si>
    <t>23_jpg.rf.f06b84dae461e9322224a8646cea156d.jpg</t>
  </si>
  <si>
    <t>24_jpg.rf.0be952a27824d6cc13d9d56fdb2e138c.jpg</t>
  </si>
  <si>
    <t>25_jpg.rf.90d2463f5d407ecaf4656c695ee7564a.jpg</t>
  </si>
  <si>
    <t>26_jpg.rf.eca1c4d3fe93cf842c0a53ae3581df07.jpg</t>
  </si>
  <si>
    <t>28_jpg.rf.0bb4aaa2e7f41d75e6a9e67dabdabced.jpg</t>
  </si>
  <si>
    <t>3_jpg.rf.6ce00cfd08edf8703c8b18ff6214ac52.jpg</t>
  </si>
  <si>
    <t>31_jpg.rf.3494a290565b5dab0a28b4fe289d631d.jpg</t>
  </si>
  <si>
    <t>32_jpg.rf.41020f93263c980e19f8c6afa41c43dc.jpg</t>
  </si>
  <si>
    <t>33_jpg.rf.0462662472008bb287d05385305a254d.jpg</t>
  </si>
  <si>
    <t>36_jpg.rf.02f8ed2e4856891d000cdc2ecf7280c1.jpg</t>
  </si>
  <si>
    <t>37_jpg.rf.bf8268dfc1595488381092a7f7883b31.jpg</t>
  </si>
  <si>
    <t>39_jpg.rf.4a45102b839b3880f889f6a5de7264be.jpg</t>
  </si>
  <si>
    <t>4_jpg.rf.ed6954140a80a7f0cb5cdabca42bce67.jpg</t>
  </si>
  <si>
    <t>41_jpg.rf.7ef48e41f548a8bea8d07a9f77328f43.jpg</t>
  </si>
  <si>
    <t>42_jpg.rf.3a1a7804ecdd87d20338cb7a1fe5d043.jpg</t>
  </si>
  <si>
    <t>44_jpg.rf.7aece9c2aca98236463f21c0e562a44e.jpg</t>
  </si>
  <si>
    <t>45_jpg.rf.f34a3551c63c6c6b0fa54a343b6d75db.jpg</t>
  </si>
  <si>
    <t>46_jpg.rf.10e2ecc90e8f89a35deb1a3f51967c5f.jpg</t>
  </si>
  <si>
    <t>47_jpg.rf.64769581658b75c3f20f426fcd2ab0d2.jpg</t>
  </si>
  <si>
    <t>48_jpg.rf.8a53fc80a5b337b34f4437b55375172f.jpg</t>
  </si>
  <si>
    <t>49_jpg.rf.b52a20dfe126aed49ea7b90995312cb0.jpg</t>
  </si>
  <si>
    <t>5_jpg.rf.ea5ebcce0260f51bfec43db73d213bce.jpg</t>
  </si>
  <si>
    <t>50_jpg.rf.48652143e5593e35cd581e6f507a8ced.jpg</t>
  </si>
  <si>
    <t>51_jpg.rf.85801ead9e4d7be190609d7f9e3bc931.jpg</t>
  </si>
  <si>
    <t>52_jpg.rf.b39ef7a58bccffef2d14b637a2fb47e9.jpg</t>
  </si>
  <si>
    <t>53_jpg.rf.c2f6677b5954e3cf6f7dd85d40d24266.jpg</t>
  </si>
  <si>
    <t>54_jpg.rf.d114c4cb5d438f40ca31a2f6c7972789.jpg</t>
  </si>
  <si>
    <t>55_jpg.rf.598db3be40bb515e1ffd3723f9d60050.jpg</t>
  </si>
  <si>
    <t>56_jpg.rf.89fac3b946dca893b007f5dba210b390.jpg</t>
  </si>
  <si>
    <t>58_jpg.rf.e6297a37037b2aae1cb885f425db768b.jpg</t>
  </si>
  <si>
    <t>59_jpg.rf.9723ab7e865e788f3176027bee5331ac.jpg</t>
  </si>
  <si>
    <t>6_jpg.rf.6504c2e7649f4d9aa2e12006a1fe764e.jpg</t>
  </si>
  <si>
    <t>60_jpg.rf.7ea2c9dd9f8844eb365b308d72fd0596.jpg</t>
  </si>
  <si>
    <t>61_jpg.rf.b83f05b872b55f3f9472439c9c21c206.jpg</t>
  </si>
  <si>
    <t>63_jpg.rf.ad7a0fff789459e146a320c97e37cac2.jpg</t>
  </si>
  <si>
    <t>66_jpg.rf.d79fb9ac6ee92c30c0012bfbcc9e5634.jpg</t>
  </si>
  <si>
    <t>67_jpg.rf.3b1ca2bd3a2d6952faa11dcc9bccee48.jpg</t>
  </si>
  <si>
    <t>68_jpg.rf.94714e5939774c756c2b6d6d7a4f9724.jpg</t>
  </si>
  <si>
    <t>69_jpg.rf.bc97102d812d289e41f79c9cc5e2a6c9.jpg</t>
  </si>
  <si>
    <t>7_jpg.rf.0cab310216ff7225d2d145cc839820df.jpg</t>
  </si>
  <si>
    <t>70_jpg.rf.f42eb6aa8a37c97b52f5ccc754a2dc33.jpg</t>
  </si>
  <si>
    <t>72_jpg.rf.b0eb457801d80a1340fd5d8605b16108.jpg</t>
  </si>
  <si>
    <t>73_jpg.rf.26714abf79e00ee497aff40375fa2676.jpg</t>
  </si>
  <si>
    <t>75_jpg.rf.dc15019771ef80f1d4874f5551eff3d7.jpg</t>
  </si>
  <si>
    <t>76_jpg.rf.9bf2d8f378ac8af587136c8117262206.jpg</t>
  </si>
  <si>
    <t>77_jpg.rf.4d653a3cd4719f0fd6702ab9194013e6.jpg</t>
  </si>
  <si>
    <t>79_jpg.rf.acc1ed0a62ab3858fb418d1d544cd322.jpg</t>
  </si>
  <si>
    <t>8_jpg.rf.be63b6553557401eb213e55d49ea18ca.jpg</t>
  </si>
  <si>
    <t>80_jpg.rf.b5ae0e5e24443d52c727c917d6ea83f3.jpg</t>
  </si>
  <si>
    <t>81_jpg.rf.7e414faf82810c6c65373d441ef13b9c.jpg</t>
  </si>
  <si>
    <t>82_jpg.rf.b833f16089385ef3a7902efa41037dca.jpg</t>
  </si>
  <si>
    <t>84_jpg.rf.b93699499c43011ca855469df42ea17a.jpg</t>
  </si>
  <si>
    <t>85_jpg.rf.62892358c9cbe5366b7fdbd037f92fd8.jpg</t>
  </si>
  <si>
    <t>86_jpg.rf.913505180a528ddb7505b708b101f67e.jpg</t>
  </si>
  <si>
    <t>87_jpg.rf.1c376df590b932f58d107efabcd66cc3.jpg</t>
  </si>
  <si>
    <t>88_jpg.rf.65108571ddda43759699a666b174917a.jpg</t>
  </si>
  <si>
    <t>89_jpg.rf.378970a2e3be3d0b707f8cfa8c63f163.jpg</t>
  </si>
  <si>
    <t>9_jpg.rf.3b41a790ad4552decfd1c402827b4ac2.jpg</t>
  </si>
  <si>
    <t>93_jpg.rf.132ec55cf85ec1f77521f84d1370c978.jpg</t>
  </si>
  <si>
    <t>94_jpg.rf.c2d209ee7e9736f7a4a8a07b63324488.jpg</t>
  </si>
  <si>
    <t>95_jpg.rf.118bba33780fab2d99f6ecc3aea9f916.jpg</t>
  </si>
  <si>
    <t>96_jpg.rf.54eaee96e730f403df69839187ddecfe.jpg</t>
  </si>
  <si>
    <t>97_jpg.rf.d6568d4a4b3fc73a653a6c21c7f8d9b4.jpg</t>
  </si>
  <si>
    <t>99_jpg.rf.8410311afa92c488d40b0a43d3208887.jpg</t>
  </si>
  <si>
    <t>BTR-70_8x8_APC_Wheeled_Armored_Personnel_Carrier_Vehicle_-_Russia_13.jpg</t>
  </si>
  <si>
    <t>BTR-70_8x8_APC_Wheeled_Armored_Personnel_Carrier_Vehicle_-_Russia_14.jpg</t>
  </si>
  <si>
    <t>BTR-70_8x8_APC_Wheeled_Armored_Personnel_Carrier_Vehicle_-_Russia_15.jpg</t>
  </si>
  <si>
    <t>BTR-70_8x8_APC_Wheeled_Armored_Personnel_Carrier_Vehicle_-_Russia_16.jpg</t>
  </si>
  <si>
    <t>BTR-70_8x8_APC_Wheeled_Armored_Personnel_Carrier_Vehicle_-_Russia_17.jpg</t>
  </si>
  <si>
    <t>BTR-70_8x8_APC_Wheeled_Armored_Personnel_Carrier_Vehicle_-_Russia_18.jpg</t>
  </si>
  <si>
    <t>BTR-70_8x8_APC_Wheeled_Armored_Personnel_Carrier_Vehicle_-_Russia_20.jpg</t>
  </si>
  <si>
    <t>BTR-70_8x8_APC_Wheeled_Armored_Personnel_Carrier_Vehicle_-_Russia_21.jpg</t>
  </si>
  <si>
    <t>BTR-80_APC_8x8_wheeled_armored_vehicle_personnel_carrier_-_Russia_24.jpg</t>
  </si>
  <si>
    <t>BTR-80</t>
  </si>
  <si>
    <t>BTR-80_APC_8x8_wheeled_armored_vehicle_personnel_carrier_-_Russia_25.jpg</t>
  </si>
  <si>
    <t>BTR-80_APC_8x8_wheeled_armored_vehicle_personnel_carrier_-_Russia_29.jpg</t>
  </si>
  <si>
    <t>BTR-80_APC_8x8_wheeled_armored_vehicle_personnel_carrier_-_Russia_30.jpg</t>
  </si>
  <si>
    <t>BTR-80_APC_8x8_wheeled_armored_vehicle_personnel_carrier_-_Russia_31.jpg</t>
  </si>
  <si>
    <t>BTR-80_APC_8x8_wheeled_armored_vehicle_personnel_carrier_-_Russia_32.jpg</t>
  </si>
  <si>
    <t>BTR-80_APC_8x8_wheeled_armored_vehicle_personnel_carrier_-_Russia_33.jpg</t>
  </si>
  <si>
    <t>BTR-80_Armored_Personnel_Carrier_(APC)_24.jpg</t>
  </si>
  <si>
    <t>D-30___2A18_(Model_1963)_122mm_Towed_Field_Howitzer_26.jpg</t>
  </si>
  <si>
    <t>D-30_2A18_122mm_towed_howitzer_-_Russia_115.jpg</t>
  </si>
  <si>
    <t>D-30_2A18_122mm_towed_howitzer_-_Russia_120.jpg</t>
  </si>
  <si>
    <t>D-30_2A18_122mm_towed_howitzer_-_Russia_121.jpg</t>
  </si>
  <si>
    <t>D-30_2A18_122mm_towed_howitzer_-_Russia_122.jpg</t>
  </si>
  <si>
    <t>D-30_2A18_122mm_towed_howitzer_-_Russia_123.jpg</t>
  </si>
  <si>
    <t>D-30_2A18_122mm_towed_howitzer_-_Russia_124.jpg</t>
  </si>
  <si>
    <t>D-30_2A18_122mm_towed_howitzer_-_Russia_125.jpg</t>
  </si>
  <si>
    <t>D-30_2A18_122mm_towed_howitzer_-_Russia_126.jpg</t>
  </si>
  <si>
    <t>D-30_2A18_122mm_towed_howitzer_-_Russia_127.jpg</t>
  </si>
  <si>
    <t>D-30_2A18_122mm_towed_howitzer_-_Russia_128.jpg</t>
  </si>
  <si>
    <t>D-30_2A18_122mm_towed_howitzer_-_Russia_129.jpg</t>
  </si>
  <si>
    <t>D-30</t>
  </si>
  <si>
    <t>Iskander-K_Mobile_short-range_cruise_missile_system_-_Russia_49.jpg</t>
  </si>
  <si>
    <t>Iskander</t>
  </si>
  <si>
    <t>Iskander-K_Mobile_short-range_cruise_missile_system_-_Russia_50.jpg</t>
  </si>
  <si>
    <t>Iskander-K_Mobile_short-range_cruise_missile_system_-_Russia_51.jpg</t>
  </si>
  <si>
    <t>Iskander-K_Mobile_short-range_cruise_missile_system_-_Russia_52.jpg</t>
  </si>
  <si>
    <t>Iskander-K_Mobile_short-range_cruise_missile_system_-_Russia_53.jpg</t>
  </si>
  <si>
    <t>Iskander-K_Mobile_short-range_cruise_missile_system_-_Russia_54.jpg</t>
  </si>
  <si>
    <t>Iskander-M_Iskander_SS-26_Stone_9K720_9M72_9P78-1_Mobile_Tactical_Ballistic_Missile_System_-_Russia_35.jpg</t>
  </si>
  <si>
    <t>Iskander-M_Iskander_SS-26_Stone_9K720_9M72_9P78-1_Mobile_Tactical_Ballistic_Missile_System_-_Russia_36.jpg</t>
  </si>
  <si>
    <t>Iskander-M_Iskander_SS-26_Stone_9K720_9M72_9P78-1_Mobile_Tactical_Ballistic_Missile_System_-_Russia_37.jpg</t>
  </si>
  <si>
    <t>Iskander-M_Iskander_SS-26_Stone_9K720_9M72_9P78-1_Mobile_Tactical_Ballistic_Missile_System_-_Russia_38.jpg</t>
  </si>
  <si>
    <t>Iskander-M_Iskander_SS-26_Stone_9K720_9M72_9P78-1_Mobile_Tactical_Ballistic_Missile_System_-_Russia_39.jpg</t>
  </si>
  <si>
    <t>Iskander-M_Iskander_SS-26_Stone_9K720_9M72_9P78-1_Mobile_Tactical_Ballistic_Missile_System_-_Russia_40.jpg</t>
  </si>
  <si>
    <t>Iskander-M_Iskander_SS-26_Stone_9K720_9M72_9P78-1_Mobile_Tactical_Ballistic_Missile_System_-_Russia_41.jpg</t>
  </si>
  <si>
    <t>Iskander-M_Iskander_SS-26_Stone_9K720_9M72_9P78-1_Mobile_Tactical_Ballistic_Missile_System_-_Russia_42.jpg</t>
  </si>
  <si>
    <t>Iskander-M_Iskander_SS-26_Stone_9K720_9M72_9P78-1_Mobile_Tactical_Ballistic_Missile_System_-_Russia_43.jpg</t>
  </si>
  <si>
    <t>Iskander-M_Iskander_SS-26_Stone_9K720_9M72_9P78-1_Mobile_Tactical_Ballistic_Missile_System_-_Russia_44.jpg</t>
  </si>
  <si>
    <t>1_jpg.rf.c7341f4c6cdff4eb7622f4df17d8c4b3.jpg</t>
  </si>
  <si>
    <t>MT_LB</t>
  </si>
  <si>
    <t>10_jpeg.rf.47ae86fadb30b510a931db44724ed1f5.jpg</t>
  </si>
  <si>
    <t>11_jpg.rf.b909bd7e49cfac5a67783d798827cfed.jpg</t>
  </si>
  <si>
    <t>12_jpg.rf.961cff1fbfd29e0f801419188a65ad07.jpg</t>
  </si>
  <si>
    <t>13_jpg.rf.6747661a6648bc9ccb82367c9eb745c6.jpg</t>
  </si>
  <si>
    <t>14_jpg.rf.60765edb9035bda4168a3cf7fc6a13de.jpg</t>
  </si>
  <si>
    <t>15_jpeg.rf.a57795d059c5503af264004fff4906d7.jpg</t>
  </si>
  <si>
    <t>16_jpeg.rf.db2da006029d79a0f3ae024b0048add5.jpg</t>
  </si>
  <si>
    <t>17_jpg.rf.4090e95b09d2cba7c479799ea196befb.jpg</t>
  </si>
  <si>
    <t>18_jpg.rf.deb7dda81b15cb2a47ed069fdd3c819c.jpg</t>
  </si>
  <si>
    <t>19_jpg.rf.425c0ea5be58849006410d185df6a4da.jpg</t>
  </si>
  <si>
    <t>2_jpg.rf.efa5eaca834410f742318413ec7d3b4d.jpg</t>
  </si>
  <si>
    <t>20_jpg.rf.28c836c7645252eb925fb81aa2a0f4de.jpg</t>
  </si>
  <si>
    <t>21_jpg.rf.fc56e6e6820bf15c04649dd95dff5118.jpg</t>
  </si>
  <si>
    <t>22_jpg.rf.aac36b748c6c3cd24a6fb70bee1ceb03.jpg</t>
  </si>
  <si>
    <t>23_jpg.rf.8d283b63cc21fb7f56373f470705f60d.jpg</t>
  </si>
  <si>
    <t>24_jpg.rf.f64531ab8c9616bd24c61e9a3b7a07d5.jpg</t>
  </si>
  <si>
    <t>25_jpg.rf.d7f988a2be3856fbb8580fd662af8312.jpg</t>
  </si>
  <si>
    <t>26_jpg.rf.ffec7c74773761d28e0ca20379f34703.jpg</t>
  </si>
  <si>
    <t>27_jpg.rf.e7dc6a0989efa45163f78f21fb659c7f.jpg</t>
  </si>
  <si>
    <t>29_jpg.rf.384f816f9d9cdc539ebf96ce38de2946.jpg</t>
  </si>
  <si>
    <t>30_jpg.rf.115b8faaa8a04a1cf2cd6d333ab76df0.jpg</t>
  </si>
  <si>
    <t>31_jpg.rf.b1ed47284aedb6b38cff6b8b6bba7f79.jpg</t>
  </si>
  <si>
    <t>32_jpg.rf.6bc893d2b890991b7ca6633b63065979.jpg</t>
  </si>
  <si>
    <t>33_jpg.rf.82147a2081fb74ad9eb120714e34855a.jpg</t>
  </si>
  <si>
    <t>34_jpg.rf.1dc0155b16d3c97655997ce4274df9a5.jpg</t>
  </si>
  <si>
    <t>35_jpg.rf.c16a4a339187d2aec277dcd9bed96ca6.jpg</t>
  </si>
  <si>
    <t>36_jpg.rf.8ba9bcb3bb1f2157474861204cfbc367.jpg</t>
  </si>
  <si>
    <t>37_jpg.rf.7a955a28810b24bacf2f265b7c869f53.jpg</t>
  </si>
  <si>
    <t>38_jpg.rf.08d193eef6d25e0bdf23466c99a21c8d.jpg</t>
  </si>
  <si>
    <t>39_jpg.rf.89813bc7a3b9b915970030c87cc80998.jpg</t>
  </si>
  <si>
    <t>4_jpg.rf.f98e0e4141f39960f5343ad04f1d534a.jpg</t>
  </si>
  <si>
    <t>40_jpg.rf.65e8f8c7f7281d696186ca1b77f5cc63.jpg</t>
  </si>
  <si>
    <t>41_jpg.rf.3f1f44cb68238b4fd409c20c473488bf.jpg</t>
  </si>
  <si>
    <t>42_jpg.rf.8ed06f272b2f5e023c840b301d8d8144.jpg</t>
  </si>
  <si>
    <t>43_jpg.rf.f240f46b48645d966a2f845c9da51da3.jpg</t>
  </si>
  <si>
    <t>46_jpg.rf.1e4f969a1d6dff7a8e4b45cb4baae013.jpg</t>
  </si>
  <si>
    <t>47_jpg.rf.27c889e458d4c9f6c1da8245bfadd50d.jpg</t>
  </si>
  <si>
    <t>48_jpg.rf.11851177ac29eedf7070c6a29378a791.jpg</t>
  </si>
  <si>
    <t>49_jpg.rf.8009f36f74140e1324836e379eca4671.jpg</t>
  </si>
  <si>
    <t>50_jpg.rf.4e3c0b22063b446a93e5d1e3c1057d30.jpg</t>
  </si>
  <si>
    <t>51_jpg.rf.e5697389a883f11064a9d8dda0ab186f.jpg</t>
  </si>
  <si>
    <t>53_jpg.rf.00736b5241330f0925762117b0d8ba5f.jpg</t>
  </si>
  <si>
    <t>54_jpg.rf.042ab730547b4787a14b2010eba7c8ba.jpg</t>
  </si>
  <si>
    <t>55_jpg.rf.f9dec3da595ab73bd022bd1c06e2ac98.jpg</t>
  </si>
  <si>
    <t>56_jpg.rf.77627286e9463b1d9ad4ccd5cd251bf8.jpg</t>
  </si>
  <si>
    <t>57_jpg.rf.8c97451d79a77c9c71f0a8d22f1aae93.jpg</t>
  </si>
  <si>
    <t>58_jpg.rf.3c6976eb054c7d1d145bf072f515b368.jpg</t>
  </si>
  <si>
    <t>59_jpg.rf.829ff80e729e2488e94c434530c7f824.jpg</t>
  </si>
  <si>
    <t>6_jpg.rf.d33d3dd815226fbe60083a3650a5a972.jpg</t>
  </si>
  <si>
    <t>60_jpg.rf.c9c82c9987d38bc1871df3a235439722.jpg</t>
  </si>
  <si>
    <t>61_jpg.rf.aad40f6ac441d67e18a4634edc697d2c.jpg</t>
  </si>
  <si>
    <t>62_jpg.rf.b2262dcaf770d09400dbfb76b077de33.jpg</t>
  </si>
  <si>
    <t>63_jpg.rf.1603d9f09a41061dacdd03afbf622cbf.jpg</t>
  </si>
  <si>
    <t>64_jpg.rf.957859c9deb4c4b1c52c0d7fac0a2225.jpg</t>
  </si>
  <si>
    <t>65_jpg.rf.25c95979f10f6c2442fa50aff2e6c8ef.jpg</t>
  </si>
  <si>
    <t>66_jpg.rf.01183e4c75289ea80a91891edb0f0cf6.jpg</t>
  </si>
  <si>
    <t>67_jpg.rf.a0e7e9fa6e73b46869561554595377e2.jpg</t>
  </si>
  <si>
    <t>68_jpg.rf.1e808117bdbec0c44cb865c0040257f9.jpg</t>
  </si>
  <si>
    <t>69_jpg.rf.091853a36e4398e6f21a00299857c8f8.jpg</t>
  </si>
  <si>
    <t>7_jpg.rf.42fe8aa3e8815bc86aba44ef142f8f85.jpg</t>
  </si>
  <si>
    <t>70_jpg.rf.a2e52140cf44e3560a0686990da62a5c.jpg</t>
  </si>
  <si>
    <t>71_jpg.rf.a2fe96ad19d2d138866dd1b8b41cb109.jpg</t>
  </si>
  <si>
    <t>72_jpg.rf.8fec9ebc6453abff0e92bdd86661f8f9.jpg</t>
  </si>
  <si>
    <t>73_jpg.rf.52ffa725b5a1bf430257398c16b7bab6.jpg</t>
  </si>
  <si>
    <t>74_jpg.rf.9e7f270d4693876e132a2d4d143020ae.jpg</t>
  </si>
  <si>
    <t>75_jpg.rf.7cbba0cb8cbc2cd4e51481530d827b0b.jpg</t>
  </si>
  <si>
    <t>76_jpg.rf.7e7029f6c1cb044a447ddceac5e9839d.jpg</t>
  </si>
  <si>
    <t>77_jpg.rf.e4a6cf017cb0d70c4708e709ec7941e5.jpg</t>
  </si>
  <si>
    <t>78_jpg.rf.8ba001c7525f6693895d72d8fb8d972a.jpg</t>
  </si>
  <si>
    <t>8_jpg.rf.792dbc48f32319eb22b8ea3839150226.jpg</t>
  </si>
  <si>
    <t>80_jpg.rf.db831ac7d9e98804d0a1127451728751.jpg</t>
  </si>
  <si>
    <t>9_jpg.rf.83baf6cd9244b457236c5a16306a4bef.jpg</t>
  </si>
  <si>
    <t>90_jpg.rf.8ab730f340b7722b5a1a056d71a86b63.jpg</t>
  </si>
  <si>
    <t>93_jpg.rf.5098dc7ff5763cc871861881d3d6c572.jpg</t>
  </si>
  <si>
    <t>97_jpg.rf.6e6bbfe4a195456716d379066feacc3b.jpg</t>
  </si>
  <si>
    <t>99_jpeg.rf.0f743245c70112c361283b87e2176eb3.jpg</t>
  </si>
  <si>
    <t>Copy of 98_jpg.rf.019a0ef851cb3659c7fa6f52af595fd4.jpg</t>
  </si>
  <si>
    <t>Pantsir-S1___Pantsyr-S1___SA-22_Greyhound_Medium-range_mobile_air_defense_cannons_missiles_system_-_Russia_58.jpg</t>
  </si>
  <si>
    <t>Pantsir-S1</t>
  </si>
  <si>
    <t>Pantsir-S1___Pantsyr-S1___SA-22_Greyhound_Medium-range_mobile_air_defense_cannons_missiles_system_-_Russia_59.jpg</t>
  </si>
  <si>
    <t>Pantsir-S1___Pantsyr-S1___SA-22_Greyhound_Medium-range_mobile_air_defense_cannons_missiles_system_-_Russia_60.jpg</t>
  </si>
  <si>
    <t>Pantsir-S1___Pantsyr-S1___SA-22_Greyhound_Medium-range_mobile_air_defense_cannons_missiles_system_-_Russia_61.jpg</t>
  </si>
  <si>
    <t>Pantsir-S1___Pantsyr-S1___SA-22_Greyhound_Medium-range_mobile_air_defense_cannons_missiles_system_-_Russia_62.jpg</t>
  </si>
  <si>
    <t>Pantsir-S1___Pantsyr-S1___SA-22_Greyhound_Medium-range_mobile_air_defense_cannons_missiles_system_-_Russia_63.jpg</t>
  </si>
  <si>
    <t>Pantsir-S1___Pantsyr-S1___SA-22_Greyhound_Medium-range_mobile_air_defense_cannons_missiles_system_-_Russia_64.jpg</t>
  </si>
  <si>
    <t>Pantsir-S1___Pantsyr-S1___SA-22_Greyhound_Medium-range_mobile_air_defense_cannons_missiles_system_-_Russia_65.jpg</t>
  </si>
  <si>
    <t>Pantsir-S1___Pantsyr-S1___SA-22_Greyhound_Medium-range_mobile_air_defense_cannons_missiles_system_-_Russia_66.jpg</t>
  </si>
  <si>
    <t>Pantsir-S1___Pantsyr-S1___SA-22_Greyhound_Medium-range_mobile_air_defense_cannons_missiles_system_-_Russia_67.jpg</t>
  </si>
  <si>
    <t>Pantsir-S1___Pantsyr-S1___SA-22_Greyhound_Medium-range_mobile_air_defense_cannons_missiles_system_-_Russia_68.jpg</t>
  </si>
  <si>
    <t>Pantsir-S1___Pantsyr-S1___SA-22_Greyhound_Medium-range_mobile_air_defense_cannons_missiles_system_-_Russia_69.jpg</t>
  </si>
  <si>
    <t>R-330ZH_Zhitel_Mobile_truck-mounted_jamming_communication_station_-_Russia_73.jpg</t>
  </si>
  <si>
    <t>Rs-24</t>
  </si>
  <si>
    <t>RS-24_Yars_SS-29_ICBM_Nuclear_InterContinental_Ballistic_Missile_-_Russia_74.jpg</t>
  </si>
  <si>
    <t>RS-24_Yars_SS-29_ICBM_Nuclear_InterContinental_Ballistic_Missile_-_Russia_75.jpg</t>
  </si>
  <si>
    <t>RS-24_Yars_SS-29_ICBM_Nuclear_InterContinental_Ballistic_Missile_-_Russia_76.jpg</t>
  </si>
  <si>
    <t>RS-24_Yars_SS-29_ICBM_Nuclear_InterContinental_Ballistic_Missile_-_Russia_77.jpg</t>
  </si>
  <si>
    <t>RS-24_Yars_SS-29_ICBM_Nuclear_InterContinental_Ballistic_Missile_-_Russia_78.jpg</t>
  </si>
  <si>
    <t>RS-24_Yars_SS-29_ICBM_Nuclear_InterContinental_Ballistic_Missile_-_Russia_79.jpg</t>
  </si>
  <si>
    <t>RS-24_Yars_SS-29_ICBM_Nuclear_InterContinental_Ballistic_Missile_-_Russia_80.jpg</t>
  </si>
  <si>
    <t>RS-24_Yars_SS-29_ICBM_Nuclear_InterContinental_Ballistic_Missile_-_Russia_81.jpg</t>
  </si>
  <si>
    <t>RS-24_Yars_SS-29_ICBM_Nuclear_InterContinental_Ballistic_Missile_-_Russia_82.jpg</t>
  </si>
  <si>
    <t>RS-24_Yars_SS-29_ICBM_Nuclear_InterContinental_Ballistic_Missile_-_Russia_83.jpg</t>
  </si>
  <si>
    <t>RS-24_Yars_SS-29_ICBM_Nuclear_InterContinental_Ballistic_Missile_-_Russia_84.jpg</t>
  </si>
  <si>
    <t>RS-24_Yars_SS-29_ICBM_Nuclear_InterContinental_Ballistic_Missile_-_Russia_85.jpg</t>
  </si>
  <si>
    <t>RS-24_Yars_SS-29_ICBM_Nuclear_InterContinental_Ballistic_Missile_-_Russia_86.jpg</t>
  </si>
  <si>
    <t>T-14_Armata_MBT_Main_Battle_Tank_-_Russia_109.jpg</t>
  </si>
  <si>
    <t>Tank</t>
  </si>
  <si>
    <t>T-14</t>
  </si>
  <si>
    <t>T-14_Armata_MBT_Main_Battle_Tank_-_Russia_110.jpg</t>
  </si>
  <si>
    <t>T-14_Armata_MBT_Main_Battle_Tank_-_Russia_111.jpg</t>
  </si>
  <si>
    <t>T-14_Armata_MBT_Main_Battle_Tank_-_Russia_112.jpg</t>
  </si>
  <si>
    <t>T-14_Armata_MBT_Main_Battle_Tank_-_Russia_113.jpg</t>
  </si>
  <si>
    <t>T-14_Armata_MBT_Main_Battle_Tank_-_Russia_114.jpg</t>
  </si>
  <si>
    <t>T-14_Armata_MBT_Main_Battle_Tank_-_Russia_115.jpg</t>
  </si>
  <si>
    <t>T-14_Armata_MBT_Main_Battle_Tank_-_Russia_116.jpg</t>
  </si>
  <si>
    <t>T-14_Armata_MBT_Main_Battle_Tank_-_Russia_117.jpg</t>
  </si>
  <si>
    <t>T-14_Armata_MBT_Main_Battle_Tank_-_Russia_118.jpg</t>
  </si>
  <si>
    <t>T-14_Armata_MBT_Main_Battle_Tank_-_Russia_119.jpg</t>
  </si>
  <si>
    <t>T-14_Armata_MBT_Main_Battle_Tank_-_Russia_121.jpg</t>
  </si>
  <si>
    <t>T-14_Armata_MBT_Main_Battle_Tank_-_Russia_122.jpg</t>
  </si>
  <si>
    <t>T-14_Armata_MBT_Main_Battle_Tank_-_Russia_123.jpg</t>
  </si>
  <si>
    <t>T-14_Armata_MBT_Main_Battle_Tank_-_Russia_124.jpg</t>
  </si>
  <si>
    <t>T-14_Armata_MBT_Main_Battle_Tank_-_Russia_126.jpg</t>
  </si>
  <si>
    <t>T-14_Armata_MBT_Main_Battle_Tank_-_Russia_127.jpg</t>
  </si>
  <si>
    <t>T-14_Armata_MBT_Main_Battle_Tank_-_Russia_128.jpg</t>
  </si>
  <si>
    <t>T-14_Armata_MBT_Main_Battle_Tank_-_Russia_130.jpg</t>
  </si>
  <si>
    <t>T-14_Armata_MBT_Main_Battle_Tank_-_Russia_131.jpg</t>
  </si>
  <si>
    <t>T-14_Armata_MBT_Main_Battle_Tank_-_Russia_134.jpg</t>
  </si>
  <si>
    <t>T-62_MBT_Main_Battle_Tank_-_Russia_145.jpg</t>
  </si>
  <si>
    <t>T-62</t>
  </si>
  <si>
    <t>T-62_MBT_Main_Battle_Tank_-_Russia_146.jpg</t>
  </si>
  <si>
    <t>T-62_MBT_Main_Battle_Tank_-_Russia_147.jpg</t>
  </si>
  <si>
    <t>T-62_MBT_Main_Battle_Tank_-_Russia_148.jpg</t>
  </si>
  <si>
    <t>T-62_MBT_Main_Battle_Tank_-_Russia_149.jpg</t>
  </si>
  <si>
    <t>T-62_MBT_Main_Battle_Tank_-_Russia_150.jpg</t>
  </si>
  <si>
    <t>T-62_MBT_Main_Battle_Tank_-_Russia_151.jpg</t>
  </si>
  <si>
    <t>T-62_MBT_Main_Battle_Tank_-_Russia_153.jpg</t>
  </si>
  <si>
    <t>T-62_MBT_Main_Battle_Tank_-_Russia_155.jpg</t>
  </si>
  <si>
    <t>T-62_MBT_Main_Battle_Tank_-_Russia_157.jpg</t>
  </si>
  <si>
    <t>T-62_MBT_Main_Battle_Tank_-_Russia_158.jpg</t>
  </si>
  <si>
    <t>T-62_MBT_Main_Battle_Tank_-_Russia_160.jpg</t>
  </si>
  <si>
    <t>T-62_MBT_Main_Battle_Tank_-_Russia_161.jpg</t>
  </si>
  <si>
    <t>T-62_Medium_Tank___Main_Battle_Tank_(MBT)_60.jpg</t>
  </si>
  <si>
    <t>T-62M_MBT_Main_Battle_Tank_-_Russia_90.jpg</t>
  </si>
  <si>
    <t>T-62M_MBT_Main_Battle_Tank_-_Russia_91.jpg</t>
  </si>
  <si>
    <t>T-62M_MBT_Main_Battle_Tank_-_Russia_93.jpg</t>
  </si>
  <si>
    <t>T-62M_MBT_Main_Battle_Tank_-_Russia_94.jpg</t>
  </si>
  <si>
    <t>T-62M_MBT_Main_Battle_Tank_-_Russia_95.jpg</t>
  </si>
  <si>
    <t>T-62M_MBT_Main_Battle_Tank_-_Russia_96.jpg</t>
  </si>
  <si>
    <t>1_jpg.rf.9941e22c771ea5e9f6b28a61fe93a8da.jpg</t>
  </si>
  <si>
    <t>T-64</t>
  </si>
  <si>
    <t>10_jpg.rf.66ce838a7503367cb074fba4ca0344bc.jpg</t>
  </si>
  <si>
    <t>11_jpg.rf.8289d22b600bcb2dce980210d39e3e90.jpg</t>
  </si>
  <si>
    <t>12_jpg.rf.dc5cee4e688bcb60c1f75d5ab8147771.jpg</t>
  </si>
  <si>
    <t>13_jpg.rf.50a96af685886d0250f9bb9d3ccf51f9.jpg</t>
  </si>
  <si>
    <t>14_jpg.rf.2dafce7f8960cb5b169f0c2c9a5d188a.jpg</t>
  </si>
  <si>
    <t>15_jpg.rf.3106d353923c482ea8b39f0723575a40.jpg</t>
  </si>
  <si>
    <t>16_jpg.rf.1dc4fefa312d41b2e1ce73f0eef39c76.jpg</t>
  </si>
  <si>
    <t>17_png.rf.f3dd659b02840fc403568d1549f31fd9.jpg</t>
  </si>
  <si>
    <t>18_jpg.rf.4cfc188ab7db27e446bd8a3ebf5d46ff.jpg</t>
  </si>
  <si>
    <t>19_jpg.rf.55a2c7bfa229c836a133b275ce302e12.jpg</t>
  </si>
  <si>
    <t>2_jpg.rf.4b0d95c6c8cd1f365172a2062c34a175.jpg</t>
  </si>
  <si>
    <t>20_jpg.rf.dbd188d1883452af11441d2a7491ce16.jpg</t>
  </si>
  <si>
    <t>21_jpg.rf.41159e9380d25226ad6f99bdbf186f86.jpg</t>
  </si>
  <si>
    <t>22_jpg.rf.2058e3c881b17ab59943082b46d4c270.jpg</t>
  </si>
  <si>
    <t>23_jpg.rf.abd3471f2d5599397c573a7dff865a16.jpg</t>
  </si>
  <si>
    <t>24_jpg.rf.5d1e26f472fb8302b2cfda1eeca21758.jpg</t>
  </si>
  <si>
    <t>25_jpg.rf.69c4f002c391dde964e55204af12ad46.jpg</t>
  </si>
  <si>
    <t>26_jpg.rf.a0c458e74e2c3934ef08b9358c0b0a6a.jpg</t>
  </si>
  <si>
    <t>27_jpg.rf.929aa76e86af0e76944f2103e97a209f.jpg</t>
  </si>
  <si>
    <t>28_jpg.rf.528bb5668d4dac4b6047da7acdfcf08e.jpg</t>
  </si>
  <si>
    <t>29_jpg.rf.55b4be3239522e3018268d691f2cbc13.jpg</t>
  </si>
  <si>
    <t>3_jpg.rf.f76bb52edfcde6ee73ebbed9776d072c.jpg</t>
  </si>
  <si>
    <t>30_jpg.rf.5e6532121fd250131b92a7cf1e9d1324.jpg</t>
  </si>
  <si>
    <t>31_jpg.rf.2fb03d445b6a32c2562e6fdac5ae334c.jpg</t>
  </si>
  <si>
    <t>32_jpg.rf.3d6c2f1d6c02dbbba5b2a054ef63d2ce.jpg</t>
  </si>
  <si>
    <t>33_jpg.rf.ef1bc1703f604242e94147ff79731cbe.jpg</t>
  </si>
  <si>
    <t>34_jpg.rf.0eb4a6eeefe9d7056898d341b6702a3d.jpg</t>
  </si>
  <si>
    <t>35_jpg.rf.2f980edb131af9f5ebdb500f65896066.jpg</t>
  </si>
  <si>
    <t>36_jpg.rf.e0b7b863212cafc58b23745fb8eea4bc.jpg</t>
  </si>
  <si>
    <t>37_jpg.rf.58d2950306b3b09b6fd6d409d79c52bd.jpg</t>
  </si>
  <si>
    <t>38_jpg.rf.fb2ba0c1af7a5d6843bd149c055f7c39.jpg</t>
  </si>
  <si>
    <t>39_jpg.rf.0ec365f558898d176e007056959e9bd6.jpg</t>
  </si>
  <si>
    <t>40_jpg.rf.ef140dcb12cfa9e66ce8d16cbcfc4e98.jpg</t>
  </si>
  <si>
    <t>41_jpg.rf.8c4de8042c4f3fea4238cfe727ef5c32.jpg</t>
  </si>
  <si>
    <t>42_jpg.rf.49188dd543c290db2191c04c3dff2e98.jpg</t>
  </si>
  <si>
    <t>43_jpg.rf.4b3ff164caf4263a75a65cbbe5a4b915.jpg</t>
  </si>
  <si>
    <t>44_jpg.rf.b700015eb88155dc5b69ba9cacab91ab.jpg</t>
  </si>
  <si>
    <t>45_jpg.rf.06d94638d1684dd4de0d5761d5f71593.jpg</t>
  </si>
  <si>
    <t>46_jpg.rf.9c2602c308e9df4811255e5bcf9fbec6.jpg</t>
  </si>
  <si>
    <t>47_jpg.rf.2cda8bc14fb4f3e2d55447f3f85cc439.jpg</t>
  </si>
  <si>
    <t>48_jpg.rf.51118193058c422fe26ac9c9ebe11e85.jpg</t>
  </si>
  <si>
    <t>49_jpg.rf.8c37c7b774e206bb280868af91e19b83.jpg</t>
  </si>
  <si>
    <t>5_jpg.rf.0574b4ae990906ffeed6a59632db8e83.jpg</t>
  </si>
  <si>
    <t>50_jpg.rf.a44b4c857e20fc928263e1f6a25df5f4.jpg</t>
  </si>
  <si>
    <t>51_jpg.rf.06b5719607452f4007691042bf621bae.jpg</t>
  </si>
  <si>
    <t>52_jpg.rf.1f0b3c2c21c333b4358c01a000b80e2b.jpg</t>
  </si>
  <si>
    <t>53_jpg.rf.4166b684342ad204476c7e1907a67047.jpg</t>
  </si>
  <si>
    <t>54_jpg.rf.4871ab26b097fad25a16d3a5242ecc11.jpg</t>
  </si>
  <si>
    <t>55_jpg.rf.bbfbecd04906e385bf91a163a8d3119f.jpg</t>
  </si>
  <si>
    <t>56_jpg.rf.26a91d274d22f9ab94a63118221f141b.jpg</t>
  </si>
  <si>
    <t>57_jpg.rf.27769b49aaf09dde5bdd20a7a01ad2eb.jpg</t>
  </si>
  <si>
    <t>58_jpg.rf.16186502d85e0fea9a11a34c0010665f.jpg</t>
  </si>
  <si>
    <t>59_jpg.rf.f503ce5e6c23d0605df39b6a4ffa644f.jpg</t>
  </si>
  <si>
    <t>6_jpg.rf.8fda4d727a16061fce2c803a89a3af07.jpg</t>
  </si>
  <si>
    <t>60_jpg.rf.d5844e1a5053f27cf1d65ed84409968b.jpg</t>
  </si>
  <si>
    <t>61_jpg.rf.91f4dc1a8fa611b3672bd09db9092f87.jpg</t>
  </si>
  <si>
    <t>62_jpg.rf.8f66a074e12865f4a8f0eef4c28409e0.jpg</t>
  </si>
  <si>
    <t>63_jpg.rf.66ae6a19ebaa860e1ea13d9bbae1c514.jpg</t>
  </si>
  <si>
    <t>64_jpg.rf.04e2d56ed9a2cd96ef1979e4bfeaa904.jpg</t>
  </si>
  <si>
    <t>65_jpg.rf.7ad7cbed1f5452176d787c5a8b30d907.jpg</t>
  </si>
  <si>
    <t>66_jpg.rf.980f24b06f55894c1507a2dec3dcfa93.jpg</t>
  </si>
  <si>
    <t>67_jpg.rf.dc12c6fd9804496bb0dc00798b7ba144.jpg</t>
  </si>
  <si>
    <t>68_jpg.rf.341d3069db6753c53af9f5f5383c332a.jpg</t>
  </si>
  <si>
    <t>69_jpg.rf.aef0e2afc4084a0d6ecaf38fbad18f53.jpg</t>
  </si>
  <si>
    <t>7_jpg.rf.348f0dd86e8891588dd585fa26113573.jpg</t>
  </si>
  <si>
    <t>70_jpg.rf.57e58c92b83dd28927ba8fabccdb98a6.jpg</t>
  </si>
  <si>
    <t>71_jpg.rf.2d4a3acb3c433c07aa14e0a62b4fc857.jpg</t>
  </si>
  <si>
    <t>72_jpg.rf.76c1c0fd25f0decde4b8122a40dc1d1b.jpg</t>
  </si>
  <si>
    <t>74_jpg.rf.28fd32382d61ab0b22193cf62cef765c.jpg</t>
  </si>
  <si>
    <t>75_jpg.rf.5c0af4da3f7cf36b524f7a9d7a464b25.jpg</t>
  </si>
  <si>
    <t>76_jpg.rf.9b634e7ff952682959108122e30d9039.jpg</t>
  </si>
  <si>
    <t>77_jpg.rf.80d74276eaeec4366a7fbcc097d2bd32.jpg</t>
  </si>
  <si>
    <t>78_jpg.rf.9e52a62cd6844c95308ad55cf413cc7d.jpg</t>
  </si>
  <si>
    <t>79_jpg.rf.77003499e8a6ec5c35ce19ce7cbaf49d.jpg</t>
  </si>
  <si>
    <t>8_jpg.rf.49c47a8e6379e5b2971dfd6e0eb8f46a.jpg</t>
  </si>
  <si>
    <t>80_jpg.rf.5ea1a1bad39feb724fc5bff7d5a1bb01.jpg</t>
  </si>
  <si>
    <t>9_jpg.rf.e65510f0711bdab2cc2adfafc51aa259.jpg</t>
  </si>
  <si>
    <t>T-64_MBT_T-64_Main_Battle_Tank_-_Russia_12.jpg</t>
  </si>
  <si>
    <t>T-64BV_MBT_Main_Battle_Tank_-_Russia_66.jpg</t>
  </si>
  <si>
    <t>T-64BV_MBT_Main_Battle_Tank_-_Russia_67.jpg</t>
  </si>
  <si>
    <t>T-64BV_MBT_Main_Battle_Tank_-_Russia_68.jpg</t>
  </si>
  <si>
    <t>T-64BV_MBT_Main_Battle_Tank_-_Russia_69.jpg</t>
  </si>
  <si>
    <t>T-64BV_MBT_Main_Battle_Tank_-_Russia_70.jpg</t>
  </si>
  <si>
    <t>T-64BV_MBT_Main_Battle_Tank_-_Russia_71.jpg</t>
  </si>
  <si>
    <t>T-64BV_MBT_Main_Battle_Tank_-_Russia_72.jpg</t>
  </si>
  <si>
    <t>T-64BV_MBT_Main_Battle_Tank_-_Russia_73.jpg</t>
  </si>
  <si>
    <t>T-64BV_MBT_Main_Battle_Tank_-_Russia_74.jpg</t>
  </si>
  <si>
    <t>T-64BV_MBT_Main_Battle_Tank_-_Russia_75.jpg</t>
  </si>
  <si>
    <t>T-64BV_MBT_Main_Battle_Tank_-_Russia_76.jpg</t>
  </si>
  <si>
    <t>T-64BV_MBT_Main_Battle_Tank_-_Russia_77.jpg</t>
  </si>
  <si>
    <t>T-64BV_MBT_Main_Battle_Tank_-_Russia_78.jpg</t>
  </si>
  <si>
    <t>T-64BV_MBT_Main_Battle_Tank_-_Russia_79.jpg</t>
  </si>
  <si>
    <t>T-64BV_MBT_Main_Battle_Tank_-_Russia_80.jpg</t>
  </si>
  <si>
    <t>T-64BV_MBT_Main_Battle_Tank_-_Russia_81.jpg</t>
  </si>
  <si>
    <t>T-64BV_MBT_Main_Battle_Tank_-_Russia_82.jpg</t>
  </si>
  <si>
    <t>T-72A_MBT_Main_Battle_Tank_-_Russia_184.jpg</t>
  </si>
  <si>
    <t>T-72</t>
  </si>
  <si>
    <t>T-72A_MBT_Main_Battle_Tank_-_Russia_185.jpg</t>
  </si>
  <si>
    <t>T-72A_MBT_Main_Battle_Tank_-_Russia_187.jpg</t>
  </si>
  <si>
    <t>T-72A_MBT_Main_Battle_Tank_-_Russia_188.jpg</t>
  </si>
  <si>
    <t>T-72A_MBT_Main_Battle_Tank_-_Russia_189.jpg</t>
  </si>
  <si>
    <t>T-72A_MBT_Main_Battle_Tank_-_Russia_191.jpg</t>
  </si>
  <si>
    <t>T-72B_MBT_Main_Battle_Tank_-_Russia_39.jpg</t>
  </si>
  <si>
    <t>T-72B_MBT_Main_Battle_Tank_-_Russia_40.jpg</t>
  </si>
  <si>
    <t>T-72B_MBT_Main_Battle_Tank_-_Russia_41.jpg</t>
  </si>
  <si>
    <t>T-72B_MBT_Main_Battle_Tank_-_Russia_43.jpg</t>
  </si>
  <si>
    <t>T-72B_MBT_Main_Battle_Tank_-_Russia_44.jpg</t>
  </si>
  <si>
    <t>T-72B_MBT_Main_Battle_Tank_-_Russia_45.jpg</t>
  </si>
  <si>
    <t>T-72B_MBT_Main_Battle_Tank_-_Russia_46.jpg</t>
  </si>
  <si>
    <t>T-72B_MBT_Main_Battle_Tank_-_Russia_47.jpg</t>
  </si>
  <si>
    <t>T-72B_MBT_Main_Battle_Tank_-_Russia_49.jpg</t>
  </si>
  <si>
    <t>T-72B_MBT_Main_Battle_Tank_-_Russia_50.jpg</t>
  </si>
  <si>
    <t>T-72B1MS_White_Eagle_MBT_Main_Battle_Tank_Russia_13.jpg</t>
  </si>
  <si>
    <t>T-72B1MS_White_Eagle_MBT_Main_Battle_Tank_Russia_14.jpg</t>
  </si>
  <si>
    <t>T-72B1MS_White_Eagle_MBT_Main_Battle_Tank_Russia_15.jpg</t>
  </si>
  <si>
    <t>T-72B1MS_White_Eagle_MBT_Main_Battle_Tank_Russia_16.jpg</t>
  </si>
  <si>
    <t>T-72B1MS_White_Eagle_MBT_Main_Battle_Tank_Russia_17.jpg</t>
  </si>
  <si>
    <t>T-72B1MS_White_Eagle_MBT_Main_Battle_Tank_Russia_18.jpg</t>
  </si>
  <si>
    <t>T-72B1MS_White_Eagle_MBT_Main_Battle_Tank_Russia_20.jpg</t>
  </si>
  <si>
    <t>T-72B1MS_White_Eagle_MBT_Main_Battle_Tank_Russia_21.jpg</t>
  </si>
  <si>
    <t>T-72B3_MBT_Main_Battle_Tank_-_Russia_83.jpg</t>
  </si>
  <si>
    <t>T-72B3_MBT_Main_Battle_Tank_-_Russia_85.jpg</t>
  </si>
  <si>
    <t>T-72B3_MBT_Main_Battle_Tank_-_Russia_86.jpg</t>
  </si>
  <si>
    <t>T-72B3_MBT_Main_Battle_Tank_-_Russia_87.jpg</t>
  </si>
  <si>
    <t>T-72B3_MBT_Main_Battle_Tank_-_Russia_88.jpg</t>
  </si>
  <si>
    <t>T-72B3_MBT_Main_Battle_Tank_-_Russia_89.jpg</t>
  </si>
  <si>
    <t>T-72B3M___T-72B4_MBT_Main_Battle_Tank_-_Russia_53.jpg</t>
  </si>
  <si>
    <t>T-72B3M___T-72B4_MBT_Main_Battle_Tank_-_Russia_54.jpg</t>
  </si>
  <si>
    <t>T-72B3M___T-72B4_MBT_Main_Battle_Tank_-_Russia_55.jpg</t>
  </si>
  <si>
    <t>T-80_(MBT)_Main_Battle_Tank_63.jpg</t>
  </si>
  <si>
    <t>T-80</t>
  </si>
  <si>
    <t>T-80_MBT_Main_Battle_Tank_-_Russia_192.jpg</t>
  </si>
  <si>
    <t>T-80_MBT_Main_Battle_Tank_-_Russia_193.jpg</t>
  </si>
  <si>
    <t>T-80_MBT_Main_Battle_Tank_-_Russia_194.jpg</t>
  </si>
  <si>
    <t>T-80_MBT_Main_Battle_Tank_-_Russia_195.jpg</t>
  </si>
  <si>
    <t>T-80_MBT_Main_Battle_Tank_-_Russia_196.jpg</t>
  </si>
  <si>
    <t>T-80_MBT_Main_Battle_Tank_-_Russia_197.jpg</t>
  </si>
  <si>
    <t>T-80_MBT_Main_Battle_Tank_-_Russia_198.jpg</t>
  </si>
  <si>
    <t>T-80_MBT_Main_Battle_Tank_-_Russia_199.jpg</t>
  </si>
  <si>
    <t>T-80_MBT_Main_Battle_Tank_-_Russia_200.jpg</t>
  </si>
  <si>
    <t>T-80BV_MBT_Main_Battle_Tank_-_Russia_31.jpg</t>
  </si>
  <si>
    <t>T-80BV_MBT_Main_Battle_Tank_-_Russia_32.jpg</t>
  </si>
  <si>
    <t>T-80BV_MBT_Main_Battle_Tank_-_Russia_33.jpg</t>
  </si>
  <si>
    <t>T-80BV_MBT_Main_Battle_Tank_-_Russia_34.jpg</t>
  </si>
  <si>
    <t>T-80BV_MBT_Main_Battle_Tank_-_Russia_35.jpg</t>
  </si>
  <si>
    <t>T-80BV_MBT_Main_Battle_Tank_-_Russia_36.jpg</t>
  </si>
  <si>
    <t>T-80BV_MBT_Main_Battle_Tank_-_Russia_37.jpg</t>
  </si>
  <si>
    <t>T-80BV_MBT_Main_Battle_Tank_-_Russia_38.jpg</t>
  </si>
  <si>
    <t>T-80U___T-80UM_MBT_Main_Battle_Tank_-_Russia_0.jpg</t>
  </si>
  <si>
    <t>T-80U___T-80UM_MBT_Main_Battle_Tank_-_Russia_1.jpg</t>
  </si>
  <si>
    <t>T-80U___T-80UM_MBT_Main_Battle_Tank_-_Russia_2.jpg</t>
  </si>
  <si>
    <t>T-90_MBT_Main_Battle_Tank_-_Russia_171.jpg</t>
  </si>
  <si>
    <t>T-90</t>
  </si>
  <si>
    <t>T-90_MBT_Main_Battle_Tank_-_Russia_172.jpg</t>
  </si>
  <si>
    <t>T-90_MBT_Main_Battle_Tank_-_Russia_173.jpg</t>
  </si>
  <si>
    <t>T-90_MBT_Main_Battle_Tank_-_Russia_174.jpg</t>
  </si>
  <si>
    <t>T-90_MBT_Main_Battle_Tank_-_Russia_175.jpg</t>
  </si>
  <si>
    <t>T-90_MBT_Main_Battle_Tank_-_Russia_176.jpg</t>
  </si>
  <si>
    <t>T-90_MBT_Main_Battle_Tank_-_Russia_177.jpg</t>
  </si>
  <si>
    <t>T-90_MBT_Main_Battle_Tank_-_Russia_178.jpg</t>
  </si>
  <si>
    <t>T-90_MBT_Main_Battle_Tank_-_Russia_179.jpg</t>
  </si>
  <si>
    <t>T-90_MBT_Main_Battle_Tank_-_Russia_180.jpg</t>
  </si>
  <si>
    <t>T-90_MBT_Main_Battle_Tank_-_Russia_181.jpg</t>
  </si>
  <si>
    <t>T-90_MBT_Main_Battle_Tank_-_Russia_182.jpg</t>
  </si>
  <si>
    <t>T-90_MBT_Main_Battle_Tank_-_Russia_183.jpg</t>
  </si>
  <si>
    <t>T-90A_MBT_Main_Battle_Tank_-_Russia_56.jpg</t>
  </si>
  <si>
    <t>T-90A_MBT_Main_Battle_Tank_-_Russia_57.jpg</t>
  </si>
  <si>
    <t>T-90A_MBT_Main_Battle_Tank_-_Russia_58.jpg</t>
  </si>
  <si>
    <t>T-90A_MBT_Main_Battle_Tank_-_Russia_59.jpg</t>
  </si>
  <si>
    <t>T-90A_MBT_Main_Battle_Tank_-_Russia_60.jpg</t>
  </si>
  <si>
    <t>T-90A_MBT_Main_Battle_Tank_-_Russia_61.jpg</t>
  </si>
  <si>
    <t>T-90A_MBT_Main_Battle_Tank_-_Russia_62.jpg</t>
  </si>
  <si>
    <t>T-90A_MBT_Main_Battle_Tank_-_Russia_63.jpg</t>
  </si>
  <si>
    <t>T-90A_MBT_Main_Battle_Tank_-_Russia_64.jpg</t>
  </si>
  <si>
    <t>T-90A_MBT_Main_Battle_Tank_-_Russia_65.jpg</t>
  </si>
  <si>
    <t>T-90M_Model_2017_Proryv-3_MBT_Main_Battle_Tank_-_Russia_22.jpg</t>
  </si>
  <si>
    <t>T-90M_Model_2017_Proryv-3_MBT_Main_Battle_Tank_-_Russia_23.jpg</t>
  </si>
  <si>
    <t>T-90M_Model_2017_Proryv-3_MBT_Main_Battle_Tank_-_Russia_24.jpg</t>
  </si>
  <si>
    <t>T-90M_Model_2017_Proryv-3_MBT_Main_Battle_Tank_-_Russia_25.jpg</t>
  </si>
  <si>
    <t>T-90M_Model_2017_Proryv-3_MBT_Main_Battle_Tank_-_Russia_26.jpg</t>
  </si>
  <si>
    <t>T-90M_Model_2017_Proryv-3_MBT_Main_Battle_Tank_-_Russia_27.jpg</t>
  </si>
  <si>
    <t>T-90M_Model_2017_Proryv-3_MBT_Main_Battle_Tank_-_Russia_28.jpg</t>
  </si>
  <si>
    <t>T-90M_Model_2017_Proryv-3_MBT_Main_Battle_Tank_-_Russia_29.jpg</t>
  </si>
  <si>
    <t>T-90M_Model_2017_Proryv-3_MBT_Main_Battle_Tank_-_Russia_30.jpg</t>
  </si>
  <si>
    <t>T-90MS_MBT_Main_Battle_Tank_-_Russia_135.jpg</t>
  </si>
  <si>
    <t>T-90MS_MBT_Main_Battle_Tank_-_Russia_136.jpg</t>
  </si>
  <si>
    <t>T-90MS_MBT_Main_Battle_Tank_-_Russia_137.jpg</t>
  </si>
  <si>
    <t>T-90MS_MBT_Main_Battle_Tank_-_Russia_138.jpg</t>
  </si>
  <si>
    <t>T-90MS_MBT_Main_Battle_Tank_-_Russia_139.jpg</t>
  </si>
  <si>
    <t>T-90MS_MBT_Main_Battle_Tank_-_Russia_140.jpg</t>
  </si>
  <si>
    <t>T-90MS_MBT_Main_Battle_Tank_-_Russia_141.jpg</t>
  </si>
  <si>
    <t>T-90MS_MBT_Main_Battle_Tank_-_Russia_142.jpg</t>
  </si>
  <si>
    <t>T-90S_MBT_Main_Battle_Tank_Russia_166.jpg</t>
  </si>
  <si>
    <t>Tornado-G_122mm_MLRS_Multiple_Launch_Rocket_System_-_Russia_135.jpg</t>
  </si>
  <si>
    <t>Tornado</t>
  </si>
  <si>
    <t>Tornado-G_122mm_MLRS_Multiple_Launch_Rocket_System_-_Russia_136.jpg</t>
  </si>
  <si>
    <t>Tornado-G_122mm_MLRS_Multiple_Launch_Rocket_System_-_Russia_137.jpg</t>
  </si>
  <si>
    <t>Tornado-G_122mm_MLRS_Multiple_Launch_Rocket_System_-_Russia_138.jpg</t>
  </si>
  <si>
    <t>Tornado-S_9K515_MLRS_Multiple_Launch_Rocket_System_300_mm_-_Russia_0.jpg</t>
  </si>
  <si>
    <t>Tornado-S_9K515_MLRS_Multiple_Launch_Rocket_System_300_mm_-_Russia_1.jpg</t>
  </si>
  <si>
    <t>Tornado-S_9K515_MLRS_Multiple_Launch_Rocket_System_300_mm_-_Russia_139.jpg</t>
  </si>
  <si>
    <t>Tornado-S_9K515_MLRS_Multiple_Launch_Rocket_System_300_mm_-_Russia_140.jpg</t>
  </si>
  <si>
    <t>Tornado-S_9K515_MLRS_Multiple_Launch_Rocket_System_300_mm_-_Russia_141.jpg</t>
  </si>
  <si>
    <t>Tornado-S_9K515_MLRS_Multiple_Launch_Rocket_System_300_mm_-_Russia_142.jpg</t>
  </si>
  <si>
    <t>Tornado-S_9K515_MLRS_Multiple_Launch_Rocket_System_300_mm_-_Russia_2.jpg</t>
  </si>
  <si>
    <t>Tornado-S_9K515_MLRS_Multiple_Launch_Rocket_System_300_mm_-_Russia_3.jpg</t>
  </si>
  <si>
    <t>TOS-1_Buratino_Heavy_flame_thrower_220mm_rocket_launcher_10.jpg</t>
  </si>
  <si>
    <t>TOS-1_Buratino_Heavy_flame_thrower_220mm_rocket_launcher_11.jpg</t>
  </si>
  <si>
    <t>TOS-1_Buratino_Heavy_flame_thrower_220mm_rocket_launcher_14.jpg</t>
  </si>
  <si>
    <t>TOS-1_Buratino_Heavy_flame_thrower_220mm_rocket_launcher_143.jpg</t>
  </si>
  <si>
    <t>TOS-1_Buratino_Heavy_flame_thrower_220mm_rocket_launcher_144.jpg</t>
  </si>
  <si>
    <t>TOS-1_Buratino_Heavy_flame_thrower_220mm_rocket_launcher_145.jpg</t>
  </si>
  <si>
    <t>TOS-1_Buratino_Heavy_flame_thrower_220mm_rocket_launcher_146.jpg</t>
  </si>
  <si>
    <t>TOS-1_Buratino_Heavy_flame_thrower_220mm_rocket_launcher_147.jpg</t>
  </si>
  <si>
    <t>TOS-1_Buratino_Heavy_flame_thrower_220mm_rocket_launcher_149.jpg</t>
  </si>
  <si>
    <t>TOS-1_Buratino_Heavy_flame_thrower_220mm_rocket_launcher_15.jpg</t>
  </si>
  <si>
    <t>TOS-1_Buratino_Heavy_flame_thrower_220mm_rocket_launcher_150.jpg</t>
  </si>
  <si>
    <t>TOS-1_Buratino_Heavy_flame_thrower_220mm_rocket_launcher_152.jpg</t>
  </si>
  <si>
    <t>TOS-1_Buratino_Heavy_flame_thrower_220mm_rocket_launcher_153.jpg</t>
  </si>
  <si>
    <t>TOS-1_Buratino_Heavy_flame_thrower_220mm_rocket_launcher_154.jpg</t>
  </si>
  <si>
    <t>TOS-1_Buratino_Heavy_flame_thrower_220mm_rocket_launcher_155.jpg</t>
  </si>
  <si>
    <t>TOS-1_Buratino_Heavy_flame_thrower_220mm_rocket_launcher_16.jpg</t>
  </si>
  <si>
    <t>TOS-1_Buratino_Heavy_flame_thrower_220mm_rocket_launcher_4.jpg</t>
  </si>
  <si>
    <t>TOS-1</t>
  </si>
  <si>
    <t>TOS-1_Buratino_Heavy_flame_thrower_220mm_rocket_launcher_5.jpg</t>
  </si>
  <si>
    <t>TOS-1_Buratino_Heavy_flame_thrower_220mm_rocket_launcher_6.jpg</t>
  </si>
  <si>
    <t>TOS-1A_BM-1_Soltsepek_Flamethrower_220mm_Multiple_Incendiary_Thermobaric_Rocket_Launcher_-_Russia_17.jpg</t>
  </si>
  <si>
    <t>TOS-1A_BM-1_Soltsepek_Flamethrower_220mm_Multiple_Incendiary_Thermobaric_Rocket_Launcher_-_Russia_19.jpg</t>
  </si>
  <si>
    <t>TOS-1A_BM-1_Soltsepek_Flamethrower_220mm_Multiple_Incendiary_Thermobaric_Rocket_Launcher_-_Russia_20.jpg</t>
  </si>
  <si>
    <t>TOS-1A_BM-1_Soltsepek_Flamethrower_220mm_Multiple_Incendiary_Thermobaric_Rocket_Launcher_-_Russia_21.jpg</t>
  </si>
  <si>
    <t>TOS-1A_BM-1_Soltsepek_Flamethrower_220mm_Multiple_Incendiary_Thermobaric_Rocket_Launcher_-_Russia_22.jpg</t>
  </si>
  <si>
    <t>TOS-1A_BM-1_Soltsepek_Flamethrower_220mm_Multiple_Incendiary_Thermobaric_Rocket_Launcher_-_Russia_23.jpg</t>
  </si>
  <si>
    <t>TOS-1A_BM-1_Soltsepek_Flamethrower_220mm_Multiple_Incendiary_Thermobaric_Rocket_Launcher_-_Russia_24.jpg</t>
  </si>
  <si>
    <t>TOS-1A_BM-1_Soltsepek_Flamethrower_220mm_Multiple_Incendiary_Thermobaric_Rocket_Launcher_-_Russia_25.jpg</t>
  </si>
  <si>
    <t>TOS-1A_BM-1_Soltsepek_Flamethrower_220mm_Multiple_Incendiary_Thermobaric_Rocket_Launcher_-_Russia_26.jpg</t>
  </si>
  <si>
    <t>Kilobytes</t>
  </si>
  <si>
    <t>Height</t>
  </si>
  <si>
    <t>Width</t>
  </si>
  <si>
    <t>Avg</t>
  </si>
  <si>
    <t>Standard Dev</t>
  </si>
  <si>
    <t>Class Name</t>
  </si>
  <si>
    <t>Precision</t>
  </si>
  <si>
    <t>Recall</t>
  </si>
  <si>
    <t>F1</t>
  </si>
  <si>
    <t>Train Count</t>
  </si>
  <si>
    <t>Test Count</t>
  </si>
  <si>
    <t>Total Count</t>
  </si>
  <si>
    <t>True Positives</t>
  </si>
  <si>
    <t>False Positives</t>
  </si>
  <si>
    <t>True Negatives</t>
  </si>
  <si>
    <t>False Negatives</t>
  </si>
  <si>
    <t>Number of Predictions</t>
  </si>
  <si>
    <t>File Name</t>
  </si>
  <si>
    <t>Coarse label</t>
  </si>
  <si>
    <t>fine label</t>
  </si>
  <si>
    <t>update date</t>
  </si>
  <si>
    <t>url</t>
  </si>
  <si>
    <t>name</t>
  </si>
  <si>
    <t>Armament</t>
  </si>
  <si>
    <t>Armor</t>
  </si>
  <si>
    <t>Country users</t>
  </si>
  <si>
    <t>Weight</t>
  </si>
  <si>
    <t>Designer Country</t>
  </si>
  <si>
    <t>Speed</t>
  </si>
  <si>
    <t>Accessories</t>
  </si>
  <si>
    <t>Range</t>
  </si>
  <si>
    <t>Crew</t>
  </si>
  <si>
    <t>Dimensions</t>
  </si>
  <si>
    <t>Vehicle Speed</t>
  </si>
  <si>
    <t>Vehicle Range</t>
  </si>
  <si>
    <t>Vehicle Dimensions</t>
  </si>
  <si>
    <t>Equipment</t>
  </si>
  <si>
    <t>Combat Equipment</t>
  </si>
  <si>
    <t>Speed Vehicle</t>
  </si>
  <si>
    <t>Range Vehicle</t>
  </si>
  <si>
    <t>Vehicle weight</t>
  </si>
  <si>
    <t>Vehicle speed</t>
  </si>
  <si>
    <t>Vehicle range</t>
  </si>
  <si>
    <t>Truck</t>
  </si>
  <si>
    <t>Speed Truck</t>
  </si>
  <si>
    <t>Range Truck</t>
  </si>
  <si>
    <t>Weight Rocket</t>
  </si>
  <si>
    <t>Armour</t>
  </si>
  <si>
    <t>Firing Range</t>
  </si>
  <si>
    <t>Engine truck</t>
  </si>
  <si>
    <t>Weight Truck</t>
  </si>
  <si>
    <t>Types of rockets</t>
  </si>
  <si>
    <t>Warhead weight</t>
  </si>
  <si>
    <t>Dimensions truck</t>
  </si>
  <si>
    <t>Weight rocket</t>
  </si>
  <si>
    <t>Engine Truck</t>
  </si>
  <si>
    <t>Ammunition</t>
  </si>
  <si>
    <t>Rate of fire</t>
  </si>
  <si>
    <t>Traverse - elevation</t>
  </si>
  <si>
    <t>Mobility</t>
  </si>
  <si>
    <t>Dimensions (traveling)</t>
  </si>
  <si>
    <t>Speed truck</t>
  </si>
  <si>
    <t>Range truck</t>
  </si>
  <si>
    <t>Vehicle Weight</t>
  </si>
  <si>
    <t>Truck Speed</t>
  </si>
  <si>
    <t>Truck Range</t>
  </si>
  <si>
    <t>Speed vehicle</t>
  </si>
  <si>
    <t>Range vehicle</t>
  </si>
  <si>
    <t>Type</t>
  </si>
  <si>
    <t>Radar</t>
  </si>
  <si>
    <t>Weight Vehicle</t>
  </si>
  <si>
    <t>Weight vehicle</t>
  </si>
  <si>
    <t>Dimensions Hull</t>
  </si>
  <si>
    <t>Armement</t>
  </si>
  <si>
    <t>Blindage</t>
  </si>
  <si>
    <t>Pay utilisateurs</t>
  </si>
  <si>
    <t>Poids</t>
  </si>
  <si>
    <t>Pays constructeur</t>
  </si>
  <si>
    <t>Vitesse</t>
  </si>
  <si>
    <t>Accessoires</t>
  </si>
  <si>
    <t>Distance</t>
  </si>
  <si>
    <t>Equipage</t>
  </si>
  <si>
    <t>Combat equipment</t>
  </si>
  <si>
    <t>Missile</t>
  </si>
  <si>
    <t>Detection range</t>
  </si>
  <si>
    <t>Detection altitude</t>
  </si>
  <si>
    <t>Speed of target detection</t>
  </si>
  <si>
    <t>Scanning sector</t>
  </si>
  <si>
    <t>Number of simultaneously tracked targets</t>
  </si>
  <si>
    <t>Deployment time</t>
  </si>
  <si>
    <t>Dimensions Radar</t>
  </si>
  <si>
    <t>Jamming frequency</t>
  </si>
  <si>
    <t>Area of jamming</t>
  </si>
  <si>
    <t>Jamming range</t>
  </si>
  <si>
    <t>Jamming targets</t>
  </si>
  <si>
    <t>Operators</t>
  </si>
  <si>
    <t>Truck vehicles</t>
  </si>
  <si>
    <t>Weight truck</t>
  </si>
  <si>
    <t>Range detection</t>
  </si>
  <si>
    <t>Missile System</t>
  </si>
  <si>
    <t>Azimuth detection</t>
  </si>
  <si>
    <t>Elevation</t>
  </si>
  <si>
    <t>Missile control</t>
  </si>
  <si>
    <t>Speed radar</t>
  </si>
  <si>
    <t>Time ready to work</t>
  </si>
  <si>
    <t>Number of targets detection</t>
  </si>
  <si>
    <t>Missile altitude</t>
  </si>
  <si>
    <t>Engagement range</t>
  </si>
  <si>
    <t>Missile weight</t>
  </si>
  <si>
    <t>Warhead</t>
  </si>
  <si>
    <t>Missile speed</t>
  </si>
  <si>
    <t>Dimensions vehicle</t>
  </si>
  <si>
    <t>Weight Missile</t>
  </si>
  <si>
    <t>Country user</t>
  </si>
  <si>
    <t>Guidance System</t>
  </si>
  <si>
    <t>Missile head</t>
  </si>
  <si>
    <t>Missile Weight</t>
  </si>
  <si>
    <t>Missile range of fire</t>
  </si>
  <si>
    <t>Circular error probable</t>
  </si>
  <si>
    <t>Warhead Weight</t>
  </si>
  <si>
    <t>Truck Dimensions</t>
  </si>
  <si>
    <t>Missile Launch Weight</t>
  </si>
  <si>
    <t>Altitude</t>
  </si>
  <si>
    <t>Accuracy</t>
  </si>
  <si>
    <t>Type of Warheads</t>
  </si>
  <si>
    <t>Altitude Launch</t>
  </si>
  <si>
    <t>Truck carrier</t>
  </si>
  <si>
    <t>Range of missile</t>
  </si>
  <si>
    <t>Range gun 30mm</t>
  </si>
  <si>
    <t>Warhead Type</t>
  </si>
  <si>
    <t>Truck Weight</t>
  </si>
  <si>
    <t>Launch Weight Missile</t>
  </si>
  <si>
    <t>Length Missile</t>
  </si>
  <si>
    <t>Range Missile</t>
  </si>
  <si>
    <t>Fording Depth</t>
  </si>
  <si>
    <t>Dimensions (Gun forward)</t>
  </si>
  <si>
    <t>Service Since</t>
  </si>
  <si>
    <t>Number in service</t>
  </si>
  <si>
    <t>Weapons Traverse</t>
  </si>
  <si>
    <t>Weapons Elevation</t>
  </si>
  <si>
    <t>Dimensions (hull)</t>
  </si>
  <si>
    <t>Country producer</t>
  </si>
  <si>
    <t>Countries user</t>
  </si>
  <si>
    <t>Targets</t>
  </si>
  <si>
    <t>Operator</t>
  </si>
  <si>
    <t>Endurance</t>
  </si>
  <si>
    <t>Traverse - Elevation</t>
  </si>
  <si>
    <t>Type of engaged targets</t>
  </si>
  <si>
    <t>Combat Weight</t>
  </si>
  <si>
    <t>Reaction time</t>
  </si>
  <si>
    <t>Target engagement</t>
  </si>
  <si>
    <t>Dimension Missile</t>
  </si>
  <si>
    <t>SPA</t>
  </si>
  <si>
    <t>27 April 2023</t>
  </si>
  <si>
    <t>https://www.armyrecognition.com/russia_russian_army_vehicles_system_artillery_uk/2s19_msta-s_self-propelled_howitzer_gun_technical_data_sheet_specifications_information_description.html</t>
  </si>
  <si>
    <t>2S19_Msta-S_152mm_tracked_self-propelled_howitzer_-_Russia</t>
  </si>
  <si>
    <t>One 152 mm gun, one 12.7 mm machine gun</t>
  </si>
  <si>
    <t>The hull and turret are of all-welded steel armor, protection from small arms fire, shell splinters andmines.</t>
  </si>
  <si>
    <t>Russia</t>
  </si>
  <si>
    <t>42,000 kg</t>
  </si>
  <si>
    <t>Russia, Belarus, Ukraine, Ethiopia, Georgia</t>
  </si>
  <si>
    <t>Night vision, NBC protection system,</t>
  </si>
  <si>
    <t>5</t>
  </si>
  <si>
    <t>60 km/h on road</t>
  </si>
  <si>
    <t>500 km</t>
  </si>
  <si>
    <t>Length: 7,15 m; Width: 3,38 m; Height: 2,99 m</t>
  </si>
  <si>
    <t>2S19_Msta-S_152mm_tracked_self-propelled_howitzer_-_Russia_26</t>
  </si>
  <si>
    <t>2S19_Msta-S_152mm_tracked_self-propelled_howitzer_-_Russia_27</t>
  </si>
  <si>
    <t>2S19_Msta-S_152mm_tracked_self-propelled_howitzer_-_Russia_28</t>
  </si>
  <si>
    <t>2S19_Msta-S_152mm_tracked_self-propelled_howitzer_-_Russia_29</t>
  </si>
  <si>
    <t>2S19_Msta-S_152mm_tracked_self-propelled_howitzer_-_Russia_30</t>
  </si>
  <si>
    <t>30N6E_Flap_Lid_B _Tracking_and_missile_guidance_radar_for_SA-10_Grumble_-_Russia_12</t>
  </si>
  <si>
    <t>Air Defence</t>
  </si>
  <si>
    <t>19 March 2022</t>
  </si>
  <si>
    <t>https://www.armyrecognition.com/russia_russian_missile_system_vehicle_uk/30n6_30n6e_5n63s_flap_lid_b_tracking_and_missile_guidance_radar_sa-10_grumble_technical_data_sheet.html</t>
  </si>
  <si>
    <t>30N6E_Flap_Lid_B _Tracking_and_missile_guidance_radar_for_SA-10_Grumble_-_Russia</t>
  </si>
  <si>
    <t>Tracking and missile guidance radar</t>
  </si>
  <si>
    <t>300 km</t>
  </si>
  <si>
    <t>S-300 PMU1</t>
  </si>
  <si>
    <t>360°</t>
  </si>
  <si>
    <t>-3° to +60°</t>
  </si>
  <si>
    <t>12 missiles, two per target</t>
  </si>
  <si>
    <t>30 - 2,800 m/s</t>
  </si>
  <si>
    <t>5 min</t>
  </si>
  <si>
    <t>30N6E_Flap_Lid_B _Tracking_and_missile_guidance_radar_for_SA-10_Grumble_-_Russia_13</t>
  </si>
  <si>
    <t>20 March 2022</t>
  </si>
  <si>
    <t>301 km</t>
  </si>
  <si>
    <t>S-300 PMU2</t>
  </si>
  <si>
    <t>13 missiles, two per target</t>
  </si>
  <si>
    <t>31 - 2,800 m/s</t>
  </si>
  <si>
    <t>6 min</t>
  </si>
  <si>
    <t>21 March 2022</t>
  </si>
  <si>
    <t>302 km</t>
  </si>
  <si>
    <t>S-300 PMU3</t>
  </si>
  <si>
    <t>14 missiles, two per target</t>
  </si>
  <si>
    <t>32 - 2,800 m/s</t>
  </si>
  <si>
    <t>7 min</t>
  </si>
  <si>
    <t>22 March 2022</t>
  </si>
  <si>
    <t>303 km</t>
  </si>
  <si>
    <t>S-300 PMU4</t>
  </si>
  <si>
    <t>15 missiles, two per target</t>
  </si>
  <si>
    <t>33 - 2,800 m/s</t>
  </si>
  <si>
    <t>8 min</t>
  </si>
  <si>
    <t>23 March 2022</t>
  </si>
  <si>
    <t>304 km</t>
  </si>
  <si>
    <t>S-300 PMU5</t>
  </si>
  <si>
    <t>16 missiles, two per target</t>
  </si>
  <si>
    <t>34 - 2,800 m/s</t>
  </si>
  <si>
    <t>9 min</t>
  </si>
  <si>
    <t>24 March 2022</t>
  </si>
  <si>
    <t>305 km</t>
  </si>
  <si>
    <t>S-300 PMU6</t>
  </si>
  <si>
    <t>17 missiles, two per target</t>
  </si>
  <si>
    <t>35 - 2,800 m/s</t>
  </si>
  <si>
    <t>10 min</t>
  </si>
  <si>
    <t>25 March 2022</t>
  </si>
  <si>
    <t>306 km</t>
  </si>
  <si>
    <t>S-300 PMU7</t>
  </si>
  <si>
    <t>18 missiles, two per target</t>
  </si>
  <si>
    <t>36 - 2,800 m/s</t>
  </si>
  <si>
    <t>11 min</t>
  </si>
  <si>
    <t>26 March 2022</t>
  </si>
  <si>
    <t>307 km</t>
  </si>
  <si>
    <t>S-300 PMU8</t>
  </si>
  <si>
    <t>19 missiles, two per target</t>
  </si>
  <si>
    <t>37 - 2,800 m/s</t>
  </si>
  <si>
    <t>12 min</t>
  </si>
  <si>
    <t>27 March 2022</t>
  </si>
  <si>
    <t>308 km</t>
  </si>
  <si>
    <t>S-300 PMU9</t>
  </si>
  <si>
    <t>20 missiles, two per target</t>
  </si>
  <si>
    <t>38 - 2,800 m/s</t>
  </si>
  <si>
    <t>13 min</t>
  </si>
  <si>
    <t>28 March 2022</t>
  </si>
  <si>
    <t>309 km</t>
  </si>
  <si>
    <t>S-300 PMU10</t>
  </si>
  <si>
    <t>21 missiles, two per target</t>
  </si>
  <si>
    <t>39 - 2,800 m/s</t>
  </si>
  <si>
    <t>14 min</t>
  </si>
  <si>
    <t>29 March 2022</t>
  </si>
  <si>
    <t>310 km</t>
  </si>
  <si>
    <t>S-300 PMU11</t>
  </si>
  <si>
    <t>22 missiles, two per target</t>
  </si>
  <si>
    <t>40 - 2,800 m/s</t>
  </si>
  <si>
    <t>15 min</t>
  </si>
  <si>
    <t>30 March 2022</t>
  </si>
  <si>
    <t>311 km</t>
  </si>
  <si>
    <t>S-300 PMU12</t>
  </si>
  <si>
    <t>23 missiles, two per target</t>
  </si>
  <si>
    <t>41 - 2,800 m/s</t>
  </si>
  <si>
    <t>16 min</t>
  </si>
  <si>
    <t>31 March 2022</t>
  </si>
  <si>
    <t>312 km</t>
  </si>
  <si>
    <t>S-300 PMU13</t>
  </si>
  <si>
    <t>24 missiles, two per target</t>
  </si>
  <si>
    <t>42 - 2,800 m/s</t>
  </si>
  <si>
    <t>17 min</t>
  </si>
  <si>
    <t>22 November 2022</t>
  </si>
  <si>
    <t>https://www.armyrecognition.com/russia_russian_army_vehicles_system_artillery_uk/bm-30_smerch_9k58_300mm_multiple_rocket_launcher_system_technical_data_sheet_information_description.html</t>
  </si>
  <si>
    <t>BM-30_Smerch_9K58_MLRS_300mm_Multiple_Launch_Rocket_System_-_Russia</t>
  </si>
  <si>
    <t>12 launch tubes 300 mm caliber</t>
  </si>
  <si>
    <t>No armor protection</t>
  </si>
  <si>
    <t>Algeria, Belarus, Kuwait, Russia, Ukraine,North Korea.</t>
  </si>
  <si>
    <t>NBC protection system</t>
  </si>
  <si>
    <t>3</t>
  </si>
  <si>
    <t>Length:12.37 m; Width: 3.1 m; Height: 3.1 m</t>
  </si>
  <si>
    <t>MAZ-543M 8x8</t>
  </si>
  <si>
    <t>60 km/h</t>
  </si>
  <si>
    <t>850 km</t>
  </si>
  <si>
    <t>20 to 70 km</t>
  </si>
  <si>
    <t>43,700 kg</t>
  </si>
  <si>
    <t>800 kg</t>
  </si>
  <si>
    <t>D12A-525 38.9-liter diesel</t>
  </si>
  <si>
    <t>16 March 2023</t>
  </si>
  <si>
    <t>https://www.armyrecognition.com/russia_russian_army_light_armoured_vehicle_uk/bmd-4m_airborne_armoured_infantry_fighting_vehicle_pictures.html</t>
  </si>
  <si>
    <t>BMD-4M_IFV_Airborne_tracked_armored_infantry_fighting_vehicle_-_Russia</t>
  </si>
  <si>
    <t>One 100mm gun, one 30 mm cannon, one 7.62mm PKT.</t>
  </si>
  <si>
    <t>Protection against 30mm ammunition at the front, and 7.62mm caliber and shell splinters for the sides of the hull.</t>
  </si>
  <si>
    <t>13,500 kg</t>
  </si>
  <si>
    <t>70 km/h on the road</t>
  </si>
  <si>
    <t>Computerized fire control system, night vision, NBC protection system, fire detection and suppression system, heating system</t>
  </si>
  <si>
    <t>2 + 6 soldiers</t>
  </si>
  <si>
    <t>Length: 6.0 m; Width: 3.15 m; Height: 2.7 m</t>
  </si>
  <si>
    <t>BMD-4M_IFV_Airborne_tracked_armored_infantry_fighting_vehicle_-_Russia_89</t>
  </si>
  <si>
    <t>BMD-4M_IFV_Airborne_tracked_armored_infantry_fighting_vehicle_-_Russia_94</t>
  </si>
  <si>
    <t>BMD-4M_IFV_Airborne_tracked_armored_infantry_fighting_vehicle_-_Russia_96</t>
  </si>
  <si>
    <t>05 October 2022</t>
  </si>
  <si>
    <t>https://www.armyrecognition.com/russia_russian_army_wheeled_armoured_vehicle_uk/brdm-2_4x4_reconnaissance_wheeled_armored_vehicle_technical_data.html</t>
  </si>
  <si>
    <t>BRDM-2_4x4_reconnaissance_wheeled_armored_vehicle_-_Russia</t>
  </si>
  <si>
    <t>One 14.5 mm heavy machine gun and one coaxial 7.62 machine gun</t>
  </si>
  <si>
    <t>Protection against the firing of small arms 7.62mm caliber and shell splinters.</t>
  </si>
  <si>
    <t>The BRDM-2 is in service with the Russian army and over 50 countries over the world.</t>
  </si>
  <si>
    <t>7,000 kg</t>
  </si>
  <si>
    <t>100 km/h maximum road speed, 7 km/h on water</t>
  </si>
  <si>
    <t>NBC system, night vision equipment, central tire-pressure regulation system, and one self-recovery winch.</t>
  </si>
  <si>
    <t>750 km</t>
  </si>
  <si>
    <t>2 + 3 soldiers</t>
  </si>
  <si>
    <t>Length: 5.75 m; Width: 2.35 m; Height: 2.31 m</t>
  </si>
  <si>
    <t>BRDM-2_4x4_reconnaissance_wheeled_armored_vehicle_-_Russia_58</t>
  </si>
  <si>
    <t>BRDM-2_4x4_reconnaissance_wheeled_armored_vehicle_-_Russia_60</t>
  </si>
  <si>
    <t>BRDM-2_4x4_reconnaissance_wheeled_armored_vehicle_-_Russia_61</t>
  </si>
  <si>
    <t>BRDM-2_4x4_reconnaissance_wheeled_armored_vehicle_-_Russia_63</t>
  </si>
  <si>
    <t>13 May 2023</t>
  </si>
  <si>
    <t>https://www.armyrecognition.com/russia_russian_army_wheeled_armoured_vehicle_uk/btr-60pb_8x8_apc_wheeled_armored_vehicle_personnel_carrier.html</t>
  </si>
  <si>
    <t>BTR-60PB_APC_Armored_personnel_carrier_8x8_vehicle_-_Russia</t>
  </si>
  <si>
    <t>Currently, the BTR-60PB is in service with the Russian army and many countries over the world.</t>
  </si>
  <si>
    <t>10,300 kg</t>
  </si>
  <si>
    <t>80 km/h maximum road speed, 10 km/h on water</t>
  </si>
  <si>
    <t>2 + 14</t>
  </si>
  <si>
    <t>Length: 7.56 m; Width: 2.82 m; Height: 2.31 m</t>
  </si>
  <si>
    <t>BTR-60PB_APC_Armored_personnel_carrier_8x8_vehicle_-_Russia_43</t>
  </si>
  <si>
    <t>BTR-60PB_APC_Armored_personnel_carrier_8x8_vehicle_-_Russia_44</t>
  </si>
  <si>
    <t>BTR-60PB_APC_Armored_personnel_carrier_8x8_vehicle_-_Russia_47</t>
  </si>
  <si>
    <t>https://www.armyrecognition.com/russia_russian_army_wheeled_armoured_vehicle_uk/btr-70_8x8_wheeled_apc_armored_vehicle_personnel_carrier_data.html</t>
  </si>
  <si>
    <t>BTR-70_8x8_APC_Wheeled_Armored_Personnel_Carrier_Vehicle_-_Russia</t>
  </si>
  <si>
    <t>One 14.5 mm KPVT heavy machine gun and one coaxial 7.62 PKVT machine gun</t>
  </si>
  <si>
    <t>Afghanistan, Azerbaijan, Bangladesh, Belarus, Estonia, Georgia, Hungary, Kazakhstan, Kyrgyzstan, Lithuania, Mali, Macedonia, Moldovia, Nepal, Pakistan, Romania, Russia, Tajikistan, Turkmenistan, Ukraine, Uzbekistan.</t>
  </si>
  <si>
    <t>11,500 kg</t>
  </si>
  <si>
    <t>NBC system, night vision equipment, central tire-pressure regulation system and one self-recovery winch.</t>
  </si>
  <si>
    <t>600 km maximum</t>
  </si>
  <si>
    <t>2 + 9</t>
  </si>
  <si>
    <t>Length: 7.53 m; Width: 2.80 m; Height: 2.32 m</t>
  </si>
  <si>
    <t>BTR-70_8x8_APC_Wheeled_Armored_Personnel_Carrier_Vehicle_-_Russia_19</t>
  </si>
  <si>
    <t>BTR-70_8x8_APC_Wheeled_Armored_Personnel_Carrier_Vehicle_-_Russia_22</t>
  </si>
  <si>
    <t>BTR-70_8x8_APC_Wheeled_Armored_Personnel_Carrier_Vehicle_-_Russia_23</t>
  </si>
  <si>
    <t>30 March 2023</t>
  </si>
  <si>
    <t>https://www.armyrecognition.com/russia_russian_army_wheeled_armoured_vehicle_uk/btr-80_8x8_apc_wheeled_armored_vehicle_personnel_carrier_data.html</t>
  </si>
  <si>
    <t>BTR-80_APC_8x8_wheeled_armored_vehicle_personnel_carrier_-_Russia</t>
  </si>
  <si>
    <t>One 14.5 KPVT heavy machine gun, one PKVT 7.62mm machine gun</t>
  </si>
  <si>
    <t>Protection against small arms firing 7.62 mm AP and shell splinters</t>
  </si>
  <si>
    <t>Afghanistan, Algeria, Angola, Armenia, Azerbaijan, Bangladesh, Belarus, Estonia, Finland, Georgia, Hungary, Kazakhstan, North Korea, South Korea, Kyrgyzstan, Macedonia, Moldova, Russia, Sudan, Sri Lanka, Tajikistan, Turkey, Turkmenistan, Ukraine, Uzbekistan.</t>
  </si>
  <si>
    <t>13,600 kg</t>
  </si>
  <si>
    <t>90 km/h maximum road speed, 10 km/h on water</t>
  </si>
  <si>
    <t>600 km - 480 km cross country</t>
  </si>
  <si>
    <t>3 + 7</t>
  </si>
  <si>
    <t>Length: 7.65 m; Width: 2.90 m; Height: 2.46 m</t>
  </si>
  <si>
    <t>BTR-80_APC_8x8_wheeled_armored_vehicle_personnel_carrier_-_Russia_26</t>
  </si>
  <si>
    <t>BTR-80_APC_8x8_wheeled_armored_vehicle_personnel_carrier_-_Russia_27</t>
  </si>
  <si>
    <t>BTR-80_APC_8x8_wheeled_armored_vehicle_personnel_carrier_-_Russia_28</t>
  </si>
  <si>
    <t>10 March 2023</t>
  </si>
  <si>
    <t>https://www.armyrecognition.com/russia_russian_army_vehicles_system_artillery_uk/d-30_122_mm_towed_howitzer_technical_data_sheet_specifications_information_pictures_video.html</t>
  </si>
  <si>
    <t>D-30_2A18_122mm_towed_howitzer_-_Russia</t>
  </si>
  <si>
    <t>One 122m 2A18 gun</t>
  </si>
  <si>
    <t>63 countries in the world from Asia, East Europe, Middle East and Africa.</t>
  </si>
  <si>
    <t>3,300 kg</t>
  </si>
  <si>
    <t>Panoramic sight, IR or passive night vision</t>
  </si>
  <si>
    <t>4 - 15.3 km</t>
  </si>
  <si>
    <t>6</t>
  </si>
  <si>
    <t>FRAG-HE, HEAT-FS, Chemical</t>
  </si>
  <si>
    <t>6 - 8 rds/min</t>
  </si>
  <si>
    <t>Traverse: 360°; Elevation +70°/-7°</t>
  </si>
  <si>
    <t>80 km/h maximum towed speed by truck</t>
  </si>
  <si>
    <t>Length: 5.4 m; Width: 2.2 m; Height: 1.8 m</t>
  </si>
  <si>
    <t>D-30_2A18_122mm_towed_howitzer_-_Russia_116</t>
  </si>
  <si>
    <t>D-30_2A18_122mm_towed_howitzer_-_Russia_117</t>
  </si>
  <si>
    <t>D-30_2A18_122mm_towed_howitzer_-_Russia_118</t>
  </si>
  <si>
    <t>D-30_2A18_122mm_towed_howitzer_-_Russia_119</t>
  </si>
  <si>
    <t>Iskander-K_Mobile_short-range_cruise_missile_system_-_Russia_45</t>
  </si>
  <si>
    <t>19 March 2023</t>
  </si>
  <si>
    <t>https://www.armyrecognition.com/russia_russian_missile_system_vehicle_uk/iskander-k_mobile_short-range_cruise_missile_system_russia_data.html</t>
  </si>
  <si>
    <t>Iskander-K_Mobile_short-range_cruise_missile_system_-_Russia</t>
  </si>
  <si>
    <t>Two missiles:- R-500 (9M728)- 9M729</t>
  </si>
  <si>
    <t>Mobile cruise missile launcher system</t>
  </si>
  <si>
    <t>Conventional High Explosive, nuclear</t>
  </si>
  <si>
    <t>1,800 to 2,300 kg</t>
  </si>
  <si>
    <t>Up to 500 km</t>
  </si>
  <si>
    <t>&gt; 5m</t>
  </si>
  <si>
    <t>500 kg</t>
  </si>
  <si>
    <t>Length: 13.07 m; Width: 3.51 m; Height: 3.45 m</t>
  </si>
  <si>
    <t>Iskander-K_Mobile_short-range_cruise_missile_system_-_Russia_46</t>
  </si>
  <si>
    <t>Iskander-K_Mobile_short-range_cruise_missile_system_-_Russia_47</t>
  </si>
  <si>
    <t>Iskander-K_Mobile_short-range_cruise_missile_system_-_Russia_48</t>
  </si>
  <si>
    <t>20 March 2023</t>
  </si>
  <si>
    <t>Two missiles:- R-500 (9M728)- 9M730</t>
  </si>
  <si>
    <t>501 kg</t>
  </si>
  <si>
    <t>21 March 2023</t>
  </si>
  <si>
    <t>Two missiles:- R-500 (9M728)- 9M731</t>
  </si>
  <si>
    <t>502 kg</t>
  </si>
  <si>
    <t>22 March 2023</t>
  </si>
  <si>
    <t>Two missiles:- R-500 (9M728)- 9M732</t>
  </si>
  <si>
    <t>503 kg</t>
  </si>
  <si>
    <t>23 March 2023</t>
  </si>
  <si>
    <t>Two missiles:- R-500 (9M728)- 9M733</t>
  </si>
  <si>
    <t>504 kg</t>
  </si>
  <si>
    <t>24 March 2023</t>
  </si>
  <si>
    <t>Two missiles:- R-500 (9M728)- 9M734</t>
  </si>
  <si>
    <t>505 kg</t>
  </si>
  <si>
    <t>25 March 2023</t>
  </si>
  <si>
    <t>Two missiles:- R-500 (9M728)- 9M735</t>
  </si>
  <si>
    <t>506 kg</t>
  </si>
  <si>
    <t>26 March 2023</t>
  </si>
  <si>
    <t>Two missiles:- R-500 (9M728)- 9M736</t>
  </si>
  <si>
    <t>507 kg</t>
  </si>
  <si>
    <t>27 March 2023</t>
  </si>
  <si>
    <t>Two missiles:- R-500 (9M728)- 9M737</t>
  </si>
  <si>
    <t>508 kg</t>
  </si>
  <si>
    <t>28 March 2023</t>
  </si>
  <si>
    <t>Two missiles:- R-500 (9M728)- 9M738</t>
  </si>
  <si>
    <t>509 kg</t>
  </si>
  <si>
    <t>29 March 2023</t>
  </si>
  <si>
    <t>Two missiles:- R-500 (9M728)- 9M739</t>
  </si>
  <si>
    <t>510 kg</t>
  </si>
  <si>
    <t>12 May 2023</t>
  </si>
  <si>
    <t>https://www.armyrecognition.com/russia_russian_missile_system_vehicle_uk/pantsir_pantsyr_s1_sa-22_greyhound_air_defense_missile_gun_system_technical_data_sheet_specification.html</t>
  </si>
  <si>
    <t>Pantsir-S1___Pantsyr-S1___SA-22_Greyhound_Medium-range_mobile_air_defense_cannons_missiles_system_-_Russia</t>
  </si>
  <si>
    <t>Twelve ground-to-air missile launcher 57E6 / 57E6-E, two dual 2A38M 30 mm autocannon guns</t>
  </si>
  <si>
    <t>Algeria, Armenia, Ethiopia, Equatorial Guinea, Iran, Iraq, Jordan, Myanmar, Oman, Russia, Serbia, Syria, United Arab Emirates, and Vietnam</t>
  </si>
  <si>
    <t>Radio commands with IR or radio direction finding, autonomous acquisition radar and tracking radar</t>
  </si>
  <si>
    <t>Length: 8.15 m; Width: 2.47 m; Height: ? m</t>
  </si>
  <si>
    <t>800 km</t>
  </si>
  <si>
    <t>Ural-53234 8x8 or Kamaz-6560 8x8 or MAN SX45</t>
  </si>
  <si>
    <t>1 to 12 km</t>
  </si>
  <si>
    <t>0.2 - 4,000 m</t>
  </si>
  <si>
    <t>28 April 2023</t>
  </si>
  <si>
    <t>https://www.armyrecognition.com/russia_russian_missile_system_vehicle_uk/rs-24_yars_nuclear_intercontinental_ballistic_missile_mzkt-79221_technical_data_sheet_specifications.html</t>
  </si>
  <si>
    <t>RS-24_Yars_SS-29_ICBM_Nuclear_InterContinental_Ballistic_Missile_-_Russia</t>
  </si>
  <si>
    <t>45 km/h</t>
  </si>
  <si>
    <t>One ballistic missile RS-24</t>
  </si>
  <si>
    <t>Nuclear</t>
  </si>
  <si>
    <t>Inertial with Glonass</t>
  </si>
  <si>
    <t>Length, 19.56 m; Width, 3.45 m;</t>
  </si>
  <si>
    <t>250m (CEP) Circular Error of Probability</t>
  </si>
  <si>
    <t>150-250 kT nuclear</t>
  </si>
  <si>
    <t>121,300 kg</t>
  </si>
  <si>
    <t>49,000 kg</t>
  </si>
  <si>
    <t>20.9 m</t>
  </si>
  <si>
    <t>10,500 km</t>
  </si>
  <si>
    <t>1.1 m</t>
  </si>
  <si>
    <t>RS-24_Yars_SS-29_ICBM_Nuclear_InterContinental_Ballistic_Missile_-_Russia_87</t>
  </si>
  <si>
    <t>RS-24_Yars_SS-29_ICBM_Nuclear_InterContinental_Ballistic_Missile_-_Russia_88</t>
  </si>
  <si>
    <t>RS-24_Yars_SS-29_ICBM_Nuclear_InterContinental_Ballistic_Missile_-_Russia_89</t>
  </si>
  <si>
    <t>RS-24_Yars_SS-29_ICBM_Nuclear_InterContinental_Ballistic_Missile_-_Russia_90</t>
  </si>
  <si>
    <t>25 April 2023</t>
  </si>
  <si>
    <t>https://www.armyrecognition.com/russia_russian_army_tank_heavy_armoured_vehicles_u/t-14_armata_mbt_main_battle_tank_technical_data_pictures_video.html</t>
  </si>
  <si>
    <t>T-14_Armata_MBT_Main_Battle_Tank_-_Russia</t>
  </si>
  <si>
    <t>One 125mm gun, one 57mm automatic grenade launcher, one 12.7 mm machine gun</t>
  </si>
  <si>
    <t>Protection against small arms and shell splinters. Active protection system and active, passive add-on armor</t>
  </si>
  <si>
    <t>48,000 kg</t>
  </si>
  <si>
    <t>80 to 90 km/h maximum road speed</t>
  </si>
  <si>
    <t>Infrared night vision, NBC protection system, automatic fire control system, active protection system,fire detection, and suppression system, battle management system</t>
  </si>
  <si>
    <t>Length: 8.7 m; Width: 3.5 m; Height: 3.3 m</t>
  </si>
  <si>
    <t>T-14_Armata_MBT_Main_Battle_Tank_-_Russia_120</t>
  </si>
  <si>
    <t>T-14_Armata_MBT_Main_Battle_Tank_-_Russia_125</t>
  </si>
  <si>
    <t>T-14_Armata_MBT_Main_Battle_Tank_-_Russia_129</t>
  </si>
  <si>
    <t>T-14_Armata_MBT_Main_Battle_Tank_-_Russia_132</t>
  </si>
  <si>
    <t>T-14_Armata_MBT_Main_Battle_Tank_-_Russia_133</t>
  </si>
  <si>
    <t>T-15_BMP_IFV_Tracked_armored_Infantry_Fighting_Vehicle_-_Russia_30</t>
  </si>
  <si>
    <t>19 January 2022</t>
  </si>
  <si>
    <t>https://www.armyrecognition.com/russia_russian_army_light_armoured_vehicle_uk/t-15_bmp_armata_aifv_armoured_ifv_infantry_fighting_vehicle_data_fact_sheet.html</t>
  </si>
  <si>
    <t>T-15_BMP_IFV_Tracked_armored_Infantry_Fighting_Vehicle_-_Russia</t>
  </si>
  <si>
    <t>One 30mm automatic gun, one 7.62mm machine gun, and four Kornet-EM anti-tank guided missile launchers</t>
  </si>
  <si>
    <t>Standard armor to provide protection against firing of small arms and shell splinters, and composite armor to increase protection against anti-tank missiles/rockets</t>
  </si>
  <si>
    <t>50,000 kg</t>
  </si>
  <si>
    <t>70 km/h</t>
  </si>
  <si>
    <t>Active protection system, computerized fire control, NBC protection system,</t>
  </si>
  <si>
    <t>550 km</t>
  </si>
  <si>
    <t>3 + 9</t>
  </si>
  <si>
    <t>Length: 9.5 m; Width: 4.8 m; Height: 3.5 m</t>
  </si>
  <si>
    <t>T-15_BMP_IFV_Tracked_armored_Infantry_Fighting_Vehicle_-_Russia_31</t>
  </si>
  <si>
    <t>T-15_BMP_IFV_Tracked_armored_Infantry_Fighting_Vehicle_-_Russia_32</t>
  </si>
  <si>
    <t>T-15_BMP_IFV_Tracked_armored_Infantry_Fighting_Vehicle_-_Russia_33</t>
  </si>
  <si>
    <t>T-15_BMP_IFV_Tracked_armored_Infantry_Fighting_Vehicle_-_Russia_34</t>
  </si>
  <si>
    <t>T-15_BMP_IFV_Tracked_armored_Infantry_Fighting_Vehicle_-_Russia_35</t>
  </si>
  <si>
    <t>27 May 2023</t>
  </si>
  <si>
    <t>https://www.armyrecognition.com/russia_russian_army_tank_heavy_armoured_vehicles_u/t-62_mbt_main_battle_tank_fact_sheet_data_pictures_video.html</t>
  </si>
  <si>
    <t>T-62_MBT_Main_Battle_Tank_-_Russia</t>
  </si>
  <si>
    <t>One 115 mm 2A20 smoothbore gun, one 7.62 mm PKT coaxial machine gun and one 12.7 mm DShKM machine gun for self-protection.</t>
  </si>
  <si>
    <t>Afghanistan, Algeria, Angola, Belarus, Cuba, Egypt, Ethiopia, Iran, Iraq, Israel, Kazakhstan, North Korea, Libya, Russia, Syria, Uzbekistan, Vietnam, and Yemen.</t>
  </si>
  <si>
    <t>40,000 kg</t>
  </si>
  <si>
    <t>50 km/h</t>
  </si>
  <si>
    <t>Infrared sight, night vision, NBC protection system, day/night vision sight,</t>
  </si>
  <si>
    <t>450 km</t>
  </si>
  <si>
    <t>4</t>
  </si>
  <si>
    <t>Length: 9.33 m; gun forward 6.63 m hull; Width: 3.3 m; Height: 2.39 m</t>
  </si>
  <si>
    <t>Protection against small firing arms and shell splinters, 100 mm thick maximum</t>
  </si>
  <si>
    <t>T-62_MBT_Main_Battle_Tank_-_Russia_152</t>
  </si>
  <si>
    <t>T-62_MBT_Main_Battle_Tank_-_Russia_154</t>
  </si>
  <si>
    <t>T-62_MBT_Main_Battle_Tank_-_Russia_156</t>
  </si>
  <si>
    <t>T-62_MBT_Main_Battle_Tank_-_Russia_159</t>
  </si>
  <si>
    <t>14 March 2023</t>
  </si>
  <si>
    <t>https://www.armyrecognition.com/russia_russian_army_tank_heavy_armoured_vehicles_u/t-62m_mbt_main_battle_tank_technical_data_pictures_video.html</t>
  </si>
  <si>
    <t>T-62M_MBT_Main_Battle_Tank_-_Russia</t>
  </si>
  <si>
    <t>Protection against small firing arms and shell splinters, 120 mm front of the hull, 242 mm turret front</t>
  </si>
  <si>
    <t>Afghanistan, Egypt, Kazakhstan, Iraq, Syria, and Russia.</t>
  </si>
  <si>
    <t>Infrared sight, night vision, NBC protection system, day/night vision sight, fire control system, ballistic computer</t>
  </si>
  <si>
    <t>Length: 9.33 m; gun forward; 6.63 m hull Width: 3.56 m; Height: 3.03 m</t>
  </si>
  <si>
    <t>T-62M_MBT_Main_Battle_Tank_-_Russia_92</t>
  </si>
  <si>
    <t>T-64_MBT_T-64_Main_Battle_Tank_-_Russia_10</t>
  </si>
  <si>
    <t>04 May 2023</t>
  </si>
  <si>
    <t>https://www.armyrecognition.com/russia_russian_army_tank_heavy_armoured_vehicles_u/t-64_mbt_main_battle_tank_russia_data_fact_sheet_pictures_video.html</t>
  </si>
  <si>
    <t>T-64_MBT_T-64_Main_Battle_Tank_-_Russia</t>
  </si>
  <si>
    <t>38,000 kg</t>
  </si>
  <si>
    <t>Length: 6.54 m; Width: 3.41 m; Height: 2.17 m</t>
  </si>
  <si>
    <t>Main Battle Tank</t>
  </si>
  <si>
    <t>+14° to -6°</t>
  </si>
  <si>
    <t>Ukraine - Russia</t>
  </si>
  <si>
    <t>Russia - Ukraine - Uzbekistan</t>
  </si>
  <si>
    <t>T-64_MBT_T-64_Main_Battle_Tank_-_Russia_11</t>
  </si>
  <si>
    <t>T-64_MBT_T-64_Main_Battle_Tank_-_Russia_8</t>
  </si>
  <si>
    <t>T-64_MBT_T-64_Main_Battle_Tank_-_Russia_9</t>
  </si>
  <si>
    <t>01 October 2022</t>
  </si>
  <si>
    <t>https://www.armyrecognition.com/russia_russian_army_tank_heavy_armoured_vehicles_u/t-64bv_main_battle_tank_data_sheet_specifications_information_description_pictures_video.html</t>
  </si>
  <si>
    <t>T-64BV_MBT_Main_Battle_Tank_-_Russia</t>
  </si>
  <si>
    <t>One 125mm 2A46M-1 cannon, one 12.7mm NSVT machine gun, one 7.62mm coaxial machine gun</t>
  </si>
  <si>
    <t>Reactive armor Kontakt-1</t>
  </si>
  <si>
    <t>Russia, Uzbekistan, the Democratic Republic of the Congo, Ukraine</t>
  </si>
  <si>
    <t>42,500 kg</t>
  </si>
  <si>
    <t>NBC system, infra-red night vision equipment, laser rangefinder, ballistic computer</t>
  </si>
  <si>
    <t>600 km</t>
  </si>
  <si>
    <t>Length: 9.22 m; Width: 3.41 m; Height: 2.17 m</t>
  </si>
  <si>
    <t>06 April 2023</t>
  </si>
  <si>
    <t>https://www.armyrecognition.com/russia_russian_army_tank_heavy_armoured_vehicles_u/t-72a_t-72_a_main_battle_tank_technical_data_fact_sheet_pictures.html</t>
  </si>
  <si>
    <t>T-72A_MBT_Main_Battle_Tank_-_Russia</t>
  </si>
  <si>
    <t>One 125 mm 2A46 smoothbore gun, one 7.62 mm PKT machine gun, one 12.7 mm NSVT machine gun, 12 smoke-grenades discharger</t>
  </si>
  <si>
    <t>500 - 600 mm armor maximum</t>
  </si>
  <si>
    <t>Algeria, Angola, Armenia, Azerbaidjan, Belarus, Bulgaria, Croatia, Czech Republic, Finland, Georgia, Hungary, India, Iran, Iraq, Kazakhstan, Kyrgyzstan, Libya, Macedonia, Morocco, Poland, Russia, Sierra Leone, Slovakia, Syria, Tajikistan, Turkmenistan, Ukraine, Uzbekistan, Yemen, Croatia, Serbia.</t>
  </si>
  <si>
    <t>46,500 kg</t>
  </si>
  <si>
    <t>NBC protection system, night vision system, laser range finder, snorkel with a fording kit</t>
  </si>
  <si>
    <t>- 480 km- 550 km with additional fuel drums</t>
  </si>
  <si>
    <t>Length: 9.54 m; Width: 3.59 m; Height: 2.23 m</t>
  </si>
  <si>
    <t>T-72A_MBT_Main_Battle_Tank_-_Russia_186</t>
  </si>
  <si>
    <t>T-72A_MBT_Main_Battle_Tank_-_Russia_190</t>
  </si>
  <si>
    <t>22 April 2023</t>
  </si>
  <si>
    <t>https://www.armyrecognition.com/russia_russian_army_tank_heavy_armoured_vehicles_u/t-72b_mbt_main_battle_tank_technical_data_pictures_video.html</t>
  </si>
  <si>
    <t>T-72B_MBT_Main_Battle_Tank_-_Russia</t>
  </si>
  <si>
    <t>One 125mm gun, one 7.62mm coaxial machine gun, one 12.7mm heavy machine gun.</t>
  </si>
  <si>
    <t>Standard armor, explosive reactive armor, passive armor package</t>
  </si>
  <si>
    <t>Russia and many other countries</t>
  </si>
  <si>
    <t>44,500 kg</t>
  </si>
  <si>
    <t>Fire control system, laser range-finder, NBC protection system</t>
  </si>
  <si>
    <t>Length: 9.53 m; Width: 6.86 m; Height: 3.46 m</t>
  </si>
  <si>
    <t>T-72B_MBT_Main_Battle_Tank_-_Russia_42</t>
  </si>
  <si>
    <t>T-72B_MBT_Main_Battle_Tank_-_Russia_48</t>
  </si>
  <si>
    <t>T-72B_MBT_Main_Battle_Tank_-_Russia_51</t>
  </si>
  <si>
    <t>29 December 2021</t>
  </si>
  <si>
    <t>https://www.armyrecognition.com/russia_russian_army_tank_heavy_armoured_vehicles_u/t-72b1ms_white_eagle_mbt_main_battle_tank_data_pictures_video.html</t>
  </si>
  <si>
    <t>T-72B1MS_White_Eagle_MBT_Main_Battle_Tank_Russia</t>
  </si>
  <si>
    <t>One 125 mm cannon, one 7.62mm coaxial machine gun, and remotely operated weapon station 12.7mm caliber</t>
  </si>
  <si>
    <t>Standard protection against firing of small arms and artillery shell splinters. ERAKontakt-1 and in option wire cage armor</t>
  </si>
  <si>
    <t>Laos,Nicaragua, Serbia, Vietnam</t>
  </si>
  <si>
    <t>47,300 kg</t>
  </si>
  <si>
    <t>Automatic fire control system,Sosna-U day/night gunner`s sight, panoramic sight for commander, GPS navigation system</t>
  </si>
  <si>
    <t>700 km</t>
  </si>
  <si>
    <t>Length: 9.54 m; Width: 3.59 m; Height: ? m</t>
  </si>
  <si>
    <t>T-72B1MS_White_Eagle_MBT_Main_Battle_Tank_Russia_19</t>
  </si>
  <si>
    <t>T-72B3M___T-72B4_MBT_Main_Battle_Tank_-_Russia_52</t>
  </si>
  <si>
    <t>https://www.armyrecognition.com/russia_russian_army_tank_heavy_armoured_vehicles_u/t-72b3m_t-72b4_mbt_main_battle_tank_technical_data_pictures.html</t>
  </si>
  <si>
    <t>T-72B3M___T-72B4_MBT_Main_Battle_Tank_-_Russia</t>
  </si>
  <si>
    <t>One 2A46M5 125-mm smoothbore gun, one PKTM 7.62mm coaxial machine gun and one 12.7mm NSV heavy machine gun.</t>
  </si>
  <si>
    <t>Standard and explosive reactive armor Relikt.</t>
  </si>
  <si>
    <t>45,000 kg</t>
  </si>
  <si>
    <t>Russia, Belarus</t>
  </si>
  <si>
    <t>Night vision, fording kit, overpressure-type NBC protection system, laser range finder, thermal sight, ballistic computer, panoramic sight, imageintensifier,</t>
  </si>
  <si>
    <t>Length: 9.53 m; Width: 3.59 m; Height: 2.22 m</t>
  </si>
  <si>
    <t>https://www.armyrecognition.com/russia_russian_army_tank_heavy_armoured_vehicles_u/t-72b3_mbt_main_battle_tank_russia_data_pictures_video.html</t>
  </si>
  <si>
    <t>T-72B3_MBT_Main_Battle_Tank_-_Russia</t>
  </si>
  <si>
    <t>One 125mm gun, one 7.62 PKTM machine gun and one 12.7mm NSV machine gun.</t>
  </si>
  <si>
    <t>Standard armor with Kontakt-5 explosive reactive armor</t>
  </si>
  <si>
    <t>46,000 kg</t>
  </si>
  <si>
    <t>NBC protection system, night vision equipment, satellite navigation system GLONASS, laser warning system, laser range finder, and automatized fire control system</t>
  </si>
  <si>
    <t>T-72B3_MBT_Main_Battle_Tank_-_Russia_84</t>
  </si>
  <si>
    <t>71 km/h</t>
  </si>
  <si>
    <t>501 km</t>
  </si>
  <si>
    <t>72 km/h</t>
  </si>
  <si>
    <t>502 km</t>
  </si>
  <si>
    <t>73 km/h</t>
  </si>
  <si>
    <t>503 km</t>
  </si>
  <si>
    <t>74 km/h</t>
  </si>
  <si>
    <t>504 km</t>
  </si>
  <si>
    <t>75 km/h</t>
  </si>
  <si>
    <t>505 km</t>
  </si>
  <si>
    <t>76 km/h</t>
  </si>
  <si>
    <t>506 km</t>
  </si>
  <si>
    <t>https://www.armyrecognition.com/russia_russian_army_tank_heavy_armoured_vehicles_u/t-80bv_mbt_main_battle_tank_fact_sheet_data_pictures_video.html</t>
  </si>
  <si>
    <t>T-80BV_MBT_Main_Battle_Tank_-_Russia</t>
  </si>
  <si>
    <t>One 125mm smoothbore gun, one 12.7mm anti-aircraft machine gun, and one 7.62mm coaxial machine gun.</t>
  </si>
  <si>
    <t>All-welded steel armor and Kontakt explosive reactive armor to the hull and turret.</t>
  </si>
  <si>
    <t>70 km/h road, 48 km/h off-road</t>
  </si>
  <si>
    <t>NBC protection system, night vision equipment, computerized fire control, laser range finder, fording kit</t>
  </si>
  <si>
    <t>335 km, 400 km with additional fuel drums</t>
  </si>
  <si>
    <t>Length: 9.65 m; Width: 3.4 m; Height: 2.21 m</t>
  </si>
  <si>
    <t>https://www.armyrecognition.com/russia_russian_army_tank_heavy_armoured_vehicles_u/t-80_mbt_main_battle_tank_technical_data_fact_sheet_pictures_video.html</t>
  </si>
  <si>
    <t>T-80_MBT_Main_Battle_Tank</t>
  </si>
  <si>
    <t>one 125 mm gun, one 7.62 mm PKT machine gun, one NSVT or PKT 12.7 mm machine gun, 8-12 81 mm smoke grenade discharger.</t>
  </si>
  <si>
    <t>Belarus, Cyprus, Kazakhstan, South Korea, Pakistan, Russia, Ukraine, Yemen.</t>
  </si>
  <si>
    <t>70 km/h maximum road speed</t>
  </si>
  <si>
    <t>Night vision, NBC protection, add-on armour, a fording system with a snorkel. laser range-finder,</t>
  </si>
  <si>
    <t>335 km, 440 km with additional fuel drums.</t>
  </si>
  <si>
    <t>Length: 9,9 m; Width: 3,4 m; Height: 2,20 m</t>
  </si>
  <si>
    <t>550mm turret,500mm hull</t>
  </si>
  <si>
    <t>71 km/h maximum road speed</t>
  </si>
  <si>
    <t>336 km, 440 km with additional fuel drums.</t>
  </si>
  <si>
    <t>72 km/h maximum road speed</t>
  </si>
  <si>
    <t>337 km, 440 km with additional fuel drums.</t>
  </si>
  <si>
    <t>73 km/h maximum road speed</t>
  </si>
  <si>
    <t>338 km, 440 km with additional fuel drums.</t>
  </si>
  <si>
    <t>74 km/h maximum road speed</t>
  </si>
  <si>
    <t>339 km, 440 km with additional fuel drums.</t>
  </si>
  <si>
    <t>75 km/h maximum road speed</t>
  </si>
  <si>
    <t>340 km, 440 km with additional fuel drums.</t>
  </si>
  <si>
    <t>76 km/h maximum road speed</t>
  </si>
  <si>
    <t>341 km, 440 km with additional fuel drums.</t>
  </si>
  <si>
    <t>77 km/h maximum road speed</t>
  </si>
  <si>
    <t>342 km, 440 km with additional fuel drums.</t>
  </si>
  <si>
    <t>78 km/h maximum road speed</t>
  </si>
  <si>
    <t>343 km, 440 km with additional fuel drums.</t>
  </si>
  <si>
    <t>T-80_MBT_Main_Battle_Tank_-_Russia_201</t>
  </si>
  <si>
    <t>79 km/h maximum road speed</t>
  </si>
  <si>
    <t>344 km, 440 km with additional fuel drums.</t>
  </si>
  <si>
    <t>https://www.armyrecognition.com/russia_russian_army_tank_heavy_armoured_vehicles_u/t-90_mbt_main_battle_tank_technical_data_pictures_video.html</t>
  </si>
  <si>
    <t>T-90_MBT_Main_Battle_Tank_-_Russia</t>
  </si>
  <si>
    <t>One 125 mm smoothbore 2A46M gun, one PKT 7.62 mm coaxial machine gun, one NSVT 12.7 mm anti-aircraft machine gun, 8x81 mm smoke grenade launchers</t>
  </si>
  <si>
    <t>Algeria, Russia, Saudi Arabia, Turkmenistan</t>
  </si>
  <si>
    <t>60 km/h maximum road speed</t>
  </si>
  <si>
    <t>Fire control system,NBC protection, fire detection and suppression system, nose-mounted dozer blade and a deep fording kit,optoelectronic countermeasures system Shtora-1,laser guidance and laser range-finding systems</t>
  </si>
  <si>
    <t>550 km on the road</t>
  </si>
  <si>
    <t>Length, 6.86 m hull; 9.53 m gun forwardWidth, 2.49 m; Height, 2.06 m</t>
  </si>
  <si>
    <t>Composite armour, reactive armour ERA.</t>
  </si>
  <si>
    <t>14 April 2023</t>
  </si>
  <si>
    <t>https://www.armyrecognition.com/russia_russian_army_tank_heavy_armoured_vehicles_u/t-90a_mbt_main_battle_tank_russia_technical_data.html</t>
  </si>
  <si>
    <t>T-90A_MBT_Main_Battle_Tank_-_Russia</t>
  </si>
  <si>
    <t>One 125mm cannon, one 7.62mm coaxial machine gun, and one 12,7mm heavy machine gun.</t>
  </si>
  <si>
    <t>Standard protection against firing of small arms and shell splinters. Kontakt-5 ERA third-generation explosive reactive armor</t>
  </si>
  <si>
    <t>Azerbaijan, Algeria, Russia, Syria, Iraq</t>
  </si>
  <si>
    <t>NBC protection, fire detection and suppression system, nose-mounted dozer blade and a deep fording kit, night vision, laser warning system, active protection system</t>
  </si>
  <si>
    <t>Length: 9.53 m; Width: 3.78 m; Height: 2.19 m</t>
  </si>
  <si>
    <t>https://www.armyrecognition.com/russia_russian_army_tank_heavy_armoured_vehicles_u/t-90m_model_2017_mbt_main_battle_tank_technical_data_sheet.html</t>
  </si>
  <si>
    <t>T-90M_MODEL_2017_PRORYV-3_MBT</t>
  </si>
  <si>
    <t>One 125mm cannon, one PKT 7.62mm coaxial machine gun, one NSVT 12.7mm machine gun</t>
  </si>
  <si>
    <t>Standard armor and Explosive Reactive Armour Relikt, RPG metal net, and bar-slat armor</t>
  </si>
  <si>
    <t>NBC protection, fire detection and suppression system, nose-mounted dozer blade, deep fording kit, modern fire control system, active protection system</t>
  </si>
  <si>
    <t>Length: 6.68 m; Width: 3.78 m; Height: 2.23 m</t>
  </si>
  <si>
    <t>17 March 2023</t>
  </si>
  <si>
    <t>https://www.armyrecognition.com/russia_russian_army_tank_heavy_armoured_vehicles_u/t-90ms_main_battle_tank_technical_data_sheet_pictures_video.html</t>
  </si>
  <si>
    <t>T-90MS_MBT_Main_Battle_Tank_-_Russia</t>
  </si>
  <si>
    <t>One 125mm gun 2A46M-5, one coaxial machine gun 7.62mm and a remote weapon system with 7.62mm on the top of the turret.</t>
  </si>
  <si>
    <t>Protection against small arms and shell splinters, detachable explosive reactive armor, side panels with explosive armor</t>
  </si>
  <si>
    <t>Russia, India</t>
  </si>
  <si>
    <t>Remote machine gun on top turret, computer firing control system, gunner sight with video control, air conditioner cooling unit, commander video viewing device.</t>
  </si>
  <si>
    <t>Length: 6.8 m hull; Width: 3.5 m; Height: 2.3 m</t>
  </si>
  <si>
    <t>T-90MS_MBT_Main_Battle_Tank_-_Russia_143</t>
  </si>
  <si>
    <t>T-90MS_MBT_Main_Battle_Tank_-_Russia_144</t>
  </si>
  <si>
    <t>T-90S_MBT_Main_Battle_Tank_Russia_162</t>
  </si>
  <si>
    <t>12 January 2023</t>
  </si>
  <si>
    <t>https://www.armyrecognition.com/russia_russian_army_tank_heavy_armoured_vehicles_u/t-90s_main_battle_tank_mbt_technical_data_russia_pictures_video.html</t>
  </si>
  <si>
    <t>T-90S_MBT_Main_Battle_Tank_Russia</t>
  </si>
  <si>
    <t>One 125 mm 2A46M gun, one 7.62 mm PKTM machine gun, and one 12.7 mm NSVT machine gun</t>
  </si>
  <si>
    <t>Steel armor and Kontakt-5 ERA which provides protection against APFSDS and HEAT-type projectiles</t>
  </si>
  <si>
    <t>Algeria, Armenia, Azerbaijan, India, Iraq, Russia, Syria, Turkmenistan, Uganda, Vietnam, and Yemen.</t>
  </si>
  <si>
    <t>NRBC protection system, night vision equipment, computerized firing control system, laser warning system, laser range system, fire detection and suppression system, dozer blade, and deep fording kit.</t>
  </si>
  <si>
    <t>Length: 6.86 m (hull); Width: 3.37 m; Height: 2.22 m</t>
  </si>
  <si>
    <t>T-90S_MBT_Main_Battle_Tank_Russia_163</t>
  </si>
  <si>
    <t>T-90S_MBT_Main_Battle_Tank_Russia_164</t>
  </si>
  <si>
    <t>T-90S_MBT_Main_Battle_Tank_Russia_165</t>
  </si>
  <si>
    <t>T-90S_MBT_Main_Battle_Tank_Russia_167</t>
  </si>
  <si>
    <t>T-90S_MBT_Main_Battle_Tank_Russia_168</t>
  </si>
  <si>
    <t>T-90S_MBT_Main_Battle_Tank_Russia_169</t>
  </si>
  <si>
    <t>T-90S_MBT_Main_Battle_Tank_Russia_170</t>
  </si>
  <si>
    <t>Tornado-G_122mm_MLRS_Multiple_Launch_Rocket_System_-_Russia_130</t>
  </si>
  <si>
    <t>26 April 2023</t>
  </si>
  <si>
    <t>https://www.armyrecognition.com/russia_russian_army_vehicles_system_artillery_uk/tornado-g_122mm_mlrs_multiple_launch_rocket_system_technical_data_sheet_specifications_pictures.html</t>
  </si>
  <si>
    <t>Tornado-G_122mm_MLRS_Multiple_Launch_Rocket_System_-_Russia</t>
  </si>
  <si>
    <t>40 launch tubes 122 mm caliber</t>
  </si>
  <si>
    <t>No armor</t>
  </si>
  <si>
    <t>Russia, Ukraine</t>
  </si>
  <si>
    <t>14,000 kg</t>
  </si>
  <si>
    <t>Satellite guidance system, panoramic telescope</t>
  </si>
  <si>
    <t>3 or 2</t>
  </si>
  <si>
    <t>Length: 7.35 m; Width: 2.40 m; Height: 3.09 m</t>
  </si>
  <si>
    <t>85 km/h</t>
  </si>
  <si>
    <t>650 km</t>
  </si>
  <si>
    <t>Tornado-G_122mm_MLRS_Multiple_Launch_Rocket_System_-_Russia_131</t>
  </si>
  <si>
    <t>Tornado-G_122mm_MLRS_Multiple_Launch_Rocket_System_-_Russia_132</t>
  </si>
  <si>
    <t>Tornado-G_122mm_MLRS_Multiple_Launch_Rocket_System_-_Russia_133</t>
  </si>
  <si>
    <t>Tornado-G_122mm_MLRS_Multiple_Launch_Rocket_System_-_Russia_134</t>
  </si>
  <si>
    <t>23 December 2022</t>
  </si>
  <si>
    <t>https://www.armyrecognition.com/russia_russian_army_vehicles_system_artillery_uk/tornado-s_9k515_mlrs_300mm_multiple_launch_rocket_system_data_fact_sheet.html</t>
  </si>
  <si>
    <t>Tornado-S_9K515_MLRS_Multiple_Launch_Rocket_System_300_mm_-_Russia</t>
  </si>
  <si>
    <t>Computerized firing control system with GPS,GLONASS satellite navigation system, NBC protection system</t>
  </si>
  <si>
    <t>?</t>
  </si>
  <si>
    <t>https://www.armyrecognition.com/russia_russian_army_vehicles_system_artillery_uk/tos-1_buratino_heavy_flame_thrower_220mm_rocket_launcher_technical_data_sheet_specifications.html</t>
  </si>
  <si>
    <t>TOS-1_Buratino_Heavy_flame_thrower_220mm_rocket_launcher</t>
  </si>
  <si>
    <t>30 x 220 mm rocket launcher tubes</t>
  </si>
  <si>
    <t>Protection against the firing of small arms and artillery shell splinters.</t>
  </si>
  <si>
    <t>Russia, Kazakhstan</t>
  </si>
  <si>
    <t>A fire control system, ballistic computer, laser range finder,</t>
  </si>
  <si>
    <t>Length: 6.86 m; Width: 3.46 m; Height: 2.6 m</t>
  </si>
  <si>
    <t>TOS-1_Buratino_Heavy_flame_thrower_220mm_rocket_launcher_12</t>
  </si>
  <si>
    <t>TOS-1_Buratino_Heavy_flame_thrower_220mm_rocket_launcher_13</t>
  </si>
  <si>
    <t>TOS-1_Buratino_Heavy_flame_thrower_220mm_rocket_launcher_148</t>
  </si>
  <si>
    <t>TOS-1_Buratino_Heavy_flame_thrower_220mm_rocket_launcher_151</t>
  </si>
  <si>
    <t>TOS-1_Buratino_Heavy_flame_thrower_220mm_rocket_launcher_7</t>
  </si>
  <si>
    <t>TOS-1_Buratino_Heavy_flame_thrower_220mm_rocket_launcher_8</t>
  </si>
  <si>
    <t>TOS-1_Buratino_Heavy_flame_thrower_220mm_rocket_launcher_9</t>
  </si>
  <si>
    <t>21 April 2023</t>
  </si>
  <si>
    <t>https://www.armyrecognition.com/russia_russian_army_vehicles_system_artillery_uk/tos-1a_bm-1_soltsepek_heavy_flamethrower_armoured_vehicle_technical_data_sheet_specifications.html</t>
  </si>
  <si>
    <t>TOS-1A_BM-1_Soltsepek_Flamethrower_220mm_Multiple_Incendiary_Thermobaric_Rocket_Launcher_-_Russia</t>
  </si>
  <si>
    <t>24 x 220 mm missile launcher tubes</t>
  </si>
  <si>
    <t>Protection against small arms and artillery shell splinters.</t>
  </si>
  <si>
    <t>Armenia, Azerbaijan, Iraq, Kazakhstan, Russia and Syria.</t>
  </si>
  <si>
    <t>Russia,</t>
  </si>
  <si>
    <t>A fire control system, ballistic computer, laser range finder, CBRN protection system, and night vision for the driver.</t>
  </si>
  <si>
    <t>Length: 7.24 m; Width: 3.58 m; Height: 3.07 m</t>
  </si>
  <si>
    <t>TOS-1A_BM-1_Soltsepek_Flamethrower_220mm_Multiple_Incendiary_Thermobaric_Rocket_Launcher_-_Russia_18</t>
  </si>
  <si>
    <t>Exp 1 Prediction</t>
  </si>
  <si>
    <t>Exp 2 Prediction</t>
  </si>
  <si>
    <t>Ground Truth</t>
  </si>
  <si>
    <t>Exp 1 Correct</t>
  </si>
  <si>
    <t>Exp 2 Correct</t>
  </si>
  <si>
    <t>Bytes</t>
  </si>
  <si>
    <t>Ratio</t>
  </si>
  <si>
    <t>Sharpness</t>
  </si>
  <si>
    <t>Noise</t>
  </si>
  <si>
    <t>Ground Truth (Fine Grain)</t>
  </si>
  <si>
    <t>14_png.rf.6900265511b02e07d9957402df99d731.jpg</t>
  </si>
  <si>
    <t>69_jpg.rf.a1436d78c38518306a890282fe9583d6.jpg</t>
  </si>
  <si>
    <t>92_jpg.rf.e8f4d37f395477f6fad366ebbf5c4b3a.jpg</t>
  </si>
  <si>
    <t>1_jpg.rf.d710cedbb6b7f1d25a76c767ab8a1fb7.jpg</t>
  </si>
  <si>
    <t>31_jpg.rf.5ca677a54ebe09336f72852e4c24eb25.jpg</t>
  </si>
  <si>
    <t>53_png.rf.12ac845673dfa2d31c02f7223a8950f3.jpg</t>
  </si>
  <si>
    <t>61_jpg.rf.33026e44f7919d0c2e5ed5f338512fee.jpg</t>
  </si>
  <si>
    <t>71_jpg.rf.56e9ee15adceccf601116180bdd23a72.jpg</t>
  </si>
  <si>
    <t>72_jpg.rf.b0b9ded957764e6e3e151a763b2cb408.jpg</t>
  </si>
  <si>
    <t>74_jpg.rf.1560f6f615bc9f38920ee18da23e81e6.jpg</t>
  </si>
  <si>
    <t>88_jpg.rf.bc539030596b75fa61da281b8959c611.jpg</t>
  </si>
  <si>
    <t>62_jpg.rf.43ee93a3dfa4a974d4517da16c531f26.jpg</t>
  </si>
  <si>
    <t>64_jpg.rf.20540100e556d2cc6910186f464e6a12.jpg</t>
  </si>
  <si>
    <t>BRDM-2_4x4_reconnaissance_wheeled_armored_vehicle_-_Russia_58.jpg</t>
  </si>
  <si>
    <t>BRDM-2_4x4_reconnaissance_wheeled_armored_vehicle_-_Russia_63.jpg</t>
  </si>
  <si>
    <t>BTR-70_8x8_APC_Wheeled_Armored_Personnel_Carrier_Vehicle_-_Russia_22.jpg</t>
  </si>
  <si>
    <t>100_jpg.rf.de78d02fa5c4a80a2441027ed3e93710.jpg</t>
  </si>
  <si>
    <t>79_jpg.rf.38d703ba31ae5a83ce99694383853460.jpg</t>
  </si>
  <si>
    <t>85_jpg.rf.823f933d2cf563371899bab6f4f745d3.jpg</t>
  </si>
  <si>
    <t>2S19_Msta-S_152mm_tracked_self-propelled_howitzer_-_Russia_26.jpg</t>
  </si>
  <si>
    <t>2S19_Msta-S_152mm_tracked_self-propelled_howitzer_-_Russia_30.jpg</t>
  </si>
  <si>
    <t>BM-30_(Smerch)___9A52-2_8x8_Wheeled_Multiple_Launch_Rocket_System_(MLRS)_15.jpg</t>
  </si>
  <si>
    <t>BM-30_Smerch_9K58_MLRS_300mm_Multiple_Launch_Rocket_System_-_Russia_100.jpg</t>
  </si>
  <si>
    <t>D-30_2A18_122mm_towed_howitzer_-_Russia_117.jpg</t>
  </si>
  <si>
    <t>D-30_2A18_122mm_towed_howitzer_-_Russia_118.jpg</t>
  </si>
  <si>
    <t>97_jpg.rf.712c55159bcd752fbeb1fc37ad560fc7.jpg</t>
  </si>
  <si>
    <t>99_jpg.rf.6ee32c3ba16de79e7504878ebfce46d8.jpg</t>
  </si>
  <si>
    <t>T-14_(Armata)_(Object_148)_Main_Battle_Tank_(MBT)_58.jpg</t>
  </si>
  <si>
    <t>T-14_Armata_MBT_Main_Battle_Tank_-_Russia_125.jpg</t>
  </si>
  <si>
    <t>T-64_MBT_T-64_Main_Battle_Tank_-_Russia_10.jpg</t>
  </si>
  <si>
    <t>T-72_(Ural)_Main_Battle_Tank_(MBT)_62.jpg</t>
  </si>
  <si>
    <t>Incorrect Count</t>
  </si>
  <si>
    <t>Correct percentage</t>
  </si>
  <si>
    <t>Average:</t>
  </si>
  <si>
    <t>Standard Dev:</t>
  </si>
  <si>
    <t>Joint Predition</t>
  </si>
  <si>
    <t>Correct</t>
  </si>
  <si>
    <t>30N6E_Flap_Lid_B _Tracking_and_missile_guidance_radar_for_SA-10_Grumble_-_Russia_12.jpg</t>
  </si>
  <si>
    <t>30N6E_Flap_Lid_B _Tracking_and_missile_guidance_radar_for_SA-10_Grumble_-_Russia_13.jpg</t>
  </si>
  <si>
    <t>30N6E_Flap_Lid_B _Tracking_and_missile_guidance_radar_for_SA-10_Grumble_-_Russia_14.jpg</t>
  </si>
  <si>
    <t>Iskander-K_Mobile_short-range_cruise_missile_system_-_Russia_45.jpg</t>
  </si>
  <si>
    <t>Iskander-K_Mobile_short-range_cruise_missile_system_-_Russia_46.jpg</t>
  </si>
  <si>
    <t>Iskander-K_Mobile_short-range_cruise_missile_system_-_Russia_47.jpg</t>
  </si>
  <si>
    <t>Iskander-K_Mobile_short-range_cruise_missile_system_-_Russia_48.jpg</t>
  </si>
  <si>
    <t>Pantsir-S1___Pantsyr-S1___SA-22_Greyhound_Medium-range_mobile_air_defense_cannons_missiles_system_-_Russia_55.jpg</t>
  </si>
  <si>
    <t>Pantsir-S1___Pantsyr-S1___SA-22_Greyhound_Medium-range_mobile_air_defense_cannons_missiles_system_-_Russia_56.jpg</t>
  </si>
  <si>
    <t>Pantsir-S1___Pantsyr-S1___SA-22_Greyhound_Medium-range_mobile_air_defense_cannons_missiles_system_-_Russia_57.jpg</t>
  </si>
  <si>
    <t>RS-24_Yars_SS-29_ICBM_Nuclear_InterContinental_Ballistic_Missile_-_Russia_87.jpg</t>
  </si>
  <si>
    <t>RS-24_Yars_SS-29_ICBM_Nuclear_InterContinental_Ballistic_Missile_-_Russia_88.jpg</t>
  </si>
  <si>
    <t>RS-24_Yars_SS-29_ICBM_Nuclear_InterContinental_Ballistic_Missile_-_Russia_89.jpg</t>
  </si>
  <si>
    <t>RS-24_Yars_SS-29_ICBM_Nuclear_InterContinental_Ballistic_Missile_-_Russia_90.jpg</t>
  </si>
  <si>
    <t>100_jpg.rf.cb3c97fd3e76109ff3b1619cb8e54174.jpg</t>
  </si>
  <si>
    <t>17_jpg.rf.d922590689e3919e7b80b4c0125343d1.jpg</t>
  </si>
  <si>
    <t>38_jpg.rf.ccbea459a61175bf68120b4757a70630.jpg</t>
  </si>
  <si>
    <t>47_jpg.rf.8e3d2e1846f61a4eee14ed6b94b90409.jpg</t>
  </si>
  <si>
    <t>50_jpg.rf.bffe4e264c892a06ddc82333cf24afc0.jpg</t>
  </si>
  <si>
    <t>54_jpg.rf.80709cb5887d70a1d88780cde477a669.jpg</t>
  </si>
  <si>
    <t>57_jpg.rf.d1d9496ed784a089d4b32f6f2f2e0f6b.jpg</t>
  </si>
  <si>
    <t>68_jpg.rf.8919c2b4b1fe3926f47c27e8941ea729.jpg</t>
  </si>
  <si>
    <t>71_jpg.rf.b46bc681cfac23fb02a408f31d1d8178.jpg</t>
  </si>
  <si>
    <t>73_jpg.rf.09887ebb9978342f3f4f8142ed42f1f7.jpg</t>
  </si>
  <si>
    <t>74_jpg.rf.84611f2967bb1a26497430913e482dd0.jpg</t>
  </si>
  <si>
    <t>81_jpg.rf.840bf3c440dbe77c02976e24943e0bf8.jpg</t>
  </si>
  <si>
    <t>82_jpg.rf.8a6b3667236863c1b454b6987e8ea00d.jpg</t>
  </si>
  <si>
    <t>88_jpg.rf.758cc7f3414f056f71b5cb78ae7d0aa1.jpg</t>
  </si>
  <si>
    <t>89_jpg.rf.9cf218abd8ea15e96f39dd67164bcf60.jpg</t>
  </si>
  <si>
    <t>95_jpg.rf.a8390230df977b81f95296a6135620c6.jpg</t>
  </si>
  <si>
    <t>BMD-4M_IFV_Airborne_tracked_armored_infantry_fighting_vehicle_-_Russia_89.jpg</t>
  </si>
  <si>
    <t>BMD-4M_IFV_Airborne_tracked_armored_infantry_fighting_vehicle_-_Russia_94.jpg</t>
  </si>
  <si>
    <t>BMD-4M_IFV_Airborne_tracked_armored_infantry_fighting_vehicle_-_Russia_96.jpg</t>
  </si>
  <si>
    <t>11_png.rf.453d730f6167d639e5ec2bb9f5b2c0e9.jpg</t>
  </si>
  <si>
    <t>32_jpg.rf.759af1a5c520c415fd0b6de2f18436b4.jpg</t>
  </si>
  <si>
    <t>34_png.rf.ffc56c976178b0678a33d0e2c4861b39.jpg</t>
  </si>
  <si>
    <t>39_png.rf.6b3a42f59589c8f3a24e12631d225179.jpg</t>
  </si>
  <si>
    <t>46_png.rf.e09c04d89cb34cbb240c33e25f50a677.jpg</t>
  </si>
  <si>
    <t>49_jpg.rf.d92d8a6073cee6ae4306061d2d9c8e6b.jpg</t>
  </si>
  <si>
    <t>50_png.rf.ef02f2e90a29fc9d2cb1c3d07c0e4c84.jpg</t>
  </si>
  <si>
    <t>51_png.rf.28b04d8b7f89d9ebdb7cc255904c2d53.jpg</t>
  </si>
  <si>
    <t>52_png.rf.cd8c0d9f9b9a14c5c3f0b6568269254c.jpg</t>
  </si>
  <si>
    <t>53_png.rf.316335404981fc9ceacb019187ef9a93.jpg</t>
  </si>
  <si>
    <t>56_jpg.rf.10b934c0ef30d62130864fc8c408a6ce.jpg</t>
  </si>
  <si>
    <t>59_jpg.rf.377c13ae9a1225577bd282f850a368af.jpg</t>
  </si>
  <si>
    <t>6_png.rf.6b04a059acc33a4f6084a492792c093f.jpg</t>
  </si>
  <si>
    <t>60_jpg.rf.62d3d51d2fcd82b366c34145edac4caa.jpg</t>
  </si>
  <si>
    <t>61_jpg.rf.d987df3c726881c641242cd1b2305dac.jpg</t>
  </si>
  <si>
    <t>62_jpg.rf.36ef886702e6f2cdb5a9d5ae9cf1d831.jpg</t>
  </si>
  <si>
    <t>62_jpg.rf.44189f4a156ba2a752fd5c2c31e3f501.jpg</t>
  </si>
  <si>
    <t>63_jpg.rf.ce071f1cd49d63e1289969c9f93a6af5.jpg</t>
  </si>
  <si>
    <t>65_jpg.rf.51c4061f5c4e218e1b98a2b98752d617.jpg</t>
  </si>
  <si>
    <t>65_jpg.rf.b4d9f0545b49cc9718114c266202b77f.jpg</t>
  </si>
  <si>
    <t>66_jpg.rf.88221b982318b1ce11eb927d87720d19.jpg</t>
  </si>
  <si>
    <t>66_jpg.rf.f6dd82fb1031daa9081b31e19c770021.jpg</t>
  </si>
  <si>
    <t>68_jpg.rf.371d486ee3e74d8ea1b3dd96122b3873.jpg</t>
  </si>
  <si>
    <t>68_jpg.rf.ba98cd8adfcd01d36ac28d444690ba91.jpg</t>
  </si>
  <si>
    <t>69_jpg.rf.2e2bc6758b5696e274b6da9927afe32a.jpg</t>
  </si>
  <si>
    <t>71_jpg.rf.c10d9de43bf612db66239f5b6ec8faa8.jpg</t>
  </si>
  <si>
    <t>73_jpg.rf.f646acc5fb07cdc571c8cdf4975334de.jpg</t>
  </si>
  <si>
    <t>75_jpg.rf.5cbf0f56d90bf8e2a8d088c5e7248391.jpg</t>
  </si>
  <si>
    <t>79_jpg.rf.749f1785a358cdbc723a2a0be90874db.jpg</t>
  </si>
  <si>
    <t>81_jpg.rf.3db62320935ac9dfb7ce687ad7b12197.jpg</t>
  </si>
  <si>
    <t>82_jpg.rf.5bc96db0706b9ff64530accc9dd205ea.jpg</t>
  </si>
  <si>
    <t>83_jpg.rf.d77dce6e36747c71cca26652979f573f.jpg</t>
  </si>
  <si>
    <t>84_jpg.rf.2890cab5bd1ef07ebd0eee615ad8fc53.jpg</t>
  </si>
  <si>
    <t>84_jpg.rf.6e63a5a4b8f6be31a3e667fe30745233.jpg</t>
  </si>
  <si>
    <t>87_jpg.rf.cdd72b3457f61ab7993ece4a4d77c216.jpg</t>
  </si>
  <si>
    <t>88_jpg.rf.c758f8f991be9085065672844c154056.jpg</t>
  </si>
  <si>
    <t>89_jpg.rf.70c8a5a9a9e38b393aa58b99f7f1c4a8.jpg</t>
  </si>
  <si>
    <t>89_jpg.rf.b9f81227a4cdd984983d25b3a31a2ade.jpg</t>
  </si>
  <si>
    <t>90_jpg.rf.db365c2ca8d93eb328e0477b669fcbb8.jpg</t>
  </si>
  <si>
    <t>92_jpg.rf.e7519cf3068fd156bc6c7231f9648a60.jpg</t>
  </si>
  <si>
    <t>94_jpg.rf.b0c3f779e1164b70f9af55cff7775d7f.jpg</t>
  </si>
  <si>
    <t>96_jpg.rf.33234c7d4c172effd76c427cd1726cc7.jpg</t>
  </si>
  <si>
    <t>97_jpg.rf.e087a0a7c7f14eb6b0bbb123819a6b02.jpg</t>
  </si>
  <si>
    <t>99_jpg.rf.af49523aca5ed673400b8e0506a4cf2d.jpg</t>
  </si>
  <si>
    <t>T-15_BMP_IFV_Tracked_armored_Infantry_Fighting_Vehicle_-_Russia_30.jpg</t>
  </si>
  <si>
    <t>T-15_BMP_IFV_Tracked_armored_Infantry_Fighting_Vehicle_-_Russia_31.jpg</t>
  </si>
  <si>
    <t>T-15_BMP_IFV_Tracked_armored_Infantry_Fighting_Vehicle_-_Russia_32.jpg</t>
  </si>
  <si>
    <t>T-15_BMP_IFV_Tracked_armored_Infantry_Fighting_Vehicle_-_Russia_33.jpg</t>
  </si>
  <si>
    <t>T-15_BMP_IFV_Tracked_armored_Infantry_Fighting_Vehicle_-_Russia_34.jpg</t>
  </si>
  <si>
    <t>T-15_BMP_IFV_Tracked_armored_Infantry_Fighting_Vehicle_-_Russia_35.jpg</t>
  </si>
  <si>
    <t>27_jpg.rf.0199a961bb9ced3b4d468e71124a51ae.jpg</t>
  </si>
  <si>
    <t>29_jpg.rf.43653dfbf6cd143ccef9e298fd193917.jpg</t>
  </si>
  <si>
    <t>30_jpg.rf.3ef7fea46ef19f506c09e2b8f7d1885d.jpg</t>
  </si>
  <si>
    <t>34_jpg.rf.c23428556a7b140a37ae72821e1147ac.jpg</t>
  </si>
  <si>
    <t>35_jpg.rf.de39c0a38590a51eca0ff0248467a460.jpg</t>
  </si>
  <si>
    <t>38_jpg.rf.68da2c129745c8a5bc44b85bf31c11d8.jpg</t>
  </si>
  <si>
    <t>40_jpg.rf.0430cf8d2b52eae964a7db39a36b45b8.jpg</t>
  </si>
  <si>
    <t>43_jpg.rf.29a5c9d549f3d3c5e234fbec9332b846.jpg</t>
  </si>
  <si>
    <t>57_jpg.rf.6de2dbc1dad4568ead914db9aeda3de8.jpg</t>
  </si>
  <si>
    <t>65_jpg.rf.f3bd8feeb3ef8341340960895da70ae9.jpg</t>
  </si>
  <si>
    <t>71_jpg.rf.3335f54d5cc647802f11960ba228fda8.jpg</t>
  </si>
  <si>
    <t>74_jpg.rf.47a4324c17178a5dcff98bc90d7824e7.jpg</t>
  </si>
  <si>
    <t>78_jpg.rf.6fa2a57c7dd7482d49619acb265bafcd.jpg</t>
  </si>
  <si>
    <t>83_jpg.rf.20679509668e180639fb1314ec8a3604.jpg</t>
  </si>
  <si>
    <t>90_jpg.rf.2dbdb51062144c6a7b1c42d5bfbaecf2.jpg</t>
  </si>
  <si>
    <t>91_jpg.rf.6f51c05d5bbcef78e9cfc0082e12bbe8.jpg</t>
  </si>
  <si>
    <t>92_jpg.rf.55a9aa7c88dee90b03596720819328e0.jpg</t>
  </si>
  <si>
    <t>98_jpg.rf.c4ad16482b372148bd8fea462f5bf778.jpg</t>
  </si>
  <si>
    <t>BRDM-2_4x4_reconnaissance_wheeled_armored_vehicle_-_Russia_60.jpg</t>
  </si>
  <si>
    <t>BRDM-2_4x4_reconnaissance_wheeled_armored_vehicle_-_Russia_61.jpg</t>
  </si>
  <si>
    <t>BTR-60PB_APC_Armored_personnel_carrier_8x8_vehicle_-_Russia_43.jpg</t>
  </si>
  <si>
    <t>BTR-60PB_APC_Armored_personnel_carrier_8x8_vehicle_-_Russia_44.jpg</t>
  </si>
  <si>
    <t>BTR-60PB_APC_Armored_personnel_carrier_8x8_vehicle_-_Russia_47.jpg</t>
  </si>
  <si>
    <t>BTR-70_8x8_APC_Wheeled_Armored_Personnel_Carrier_Vehicle_-_Russia_19.jpg</t>
  </si>
  <si>
    <t>BTR-70_8x8_APC_Wheeled_Armored_Personnel_Carrier_Vehicle_-_Russia_23.jpg</t>
  </si>
  <si>
    <t>BTR-70_8x8_Wheeled_Armored_Personnel_Carrier_(APC)_23.jpg</t>
  </si>
  <si>
    <t>BTR-80_APC_8x8_wheeled_armored_vehicle_personnel_carrier_-_Russia_26.jpg</t>
  </si>
  <si>
    <t>BTR-80_APC_8x8_wheeled_armored_vehicle_personnel_carrier_-_Russia_27.jpg</t>
  </si>
  <si>
    <t>BTR-80_APC_8x8_wheeled_armored_vehicle_personnel_carrier_-_Russia_28.jpg</t>
  </si>
  <si>
    <t>82_jpg.rf.5bc7d2ad1efaeac95beab398b308b273.jpg</t>
  </si>
  <si>
    <t>83_jpg.rf.c021e6dd18cd1de1bfdc16d84d7c7c01.jpg</t>
  </si>
  <si>
    <t>84_jpg.rf.f42555fbc3e48e50cf9a16dbeea0e5e4.jpg</t>
  </si>
  <si>
    <t>86_jpg.rf.c5e7ff37bd4ca0d5ade5f06148dc12b4.jpg</t>
  </si>
  <si>
    <t>87_jpg.rf.f173625e8a3e501b06fda1e0248cb986.jpg</t>
  </si>
  <si>
    <t>88_jpg.rf.4d12d9d720fcc93eb99dd1326312feeb.jpg</t>
  </si>
  <si>
    <t>89_jpg.rf.c3bf35306d2b828b1ac640da86556312.jpg</t>
  </si>
  <si>
    <t>91_jpg.rf.59f5b04ff79a0f37f2090ecfe3536070.jpg</t>
  </si>
  <si>
    <t>92_jpg.rf.7b832588c399c4b26ca62b2b18aeb58a.jpg</t>
  </si>
  <si>
    <t>94_jpg.rf.efdb877c82df54bd485818024dbd306d.jpg</t>
  </si>
  <si>
    <t>96_jpg.rf.aa8a666c1afabe59f31bbceef0a3087a.jpg</t>
  </si>
  <si>
    <t>Copy of 28_jpg.rf.4798d13be9396db426244fdfc8653eb3.jpg</t>
  </si>
  <si>
    <t>Copy of 44_jpg.rf.f61b7e3b706b8b7f79de2592c50ec2ae.jpg</t>
  </si>
  <si>
    <t>Copy of 45_jpg.rf.b20b037996bbc845c1442039d30efbda.jpg</t>
  </si>
  <si>
    <t>Copy of 5_jpg.rf.4cfc76cc84e488124675020594eb8b0c.jpg</t>
  </si>
  <si>
    <t>Copy of 52_jpg.rf.d63c70246b8dd9ee926b91f28dccf88e.jpg</t>
  </si>
  <si>
    <t>Copy of 81_jpg.rf.5adf186ef7bd668e5405d0c9f1e3a0be.jpg</t>
  </si>
  <si>
    <t>Copy of 95_png.rf.9f84cb7ef861b268ae4434a6aef13b06.jpg</t>
  </si>
  <si>
    <t>2S19_Msta-S_152mm_tracked_self-propelled_howitzer_-_Russia_27.jpg</t>
  </si>
  <si>
    <t>2S19_Msta-S_152mm_tracked_self-propelled_howitzer_-_Russia_28.jpg</t>
  </si>
  <si>
    <t>2S19_Msta-S_152mm_tracked_self-propelled_howitzer_-_Russia_29.jpg</t>
  </si>
  <si>
    <t>BM-30_Smerch_9K58_MLRS_300mm_Multiple_Launch_Rocket_System_-_Russia_101.jpg</t>
  </si>
  <si>
    <t>BM-30_Smerch_9K58_MLRS_300mm_Multiple_Launch_Rocket_System_-_Russia_102.jpg</t>
  </si>
  <si>
    <t>D-30_2A18_122mm_towed_howitzer_-_Russia_116.jpg</t>
  </si>
  <si>
    <t>D-30_2A18_122mm_towed_howitzer_-_Russia_119.jpg</t>
  </si>
  <si>
    <t>Tornado-G_122mm_MLRS_Multiple_Launch_Rocket_System_-_Russia_130.jpg</t>
  </si>
  <si>
    <t>Tornado-G_122mm_MLRS_Multiple_Launch_Rocket_System_-_Russia_131.jpg</t>
  </si>
  <si>
    <t>Tornado-G_122mm_MLRS_Multiple_Launch_Rocket_System_-_Russia_132.jpg</t>
  </si>
  <si>
    <t>Tornado-G_122mm_MLRS_Multiple_Launch_Rocket_System_-_Russia_133.jpg</t>
  </si>
  <si>
    <t>Tornado-G_122mm_MLRS_Multiple_Launch_Rocket_System_-_Russia_134.jpg</t>
  </si>
  <si>
    <t>TOS-1_Buratino_Heavy_flame_thrower_220mm_rocket_launcher_12.jpg</t>
  </si>
  <si>
    <t>TOS-1_Buratino_Heavy_flame_thrower_220mm_rocket_launcher_13.jpg</t>
  </si>
  <si>
    <t>TOS-1_Buratino_Heavy_flame_thrower_220mm_rocket_launcher_148.jpg</t>
  </si>
  <si>
    <t>TOS-1_Buratino_Heavy_flame_thrower_220mm_rocket_launcher_151.jpg</t>
  </si>
  <si>
    <t>TOS-1_Buratino_Heavy_flame_thrower_220mm_rocket_launcher_7.jpg</t>
  </si>
  <si>
    <t>TOS-1_Buratino_Heavy_flame_thrower_220mm_rocket_launcher_8.jpg</t>
  </si>
  <si>
    <t>TOS-1_Buratino_Heavy_flame_thrower_220mm_rocket_launcher_9.jpg</t>
  </si>
  <si>
    <t>TOS-1A_BM-1_Soltsepek_Flamethrower_220mm_Multiple_Incendiary_Thermobaric_Rocket_Launcher_-_Russia_18.jpg</t>
  </si>
  <si>
    <t>100_jpg.rf.9ee6019a5bd2cab9a780a55d6fc9ea40.jpg</t>
  </si>
  <si>
    <t>81_jpg.rf.861b1ca89e5255321808764bda1f9f2e.jpg</t>
  </si>
  <si>
    <t>82_jpg.rf.2f108237a47d2f4292c4fba9833b199c.jpg</t>
  </si>
  <si>
    <t>83_jpg.rf.eb22ed4787a09e11dbfb06e0460f6377.jpg</t>
  </si>
  <si>
    <t>84_jpg.rf.bff18acea07f90d45e47b330c3e11bc0.jpg</t>
  </si>
  <si>
    <t>85_jpg.rf.4d36b0261fe67810738cd67c9450de0d.jpg</t>
  </si>
  <si>
    <t>86_jpg.rf.ebf02b1cce3a67bbb460acb1229be8ab.jpg</t>
  </si>
  <si>
    <t>87_jpg.rf.d850675dfaa42fdab76e316b24bd50fb.jpg</t>
  </si>
  <si>
    <t>88_jpg.rf.1f6f85d1904869df2357b18b7759c89e.jpg</t>
  </si>
  <si>
    <t>89_jpg.rf.6b460ce5cc30c91dc4b604c27f1d7993.jpg</t>
  </si>
  <si>
    <t>90_jpg.rf.d168d2b4796e6e3db6f0f4e194e89fbc.jpg</t>
  </si>
  <si>
    <t>91_jpg.rf.ef20aa176e94c385a001cb8a1b882d47.jpg</t>
  </si>
  <si>
    <t>92_jpg.rf.f7576e155853fc52b53bb5b41ee4891f.jpg</t>
  </si>
  <si>
    <t>93_jpg.rf.011a82482f8f195f383e2220f4c5e842.jpg</t>
  </si>
  <si>
    <t>94_jpg.rf.14a0c4b4fa31d5656e983e9162052b02.jpg</t>
  </si>
  <si>
    <t>95_jpg.rf.3352a46a434cd091943158ae3bffc4c8.jpg</t>
  </si>
  <si>
    <t>96_jpg.rf.3970426883ae91bac7aa06ea9c077595.jpg</t>
  </si>
  <si>
    <t>98_jpg.rf.ccf28b5f85b1ca9574e5d80023d69c3d.jpg</t>
  </si>
  <si>
    <t>T-14_Armata_MBT_Main_Battle_Tank_-_Russia_120.jpg</t>
  </si>
  <si>
    <t>T-14_Armata_MBT_Main_Battle_Tank_-_Russia_129.jpg</t>
  </si>
  <si>
    <t>T-14_Armata_MBT_Main_Battle_Tank_-_Russia_132.jpg</t>
  </si>
  <si>
    <t>T-14_Armata_MBT_Main_Battle_Tank_-_Russia_133.jpg</t>
  </si>
  <si>
    <t>T-62_MBT_Main_Battle_Tank_-_Russia_152.jpg</t>
  </si>
  <si>
    <t>T-62_MBT_Main_Battle_Tank_-_Russia_154.jpg</t>
  </si>
  <si>
    <t>T-62_MBT_Main_Battle_Tank_-_Russia_156.jpg</t>
  </si>
  <si>
    <t>T-62_MBT_Main_Battle_Tank_-_Russia_159.jpg</t>
  </si>
  <si>
    <t>T-62M_MBT_Main_Battle_Tank_-_Russia_92.jpg</t>
  </si>
  <si>
    <t>T-64_MBT_T-64_Main_Battle_Tank_-_Russia_11.jpg</t>
  </si>
  <si>
    <t>T-64_MBT_T-64_Main_Battle_Tank_-_Russia_8.jpg</t>
  </si>
  <si>
    <t>T-64_MBT_T-64_Main_Battle_Tank_-_Russia_9.jpg</t>
  </si>
  <si>
    <t>T-72A_MBT_Main_Battle_Tank_-_Russia_186.jpg</t>
  </si>
  <si>
    <t>T-72A_MBT_Main_Battle_Tank_-_Russia_190.jpg</t>
  </si>
  <si>
    <t>T-72B_MBT_Main_Battle_Tank_-_Russia_42.jpg</t>
  </si>
  <si>
    <t>T-72B_MBT_Main_Battle_Tank_-_Russia_48.jpg</t>
  </si>
  <si>
    <t>T-72B_MBT_Main_Battle_Tank_-_Russia_51.jpg</t>
  </si>
  <si>
    <t>T-72B1MS_White_Eagle_MBT_Main_Battle_Tank_Russia_19.jpg</t>
  </si>
  <si>
    <t>T-72B3_MBT_Main_Battle_Tank_-_Russia_84.jpg</t>
  </si>
  <si>
    <t>T-72B3M___T-72B4_MBT_Main_Battle_Tank_-_Russia_52.jpg</t>
  </si>
  <si>
    <t>T-80_MBT_Main_Battle_Tank_-_Russia_201.jpg</t>
  </si>
  <si>
    <t>T-80U___T-80UM_MBT_Main_Battle_Tank_-_Russia_3.jpg</t>
  </si>
  <si>
    <t>T-80U___T-80UM_MBT_Main_Battle_Tank_-_Russia_4.jpg</t>
  </si>
  <si>
    <t>T-80U___T-80UM_MBT_Main_Battle_Tank_-_Russia_5.jpg</t>
  </si>
  <si>
    <t>T-80U___T-80UM_MBT_Main_Battle_Tank_-_Russia_6.jpg</t>
  </si>
  <si>
    <t>T-80U___T-80UM_MBT_Main_Battle_Tank_-_Russia_7.jpg</t>
  </si>
  <si>
    <t>T-90_Main_Battle_Tank_(MBT)_64.jpg</t>
  </si>
  <si>
    <t>T-90MS_MBT_Main_Battle_Tank_-_Russia_143.jpg</t>
  </si>
  <si>
    <t>T-90MS_MBT_Main_Battle_Tank_-_Russia_144.jpg</t>
  </si>
  <si>
    <t>T-90S_MBT_Main_Battle_Tank_Russia_162.jpg</t>
  </si>
  <si>
    <t>T-90S_MBT_Main_Battle_Tank_Russia_163.jpg</t>
  </si>
  <si>
    <t>T-90S_MBT_Main_Battle_Tank_Russia_164.jpg</t>
  </si>
  <si>
    <t>T-90S_MBT_Main_Battle_Tank_Russia_165.jpg</t>
  </si>
  <si>
    <t>T-90S_MBT_Main_Battle_Tank_Russia_167.jpg</t>
  </si>
  <si>
    <t>T-90S_MBT_Main_Battle_Tank_Russia_168.jpg</t>
  </si>
  <si>
    <t>T-90S_MBT_Main_Battle_Tank_Russia_169.jpg</t>
  </si>
  <si>
    <t>T-90S_MBT_Main_Battle_Tank_Russia_170.jpg</t>
  </si>
  <si>
    <t>Failures:</t>
  </si>
  <si>
    <t>percentage correct:</t>
  </si>
  <si>
    <t>kilobytes</t>
  </si>
  <si>
    <t>pixels</t>
  </si>
  <si>
    <t>height</t>
  </si>
  <si>
    <t>width</t>
  </si>
  <si>
    <t>ratio</t>
  </si>
  <si>
    <t>sharpness</t>
  </si>
  <si>
    <t>noise</t>
  </si>
  <si>
    <t>Average</t>
  </si>
  <si>
    <t>relative_path</t>
  </si>
  <si>
    <t>File_size (bytes)</t>
  </si>
  <si>
    <t>color_mode</t>
  </si>
  <si>
    <t>source</t>
  </si>
  <si>
    <t>File size</t>
  </si>
  <si>
    <t>AIR_DEFENCE/30N6E/30N6E_Flap_Lid_B _Tracking_and_missile_guidance_radar_for_SA-10_Grumble_-_Russia_0.jpg</t>
  </si>
  <si>
    <t>30N6E_Flap_Lid_B _Tracking_and_missile_guidance_radar_for_SA-10_Grumble_-_Russia_0.jpg</t>
  </si>
  <si>
    <t>RGB</t>
  </si>
  <si>
    <t>AIR_DEFENCE/30N6E/30N6E_Flap_Lid_B _Tracking_and_missile_guidance_radar_for_SA-10_Grumble_-_Russia_1.jpg</t>
  </si>
  <si>
    <t>30N6E_Flap_Lid_B _Tracking_and_missile_guidance_radar_for_SA-10_Grumble_-_Russia_1.jpg</t>
  </si>
  <si>
    <t>AIR_DEFENCE/30N6E/30N6E_Flap_Lid_B _Tracking_and_missile_guidance_radar_for_SA-10_Grumble_-_Russia_10.jpg</t>
  </si>
  <si>
    <t>30N6E_Flap_Lid_B _Tracking_and_missile_guidance_radar_for_SA-10_Grumble_-_Russia_10.jpg</t>
  </si>
  <si>
    <t>AIR_DEFENCE/30N6E/30N6E_Flap_Lid_B _Tracking_and_missile_guidance_radar_for_SA-10_Grumble_-_Russia_11.jpg</t>
  </si>
  <si>
    <t>30N6E_Flap_Lid_B _Tracking_and_missile_guidance_radar_for_SA-10_Grumble_-_Russia_11.jpg</t>
  </si>
  <si>
    <t>AIR_DEFENCE/30N6E/30N6E_Flap_Lid_B _Tracking_and_missile_guidance_radar_for_SA-10_Grumble_-_Russia_12.jpg</t>
  </si>
  <si>
    <t>AIR_DEFENCE/30N6E/30N6E_Flap_Lid_B _Tracking_and_missile_guidance_radar_for_SA-10_Grumble_-_Russia_13.jpg</t>
  </si>
  <si>
    <t>AIR_DEFENCE/30N6E/30N6E_Flap_Lid_B _Tracking_and_missile_guidance_radar_for_SA-10_Grumble_-_Russia_14.jpg</t>
  </si>
  <si>
    <t>AIR_DEFENCE/30N6E/30N6E_Flap_Lid_B _Tracking_and_missile_guidance_radar_for_SA-10_Grumble_-_Russia_2.jpg</t>
  </si>
  <si>
    <t>30N6E_Flap_Lid_B _Tracking_and_missile_guidance_radar_for_SA-10_Grumble_-_Russia_2.jpg</t>
  </si>
  <si>
    <t>AIR_DEFENCE/30N6E/30N6E_Flap_Lid_B _Tracking_and_missile_guidance_radar_for_SA-10_Grumble_-_Russia_3.jpg</t>
  </si>
  <si>
    <t>30N6E_Flap_Lid_B _Tracking_and_missile_guidance_radar_for_SA-10_Grumble_-_Russia_3.jpg</t>
  </si>
  <si>
    <t>AIR_DEFENCE/30N6E/30N6E_Flap_Lid_B _Tracking_and_missile_guidance_radar_for_SA-10_Grumble_-_Russia_4.jpg</t>
  </si>
  <si>
    <t>30N6E_Flap_Lid_B _Tracking_and_missile_guidance_radar_for_SA-10_Grumble_-_Russia_4.jpg</t>
  </si>
  <si>
    <t>AIR_DEFENCE/30N6E/30N6E_Flap_Lid_B _Tracking_and_missile_guidance_radar_for_SA-10_Grumble_-_Russia_5.jpg</t>
  </si>
  <si>
    <t>30N6E_Flap_Lid_B _Tracking_and_missile_guidance_radar_for_SA-10_Grumble_-_Russia_5.jpg</t>
  </si>
  <si>
    <t>AIR_DEFENCE/30N6E/30N6E_Flap_Lid_B _Tracking_and_missile_guidance_radar_for_SA-10_Grumble_-_Russia_6.jpg</t>
  </si>
  <si>
    <t>30N6E_Flap_Lid_B _Tracking_and_missile_guidance_radar_for_SA-10_Grumble_-_Russia_6.jpg</t>
  </si>
  <si>
    <t>AIR_DEFENCE/30N6E/30N6E_Flap_Lid_B _Tracking_and_missile_guidance_radar_for_SA-10_Grumble_-_Russia_7.jpg</t>
  </si>
  <si>
    <t>30N6E_Flap_Lid_B _Tracking_and_missile_guidance_radar_for_SA-10_Grumble_-_Russia_7.jpg</t>
  </si>
  <si>
    <t>AIR_DEFENCE/30N6E/30N6E_Flap_Lid_B _Tracking_and_missile_guidance_radar_for_SA-10_Grumble_-_Russia_8.jpg</t>
  </si>
  <si>
    <t>30N6E_Flap_Lid_B _Tracking_and_missile_guidance_radar_for_SA-10_Grumble_-_Russia_8.jpg</t>
  </si>
  <si>
    <t>AIR_DEFENCE/30N6E/30N6E_Flap_Lid_B _Tracking_and_missile_guidance_radar_for_SA-10_Grumble_-_Russia_9.jpg</t>
  </si>
  <si>
    <t>30N6E_Flap_Lid_B _Tracking_and_missile_guidance_radar_for_SA-10_Grumble_-_Russia_9.jpg</t>
  </si>
  <si>
    <t>AIR_DEFENCE/Iskander/Iskander-K_Mobile_short-range_cruise_missile_system_-_Russia_45.jpg</t>
  </si>
  <si>
    <t>AIR_DEFENCE/Iskander/Iskander-K_Mobile_short-range_cruise_missile_system_-_Russia_46.jpg</t>
  </si>
  <si>
    <t>AIR_DEFENCE/Iskander/Iskander-K_Mobile_short-range_cruise_missile_system_-_Russia_47.jpg</t>
  </si>
  <si>
    <t>AIR_DEFENCE/Iskander/Iskander-K_Mobile_short-range_cruise_missile_system_-_Russia_48.jpg</t>
  </si>
  <si>
    <t>AIR_DEFENCE/Iskander/Iskander-K_Mobile_short-range_cruise_missile_system_-_Russia_49.jpg</t>
  </si>
  <si>
    <t>AIR_DEFENCE/Iskander/Iskander-K_Mobile_short-range_cruise_missile_system_-_Russia_50.jpg</t>
  </si>
  <si>
    <t>AIR_DEFENCE/Iskander/Iskander-K_Mobile_short-range_cruise_missile_system_-_Russia_51.jpg</t>
  </si>
  <si>
    <t>AIR_DEFENCE/Iskander/Iskander-K_Mobile_short-range_cruise_missile_system_-_Russia_52.jpg</t>
  </si>
  <si>
    <t>AIR_DEFENCE/Iskander/Iskander-K_Mobile_short-range_cruise_missile_system_-_Russia_53.jpg</t>
  </si>
  <si>
    <t>AIR_DEFENCE/Iskander/Iskander-K_Mobile_short-range_cruise_missile_system_-_Russia_54.jpg</t>
  </si>
  <si>
    <t>AIR_DEFENCE/Iskander/Iskander-M_Iskander_SS-26_Stone_9K720_9M72_9P78-1_Mobile_Tactical_Ballistic_Missile_System_-_Russia_35.jpg</t>
  </si>
  <si>
    <t>AIR_DEFENCE/Iskander/Iskander-M_Iskander_SS-26_Stone_9K720_9M72_9P78-1_Mobile_Tactical_Ballistic_Missile_System_-_Russia_36.jpg</t>
  </si>
  <si>
    <t>AIR_DEFENCE/Iskander/Iskander-M_Iskander_SS-26_Stone_9K720_9M72_9P78-1_Mobile_Tactical_Ballistic_Missile_System_-_Russia_37.jpg</t>
  </si>
  <si>
    <t>AIR_DEFENCE/Iskander/Iskander-M_Iskander_SS-26_Stone_9K720_9M72_9P78-1_Mobile_Tactical_Ballistic_Missile_System_-_Russia_38.jpg</t>
  </si>
  <si>
    <t>AIR_DEFENCE/Iskander/Iskander-M_Iskander_SS-26_Stone_9K720_9M72_9P78-1_Mobile_Tactical_Ballistic_Missile_System_-_Russia_39.jpg</t>
  </si>
  <si>
    <t>AIR_DEFENCE/Iskander/Iskander-M_Iskander_SS-26_Stone_9K720_9M72_9P78-1_Mobile_Tactical_Ballistic_Missile_System_-_Russia_40.jpg</t>
  </si>
  <si>
    <t>AIR_DEFENCE/Iskander/Iskander-M_Iskander_SS-26_Stone_9K720_9M72_9P78-1_Mobile_Tactical_Ballistic_Missile_System_-_Russia_41.jpg</t>
  </si>
  <si>
    <t>AIR_DEFENCE/Iskander/Iskander-M_Iskander_SS-26_Stone_9K720_9M72_9P78-1_Mobile_Tactical_Ballistic_Missile_System_-_Russia_42.jpg</t>
  </si>
  <si>
    <t>AIR_DEFENCE/Iskander/Iskander-M_Iskander_SS-26_Stone_9K720_9M72_9P78-1_Mobile_Tactical_Ballistic_Missile_System_-_Russia_43.jpg</t>
  </si>
  <si>
    <t>AIR_DEFENCE/Iskander/Iskander-M_Iskander_SS-26_Stone_9K720_9M72_9P78-1_Mobile_Tactical_Ballistic_Missile_System_-_Russia_44.jpg</t>
  </si>
  <si>
    <t>AIR_DEFENCE/Pantsir-S1/Pantsir-S1___Pantsyr-S1___SA-22_Greyhound_Medium-range_mobile_air_defense_cannons_missiles_system_-_Russia_55.jpg</t>
  </si>
  <si>
    <t>AIR_DEFENCE/Pantsir-S1/Pantsir-S1___Pantsyr-S1___SA-22_Greyhound_Medium-range_mobile_air_defense_cannons_missiles_system_-_Russia_56.jpg</t>
  </si>
  <si>
    <t>AIR_DEFENCE/Pantsir-S1/Pantsir-S1___Pantsyr-S1___SA-22_Greyhound_Medium-range_mobile_air_defense_cannons_missiles_system_-_Russia_57.jpg</t>
  </si>
  <si>
    <t>AIR_DEFENCE/Pantsir-S1/Pantsir-S1___Pantsyr-S1___SA-22_Greyhound_Medium-range_mobile_air_defense_cannons_missiles_system_-_Russia_58.jpg</t>
  </si>
  <si>
    <t>AIR_DEFENCE/Pantsir-S1/Pantsir-S1___Pantsyr-S1___SA-22_Greyhound_Medium-range_mobile_air_defense_cannons_missiles_system_-_Russia_59.jpg</t>
  </si>
  <si>
    <t>AIR_DEFENCE/Pantsir-S1/Pantsir-S1___Pantsyr-S1___SA-22_Greyhound_Medium-range_mobile_air_defense_cannons_missiles_system_-_Russia_60.jpg</t>
  </si>
  <si>
    <t>AIR_DEFENCE/Pantsir-S1/Pantsir-S1___Pantsyr-S1___SA-22_Greyhound_Medium-range_mobile_air_defense_cannons_missiles_system_-_Russia_61.jpg</t>
  </si>
  <si>
    <t>AIR_DEFENCE/Pantsir-S1/Pantsir-S1___Pantsyr-S1___SA-22_Greyhound_Medium-range_mobile_air_defense_cannons_missiles_system_-_Russia_62.jpg</t>
  </si>
  <si>
    <t>AIR_DEFENCE/Pantsir-S1/Pantsir-S1___Pantsyr-S1___SA-22_Greyhound_Medium-range_mobile_air_defense_cannons_missiles_system_-_Russia_63.jpg</t>
  </si>
  <si>
    <t>AIR_DEFENCE/Pantsir-S1/Pantsir-S1___Pantsyr-S1___SA-22_Greyhound_Medium-range_mobile_air_defense_cannons_missiles_system_-_Russia_64.jpg</t>
  </si>
  <si>
    <t>AIR_DEFENCE/Pantsir-S1/Pantsir-S1___Pantsyr-S1___SA-22_Greyhound_Medium-range_mobile_air_defense_cannons_missiles_system_-_Russia_65.jpg</t>
  </si>
  <si>
    <t>AIR_DEFENCE/Pantsir-S1/Pantsir-S1___Pantsyr-S1___SA-22_Greyhound_Medium-range_mobile_air_defense_cannons_missiles_system_-_Russia_66.jpg</t>
  </si>
  <si>
    <t>AIR_DEFENCE/Pantsir-S1/Pantsir-S1___Pantsyr-S1___SA-22_Greyhound_Medium-range_mobile_air_defense_cannons_missiles_system_-_Russia_67.jpg</t>
  </si>
  <si>
    <t>AIR_DEFENCE/Pantsir-S1/Pantsir-S1___Pantsyr-S1___SA-22_Greyhound_Medium-range_mobile_air_defense_cannons_missiles_system_-_Russia_68.jpg</t>
  </si>
  <si>
    <t>AIR_DEFENCE/Pantsir-S1/Pantsir-S1___Pantsyr-S1___SA-22_Greyhound_Medium-range_mobile_air_defense_cannons_missiles_system_-_Russia_69.jpg</t>
  </si>
  <si>
    <t>AIR_DEFENCE/Rs-24/R-330ZH_Zhitel_Mobile_truck-mounted_jamming_communication_station_-_Russia_73.jpg</t>
  </si>
  <si>
    <t>AIR_DEFENCE/Rs-24/RS-24_Yars_SS-29_ICBM_Nuclear_InterContinental_Ballistic_Missile_-_Russia_74.jpg</t>
  </si>
  <si>
    <t>AIR_DEFENCE/Rs-24/RS-24_Yars_SS-29_ICBM_Nuclear_InterContinental_Ballistic_Missile_-_Russia_75.jpg</t>
  </si>
  <si>
    <t>AIR_DEFENCE/Rs-24/RS-24_Yars_SS-29_ICBM_Nuclear_InterContinental_Ballistic_Missile_-_Russia_76.jpg</t>
  </si>
  <si>
    <t>AIR_DEFENCE/Rs-24/RS-24_Yars_SS-29_ICBM_Nuclear_InterContinental_Ballistic_Missile_-_Russia_77.jpg</t>
  </si>
  <si>
    <t>AIR_DEFENCE/Rs-24/RS-24_Yars_SS-29_ICBM_Nuclear_InterContinental_Ballistic_Missile_-_Russia_78.jpg</t>
  </si>
  <si>
    <t>AIR_DEFENCE/Rs-24/RS-24_Yars_SS-29_ICBM_Nuclear_InterContinental_Ballistic_Missile_-_Russia_79.jpg</t>
  </si>
  <si>
    <t>AIR_DEFENCE/Rs-24/RS-24_Yars_SS-29_ICBM_Nuclear_InterContinental_Ballistic_Missile_-_Russia_80.jpg</t>
  </si>
  <si>
    <t>AIR_DEFENCE/Rs-24/RS-24_Yars_SS-29_ICBM_Nuclear_InterContinental_Ballistic_Missile_-_Russia_81.jpg</t>
  </si>
  <si>
    <t>AIR_DEFENCE/Rs-24/RS-24_Yars_SS-29_ICBM_Nuclear_InterContinental_Ballistic_Missile_-_Russia_82.jpg</t>
  </si>
  <si>
    <t>AIR_DEFENCE/Rs-24/RS-24_Yars_SS-29_ICBM_Nuclear_InterContinental_Ballistic_Missile_-_Russia_83.jpg</t>
  </si>
  <si>
    <t>AIR_DEFENCE/Rs-24/RS-24_Yars_SS-29_ICBM_Nuclear_InterContinental_Ballistic_Missile_-_Russia_84.jpg</t>
  </si>
  <si>
    <t>AIR_DEFENCE/Rs-24/RS-24_Yars_SS-29_ICBM_Nuclear_InterContinental_Ballistic_Missile_-_Russia_85.jpg</t>
  </si>
  <si>
    <t>AIR_DEFENCE/Rs-24/RS-24_Yars_SS-29_ICBM_Nuclear_InterContinental_Ballistic_Missile_-_Russia_86.jpg</t>
  </si>
  <si>
    <t>AIR_DEFENCE/Rs-24/RS-24_Yars_SS-29_ICBM_Nuclear_InterContinental_Ballistic_Missile_-_Russia_87.jpg</t>
  </si>
  <si>
    <t>AIR_DEFENCE/Rs-24/RS-24_Yars_SS-29_ICBM_Nuclear_InterContinental_Ballistic_Missile_-_Russia_88.jpg</t>
  </si>
  <si>
    <t>AIR_DEFENCE/Rs-24/RS-24_Yars_SS-29_ICBM_Nuclear_InterContinental_Ballistic_Missile_-_Russia_89.jpg</t>
  </si>
  <si>
    <t>AIR_DEFENCE/Rs-24/RS-24_Yars_SS-29_ICBM_Nuclear_InterContinental_Ballistic_Missile_-_Russia_90.jpg</t>
  </si>
  <si>
    <t>BMD/1_png.rf.fcd8225b8e8e6b56ba76285e682246be.jpg</t>
  </si>
  <si>
    <t>BMD/10_jpg.rf.7220cdc27a6e427ae8e3d0d36504db42.jpg</t>
  </si>
  <si>
    <t>BMD/100_jpg.rf.cb3c97fd3e76109ff3b1619cb8e54174.jpg</t>
  </si>
  <si>
    <t>BMD/11_jpg.rf.300ae6ef44297803822746423c1b17a8.jpg</t>
  </si>
  <si>
    <t>BMD/12_jpg.rf.7a5011c8e63049ae57909b0b012c17bd.jpg</t>
  </si>
  <si>
    <t>BMD/13_jpg.rf.b2754972a930afebd6d9a2decf17a4f1.jpg</t>
  </si>
  <si>
    <t>BMD/14_png.rf.6900265511b02e07d9957402df99d731.jpg</t>
  </si>
  <si>
    <t>BMD/15_png.rf.39e03bfdd429057a728096bbb2771120.jpg</t>
  </si>
  <si>
    <t>BMD/16_jpg.rf.da080a71b72327698870d0ac3493dd51.jpg</t>
  </si>
  <si>
    <t>BMD/17_jpg.rf.d922590689e3919e7b80b4c0125343d1.jpg</t>
  </si>
  <si>
    <t>BMD/18_jpg.rf.427f61e63fb40265f5977b897202554e.jpg</t>
  </si>
  <si>
    <t>BMD/19_jpg.rf.f0ccb27f98faa263478d452beb25e3d4.jpg</t>
  </si>
  <si>
    <t>BMD/2_jpg.rf.6b7ef6f6ff0dae1e921a99c65364882f.jpg</t>
  </si>
  <si>
    <t>BMD/20_jpg.rf.2908b44593b3b647579df3c6f4e664a3.jpg</t>
  </si>
  <si>
    <t>BMD/21_jpg.rf.e689830b643580f95aa4165081c0d506.jpg</t>
  </si>
  <si>
    <t>BMD/22_jpg.rf.ed61512d37005760fda24507d173fcf9.jpg</t>
  </si>
  <si>
    <t>BMD/23_jpg.rf.c9ed80bedfe0eee0fa42e9a82ecbf37a.jpg</t>
  </si>
  <si>
    <t>BMD/24_jpg.rf.e84249ae38d7941fed560058b07b7e10.jpg</t>
  </si>
  <si>
    <t>BMD/25_jpg.rf.0a3a7da98f35b347e5eecb403b914e13.jpg</t>
  </si>
  <si>
    <t>BMD/26_jpg.rf.511ac59a9b83848f8a73bf8ec3d062fc.jpg</t>
  </si>
  <si>
    <t>BMD/27_jpg.rf.89717cf09371af705425a909e670b8ca.jpg</t>
  </si>
  <si>
    <t>BMD/28_jpg.rf.856977b564e739c17c651f06b0a1d565.jpg</t>
  </si>
  <si>
    <t>BMD/3_jpg.rf.58baa7375c52ea4e7df66cf44f717f1c.jpg</t>
  </si>
  <si>
    <t>BMD/30_jpg.rf.545082ff301fb3e8e9868e58d5291359.jpg</t>
  </si>
  <si>
    <t>BMD/31_jpg.rf.129f37d4a9672cb779bca0f4604bf52c.jpg</t>
  </si>
  <si>
    <t>BMD/32_jpg.rf.a70c10b8f9728d0be6966006c3626551.jpg</t>
  </si>
  <si>
    <t>BMD/34_jpg.rf.0a5ffd15ccd7d556addf2860c6ee0542.jpg</t>
  </si>
  <si>
    <t>BMD/35_jpg.rf.e3da4c69ec7ad1831d191074317fe9a8.jpg</t>
  </si>
  <si>
    <t>BMD/36_jpg.rf.0d480d2c573e5b475a55d6a89eabbcb9.jpg</t>
  </si>
  <si>
    <t>BMD/37_jpg.rf.ddc13af1d2713b2501cdf373e156c034.jpg</t>
  </si>
  <si>
    <t>BMD/38_jpg.rf.ccbea459a61175bf68120b4757a70630.jpg</t>
  </si>
  <si>
    <t>BMD/39_jpg.rf.d337964007e513d53e34f52aa800295e.jpg</t>
  </si>
  <si>
    <t>BMD/4_jpeg.rf.37579cb5e5f7d07088b01a3eb34cd087.jpg</t>
  </si>
  <si>
    <t>BMD/40_jpg.rf.d9bb35a8015693de79530affc243c878.jpg</t>
  </si>
  <si>
    <t>BMD/41_jpg.rf.f4cdba4329d9f5b22991c1813dbbcefe.jpg</t>
  </si>
  <si>
    <t>BMD/42_jpg.rf.3b8a526b67eb116a9be0a15d56c309ed.jpg</t>
  </si>
  <si>
    <t>BMD/43_jpg.rf.86d3e53eb7ebc573ae15a0e3b144b685.jpg</t>
  </si>
  <si>
    <t>BMD/44_jpg.rf.c343a4c2fcba91c61e92075b9d0ae5e2.jpg</t>
  </si>
  <si>
    <t>BMD/45_jpg.rf.95971d95cf4966cb46f3858ed26dcfdb.jpg</t>
  </si>
  <si>
    <t>BMD/46_jpg.rf.f92e172ff8a5d0676f86a6ee63df47da.jpg</t>
  </si>
  <si>
    <t>BMD/47_jpg.rf.8e3d2e1846f61a4eee14ed6b94b90409.jpg</t>
  </si>
  <si>
    <t>BMD/48_jpg.rf.efa602a5b62f015fa963bb3943d883ba.jpg</t>
  </si>
  <si>
    <t>BMD/49_jpg.rf.46eb8c8a850c88d1e27de64f5cd95b3d.jpg</t>
  </si>
  <si>
    <t>BMD/5_jpg.rf.887fe7e8ddffe1a5f501899628636376.jpg</t>
  </si>
  <si>
    <t>BMD/50_jpg.rf.bffe4e264c892a06ddc82333cf24afc0.jpg</t>
  </si>
  <si>
    <t>BMD/51_jpg.rf.d609ccc123cf73dd426e55811718b0d4.jpg</t>
  </si>
  <si>
    <t>BMD/52_jpg.rf.3f1c531678928a873d711e1d6219bcd6.jpg</t>
  </si>
  <si>
    <t>BMD/53_jpg.rf.4d46c8e40afe7d7d4dbc3ca4e477d0a7.jpg</t>
  </si>
  <si>
    <t>BMD/54_jpg.rf.80709cb5887d70a1d88780cde477a669.jpg</t>
  </si>
  <si>
    <t>BMD/55_jpg.rf.bb665646f8bed3c25778de4aac1a91bd.jpg</t>
  </si>
  <si>
    <t>BMD/56_jpg.rf.6c7abf6fabdb213946399043f8dc9a39.jpg</t>
  </si>
  <si>
    <t>BMD/57_jpg.rf.d1d9496ed784a089d4b32f6f2f2e0f6b.jpg</t>
  </si>
  <si>
    <t>BMD/58_jpg.rf.526f178de9c508c08674f2919f524652.jpg</t>
  </si>
  <si>
    <t>BMD/59_jpg.rf.136c3f04000c52be292783aa117b8afa.jpg</t>
  </si>
  <si>
    <t>BMD/6_jpg.rf.4c2cecbebfb1359be8b42dd1c568a8d0.jpg</t>
  </si>
  <si>
    <t>BMD/60_jpg.rf.157ca1be67baee836eb07b603c67b301.jpg</t>
  </si>
  <si>
    <t>BMD/61_jpg.rf.f77cc54a14e26f4fb37179bac020056c.jpg</t>
  </si>
  <si>
    <t>BMD/62_jpg.rf.49c9042a6d1b11d344e778c3429db7f4.jpg</t>
  </si>
  <si>
    <t>BMD/63_jpg.rf.4d5f1bb97f43666c0461a657e1759f34.jpg</t>
  </si>
  <si>
    <t>BMD/64_jpg.rf.9dd42c2216b2a03a90177a1916e9b26a.jpg</t>
  </si>
  <si>
    <t>BMD/65_jpg.rf.e7fcabe33b878a6212934bd2e9687043.jpg</t>
  </si>
  <si>
    <t>BMD/66_jpg.rf.1ecce366ec37905e8c067eb0e68c0247.jpg</t>
  </si>
  <si>
    <t>BMD/67_jpg.rf.703434027b317fad55408dabcbe0b393.jpg</t>
  </si>
  <si>
    <t>BMD/68_jpg.rf.8919c2b4b1fe3926f47c27e8941ea729.jpg</t>
  </si>
  <si>
    <t>BMD/69_jpg.rf.a1436d78c38518306a890282fe9583d6.jpg</t>
  </si>
  <si>
    <t>BMD/7_jpg.rf.373db6487b01b009ff72d98b54585263.jpg</t>
  </si>
  <si>
    <t>BMD/70_jpg.rf.b16125fc1188e25c515317c000140d8e.jpg</t>
  </si>
  <si>
    <t>BMD/71_jpg.rf.b46bc681cfac23fb02a408f31d1d8178.jpg</t>
  </si>
  <si>
    <t>BMD/72_jpg.rf.5801c311c5b35a19eb213d0d417e77e1.jpg</t>
  </si>
  <si>
    <t>BMD/73_jpg.rf.09887ebb9978342f3f4f8142ed42f1f7.jpg</t>
  </si>
  <si>
    <t>BMD/74_jpg.rf.84611f2967bb1a26497430913e482dd0.jpg</t>
  </si>
  <si>
    <t>BMD/75_jpg.rf.39cfadcd505712cc4a10cac348bbf3ad.jpg</t>
  </si>
  <si>
    <t>BMD/76_jpg.rf.4a000f626782d30a173bb6bf4f8773f2.jpg</t>
  </si>
  <si>
    <t>BMD/77_jpg.rf.c799fb05e0c1eacba1fc75c40d5b4975.jpg</t>
  </si>
  <si>
    <t>BMD/78_jpg.rf.f2250e9f9fcd3cad4dff4d3452155e42.jpg</t>
  </si>
  <si>
    <t>BMD/79_jpg.rf.0a807c6e2714312258898671dd75ca44.jpg</t>
  </si>
  <si>
    <t>BMD/8_jpg.rf.5fb607108c4eda417c9ae3c9c8a1ce7e.jpg</t>
  </si>
  <si>
    <t>BMD/80_jpg.rf.be1653e2a9d51e8d4bcf379522d9b050.jpg</t>
  </si>
  <si>
    <t>BMD/81_jpg.rf.840bf3c440dbe77c02976e24943e0bf8.jpg</t>
  </si>
  <si>
    <t>BMD/82_jpg.rf.8a6b3667236863c1b454b6987e8ea00d.jpg</t>
  </si>
  <si>
    <t>BMD/83_jpg.rf.d217f86f2e3e08e309afa43b84a4eae5.jpg</t>
  </si>
  <si>
    <t>BMD/84_jpg.rf.7fc0eee41ad1276c5f5ddd52e10622d3.jpg</t>
  </si>
  <si>
    <t>BMD/85_jpg.rf.ebc9c072e3af5f16d4b9ae49fa48d08b.jpg</t>
  </si>
  <si>
    <t>BMD/86_jpg.rf.42d71b23f600431ab3ec96876713edbc.jpg</t>
  </si>
  <si>
    <t>BMD/87_jpg.rf.5855ae79e494cc6ed16f73366761108d.jpg</t>
  </si>
  <si>
    <t>BMD/88_jpg.rf.758cc7f3414f056f71b5cb78ae7d0aa1.jpg</t>
  </si>
  <si>
    <t>BMD/89_jpg.rf.9cf218abd8ea15e96f39dd67164bcf60.jpg</t>
  </si>
  <si>
    <t>BMD/9_jpg.rf.f7222eabf33f623f2161d26c16d0a484.jpg</t>
  </si>
  <si>
    <t>BMD/90_jpg.rf.9260f110725ac390d7300e01b32533d7.jpg</t>
  </si>
  <si>
    <t>BMD/91_jpg.rf.c7ff1e189a1314f35bcbc9ac093ab1a8.jpg</t>
  </si>
  <si>
    <t>BMD/92_jpg.rf.e8f4d37f395477f6fad366ebbf5c4b3a.jpg</t>
  </si>
  <si>
    <t>BMD/93_jpg.rf.b6ceadc248ac16f5fea0eda6a49f76c6.jpg</t>
  </si>
  <si>
    <t>BMD/94_jpg.rf.42b190645df7182dabe515d3fd6ae0c5.jpg</t>
  </si>
  <si>
    <t>BMD/95_jpg.rf.a8390230df977b81f95296a6135620c6.jpg</t>
  </si>
  <si>
    <t>BMD/96_jpg.rf.472c6e650257899027b38cb11baa0851.jpg</t>
  </si>
  <si>
    <t>BMD/97_jpg.rf.08601a50e14fa751705a56f73eb567e1.jpg</t>
  </si>
  <si>
    <t>BMD/98_jpg.rf.7192d83c0a11a01441701feb688e83e0.jpg</t>
  </si>
  <si>
    <t>BMD/99_jpg.rf.74b4e53521a59e83ed60fd9d1b792b93.jpg</t>
  </si>
  <si>
    <t>BMD/BMD-4M_IFV_Airborne_tracked_armored_infantry_fighting_vehicle_-_Russia_85.jpg</t>
  </si>
  <si>
    <t>BMD/BMD-4M_IFV_Airborne_tracked_armored_infantry_fighting_vehicle_-_Russia_86.jpg</t>
  </si>
  <si>
    <t>BMD/BMD-4M_IFV_Airborne_tracked_armored_infantry_fighting_vehicle_-_Russia_87.jpg</t>
  </si>
  <si>
    <t>BMD/BMD-4M_IFV_Airborne_tracked_armored_infantry_fighting_vehicle_-_Russia_88.jpg</t>
  </si>
  <si>
    <t>BMD/BMD-4M_IFV_Airborne_tracked_armored_infantry_fighting_vehicle_-_Russia_89.jpg</t>
  </si>
  <si>
    <t>BMD/BMD-4M_IFV_Airborne_tracked_armored_infantry_fighting_vehicle_-_Russia_90.jpg</t>
  </si>
  <si>
    <t>BMD/BMD-4M_IFV_Airborne_tracked_armored_infantry_fighting_vehicle_-_Russia_91.jpg</t>
  </si>
  <si>
    <t>BMD/BMD-4M_IFV_Airborne_tracked_armored_infantry_fighting_vehicle_-_Russia_92.jpg</t>
  </si>
  <si>
    <t>BMD/BMD-4M_IFV_Airborne_tracked_armored_infantry_fighting_vehicle_-_Russia_93.jpg</t>
  </si>
  <si>
    <t>BMD/BMD-4M_IFV_Airborne_tracked_armored_infantry_fighting_vehicle_-_Russia_94.jpg</t>
  </si>
  <si>
    <t>BMD/BMD-4M_IFV_Airborne_tracked_armored_infantry_fighting_vehicle_-_Russia_95.jpg</t>
  </si>
  <si>
    <t>BMD/BMD-4M_IFV_Airborne_tracked_armored_infantry_fighting_vehicle_-_Russia_96.jpg</t>
  </si>
  <si>
    <t>BMP/BMP-1/1_jpg.rf.10970f21b4ae1cfd45f9c5626a4db735.jpg</t>
  </si>
  <si>
    <t>BMP/BMP-1/10_png.rf.f9137a5f06b76d2fc1c8d3a4d3189ec5.jpg</t>
  </si>
  <si>
    <t>BMP/BMP-1/100_jpg.rf.a1174b1bb7a442b73c7fd770e91b20a9.jpg</t>
  </si>
  <si>
    <t>BMP/BMP-1/11_png.rf.76682ca408ab30e61fc0096c8eb5e7dc.jpg</t>
  </si>
  <si>
    <t>BMP/BMP-1/12_png.rf.e077881b6aee3c3b093b7dcc64e92a2a.jpg</t>
  </si>
  <si>
    <t>BMP/BMP-1/13_png.rf.df8d23699f9a142032031c4f9887a8b9.jpg</t>
  </si>
  <si>
    <t>BMP/BMP-1/14_png.rf.3d7b0cfea163abc4d7546ea8ffc42a35.jpg</t>
  </si>
  <si>
    <t>BMP/BMP-1/15_jpg.rf.bc35e7a25a8e59b5393f6164d22bb08b.jpg</t>
  </si>
  <si>
    <t>BMP/BMP-1/16_png.rf.9317c20e883ba7b8524008cf12f97524.jpg</t>
  </si>
  <si>
    <t>BMP/BMP-1/17_png.rf.26ac6f0c39023d5a0e91a2bf3a365f3d.jpg</t>
  </si>
  <si>
    <t>BMP/BMP-1/18_png.rf.b9644268f533e069fe74d15a61cae0ff.jpg</t>
  </si>
  <si>
    <t>BMP/BMP-1/19_png.rf.f625b23789916f8bd7a16e5c84f25ac0.jpg</t>
  </si>
  <si>
    <t>BMP/BMP-1/2_jpg.rf.0bb6a273ba9e8f37ea4be8ad1a212789.jpg</t>
  </si>
  <si>
    <t>BMP/BMP-1/20_png.rf.a7d50deac1cc6b2ad1446ef9f97005e3.jpg</t>
  </si>
  <si>
    <t>BMP/BMP-1/21_png.rf.d4c7470272bd73f33578a1d2ef669797.jpg</t>
  </si>
  <si>
    <t>BMP/BMP-1/22_png.rf.b4287d19229ca7d2a7e24c1df32739ce.jpg</t>
  </si>
  <si>
    <t>BMP/BMP-1/23_png.rf.30d400df1421d090633001f8484a60b7.jpg</t>
  </si>
  <si>
    <t>BMP/BMP-1/25_jpg.rf.7d41f54f5c68d76a4b5b2a2090a58d7c.jpg</t>
  </si>
  <si>
    <t>BMP/BMP-1/26_jpg.rf.0cb840ca4d8ef6e43b31c34327e6fcbf.jpg</t>
  </si>
  <si>
    <t>BMP/BMP-1/27_jpg.rf.39bad7545850c0fc302b7ebaec70ec27.jpg</t>
  </si>
  <si>
    <t>BMP/BMP-1/28_png.rf.dc8ddd2403967c98c11e92e7131aa486.jpg</t>
  </si>
  <si>
    <t>BMP/BMP-1/29_png.rf.540cbe43e45308698bd9beb0de33d2d4.jpg</t>
  </si>
  <si>
    <t>BMP/BMP-1/3_png.rf.527e6a6597e3fb5726488a8b2455f104.jpg</t>
  </si>
  <si>
    <t>BMP/BMP-1/30_png.rf.0fba5321c7fa28a905cc275db0322e21.jpg</t>
  </si>
  <si>
    <t>BMP/BMP-1/31_jpg.rf.5ca677a54ebe09336f72852e4c24eb25.jpg</t>
  </si>
  <si>
    <t>BMP/BMP-1/32_jpg.rf.d9f3ad58417da6c2eeccc5ebd4000e27.jpg</t>
  </si>
  <si>
    <t>BMP/BMP-1/33_png.rf.868d78b88d44fe7af0af28c86588b4ac.jpg</t>
  </si>
  <si>
    <t>BMP/BMP-1/34_png.rf.ffc56c976178b0678a33d0e2c4861b39.jpg</t>
  </si>
  <si>
    <t>BMP/BMP-1/35_png.rf.06cec185a6da64a1d5fe64aa23084c69.jpg</t>
  </si>
  <si>
    <t>BMP/BMP-1/36_png.rf.920d64e18019c6b50535f20504d96723.jpg</t>
  </si>
  <si>
    <t>BMP/BMP-1/37_jpeg.rf.0882389f187cb9a3113f1e1bd275f0f5.jpg</t>
  </si>
  <si>
    <t>BMP/BMP-1/39_png.rf.6b3a42f59589c8f3a24e12631d225179.jpg</t>
  </si>
  <si>
    <t>BMP/BMP-1/4_png.rf.5fed2e356b6ca0080f50fba3a598adbd.jpg</t>
  </si>
  <si>
    <t>BMP/BMP-1/40_png.rf.2dad8d7c5c4ab7e6e3d5f2e8bea3192b.jpg</t>
  </si>
  <si>
    <t>BMP/BMP-1/41_png.rf.774994a52c78dad7fb5b29de97df081c.jpg</t>
  </si>
  <si>
    <t>BMP/BMP-1/42_png.rf.6d3b3107735017d01021eebc554abcb5.jpg</t>
  </si>
  <si>
    <t>BMP/BMP-1/43_png.rf.36b2974c31761d6e3a79cd9701a6d0fb.jpg</t>
  </si>
  <si>
    <t>BMP/BMP-1/44_png.rf.be0b5b4550636782731fb96998647d8e.jpg</t>
  </si>
  <si>
    <t>BMP/BMP-1/45_jpeg.rf.e3b5c827af9ef9410a4eaaf56c62d544.jpg</t>
  </si>
  <si>
    <t>BMP/BMP-1/46_png.rf.e09c04d89cb34cbb240c33e25f50a677.jpg</t>
  </si>
  <si>
    <t>BMP/BMP-1/47_png.rf.a62b2cbbecacd5287c9eae2cbb87a9f0.jpg</t>
  </si>
  <si>
    <t>BMP/BMP-1/48_png.rf.7c6adabee5b3f757f7f5d71980c3bcfc.jpg</t>
  </si>
  <si>
    <t>BMP/BMP-1/49_jpg.rf.d92d8a6073cee6ae4306061d2d9c8e6b.jpg</t>
  </si>
  <si>
    <t>BMP/BMP-1/5_png.rf.cdf743b36f090bbd257f5203de4d07b3.jpg</t>
  </si>
  <si>
    <t>BMP/BMP-1/50_png.rf.ef02f2e90a29fc9d2cb1c3d07c0e4c84.jpg</t>
  </si>
  <si>
    <t>BMP/BMP-1/51_png.rf.28b04d8b7f89d9ebdb7cc255904c2d53.jpg</t>
  </si>
  <si>
    <t>BMP/BMP-1/52_png.rf.cd8c0d9f9b9a14c5c3f0b6568269254c.jpg</t>
  </si>
  <si>
    <t>BMP/BMP-1/53_png.rf.12ac845673dfa2d31c02f7223a8950f3.jpg</t>
  </si>
  <si>
    <t>BMP/BMP-1/54_png.rf.6ba23b5b3009776b92e19c9c586638f4.jpg</t>
  </si>
  <si>
    <t>BMP/BMP-1/55_png.rf.8dac9ff8d82a0b63b399107d74ffaa01.jpg</t>
  </si>
  <si>
    <t>BMP/BMP-1/56_jpg.rf.10b934c0ef30d62130864fc8c408a6ce.jpg</t>
  </si>
  <si>
    <t>BMP/BMP-1/57_jpg.rf.e9e58f53bb2067eb90047dabecc37833.jpg</t>
  </si>
  <si>
    <t>BMP/BMP-1/58_jpg.rf.0b0a8d6fae18c5bf3d7196d66307bbc4.jpg</t>
  </si>
  <si>
    <t>BMP/BMP-1/59_jpg.rf.14f542fd2b1b95edb99f978567ddbc85.jpg</t>
  </si>
  <si>
    <t>BMP/BMP-1/6_png.rf.de1ea43896dc92c1b93b08bd9904581f.jpg</t>
  </si>
  <si>
    <t>BMP/BMP-1/60_jpg.rf.14db3c7ee0fd15b4f606ed905a8fdf8b.jpg</t>
  </si>
  <si>
    <t>BMP/BMP-1/61_jpg.rf.33026e44f7919d0c2e5ed5f338512fee.jpg</t>
  </si>
  <si>
    <t>BMP/BMP-1/62_jpg.rf.36ef886702e6f2cdb5a9d5ae9cf1d831.jpg</t>
  </si>
  <si>
    <t>BMP/BMP-1/63_jpg.rf.992a6196e6439ac4c95927a14fee6c6f.jpg</t>
  </si>
  <si>
    <t>BMP/BMP-1/64_jpg.rf.fdc31f1a05aca93cfafec89621603e6f.jpg</t>
  </si>
  <si>
    <t>BMP/BMP-1/65_jpg.rf.b4d9f0545b49cc9718114c266202b77f.jpg</t>
  </si>
  <si>
    <t>BMP/BMP-1/66_jpg.rf.f6dd82fb1031daa9081b31e19c770021.jpg</t>
  </si>
  <si>
    <t>BMP/BMP-1/67_jpg.rf.33d4c718534d24e3c590eafb3286b2a4.jpg</t>
  </si>
  <si>
    <t>BMP/BMP-1/68_jpg.rf.ba98cd8adfcd01d36ac28d444690ba91.jpg</t>
  </si>
  <si>
    <t>BMP/BMP-1/69_jpg.rf.7d77f0531e88a6358fdacdaa6977ce2c.jpg</t>
  </si>
  <si>
    <t>BMP/BMP-1/7_png.rf.fec9b9c581082772a8679dfbf06cd0bb.jpg</t>
  </si>
  <si>
    <t>BMP/BMP-1/71_jpg.rf.c10d9de43bf612db66239f5b6ec8faa8.jpg</t>
  </si>
  <si>
    <t>BMP/BMP-1/72_jpg.rf.b0b9ded957764e6e3e151a763b2cb408.jpg</t>
  </si>
  <si>
    <t>BMP/BMP-1/73_jpg.rf.f646acc5fb07cdc571c8cdf4975334de.jpg</t>
  </si>
  <si>
    <t>BMP/BMP-1/75_jpg.rf.ccc0d42e463d987fd25513c787dad49e.jpg</t>
  </si>
  <si>
    <t>BMP/BMP-1/77_jpg.rf.1a464da891435c6e7603dfa0295abdd3.jpg</t>
  </si>
  <si>
    <t>BMP/BMP-1/78_jpg.rf.44556f4923a463de9936d408fc860ae9.jpg</t>
  </si>
  <si>
    <t>BMP/BMP-1/79_jpg.rf.5aa8575bc78d02b8861ef513d8cecae1.jpg</t>
  </si>
  <si>
    <t>BMP/BMP-1/8_png.rf.e2f6e135ccfaf4cb9b4ead471df56035.jpg</t>
  </si>
  <si>
    <t>BMP/BMP-1/80_jpg.rf.169ff70faabcca4569ec88259334ef77.jpg</t>
  </si>
  <si>
    <t>BMP/BMP-1/81_jpg.rf.3db62320935ac9dfb7ce687ad7b12197.jpg</t>
  </si>
  <si>
    <t>BMP/BMP-1/82_jpg.rf.569f80e95babec08773085116de27cd7.jpg</t>
  </si>
  <si>
    <t>BMP/BMP-1/83_jpg.rf.d77dce6e36747c71cca26652979f573f.jpg</t>
  </si>
  <si>
    <t>BMP/BMP-1/84_jpg.rf.6e63a5a4b8f6be31a3e667fe30745233.jpg</t>
  </si>
  <si>
    <t>BMP/BMP-1/85_jpg.rf.78474372a4ef1db0bb6f8d433bcdecb0.jpg</t>
  </si>
  <si>
    <t>BMP/BMP-1/86_jpg.rf.846945ad4fbd87325c486fe57e4a5bb6.jpg</t>
  </si>
  <si>
    <t>BMP/BMP-1/87_jpg.rf.cdd72b3457f61ab7993ece4a4d77c216.jpg</t>
  </si>
  <si>
    <t>BMP/BMP-1/88_jpg.rf.bc539030596b75fa61da281b8959c611.jpg</t>
  </si>
  <si>
    <t>BMP/BMP-1/89_jpg.rf.70c8a5a9a9e38b393aa58b99f7f1c4a8.jpg</t>
  </si>
  <si>
    <t>BMP/BMP-1/9_png.rf.f831c3921919c0459cab54f3311c6ffd.jpg</t>
  </si>
  <si>
    <t>BMP/BMP-1/90_jpg.rf.3288421033b7eb9f40da5fe5ae0848ba.jpg</t>
  </si>
  <si>
    <t>BMP/BMP-1/91_jpg.rf.cf4d8dd48a083e2fe59f797295daa27c.jpg</t>
  </si>
  <si>
    <t>BMP/BMP-1/92_jpg.rf.df59b0438c08282e601e03e6e82a828b.jpg</t>
  </si>
  <si>
    <t>BMP/BMP-1/93_jpg.rf.9729c386b165b2f7d865249a436f16c1.jpg</t>
  </si>
  <si>
    <t>BMP/BMP-1/94_jpg.rf.f831299642e381544c6349fdc30950d7.jpg</t>
  </si>
  <si>
    <t>BMP/BMP-1/95_jpg.rf.9c07bdc33484bd6da3fe7aaadf30aae7.jpg</t>
  </si>
  <si>
    <t>BMP/BMP-1/97_jpg.rf.e087a0a7c7f14eb6b0bbb123819a6b02.jpg</t>
  </si>
  <si>
    <t>BMP/BMP-1/98_png.rf.cb901735a40b3741cd7766f30d4e7054.jpg</t>
  </si>
  <si>
    <t>BMP/BMP-1/99_jpg.rf.7915b4f27c5f097422c09fcccbc710b5.jpg</t>
  </si>
  <si>
    <t>BMP/BMP-2/1_jpg.rf.d710cedbb6b7f1d25a76c767ab8a1fb7.jpg</t>
  </si>
  <si>
    <t>BMP/BMP-2/10_jpg.rf.95a8a38e63af8d546421a2420153fcf7.jpg</t>
  </si>
  <si>
    <t>BMP/BMP-2/100_jpg.rf.55bfa20ea0559fb649ac48ed6fd62de1.jpg</t>
  </si>
  <si>
    <t>BMP/BMP-2/11_png.rf.453d730f6167d639e5ec2bb9f5b2c0e9.jpg</t>
  </si>
  <si>
    <t>BMP/BMP-2/12_jpg.rf.673496ac24ed248ef96a7546b51ef5ab.jpg</t>
  </si>
  <si>
    <t>BMP/BMP-2/13_jpg.rf.8be1cb68abcad31d35f00191462cca55.jpg</t>
  </si>
  <si>
    <t>BMP/BMP-2/15_jpg.rf.361519f08a69bd2d3f37443d3c8a34d9.jpg</t>
  </si>
  <si>
    <t>BMP/BMP-2/16_jpg.rf.bc500d9da261e336d88d8d098541f317.jpg</t>
  </si>
  <si>
    <t>BMP/BMP-2/17_jpg.rf.5441b11fa80af4568dfc6a79646961ea.jpg</t>
  </si>
  <si>
    <t>BMP/BMP-2/18_jpg.rf.dca2640ee01bffcbfed66708f723dabf.jpg</t>
  </si>
  <si>
    <t>BMP/BMP-2/19_jpg.rf.b87b4cfaef8e8802a5cb51c96e9528fc.jpg</t>
  </si>
  <si>
    <t>BMP/BMP-2/2_png.rf.0377bf1970fd2720350b3191d5967e38.jpg</t>
  </si>
  <si>
    <t>BMP/BMP-2/20_jpg.rf.4c4c78c84af3361155eda0f6b04ef1d2.jpg</t>
  </si>
  <si>
    <t>BMP/BMP-2/21_jpg.rf.e08f67b86aab24a210c279e26877ca70.jpg</t>
  </si>
  <si>
    <t>BMP/BMP-2/22_jpg.rf.0252db352c2427024314cd501c306e77.jpg</t>
  </si>
  <si>
    <t>BMP/BMP-2/23_jpeg.rf.490017b1e48d955f67b92cc2d39ba56c.jpg</t>
  </si>
  <si>
    <t>BMP/BMP-2/24_jpg.rf.2e00def52c4fe22f831567f9d60c416c.jpg</t>
  </si>
  <si>
    <t>BMP/BMP-2/25_jpg.rf.94bb9cc838b40932818b9635188cf03e.jpg</t>
  </si>
  <si>
    <t>BMP/BMP-2/26_jpg.rf.4ef6a31be09ffd2a63bd025c04d5785b.jpg</t>
  </si>
  <si>
    <t>BMP/BMP-2/27_jpg.rf.169724b63572a2ffe9c8d77689f9610c.jpg</t>
  </si>
  <si>
    <t>BMP/BMP-2/28_jpg.rf.5385fa3b7d60ad111e18e820cdfd4858.jpg</t>
  </si>
  <si>
    <t>BMP/BMP-2/29_jpg.rf.7e7452706f8b4f9688950b6475136dc8.jpg</t>
  </si>
  <si>
    <t>BMP/BMP-2/3_jpeg.rf.8859d7cc6dbef74f0ffb6bf4ba64ff5b.jpg</t>
  </si>
  <si>
    <t>BMP/BMP-2/30_jpg.rf.a81119b2c043182ae52e2a96455d4c75.jpg</t>
  </si>
  <si>
    <t>BMP/BMP-2/31_jpg.rf.2043efe897b93c7904360905b16d446d.jpg</t>
  </si>
  <si>
    <t>BMP/BMP-2/32_jpg.rf.759af1a5c520c415fd0b6de2f18436b4.jpg</t>
  </si>
  <si>
    <t>BMP/BMP-2/33_jpg.rf.88ce26fb3d7d40f707cf7b1474ca483f.jpg</t>
  </si>
  <si>
    <t>BMP/BMP-2/34_jpg.rf.b62b0a5df8d6e077aa24e2979f724e45.jpg</t>
  </si>
  <si>
    <t>BMP/BMP-2/36_png.rf.6485b377c172b88992d0ad3a50d6de25.jpg</t>
  </si>
  <si>
    <t>BMP/BMP-2/37_png.rf.98fe612a17de138c67ff7ecb79f6f37f.jpg</t>
  </si>
  <si>
    <t>BMP/BMP-2/38_jpg.rf.c424b7dc6b25cdb027baba910eae0730.jpg</t>
  </si>
  <si>
    <t>BMP/BMP-2/39_jpeg.rf.df9581cd830cbde1af1c0df3b5070498.jpg</t>
  </si>
  <si>
    <t>BMP/BMP-2/4_jpeg.rf.aee1138ed03eb6c1c3001b4c977f9d69.jpg</t>
  </si>
  <si>
    <t>BMP/BMP-2/40_png.rf.d8a1823353844f2a11cb7766fd682eb8.jpg</t>
  </si>
  <si>
    <t>BMP/BMP-2/41_png.rf.ba40ef115b3d7b89c18c6946d7bf73a3.jpg</t>
  </si>
  <si>
    <t>BMP/BMP-2/42_jpg.rf.ea85f36a82470cb3b5d7031bc9332b6c.jpg</t>
  </si>
  <si>
    <t>BMP/BMP-2/43_jpg.rf.d8a7cb7d13c5f7e9cdc318a974615b7f.jpg</t>
  </si>
  <si>
    <t>BMP/BMP-2/44_jpeg.rf.9d9e9468f0ff70da006c8985693ad6f6.jpg</t>
  </si>
  <si>
    <t>BMP/BMP-2/45_png.rf.a428bd906352a569383b51d7b64f754b.jpg</t>
  </si>
  <si>
    <t>BMP/BMP-2/46_png.rf.5daaf797c53f340d6153ea33e9b21058.jpg</t>
  </si>
  <si>
    <t>BMP/BMP-2/47_png.rf.3f0bdb1b481343ef24ce226db76c21d0.jpg</t>
  </si>
  <si>
    <t>BMP/BMP-2/48_png.rf.b8539fc971510d8c5ed4f31ec44f24e5.jpg</t>
  </si>
  <si>
    <t>BMP/BMP-2/49_png.rf.6dcb73c4d5265a72c04169849dfef061.jpg</t>
  </si>
  <si>
    <t>BMP/BMP-2/5_jpg.rf.dc1e83f27241842d154fc4264d8dd2df.jpg</t>
  </si>
  <si>
    <t>BMP/BMP-2/50_jpg.rf.01fc5797c95858d21df6094ee9ed22b5.jpg</t>
  </si>
  <si>
    <t>BMP/BMP-2/51_png.rf.982915b9f552b3d77db05d28a1086080.jpg</t>
  </si>
  <si>
    <t>BMP/BMP-2/52_png.rf.15821e58d9c8feaf08736c0f7c42130b.jpg</t>
  </si>
  <si>
    <t>BMP/BMP-2/53_png.rf.316335404981fc9ceacb019187ef9a93.jpg</t>
  </si>
  <si>
    <t>BMP/BMP-2/54_png.rf.77222ee35de59ff43ce1ac69ebc0c5d2.jpg</t>
  </si>
  <si>
    <t>BMP/BMP-2/55_png.rf.9a87921422fc80ba9df81b0207bd4532.jpg</t>
  </si>
  <si>
    <t>BMP/BMP-2/56_png.rf.1252c9c98307daebd31a335cf6e0b58c.jpg</t>
  </si>
  <si>
    <t>BMP/BMP-2/57_png.rf.a47ea9b9c1d64f19a0e13ba64c0e8e61.jpg</t>
  </si>
  <si>
    <t>BMP/BMP-2/58_png.rf.dfea93667625976b343e122faeac97a7.jpg</t>
  </si>
  <si>
    <t>BMP/BMP-2/59_jpg.rf.377c13ae9a1225577bd282f850a368af.jpg</t>
  </si>
  <si>
    <t>BMP/BMP-2/6_png.rf.6b04a059acc33a4f6084a492792c093f.jpg</t>
  </si>
  <si>
    <t>BMP/BMP-2/60_jpg.rf.62d3d51d2fcd82b366c34145edac4caa.jpg</t>
  </si>
  <si>
    <t>BMP/BMP-2/61_jpg.rf.d987df3c726881c641242cd1b2305dac.jpg</t>
  </si>
  <si>
    <t>BMP/BMP-2/62_jpg.rf.44189f4a156ba2a752fd5c2c31e3f501.jpg</t>
  </si>
  <si>
    <t>BMP/BMP-2/63_jpg.rf.ce071f1cd49d63e1289969c9f93a6af5.jpg</t>
  </si>
  <si>
    <t>BMP/BMP-2/64_jpg.rf.898f461bb872072d3cef8f706a4fb7a2.jpg</t>
  </si>
  <si>
    <t>BMP/BMP-2/65_jpg.rf.51c4061f5c4e218e1b98a2b98752d617.jpg</t>
  </si>
  <si>
    <t>BMP/BMP-2/66_jpg.rf.88221b982318b1ce11eb927d87720d19.jpg</t>
  </si>
  <si>
    <t>BMP/BMP-2/67_jpg.rf.0742500bc14cf36e47d56f1792a56b43.jpg</t>
  </si>
  <si>
    <t>BMP/BMP-2/68_jpg.rf.371d486ee3e74d8ea1b3dd96122b3873.jpg</t>
  </si>
  <si>
    <t>BMP/BMP-2/69_jpg.rf.2e2bc6758b5696e274b6da9927afe32a.jpg</t>
  </si>
  <si>
    <t>BMP/BMP-2/7_jpg.rf.49de4bd4f72359e26ee97f27898ffbf6.jpg</t>
  </si>
  <si>
    <t>BMP/BMP-2/70_jpg.rf.107e77905e41f6bf3632e564f14737f6.jpg</t>
  </si>
  <si>
    <t>BMP/BMP-2/71_jpg.rf.56e9ee15adceccf601116180bdd23a72.jpg</t>
  </si>
  <si>
    <t>BMP/BMP-2/73_jpg.rf.185220076d1520073e33bb069d9901ad.jpg</t>
  </si>
  <si>
    <t>BMP/BMP-2/74_jpg.rf.1560f6f615bc9f38920ee18da23e81e6.jpg</t>
  </si>
  <si>
    <t>BMP/BMP-2/75_jpg.rf.5cbf0f56d90bf8e2a8d088c5e7248391.jpg</t>
  </si>
  <si>
    <t>BMP/BMP-2/76_jpg.rf.4485c4f41ff66ddf73f9a8d02c04b408.jpg</t>
  </si>
  <si>
    <t>BMP/BMP-2/77_jpg.rf.f22a6170afab04ec4741e03edf2f9e3a.jpg</t>
  </si>
  <si>
    <t>BMP/BMP-2/78_jpg.rf.981af2d50e6e1ef0bdf00b1563621fe6.jpg</t>
  </si>
  <si>
    <t>BMP/BMP-2/79_jpg.rf.749f1785a358cdbc723a2a0be90874db.jpg</t>
  </si>
  <si>
    <t>BMP/BMP-2/8_jpeg.rf.2118a3cb3c893a9e5e4b23f53d4ea6cb.jpg</t>
  </si>
  <si>
    <t>BMP/BMP-2/80_jpg.rf.3614621d8ee232b419c591227edd5c74.jpg</t>
  </si>
  <si>
    <t>BMP/BMP-2/81_jpg.rf.02feaaa556e9c0a2464d06d562cebb72.jpg</t>
  </si>
  <si>
    <t>BMP/BMP-2/82_jpg.rf.5bc96db0706b9ff64530accc9dd205ea.jpg</t>
  </si>
  <si>
    <t>BMP/BMP-2/83_jpg.rf.12c056afd3d70c14780b9914e154ba09.jpg</t>
  </si>
  <si>
    <t>BMP/BMP-2/84_jpg.rf.2890cab5bd1ef07ebd0eee615ad8fc53.jpg</t>
  </si>
  <si>
    <t>BMP/BMP-2/85_jpg.rf.87fc5cf1c0ed653c6820050f5ee245d5.jpg</t>
  </si>
  <si>
    <t>BMP/BMP-2/86_jpg.rf.9e598d99566d9f9273fb7b7f59c0d081.jpg</t>
  </si>
  <si>
    <t>BMP/BMP-2/87_jpg.rf.9e7adcaa18d53604fe04efbe1ff33009.jpg</t>
  </si>
  <si>
    <t>BMP/BMP-2/88_jpg.rf.c758f8f991be9085065672844c154056.jpg</t>
  </si>
  <si>
    <t>BMP/BMP-2/89_jpg.rf.b9f81227a4cdd984983d25b3a31a2ade.jpg</t>
  </si>
  <si>
    <t>BMP/BMP-2/9_jpeg.rf.ee0c7cfcbc8c322bb7f664efed385ca4.jpg</t>
  </si>
  <si>
    <t>BMP/BMP-2/90_jpg.rf.db365c2ca8d93eb328e0477b669fcbb8.jpg</t>
  </si>
  <si>
    <t>BMP/BMP-2/91_jpg.rf.25b197744a70b025148918d0742e0d74.jpg</t>
  </si>
  <si>
    <t>BMP/BMP-2/92_jpg.rf.e7519cf3068fd156bc6c7231f9648a60.jpg</t>
  </si>
  <si>
    <t>BMP/BMP-2/93_jpg.rf.c4e56a0515f308b5191fa6aba2c38d8e.jpg</t>
  </si>
  <si>
    <t>BMP/BMP-2/94_jpg.rf.b0c3f779e1164b70f9af55cff7775d7f.jpg</t>
  </si>
  <si>
    <t>BMP/BMP-2/95_jpg.rf.759acbd8244c6e5aa8742de1e0939993.jpg</t>
  </si>
  <si>
    <t>BMP/BMP-2/96_jpg.rf.33234c7d4c172effd76c427cd1726cc7.jpg</t>
  </si>
  <si>
    <t>BMP/BMP-2/97_jpg.rf.1066ae937e8f783b5add8da8d3bc60e5.jpg</t>
  </si>
  <si>
    <t>BMP/BMP-2/98_jpg.rf.8201e1c3b29c9c415ed15669a7fc376c.jpg</t>
  </si>
  <si>
    <t>BMP/BMP-2/99_jpg.rf.af49523aca5ed673400b8e0506a4cf2d.jpg</t>
  </si>
  <si>
    <t>BMP/BMP-T15/T-15_BMP_IFV_Tracked_armored_Infantry_Fighting_Vehicle_-_Russia_30.jpg</t>
  </si>
  <si>
    <t>BMP/BMP-T15/T-15_BMP_IFV_Tracked_armored_Infantry_Fighting_Vehicle_-_Russia_31.jpg</t>
  </si>
  <si>
    <t>BMP/BMP-T15/T-15_BMP_IFV_Tracked_armored_Infantry_Fighting_Vehicle_-_Russia_32.jpg</t>
  </si>
  <si>
    <t>BMP/BMP-T15/T-15_BMP_IFV_Tracked_armored_Infantry_Fighting_Vehicle_-_Russia_33.jpg</t>
  </si>
  <si>
    <t>BMP/BMP-T15/T-15_BMP_IFV_Tracked_armored_Infantry_Fighting_Vehicle_-_Russia_34.jpg</t>
  </si>
  <si>
    <t>BMP/BMP-T15/T-15_BMP_IFV_Tracked_armored_Infantry_Fighting_Vehicle_-_Russia_35.jpg</t>
  </si>
  <si>
    <t>BMP/BMP-T15/T-15_BMP_IFV_Tracked_armored_Infantry_Fighting_Vehicle_-_Russia_36.jpg</t>
  </si>
  <si>
    <t>BMP/BMP-T15/T-15_BMP_IFV_Tracked_armored_Infantry_Fighting_Vehicle_-_Russia_37.jpg</t>
  </si>
  <si>
    <t>BMP/BMP-T15/T-15_BMP_IFV_Tracked_armored_Infantry_Fighting_Vehicle_-_Russia_38.jpg</t>
  </si>
  <si>
    <t>BMP/BMP-T15/T-15_BMP_IFV_Tracked_armored_Infantry_Fighting_Vehicle_-_Russia_39.jpg</t>
  </si>
  <si>
    <t>BMP/BMP-T15/T-15_BMP_IFV_Tracked_armored_Infantry_Fighting_Vehicle_-_Russia_40.jpg</t>
  </si>
  <si>
    <t>BMP/BMP-T15/T-15_BMP_IFV_Tracked_armored_Infantry_Fighting_Vehicle_-_Russia_41.jpg</t>
  </si>
  <si>
    <t>BMP/BMP-T15/T-15_BMP_IFV_Tracked_armored_Infantry_Fighting_Vehicle_-_Russia_42.jpg</t>
  </si>
  <si>
    <t>BMP/BMP-T15/T-15_BMP_IFV_Tracked_armored_Infantry_Fighting_Vehicle_-_Russia_43.jpg</t>
  </si>
  <si>
    <t>BMP/BMP-T15/T-15_BMP_IFV_Tracked_armored_Infantry_Fighting_Vehicle_-_Russia_44.jpg</t>
  </si>
  <si>
    <t>BMP/BMP-T15/T-15_BMP_IFV_Tracked_armored_Infantry_Fighting_Vehicle_-_Russia_45.jpg</t>
  </si>
  <si>
    <t>BMP/BMP-T15/T-15_BMP_IFV_Tracked_armored_Infantry_Fighting_Vehicle_-_Russia_46.jpg</t>
  </si>
  <si>
    <t>BMP/BMP-T15/T-15_BMP_IFV_Tracked_armored_Infantry_Fighting_Vehicle_-_Russia_47.jpg</t>
  </si>
  <si>
    <t>BMP/BMP-T15/T-15_BMP_IFV_Tracked_armored_Infantry_Fighting_Vehicle_-_Russia_48.jpg</t>
  </si>
  <si>
    <t>BMP/BMP-T15/T-15_BMP_IFV_Tracked_armored_Infantry_Fighting_Vehicle_-_Russia_49.jpg</t>
  </si>
  <si>
    <t>BMP/BMP-T15/T-15_BMP_IFV_Tracked_armored_Infantry_Fighting_Vehicle_-_Russia_50.jpg</t>
  </si>
  <si>
    <t>BMP/BMP-T15/T-15_BMP_IFV_Tracked_armored_Infantry_Fighting_Vehicle_-_Russia_51.jpg</t>
  </si>
  <si>
    <t>BMP/BMP-T15/T-15_BMP_IFV_Tracked_armored_Infantry_Fighting_Vehicle_-_Russia_52.jpg</t>
  </si>
  <si>
    <t>BMP/BMP-T15/T-15_BMP_IFV_Tracked_armored_Infantry_Fighting_Vehicle_-_Russia_53.jpg</t>
  </si>
  <si>
    <t>BMP/BMP-T15/T-15_BMP_IFV_Tracked_armored_Infantry_Fighting_Vehicle_-_Russia_54.jpg</t>
  </si>
  <si>
    <t>BMP/BMP-T15/T-15_BMP_IFV_Tracked_armored_Infantry_Fighting_Vehicle_-_Russia_55.jpg</t>
  </si>
  <si>
    <t>BMP/BMP-T15/T-15_BMP_IFV_Tracked_armored_Infantry_Fighting_Vehicle_-_Russia_56.jpg</t>
  </si>
  <si>
    <t>BTR/BRDM/BRDM-2_4x4_reconnaissance_wheeled_armored_vehicle_-_Russia_48.jpg</t>
  </si>
  <si>
    <t>BTR/BRDM/BRDM-2_4x4_reconnaissance_wheeled_armored_vehicle_-_Russia_49.jpg</t>
  </si>
  <si>
    <t>BTR/BRDM/BRDM-2_4x4_reconnaissance_wheeled_armored_vehicle_-_Russia_50.jpg</t>
  </si>
  <si>
    <t>BTR/BRDM/BRDM-2_4x4_reconnaissance_wheeled_armored_vehicle_-_Russia_51.jpg</t>
  </si>
  <si>
    <t>BTR/BRDM/BRDM-2_4x4_reconnaissance_wheeled_armored_vehicle_-_Russia_52.jpg</t>
  </si>
  <si>
    <t>BTR/BRDM/BRDM-2_4x4_reconnaissance_wheeled_armored_vehicle_-_Russia_53.jpg</t>
  </si>
  <si>
    <t>BTR/BRDM/BRDM-2_4x4_reconnaissance_wheeled_armored_vehicle_-_Russia_54.jpg</t>
  </si>
  <si>
    <t>BTR/BRDM/BRDM-2_4x4_reconnaissance_wheeled_armored_vehicle_-_Russia_55.jpg</t>
  </si>
  <si>
    <t>BTR/BRDM/BRDM-2_4x4_reconnaissance_wheeled_armored_vehicle_-_Russia_57.jpg</t>
  </si>
  <si>
    <t>BTR/BRDM/BRDM-2_4x4_reconnaissance_wheeled_armored_vehicle_-_Russia_58.jpg</t>
  </si>
  <si>
    <t>BTR/BRDM/BRDM-2_4x4_reconnaissance_wheeled_armored_vehicle_-_Russia_59.jpg</t>
  </si>
  <si>
    <t>BTR/BRDM/BRDM-2_4x4_reconnaissance_wheeled_armored_vehicle_-_Russia_60.jpg</t>
  </si>
  <si>
    <t>BTR/BRDM/BRDM-2_4x4_reconnaissance_wheeled_armored_vehicle_-_Russia_61.jpg</t>
  </si>
  <si>
    <t>BTR/BRDM/BRDM-2_4x4_reconnaissance_wheeled_armored_vehicle_-_Russia_62.jpg</t>
  </si>
  <si>
    <t>BTR/BRDM/BRDM-2_4x4_reconnaissance_wheeled_armored_vehicle_-_Russia_63.jpg</t>
  </si>
  <si>
    <t>BTR/BRDM/BRDM-2_4x4_reconnaissance_wheeled_armored_vehicle_-_Russia_64.jpg</t>
  </si>
  <si>
    <t>BTR/BRDM/BRDM-2_4x4_reconnaissance_wheeled_armored_vehicle_-_Russia_65.jpg</t>
  </si>
  <si>
    <t>BTR/BTR-60/BTR-60_8x8_Armored_Personnel_Carrier_(APC)_22.jpg</t>
  </si>
  <si>
    <t>BTR/BTR-60/BTR-60PB_APC_Armored_personnel_carrier_8x8_vehicle_-_Russia_34.jpg</t>
  </si>
  <si>
    <t>BTR/BTR-60/BTR-60PB_APC_Armored_personnel_carrier_8x8_vehicle_-_Russia_35.jpg</t>
  </si>
  <si>
    <t>BTR/BTR-60/BTR-60PB_APC_Armored_personnel_carrier_8x8_vehicle_-_Russia_36.jpg</t>
  </si>
  <si>
    <t>BTR/BTR-60/BTR-60PB_APC_Armored_personnel_carrier_8x8_vehicle_-_Russia_37.jpg</t>
  </si>
  <si>
    <t>BTR/BTR-60/BTR-60PB_APC_Armored_personnel_carrier_8x8_vehicle_-_Russia_38.jpg</t>
  </si>
  <si>
    <t>BTR/BTR-60/BTR-60PB_APC_Armored_personnel_carrier_8x8_vehicle_-_Russia_39.jpg</t>
  </si>
  <si>
    <t>BTR/BTR-60/BTR-60PB_APC_Armored_personnel_carrier_8x8_vehicle_-_Russia_40.jpg</t>
  </si>
  <si>
    <t>BTR/BTR-60/BTR-60PB_APC_Armored_personnel_carrier_8x8_vehicle_-_Russia_41.jpg</t>
  </si>
  <si>
    <t>BTR/BTR-60/BTR-60PB_APC_Armored_personnel_carrier_8x8_vehicle_-_Russia_42.jpg</t>
  </si>
  <si>
    <t>BTR/BTR-60/BTR-60PB_APC_Armored_personnel_carrier_8x8_vehicle_-_Russia_43.jpg</t>
  </si>
  <si>
    <t>BTR/BTR-60/BTR-60PB_APC_Armored_personnel_carrier_8x8_vehicle_-_Russia_44.jpg</t>
  </si>
  <si>
    <t>BTR/BTR-60/BTR-60PB_APC_Armored_personnel_carrier_8x8_vehicle_-_Russia_45.jpg</t>
  </si>
  <si>
    <t>BTR/BTR-60/BTR-60PB_APC_Armored_personnel_carrier_8x8_vehicle_-_Russia_46.jpg</t>
  </si>
  <si>
    <t>BTR/BTR-60/BTR-60PB_APC_Armored_personnel_carrier_8x8_vehicle_-_Russia_47.jpg</t>
  </si>
  <si>
    <t>BTR/BTR-70/1_jpg.rf.10acd1c3ac3e4dac7a45e798aa762c41.jpg</t>
  </si>
  <si>
    <t>BTR/BTR-70/10_jpg.rf.ad1ee668fe2ff4c19e2bbc967aa56917.jpg</t>
  </si>
  <si>
    <t>BTR/BTR-70/100_jpg.rf.8ecbc9c87c2297352346aea81cb87d24.jpg</t>
  </si>
  <si>
    <t>BTR/BTR-70/11_jpg.rf.35f638f2d9980ddc4095d43788a7bed5.jpg</t>
  </si>
  <si>
    <t>BTR/BTR-70/12_jpg.rf.8d4f07e236c4604adca06dd13a7679eb.jpg</t>
  </si>
  <si>
    <t>BTR/BTR-70/13_jpg.rf.8f6313e30b132f62b1dafb54df5a89ae.jpg</t>
  </si>
  <si>
    <t>BTR/BTR-70/14_jpg.rf.6d349a2c4d849ae87da7430d4925c415.jpg</t>
  </si>
  <si>
    <t>BTR/BTR-70/15_jpg.rf.1df2c8c3377b722bc84ada3e09d52cd5.jpg</t>
  </si>
  <si>
    <t>BTR/BTR-70/16_jpg.rf.b4378a739c2da683a5d58e882ce0a458.jpg</t>
  </si>
  <si>
    <t>BTR/BTR-70/17_jpg.rf.a85d1aaee6d3a92e0cd02c020777d961.jpg</t>
  </si>
  <si>
    <t>BTR/BTR-70/18_jpg.rf.f4cbbab150120708678f2df445649caa.jpg</t>
  </si>
  <si>
    <t>BTR/BTR-70/19_jpg.rf.141dc923f740936d2ac78d10c3e980e8.jpg</t>
  </si>
  <si>
    <t>BTR/BTR-70/2_jpg.rf.abb8d572a72ed09a85aaa4ad7ab82229.jpg</t>
  </si>
  <si>
    <t>BTR/BTR-70/20_jpg.rf.307ded036a292e222afb92f4fa195008.jpg</t>
  </si>
  <si>
    <t>BTR/BTR-70/21_jpg.rf.d581535e5e682e3f5fdbc56205859566.jpg</t>
  </si>
  <si>
    <t>BTR/BTR-70/22_jpg.rf.a20c767089b0e0b6078b95bbbc3c8679.jpg</t>
  </si>
  <si>
    <t>BTR/BTR-70/23_jpg.rf.f06b84dae461e9322224a8646cea156d.jpg</t>
  </si>
  <si>
    <t>BTR/BTR-70/24_jpg.rf.0be952a27824d6cc13d9d56fdb2e138c.jpg</t>
  </si>
  <si>
    <t>BTR/BTR-70/25_jpg.rf.90d2463f5d407ecaf4656c695ee7564a.jpg</t>
  </si>
  <si>
    <t>BTR/BTR-70/26_jpg.rf.eca1c4d3fe93cf842c0a53ae3581df07.jpg</t>
  </si>
  <si>
    <t>BTR/BTR-70/27_jpg.rf.0199a961bb9ced3b4d468e71124a51ae.jpg</t>
  </si>
  <si>
    <t>BTR/BTR-70/28_jpg.rf.0bb4aaa2e7f41d75e6a9e67dabdabced.jpg</t>
  </si>
  <si>
    <t>BTR/BTR-70/29_jpg.rf.43653dfbf6cd143ccef9e298fd193917.jpg</t>
  </si>
  <si>
    <t>BTR/BTR-70/3_jpg.rf.6ce00cfd08edf8703c8b18ff6214ac52.jpg</t>
  </si>
  <si>
    <t>BTR/BTR-70/30_jpg.rf.3ef7fea46ef19f506c09e2b8f7d1885d.jpg</t>
  </si>
  <si>
    <t>BTR/BTR-70/31_jpg.rf.3494a290565b5dab0a28b4fe289d631d.jpg</t>
  </si>
  <si>
    <t>BTR/BTR-70/32_jpg.rf.41020f93263c980e19f8c6afa41c43dc.jpg</t>
  </si>
  <si>
    <t>BTR/BTR-70/33_jpg.rf.0462662472008bb287d05385305a254d.jpg</t>
  </si>
  <si>
    <t>BTR/BTR-70/34_jpg.rf.c23428556a7b140a37ae72821e1147ac.jpg</t>
  </si>
  <si>
    <t>BTR/BTR-70/35_jpg.rf.de39c0a38590a51eca0ff0248467a460.jpg</t>
  </si>
  <si>
    <t>BTR/BTR-70/36_jpg.rf.02f8ed2e4856891d000cdc2ecf7280c1.jpg</t>
  </si>
  <si>
    <t>BTR/BTR-70/37_jpg.rf.bf8268dfc1595488381092a7f7883b31.jpg</t>
  </si>
  <si>
    <t>BTR/BTR-70/38_jpg.rf.68da2c129745c8a5bc44b85bf31c11d8.jpg</t>
  </si>
  <si>
    <t>BTR/BTR-70/39_jpg.rf.4a45102b839b3880f889f6a5de7264be.jpg</t>
  </si>
  <si>
    <t>BTR/BTR-70/4_jpg.rf.ed6954140a80a7f0cb5cdabca42bce67.jpg</t>
  </si>
  <si>
    <t>BTR/BTR-70/40_jpg.rf.0430cf8d2b52eae964a7db39a36b45b8.jpg</t>
  </si>
  <si>
    <t>BTR/BTR-70/41_jpg.rf.7ef48e41f548a8bea8d07a9f77328f43.jpg</t>
  </si>
  <si>
    <t>BTR/BTR-70/42_jpg.rf.3a1a7804ecdd87d20338cb7a1fe5d043.jpg</t>
  </si>
  <si>
    <t>BTR/BTR-70/43_jpg.rf.29a5c9d549f3d3c5e234fbec9332b846.jpg</t>
  </si>
  <si>
    <t>BTR/BTR-70/44_jpg.rf.7aece9c2aca98236463f21c0e562a44e.jpg</t>
  </si>
  <si>
    <t>BTR/BTR-70/45_jpg.rf.f34a3551c63c6c6b0fa54a343b6d75db.jpg</t>
  </si>
  <si>
    <t>BTR/BTR-70/46_jpg.rf.10e2ecc90e8f89a35deb1a3f51967c5f.jpg</t>
  </si>
  <si>
    <t>BTR/BTR-70/47_jpg.rf.64769581658b75c3f20f426fcd2ab0d2.jpg</t>
  </si>
  <si>
    <t>BTR/BTR-70/48_jpg.rf.8a53fc80a5b337b34f4437b55375172f.jpg</t>
  </si>
  <si>
    <t>BTR/BTR-70/49_jpg.rf.b52a20dfe126aed49ea7b90995312cb0.jpg</t>
  </si>
  <si>
    <t>BTR/BTR-70/5_jpg.rf.ea5ebcce0260f51bfec43db73d213bce.jpg</t>
  </si>
  <si>
    <t>BTR/BTR-70/50_jpg.rf.48652143e5593e35cd581e6f507a8ced.jpg</t>
  </si>
  <si>
    <t>BTR/BTR-70/51_jpg.rf.85801ead9e4d7be190609d7f9e3bc931.jpg</t>
  </si>
  <si>
    <t>BTR/BTR-70/52_jpg.rf.b39ef7a58bccffef2d14b637a2fb47e9.jpg</t>
  </si>
  <si>
    <t>BTR/BTR-70/53_jpg.rf.c2f6677b5954e3cf6f7dd85d40d24266.jpg</t>
  </si>
  <si>
    <t>BTR/BTR-70/54_jpg.rf.d114c4cb5d438f40ca31a2f6c7972789.jpg</t>
  </si>
  <si>
    <t>BTR/BTR-70/55_jpg.rf.598db3be40bb515e1ffd3723f9d60050.jpg</t>
  </si>
  <si>
    <t>BTR/BTR-70/56_jpg.rf.89fac3b946dca893b007f5dba210b390.jpg</t>
  </si>
  <si>
    <t>BTR/BTR-70/57_jpg.rf.6de2dbc1dad4568ead914db9aeda3de8.jpg</t>
  </si>
  <si>
    <t>BTR/BTR-70/58_jpg.rf.e6297a37037b2aae1cb885f425db768b.jpg</t>
  </si>
  <si>
    <t>BTR/BTR-70/59_jpg.rf.9723ab7e865e788f3176027bee5331ac.jpg</t>
  </si>
  <si>
    <t>BTR/BTR-70/6_jpg.rf.6504c2e7649f4d9aa2e12006a1fe764e.jpg</t>
  </si>
  <si>
    <t>BTR/BTR-70/60_jpg.rf.7ea2c9dd9f8844eb365b308d72fd0596.jpg</t>
  </si>
  <si>
    <t>BTR/BTR-70/61_jpg.rf.b83f05b872b55f3f9472439c9c21c206.jpg</t>
  </si>
  <si>
    <t>BTR/BTR-70/62_jpg.rf.43ee93a3dfa4a974d4517da16c531f26.jpg</t>
  </si>
  <si>
    <t>BTR/BTR-70/63_jpg.rf.ad7a0fff789459e146a320c97e37cac2.jpg</t>
  </si>
  <si>
    <t>BTR/BTR-70/64_jpg.rf.20540100e556d2cc6910186f464e6a12.jpg</t>
  </si>
  <si>
    <t>BTR/BTR-70/65_jpg.rf.f3bd8feeb3ef8341340960895da70ae9.jpg</t>
  </si>
  <si>
    <t>BTR/BTR-70/66_jpg.rf.d79fb9ac6ee92c30c0012bfbcc9e5634.jpg</t>
  </si>
  <si>
    <t>BTR/BTR-70/67_jpg.rf.3b1ca2bd3a2d6952faa11dcc9bccee48.jpg</t>
  </si>
  <si>
    <t>BTR/BTR-70/68_jpg.rf.94714e5939774c756c2b6d6d7a4f9724.jpg</t>
  </si>
  <si>
    <t>BTR/BTR-70/69_jpg.rf.bc97102d812d289e41f79c9cc5e2a6c9.jpg</t>
  </si>
  <si>
    <t>BTR/BTR-70/7_jpg.rf.0cab310216ff7225d2d145cc839820df.jpg</t>
  </si>
  <si>
    <t>BTR/BTR-70/70_jpg.rf.f42eb6aa8a37c97b52f5ccc754a2dc33.jpg</t>
  </si>
  <si>
    <t>BTR/BTR-70/71_jpg.rf.3335f54d5cc647802f11960ba228fda8.jpg</t>
  </si>
  <si>
    <t>BTR/BTR-70/72_jpg.rf.b0eb457801d80a1340fd5d8605b16108.jpg</t>
  </si>
  <si>
    <t>BTR/BTR-70/73_jpg.rf.26714abf79e00ee497aff40375fa2676.jpg</t>
  </si>
  <si>
    <t>BTR/BTR-70/74_jpg.rf.47a4324c17178a5dcff98bc90d7824e7.jpg</t>
  </si>
  <si>
    <t>BTR/BTR-70/75_jpg.rf.dc15019771ef80f1d4874f5551eff3d7.jpg</t>
  </si>
  <si>
    <t>BTR/BTR-70/76_jpg.rf.9bf2d8f378ac8af587136c8117262206.jpg</t>
  </si>
  <si>
    <t>BTR/BTR-70/77_jpg.rf.4d653a3cd4719f0fd6702ab9194013e6.jpg</t>
  </si>
  <si>
    <t>BTR/BTR-70/78_jpg.rf.6fa2a57c7dd7482d49619acb265bafcd.jpg</t>
  </si>
  <si>
    <t>BTR/BTR-70/79_jpg.rf.acc1ed0a62ab3858fb418d1d544cd322.jpg</t>
  </si>
  <si>
    <t>BTR/BTR-70/8_jpg.rf.be63b6553557401eb213e55d49ea18ca.jpg</t>
  </si>
  <si>
    <t>BTR/BTR-70/80_jpg.rf.b5ae0e5e24443d52c727c917d6ea83f3.jpg</t>
  </si>
  <si>
    <t>BTR/BTR-70/81_jpg.rf.7e414faf82810c6c65373d441ef13b9c.jpg</t>
  </si>
  <si>
    <t>BTR/BTR-70/82_jpg.rf.b833f16089385ef3a7902efa41037dca.jpg</t>
  </si>
  <si>
    <t>BTR/BTR-70/83_jpg.rf.20679509668e180639fb1314ec8a3604.jpg</t>
  </si>
  <si>
    <t>BTR/BTR-70/84_jpg.rf.b93699499c43011ca855469df42ea17a.jpg</t>
  </si>
  <si>
    <t>BTR/BTR-70/85_jpg.rf.62892358c9cbe5366b7fdbd037f92fd8.jpg</t>
  </si>
  <si>
    <t>BTR/BTR-70/86_jpg.rf.913505180a528ddb7505b708b101f67e.jpg</t>
  </si>
  <si>
    <t>BTR/BTR-70/87_jpg.rf.1c376df590b932f58d107efabcd66cc3.jpg</t>
  </si>
  <si>
    <t>BTR/BTR-70/88_jpg.rf.65108571ddda43759699a666b174917a.jpg</t>
  </si>
  <si>
    <t>BTR/BTR-70/89_jpg.rf.378970a2e3be3d0b707f8cfa8c63f163.jpg</t>
  </si>
  <si>
    <t>BTR/BTR-70/9_jpg.rf.3b41a790ad4552decfd1c402827b4ac2.jpg</t>
  </si>
  <si>
    <t>BTR/BTR-70/90_jpg.rf.2dbdb51062144c6a7b1c42d5bfbaecf2.jpg</t>
  </si>
  <si>
    <t>BTR/BTR-70/91_jpg.rf.6f51c05d5bbcef78e9cfc0082e12bbe8.jpg</t>
  </si>
  <si>
    <t>BTR/BTR-70/92_jpg.rf.55a9aa7c88dee90b03596720819328e0.jpg</t>
  </si>
  <si>
    <t>BTR/BTR-70/93_jpg.rf.132ec55cf85ec1f77521f84d1370c978.jpg</t>
  </si>
  <si>
    <t>BTR/BTR-70/94_jpg.rf.c2d209ee7e9736f7a4a8a07b63324488.jpg</t>
  </si>
  <si>
    <t>BTR/BTR-70/95_jpg.rf.118bba33780fab2d99f6ecc3aea9f916.jpg</t>
  </si>
  <si>
    <t>BTR/BTR-70/96_jpg.rf.54eaee96e730f403df69839187ddecfe.jpg</t>
  </si>
  <si>
    <t>BTR/BTR-70/97_jpg.rf.d6568d4a4b3fc73a653a6c21c7f8d9b4.jpg</t>
  </si>
  <si>
    <t>BTR/BTR-70/98_jpg.rf.c4ad16482b372148bd8fea462f5bf778.jpg</t>
  </si>
  <si>
    <t>BTR/BTR-70/99_jpg.rf.8410311afa92c488d40b0a43d3208887.jpg</t>
  </si>
  <si>
    <t>BTR/BTR-70/BTR-70_8x8_APC_Wheeled_Armored_Personnel_Carrier_Vehicle_-_Russia_13.jpg</t>
  </si>
  <si>
    <t>BTR/BTR-70/BTR-70_8x8_APC_Wheeled_Armored_Personnel_Carrier_Vehicle_-_Russia_14.jpg</t>
  </si>
  <si>
    <t>BTR/BTR-70/BTR-70_8x8_APC_Wheeled_Armored_Personnel_Carrier_Vehicle_-_Russia_15.jpg</t>
  </si>
  <si>
    <t>BTR/BTR-70/BTR-70_8x8_APC_Wheeled_Armored_Personnel_Carrier_Vehicle_-_Russia_16.jpg</t>
  </si>
  <si>
    <t>BTR/BTR-70/BTR-70_8x8_APC_Wheeled_Armored_Personnel_Carrier_Vehicle_-_Russia_17.jpg</t>
  </si>
  <si>
    <t>BTR/BTR-70/BTR-70_8x8_APC_Wheeled_Armored_Personnel_Carrier_Vehicle_-_Russia_18.jpg</t>
  </si>
  <si>
    <t>BTR/BTR-70/BTR-70_8x8_APC_Wheeled_Armored_Personnel_Carrier_Vehicle_-_Russia_19.jpg</t>
  </si>
  <si>
    <t>BTR/BTR-70/BTR-70_8x8_APC_Wheeled_Armored_Personnel_Carrier_Vehicle_-_Russia_20.jpg</t>
  </si>
  <si>
    <t>BTR/BTR-70/BTR-70_8x8_APC_Wheeled_Armored_Personnel_Carrier_Vehicle_-_Russia_21.jpg</t>
  </si>
  <si>
    <t>BTR/BTR-70/BTR-70_8x8_APC_Wheeled_Armored_Personnel_Carrier_Vehicle_-_Russia_22.jpg</t>
  </si>
  <si>
    <t>BTR/BTR-70/BTR-70_8x8_APC_Wheeled_Armored_Personnel_Carrier_Vehicle_-_Russia_23.jpg</t>
  </si>
  <si>
    <t>BTR/BTR-70/BTR-70_8x8_Wheeled_Armored_Personnel_Carrier_(APC)_23.jpg</t>
  </si>
  <si>
    <t>BTR/BTR-80/BTR-80_APC_8x8_wheeled_armored_vehicle_personnel_carrier_-_Russia_24.jpg</t>
  </si>
  <si>
    <t>BTR/BTR-80/BTR-80_APC_8x8_wheeled_armored_vehicle_personnel_carrier_-_Russia_25.jpg</t>
  </si>
  <si>
    <t>BTR/BTR-80/BTR-80_APC_8x8_wheeled_armored_vehicle_personnel_carrier_-_Russia_26.jpg</t>
  </si>
  <si>
    <t>BTR/BTR-80/BTR-80_APC_8x8_wheeled_armored_vehicle_personnel_carrier_-_Russia_27.jpg</t>
  </si>
  <si>
    <t>BTR/BTR-80/BTR-80_APC_8x8_wheeled_armored_vehicle_personnel_carrier_-_Russia_28.jpg</t>
  </si>
  <si>
    <t>BTR/BTR-80/BTR-80_APC_8x8_wheeled_armored_vehicle_personnel_carrier_-_Russia_29.jpg</t>
  </si>
  <si>
    <t>BTR/BTR-80/BTR-80_APC_8x8_wheeled_armored_vehicle_personnel_carrier_-_Russia_30.jpg</t>
  </si>
  <si>
    <t>BTR/BTR-80/BTR-80_APC_8x8_wheeled_armored_vehicle_personnel_carrier_-_Russia_31.jpg</t>
  </si>
  <si>
    <t>BTR/BTR-80/BTR-80_APC_8x8_wheeled_armored_vehicle_personnel_carrier_-_Russia_32.jpg</t>
  </si>
  <si>
    <t>BTR/BTR-80/BTR-80_APC_8x8_wheeled_armored_vehicle_personnel_carrier_-_Russia_33.jpg</t>
  </si>
  <si>
    <t>BTR/BTR-80/BTR-80_Armored_Personnel_Carrier_(APC)_24.jpg</t>
  </si>
  <si>
    <t>MT_LB/1_jpg.rf.c7341f4c6cdff4eb7622f4df17d8c4b3.jpg</t>
  </si>
  <si>
    <t>MT_LB/10_jpeg.rf.47ae86fadb30b510a931db44724ed1f5.jpg</t>
  </si>
  <si>
    <t>MT_LB/100_jpg.rf.de78d02fa5c4a80a2441027ed3e93710.jpg</t>
  </si>
  <si>
    <t>MT_LB/11_jpg.rf.b909bd7e49cfac5a67783d798827cfed.jpg</t>
  </si>
  <si>
    <t>MT_LB/12_jpg.rf.961cff1fbfd29e0f801419188a65ad07.jpg</t>
  </si>
  <si>
    <t>MT_LB/13_jpg.rf.6747661a6648bc9ccb82367c9eb745c6.jpg</t>
  </si>
  <si>
    <t>MT_LB/14_jpg.rf.60765edb9035bda4168a3cf7fc6a13de.jpg</t>
  </si>
  <si>
    <t>MT_LB/15_jpeg.rf.a57795d059c5503af264004fff4906d7.jpg</t>
  </si>
  <si>
    <t>MT_LB/16_jpeg.rf.db2da006029d79a0f3ae024b0048add5.jpg</t>
  </si>
  <si>
    <t>MT_LB/17_jpg.rf.4090e95b09d2cba7c479799ea196befb.jpg</t>
  </si>
  <si>
    <t>MT_LB/18_jpg.rf.deb7dda81b15cb2a47ed069fdd3c819c.jpg</t>
  </si>
  <si>
    <t>MT_LB/19_jpg.rf.425c0ea5be58849006410d185df6a4da.jpg</t>
  </si>
  <si>
    <t>MT_LB/2_jpg.rf.efa5eaca834410f742318413ec7d3b4d.jpg</t>
  </si>
  <si>
    <t>MT_LB/20_jpg.rf.28c836c7645252eb925fb81aa2a0f4de.jpg</t>
  </si>
  <si>
    <t>MT_LB/21_jpg.rf.fc56e6e6820bf15c04649dd95dff5118.jpg</t>
  </si>
  <si>
    <t>MT_LB/22_jpg.rf.aac36b748c6c3cd24a6fb70bee1ceb03.jpg</t>
  </si>
  <si>
    <t>MT_LB/23_jpg.rf.8d283b63cc21fb7f56373f470705f60d.jpg</t>
  </si>
  <si>
    <t>MT_LB/24_jpg.rf.f64531ab8c9616bd24c61e9a3b7a07d5.jpg</t>
  </si>
  <si>
    <t>MT_LB/25_jpg.rf.d7f988a2be3856fbb8580fd662af8312.jpg</t>
  </si>
  <si>
    <t>MT_LB/26_jpg.rf.ffec7c74773761d28e0ca20379f34703.jpg</t>
  </si>
  <si>
    <t>MT_LB/27_jpg.rf.e7dc6a0989efa45163f78f21fb659c7f.jpg</t>
  </si>
  <si>
    <t>MT_LB/29_jpg.rf.384f816f9d9cdc539ebf96ce38de2946.jpg</t>
  </si>
  <si>
    <t>MT_LB/30_jpg.rf.115b8faaa8a04a1cf2cd6d333ab76df0.jpg</t>
  </si>
  <si>
    <t>MT_LB/31_jpg.rf.b1ed47284aedb6b38cff6b8b6bba7f79.jpg</t>
  </si>
  <si>
    <t>MT_LB/32_jpg.rf.6bc893d2b890991b7ca6633b63065979.jpg</t>
  </si>
  <si>
    <t>MT_LB/33_jpg.rf.82147a2081fb74ad9eb120714e34855a.jpg</t>
  </si>
  <si>
    <t>MT_LB/34_jpg.rf.1dc0155b16d3c97655997ce4274df9a5.jpg</t>
  </si>
  <si>
    <t>MT_LB/35_jpg.rf.c16a4a339187d2aec277dcd9bed96ca6.jpg</t>
  </si>
  <si>
    <t>MT_LB/36_jpg.rf.8ba9bcb3bb1f2157474861204cfbc367.jpg</t>
  </si>
  <si>
    <t>MT_LB/37_jpg.rf.7a955a28810b24bacf2f265b7c869f53.jpg</t>
  </si>
  <si>
    <t>MT_LB/38_jpg.rf.08d193eef6d25e0bdf23466c99a21c8d.jpg</t>
  </si>
  <si>
    <t>MT_LB/39_jpg.rf.89813bc7a3b9b915970030c87cc80998.jpg</t>
  </si>
  <si>
    <t>MT_LB/4_jpg.rf.f98e0e4141f39960f5343ad04f1d534a.jpg</t>
  </si>
  <si>
    <t>MT_LB/40_jpg.rf.65e8f8c7f7281d696186ca1b77f5cc63.jpg</t>
  </si>
  <si>
    <t>MT_LB/41_jpg.rf.3f1f44cb68238b4fd409c20c473488bf.jpg</t>
  </si>
  <si>
    <t>MT_LB/42_jpg.rf.8ed06f272b2f5e023c840b301d8d8144.jpg</t>
  </si>
  <si>
    <t>MT_LB/43_jpg.rf.f240f46b48645d966a2f845c9da51da3.jpg</t>
  </si>
  <si>
    <t>MT_LB/46_jpg.rf.1e4f969a1d6dff7a8e4b45cb4baae013.jpg</t>
  </si>
  <si>
    <t>MT_LB/47_jpg.rf.27c889e458d4c9f6c1da8245bfadd50d.jpg</t>
  </si>
  <si>
    <t>MT_LB/48_jpg.rf.11851177ac29eedf7070c6a29378a791.jpg</t>
  </si>
  <si>
    <t>MT_LB/49_jpg.rf.8009f36f74140e1324836e379eca4671.jpg</t>
  </si>
  <si>
    <t>MT_LB/50_jpg.rf.4e3c0b22063b446a93e5d1e3c1057d30.jpg</t>
  </si>
  <si>
    <t>MT_LB/51_jpg.rf.e5697389a883f11064a9d8dda0ab186f.jpg</t>
  </si>
  <si>
    <t>MT_LB/53_jpg.rf.00736b5241330f0925762117b0d8ba5f.jpg</t>
  </si>
  <si>
    <t>MT_LB/54_jpg.rf.042ab730547b4787a14b2010eba7c8ba.jpg</t>
  </si>
  <si>
    <t>MT_LB/55_jpg.rf.f9dec3da595ab73bd022bd1c06e2ac98.jpg</t>
  </si>
  <si>
    <t>MT_LB/56_jpg.rf.77627286e9463b1d9ad4ccd5cd251bf8.jpg</t>
  </si>
  <si>
    <t>MT_LB/57_jpg.rf.8c97451d79a77c9c71f0a8d22f1aae93.jpg</t>
  </si>
  <si>
    <t>MT_LB/58_jpg.rf.3c6976eb054c7d1d145bf072f515b368.jpg</t>
  </si>
  <si>
    <t>MT_LB/59_jpg.rf.829ff80e729e2488e94c434530c7f824.jpg</t>
  </si>
  <si>
    <t>MT_LB/6_jpg.rf.d33d3dd815226fbe60083a3650a5a972.jpg</t>
  </si>
  <si>
    <t>MT_LB/60_jpg.rf.c9c82c9987d38bc1871df3a235439722.jpg</t>
  </si>
  <si>
    <t>MT_LB/61_jpg.rf.aad40f6ac441d67e18a4634edc697d2c.jpg</t>
  </si>
  <si>
    <t>MT_LB/62_jpg.rf.b2262dcaf770d09400dbfb76b077de33.jpg</t>
  </si>
  <si>
    <t>MT_LB/63_jpg.rf.1603d9f09a41061dacdd03afbf622cbf.jpg</t>
  </si>
  <si>
    <t>MT_LB/64_jpg.rf.957859c9deb4c4b1c52c0d7fac0a2225.jpg</t>
  </si>
  <si>
    <t>MT_LB/65_jpg.rf.25c95979f10f6c2442fa50aff2e6c8ef.jpg</t>
  </si>
  <si>
    <t>MT_LB/66_jpg.rf.01183e4c75289ea80a91891edb0f0cf6.jpg</t>
  </si>
  <si>
    <t>MT_LB/67_jpg.rf.a0e7e9fa6e73b46869561554595377e2.jpg</t>
  </si>
  <si>
    <t>MT_LB/68_jpg.rf.1e808117bdbec0c44cb865c0040257f9.jpg</t>
  </si>
  <si>
    <t>MT_LB/69_jpg.rf.091853a36e4398e6f21a00299857c8f8.jpg</t>
  </si>
  <si>
    <t>MT_LB/7_jpg.rf.42fe8aa3e8815bc86aba44ef142f8f85.jpg</t>
  </si>
  <si>
    <t>MT_LB/70_jpg.rf.a2e52140cf44e3560a0686990da62a5c.jpg</t>
  </si>
  <si>
    <t>MT_LB/71_jpg.rf.a2fe96ad19d2d138866dd1b8b41cb109.jpg</t>
  </si>
  <si>
    <t>MT_LB/72_jpg.rf.8fec9ebc6453abff0e92bdd86661f8f9.jpg</t>
  </si>
  <si>
    <t>MT_LB/73_jpg.rf.52ffa725b5a1bf430257398c16b7bab6.jpg</t>
  </si>
  <si>
    <t>MT_LB/74_jpg.rf.9e7f270d4693876e132a2d4d143020ae.jpg</t>
  </si>
  <si>
    <t>MT_LB/75_jpg.rf.7cbba0cb8cbc2cd4e51481530d827b0b.jpg</t>
  </si>
  <si>
    <t>MT_LB/76_jpg.rf.7e7029f6c1cb044a447ddceac5e9839d.jpg</t>
  </si>
  <si>
    <t>MT_LB/77_jpg.rf.e4a6cf017cb0d70c4708e709ec7941e5.jpg</t>
  </si>
  <si>
    <t>MT_LB/78_jpg.rf.8ba001c7525f6693895d72d8fb8d972a.jpg</t>
  </si>
  <si>
    <t>MT_LB/79_jpg.rf.38d703ba31ae5a83ce99694383853460.jpg</t>
  </si>
  <si>
    <t>MT_LB/8_jpg.rf.792dbc48f32319eb22b8ea3839150226.jpg</t>
  </si>
  <si>
    <t>MT_LB/80_jpg.rf.db831ac7d9e98804d0a1127451728751.jpg</t>
  </si>
  <si>
    <t>MT_LB/82_jpg.rf.5bc7d2ad1efaeac95beab398b308b273.jpg</t>
  </si>
  <si>
    <t>MT_LB/83_jpg.rf.c021e6dd18cd1de1bfdc16d84d7c7c01.jpg</t>
  </si>
  <si>
    <t>MT_LB/84_jpg.rf.f42555fbc3e48e50cf9a16dbeea0e5e4.jpg</t>
  </si>
  <si>
    <t>MT_LB/85_jpg.rf.823f933d2cf563371899bab6f4f745d3.jpg</t>
  </si>
  <si>
    <t>MT_LB/86_jpg.rf.c5e7ff37bd4ca0d5ade5f06148dc12b4.jpg</t>
  </si>
  <si>
    <t>MT_LB/87_jpg.rf.f173625e8a3e501b06fda1e0248cb986.jpg</t>
  </si>
  <si>
    <t>MT_LB/88_jpg.rf.4d12d9d720fcc93eb99dd1326312feeb.jpg</t>
  </si>
  <si>
    <t>MT_LB/89_jpg.rf.c3bf35306d2b828b1ac640da86556312.jpg</t>
  </si>
  <si>
    <t>MT_LB/9_jpg.rf.83baf6cd9244b457236c5a16306a4bef.jpg</t>
  </si>
  <si>
    <t>MT_LB/90_jpg.rf.8ab730f340b7722b5a1a056d71a86b63.jpg</t>
  </si>
  <si>
    <t>MT_LB/91_jpg.rf.59f5b04ff79a0f37f2090ecfe3536070.jpg</t>
  </si>
  <si>
    <t>MT_LB/92_jpg.rf.7b832588c399c4b26ca62b2b18aeb58a.jpg</t>
  </si>
  <si>
    <t>MT_LB/93_jpg.rf.5098dc7ff5763cc871861881d3d6c572.jpg</t>
  </si>
  <si>
    <t>MT_LB/94_jpg.rf.efdb877c82df54bd485818024dbd306d.jpg</t>
  </si>
  <si>
    <t>MT_LB/96_jpg.rf.aa8a666c1afabe59f31bbceef0a3087a.jpg</t>
  </si>
  <si>
    <t>MT_LB/97_jpg.rf.6e6bbfe4a195456716d379066feacc3b.jpg</t>
  </si>
  <si>
    <t>MT_LB/99_jpeg.rf.0f743245c70112c361283b87e2176eb3.jpg</t>
  </si>
  <si>
    <t>MT_LB/Copy of 28_jpg.rf.4798d13be9396db426244fdfc8653eb3.jpg</t>
  </si>
  <si>
    <t>MT_LB/Copy of 44_jpg.rf.f61b7e3b706b8b7f79de2592c50ec2ae.jpg</t>
  </si>
  <si>
    <t>MT_LB/Copy of 45_jpg.rf.b20b037996bbc845c1442039d30efbda.jpg</t>
  </si>
  <si>
    <t>MT_LB/Copy of 5_jpg.rf.4cfc76cc84e488124675020594eb8b0c.jpg</t>
  </si>
  <si>
    <t>MT_LB/Copy of 52_jpg.rf.d63c70246b8dd9ee926b91f28dccf88e.jpg</t>
  </si>
  <si>
    <t>MT_LB/Copy of 81_jpg.rf.5adf186ef7bd668e5405d0c9f1e3a0be.jpg</t>
  </si>
  <si>
    <t>MT_LB/Copy of 95_png.rf.9f84cb7ef861b268ae4434a6aef13b06.jpg</t>
  </si>
  <si>
    <t>MT_LB/Copy of 98_jpg.rf.019a0ef851cb3659c7fa6f52af595fd4.jpg</t>
  </si>
  <si>
    <t>SPA/2S19_MSTA/2S19_MSTA_Self-Propelled_Artillery_(SPA)_Vehicle_3.jpg</t>
  </si>
  <si>
    <t>SPA/2S19_MSTA/2S19_Msta-S_152mm_tracked_self-propelled_howitzer_-_Russia_14.jpg</t>
  </si>
  <si>
    <t>SPA/2S19_MSTA/2S19_Msta-S_152mm_tracked_self-propelled_howitzer_-_Russia_15.jpg</t>
  </si>
  <si>
    <t>SPA/2S19_MSTA/2S19_Msta-S_152mm_tracked_self-propelled_howitzer_-_Russia_16.jpg</t>
  </si>
  <si>
    <t>SPA/2S19_MSTA/2S19_Msta-S_152mm_tracked_self-propelled_howitzer_-_Russia_17.jpg</t>
  </si>
  <si>
    <t>SPA/2S19_MSTA/2S19_Msta-S_152mm_tracked_self-propelled_howitzer_-_Russia_18.jpg</t>
  </si>
  <si>
    <t>SPA/2S19_MSTA/2S19_Msta-S_152mm_tracked_self-propelled_howitzer_-_Russia_19.jpg</t>
  </si>
  <si>
    <t>SPA/2S19_MSTA/2S19_Msta-S_152mm_tracked_self-propelled_howitzer_-_Russia_20.jpg</t>
  </si>
  <si>
    <t>SPA/2S19_MSTA/2S19_Msta-S_152mm_tracked_self-propelled_howitzer_-_Russia_21.jpg</t>
  </si>
  <si>
    <t>SPA/2S19_MSTA/2S19_Msta-S_152mm_tracked_self-propelled_howitzer_-_Russia_22.jpg</t>
  </si>
  <si>
    <t>SPA/2S19_MSTA/2S19_Msta-S_152mm_tracked_self-propelled_howitzer_-_Russia_23.jpg</t>
  </si>
  <si>
    <t>SPA/2S19_MSTA/2S19_Msta-S_152mm_tracked_self-propelled_howitzer_-_Russia_24.jpg</t>
  </si>
  <si>
    <t>SPA/2S19_MSTA/2S19_Msta-S_152mm_tracked_self-propelled_howitzer_-_Russia_25.jpg</t>
  </si>
  <si>
    <t>SPA/2S19_MSTA/2S19_Msta-S_152mm_tracked_self-propelled_howitzer_-_Russia_26.jpg</t>
  </si>
  <si>
    <t>SPA/2S19_MSTA/2S19_Msta-S_152mm_tracked_self-propelled_howitzer_-_Russia_27.jpg</t>
  </si>
  <si>
    <t>SPA/2S19_MSTA/2S19_Msta-S_152mm_tracked_self-propelled_howitzer_-_Russia_28.jpg</t>
  </si>
  <si>
    <t>SPA/2S19_MSTA/2S19_Msta-S_152mm_tracked_self-propelled_howitzer_-_Russia_29.jpg</t>
  </si>
  <si>
    <t>SPA/2S19_MSTA/2S19_Msta-S_152mm_tracked_self-propelled_howitzer_-_Russia_30.jpg</t>
  </si>
  <si>
    <t>SPA/BM-30/BM-30_(Smerch)___9A52-2_8x8_Wheeled_Multiple_Launch_Rocket_System_(MLRS)_15.jpg</t>
  </si>
  <si>
    <t>SPA/BM-30/BM-30_Smerch_9K58_MLRS_300mm_Multiple_Launch_Rocket_System_-_Russia_100.jpg</t>
  </si>
  <si>
    <t>SPA/BM-30/BM-30_Smerch_9K58_MLRS_300mm_Multiple_Launch_Rocket_System_-_Russia_101.jpg</t>
  </si>
  <si>
    <t>SPA/BM-30/BM-30_Smerch_9K58_MLRS_300mm_Multiple_Launch_Rocket_System_-_Russia_102.jpg</t>
  </si>
  <si>
    <t>SPA/BM-30/BM-30_Smerch_9K58_MLRS_300mm_Multiple_Launch_Rocket_System_-_Russia_103.jpg</t>
  </si>
  <si>
    <t>SPA/BM-30/BM-30_Smerch_9K58_MLRS_300mm_Multiple_Launch_Rocket_System_-_Russia_104.jpg</t>
  </si>
  <si>
    <t>SPA/BM-30/BM-30_Smerch_9K58_MLRS_300mm_Multiple_Launch_Rocket_System_-_Russia_105.jpg</t>
  </si>
  <si>
    <t>SPA/BM-30/BM-30_Smerch_9K58_MLRS_300mm_Multiple_Launch_Rocket_System_-_Russia_106.jpg</t>
  </si>
  <si>
    <t>SPA/BM-30/BM-30_Smerch_9K58_MLRS_300mm_Multiple_Launch_Rocket_System_-_Russia_107.jpg</t>
  </si>
  <si>
    <t>SPA/BM-30/BM-30_Smerch_9K58_MLRS_300mm_Multiple_Launch_Rocket_System_-_Russia_108.jpg</t>
  </si>
  <si>
    <t>SPA/BM-30/BM-30_Smerch_9K58_MLRS_300mm_Multiple_Launch_Rocket_System_-_Russia_109.jpg</t>
  </si>
  <si>
    <t>SPA/BM-30/BM-30_Smerch_9K58_MLRS_300mm_Multiple_Launch_Rocket_System_-_Russia_110.jpg</t>
  </si>
  <si>
    <t>SPA/BM-30/BM-30_Smerch_9K58_MLRS_300mm_Multiple_Launch_Rocket_System_-_Russia_111.jpg</t>
  </si>
  <si>
    <t>SPA/BM-30/BM-30_Smerch_9K58_MLRS_300mm_Multiple_Launch_Rocket_System_-_Russia_112.jpg</t>
  </si>
  <si>
    <t>SPA/BM-30/BM-30_Smerch_9K58_MLRS_300mm_Multiple_Launch_Rocket_System_-_Russia_113.jpg</t>
  </si>
  <si>
    <t>SPA/BM-30/BM-30_Smerch_9K58_MLRS_300mm_Multiple_Launch_Rocket_System_-_Russia_114.jpg</t>
  </si>
  <si>
    <t>SPA/D-30/D-30___2A18_(Model_1963)_122mm_Towed_Field_Howitzer_26.jpg</t>
  </si>
  <si>
    <t>SPA/D-30/D-30_2A18_122mm_towed_howitzer_-_Russia_115.jpg</t>
  </si>
  <si>
    <t>SPA/D-30/D-30_2A18_122mm_towed_howitzer_-_Russia_116.jpg</t>
  </si>
  <si>
    <t>SPA/D-30/D-30_2A18_122mm_towed_howitzer_-_Russia_117.jpg</t>
  </si>
  <si>
    <t>SPA/D-30/D-30_2A18_122mm_towed_howitzer_-_Russia_118.jpg</t>
  </si>
  <si>
    <t>SPA/D-30/D-30_2A18_122mm_towed_howitzer_-_Russia_119.jpg</t>
  </si>
  <si>
    <t>SPA/D-30/D-30_2A18_122mm_towed_howitzer_-_Russia_120.jpg</t>
  </si>
  <si>
    <t>SPA/D-30/D-30_2A18_122mm_towed_howitzer_-_Russia_121.jpg</t>
  </si>
  <si>
    <t>SPA/D-30/D-30_2A18_122mm_towed_howitzer_-_Russia_122.jpg</t>
  </si>
  <si>
    <t>SPA/D-30/D-30_2A18_122mm_towed_howitzer_-_Russia_123.jpg</t>
  </si>
  <si>
    <t>SPA/D-30/D-30_2A18_122mm_towed_howitzer_-_Russia_124.jpg</t>
  </si>
  <si>
    <t>SPA/D-30/D-30_2A18_122mm_towed_howitzer_-_Russia_125.jpg</t>
  </si>
  <si>
    <t>SPA/D-30/D-30_2A18_122mm_towed_howitzer_-_Russia_126.jpg</t>
  </si>
  <si>
    <t>SPA/D-30/D-30_2A18_122mm_towed_howitzer_-_Russia_127.jpg</t>
  </si>
  <si>
    <t>SPA/D-30/D-30_2A18_122mm_towed_howitzer_-_Russia_128.jpg</t>
  </si>
  <si>
    <t>SPA/D-30/D-30_2A18_122mm_towed_howitzer_-_Russia_129.jpg</t>
  </si>
  <si>
    <t>SPA/Tornado/Tornado-G_122mm_MLRS_Multiple_Launch_Rocket_System_-_Russia_130.jpg</t>
  </si>
  <si>
    <t>SPA/Tornado/Tornado-G_122mm_MLRS_Multiple_Launch_Rocket_System_-_Russia_131.jpg</t>
  </si>
  <si>
    <t>SPA/Tornado/Tornado-G_122mm_MLRS_Multiple_Launch_Rocket_System_-_Russia_132.jpg</t>
  </si>
  <si>
    <t>SPA/Tornado/Tornado-G_122mm_MLRS_Multiple_Launch_Rocket_System_-_Russia_133.jpg</t>
  </si>
  <si>
    <t>SPA/Tornado/Tornado-G_122mm_MLRS_Multiple_Launch_Rocket_System_-_Russia_134.jpg</t>
  </si>
  <si>
    <t>SPA/Tornado/Tornado-G_122mm_MLRS_Multiple_Launch_Rocket_System_-_Russia_135.jpg</t>
  </si>
  <si>
    <t>SPA/Tornado/Tornado-G_122mm_MLRS_Multiple_Launch_Rocket_System_-_Russia_136.jpg</t>
  </si>
  <si>
    <t>SPA/Tornado/Tornado-G_122mm_MLRS_Multiple_Launch_Rocket_System_-_Russia_137.jpg</t>
  </si>
  <si>
    <t>SPA/Tornado/Tornado-G_122mm_MLRS_Multiple_Launch_Rocket_System_-_Russia_138.jpg</t>
  </si>
  <si>
    <t>SPA/Tornado/Tornado-S_9K515_MLRS_Multiple_Launch_Rocket_System_300_mm_-_Russia_0.jpg</t>
  </si>
  <si>
    <t>SPA/Tornado/Tornado-S_9K515_MLRS_Multiple_Launch_Rocket_System_300_mm_-_Russia_1.jpg</t>
  </si>
  <si>
    <t>SPA/Tornado/Tornado-S_9K515_MLRS_Multiple_Launch_Rocket_System_300_mm_-_Russia_139.jpg</t>
  </si>
  <si>
    <t>SPA/Tornado/Tornado-S_9K515_MLRS_Multiple_Launch_Rocket_System_300_mm_-_Russia_140.jpg</t>
  </si>
  <si>
    <t>SPA/Tornado/Tornado-S_9K515_MLRS_Multiple_Launch_Rocket_System_300_mm_-_Russia_141.jpg</t>
  </si>
  <si>
    <t>SPA/Tornado/Tornado-S_9K515_MLRS_Multiple_Launch_Rocket_System_300_mm_-_Russia_142.jpg</t>
  </si>
  <si>
    <t>SPA/Tornado/Tornado-S_9K515_MLRS_Multiple_Launch_Rocket_System_300_mm_-_Russia_2.jpg</t>
  </si>
  <si>
    <t>SPA/Tornado/Tornado-S_9K515_MLRS_Multiple_Launch_Rocket_System_300_mm_-_Russia_3.jpg</t>
  </si>
  <si>
    <t>SPA/TOS-1/TOS-1_Buratino_Heavy_flame_thrower_220mm_rocket_launcher_10.jpg</t>
  </si>
  <si>
    <t>SPA/TOS-1/TOS-1_Buratino_Heavy_flame_thrower_220mm_rocket_launcher_11.jpg</t>
  </si>
  <si>
    <t>SPA/TOS-1/TOS-1_Buratino_Heavy_flame_thrower_220mm_rocket_launcher_12.jpg</t>
  </si>
  <si>
    <t>SPA/TOS-1/TOS-1_Buratino_Heavy_flame_thrower_220mm_rocket_launcher_13.jpg</t>
  </si>
  <si>
    <t>SPA/TOS-1/TOS-1_Buratino_Heavy_flame_thrower_220mm_rocket_launcher_14.jpg</t>
  </si>
  <si>
    <t>SPA/TOS-1/TOS-1_Buratino_Heavy_flame_thrower_220mm_rocket_launcher_143.jpg</t>
  </si>
  <si>
    <t>SPA/TOS-1/TOS-1_Buratino_Heavy_flame_thrower_220mm_rocket_launcher_144.jpg</t>
  </si>
  <si>
    <t>SPA/TOS-1/TOS-1_Buratino_Heavy_flame_thrower_220mm_rocket_launcher_145.jpg</t>
  </si>
  <si>
    <t>SPA/TOS-1/TOS-1_Buratino_Heavy_flame_thrower_220mm_rocket_launcher_146.jpg</t>
  </si>
  <si>
    <t>SPA/TOS-1/TOS-1_Buratino_Heavy_flame_thrower_220mm_rocket_launcher_147.jpg</t>
  </si>
  <si>
    <t>SPA/TOS-1/TOS-1_Buratino_Heavy_flame_thrower_220mm_rocket_launcher_148.jpg</t>
  </si>
  <si>
    <t>SPA/TOS-1/TOS-1_Buratino_Heavy_flame_thrower_220mm_rocket_launcher_149.jpg</t>
  </si>
  <si>
    <t>SPA/TOS-1/TOS-1_Buratino_Heavy_flame_thrower_220mm_rocket_launcher_15.jpg</t>
  </si>
  <si>
    <t>SPA/TOS-1/TOS-1_Buratino_Heavy_flame_thrower_220mm_rocket_launcher_150.jpg</t>
  </si>
  <si>
    <t>SPA/TOS-1/TOS-1_Buratino_Heavy_flame_thrower_220mm_rocket_launcher_151.jpg</t>
  </si>
  <si>
    <t>SPA/TOS-1/TOS-1_Buratino_Heavy_flame_thrower_220mm_rocket_launcher_152.jpg</t>
  </si>
  <si>
    <t>SPA/TOS-1/TOS-1_Buratino_Heavy_flame_thrower_220mm_rocket_launcher_153.jpg</t>
  </si>
  <si>
    <t>SPA/TOS-1/TOS-1_Buratino_Heavy_flame_thrower_220mm_rocket_launcher_154.jpg</t>
  </si>
  <si>
    <t>SPA/TOS-1/TOS-1_Buratino_Heavy_flame_thrower_220mm_rocket_launcher_155.jpg</t>
  </si>
  <si>
    <t>SPA/TOS-1/TOS-1_Buratino_Heavy_flame_thrower_220mm_rocket_launcher_16.jpg</t>
  </si>
  <si>
    <t>SPA/TOS-1/TOS-1_Buratino_Heavy_flame_thrower_220mm_rocket_launcher_4.jpg</t>
  </si>
  <si>
    <t>SPA/TOS-1/TOS-1_Buratino_Heavy_flame_thrower_220mm_rocket_launcher_5.jpg</t>
  </si>
  <si>
    <t>SPA/TOS-1/TOS-1_Buratino_Heavy_flame_thrower_220mm_rocket_launcher_6.jpg</t>
  </si>
  <si>
    <t>SPA/TOS-1/TOS-1_Buratino_Heavy_flame_thrower_220mm_rocket_launcher_7.jpg</t>
  </si>
  <si>
    <t>SPA/TOS-1/TOS-1_Buratino_Heavy_flame_thrower_220mm_rocket_launcher_8.jpg</t>
  </si>
  <si>
    <t>SPA/TOS-1/TOS-1_Buratino_Heavy_flame_thrower_220mm_rocket_launcher_9.jpg</t>
  </si>
  <si>
    <t>SPA/TOS-1/TOS-1A_BM-1_Soltsepek_Flamethrower_220mm_Multiple_Incendiary_Thermobaric_Rocket_Launcher_-_Russia_17.jpg</t>
  </si>
  <si>
    <t>SPA/TOS-1/TOS-1A_BM-1_Soltsepek_Flamethrower_220mm_Multiple_Incendiary_Thermobaric_Rocket_Launcher_-_Russia_18.jpg</t>
  </si>
  <si>
    <t>SPA/TOS-1/TOS-1A_BM-1_Soltsepek_Flamethrower_220mm_Multiple_Incendiary_Thermobaric_Rocket_Launcher_-_Russia_19.jpg</t>
  </si>
  <si>
    <t>SPA/TOS-1/TOS-1A_BM-1_Soltsepek_Flamethrower_220mm_Multiple_Incendiary_Thermobaric_Rocket_Launcher_-_Russia_20.jpg</t>
  </si>
  <si>
    <t>SPA/TOS-1/TOS-1A_BM-1_Soltsepek_Flamethrower_220mm_Multiple_Incendiary_Thermobaric_Rocket_Launcher_-_Russia_21.jpg</t>
  </si>
  <si>
    <t>SPA/TOS-1/TOS-1A_BM-1_Soltsepek_Flamethrower_220mm_Multiple_Incendiary_Thermobaric_Rocket_Launcher_-_Russia_22.jpg</t>
  </si>
  <si>
    <t>SPA/TOS-1/TOS-1A_BM-1_Soltsepek_Flamethrower_220mm_Multiple_Incendiary_Thermobaric_Rocket_Launcher_-_Russia_23.jpg</t>
  </si>
  <si>
    <t>SPA/TOS-1/TOS-1A_BM-1_Soltsepek_Flamethrower_220mm_Multiple_Incendiary_Thermobaric_Rocket_Launcher_-_Russia_24.jpg</t>
  </si>
  <si>
    <t>SPA/TOS-1/TOS-1A_BM-1_Soltsepek_Flamethrower_220mm_Multiple_Incendiary_Thermobaric_Rocket_Launcher_-_Russia_25.jpg</t>
  </si>
  <si>
    <t>SPA/TOS-1/TOS-1A_BM-1_Soltsepek_Flamethrower_220mm_Multiple_Incendiary_Thermobaric_Rocket_Launcher_-_Russia_26.jpg</t>
  </si>
  <si>
    <t>Tank/T-14/T-14_(Armata)_(Object_148)_Main_Battle_Tank_(MBT)_58.jpg</t>
  </si>
  <si>
    <t>Tank/T-14/T-14_Armata_MBT_Main_Battle_Tank_-_Russia_109.jpg</t>
  </si>
  <si>
    <t>Tank/T-14/T-14_Armata_MBT_Main_Battle_Tank_-_Russia_110.jpg</t>
  </si>
  <si>
    <t>Tank/T-14/T-14_Armata_MBT_Main_Battle_Tank_-_Russia_111.jpg</t>
  </si>
  <si>
    <t>Tank/T-14/T-14_Armata_MBT_Main_Battle_Tank_-_Russia_112.jpg</t>
  </si>
  <si>
    <t>Tank/T-14/T-14_Armata_MBT_Main_Battle_Tank_-_Russia_113.jpg</t>
  </si>
  <si>
    <t>Tank/T-14/T-14_Armata_MBT_Main_Battle_Tank_-_Russia_114.jpg</t>
  </si>
  <si>
    <t>Tank/T-14/T-14_Armata_MBT_Main_Battle_Tank_-_Russia_115.jpg</t>
  </si>
  <si>
    <t>Tank/T-14/T-14_Armata_MBT_Main_Battle_Tank_-_Russia_116.jpg</t>
  </si>
  <si>
    <t>Tank/T-14/T-14_Armata_MBT_Main_Battle_Tank_-_Russia_117.jpg</t>
  </si>
  <si>
    <t>Tank/T-14/T-14_Armata_MBT_Main_Battle_Tank_-_Russia_118.jpg</t>
  </si>
  <si>
    <t>Tank/T-14/T-14_Armata_MBT_Main_Battle_Tank_-_Russia_119.jpg</t>
  </si>
  <si>
    <t>Tank/T-14/T-14_Armata_MBT_Main_Battle_Tank_-_Russia_120.jpg</t>
  </si>
  <si>
    <t>Tank/T-14/T-14_Armata_MBT_Main_Battle_Tank_-_Russia_121.jpg</t>
  </si>
  <si>
    <t>Tank/T-14/T-14_Armata_MBT_Main_Battle_Tank_-_Russia_122.jpg</t>
  </si>
  <si>
    <t>Tank/T-14/T-14_Armata_MBT_Main_Battle_Tank_-_Russia_123.jpg</t>
  </si>
  <si>
    <t>Tank/T-14/T-14_Armata_MBT_Main_Battle_Tank_-_Russia_124.jpg</t>
  </si>
  <si>
    <t>Tank/T-14/T-14_Armata_MBT_Main_Battle_Tank_-_Russia_125.jpg</t>
  </si>
  <si>
    <t>Tank/T-14/T-14_Armata_MBT_Main_Battle_Tank_-_Russia_126.jpg</t>
  </si>
  <si>
    <t>Tank/T-14/T-14_Armata_MBT_Main_Battle_Tank_-_Russia_127.jpg</t>
  </si>
  <si>
    <t>Tank/T-14/T-14_Armata_MBT_Main_Battle_Tank_-_Russia_128.jpg</t>
  </si>
  <si>
    <t>Tank/T-14/T-14_Armata_MBT_Main_Battle_Tank_-_Russia_129.jpg</t>
  </si>
  <si>
    <t>Tank/T-14/T-14_Armata_MBT_Main_Battle_Tank_-_Russia_130.jpg</t>
  </si>
  <si>
    <t>Tank/T-14/T-14_Armata_MBT_Main_Battle_Tank_-_Russia_131.jpg</t>
  </si>
  <si>
    <t>Tank/T-14/T-14_Armata_MBT_Main_Battle_Tank_-_Russia_132.jpg</t>
  </si>
  <si>
    <t>Tank/T-14/T-14_Armata_MBT_Main_Battle_Tank_-_Russia_133.jpg</t>
  </si>
  <si>
    <t>Tank/T-14/T-14_Armata_MBT_Main_Battle_Tank_-_Russia_134.jpg</t>
  </si>
  <si>
    <t>Tank/T-62/T-62_MBT_Main_Battle_Tank_-_Russia_145.jpg</t>
  </si>
  <si>
    <t>Tank/T-62/T-62_MBT_Main_Battle_Tank_-_Russia_146.jpg</t>
  </si>
  <si>
    <t>Tank/T-62/T-62_MBT_Main_Battle_Tank_-_Russia_147.jpg</t>
  </si>
  <si>
    <t>Tank/T-62/T-62_MBT_Main_Battle_Tank_-_Russia_148.jpg</t>
  </si>
  <si>
    <t>Tank/T-62/T-62_MBT_Main_Battle_Tank_-_Russia_149.jpg</t>
  </si>
  <si>
    <t>Tank/T-62/T-62_MBT_Main_Battle_Tank_-_Russia_150.jpg</t>
  </si>
  <si>
    <t>Tank/T-62/T-62_MBT_Main_Battle_Tank_-_Russia_151.jpg</t>
  </si>
  <si>
    <t>Tank/T-62/T-62_MBT_Main_Battle_Tank_-_Russia_152.jpg</t>
  </si>
  <si>
    <t>Tank/T-62/T-62_MBT_Main_Battle_Tank_-_Russia_153.jpg</t>
  </si>
  <si>
    <t>Tank/T-62/T-62_MBT_Main_Battle_Tank_-_Russia_154.jpg</t>
  </si>
  <si>
    <t>Tank/T-62/T-62_MBT_Main_Battle_Tank_-_Russia_155.jpg</t>
  </si>
  <si>
    <t>Tank/T-62/T-62_MBT_Main_Battle_Tank_-_Russia_156.jpg</t>
  </si>
  <si>
    <t>Tank/T-62/T-62_MBT_Main_Battle_Tank_-_Russia_157.jpg</t>
  </si>
  <si>
    <t>Tank/T-62/T-62_MBT_Main_Battle_Tank_-_Russia_158.jpg</t>
  </si>
  <si>
    <t>Tank/T-62/T-62_MBT_Main_Battle_Tank_-_Russia_159.jpg</t>
  </si>
  <si>
    <t>Tank/T-62/T-62_MBT_Main_Battle_Tank_-_Russia_160.jpg</t>
  </si>
  <si>
    <t>Tank/T-62/T-62_MBT_Main_Battle_Tank_-_Russia_161.jpg</t>
  </si>
  <si>
    <t>Tank/T-62/T-62_Medium_Tank___Main_Battle_Tank_(MBT)_60.jpg</t>
  </si>
  <si>
    <t>Tank/T-62/T-62M_MBT_Main_Battle_Tank_-_Russia_90.jpg</t>
  </si>
  <si>
    <t>Tank/T-62/T-62M_MBT_Main_Battle_Tank_-_Russia_91.jpg</t>
  </si>
  <si>
    <t>Tank/T-62/T-62M_MBT_Main_Battle_Tank_-_Russia_92.jpg</t>
  </si>
  <si>
    <t>Tank/T-62/T-62M_MBT_Main_Battle_Tank_-_Russia_93.jpg</t>
  </si>
  <si>
    <t>Tank/T-62/T-62M_MBT_Main_Battle_Tank_-_Russia_94.jpg</t>
  </si>
  <si>
    <t>Tank/T-62/T-62M_MBT_Main_Battle_Tank_-_Russia_95.jpg</t>
  </si>
  <si>
    <t>Tank/T-62/T-62M_MBT_Main_Battle_Tank_-_Russia_96.jpg</t>
  </si>
  <si>
    <t>Tank/T-64/1_jpg.rf.9941e22c771ea5e9f6b28a61fe93a8da.jpg</t>
  </si>
  <si>
    <t>Tank/T-64/10_jpg.rf.66ce838a7503367cb074fba4ca0344bc.jpg</t>
  </si>
  <si>
    <t>Tank/T-64/100_jpg.rf.9ee6019a5bd2cab9a780a55d6fc9ea40.jpg</t>
  </si>
  <si>
    <t>Tank/T-64/11_jpg.rf.8289d22b600bcb2dce980210d39e3e90.jpg</t>
  </si>
  <si>
    <t>Tank/T-64/12_jpg.rf.dc5cee4e688bcb60c1f75d5ab8147771.jpg</t>
  </si>
  <si>
    <t>Tank/T-64/13_jpg.rf.50a96af685886d0250f9bb9d3ccf51f9.jpg</t>
  </si>
  <si>
    <t>Tank/T-64/14_jpg.rf.2dafce7f8960cb5b169f0c2c9a5d188a.jpg</t>
  </si>
  <si>
    <t>Tank/T-64/15_jpg.rf.3106d353923c482ea8b39f0723575a40.jpg</t>
  </si>
  <si>
    <t>Tank/T-64/16_jpg.rf.1dc4fefa312d41b2e1ce73f0eef39c76.jpg</t>
  </si>
  <si>
    <t>Tank/T-64/17_png.rf.f3dd659b02840fc403568d1549f31fd9.jpg</t>
  </si>
  <si>
    <t>Tank/T-64/18_jpg.rf.4cfc188ab7db27e446bd8a3ebf5d46ff.jpg</t>
  </si>
  <si>
    <t>Tank/T-64/19_jpg.rf.55a2c7bfa229c836a133b275ce302e12.jpg</t>
  </si>
  <si>
    <t>Tank/T-64/2_jpg.rf.4b0d95c6c8cd1f365172a2062c34a175.jpg</t>
  </si>
  <si>
    <t>Tank/T-64/20_jpg.rf.dbd188d1883452af11441d2a7491ce16.jpg</t>
  </si>
  <si>
    <t>Tank/T-64/21_jpg.rf.41159e9380d25226ad6f99bdbf186f86.jpg</t>
  </si>
  <si>
    <t>Tank/T-64/22_jpg.rf.2058e3c881b17ab59943082b46d4c270.jpg</t>
  </si>
  <si>
    <t>Tank/T-64/23_jpg.rf.abd3471f2d5599397c573a7dff865a16.jpg</t>
  </si>
  <si>
    <t>Tank/T-64/24_jpg.rf.5d1e26f472fb8302b2cfda1eeca21758.jpg</t>
  </si>
  <si>
    <t>Tank/T-64/25_jpg.rf.69c4f002c391dde964e55204af12ad46.jpg</t>
  </si>
  <si>
    <t>Tank/T-64/26_jpg.rf.a0c458e74e2c3934ef08b9358c0b0a6a.jpg</t>
  </si>
  <si>
    <t>Tank/T-64/27_jpg.rf.929aa76e86af0e76944f2103e97a209f.jpg</t>
  </si>
  <si>
    <t>Tank/T-64/28_jpg.rf.528bb5668d4dac4b6047da7acdfcf08e.jpg</t>
  </si>
  <si>
    <t>Tank/T-64/29_jpg.rf.55b4be3239522e3018268d691f2cbc13.jpg</t>
  </si>
  <si>
    <t>Tank/T-64/3_jpg.rf.f76bb52edfcde6ee73ebbed9776d072c.jpg</t>
  </si>
  <si>
    <t>Tank/T-64/30_jpg.rf.5e6532121fd250131b92a7cf1e9d1324.jpg</t>
  </si>
  <si>
    <t>Tank/T-64/31_jpg.rf.2fb03d445b6a32c2562e6fdac5ae334c.jpg</t>
  </si>
  <si>
    <t>Tank/T-64/32_jpg.rf.3d6c2f1d6c02dbbba5b2a054ef63d2ce.jpg</t>
  </si>
  <si>
    <t>Tank/T-64/33_jpg.rf.ef1bc1703f604242e94147ff79731cbe.jpg</t>
  </si>
  <si>
    <t>Tank/T-64/34_jpg.rf.0eb4a6eeefe9d7056898d341b6702a3d.jpg</t>
  </si>
  <si>
    <t>Tank/T-64/35_jpg.rf.2f980edb131af9f5ebdb500f65896066.jpg</t>
  </si>
  <si>
    <t>Tank/T-64/36_jpg.rf.e0b7b863212cafc58b23745fb8eea4bc.jpg</t>
  </si>
  <si>
    <t>Tank/T-64/37_jpg.rf.58d2950306b3b09b6fd6d409d79c52bd.jpg</t>
  </si>
  <si>
    <t>Tank/T-64/38_jpg.rf.fb2ba0c1af7a5d6843bd149c055f7c39.jpg</t>
  </si>
  <si>
    <t>Tank/T-64/39_jpg.rf.0ec365f558898d176e007056959e9bd6.jpg</t>
  </si>
  <si>
    <t>Tank/T-64/40_jpg.rf.ef140dcb12cfa9e66ce8d16cbcfc4e98.jpg</t>
  </si>
  <si>
    <t>Tank/T-64/41_jpg.rf.8c4de8042c4f3fea4238cfe727ef5c32.jpg</t>
  </si>
  <si>
    <t>Tank/T-64/42_jpg.rf.49188dd543c290db2191c04c3dff2e98.jpg</t>
  </si>
  <si>
    <t>Tank/T-64/43_jpg.rf.4b3ff164caf4263a75a65cbbe5a4b915.jpg</t>
  </si>
  <si>
    <t>Tank/T-64/44_jpg.rf.b700015eb88155dc5b69ba9cacab91ab.jpg</t>
  </si>
  <si>
    <t>Tank/T-64/45_jpg.rf.06d94638d1684dd4de0d5761d5f71593.jpg</t>
  </si>
  <si>
    <t>Tank/T-64/46_jpg.rf.9c2602c308e9df4811255e5bcf9fbec6.jpg</t>
  </si>
  <si>
    <t>Tank/T-64/47_jpg.rf.2cda8bc14fb4f3e2d55447f3f85cc439.jpg</t>
  </si>
  <si>
    <t>Tank/T-64/48_jpg.rf.51118193058c422fe26ac9c9ebe11e85.jpg</t>
  </si>
  <si>
    <t>Tank/T-64/49_jpg.rf.8c37c7b774e206bb280868af91e19b83.jpg</t>
  </si>
  <si>
    <t>Tank/T-64/5_jpg.rf.0574b4ae990906ffeed6a59632db8e83.jpg</t>
  </si>
  <si>
    <t>Tank/T-64/50_jpg.rf.a44b4c857e20fc928263e1f6a25df5f4.jpg</t>
  </si>
  <si>
    <t>Tank/T-64/51_jpg.rf.06b5719607452f4007691042bf621bae.jpg</t>
  </si>
  <si>
    <t>Tank/T-64/52_jpg.rf.1f0b3c2c21c333b4358c01a000b80e2b.jpg</t>
  </si>
  <si>
    <t>Tank/T-64/53_jpg.rf.4166b684342ad204476c7e1907a67047.jpg</t>
  </si>
  <si>
    <t>Tank/T-64/54_jpg.rf.4871ab26b097fad25a16d3a5242ecc11.jpg</t>
  </si>
  <si>
    <t>Tank/T-64/55_jpg.rf.bbfbecd04906e385bf91a163a8d3119f.jpg</t>
  </si>
  <si>
    <t>Tank/T-64/56_jpg.rf.26a91d274d22f9ab94a63118221f141b.jpg</t>
  </si>
  <si>
    <t>Tank/T-64/57_jpg.rf.27769b49aaf09dde5bdd20a7a01ad2eb.jpg</t>
  </si>
  <si>
    <t>Tank/T-64/58_jpg.rf.16186502d85e0fea9a11a34c0010665f.jpg</t>
  </si>
  <si>
    <t>Tank/T-64/59_jpg.rf.f503ce5e6c23d0605df39b6a4ffa644f.jpg</t>
  </si>
  <si>
    <t>Tank/T-64/6_jpg.rf.8fda4d727a16061fce2c803a89a3af07.jpg</t>
  </si>
  <si>
    <t>Tank/T-64/60_jpg.rf.d5844e1a5053f27cf1d65ed84409968b.jpg</t>
  </si>
  <si>
    <t>Tank/T-64/61_jpg.rf.91f4dc1a8fa611b3672bd09db9092f87.jpg</t>
  </si>
  <si>
    <t>Tank/T-64/62_jpg.rf.8f66a074e12865f4a8f0eef4c28409e0.jpg</t>
  </si>
  <si>
    <t>Tank/T-64/63_jpg.rf.66ae6a19ebaa860e1ea13d9bbae1c514.jpg</t>
  </si>
  <si>
    <t>Tank/T-64/64_jpg.rf.04e2d56ed9a2cd96ef1979e4bfeaa904.jpg</t>
  </si>
  <si>
    <t>Tank/T-64/65_jpg.rf.7ad7cbed1f5452176d787c5a8b30d907.jpg</t>
  </si>
  <si>
    <t>Tank/T-64/66_jpg.rf.980f24b06f55894c1507a2dec3dcfa93.jpg</t>
  </si>
  <si>
    <t>Tank/T-64/67_jpg.rf.dc12c6fd9804496bb0dc00798b7ba144.jpg</t>
  </si>
  <si>
    <t>Tank/T-64/68_jpg.rf.341d3069db6753c53af9f5f5383c332a.jpg</t>
  </si>
  <si>
    <t>Tank/T-64/69_jpg.rf.aef0e2afc4084a0d6ecaf38fbad18f53.jpg</t>
  </si>
  <si>
    <t>Tank/T-64/7_jpg.rf.348f0dd86e8891588dd585fa26113573.jpg</t>
  </si>
  <si>
    <t>Tank/T-64/70_jpg.rf.57e58c92b83dd28927ba8fabccdb98a6.jpg</t>
  </si>
  <si>
    <t>Tank/T-64/71_jpg.rf.2d4a3acb3c433c07aa14e0a62b4fc857.jpg</t>
  </si>
  <si>
    <t>Tank/T-64/72_jpg.rf.76c1c0fd25f0decde4b8122a40dc1d1b.jpg</t>
  </si>
  <si>
    <t>Tank/T-64/74_jpg.rf.28fd32382d61ab0b22193cf62cef765c.jpg</t>
  </si>
  <si>
    <t>Tank/T-64/75_jpg.rf.5c0af4da3f7cf36b524f7a9d7a464b25.jpg</t>
  </si>
  <si>
    <t>Tank/T-64/76_jpg.rf.9b634e7ff952682959108122e30d9039.jpg</t>
  </si>
  <si>
    <t>Tank/T-64/77_jpg.rf.80d74276eaeec4366a7fbcc097d2bd32.jpg</t>
  </si>
  <si>
    <t>Tank/T-64/78_jpg.rf.9e52a62cd6844c95308ad55cf413cc7d.jpg</t>
  </si>
  <si>
    <t>Tank/T-64/79_jpg.rf.77003499e8a6ec5c35ce19ce7cbaf49d.jpg</t>
  </si>
  <si>
    <t>Tank/T-64/8_jpg.rf.49c47a8e6379e5b2971dfd6e0eb8f46a.jpg</t>
  </si>
  <si>
    <t>Tank/T-64/80_jpg.rf.5ea1a1bad39feb724fc5bff7d5a1bb01.jpg</t>
  </si>
  <si>
    <t>Tank/T-64/81_jpg.rf.861b1ca89e5255321808764bda1f9f2e.jpg</t>
  </si>
  <si>
    <t>Tank/T-64/82_jpg.rf.2f108237a47d2f4292c4fba9833b199c.jpg</t>
  </si>
  <si>
    <t>Tank/T-64/83_jpg.rf.eb22ed4787a09e11dbfb06e0460f6377.jpg</t>
  </si>
  <si>
    <t>Tank/T-64/84_jpg.rf.bff18acea07f90d45e47b330c3e11bc0.jpg</t>
  </si>
  <si>
    <t>Tank/T-64/85_jpg.rf.4d36b0261fe67810738cd67c9450de0d.jpg</t>
  </si>
  <si>
    <t>Tank/T-64/86_jpg.rf.ebf02b1cce3a67bbb460acb1229be8ab.jpg</t>
  </si>
  <si>
    <t>Tank/T-64/87_jpg.rf.d850675dfaa42fdab76e316b24bd50fb.jpg</t>
  </si>
  <si>
    <t>Tank/T-64/88_jpg.rf.1f6f85d1904869df2357b18b7759c89e.jpg</t>
  </si>
  <si>
    <t>Tank/T-64/89_jpg.rf.6b460ce5cc30c91dc4b604c27f1d7993.jpg</t>
  </si>
  <si>
    <t>Tank/T-64/9_jpg.rf.e65510f0711bdab2cc2adfafc51aa259.jpg</t>
  </si>
  <si>
    <t>Tank/T-64/90_jpg.rf.d168d2b4796e6e3db6f0f4e194e89fbc.jpg</t>
  </si>
  <si>
    <t>Tank/T-64/91_jpg.rf.ef20aa176e94c385a001cb8a1b882d47.jpg</t>
  </si>
  <si>
    <t>Tank/T-64/92_jpg.rf.f7576e155853fc52b53bb5b41ee4891f.jpg</t>
  </si>
  <si>
    <t>Tank/T-64/93_jpg.rf.011a82482f8f195f383e2220f4c5e842.jpg</t>
  </si>
  <si>
    <t>Tank/T-64/94_jpg.rf.14a0c4b4fa31d5656e983e9162052b02.jpg</t>
  </si>
  <si>
    <t>Tank/T-64/95_jpg.rf.3352a46a434cd091943158ae3bffc4c8.jpg</t>
  </si>
  <si>
    <t>Tank/T-64/96_jpg.rf.3970426883ae91bac7aa06ea9c077595.jpg</t>
  </si>
  <si>
    <t>Tank/T-64/97_jpg.rf.712c55159bcd752fbeb1fc37ad560fc7.jpg</t>
  </si>
  <si>
    <t>Tank/T-64/98_jpg.rf.ccf28b5f85b1ca9574e5d80023d69c3d.jpg</t>
  </si>
  <si>
    <t>Tank/T-64/99_jpg.rf.6ee32c3ba16de79e7504878ebfce46d8.jpg</t>
  </si>
  <si>
    <t>Tank/T-64/T-64_MBT_T-64_Main_Battle_Tank_-_Russia_10.jpg</t>
  </si>
  <si>
    <t>Tank/T-64/T-64_MBT_T-64_Main_Battle_Tank_-_Russia_11.jpg</t>
  </si>
  <si>
    <t>Tank/T-64/T-64_MBT_T-64_Main_Battle_Tank_-_Russia_12.jpg</t>
  </si>
  <si>
    <t>Tank/T-64/T-64_MBT_T-64_Main_Battle_Tank_-_Russia_8.jpg</t>
  </si>
  <si>
    <t>Tank/T-64/T-64_MBT_T-64_Main_Battle_Tank_-_Russia_9.jpg</t>
  </si>
  <si>
    <t>Tank/T-64/T-64BV_MBT_Main_Battle_Tank_-_Russia_66.jpg</t>
  </si>
  <si>
    <t>Tank/T-64/T-64BV_MBT_Main_Battle_Tank_-_Russia_67.jpg</t>
  </si>
  <si>
    <t>Tank/T-64/T-64BV_MBT_Main_Battle_Tank_-_Russia_68.jpg</t>
  </si>
  <si>
    <t>Tank/T-64/T-64BV_MBT_Main_Battle_Tank_-_Russia_69.jpg</t>
  </si>
  <si>
    <t>Tank/T-64/T-64BV_MBT_Main_Battle_Tank_-_Russia_70.jpg</t>
  </si>
  <si>
    <t>Tank/T-64/T-64BV_MBT_Main_Battle_Tank_-_Russia_71.jpg</t>
  </si>
  <si>
    <t>Tank/T-64/T-64BV_MBT_Main_Battle_Tank_-_Russia_72.jpg</t>
  </si>
  <si>
    <t>Tank/T-64/T-64BV_MBT_Main_Battle_Tank_-_Russia_73.jpg</t>
  </si>
  <si>
    <t>Tank/T-64/T-64BV_MBT_Main_Battle_Tank_-_Russia_74.jpg</t>
  </si>
  <si>
    <t>Tank/T-64/T-64BV_MBT_Main_Battle_Tank_-_Russia_75.jpg</t>
  </si>
  <si>
    <t>Tank/T-64/T-64BV_MBT_Main_Battle_Tank_-_Russia_76.jpg</t>
  </si>
  <si>
    <t>Tank/T-64/T-64BV_MBT_Main_Battle_Tank_-_Russia_77.jpg</t>
  </si>
  <si>
    <t>Tank/T-64/T-64BV_MBT_Main_Battle_Tank_-_Russia_78.jpg</t>
  </si>
  <si>
    <t>Tank/T-64/T-64BV_MBT_Main_Battle_Tank_-_Russia_79.jpg</t>
  </si>
  <si>
    <t>Tank/T-64/T-64BV_MBT_Main_Battle_Tank_-_Russia_80.jpg</t>
  </si>
  <si>
    <t>Tank/T-64/T-64BV_MBT_Main_Battle_Tank_-_Russia_81.jpg</t>
  </si>
  <si>
    <t>Tank/T-64/T-64BV_MBT_Main_Battle_Tank_-_Russia_82.jpg</t>
  </si>
  <si>
    <t>Tank/T-72/T-72_(Ural)_Main_Battle_Tank_(MBT)_62.jpg</t>
  </si>
  <si>
    <t>Tank/T-72/T-72A_MBT_Main_Battle_Tank_-_Russia_184.jpg</t>
  </si>
  <si>
    <t>Tank/T-72/T-72A_MBT_Main_Battle_Tank_-_Russia_185.jpg</t>
  </si>
  <si>
    <t>Tank/T-72/T-72A_MBT_Main_Battle_Tank_-_Russia_186.jpg</t>
  </si>
  <si>
    <t>Tank/T-72/T-72A_MBT_Main_Battle_Tank_-_Russia_187.jpg</t>
  </si>
  <si>
    <t>Tank/T-72/T-72A_MBT_Main_Battle_Tank_-_Russia_188.jpg</t>
  </si>
  <si>
    <t>Tank/T-72/T-72A_MBT_Main_Battle_Tank_-_Russia_189.jpg</t>
  </si>
  <si>
    <t>Tank/T-72/T-72A_MBT_Main_Battle_Tank_-_Russia_190.jpg</t>
  </si>
  <si>
    <t>Tank/T-72/T-72A_MBT_Main_Battle_Tank_-_Russia_191.jpg</t>
  </si>
  <si>
    <t>Tank/T-72/T-72B_MBT_Main_Battle_Tank_-_Russia_39.jpg</t>
  </si>
  <si>
    <t>Tank/T-72/T-72B_MBT_Main_Battle_Tank_-_Russia_40.jpg</t>
  </si>
  <si>
    <t>Tank/T-72/T-72B_MBT_Main_Battle_Tank_-_Russia_41.jpg</t>
  </si>
  <si>
    <t>Tank/T-72/T-72B_MBT_Main_Battle_Tank_-_Russia_42.jpg</t>
  </si>
  <si>
    <t>Tank/T-72/T-72B_MBT_Main_Battle_Tank_-_Russia_43.jpg</t>
  </si>
  <si>
    <t>Tank/T-72/T-72B_MBT_Main_Battle_Tank_-_Russia_44.jpg</t>
  </si>
  <si>
    <t>Tank/T-72/T-72B_MBT_Main_Battle_Tank_-_Russia_45.jpg</t>
  </si>
  <si>
    <t>Tank/T-72/T-72B_MBT_Main_Battle_Tank_-_Russia_46.jpg</t>
  </si>
  <si>
    <t>Tank/T-72/T-72B_MBT_Main_Battle_Tank_-_Russia_47.jpg</t>
  </si>
  <si>
    <t>Tank/T-72/T-72B_MBT_Main_Battle_Tank_-_Russia_48.jpg</t>
  </si>
  <si>
    <t>Tank/T-72/T-72B_MBT_Main_Battle_Tank_-_Russia_49.jpg</t>
  </si>
  <si>
    <t>Tank/T-72/T-72B_MBT_Main_Battle_Tank_-_Russia_50.jpg</t>
  </si>
  <si>
    <t>Tank/T-72/T-72B_MBT_Main_Battle_Tank_-_Russia_51.jpg</t>
  </si>
  <si>
    <t>Tank/T-72/T-72B1MS_White_Eagle_MBT_Main_Battle_Tank_Russia_13.jpg</t>
  </si>
  <si>
    <t>Tank/T-72/T-72B1MS_White_Eagle_MBT_Main_Battle_Tank_Russia_14.jpg</t>
  </si>
  <si>
    <t>Tank/T-72/T-72B1MS_White_Eagle_MBT_Main_Battle_Tank_Russia_15.jpg</t>
  </si>
  <si>
    <t>Tank/T-72/T-72B1MS_White_Eagle_MBT_Main_Battle_Tank_Russia_16.jpg</t>
  </si>
  <si>
    <t>Tank/T-72/T-72B1MS_White_Eagle_MBT_Main_Battle_Tank_Russia_17.jpg</t>
  </si>
  <si>
    <t>Tank/T-72/T-72B1MS_White_Eagle_MBT_Main_Battle_Tank_Russia_18.jpg</t>
  </si>
  <si>
    <t>Tank/T-72/T-72B1MS_White_Eagle_MBT_Main_Battle_Tank_Russia_19.jpg</t>
  </si>
  <si>
    <t>Tank/T-72/T-72B1MS_White_Eagle_MBT_Main_Battle_Tank_Russia_20.jpg</t>
  </si>
  <si>
    <t>Tank/T-72/T-72B1MS_White_Eagle_MBT_Main_Battle_Tank_Russia_21.jpg</t>
  </si>
  <si>
    <t>Tank/T-72/T-72B3_MBT_Main_Battle_Tank_-_Russia_83.jpg</t>
  </si>
  <si>
    <t>Tank/T-72/T-72B3_MBT_Main_Battle_Tank_-_Russia_84.jpg</t>
  </si>
  <si>
    <t>Tank/T-72/T-72B3_MBT_Main_Battle_Tank_-_Russia_85.jpg</t>
  </si>
  <si>
    <t>Tank/T-72/T-72B3_MBT_Main_Battle_Tank_-_Russia_86.jpg</t>
  </si>
  <si>
    <t>Tank/T-72/T-72B3_MBT_Main_Battle_Tank_-_Russia_87.jpg</t>
  </si>
  <si>
    <t>Tank/T-72/T-72B3_MBT_Main_Battle_Tank_-_Russia_88.jpg</t>
  </si>
  <si>
    <t>Tank/T-72/T-72B3_MBT_Main_Battle_Tank_-_Russia_89.jpg</t>
  </si>
  <si>
    <t>Tank/T-72/T-72B3M___T-72B4_MBT_Main_Battle_Tank_-_Russia_52.jpg</t>
  </si>
  <si>
    <t>Tank/T-72/T-72B3M___T-72B4_MBT_Main_Battle_Tank_-_Russia_53.jpg</t>
  </si>
  <si>
    <t>Tank/T-72/T-72B3M___T-72B4_MBT_Main_Battle_Tank_-_Russia_54.jpg</t>
  </si>
  <si>
    <t>Tank/T-72/T-72B3M___T-72B4_MBT_Main_Battle_Tank_-_Russia_55.jpg</t>
  </si>
  <si>
    <t>Tank/T-80/T-80_(MBT)_Main_Battle_Tank_63.jpg</t>
  </si>
  <si>
    <t>Tank/T-80/T-80_MBT_Main_Battle_Tank_-_Russia_192.jpg</t>
  </si>
  <si>
    <t>Tank/T-80/T-80_MBT_Main_Battle_Tank_-_Russia_193.jpg</t>
  </si>
  <si>
    <t>Tank/T-80/T-80_MBT_Main_Battle_Tank_-_Russia_194.jpg</t>
  </si>
  <si>
    <t>Tank/T-80/T-80_MBT_Main_Battle_Tank_-_Russia_195.jpg</t>
  </si>
  <si>
    <t>Tank/T-80/T-80_MBT_Main_Battle_Tank_-_Russia_196.jpg</t>
  </si>
  <si>
    <t>Tank/T-80/T-80_MBT_Main_Battle_Tank_-_Russia_197.jpg</t>
  </si>
  <si>
    <t>Tank/T-80/T-80_MBT_Main_Battle_Tank_-_Russia_198.jpg</t>
  </si>
  <si>
    <t>Tank/T-80/T-80_MBT_Main_Battle_Tank_-_Russia_199.jpg</t>
  </si>
  <si>
    <t>Tank/T-80/T-80_MBT_Main_Battle_Tank_-_Russia_200.jpg</t>
  </si>
  <si>
    <t>Tank/T-80/T-80_MBT_Main_Battle_Tank_-_Russia_201.jpg</t>
  </si>
  <si>
    <t>Tank/T-80/T-80BV_MBT_Main_Battle_Tank_-_Russia_31.jpg</t>
  </si>
  <si>
    <t>Tank/T-80/T-80BV_MBT_Main_Battle_Tank_-_Russia_32.jpg</t>
  </si>
  <si>
    <t>Tank/T-80/T-80BV_MBT_Main_Battle_Tank_-_Russia_33.jpg</t>
  </si>
  <si>
    <t>Tank/T-80/T-80BV_MBT_Main_Battle_Tank_-_Russia_34.jpg</t>
  </si>
  <si>
    <t>Tank/T-80/T-80BV_MBT_Main_Battle_Tank_-_Russia_35.jpg</t>
  </si>
  <si>
    <t>Tank/T-80/T-80BV_MBT_Main_Battle_Tank_-_Russia_36.jpg</t>
  </si>
  <si>
    <t>Tank/T-80/T-80BV_MBT_Main_Battle_Tank_-_Russia_37.jpg</t>
  </si>
  <si>
    <t>Tank/T-80/T-80BV_MBT_Main_Battle_Tank_-_Russia_38.jpg</t>
  </si>
  <si>
    <t>Tank/T-80/T-80U___T-80UM_MBT_Main_Battle_Tank_-_Russia_0.jpg</t>
  </si>
  <si>
    <t>Tank/T-80/T-80U___T-80UM_MBT_Main_Battle_Tank_-_Russia_1.jpg</t>
  </si>
  <si>
    <t>Tank/T-80/T-80U___T-80UM_MBT_Main_Battle_Tank_-_Russia_2.jpg</t>
  </si>
  <si>
    <t>Tank/T-80/T-80U___T-80UM_MBT_Main_Battle_Tank_-_Russia_3.jpg</t>
  </si>
  <si>
    <t>Tank/T-80/T-80U___T-80UM_MBT_Main_Battle_Tank_-_Russia_4.jpg</t>
  </si>
  <si>
    <t>Tank/T-80/T-80U___T-80UM_MBT_Main_Battle_Tank_-_Russia_5.jpg</t>
  </si>
  <si>
    <t>Tank/T-80/T-80U___T-80UM_MBT_Main_Battle_Tank_-_Russia_6.jpg</t>
  </si>
  <si>
    <t>Tank/T-80/T-80U___T-80UM_MBT_Main_Battle_Tank_-_Russia_7.jpg</t>
  </si>
  <si>
    <t>Tank/T-90/T-90_Main_Battle_Tank_(MBT)_64.jpg</t>
  </si>
  <si>
    <t>Tank/T-90/T-90_MBT_Main_Battle_Tank_-_Russia_171.jpg</t>
  </si>
  <si>
    <t>Tank/T-90/T-90_MBT_Main_Battle_Tank_-_Russia_172.jpg</t>
  </si>
  <si>
    <t>Tank/T-90/T-90_MBT_Main_Battle_Tank_-_Russia_173.jpg</t>
  </si>
  <si>
    <t>Tank/T-90/T-90_MBT_Main_Battle_Tank_-_Russia_174.jpg</t>
  </si>
  <si>
    <t>Tank/T-90/T-90_MBT_Main_Battle_Tank_-_Russia_175.jpg</t>
  </si>
  <si>
    <t>Tank/T-90/T-90_MBT_Main_Battle_Tank_-_Russia_176.jpg</t>
  </si>
  <si>
    <t>Tank/T-90/T-90_MBT_Main_Battle_Tank_-_Russia_177.jpg</t>
  </si>
  <si>
    <t>Tank/T-90/T-90_MBT_Main_Battle_Tank_-_Russia_178.jpg</t>
  </si>
  <si>
    <t>Tank/T-90/T-90_MBT_Main_Battle_Tank_-_Russia_179.jpg</t>
  </si>
  <si>
    <t>Tank/T-90/T-90_MBT_Main_Battle_Tank_-_Russia_180.jpg</t>
  </si>
  <si>
    <t>Tank/T-90/T-90_MBT_Main_Battle_Tank_-_Russia_181.jpg</t>
  </si>
  <si>
    <t>Tank/T-90/T-90_MBT_Main_Battle_Tank_-_Russia_182.jpg</t>
  </si>
  <si>
    <t>Tank/T-90/T-90_MBT_Main_Battle_Tank_-_Russia_183.jpg</t>
  </si>
  <si>
    <t>Tank/T-90/T-90A_MBT_Main_Battle_Tank_-_Russia_56.jpg</t>
  </si>
  <si>
    <t>Tank/T-90/T-90A_MBT_Main_Battle_Tank_-_Russia_57.jpg</t>
  </si>
  <si>
    <t>Tank/T-90/T-90A_MBT_Main_Battle_Tank_-_Russia_58.jpg</t>
  </si>
  <si>
    <t>Tank/T-90/T-90A_MBT_Main_Battle_Tank_-_Russia_59.jpg</t>
  </si>
  <si>
    <t>Tank/T-90/T-90A_MBT_Main_Battle_Tank_-_Russia_60.jpg</t>
  </si>
  <si>
    <t>Tank/T-90/T-90A_MBT_Main_Battle_Tank_-_Russia_61.jpg</t>
  </si>
  <si>
    <t>Tank/T-90/T-90A_MBT_Main_Battle_Tank_-_Russia_62.jpg</t>
  </si>
  <si>
    <t>Tank/T-90/T-90A_MBT_Main_Battle_Tank_-_Russia_63.jpg</t>
  </si>
  <si>
    <t>Tank/T-90/T-90A_MBT_Main_Battle_Tank_-_Russia_64.jpg</t>
  </si>
  <si>
    <t>Tank/T-90/T-90A_MBT_Main_Battle_Tank_-_Russia_65.jpg</t>
  </si>
  <si>
    <t>Tank/T-90/T-90M_Model_2017_Proryv-3_MBT_Main_Battle_Tank_-_Russia_22.jpg</t>
  </si>
  <si>
    <t>Tank/T-90/T-90M_Model_2017_Proryv-3_MBT_Main_Battle_Tank_-_Russia_23.jpg</t>
  </si>
  <si>
    <t>Tank/T-90/T-90M_Model_2017_Proryv-3_MBT_Main_Battle_Tank_-_Russia_24.jpg</t>
  </si>
  <si>
    <t>Tank/T-90/T-90M_Model_2017_Proryv-3_MBT_Main_Battle_Tank_-_Russia_25.jpg</t>
  </si>
  <si>
    <t>Tank/T-90/T-90M_Model_2017_Proryv-3_MBT_Main_Battle_Tank_-_Russia_26.jpg</t>
  </si>
  <si>
    <t>Tank/T-90/T-90M_Model_2017_Proryv-3_MBT_Main_Battle_Tank_-_Russia_27.jpg</t>
  </si>
  <si>
    <t>Tank/T-90/T-90M_Model_2017_Proryv-3_MBT_Main_Battle_Tank_-_Russia_28.jpg</t>
  </si>
  <si>
    <t>Tank/T-90/T-90M_Model_2017_Proryv-3_MBT_Main_Battle_Tank_-_Russia_29.jpg</t>
  </si>
  <si>
    <t>Tank/T-90/T-90M_Model_2017_Proryv-3_MBT_Main_Battle_Tank_-_Russia_30.jpg</t>
  </si>
  <si>
    <t>Tank/T-90/T-90MS_MBT_Main_Battle_Tank_-_Russia_135.jpg</t>
  </si>
  <si>
    <t>Tank/T-90/T-90MS_MBT_Main_Battle_Tank_-_Russia_136.jpg</t>
  </si>
  <si>
    <t>Tank/T-90/T-90MS_MBT_Main_Battle_Tank_-_Russia_137.jpg</t>
  </si>
  <si>
    <t>Tank/T-90/T-90MS_MBT_Main_Battle_Tank_-_Russia_138.jpg</t>
  </si>
  <si>
    <t>Tank/T-90/T-90MS_MBT_Main_Battle_Tank_-_Russia_139.jpg</t>
  </si>
  <si>
    <t>Tank/T-90/T-90MS_MBT_Main_Battle_Tank_-_Russia_140.jpg</t>
  </si>
  <si>
    <t>Tank/T-90/T-90MS_MBT_Main_Battle_Tank_-_Russia_141.jpg</t>
  </si>
  <si>
    <t>Tank/T-90/T-90MS_MBT_Main_Battle_Tank_-_Russia_142.jpg</t>
  </si>
  <si>
    <t>Tank/T-90/T-90MS_MBT_Main_Battle_Tank_-_Russia_143.jpg</t>
  </si>
  <si>
    <t>Tank/T-90/T-90MS_MBT_Main_Battle_Tank_-_Russia_144.jpg</t>
  </si>
  <si>
    <t>Tank/T-90/T-90S_MBT_Main_Battle_Tank_Russia_162.jpg</t>
  </si>
  <si>
    <t>Tank/T-90/T-90S_MBT_Main_Battle_Tank_Russia_163.jpg</t>
  </si>
  <si>
    <t>Tank/T-90/T-90S_MBT_Main_Battle_Tank_Russia_164.jpg</t>
  </si>
  <si>
    <t>Tank/T-90/T-90S_MBT_Main_Battle_Tank_Russia_165.jpg</t>
  </si>
  <si>
    <t>Tank/T-90/T-90S_MBT_Main_Battle_Tank_Russia_166.jpg</t>
  </si>
  <si>
    <t>Tank/T-90/T-90S_MBT_Main_Battle_Tank_Russia_167.jpg</t>
  </si>
  <si>
    <t>Tank/T-90/T-90S_MBT_Main_Battle_Tank_Russia_168.jpg</t>
  </si>
  <si>
    <t>Tank/T-90/T-90S_MBT_Main_Battle_Tank_Russia_169.jpg</t>
  </si>
  <si>
    <t>Tank/T-90/T-90S_MBT_Main_Battle_Tank_Russia_170.jpg</t>
  </si>
  <si>
    <t>Change in Precision</t>
  </si>
  <si>
    <t>Change in Recall</t>
  </si>
  <si>
    <t>Change in F1</t>
  </si>
  <si>
    <t>Makeup of Testing</t>
  </si>
  <si>
    <t>Makeup of Inconsistancies</t>
  </si>
  <si>
    <t>Total Inconsistancies</t>
  </si>
  <si>
    <t>Makeup of Consistencies</t>
  </si>
  <si>
    <t xml:space="preserve">Makeup of Incosistent Exp1 Failures </t>
  </si>
  <si>
    <t>Makeup of Inconsistent Exp2 Failures</t>
  </si>
  <si>
    <t>Makeup of Joint Failures</t>
  </si>
  <si>
    <t>Total Change:</t>
  </si>
  <si>
    <t>Total Number Correct (Out of 236)</t>
  </si>
  <si>
    <t>Fine-Grain Included:</t>
  </si>
  <si>
    <t>Course Only:</t>
  </si>
  <si>
    <t>Prediction</t>
  </si>
  <si>
    <t>source(armyrecognition.com)</t>
  </si>
  <si>
    <t>source(roboflow)</t>
  </si>
  <si>
    <t>source(other)</t>
  </si>
  <si>
    <t>Exp 1 Prediction (Tank)</t>
  </si>
  <si>
    <t>Exp 1 Prediction (BMP)</t>
  </si>
  <si>
    <t>Exp 1 Prediction (BTR)</t>
  </si>
  <si>
    <t>Exp 1 Prediction (SPA)</t>
  </si>
  <si>
    <t>Exp 1 Prediction (Air Defense)</t>
  </si>
  <si>
    <t>Exp 1 Prediction (MT_LB)</t>
  </si>
  <si>
    <t>Exp 1 Prediction (BMD)</t>
  </si>
  <si>
    <t>Exp 2 Prediction (Tank)</t>
  </si>
  <si>
    <t>Exp 2 Prediction (BMP)</t>
  </si>
  <si>
    <t>Exp 2 Prediction (BTR)</t>
  </si>
  <si>
    <t>Exp 2 Prediction (SPA)</t>
  </si>
  <si>
    <t>Exp 2 Prediction (Air Defense)</t>
  </si>
  <si>
    <t>Exp 2 Prediction (MT_LB)</t>
  </si>
  <si>
    <t>Exp 2 Prediction (BMD)</t>
  </si>
  <si>
    <t>Course-Grain Correctness (Exp 1)</t>
  </si>
  <si>
    <t>Fine-Grain Correctness (Exp 1)</t>
  </si>
  <si>
    <t>Course-grain prediction correctness (Exp 2)</t>
  </si>
  <si>
    <t>Experiment 1 and 2 consistant</t>
  </si>
  <si>
    <t>sharpness_encoded</t>
  </si>
  <si>
    <t>noise_encoded</t>
  </si>
  <si>
    <t>File_size (bytes)_encoded</t>
  </si>
  <si>
    <t>pixels_encoded</t>
  </si>
  <si>
    <t>Ratio_encoded</t>
  </si>
  <si>
    <t>Tank-Inconsistency</t>
  </si>
  <si>
    <t>BMP-Inconsistency</t>
  </si>
  <si>
    <t>BTR-Inconsisency</t>
  </si>
  <si>
    <t>SPA-Inconsistency</t>
  </si>
  <si>
    <t>Air Defense-Inconsistency</t>
  </si>
  <si>
    <t>MT_LB-Inconsistency</t>
  </si>
  <si>
    <t>BMD-Inconsistency</t>
  </si>
  <si>
    <t>pred_2S19_MSTA</t>
  </si>
  <si>
    <t>pred_30N6E</t>
  </si>
  <si>
    <t>pred_BM-30</t>
  </si>
  <si>
    <t>pred_BMD</t>
  </si>
  <si>
    <t>pred_BMP-1</t>
  </si>
  <si>
    <t>pred_BMP-2</t>
  </si>
  <si>
    <t>pred_BMP-T15</t>
  </si>
  <si>
    <t>pred_BRDM</t>
  </si>
  <si>
    <t>pred_BTR-60</t>
  </si>
  <si>
    <t>pred_BTR-70</t>
  </si>
  <si>
    <t>pred_BTR-80</t>
  </si>
  <si>
    <t>pred_D-30</t>
  </si>
  <si>
    <t>pred_Iskander</t>
  </si>
  <si>
    <t>pred_MT_LB</t>
  </si>
  <si>
    <t>pred_Pantsir-S1</t>
  </si>
  <si>
    <t>pred_Rs-24</t>
  </si>
  <si>
    <t>pred_T-14</t>
  </si>
  <si>
    <t>pred_T-62</t>
  </si>
  <si>
    <t>pred_T-64</t>
  </si>
  <si>
    <t>pred_T-72</t>
  </si>
  <si>
    <t>pred_T-80</t>
  </si>
  <si>
    <t>pred_T-90</t>
  </si>
  <si>
    <t>pred_Tornado</t>
  </si>
  <si>
    <t>pred_TOS-1</t>
  </si>
  <si>
    <t>Course-Grain Prediction</t>
  </si>
  <si>
    <t>Fine-Grain Prediction</t>
  </si>
  <si>
    <t>Inconsistent?</t>
  </si>
  <si>
    <r>
      <rPr>
        <sz val="11"/>
        <rFont val="Arial"/>
        <family val="2"/>
      </rPr>
      <t xml:space="preserve">2 indicates the source belongs to the website: </t>
    </r>
    <r>
      <rPr>
        <u/>
        <sz val="11"/>
        <color rgb="FF1155CC"/>
        <rFont val="Arial"/>
        <family val="2"/>
      </rPr>
      <t>Armyrecognitino.com</t>
    </r>
  </si>
  <si>
    <t>Avg:</t>
  </si>
  <si>
    <t>Consistent True Positives</t>
  </si>
  <si>
    <t>Consistent False Positives</t>
  </si>
  <si>
    <t>Consistent True Negatives</t>
  </si>
  <si>
    <t>Consistent False Negatives</t>
  </si>
  <si>
    <t>Inconsisent TP/Total</t>
  </si>
  <si>
    <t>Inconsistent True Postitives</t>
  </si>
  <si>
    <t>Inconsistent False Positives</t>
  </si>
  <si>
    <t>Inconsistent True Negatives</t>
  </si>
  <si>
    <t>Inconsistent False Negatives</t>
  </si>
  <si>
    <t>Consistent Precision</t>
  </si>
  <si>
    <t>Consistent Recall</t>
  </si>
  <si>
    <t>Consistent F1</t>
  </si>
  <si>
    <t>Consistent-Inconsistent Recall</t>
  </si>
  <si>
    <t>Consistent-Inconsistnet Precision</t>
  </si>
  <si>
    <t>Inconsistent Precision</t>
  </si>
  <si>
    <t>Inconsistent Recall</t>
  </si>
  <si>
    <t>Inconsistent F1</t>
  </si>
  <si>
    <t>Makeup of Inconsistencies</t>
  </si>
  <si>
    <t>Total in Testing</t>
  </si>
  <si>
    <t>Total Consistencies</t>
  </si>
  <si>
    <t>Total Inconsistencies</t>
  </si>
  <si>
    <t>Probability of Consistency Given Class</t>
  </si>
  <si>
    <t>Probability of Inconsistency Given Class</t>
  </si>
  <si>
    <t>Probablility of Class Given Consistent</t>
  </si>
  <si>
    <t>Probablility of Class Given Inconsistent</t>
  </si>
  <si>
    <t>Consistent - Inconsistent Precision</t>
  </si>
  <si>
    <t>Information</t>
  </si>
  <si>
    <t>Label</t>
  </si>
  <si>
    <t>Raw data information value</t>
  </si>
  <si>
    <t>One hot encoding</t>
  </si>
  <si>
    <t>Experiment 1 result</t>
  </si>
  <si>
    <t>Experiment 2 result</t>
  </si>
  <si>
    <t>Raw data information decoding</t>
  </si>
  <si>
    <t>completed_relative_path</t>
  </si>
  <si>
    <t>Course-Grain Correctness</t>
  </si>
  <si>
    <t>Fine-Grain Correctness</t>
  </si>
  <si>
    <t>Course-grain prediction correctness</t>
  </si>
  <si>
    <t>Test/BMP/BMP-2/1_jpg.rf.d710cedbb6b7f1d25a76c767ab8a1fb7.jpg</t>
  </si>
  <si>
    <t>Test/Tank/T-64/100_jpg.rf.9ee6019a5bd2cab9a780a55d6fc9ea40.jpg</t>
  </si>
  <si>
    <t>Test/BMD/100_jpg.rf.cb3c97fd3e76109ff3b1619cb8e54174.jpg</t>
  </si>
  <si>
    <t>Test/MT_LB/100_jpg.rf.de78d02fa5c4a80a2441027ed3e93710.jpg</t>
  </si>
  <si>
    <t>Test/BMP/BMP-2/11_png.rf.453d730f6167d639e5ec2bb9f5b2c0e9.jpg</t>
  </si>
  <si>
    <t>Test/BMD/14_png.rf.6900265511b02e07d9957402df99d731.jpg</t>
  </si>
  <si>
    <t>Test/BMD/17_jpg.rf.d922590689e3919e7b80b4c0125343d1.jpg</t>
  </si>
  <si>
    <t>Test/BTR/BTR-70/27_jpg.rf.0199a961bb9ced3b4d468e71124a51ae.jpg</t>
  </si>
  <si>
    <t>Test/BTR/BTR-70/29_jpg.rf.43653dfbf6cd143ccef9e298fd193917.jpg</t>
  </si>
  <si>
    <t>Test/SPA/2S19_MSTA/2S19_Msta-S_152mm_tracked_self-propelled_howitzer_-_Russia_26.jpg</t>
  </si>
  <si>
    <t>Test/SPA/2S19_MSTA/2S19_Msta-S_152mm_tracked_self-propelled_howitzer_-_Russia_27.jpg</t>
  </si>
  <si>
    <t>Test/SPA/2S19_MSTA/2S19_Msta-S_152mm_tracked_self-propelled_howitzer_-_Russia_28.jpg</t>
  </si>
  <si>
    <t>Test/SPA/2S19_MSTA/2S19_Msta-S_152mm_tracked_self-propelled_howitzer_-_Russia_29.jpg</t>
  </si>
  <si>
    <t>Test/SPA/2S19_MSTA/2S19_Msta-S_152mm_tracked_self-propelled_howitzer_-_Russia_30.jpg</t>
  </si>
  <si>
    <t>Test/BTR/BTR-70/30_jpg.rf.3ef7fea46ef19f506c09e2b8f7d1885d.jpg</t>
  </si>
  <si>
    <t>Test/AIR_DEFENCE/30N6E/30N6E_Flap_Lid_B _Tracking_and_missile_guidance_radar_for_SA-10_Grumble_-_Russia_12.jpg</t>
  </si>
  <si>
    <t>Test/AIR_DEFENCE/30N6E/30N6E_Flap_Lid_B _Tracking_and_missile_guidance_radar_for_SA-10_Grumble_-_Russia_13.jpg</t>
  </si>
  <si>
    <t>Test/AIR_DEFENCE/30N6E/30N6E_Flap_Lid_B _Tracking_and_missile_guidance_radar_for_SA-10_Grumble_-_Russia_14.jpg</t>
  </si>
  <si>
    <t>Test/BMP/BMP-1/31_jpg.rf.5ca677a54ebe09336f72852e4c24eb25.jpg</t>
  </si>
  <si>
    <t>Test/BMP/BMP-2/32_jpg.rf.759af1a5c520c415fd0b6de2f18436b4.jpg</t>
  </si>
  <si>
    <t>Test/BTR/BTR-70/34_jpg.rf.c23428556a7b140a37ae72821e1147ac.jpg</t>
  </si>
  <si>
    <t>Test/BMP/BMP-1/34_png.rf.ffc56c976178b0678a33d0e2c4861b39.jpg</t>
  </si>
  <si>
    <t>Test/BTR/BTR-70/35_jpg.rf.de39c0a38590a51eca0ff0248467a460.jpg</t>
  </si>
  <si>
    <t>Test/BTR/BTR-70/38_jpg.rf.68da2c129745c8a5bc44b85bf31c11d8.jpg</t>
  </si>
  <si>
    <t>Test/BMD/38_jpg.rf.ccbea459a61175bf68120b4757a70630.jpg</t>
  </si>
  <si>
    <t>Test/BMP/BMP-1/39_png.rf.6b3a42f59589c8f3a24e12631d225179.jpg</t>
  </si>
  <si>
    <t>Test/BTR/BTR-70/40_jpg.rf.0430cf8d2b52eae964a7db39a36b45b8.jpg</t>
  </si>
  <si>
    <t>Test/BTR/BTR-70/43_jpg.rf.29a5c9d549f3d3c5e234fbec9332b846.jpg</t>
  </si>
  <si>
    <t>Test/BMP/BMP-1/46_png.rf.e09c04d89cb34cbb240c33e25f50a677.jpg</t>
  </si>
  <si>
    <t>Test/BMD/47_jpg.rf.8e3d2e1846f61a4eee14ed6b94b90409.jpg</t>
  </si>
  <si>
    <t>Test/BMP/BMP-1/49_jpg.rf.d92d8a6073cee6ae4306061d2d9c8e6b.jpg</t>
  </si>
  <si>
    <t>Test/BMD/50_jpg.rf.bffe4e264c892a06ddc82333cf24afc0.jpg</t>
  </si>
  <si>
    <t>Test/BMP/BMP-1/50_png.rf.ef02f2e90a29fc9d2cb1c3d07c0e4c84.jpg</t>
  </si>
  <si>
    <t>Test/BMP/BMP-1/51_png.rf.28b04d8b7f89d9ebdb7cc255904c2d53.jpg</t>
  </si>
  <si>
    <t>Test/BMP/BMP-1/52_png.rf.cd8c0d9f9b9a14c5c3f0b6568269254c.jpg</t>
  </si>
  <si>
    <t>Test/BMP/BMP-1/53_png.rf.12ac845673dfa2d31c02f7223a8950f3.jpg</t>
  </si>
  <si>
    <t>Test/BMP/BMP-2/53_png.rf.316335404981fc9ceacb019187ef9a93.jpg</t>
  </si>
  <si>
    <t>Test/BMD/54_jpg.rf.80709cb5887d70a1d88780cde477a669.jpg</t>
  </si>
  <si>
    <t>Test/BMP/BMP-1/56_jpg.rf.10b934c0ef30d62130864fc8c408a6ce.jpg</t>
  </si>
  <si>
    <t>Test/BTR/BTR-70/57_jpg.rf.6de2dbc1dad4568ead914db9aeda3de8.jpg</t>
  </si>
  <si>
    <t>Test/BMD/57_jpg.rf.d1d9496ed784a089d4b32f6f2f2e0f6b.jpg</t>
  </si>
  <si>
    <t>Test/BMP/BMP-2/59_jpg.rf.377c13ae9a1225577bd282f850a368af.jpg</t>
  </si>
  <si>
    <t>Test/BMP/BMP-2/6_png.rf.6b04a059acc33a4f6084a492792c093f.jpg</t>
  </si>
  <si>
    <t>Test/BMP/BMP-2/60_jpg.rf.62d3d51d2fcd82b366c34145edac4caa.jpg</t>
  </si>
  <si>
    <t>Test/BMP/BMP-1/61_jpg.rf.33026e44f7919d0c2e5ed5f338512fee.jpg</t>
  </si>
  <si>
    <t>Test/BMP/BMP-2/61_jpg.rf.d987df3c726881c641242cd1b2305dac.jpg</t>
  </si>
  <si>
    <t>Test/BMP/BMP-1/62_jpg.rf.36ef886702e6f2cdb5a9d5ae9cf1d831.jpg</t>
  </si>
  <si>
    <t>Test/BTR/BTR-70/62_jpg.rf.43ee93a3dfa4a974d4517da16c531f26.jpg</t>
  </si>
  <si>
    <t>Test/BMP/BMP-2/62_jpg.rf.44189f4a156ba2a752fd5c2c31e3f501.jpg</t>
  </si>
  <si>
    <t>Test/BMP/BMP-2/63_jpg.rf.ce071f1cd49d63e1289969c9f93a6af5.jpg</t>
  </si>
  <si>
    <t>Test/BTR/BTR-70/64_jpg.rf.20540100e556d2cc6910186f464e6a12.jpg</t>
  </si>
  <si>
    <t>Test/BMP/BMP-2/65_jpg.rf.51c4061f5c4e218e1b98a2b98752d617.jpg</t>
  </si>
  <si>
    <t>Test/BMP/BMP-1/65_jpg.rf.b4d9f0545b49cc9718114c266202b77f.jpg</t>
  </si>
  <si>
    <t>Test/BTR/BTR-70/65_jpg.rf.f3bd8feeb3ef8341340960895da70ae9.jpg</t>
  </si>
  <si>
    <t>Test/BMP/BMP-2/66_jpg.rf.88221b982318b1ce11eb927d87720d19.jpg</t>
  </si>
  <si>
    <t>Test/BMP/BMP-1/66_jpg.rf.f6dd82fb1031daa9081b31e19c770021.jpg</t>
  </si>
  <si>
    <t>Test/BMP/BMP-2/68_jpg.rf.371d486ee3e74d8ea1b3dd96122b3873.jpg</t>
  </si>
  <si>
    <t>Test/BMD/68_jpg.rf.8919c2b4b1fe3926f47c27e8941ea729.jpg</t>
  </si>
  <si>
    <t>Test/BMP/BMP-1/68_jpg.rf.ba98cd8adfcd01d36ac28d444690ba91.jpg</t>
  </si>
  <si>
    <t>Test/BMP/BMP-2/69_jpg.rf.2e2bc6758b5696e274b6da9927afe32a.jpg</t>
  </si>
  <si>
    <t>Test/BMD/69_jpg.rf.a1436d78c38518306a890282fe9583d6.jpg</t>
  </si>
  <si>
    <t>Test/BTR/BTR-70/71_jpg.rf.3335f54d5cc647802f11960ba228fda8.jpg</t>
  </si>
  <si>
    <t>Test/BMP/BMP-2/71_jpg.rf.56e9ee15adceccf601116180bdd23a72.jpg</t>
  </si>
  <si>
    <t>Test/BMD/71_jpg.rf.b46bc681cfac23fb02a408f31d1d8178.jpg</t>
  </si>
  <si>
    <t>Test/BMP/BMP-1/71_jpg.rf.c10d9de43bf612db66239f5b6ec8faa8.jpg</t>
  </si>
  <si>
    <t>Test/BMP/BMP-1/72_jpg.rf.b0b9ded957764e6e3e151a763b2cb408.jpg</t>
  </si>
  <si>
    <t>Test/BMD/73_jpg.rf.09887ebb9978342f3f4f8142ed42f1f7.jpg</t>
  </si>
  <si>
    <t>Test/BMP/BMP-1/73_jpg.rf.f646acc5fb07cdc571c8cdf4975334de.jpg</t>
  </si>
  <si>
    <t>Test/BMP/BMP-2/74_jpg.rf.1560f6f615bc9f38920ee18da23e81e6.jpg</t>
  </si>
  <si>
    <t>Test/BTR/BTR-70/74_jpg.rf.47a4324c17178a5dcff98bc90d7824e7.jpg</t>
  </si>
  <si>
    <t>Test/BMD/74_jpg.rf.84611f2967bb1a26497430913e482dd0.jpg</t>
  </si>
  <si>
    <t>Test/BMP/BMP-2/75_jpg.rf.5cbf0f56d90bf8e2a8d088c5e7248391.jpg</t>
  </si>
  <si>
    <t>Test/BTR/BTR-70/78_jpg.rf.6fa2a57c7dd7482d49619acb265bafcd.jpg</t>
  </si>
  <si>
    <t>Test/MT_LB/79_jpg.rf.38d703ba31ae5a83ce99694383853460.jpg</t>
  </si>
  <si>
    <t>Test/BMP/BMP-2/79_jpg.rf.749f1785a358cdbc723a2a0be90874db.jpg</t>
  </si>
  <si>
    <t>Test/BMP/BMP-1/81_jpg.rf.3db62320935ac9dfb7ce687ad7b12197.jpg</t>
  </si>
  <si>
    <t>Test/BMD/81_jpg.rf.840bf3c440dbe77c02976e24943e0bf8.jpg</t>
  </si>
  <si>
    <t>Test/Tank/T-64/81_jpg.rf.861b1ca89e5255321808764bda1f9f2e.jpg</t>
  </si>
  <si>
    <t>Test/Tank/T-64/82_jpg.rf.2f108237a47d2f4292c4fba9833b199c.jpg</t>
  </si>
  <si>
    <t>Test/MT_LB/82_jpg.rf.5bc7d2ad1efaeac95beab398b308b273.jpg</t>
  </si>
  <si>
    <t>Test/BMP/BMP-2/82_jpg.rf.5bc96db0706b9ff64530accc9dd205ea.jpg</t>
  </si>
  <si>
    <t>Test/BMD/82_jpg.rf.8a6b3667236863c1b454b6987e8ea00d.jpg</t>
  </si>
  <si>
    <t>Test/BTR/BTR-70/83_jpg.rf.20679509668e180639fb1314ec8a3604.jpg</t>
  </si>
  <si>
    <t>Test/MT_LB/83_jpg.rf.c021e6dd18cd1de1bfdc16d84d7c7c01.jpg</t>
  </si>
  <si>
    <t>Test/BMP/BMP-1/83_jpg.rf.d77dce6e36747c71cca26652979f573f.jpg</t>
  </si>
  <si>
    <t>Test/Tank/T-64/83_jpg.rf.eb22ed4787a09e11dbfb06e0460f6377.jpg</t>
  </si>
  <si>
    <t>Test/BMP/BMP-2/84_jpg.rf.2890cab5bd1ef07ebd0eee615ad8fc53.jpg</t>
  </si>
  <si>
    <t>Test/BMP/BMP-1/84_jpg.rf.6e63a5a4b8f6be31a3e667fe30745233.jpg</t>
  </si>
  <si>
    <t>Test/Tank/T-64/84_jpg.rf.bff18acea07f90d45e47b330c3e11bc0.jpg</t>
  </si>
  <si>
    <t>Test/MT_LB/84_jpg.rf.f42555fbc3e48e50cf9a16dbeea0e5e4.jpg</t>
  </si>
  <si>
    <t>Test/Tank/T-64/85_jpg.rf.4d36b0261fe67810738cd67c9450de0d.jpg</t>
  </si>
  <si>
    <t>Test/MT_LB/85_jpg.rf.823f933d2cf563371899bab6f4f745d3.jpg</t>
  </si>
  <si>
    <t>Test/MT_LB/86_jpg.rf.c5e7ff37bd4ca0d5ade5f06148dc12b4.jpg</t>
  </si>
  <si>
    <t>Test/Tank/T-64/86_jpg.rf.ebf02b1cce3a67bbb460acb1229be8ab.jpg</t>
  </si>
  <si>
    <t>Test/BMP/BMP-1/87_jpg.rf.cdd72b3457f61ab7993ece4a4d77c216.jpg</t>
  </si>
  <si>
    <t>Test/Tank/T-64/87_jpg.rf.d850675dfaa42fdab76e316b24bd50fb.jpg</t>
  </si>
  <si>
    <t>Test/MT_LB/87_jpg.rf.f173625e8a3e501b06fda1e0248cb986.jpg</t>
  </si>
  <si>
    <t>Test/Tank/T-64/88_jpg.rf.1f6f85d1904869df2357b18b7759c89e.jpg</t>
  </si>
  <si>
    <t>Test/MT_LB/88_jpg.rf.4d12d9d720fcc93eb99dd1326312feeb.jpg</t>
  </si>
  <si>
    <t>Test/BMD/88_jpg.rf.758cc7f3414f056f71b5cb78ae7d0aa1.jpg</t>
  </si>
  <si>
    <t>Test/BMP/BMP-1/88_jpg.rf.bc539030596b75fa61da281b8959c611.jpg</t>
  </si>
  <si>
    <t>Test/BMP/BMP-2/88_jpg.rf.c758f8f991be9085065672844c154056.jpg</t>
  </si>
  <si>
    <t>Test/Tank/T-64/89_jpg.rf.6b460ce5cc30c91dc4b604c27f1d7993.jpg</t>
  </si>
  <si>
    <t>Test/BMP/BMP-1/89_jpg.rf.70c8a5a9a9e38b393aa58b99f7f1c4a8.jpg</t>
  </si>
  <si>
    <t>Test/BMD/89_jpg.rf.9cf218abd8ea15e96f39dd67164bcf60.jpg</t>
  </si>
  <si>
    <t>Test/BMP/BMP-2/89_jpg.rf.b9f81227a4cdd984983d25b3a31a2ade.jpg</t>
  </si>
  <si>
    <t>Test/MT_LB/89_jpg.rf.c3bf35306d2b828b1ac640da86556312.jpg</t>
  </si>
  <si>
    <t>Test/BTR/BTR-70/90_jpg.rf.2dbdb51062144c6a7b1c42d5bfbaecf2.jpg</t>
  </si>
  <si>
    <t>Test/Tank/T-64/90_jpg.rf.d168d2b4796e6e3db6f0f4e194e89fbc.jpg</t>
  </si>
  <si>
    <t>Test/BMP/BMP-2/90_jpg.rf.db365c2ca8d93eb328e0477b669fcbb8.jpg</t>
  </si>
  <si>
    <t>Test/MT_LB/91_jpg.rf.59f5b04ff79a0f37f2090ecfe3536070.jpg</t>
  </si>
  <si>
    <t>Test/BTR/BTR-70/91_jpg.rf.6f51c05d5bbcef78e9cfc0082e12bbe8.jpg</t>
  </si>
  <si>
    <t>Test/Tank/T-64/91_jpg.rf.ef20aa176e94c385a001cb8a1b882d47.jpg</t>
  </si>
  <si>
    <t>Test/BTR/BTR-70/92_jpg.rf.55a9aa7c88dee90b03596720819328e0.jpg</t>
  </si>
  <si>
    <t>Test/MT_LB/92_jpg.rf.7b832588c399c4b26ca62b2b18aeb58a.jpg</t>
  </si>
  <si>
    <t>Test/BMP/BMP-2/92_jpg.rf.e7519cf3068fd156bc6c7231f9648a60.jpg</t>
  </si>
  <si>
    <t>Test/BMD/92_jpg.rf.e8f4d37f395477f6fad366ebbf5c4b3a.jpg</t>
  </si>
  <si>
    <t>Test/Tank/T-64/92_jpg.rf.f7576e155853fc52b53bb5b41ee4891f.jpg</t>
  </si>
  <si>
    <t>Test/Tank/T-64/93_jpg.rf.011a82482f8f195f383e2220f4c5e842.jpg</t>
  </si>
  <si>
    <t>Test/Tank/T-64/94_jpg.rf.14a0c4b4fa31d5656e983e9162052b02.jpg</t>
  </si>
  <si>
    <t>Test/BMP/BMP-2/94_jpg.rf.b0c3f779e1164b70f9af55cff7775d7f.jpg</t>
  </si>
  <si>
    <t>Test/MT_LB/94_jpg.rf.efdb877c82df54bd485818024dbd306d.jpg</t>
  </si>
  <si>
    <t>Test/Tank/T-64/95_jpg.rf.3352a46a434cd091943158ae3bffc4c8.jpg</t>
  </si>
  <si>
    <t>Test/BMD/95_jpg.rf.a8390230df977b81f95296a6135620c6.jpg</t>
  </si>
  <si>
    <t>Test/BMP/BMP-2/96_jpg.rf.33234c7d4c172effd76c427cd1726cc7.jpg</t>
  </si>
  <si>
    <t>Test/Tank/T-64/96_jpg.rf.3970426883ae91bac7aa06ea9c077595.jpg</t>
  </si>
  <si>
    <t>Test/MT_LB/96_jpg.rf.aa8a666c1afabe59f31bbceef0a3087a.jpg</t>
  </si>
  <si>
    <t>Test/Tank/T-64/97_jpg.rf.712c55159bcd752fbeb1fc37ad560fc7.jpg</t>
  </si>
  <si>
    <t>Test/BMP/BMP-1/97_jpg.rf.e087a0a7c7f14eb6b0bbb123819a6b02.jpg</t>
  </si>
  <si>
    <t>Test/BTR/BTR-70/98_jpg.rf.c4ad16482b372148bd8fea462f5bf778.jpg</t>
  </si>
  <si>
    <t>Test/Tank/T-64/98_jpg.rf.ccf28b5f85b1ca9574e5d80023d69c3d.jpg</t>
  </si>
  <si>
    <t>Test/Tank/T-64/99_jpg.rf.6ee32c3ba16de79e7504878ebfce46d8.jpg</t>
  </si>
  <si>
    <t>Test/BMP/BMP-2/99_jpg.rf.af49523aca5ed673400b8e0506a4cf2d.jpg</t>
  </si>
  <si>
    <t>Test/SPA/BM-30/BM-30_(Smerch)___9A52-2_8x8_Wheeled_Multiple_Launch_Rocket_System_(MLRS)_15.jpg</t>
  </si>
  <si>
    <t>Test/SPA/BM-30/BM-30_Smerch_9K58_MLRS_300mm_Multiple_Launch_Rocket_System_-_Russia_100.jpg</t>
  </si>
  <si>
    <t>Test/SPA/BM-30/BM-30_Smerch_9K58_MLRS_300mm_Multiple_Launch_Rocket_System_-_Russia_101.jpg</t>
  </si>
  <si>
    <t>Test/SPA/BM-30/BM-30_Smerch_9K58_MLRS_300mm_Multiple_Launch_Rocket_System_-_Russia_102.jpg</t>
  </si>
  <si>
    <t>Test/BMD/BMD-4M_IFV_Airborne_tracked_armored_infantry_fighting_vehicle_-_Russia_89.jpg</t>
  </si>
  <si>
    <t>Test/BMD/BMD-4M_IFV_Airborne_tracked_armored_infantry_fighting_vehicle_-_Russia_94.jpg</t>
  </si>
  <si>
    <t>Test/BMD/BMD-4M_IFV_Airborne_tracked_armored_infantry_fighting_vehicle_-_Russia_96.jpg</t>
  </si>
  <si>
    <t>Test/BTR/BRDM/BRDM-2_4x4_reconnaissance_wheeled_armored_vehicle_-_Russia_58.jpg</t>
  </si>
  <si>
    <t>Test/BTR/BRDM/BRDM-2_4x4_reconnaissance_wheeled_armored_vehicle_-_Russia_60.jpg</t>
  </si>
  <si>
    <t>Test/BTR/BRDM/BRDM-2_4x4_reconnaissance_wheeled_armored_vehicle_-_Russia_61.jpg</t>
  </si>
  <si>
    <t>Test/BTR/BRDM/BRDM-2_4x4_reconnaissance_wheeled_armored_vehicle_-_Russia_63.jpg</t>
  </si>
  <si>
    <t>Test/BTR/BTR-60/BTR-60PB_APC_Armored_personnel_carrier_8x8_vehicle_-_Russia_43.jpg</t>
  </si>
  <si>
    <t>Test/BTR/BTR-60/BTR-60PB_APC_Armored_personnel_carrier_8x8_vehicle_-_Russia_44.jpg</t>
  </si>
  <si>
    <t>Test/BTR/BTR-60/BTR-60PB_APC_Armored_personnel_carrier_8x8_vehicle_-_Russia_47.jpg</t>
  </si>
  <si>
    <t>Test/BTR/BTR-70/BTR-70_8x8_APC_Wheeled_Armored_Personnel_Carrier_Vehicle_-_Russia_19.jpg</t>
  </si>
  <si>
    <t>Test/BTR/BTR-70/BTR-70_8x8_APC_Wheeled_Armored_Personnel_Carrier_Vehicle_-_Russia_22.jpg</t>
  </si>
  <si>
    <t>Test/BTR/BTR-70/BTR-70_8x8_APC_Wheeled_Armored_Personnel_Carrier_Vehicle_-_Russia_23.jpg</t>
  </si>
  <si>
    <t>Test/BTR/BTR-70/BTR-70_8x8_Wheeled_Armored_Personnel_Carrier_(APC)_23.jpg</t>
  </si>
  <si>
    <t>Test/BTR/BTR-80/BTR-80_APC_8x8_wheeled_armored_vehicle_personnel_carrier_-_Russia_26.jpg</t>
  </si>
  <si>
    <t>Test/BTR/BTR-80/BTR-80_APC_8x8_wheeled_armored_vehicle_personnel_carrier_-_Russia_27.jpg</t>
  </si>
  <si>
    <t>Test/BTR/BTR-80/BTR-80_APC_8x8_wheeled_armored_vehicle_personnel_carrier_-_Russia_28.jpg</t>
  </si>
  <si>
    <t>Test/MT_LB/Copy of 28_jpg.rf.4798d13be9396db426244fdfc8653eb3.jpg</t>
  </si>
  <si>
    <t>Test/MT_LB/Copy of 44_jpg.rf.f61b7e3b706b8b7f79de2592c50ec2ae.jpg</t>
  </si>
  <si>
    <t>Test/MT_LB/Copy of 45_jpg.rf.b20b037996bbc845c1442039d30efbda.jpg</t>
  </si>
  <si>
    <t>Test/MT_LB/Copy of 5_jpg.rf.4cfc76cc84e488124675020594eb8b0c.jpg</t>
  </si>
  <si>
    <t>Test/MT_LB/Copy of 52_jpg.rf.d63c70246b8dd9ee926b91f28dccf88e.jpg</t>
  </si>
  <si>
    <t>Test/MT_LB/Copy of 81_jpg.rf.5adf186ef7bd668e5405d0c9f1e3a0be.jpg</t>
  </si>
  <si>
    <t>Test/MT_LB/Copy of 95_png.rf.9f84cb7ef861b268ae4434a6aef13b06.jpg</t>
  </si>
  <si>
    <t>Test/SPA/D-30/D-30_2A18_122mm_towed_howitzer_-_Russia_116.jpg</t>
  </si>
  <si>
    <t>Test/SPA/D-30/D-30_2A18_122mm_towed_howitzer_-_Russia_117.jpg</t>
  </si>
  <si>
    <t>Test/SPA/D-30/D-30_2A18_122mm_towed_howitzer_-_Russia_118.jpg</t>
  </si>
  <si>
    <t>Test/SPA/D-30/D-30_2A18_122mm_towed_howitzer_-_Russia_119.jpg</t>
  </si>
  <si>
    <t>Test/AIR_DEFENCE/Iskander/Iskander-K_Mobile_short-range_cruise_missile_system_-_Russia_45.jpg</t>
  </si>
  <si>
    <t>Test/AIR_DEFENCE/Iskander/Iskander-K_Mobile_short-range_cruise_missile_system_-_Russia_46.jpg</t>
  </si>
  <si>
    <t>Test/AIR_DEFENCE/Iskander/Iskander-K_Mobile_short-range_cruise_missile_system_-_Russia_47.jpg</t>
  </si>
  <si>
    <t>Test/AIR_DEFENCE/Iskander/Iskander-K_Mobile_short-range_cruise_missile_system_-_Russia_48.jpg</t>
  </si>
  <si>
    <t>Test/AIR_DEFENCE/Pantsir-S1/Pantsir-S1___Pantsyr-S1___SA-22_Greyhound_Medium-range_mobile_air_defense_cannons_missiles_system_-_Russia_55.jpg</t>
  </si>
  <si>
    <t>Test/AIR_DEFENCE/Pantsir-S1/Pantsir-S1___Pantsyr-S1___SA-22_Greyhound_Medium-range_mobile_air_defense_cannons_missiles_system_-_Russia_56.jpg</t>
  </si>
  <si>
    <t>Test/AIR_DEFENCE/Pantsir-S1/Pantsir-S1___Pantsyr-S1___SA-22_Greyhound_Medium-range_mobile_air_defense_cannons_missiles_system_-_Russia_57.jpg</t>
  </si>
  <si>
    <t>Test/AIR_DEFENCE/Rs-24/RS-24_Yars_SS-29_ICBM_Nuclear_InterContinental_Ballistic_Missile_-_Russia_87.jpg</t>
  </si>
  <si>
    <t>Test/AIR_DEFENCE/Rs-24/RS-24_Yars_SS-29_ICBM_Nuclear_InterContinental_Ballistic_Missile_-_Russia_88.jpg</t>
  </si>
  <si>
    <t>Test/AIR_DEFENCE/Rs-24/RS-24_Yars_SS-29_ICBM_Nuclear_InterContinental_Ballistic_Missile_-_Russia_89.jpg</t>
  </si>
  <si>
    <t>Test/AIR_DEFENCE/Rs-24/RS-24_Yars_SS-29_ICBM_Nuclear_InterContinental_Ballistic_Missile_-_Russia_90.jpg</t>
  </si>
  <si>
    <t>Test/Tank/T-14/T-14_(Armata)_(Object_148)_Main_Battle_Tank_(MBT)_58.jpg</t>
  </si>
  <si>
    <t>Test/Tank/T-14/T-14_Armata_MBT_Main_Battle_Tank_-_Russia_120.jpg</t>
  </si>
  <si>
    <t>Test/Tank/T-14/T-14_Armata_MBT_Main_Battle_Tank_-_Russia_125.jpg</t>
  </si>
  <si>
    <t>Test/Tank/T-14/T-14_Armata_MBT_Main_Battle_Tank_-_Russia_129.jpg</t>
  </si>
  <si>
    <t>Test/Tank/T-14/T-14_Armata_MBT_Main_Battle_Tank_-_Russia_132.jpg</t>
  </si>
  <si>
    <t>Test/Tank/T-14/T-14_Armata_MBT_Main_Battle_Tank_-_Russia_133.jpg</t>
  </si>
  <si>
    <t>Test/BMP/BMP-T15/T-15_BMP_IFV_Tracked_armored_Infantry_Fighting_Vehicle_-_Russia_30.jpg</t>
  </si>
  <si>
    <t>Test/BMP/BMP-T15/T-15_BMP_IFV_Tracked_armored_Infantry_Fighting_Vehicle_-_Russia_31.jpg</t>
  </si>
  <si>
    <t>Test/BMP/BMP-T15/T-15_BMP_IFV_Tracked_armored_Infantry_Fighting_Vehicle_-_Russia_32.jpg</t>
  </si>
  <si>
    <t>Test/BMP/BMP-T15/T-15_BMP_IFV_Tracked_armored_Infantry_Fighting_Vehicle_-_Russia_33.jpg</t>
  </si>
  <si>
    <t>Test/BMP/BMP-T15/T-15_BMP_IFV_Tracked_armored_Infantry_Fighting_Vehicle_-_Russia_34.jpg</t>
  </si>
  <si>
    <t>Test/BMP/BMP-T15/T-15_BMP_IFV_Tracked_armored_Infantry_Fighting_Vehicle_-_Russia_35.jpg</t>
  </si>
  <si>
    <t>Test/Tank/T-62/T-62_MBT_Main_Battle_Tank_-_Russia_152.jpg</t>
  </si>
  <si>
    <t>Test/Tank/T-62/T-62_MBT_Main_Battle_Tank_-_Russia_154.jpg</t>
  </si>
  <si>
    <t>Test/Tank/T-62/T-62_MBT_Main_Battle_Tank_-_Russia_156.jpg</t>
  </si>
  <si>
    <t>Test/Tank/T-62/T-62_MBT_Main_Battle_Tank_-_Russia_159.jpg</t>
  </si>
  <si>
    <t>Test/Tank/T-62/T-62M_MBT_Main_Battle_Tank_-_Russia_92.jpg</t>
  </si>
  <si>
    <t>Test/Tank/T-64/T-64_MBT_T-64_Main_Battle_Tank_-_Russia_10.jpg</t>
  </si>
  <si>
    <t>Test/Tank/T-64/T-64_MBT_T-64_Main_Battle_Tank_-_Russia_11.jpg</t>
  </si>
  <si>
    <t>Test/Tank/T-64/T-64_MBT_T-64_Main_Battle_Tank_-_Russia_8.jpg</t>
  </si>
  <si>
    <t>Test/Tank/T-64/T-64_MBT_T-64_Main_Battle_Tank_-_Russia_9.jpg</t>
  </si>
  <si>
    <t>Test/Tank/T-72/T-72_(Ural)_Main_Battle_Tank_(MBT)_62.jpg</t>
  </si>
  <si>
    <t>Test/Tank/T-72/T-72A_MBT_Main_Battle_Tank_-_Russia_186.jpg</t>
  </si>
  <si>
    <t>Test/Tank/T-72/T-72A_MBT_Main_Battle_Tank_-_Russia_190.jpg</t>
  </si>
  <si>
    <t>Test/Tank/T-72/T-72B_MBT_Main_Battle_Tank_-_Russia_42.jpg</t>
  </si>
  <si>
    <t>Test/Tank/T-72/T-72B_MBT_Main_Battle_Tank_-_Russia_48.jpg</t>
  </si>
  <si>
    <t>Test/Tank/T-72/T-72B_MBT_Main_Battle_Tank_-_Russia_51.jpg</t>
  </si>
  <si>
    <t>Test/Tank/T-72/T-72B1MS_White_Eagle_MBT_Main_Battle_Tank_Russia_19.jpg</t>
  </si>
  <si>
    <t>Test/Tank/T-72/T-72B3_MBT_Main_Battle_Tank_-_Russia_84.jpg</t>
  </si>
  <si>
    <t>Test/Tank/T-72/T-72B3M___T-72B4_MBT_Main_Battle_Tank_-_Russia_52.jpg</t>
  </si>
  <si>
    <t>Test/Tank/T-80/T-80_MBT_Main_Battle_Tank_-_Russia_201.jpg</t>
  </si>
  <si>
    <t>Test/Tank/T-80/T-80U___T-80UM_MBT_Main_Battle_Tank_-_Russia_3.jpg</t>
  </si>
  <si>
    <t>Test/Tank/T-80/T-80U___T-80UM_MBT_Main_Battle_Tank_-_Russia_4.jpg</t>
  </si>
  <si>
    <t>Test/Tank/T-80/T-80U___T-80UM_MBT_Main_Battle_Tank_-_Russia_5.jpg</t>
  </si>
  <si>
    <t>Test/Tank/T-80/T-80U___T-80UM_MBT_Main_Battle_Tank_-_Russia_6.jpg</t>
  </si>
  <si>
    <t>Test/Tank/T-80/T-80U___T-80UM_MBT_Main_Battle_Tank_-_Russia_7.jpg</t>
  </si>
  <si>
    <t>Test/Tank/T-90/T-90_Main_Battle_Tank_(MBT)_64.jpg</t>
  </si>
  <si>
    <t>Test/Tank/T-90/T-90MS_MBT_Main_Battle_Tank_-_Russia_143.jpg</t>
  </si>
  <si>
    <t>Test/Tank/T-90/T-90MS_MBT_Main_Battle_Tank_-_Russia_144.jpg</t>
  </si>
  <si>
    <t>Test/Tank/T-90/T-90S_MBT_Main_Battle_Tank_Russia_162.jpg</t>
  </si>
  <si>
    <t>Test/Tank/T-90/T-90S_MBT_Main_Battle_Tank_Russia_163.jpg</t>
  </si>
  <si>
    <t>Test/Tank/T-90/T-90S_MBT_Main_Battle_Tank_Russia_164.jpg</t>
  </si>
  <si>
    <t>Test/Tank/T-90/T-90S_MBT_Main_Battle_Tank_Russia_165.jpg</t>
  </si>
  <si>
    <t>Test/Tank/T-90/T-90S_MBT_Main_Battle_Tank_Russia_167.jpg</t>
  </si>
  <si>
    <t>Test/Tank/T-90/T-90S_MBT_Main_Battle_Tank_Russia_168.jpg</t>
  </si>
  <si>
    <t>Test/Tank/T-90/T-90S_MBT_Main_Battle_Tank_Russia_169.jpg</t>
  </si>
  <si>
    <t>Test/Tank/T-90/T-90S_MBT_Main_Battle_Tank_Russia_170.jpg</t>
  </si>
  <si>
    <t>Test/SPA/Tornado/Tornado-G_122mm_MLRS_Multiple_Launch_Rocket_System_-_Russia_130.jpg</t>
  </si>
  <si>
    <t>Test/SPA/Tornado/Tornado-G_122mm_MLRS_Multiple_Launch_Rocket_System_-_Russia_131.jpg</t>
  </si>
  <si>
    <t>Test/SPA/Tornado/Tornado-G_122mm_MLRS_Multiple_Launch_Rocket_System_-_Russia_132.jpg</t>
  </si>
  <si>
    <t>Test/SPA/Tornado/Tornado-G_122mm_MLRS_Multiple_Launch_Rocket_System_-_Russia_133.jpg</t>
  </si>
  <si>
    <t>Test/SPA/Tornado/Tornado-G_122mm_MLRS_Multiple_Launch_Rocket_System_-_Russia_134.jpg</t>
  </si>
  <si>
    <t>Test/SPA/TOS-1/TOS-1_Buratino_Heavy_flame_thrower_220mm_rocket_launcher_12.jpg</t>
  </si>
  <si>
    <t>Test/SPA/TOS-1/TOS-1_Buratino_Heavy_flame_thrower_220mm_rocket_launcher_13.jpg</t>
  </si>
  <si>
    <t>Test/SPA/TOS-1/TOS-1_Buratino_Heavy_flame_thrower_220mm_rocket_launcher_148.jpg</t>
  </si>
  <si>
    <t>Test/SPA/TOS-1/TOS-1_Buratino_Heavy_flame_thrower_220mm_rocket_launcher_151.jpg</t>
  </si>
  <si>
    <t>Test/SPA/TOS-1/TOS-1_Buratino_Heavy_flame_thrower_220mm_rocket_launcher_7.jpg</t>
  </si>
  <si>
    <t>Test/SPA/TOS-1/TOS-1_Buratino_Heavy_flame_thrower_220mm_rocket_launcher_8.jpg</t>
  </si>
  <si>
    <t>Test/SPA/TOS-1/TOS-1_Buratino_Heavy_flame_thrower_220mm_rocket_launcher_9.jpg</t>
  </si>
  <si>
    <t>Test/SPA/TOS-1/TOS-1A_BM-1_Soltsepek_Flamethrower_220mm_Multiple_Incendiary_Thermobaric_Rocket_Launcher_-_Russia_18.jpg</t>
  </si>
  <si>
    <t>Train/AIR_DEFENCE/30N6E/30N6E_Flap_Lid_B _Tracking_and_missile_guidance_radar_for_SA-10_Grumble_-_Russia_0.jpg</t>
  </si>
  <si>
    <t>Train/AIR_DEFENCE/30N6E/30N6E_Flap_Lid_B _Tracking_and_missile_guidance_radar_for_SA-10_Grumble_-_Russia_1.jpg</t>
  </si>
  <si>
    <t>Train/AIR_DEFENCE/30N6E/30N6E_Flap_Lid_B _Tracking_and_missile_guidance_radar_for_SA-10_Grumble_-_Russia_10.jpg</t>
  </si>
  <si>
    <t>Train/AIR_DEFENCE/30N6E/30N6E_Flap_Lid_B _Tracking_and_missile_guidance_radar_for_SA-10_Grumble_-_Russia_11.jpg</t>
  </si>
  <si>
    <t>Train/AIR_DEFENCE/30N6E/30N6E_Flap_Lid_B _Tracking_and_missile_guidance_radar_for_SA-10_Grumble_-_Russia_2.jpg</t>
  </si>
  <si>
    <t>Train/AIR_DEFENCE/30N6E/30N6E_Flap_Lid_B _Tracking_and_missile_guidance_radar_for_SA-10_Grumble_-_Russia_3.jpg</t>
  </si>
  <si>
    <t>Train/AIR_DEFENCE/30N6E/30N6E_Flap_Lid_B _Tracking_and_missile_guidance_radar_for_SA-10_Grumble_-_Russia_4.jpg</t>
  </si>
  <si>
    <t>Train/AIR_DEFENCE/30N6E/30N6E_Flap_Lid_B _Tracking_and_missile_guidance_radar_for_SA-10_Grumble_-_Russia_5.jpg</t>
  </si>
  <si>
    <t>Train/AIR_DEFENCE/30N6E/30N6E_Flap_Lid_B _Tracking_and_missile_guidance_radar_for_SA-10_Grumble_-_Russia_6.jpg</t>
  </si>
  <si>
    <t>Train/AIR_DEFENCE/30N6E/30N6E_Flap_Lid_B _Tracking_and_missile_guidance_radar_for_SA-10_Grumble_-_Russia_7.jpg</t>
  </si>
  <si>
    <t>Train/AIR_DEFENCE/30N6E/30N6E_Flap_Lid_B _Tracking_and_missile_guidance_radar_for_SA-10_Grumble_-_Russia_8.jpg</t>
  </si>
  <si>
    <t>Train/AIR_DEFENCE/30N6E/30N6E_Flap_Lid_B _Tracking_and_missile_guidance_radar_for_SA-10_Grumble_-_Russia_9.jpg</t>
  </si>
  <si>
    <t>Train/AIR_DEFENCE/Iskander/Iskander-K_Mobile_short-range_cruise_missile_system_-_Russia_49.jpg</t>
  </si>
  <si>
    <t>Train/AIR_DEFENCE/Iskander/Iskander-K_Mobile_short-range_cruise_missile_system_-_Russia_50.jpg</t>
  </si>
  <si>
    <t>Train/AIR_DEFENCE/Iskander/Iskander-K_Mobile_short-range_cruise_missile_system_-_Russia_51.jpg</t>
  </si>
  <si>
    <t>Train/AIR_DEFENCE/Iskander/Iskander-K_Mobile_short-range_cruise_missile_system_-_Russia_52.jpg</t>
  </si>
  <si>
    <t>Train/AIR_DEFENCE/Iskander/Iskander-K_Mobile_short-range_cruise_missile_system_-_Russia_53.jpg</t>
  </si>
  <si>
    <t>Train/AIR_DEFENCE/Iskander/Iskander-K_Mobile_short-range_cruise_missile_system_-_Russia_54.jpg</t>
  </si>
  <si>
    <t>Train/AIR_DEFENCE/Iskander/Iskander-M_Iskander_SS-26_Stone_9K720_9M72_9P78-1_Mobile_Tactical_Ballistic_Missile_System_-_Russia_35.jpg</t>
  </si>
  <si>
    <t>Train/AIR_DEFENCE/Iskander/Iskander-M_Iskander_SS-26_Stone_9K720_9M72_9P78-1_Mobile_Tactical_Ballistic_Missile_System_-_Russia_36.jpg</t>
  </si>
  <si>
    <t>Train/AIR_DEFENCE/Iskander/Iskander-M_Iskander_SS-26_Stone_9K720_9M72_9P78-1_Mobile_Tactical_Ballistic_Missile_System_-_Russia_37.jpg</t>
  </si>
  <si>
    <t>Train/AIR_DEFENCE/Iskander/Iskander-M_Iskander_SS-26_Stone_9K720_9M72_9P78-1_Mobile_Tactical_Ballistic_Missile_System_-_Russia_38.jpg</t>
  </si>
  <si>
    <t>Train/AIR_DEFENCE/Iskander/Iskander-M_Iskander_SS-26_Stone_9K720_9M72_9P78-1_Mobile_Tactical_Ballistic_Missile_System_-_Russia_39.jpg</t>
  </si>
  <si>
    <t>Train/AIR_DEFENCE/Iskander/Iskander-M_Iskander_SS-26_Stone_9K720_9M72_9P78-1_Mobile_Tactical_Ballistic_Missile_System_-_Russia_40.jpg</t>
  </si>
  <si>
    <t>Train/AIR_DEFENCE/Iskander/Iskander-M_Iskander_SS-26_Stone_9K720_9M72_9P78-1_Mobile_Tactical_Ballistic_Missile_System_-_Russia_41.jpg</t>
  </si>
  <si>
    <t>Train/AIR_DEFENCE/Iskander/Iskander-M_Iskander_SS-26_Stone_9K720_9M72_9P78-1_Mobile_Tactical_Ballistic_Missile_System_-_Russia_42.jpg</t>
  </si>
  <si>
    <t>Train/AIR_DEFENCE/Iskander/Iskander-M_Iskander_SS-26_Stone_9K720_9M72_9P78-1_Mobile_Tactical_Ballistic_Missile_System_-_Russia_43.jpg</t>
  </si>
  <si>
    <t>Train/AIR_DEFENCE/Iskander/Iskander-M_Iskander_SS-26_Stone_9K720_9M72_9P78-1_Mobile_Tactical_Ballistic_Missile_System_-_Russia_44.jpg</t>
  </si>
  <si>
    <t>Train/AIR_DEFENCE/Pantsir-S1/Pantsir-S1___Pantsyr-S1___SA-22_Greyhound_Medium-range_mobile_air_defense_cannons_missiles_system_-_Russia_58.jpg</t>
  </si>
  <si>
    <t>Train/AIR_DEFENCE/Pantsir-S1/Pantsir-S1___Pantsyr-S1___SA-22_Greyhound_Medium-range_mobile_air_defense_cannons_missiles_system_-_Russia_59.jpg</t>
  </si>
  <si>
    <t>Train/AIR_DEFENCE/Pantsir-S1/Pantsir-S1___Pantsyr-S1___SA-22_Greyhound_Medium-range_mobile_air_defense_cannons_missiles_system_-_Russia_60.jpg</t>
  </si>
  <si>
    <t>Train/AIR_DEFENCE/Pantsir-S1/Pantsir-S1___Pantsyr-S1___SA-22_Greyhound_Medium-range_mobile_air_defense_cannons_missiles_system_-_Russia_61.jpg</t>
  </si>
  <si>
    <t>Train/AIR_DEFENCE/Pantsir-S1/Pantsir-S1___Pantsyr-S1___SA-22_Greyhound_Medium-range_mobile_air_defense_cannons_missiles_system_-_Russia_62.jpg</t>
  </si>
  <si>
    <t>Train/AIR_DEFENCE/Pantsir-S1/Pantsir-S1___Pantsyr-S1___SA-22_Greyhound_Medium-range_mobile_air_defense_cannons_missiles_system_-_Russia_63.jpg</t>
  </si>
  <si>
    <t>Train/AIR_DEFENCE/Pantsir-S1/Pantsir-S1___Pantsyr-S1___SA-22_Greyhound_Medium-range_mobile_air_defense_cannons_missiles_system_-_Russia_64.jpg</t>
  </si>
  <si>
    <t>Train/AIR_DEFENCE/Pantsir-S1/Pantsir-S1___Pantsyr-S1___SA-22_Greyhound_Medium-range_mobile_air_defense_cannons_missiles_system_-_Russia_65.jpg</t>
  </si>
  <si>
    <t>Train/AIR_DEFENCE/Pantsir-S1/Pantsir-S1___Pantsyr-S1___SA-22_Greyhound_Medium-range_mobile_air_defense_cannons_missiles_system_-_Russia_66.jpg</t>
  </si>
  <si>
    <t>Train/AIR_DEFENCE/Pantsir-S1/Pantsir-S1___Pantsyr-S1___SA-22_Greyhound_Medium-range_mobile_air_defense_cannons_missiles_system_-_Russia_67.jpg</t>
  </si>
  <si>
    <t>Train/AIR_DEFENCE/Pantsir-S1/Pantsir-S1___Pantsyr-S1___SA-22_Greyhound_Medium-range_mobile_air_defense_cannons_missiles_system_-_Russia_68.jpg</t>
  </si>
  <si>
    <t>Train/AIR_DEFENCE/Pantsir-S1/Pantsir-S1___Pantsyr-S1___SA-22_Greyhound_Medium-range_mobile_air_defense_cannons_missiles_system_-_Russia_69.jpg</t>
  </si>
  <si>
    <t>Train/AIR_DEFENCE/Rs-24/R-330ZH_Zhitel_Mobile_truck-mounted_jamming_communication_station_-_Russia_73.jpg</t>
  </si>
  <si>
    <t>Train/AIR_DEFENCE/Rs-24/RS-24_Yars_SS-29_ICBM_Nuclear_InterContinental_Ballistic_Missile_-_Russia_74.jpg</t>
  </si>
  <si>
    <t>Train/AIR_DEFENCE/Rs-24/RS-24_Yars_SS-29_ICBM_Nuclear_InterContinental_Ballistic_Missile_-_Russia_75.jpg</t>
  </si>
  <si>
    <t>Train/AIR_DEFENCE/Rs-24/RS-24_Yars_SS-29_ICBM_Nuclear_InterContinental_Ballistic_Missile_-_Russia_76.jpg</t>
  </si>
  <si>
    <t>Train/AIR_DEFENCE/Rs-24/RS-24_Yars_SS-29_ICBM_Nuclear_InterContinental_Ballistic_Missile_-_Russia_77.jpg</t>
  </si>
  <si>
    <t>Train/AIR_DEFENCE/Rs-24/RS-24_Yars_SS-29_ICBM_Nuclear_InterContinental_Ballistic_Missile_-_Russia_78.jpg</t>
  </si>
  <si>
    <t>Train/AIR_DEFENCE/Rs-24/RS-24_Yars_SS-29_ICBM_Nuclear_InterContinental_Ballistic_Missile_-_Russia_79.jpg</t>
  </si>
  <si>
    <t>Train/AIR_DEFENCE/Rs-24/RS-24_Yars_SS-29_ICBM_Nuclear_InterContinental_Ballistic_Missile_-_Russia_80.jpg</t>
  </si>
  <si>
    <t>Train/AIR_DEFENCE/Rs-24/RS-24_Yars_SS-29_ICBM_Nuclear_InterContinental_Ballistic_Missile_-_Russia_81.jpg</t>
  </si>
  <si>
    <t>Train/AIR_DEFENCE/Rs-24/RS-24_Yars_SS-29_ICBM_Nuclear_InterContinental_Ballistic_Missile_-_Russia_82.jpg</t>
  </si>
  <si>
    <t>Train/AIR_DEFENCE/Rs-24/RS-24_Yars_SS-29_ICBM_Nuclear_InterContinental_Ballistic_Missile_-_Russia_83.jpg</t>
  </si>
  <si>
    <t>Train/AIR_DEFENCE/Rs-24/RS-24_Yars_SS-29_ICBM_Nuclear_InterContinental_Ballistic_Missile_-_Russia_84.jpg</t>
  </si>
  <si>
    <t>Train/AIR_DEFENCE/Rs-24/RS-24_Yars_SS-29_ICBM_Nuclear_InterContinental_Ballistic_Missile_-_Russia_85.jpg</t>
  </si>
  <si>
    <t>Train/AIR_DEFENCE/Rs-24/RS-24_Yars_SS-29_ICBM_Nuclear_InterContinental_Ballistic_Missile_-_Russia_86.jpg</t>
  </si>
  <si>
    <t>Train/BMD/1_png.rf.fcd8225b8e8e6b56ba76285e682246be.jpg</t>
  </si>
  <si>
    <t>Train/BMD/10_jpg.rf.7220cdc27a6e427ae8e3d0d36504db42.jpg</t>
  </si>
  <si>
    <t>Train/BMD/11_jpg.rf.300ae6ef44297803822746423c1b17a8.jpg</t>
  </si>
  <si>
    <t>Train/BMD/12_jpg.rf.7a5011c8e63049ae57909b0b012c17bd.jpg</t>
  </si>
  <si>
    <t>Train/BMD/13_jpg.rf.b2754972a930afebd6d9a2decf17a4f1.jpg</t>
  </si>
  <si>
    <t>Train/BMD/15_png.rf.39e03bfdd429057a728096bbb2771120.jpg</t>
  </si>
  <si>
    <t>Train/BMD/16_jpg.rf.da080a71b72327698870d0ac3493dd51.jpg</t>
  </si>
  <si>
    <t>Train/BMD/18_jpg.rf.427f61e63fb40265f5977b897202554e.jpg</t>
  </si>
  <si>
    <t>Train/BMD/19_jpg.rf.f0ccb27f98faa263478d452beb25e3d4.jpg</t>
  </si>
  <si>
    <t>Train/BMD/2_jpg.rf.6b7ef6f6ff0dae1e921a99c65364882f.jpg</t>
  </si>
  <si>
    <t>Train/BMD/20_jpg.rf.2908b44593b3b647579df3c6f4e664a3.jpg</t>
  </si>
  <si>
    <t>Train/BMD/21_jpg.rf.e689830b643580f95aa4165081c0d506.jpg</t>
  </si>
  <si>
    <t>Train/BMD/22_jpg.rf.ed61512d37005760fda24507d173fcf9.jpg</t>
  </si>
  <si>
    <t>Train/BMD/23_jpg.rf.c9ed80bedfe0eee0fa42e9a82ecbf37a.jpg</t>
  </si>
  <si>
    <t>Train/BMD/24_jpg.rf.e84249ae38d7941fed560058b07b7e10.jpg</t>
  </si>
  <si>
    <t>Train/BMD/25_jpg.rf.0a3a7da98f35b347e5eecb403b914e13.jpg</t>
  </si>
  <si>
    <t>Train/BMD/26_jpg.rf.511ac59a9b83848f8a73bf8ec3d062fc.jpg</t>
  </si>
  <si>
    <t>Train/BMD/27_jpg.rf.89717cf09371af705425a909e670b8ca.jpg</t>
  </si>
  <si>
    <t>Train/BMD/28_jpg.rf.856977b564e739c17c651f06b0a1d565.jpg</t>
  </si>
  <si>
    <t>Train/BMD/3_jpg.rf.58baa7375c52ea4e7df66cf44f717f1c.jpg</t>
  </si>
  <si>
    <t>Train/BMD/30_jpg.rf.545082ff301fb3e8e9868e58d5291359.jpg</t>
  </si>
  <si>
    <t>Train/BMD/31_jpg.rf.129f37d4a9672cb779bca0f4604bf52c.jpg</t>
  </si>
  <si>
    <t>Train/BMD/32_jpg.rf.a70c10b8f9728d0be6966006c3626551.jpg</t>
  </si>
  <si>
    <t>Train/BMD/34_jpg.rf.0a5ffd15ccd7d556addf2860c6ee0542.jpg</t>
  </si>
  <si>
    <t>Train/BMD/35_jpg.rf.e3da4c69ec7ad1831d191074317fe9a8.jpg</t>
  </si>
  <si>
    <t>Train/BMD/36_jpg.rf.0d480d2c573e5b475a55d6a89eabbcb9.jpg</t>
  </si>
  <si>
    <t>Train/BMD/37_jpg.rf.ddc13af1d2713b2501cdf373e156c034.jpg</t>
  </si>
  <si>
    <t>Train/BMD/39_jpg.rf.d337964007e513d53e34f52aa800295e.jpg</t>
  </si>
  <si>
    <t>Train/BMD/4_jpeg.rf.37579cb5e5f7d07088b01a3eb34cd087.jpg</t>
  </si>
  <si>
    <t>Train/BMD/40_jpg.rf.d9bb35a8015693de79530affc243c878.jpg</t>
  </si>
  <si>
    <t>Train/BMD/41_jpg.rf.f4cdba4329d9f5b22991c1813dbbcefe.jpg</t>
  </si>
  <si>
    <t>Train/BMD/42_jpg.rf.3b8a526b67eb116a9be0a15d56c309ed.jpg</t>
  </si>
  <si>
    <t>Train/BMD/43_jpg.rf.86d3e53eb7ebc573ae15a0e3b144b685.jpg</t>
  </si>
  <si>
    <t>Train/BMD/44_jpg.rf.c343a4c2fcba91c61e92075b9d0ae5e2.jpg</t>
  </si>
  <si>
    <t>Train/BMD/45_jpg.rf.95971d95cf4966cb46f3858ed26dcfdb.jpg</t>
  </si>
  <si>
    <t>Train/BMD/46_jpg.rf.f92e172ff8a5d0676f86a6ee63df47da.jpg</t>
  </si>
  <si>
    <t>Train/BMD/48_jpg.rf.efa602a5b62f015fa963bb3943d883ba.jpg</t>
  </si>
  <si>
    <t>Train/BMD/49_jpg.rf.46eb8c8a850c88d1e27de64f5cd95b3d.jpg</t>
  </si>
  <si>
    <t>Train/BMD/5_jpg.rf.887fe7e8ddffe1a5f501899628636376.jpg</t>
  </si>
  <si>
    <t>Train/BMD/51_jpg.rf.d609ccc123cf73dd426e55811718b0d4.jpg</t>
  </si>
  <si>
    <t>Train/BMD/52_jpg.rf.3f1c531678928a873d711e1d6219bcd6.jpg</t>
  </si>
  <si>
    <t>Train/BMD/53_jpg.rf.4d46c8e40afe7d7d4dbc3ca4e477d0a7.jpg</t>
  </si>
  <si>
    <t>Train/BMD/55_jpg.rf.bb665646f8bed3c25778de4aac1a91bd.jpg</t>
  </si>
  <si>
    <t>Train/BMD/56_jpg.rf.6c7abf6fabdb213946399043f8dc9a39.jpg</t>
  </si>
  <si>
    <t>Train/BMD/58_jpg.rf.526f178de9c508c08674f2919f524652.jpg</t>
  </si>
  <si>
    <t>Train/BMD/59_jpg.rf.136c3f04000c52be292783aa117b8afa.jpg</t>
  </si>
  <si>
    <t>Train/BMD/6_jpg.rf.4c2cecbebfb1359be8b42dd1c568a8d0.jpg</t>
  </si>
  <si>
    <t>Train/BMD/60_jpg.rf.157ca1be67baee836eb07b603c67b301.jpg</t>
  </si>
  <si>
    <t>Train/BMD/61_jpg.rf.f77cc54a14e26f4fb37179bac020056c.jpg</t>
  </si>
  <si>
    <t>Train/BMD/62_jpg.rf.49c9042a6d1b11d344e778c3429db7f4.jpg</t>
  </si>
  <si>
    <t>Train/BMD/63_jpg.rf.4d5f1bb97f43666c0461a657e1759f34.jpg</t>
  </si>
  <si>
    <t>Train/BMD/64_jpg.rf.9dd42c2216b2a03a90177a1916e9b26a.jpg</t>
  </si>
  <si>
    <t>Train/BMD/65_jpg.rf.e7fcabe33b878a6212934bd2e9687043.jpg</t>
  </si>
  <si>
    <t>Train/BMD/66_jpg.rf.1ecce366ec37905e8c067eb0e68c0247.jpg</t>
  </si>
  <si>
    <t>Train/BMD/67_jpg.rf.703434027b317fad55408dabcbe0b393.jpg</t>
  </si>
  <si>
    <t>Train/BMD/7_jpg.rf.373db6487b01b009ff72d98b54585263.jpg</t>
  </si>
  <si>
    <t>Train/BMD/70_jpg.rf.b16125fc1188e25c515317c000140d8e.jpg</t>
  </si>
  <si>
    <t>Train/BMD/72_jpg.rf.5801c311c5b35a19eb213d0d417e77e1.jpg</t>
  </si>
  <si>
    <t>Train/BMD/75_jpg.rf.39cfadcd505712cc4a10cac348bbf3ad.jpg</t>
  </si>
  <si>
    <t>Train/BMD/76_jpg.rf.4a000f626782d30a173bb6bf4f8773f2.jpg</t>
  </si>
  <si>
    <t>Train/BMD/77_jpg.rf.c799fb05e0c1eacba1fc75c40d5b4975.jpg</t>
  </si>
  <si>
    <t>Train/BMD/78_jpg.rf.f2250e9f9fcd3cad4dff4d3452155e42.jpg</t>
  </si>
  <si>
    <t>Train/BMD/79_jpg.rf.0a807c6e2714312258898671dd75ca44.jpg</t>
  </si>
  <si>
    <t>Train/BMD/8_jpg.rf.5fb607108c4eda417c9ae3c9c8a1ce7e.jpg</t>
  </si>
  <si>
    <t>Train/BMD/80_jpg.rf.be1653e2a9d51e8d4bcf379522d9b050.jpg</t>
  </si>
  <si>
    <t>Train/BMD/83_jpg.rf.d217f86f2e3e08e309afa43b84a4eae5.jpg</t>
  </si>
  <si>
    <t>Train/BMD/84_jpg.rf.7fc0eee41ad1276c5f5ddd52e10622d3.jpg</t>
  </si>
  <si>
    <t>Train/BMD/85_jpg.rf.ebc9c072e3af5f16d4b9ae49fa48d08b.jpg</t>
  </si>
  <si>
    <t>Train/BMD/86_jpg.rf.42d71b23f600431ab3ec96876713edbc.jpg</t>
  </si>
  <si>
    <t>Train/BMD/87_jpg.rf.5855ae79e494cc6ed16f73366761108d.jpg</t>
  </si>
  <si>
    <t>Train/BMD/9_jpg.rf.f7222eabf33f623f2161d26c16d0a484.jpg</t>
  </si>
  <si>
    <t>Train/BMD/90_jpg.rf.9260f110725ac390d7300e01b32533d7.jpg</t>
  </si>
  <si>
    <t>Train/BMD/91_jpg.rf.c7ff1e189a1314f35bcbc9ac093ab1a8.jpg</t>
  </si>
  <si>
    <t>Train/BMD/93_jpg.rf.b6ceadc248ac16f5fea0eda6a49f76c6.jpg</t>
  </si>
  <si>
    <t>Train/BMD/94_jpg.rf.42b190645df7182dabe515d3fd6ae0c5.jpg</t>
  </si>
  <si>
    <t>Train/BMD/96_jpg.rf.472c6e650257899027b38cb11baa0851.jpg</t>
  </si>
  <si>
    <t>Train/BMD/97_jpg.rf.08601a50e14fa751705a56f73eb567e1.jpg</t>
  </si>
  <si>
    <t>Train/BMD/98_jpg.rf.7192d83c0a11a01441701feb688e83e0.jpg</t>
  </si>
  <si>
    <t>Train/BMD/99_jpg.rf.74b4e53521a59e83ed60fd9d1b792b93.jpg</t>
  </si>
  <si>
    <t>Train/BMD/BMD-4M_IFV_Airborne_tracked_armored_infantry_fighting_vehicle_-_Russia_85.jpg</t>
  </si>
  <si>
    <t>Train/BMD/BMD-4M_IFV_Airborne_tracked_armored_infantry_fighting_vehicle_-_Russia_86.jpg</t>
  </si>
  <si>
    <t>Train/BMD/BMD-4M_IFV_Airborne_tracked_armored_infantry_fighting_vehicle_-_Russia_87.jpg</t>
  </si>
  <si>
    <t>Train/BMD/BMD-4M_IFV_Airborne_tracked_armored_infantry_fighting_vehicle_-_Russia_88.jpg</t>
  </si>
  <si>
    <t>Train/BMD/BMD-4M_IFV_Airborne_tracked_armored_infantry_fighting_vehicle_-_Russia_90.jpg</t>
  </si>
  <si>
    <t>Train/BMD/BMD-4M_IFV_Airborne_tracked_armored_infantry_fighting_vehicle_-_Russia_91.jpg</t>
  </si>
  <si>
    <t>Train/BMD/BMD-4M_IFV_Airborne_tracked_armored_infantry_fighting_vehicle_-_Russia_92.jpg</t>
  </si>
  <si>
    <t>Train/BMD/BMD-4M_IFV_Airborne_tracked_armored_infantry_fighting_vehicle_-_Russia_93.jpg</t>
  </si>
  <si>
    <t>Train/BMD/BMD-4M_IFV_Airborne_tracked_armored_infantry_fighting_vehicle_-_Russia_95.jpg</t>
  </si>
  <si>
    <t>Train/BMP/BMP-1/1_jpg.rf.10970f21b4ae1cfd45f9c5626a4db735.jpg</t>
  </si>
  <si>
    <t>Train/BMP/BMP-1/10_png.rf.f9137a5f06b76d2fc1c8d3a4d3189ec5.jpg</t>
  </si>
  <si>
    <t>Train/BMP/BMP-1/100_jpg.rf.a1174b1bb7a442b73c7fd770e91b20a9.jpg</t>
  </si>
  <si>
    <t>Train/BMP/BMP-1/11_png.rf.76682ca408ab30e61fc0096c8eb5e7dc.jpg</t>
  </si>
  <si>
    <t>Train/BMP/BMP-1/12_png.rf.e077881b6aee3c3b093b7dcc64e92a2a.jpg</t>
  </si>
  <si>
    <t>Train/BMP/BMP-1/13_png.rf.df8d23699f9a142032031c4f9887a8b9.jpg</t>
  </si>
  <si>
    <t>Train/BMP/BMP-1/14_png.rf.3d7b0cfea163abc4d7546ea8ffc42a35.jpg</t>
  </si>
  <si>
    <t>Train/BMP/BMP-1/15_jpg.rf.bc35e7a25a8e59b5393f6164d22bb08b.jpg</t>
  </si>
  <si>
    <t>Train/BMP/BMP-1/16_png.rf.9317c20e883ba7b8524008cf12f97524.jpg</t>
  </si>
  <si>
    <t>Train/BMP/BMP-1/17_png.rf.26ac6f0c39023d5a0e91a2bf3a365f3d.jpg</t>
  </si>
  <si>
    <t>Train/BMP/BMP-1/18_png.rf.b9644268f533e069fe74d15a61cae0ff.jpg</t>
  </si>
  <si>
    <t>Train/BMP/BMP-1/19_png.rf.f625b23789916f8bd7a16e5c84f25ac0.jpg</t>
  </si>
  <si>
    <t>Train/BMP/BMP-1/2_jpg.rf.0bb6a273ba9e8f37ea4be8ad1a212789.jpg</t>
  </si>
  <si>
    <t>Train/BMP/BMP-1/20_png.rf.a7d50deac1cc6b2ad1446ef9f97005e3.jpg</t>
  </si>
  <si>
    <t>Train/BMP/BMP-1/21_png.rf.d4c7470272bd73f33578a1d2ef669797.jpg</t>
  </si>
  <si>
    <t>Train/BMP/BMP-1/22_png.rf.b4287d19229ca7d2a7e24c1df32739ce.jpg</t>
  </si>
  <si>
    <t>Train/BMP/BMP-1/23_png.rf.30d400df1421d090633001f8484a60b7.jpg</t>
  </si>
  <si>
    <t>Train/BMP/BMP-1/25_jpg.rf.7d41f54f5c68d76a4b5b2a2090a58d7c.jpg</t>
  </si>
  <si>
    <t>Train/BMP/BMP-1/26_jpg.rf.0cb840ca4d8ef6e43b31c34327e6fcbf.jpg</t>
  </si>
  <si>
    <t>Train/BMP/BMP-1/27_jpg.rf.39bad7545850c0fc302b7ebaec70ec27.jpg</t>
  </si>
  <si>
    <t>Train/BMP/BMP-1/28_png.rf.dc8ddd2403967c98c11e92e7131aa486.jpg</t>
  </si>
  <si>
    <t>Train/BMP/BMP-1/29_png.rf.540cbe43e45308698bd9beb0de33d2d4.jpg</t>
  </si>
  <si>
    <t>Train/BMP/BMP-1/3_png.rf.527e6a6597e3fb5726488a8b2455f104.jpg</t>
  </si>
  <si>
    <t>Train/BMP/BMP-1/30_png.rf.0fba5321c7fa28a905cc275db0322e21.jpg</t>
  </si>
  <si>
    <t>Train/BMP/BMP-1/32_jpg.rf.d9f3ad58417da6c2eeccc5ebd4000e27.jpg</t>
  </si>
  <si>
    <t>Train/BMP/BMP-1/33_png.rf.868d78b88d44fe7af0af28c86588b4ac.jpg</t>
  </si>
  <si>
    <t>Train/BMP/BMP-1/35_png.rf.06cec185a6da64a1d5fe64aa23084c69.jpg</t>
  </si>
  <si>
    <t>Train/BMP/BMP-1/36_png.rf.920d64e18019c6b50535f20504d96723.jpg</t>
  </si>
  <si>
    <t>Train/BMP/BMP-1/37_jpeg.rf.0882389f187cb9a3113f1e1bd275f0f5.jpg</t>
  </si>
  <si>
    <t>Train/BMP/BMP-1/4_png.rf.5fed2e356b6ca0080f50fba3a598adbd.jpg</t>
  </si>
  <si>
    <t>Train/BMP/BMP-1/40_png.rf.2dad8d7c5c4ab7e6e3d5f2e8bea3192b.jpg</t>
  </si>
  <si>
    <t>Train/BMP/BMP-1/41_png.rf.774994a52c78dad7fb5b29de97df081c.jpg</t>
  </si>
  <si>
    <t>Train/BMP/BMP-1/42_png.rf.6d3b3107735017d01021eebc554abcb5.jpg</t>
  </si>
  <si>
    <t>Train/BMP/BMP-1/43_png.rf.36b2974c31761d6e3a79cd9701a6d0fb.jpg</t>
  </si>
  <si>
    <t>Train/BMP/BMP-1/44_png.rf.be0b5b4550636782731fb96998647d8e.jpg</t>
  </si>
  <si>
    <t>Train/BMP/BMP-1/45_jpeg.rf.e3b5c827af9ef9410a4eaaf56c62d544.jpg</t>
  </si>
  <si>
    <t>Train/BMP/BMP-1/47_png.rf.a62b2cbbecacd5287c9eae2cbb87a9f0.jpg</t>
  </si>
  <si>
    <t>Train/BMP/BMP-1/48_png.rf.7c6adabee5b3f757f7f5d71980c3bcfc.jpg</t>
  </si>
  <si>
    <t>Train/BMP/BMP-1/5_png.rf.cdf743b36f090bbd257f5203de4d07b3.jpg</t>
  </si>
  <si>
    <t>Train/BMP/BMP-1/54_png.rf.6ba23b5b3009776b92e19c9c586638f4.jpg</t>
  </si>
  <si>
    <t>Train/BMP/BMP-1/55_png.rf.8dac9ff8d82a0b63b399107d74ffaa01.jpg</t>
  </si>
  <si>
    <t>Train/BMP/BMP-1/57_jpg.rf.e9e58f53bb2067eb90047dabecc37833.jpg</t>
  </si>
  <si>
    <t>Train/BMP/BMP-1/58_jpg.rf.0b0a8d6fae18c5bf3d7196d66307bbc4.jpg</t>
  </si>
  <si>
    <t>Train/BMP/BMP-1/59_jpg.rf.14f542fd2b1b95edb99f978567ddbc85.jpg</t>
  </si>
  <si>
    <t>Train/BMP/BMP-1/6_png.rf.de1ea43896dc92c1b93b08bd9904581f.jpg</t>
  </si>
  <si>
    <t>Train/BMP/BMP-1/60_jpg.rf.14db3c7ee0fd15b4f606ed905a8fdf8b.jpg</t>
  </si>
  <si>
    <t>Train/BMP/BMP-1/63_jpg.rf.992a6196e6439ac4c95927a14fee6c6f.jpg</t>
  </si>
  <si>
    <t>Train/BMP/BMP-1/64_jpg.rf.fdc31f1a05aca93cfafec89621603e6f.jpg</t>
  </si>
  <si>
    <t>Train/BMP/BMP-1/67_jpg.rf.33d4c718534d24e3c590eafb3286b2a4.jpg</t>
  </si>
  <si>
    <t>Train/BMP/BMP-1/69_jpg.rf.7d77f0531e88a6358fdacdaa6977ce2c.jpg</t>
  </si>
  <si>
    <t>Train/BMP/BMP-1/7_png.rf.fec9b9c581082772a8679dfbf06cd0bb.jpg</t>
  </si>
  <si>
    <t>Train/BMP/BMP-1/75_jpg.rf.ccc0d42e463d987fd25513c787dad49e.jpg</t>
  </si>
  <si>
    <t>Train/BMP/BMP-1/77_jpg.rf.1a464da891435c6e7603dfa0295abdd3.jpg</t>
  </si>
  <si>
    <t>Train/BMP/BMP-1/78_jpg.rf.44556f4923a463de9936d408fc860ae9.jpg</t>
  </si>
  <si>
    <t>Train/BMP/BMP-1/79_jpg.rf.5aa8575bc78d02b8861ef513d8cecae1.jpg</t>
  </si>
  <si>
    <t>Train/BMP/BMP-1/8_png.rf.e2f6e135ccfaf4cb9b4ead471df56035.jpg</t>
  </si>
  <si>
    <t>Train/BMP/BMP-1/80_jpg.rf.169ff70faabcca4569ec88259334ef77.jpg</t>
  </si>
  <si>
    <t>Train/BMP/BMP-1/82_jpg.rf.569f80e95babec08773085116de27cd7.jpg</t>
  </si>
  <si>
    <t>Train/BMP/BMP-1/85_jpg.rf.78474372a4ef1db0bb6f8d433bcdecb0.jpg</t>
  </si>
  <si>
    <t>Train/BMP/BMP-1/86_jpg.rf.846945ad4fbd87325c486fe57e4a5bb6.jpg</t>
  </si>
  <si>
    <t>Train/BMP/BMP-1/9_png.rf.f831c3921919c0459cab54f3311c6ffd.jpg</t>
  </si>
  <si>
    <t>Train/BMP/BMP-1/90_jpg.rf.3288421033b7eb9f40da5fe5ae0848ba.jpg</t>
  </si>
  <si>
    <t>Train/BMP/BMP-1/91_jpg.rf.cf4d8dd48a083e2fe59f797295daa27c.jpg</t>
  </si>
  <si>
    <t>Train/BMP/BMP-1/92_jpg.rf.df59b0438c08282e601e03e6e82a828b.jpg</t>
  </si>
  <si>
    <t>Train/BMP/BMP-1/93_jpg.rf.9729c386b165b2f7d865249a436f16c1.jpg</t>
  </si>
  <si>
    <t>Train/BMP/BMP-1/94_jpg.rf.f831299642e381544c6349fdc30950d7.jpg</t>
  </si>
  <si>
    <t>Train/BMP/BMP-1/95_jpg.rf.9c07bdc33484bd6da3fe7aaadf30aae7.jpg</t>
  </si>
  <si>
    <t>Train/BMP/BMP-1/98_png.rf.cb901735a40b3741cd7766f30d4e7054.jpg</t>
  </si>
  <si>
    <t>Train/BMP/BMP-1/99_jpg.rf.7915b4f27c5f097422c09fcccbc710b5.jpg</t>
  </si>
  <si>
    <t>Train/BMP/BMP-2/10_jpg.rf.95a8a38e63af8d546421a2420153fcf7.jpg</t>
  </si>
  <si>
    <t>Train/BMP/BMP-2/100_jpg.rf.55bfa20ea0559fb649ac48ed6fd62de1.jpg</t>
  </si>
  <si>
    <t>Train/BMP/BMP-2/12_jpg.rf.673496ac24ed248ef96a7546b51ef5ab.jpg</t>
  </si>
  <si>
    <t>Train/BMP/BMP-2/13_jpg.rf.8be1cb68abcad31d35f00191462cca55.jpg</t>
  </si>
  <si>
    <t>Train/BMP/BMP-2/15_jpg.rf.361519f08a69bd2d3f37443d3c8a34d9.jpg</t>
  </si>
  <si>
    <t>Train/BMP/BMP-2/16_jpg.rf.bc500d9da261e336d88d8d098541f317.jpg</t>
  </si>
  <si>
    <t>Train/BMP/BMP-2/17_jpg.rf.5441b11fa80af4568dfc6a79646961ea.jpg</t>
  </si>
  <si>
    <t>Train/BMP/BMP-2/18_jpg.rf.dca2640ee01bffcbfed66708f723dabf.jpg</t>
  </si>
  <si>
    <t>Train/BMP/BMP-2/19_jpg.rf.b87b4cfaef8e8802a5cb51c96e9528fc.jpg</t>
  </si>
  <si>
    <t>Train/BMP/BMP-2/2_png.rf.0377bf1970fd2720350b3191d5967e38.jpg</t>
  </si>
  <si>
    <t>Train/BMP/BMP-2/20_jpg.rf.4c4c78c84af3361155eda0f6b04ef1d2.jpg</t>
  </si>
  <si>
    <t>Train/BMP/BMP-2/21_jpg.rf.e08f67b86aab24a210c279e26877ca70.jpg</t>
  </si>
  <si>
    <t>Train/BMP/BMP-2/22_jpg.rf.0252db352c2427024314cd501c306e77.jpg</t>
  </si>
  <si>
    <t>Train/BMP/BMP-2/23_jpeg.rf.490017b1e48d955f67b92cc2d39ba56c.jpg</t>
  </si>
  <si>
    <t>Train/BMP/BMP-2/24_jpg.rf.2e00def52c4fe22f831567f9d60c416c.jpg</t>
  </si>
  <si>
    <t>Train/BMP/BMP-2/25_jpg.rf.94bb9cc838b40932818b9635188cf03e.jpg</t>
  </si>
  <si>
    <t>Train/BMP/BMP-2/26_jpg.rf.4ef6a31be09ffd2a63bd025c04d5785b.jpg</t>
  </si>
  <si>
    <t>Train/BMP/BMP-2/27_jpg.rf.169724b63572a2ffe9c8d77689f9610c.jpg</t>
  </si>
  <si>
    <t>Train/BMP/BMP-2/28_jpg.rf.5385fa3b7d60ad111e18e820cdfd4858.jpg</t>
  </si>
  <si>
    <t>Train/BMP/BMP-2/29_jpg.rf.7e7452706f8b4f9688950b6475136dc8.jpg</t>
  </si>
  <si>
    <t>Train/BMP/BMP-2/3_jpeg.rf.8859d7cc6dbef74f0ffb6bf4ba64ff5b.jpg</t>
  </si>
  <si>
    <t>Train/BMP/BMP-2/30_jpg.rf.a81119b2c043182ae52e2a96455d4c75.jpg</t>
  </si>
  <si>
    <t>Train/BMP/BMP-2/31_jpg.rf.2043efe897b93c7904360905b16d446d.jpg</t>
  </si>
  <si>
    <t>Train/BMP/BMP-2/33_jpg.rf.88ce26fb3d7d40f707cf7b1474ca483f.jpg</t>
  </si>
  <si>
    <t>Train/BMP/BMP-2/34_jpg.rf.b62b0a5df8d6e077aa24e2979f724e45.jpg</t>
  </si>
  <si>
    <t>Train/BMP/BMP-2/36_png.rf.6485b377c172b88992d0ad3a50d6de25.jpg</t>
  </si>
  <si>
    <t>Train/BMP/BMP-2/37_png.rf.98fe612a17de138c67ff7ecb79f6f37f.jpg</t>
  </si>
  <si>
    <t>Train/BMP/BMP-2/38_jpg.rf.c424b7dc6b25cdb027baba910eae0730.jpg</t>
  </si>
  <si>
    <t>Train/BMP/BMP-2/39_jpeg.rf.df9581cd830cbde1af1c0df3b5070498.jpg</t>
  </si>
  <si>
    <t>Train/BMP/BMP-2/4_jpeg.rf.aee1138ed03eb6c1c3001b4c977f9d69.jpg</t>
  </si>
  <si>
    <t>Train/BMP/BMP-2/40_png.rf.d8a1823353844f2a11cb7766fd682eb8.jpg</t>
  </si>
  <si>
    <t>Train/BMP/BMP-2/41_png.rf.ba40ef115b3d7b89c18c6946d7bf73a3.jpg</t>
  </si>
  <si>
    <t>Train/BMP/BMP-2/42_jpg.rf.ea85f36a82470cb3b5d7031bc9332b6c.jpg</t>
  </si>
  <si>
    <t>Train/BMP/BMP-2/43_jpg.rf.d8a7cb7d13c5f7e9cdc318a974615b7f.jpg</t>
  </si>
  <si>
    <t>Train/BMP/BMP-2/44_jpeg.rf.9d9e9468f0ff70da006c8985693ad6f6.jpg</t>
  </si>
  <si>
    <t>Train/BMP/BMP-2/45_png.rf.a428bd906352a569383b51d7b64f754b.jpg</t>
  </si>
  <si>
    <t>Train/BMP/BMP-2/46_png.rf.5daaf797c53f340d6153ea33e9b21058.jpg</t>
  </si>
  <si>
    <t>Train/BMP/BMP-2/47_png.rf.3f0bdb1b481343ef24ce226db76c21d0.jpg</t>
  </si>
  <si>
    <t>Train/BMP/BMP-2/48_png.rf.b8539fc971510d8c5ed4f31ec44f24e5.jpg</t>
  </si>
  <si>
    <t>Train/BMP/BMP-2/49_png.rf.6dcb73c4d5265a72c04169849dfef061.jpg</t>
  </si>
  <si>
    <t>Train/BMP/BMP-2/5_jpg.rf.dc1e83f27241842d154fc4264d8dd2df.jpg</t>
  </si>
  <si>
    <t>Train/BMP/BMP-2/50_jpg.rf.01fc5797c95858d21df6094ee9ed22b5.jpg</t>
  </si>
  <si>
    <t>Train/BMP/BMP-2/51_png.rf.982915b9f552b3d77db05d28a1086080.jpg</t>
  </si>
  <si>
    <t>Train/BMP/BMP-2/52_png.rf.15821e58d9c8feaf08736c0f7c42130b.jpg</t>
  </si>
  <si>
    <t>Train/BMP/BMP-2/54_png.rf.77222ee35de59ff43ce1ac69ebc0c5d2.jpg</t>
  </si>
  <si>
    <t>Train/BMP/BMP-2/55_png.rf.9a87921422fc80ba9df81b0207bd4532.jpg</t>
  </si>
  <si>
    <t>Train/BMP/BMP-2/56_png.rf.1252c9c98307daebd31a335cf6e0b58c.jpg</t>
  </si>
  <si>
    <t>Train/BMP/BMP-2/57_png.rf.a47ea9b9c1d64f19a0e13ba64c0e8e61.jpg</t>
  </si>
  <si>
    <t>Train/BMP/BMP-2/58_png.rf.dfea93667625976b343e122faeac97a7.jpg</t>
  </si>
  <si>
    <t>Train/BMP/BMP-2/64_jpg.rf.898f461bb872072d3cef8f706a4fb7a2.jpg</t>
  </si>
  <si>
    <t>Train/BMP/BMP-2/67_jpg.rf.0742500bc14cf36e47d56f1792a56b43.jpg</t>
  </si>
  <si>
    <t>Train/BMP/BMP-2/7_jpg.rf.49de4bd4f72359e26ee97f27898ffbf6.jpg</t>
  </si>
  <si>
    <t>Train/BMP/BMP-2/70_jpg.rf.107e77905e41f6bf3632e564f14737f6.jpg</t>
  </si>
  <si>
    <t>Train/BMP/BMP-2/73_jpg.rf.185220076d1520073e33bb069d9901ad.jpg</t>
  </si>
  <si>
    <t>Train/BMP/BMP-2/76_jpg.rf.4485c4f41ff66ddf73f9a8d02c04b408.jpg</t>
  </si>
  <si>
    <t>Train/BMP/BMP-2/77_jpg.rf.f22a6170afab04ec4741e03edf2f9e3a.jpg</t>
  </si>
  <si>
    <t>Train/BMP/BMP-2/78_jpg.rf.981af2d50e6e1ef0bdf00b1563621fe6.jpg</t>
  </si>
  <si>
    <t>Train/BMP/BMP-2/8_jpeg.rf.2118a3cb3c893a9e5e4b23f53d4ea6cb.jpg</t>
  </si>
  <si>
    <t>Train/BMP/BMP-2/80_jpg.rf.3614621d8ee232b419c591227edd5c74.jpg</t>
  </si>
  <si>
    <t>Train/BMP/BMP-2/81_jpg.rf.02feaaa556e9c0a2464d06d562cebb72.jpg</t>
  </si>
  <si>
    <t>Train/BMP/BMP-2/83_jpg.rf.12c056afd3d70c14780b9914e154ba09.jpg</t>
  </si>
  <si>
    <t>Train/BMP/BMP-2/85_jpg.rf.87fc5cf1c0ed653c6820050f5ee245d5.jpg</t>
  </si>
  <si>
    <t>Train/BMP/BMP-2/86_jpg.rf.9e598d99566d9f9273fb7b7f59c0d081.jpg</t>
  </si>
  <si>
    <t>Train/BMP/BMP-2/87_jpg.rf.9e7adcaa18d53604fe04efbe1ff33009.jpg</t>
  </si>
  <si>
    <t>Train/BMP/BMP-2/9_jpeg.rf.ee0c7cfcbc8c322bb7f664efed385ca4.jpg</t>
  </si>
  <si>
    <t>Train/BMP/BMP-2/91_jpg.rf.25b197744a70b025148918d0742e0d74.jpg</t>
  </si>
  <si>
    <t>Train/BMP/BMP-2/93_jpg.rf.c4e56a0515f308b5191fa6aba2c38d8e.jpg</t>
  </si>
  <si>
    <t>Train/BMP/BMP-2/95_jpg.rf.759acbd8244c6e5aa8742de1e0939993.jpg</t>
  </si>
  <si>
    <t>Train/BMP/BMP-2/97_jpg.rf.1066ae937e8f783b5add8da8d3bc60e5.jpg</t>
  </si>
  <si>
    <t>Train/BMP/BMP-2/98_jpg.rf.8201e1c3b29c9c415ed15669a7fc376c.jpg</t>
  </si>
  <si>
    <t>Train/BMP/BMP-T15/T-15_BMP_IFV_Tracked_armored_Infantry_Fighting_Vehicle_-_Russia_36.jpg</t>
  </si>
  <si>
    <t>Train/BMP/BMP-T15/T-15_BMP_IFV_Tracked_armored_Infantry_Fighting_Vehicle_-_Russia_37.jpg</t>
  </si>
  <si>
    <t>Train/BMP/BMP-T15/T-15_BMP_IFV_Tracked_armored_Infantry_Fighting_Vehicle_-_Russia_38.jpg</t>
  </si>
  <si>
    <t>Train/BMP/BMP-T15/T-15_BMP_IFV_Tracked_armored_Infantry_Fighting_Vehicle_-_Russia_39.jpg</t>
  </si>
  <si>
    <t>Train/BMP/BMP-T15/T-15_BMP_IFV_Tracked_armored_Infantry_Fighting_Vehicle_-_Russia_40.jpg</t>
  </si>
  <si>
    <t>Train/BMP/BMP-T15/T-15_BMP_IFV_Tracked_armored_Infantry_Fighting_Vehicle_-_Russia_41.jpg</t>
  </si>
  <si>
    <t>Train/BMP/BMP-T15/T-15_BMP_IFV_Tracked_armored_Infantry_Fighting_Vehicle_-_Russia_42.jpg</t>
  </si>
  <si>
    <t>Train/BMP/BMP-T15/T-15_BMP_IFV_Tracked_armored_Infantry_Fighting_Vehicle_-_Russia_43.jpg</t>
  </si>
  <si>
    <t>Train/BMP/BMP-T15/T-15_BMP_IFV_Tracked_armored_Infantry_Fighting_Vehicle_-_Russia_44.jpg</t>
  </si>
  <si>
    <t>Train/BMP/BMP-T15/T-15_BMP_IFV_Tracked_armored_Infantry_Fighting_Vehicle_-_Russia_45.jpg</t>
  </si>
  <si>
    <t>Train/BMP/BMP-T15/T-15_BMP_IFV_Tracked_armored_Infantry_Fighting_Vehicle_-_Russia_46.jpg</t>
  </si>
  <si>
    <t>Train/BMP/BMP-T15/T-15_BMP_IFV_Tracked_armored_Infantry_Fighting_Vehicle_-_Russia_47.jpg</t>
  </si>
  <si>
    <t>Train/BMP/BMP-T15/T-15_BMP_IFV_Tracked_armored_Infantry_Fighting_Vehicle_-_Russia_48.jpg</t>
  </si>
  <si>
    <t>Train/BMP/BMP-T15/T-15_BMP_IFV_Tracked_armored_Infantry_Fighting_Vehicle_-_Russia_49.jpg</t>
  </si>
  <si>
    <t>Train/BMP/BMP-T15/T-15_BMP_IFV_Tracked_armored_Infantry_Fighting_Vehicle_-_Russia_50.jpg</t>
  </si>
  <si>
    <t>Train/BMP/BMP-T15/T-15_BMP_IFV_Tracked_armored_Infantry_Fighting_Vehicle_-_Russia_51.jpg</t>
  </si>
  <si>
    <t>Train/BMP/BMP-T15/T-15_BMP_IFV_Tracked_armored_Infantry_Fighting_Vehicle_-_Russia_52.jpg</t>
  </si>
  <si>
    <t>Train/BMP/BMP-T15/T-15_BMP_IFV_Tracked_armored_Infantry_Fighting_Vehicle_-_Russia_53.jpg</t>
  </si>
  <si>
    <t>Train/BMP/BMP-T15/T-15_BMP_IFV_Tracked_armored_Infantry_Fighting_Vehicle_-_Russia_54.jpg</t>
  </si>
  <si>
    <t>Train/BMP/BMP-T15/T-15_BMP_IFV_Tracked_armored_Infantry_Fighting_Vehicle_-_Russia_55.jpg</t>
  </si>
  <si>
    <t>Train/BMP/BMP-T15/T-15_BMP_IFV_Tracked_armored_Infantry_Fighting_Vehicle_-_Russia_56.jpg</t>
  </si>
  <si>
    <t>Train/BTR/BRDM/BRDM-2_4x4_reconnaissance_wheeled_armored_vehicle_-_Russia_48.jpg</t>
  </si>
  <si>
    <t>Train/BTR/BRDM/BRDM-2_4x4_reconnaissance_wheeled_armored_vehicle_-_Russia_49.jpg</t>
  </si>
  <si>
    <t>Train/BTR/BRDM/BRDM-2_4x4_reconnaissance_wheeled_armored_vehicle_-_Russia_50.jpg</t>
  </si>
  <si>
    <t>Train/BTR/BRDM/BRDM-2_4x4_reconnaissance_wheeled_armored_vehicle_-_Russia_51.jpg</t>
  </si>
  <si>
    <t>Train/BTR/BRDM/BRDM-2_4x4_reconnaissance_wheeled_armored_vehicle_-_Russia_52.jpg</t>
  </si>
  <si>
    <t>Train/BTR/BRDM/BRDM-2_4x4_reconnaissance_wheeled_armored_vehicle_-_Russia_53.jpg</t>
  </si>
  <si>
    <t>Train/BTR/BRDM/BRDM-2_4x4_reconnaissance_wheeled_armored_vehicle_-_Russia_54.jpg</t>
  </si>
  <si>
    <t>Train/BTR/BRDM/BRDM-2_4x4_reconnaissance_wheeled_armored_vehicle_-_Russia_55.jpg</t>
  </si>
  <si>
    <t>Train/BTR/BRDM/BRDM-2_4x4_reconnaissance_wheeled_armored_vehicle_-_Russia_57.jpg</t>
  </si>
  <si>
    <t>Train/BTR/BRDM/BRDM-2_4x4_reconnaissance_wheeled_armored_vehicle_-_Russia_59.jpg</t>
  </si>
  <si>
    <t>Train/BTR/BRDM/BRDM-2_4x4_reconnaissance_wheeled_armored_vehicle_-_Russia_62.jpg</t>
  </si>
  <si>
    <t>Train/BTR/BRDM/BRDM-2_4x4_reconnaissance_wheeled_armored_vehicle_-_Russia_64.jpg</t>
  </si>
  <si>
    <t>Train/BTR/BRDM/BRDM-2_4x4_reconnaissance_wheeled_armored_vehicle_-_Russia_65.jpg</t>
  </si>
  <si>
    <t>Train/BTR/BTR-60/BTR-60_8x8_Armored_Personnel_Carrier_(APC)_22.jpg</t>
  </si>
  <si>
    <t>Train/BTR/BTR-60/BTR-60PB_APC_Armored_personnel_carrier_8x8_vehicle_-_Russia_34.jpg</t>
  </si>
  <si>
    <t>Train/BTR/BTR-60/BTR-60PB_APC_Armored_personnel_carrier_8x8_vehicle_-_Russia_35.jpg</t>
  </si>
  <si>
    <t>Train/BTR/BTR-60/BTR-60PB_APC_Armored_personnel_carrier_8x8_vehicle_-_Russia_36.jpg</t>
  </si>
  <si>
    <t>Train/BTR/BTR-60/BTR-60PB_APC_Armored_personnel_carrier_8x8_vehicle_-_Russia_37.jpg</t>
  </si>
  <si>
    <t>Train/BTR/BTR-60/BTR-60PB_APC_Armored_personnel_carrier_8x8_vehicle_-_Russia_38.jpg</t>
  </si>
  <si>
    <t>Train/BTR/BTR-60/BTR-60PB_APC_Armored_personnel_carrier_8x8_vehicle_-_Russia_39.jpg</t>
  </si>
  <si>
    <t>Train/BTR/BTR-60/BTR-60PB_APC_Armored_personnel_carrier_8x8_vehicle_-_Russia_40.jpg</t>
  </si>
  <si>
    <t>Train/BTR/BTR-60/BTR-60PB_APC_Armored_personnel_carrier_8x8_vehicle_-_Russia_41.jpg</t>
  </si>
  <si>
    <t>Train/BTR/BTR-60/BTR-60PB_APC_Armored_personnel_carrier_8x8_vehicle_-_Russia_42.jpg</t>
  </si>
  <si>
    <t>Train/BTR/BTR-60/BTR-60PB_APC_Armored_personnel_carrier_8x8_vehicle_-_Russia_45.jpg</t>
  </si>
  <si>
    <t>Train/BTR/BTR-60/BTR-60PB_APC_Armored_personnel_carrier_8x8_vehicle_-_Russia_46.jpg</t>
  </si>
  <si>
    <t>Train/BTR/BTR-70/1_jpg.rf.10acd1c3ac3e4dac7a45e798aa762c41.jpg</t>
  </si>
  <si>
    <t>Train/BTR/BTR-70/10_jpg.rf.ad1ee668fe2ff4c19e2bbc967aa56917.jpg</t>
  </si>
  <si>
    <t>Train/BTR/BTR-70/100_jpg.rf.8ecbc9c87c2297352346aea81cb87d24.jpg</t>
  </si>
  <si>
    <t>Train/BTR/BTR-70/11_jpg.rf.35f638f2d9980ddc4095d43788a7bed5.jpg</t>
  </si>
  <si>
    <t>Train/BTR/BTR-70/12_jpg.rf.8d4f07e236c4604adca06dd13a7679eb.jpg</t>
  </si>
  <si>
    <t>Train/BTR/BTR-70/13_jpg.rf.8f6313e30b132f62b1dafb54df5a89ae.jpg</t>
  </si>
  <si>
    <t>Train/BTR/BTR-70/14_jpg.rf.6d349a2c4d849ae87da7430d4925c415.jpg</t>
  </si>
  <si>
    <t>Train/BTR/BTR-70/15_jpg.rf.1df2c8c3377b722bc84ada3e09d52cd5.jpg</t>
  </si>
  <si>
    <t>Train/BTR/BTR-70/16_jpg.rf.b4378a739c2da683a5d58e882ce0a458.jpg</t>
  </si>
  <si>
    <t>Train/BTR/BTR-70/17_jpg.rf.a85d1aaee6d3a92e0cd02c020777d961.jpg</t>
  </si>
  <si>
    <t>Train/BTR/BTR-70/18_jpg.rf.f4cbbab150120708678f2df445649caa.jpg</t>
  </si>
  <si>
    <t>Train/BTR/BTR-70/19_jpg.rf.141dc923f740936d2ac78d10c3e980e8.jpg</t>
  </si>
  <si>
    <t>Train/BTR/BTR-70/2_jpg.rf.abb8d572a72ed09a85aaa4ad7ab82229.jpg</t>
  </si>
  <si>
    <t>Train/BTR/BTR-70/20_jpg.rf.307ded036a292e222afb92f4fa195008.jpg</t>
  </si>
  <si>
    <t>Train/BTR/BTR-70/21_jpg.rf.d581535e5e682e3f5fdbc56205859566.jpg</t>
  </si>
  <si>
    <t>Train/BTR/BTR-70/22_jpg.rf.a20c767089b0e0b6078b95bbbc3c8679.jpg</t>
  </si>
  <si>
    <t>Train/BTR/BTR-70/23_jpg.rf.f06b84dae461e9322224a8646cea156d.jpg</t>
  </si>
  <si>
    <t>Train/BTR/BTR-70/24_jpg.rf.0be952a27824d6cc13d9d56fdb2e138c.jpg</t>
  </si>
  <si>
    <t>Train/BTR/BTR-70/25_jpg.rf.90d2463f5d407ecaf4656c695ee7564a.jpg</t>
  </si>
  <si>
    <t>Train/BTR/BTR-70/26_jpg.rf.eca1c4d3fe93cf842c0a53ae3581df07.jpg</t>
  </si>
  <si>
    <t>Train/BTR/BTR-70/28_jpg.rf.0bb4aaa2e7f41d75e6a9e67dabdabced.jpg</t>
  </si>
  <si>
    <t>Train/BTR/BTR-70/3_jpg.rf.6ce00cfd08edf8703c8b18ff6214ac52.jpg</t>
  </si>
  <si>
    <t>Train/BTR/BTR-70/31_jpg.rf.3494a290565b5dab0a28b4fe289d631d.jpg</t>
  </si>
  <si>
    <t>Train/BTR/BTR-70/32_jpg.rf.41020f93263c980e19f8c6afa41c43dc.jpg</t>
  </si>
  <si>
    <t>Train/BTR/BTR-70/33_jpg.rf.0462662472008bb287d05385305a254d.jpg</t>
  </si>
  <si>
    <t>Train/BTR/BTR-70/36_jpg.rf.02f8ed2e4856891d000cdc2ecf7280c1.jpg</t>
  </si>
  <si>
    <t>Train/BTR/BTR-70/37_jpg.rf.bf8268dfc1595488381092a7f7883b31.jpg</t>
  </si>
  <si>
    <t>Train/BTR/BTR-70/39_jpg.rf.4a45102b839b3880f889f6a5de7264be.jpg</t>
  </si>
  <si>
    <t>Train/BTR/BTR-70/4_jpg.rf.ed6954140a80a7f0cb5cdabca42bce67.jpg</t>
  </si>
  <si>
    <t>Train/BTR/BTR-70/41_jpg.rf.7ef48e41f548a8bea8d07a9f77328f43.jpg</t>
  </si>
  <si>
    <t>Train/BTR/BTR-70/42_jpg.rf.3a1a7804ecdd87d20338cb7a1fe5d043.jpg</t>
  </si>
  <si>
    <t>Train/BTR/BTR-70/44_jpg.rf.7aece9c2aca98236463f21c0e562a44e.jpg</t>
  </si>
  <si>
    <t>Train/BTR/BTR-70/45_jpg.rf.f34a3551c63c6c6b0fa54a343b6d75db.jpg</t>
  </si>
  <si>
    <t>Train/BTR/BTR-70/46_jpg.rf.10e2ecc90e8f89a35deb1a3f51967c5f.jpg</t>
  </si>
  <si>
    <t>Train/BTR/BTR-70/47_jpg.rf.64769581658b75c3f20f426fcd2ab0d2.jpg</t>
  </si>
  <si>
    <t>Train/BTR/BTR-70/48_jpg.rf.8a53fc80a5b337b34f4437b55375172f.jpg</t>
  </si>
  <si>
    <t>Train/BTR/BTR-70/49_jpg.rf.b52a20dfe126aed49ea7b90995312cb0.jpg</t>
  </si>
  <si>
    <t>Train/BTR/BTR-70/5_jpg.rf.ea5ebcce0260f51bfec43db73d213bce.jpg</t>
  </si>
  <si>
    <t>Train/BTR/BTR-70/50_jpg.rf.48652143e5593e35cd581e6f507a8ced.jpg</t>
  </si>
  <si>
    <t>Train/BTR/BTR-70/51_jpg.rf.85801ead9e4d7be190609d7f9e3bc931.jpg</t>
  </si>
  <si>
    <t>Train/BTR/BTR-70/52_jpg.rf.b39ef7a58bccffef2d14b637a2fb47e9.jpg</t>
  </si>
  <si>
    <t>Train/BTR/BTR-70/53_jpg.rf.c2f6677b5954e3cf6f7dd85d40d24266.jpg</t>
  </si>
  <si>
    <t>Train/BTR/BTR-70/54_jpg.rf.d114c4cb5d438f40ca31a2f6c7972789.jpg</t>
  </si>
  <si>
    <t>Train/BTR/BTR-70/55_jpg.rf.598db3be40bb515e1ffd3723f9d60050.jpg</t>
  </si>
  <si>
    <t>Train/BTR/BTR-70/56_jpg.rf.89fac3b946dca893b007f5dba210b390.jpg</t>
  </si>
  <si>
    <t>Train/BTR/BTR-70/58_jpg.rf.e6297a37037b2aae1cb885f425db768b.jpg</t>
  </si>
  <si>
    <t>Train/BTR/BTR-70/59_jpg.rf.9723ab7e865e788f3176027bee5331ac.jpg</t>
  </si>
  <si>
    <t>Train/BTR/BTR-70/6_jpg.rf.6504c2e7649f4d9aa2e12006a1fe764e.jpg</t>
  </si>
  <si>
    <t>Train/BTR/BTR-70/60_jpg.rf.7ea2c9dd9f8844eb365b308d72fd0596.jpg</t>
  </si>
  <si>
    <t>Train/BTR/BTR-70/61_jpg.rf.b83f05b872b55f3f9472439c9c21c206.jpg</t>
  </si>
  <si>
    <t>Train/BTR/BTR-70/63_jpg.rf.ad7a0fff789459e146a320c97e37cac2.jpg</t>
  </si>
  <si>
    <t>Train/BTR/BTR-70/66_jpg.rf.d79fb9ac6ee92c30c0012bfbcc9e5634.jpg</t>
  </si>
  <si>
    <t>Train/BTR/BTR-70/67_jpg.rf.3b1ca2bd3a2d6952faa11dcc9bccee48.jpg</t>
  </si>
  <si>
    <t>Train/BTR/BTR-70/68_jpg.rf.94714e5939774c756c2b6d6d7a4f9724.jpg</t>
  </si>
  <si>
    <t>Train/BTR/BTR-70/69_jpg.rf.bc97102d812d289e41f79c9cc5e2a6c9.jpg</t>
  </si>
  <si>
    <t>Train/BTR/BTR-70/7_jpg.rf.0cab310216ff7225d2d145cc839820df.jpg</t>
  </si>
  <si>
    <t>Train/BTR/BTR-70/70_jpg.rf.f42eb6aa8a37c97b52f5ccc754a2dc33.jpg</t>
  </si>
  <si>
    <t>Train/BTR/BTR-70/72_jpg.rf.b0eb457801d80a1340fd5d8605b16108.jpg</t>
  </si>
  <si>
    <t>Train/BTR/BTR-70/73_jpg.rf.26714abf79e00ee497aff40375fa2676.jpg</t>
  </si>
  <si>
    <t>Train/BTR/BTR-70/75_jpg.rf.dc15019771ef80f1d4874f5551eff3d7.jpg</t>
  </si>
  <si>
    <t>Train/BTR/BTR-70/76_jpg.rf.9bf2d8f378ac8af587136c8117262206.jpg</t>
  </si>
  <si>
    <t>Train/BTR/BTR-70/77_jpg.rf.4d653a3cd4719f0fd6702ab9194013e6.jpg</t>
  </si>
  <si>
    <t>Train/BTR/BTR-70/79_jpg.rf.acc1ed0a62ab3858fb418d1d544cd322.jpg</t>
  </si>
  <si>
    <t>Train/BTR/BTR-70/8_jpg.rf.be63b6553557401eb213e55d49ea18ca.jpg</t>
  </si>
  <si>
    <t>Train/BTR/BTR-70/80_jpg.rf.b5ae0e5e24443d52c727c917d6ea83f3.jpg</t>
  </si>
  <si>
    <t>Train/BTR/BTR-70/81_jpg.rf.7e414faf82810c6c65373d441ef13b9c.jpg</t>
  </si>
  <si>
    <t>Train/BTR/BTR-70/82_jpg.rf.b833f16089385ef3a7902efa41037dca.jpg</t>
  </si>
  <si>
    <t>Train/BTR/BTR-70/84_jpg.rf.b93699499c43011ca855469df42ea17a.jpg</t>
  </si>
  <si>
    <t>Train/BTR/BTR-70/85_jpg.rf.62892358c9cbe5366b7fdbd037f92fd8.jpg</t>
  </si>
  <si>
    <t>Train/BTR/BTR-70/86_jpg.rf.913505180a528ddb7505b708b101f67e.jpg</t>
  </si>
  <si>
    <t>Train/BTR/BTR-70/87_jpg.rf.1c376df590b932f58d107efabcd66cc3.jpg</t>
  </si>
  <si>
    <t>Train/BTR/BTR-70/88_jpg.rf.65108571ddda43759699a666b174917a.jpg</t>
  </si>
  <si>
    <t>Train/BTR/BTR-70/89_jpg.rf.378970a2e3be3d0b707f8cfa8c63f163.jpg</t>
  </si>
  <si>
    <t>Train/BTR/BTR-70/9_jpg.rf.3b41a790ad4552decfd1c402827b4ac2.jpg</t>
  </si>
  <si>
    <t>Train/BTR/BTR-70/93_jpg.rf.132ec55cf85ec1f77521f84d1370c978.jpg</t>
  </si>
  <si>
    <t>Train/BTR/BTR-70/94_jpg.rf.c2d209ee7e9736f7a4a8a07b63324488.jpg</t>
  </si>
  <si>
    <t>Train/BTR/BTR-70/95_jpg.rf.118bba33780fab2d99f6ecc3aea9f916.jpg</t>
  </si>
  <si>
    <t>Train/BTR/BTR-70/96_jpg.rf.54eaee96e730f403df69839187ddecfe.jpg</t>
  </si>
  <si>
    <t>Train/BTR/BTR-70/97_jpg.rf.d6568d4a4b3fc73a653a6c21c7f8d9b4.jpg</t>
  </si>
  <si>
    <t>Train/BTR/BTR-70/99_jpg.rf.8410311afa92c488d40b0a43d3208887.jpg</t>
  </si>
  <si>
    <t>Train/BTR/BTR-70/BTR-70_8x8_APC_Wheeled_Armored_Personnel_Carrier_Vehicle_-_Russia_13.jpg</t>
  </si>
  <si>
    <t>Train/BTR/BTR-70/BTR-70_8x8_APC_Wheeled_Armored_Personnel_Carrier_Vehicle_-_Russia_14.jpg</t>
  </si>
  <si>
    <t>Train/BTR/BTR-70/BTR-70_8x8_APC_Wheeled_Armored_Personnel_Carrier_Vehicle_-_Russia_15.jpg</t>
  </si>
  <si>
    <t>Train/BTR/BTR-70/BTR-70_8x8_APC_Wheeled_Armored_Personnel_Carrier_Vehicle_-_Russia_16.jpg</t>
  </si>
  <si>
    <t>Train/BTR/BTR-70/BTR-70_8x8_APC_Wheeled_Armored_Personnel_Carrier_Vehicle_-_Russia_17.jpg</t>
  </si>
  <si>
    <t>Train/BTR/BTR-70/BTR-70_8x8_APC_Wheeled_Armored_Personnel_Carrier_Vehicle_-_Russia_18.jpg</t>
  </si>
  <si>
    <t>Train/BTR/BTR-70/BTR-70_8x8_APC_Wheeled_Armored_Personnel_Carrier_Vehicle_-_Russia_20.jpg</t>
  </si>
  <si>
    <t>Train/BTR/BTR-70/BTR-70_8x8_APC_Wheeled_Armored_Personnel_Carrier_Vehicle_-_Russia_21.jpg</t>
  </si>
  <si>
    <t>Train/BTR/BTR-80/BTR-80_APC_8x8_wheeled_armored_vehicle_personnel_carrier_-_Russia_24.jpg</t>
  </si>
  <si>
    <t>Train/BTR/BTR-80/BTR-80_APC_8x8_wheeled_armored_vehicle_personnel_carrier_-_Russia_25.jpg</t>
  </si>
  <si>
    <t>Train/BTR/BTR-80/BTR-80_APC_8x8_wheeled_armored_vehicle_personnel_carrier_-_Russia_29.jpg</t>
  </si>
  <si>
    <t>Train/BTR/BTR-80/BTR-80_APC_8x8_wheeled_armored_vehicle_personnel_carrier_-_Russia_30.jpg</t>
  </si>
  <si>
    <t>Train/BTR/BTR-80/BTR-80_APC_8x8_wheeled_armored_vehicle_personnel_carrier_-_Russia_31.jpg</t>
  </si>
  <si>
    <t>Train/BTR/BTR-80/BTR-80_APC_8x8_wheeled_armored_vehicle_personnel_carrier_-_Russia_32.jpg</t>
  </si>
  <si>
    <t>Train/BTR/BTR-80/BTR-80_APC_8x8_wheeled_armored_vehicle_personnel_carrier_-_Russia_33.jpg</t>
  </si>
  <si>
    <t>Train/BTR/BTR-80/BTR-80_Armored_Personnel_Carrier_(APC)_24.jpg</t>
  </si>
  <si>
    <t>Train/MT_LB/1_jpg.rf.c7341f4c6cdff4eb7622f4df17d8c4b3.jpg</t>
  </si>
  <si>
    <t>Train/MT_LB/10_jpeg.rf.47ae86fadb30b510a931db44724ed1f5.jpg</t>
  </si>
  <si>
    <t>Train/MT_LB/11_jpg.rf.b909bd7e49cfac5a67783d798827cfed.jpg</t>
  </si>
  <si>
    <t>Train/MT_LB/12_jpg.rf.961cff1fbfd29e0f801419188a65ad07.jpg</t>
  </si>
  <si>
    <t>Train/MT_LB/13_jpg.rf.6747661a6648bc9ccb82367c9eb745c6.jpg</t>
  </si>
  <si>
    <t>Train/MT_LB/14_jpg.rf.60765edb9035bda4168a3cf7fc6a13de.jpg</t>
  </si>
  <si>
    <t>Train/MT_LB/15_jpeg.rf.a57795d059c5503af264004fff4906d7.jpg</t>
  </si>
  <si>
    <t>Train/MT_LB/16_jpeg.rf.db2da006029d79a0f3ae024b0048add5.jpg</t>
  </si>
  <si>
    <t>Train/MT_LB/17_jpg.rf.4090e95b09d2cba7c479799ea196befb.jpg</t>
  </si>
  <si>
    <t>Train/MT_LB/18_jpg.rf.deb7dda81b15cb2a47ed069fdd3c819c.jpg</t>
  </si>
  <si>
    <t>Train/MT_LB/19_jpg.rf.425c0ea5be58849006410d185df6a4da.jpg</t>
  </si>
  <si>
    <t>Train/MT_LB/2_jpg.rf.efa5eaca834410f742318413ec7d3b4d.jpg</t>
  </si>
  <si>
    <t>Train/MT_LB/20_jpg.rf.28c836c7645252eb925fb81aa2a0f4de.jpg</t>
  </si>
  <si>
    <t>Train/MT_LB/21_jpg.rf.fc56e6e6820bf15c04649dd95dff5118.jpg</t>
  </si>
  <si>
    <t>Train/MT_LB/22_jpg.rf.aac36b748c6c3cd24a6fb70bee1ceb03.jpg</t>
  </si>
  <si>
    <t>Train/MT_LB/23_jpg.rf.8d283b63cc21fb7f56373f470705f60d.jpg</t>
  </si>
  <si>
    <t>Train/MT_LB/24_jpg.rf.f64531ab8c9616bd24c61e9a3b7a07d5.jpg</t>
  </si>
  <si>
    <t>Train/MT_LB/25_jpg.rf.d7f988a2be3856fbb8580fd662af8312.jpg</t>
  </si>
  <si>
    <t>Train/MT_LB/26_jpg.rf.ffec7c74773761d28e0ca20379f34703.jpg</t>
  </si>
  <si>
    <t>Train/MT_LB/27_jpg.rf.e7dc6a0989efa45163f78f21fb659c7f.jpg</t>
  </si>
  <si>
    <t>Train/MT_LB/29_jpg.rf.384f816f9d9cdc539ebf96ce38de2946.jpg</t>
  </si>
  <si>
    <t>Train/MT_LB/30_jpg.rf.115b8faaa8a04a1cf2cd6d333ab76df0.jpg</t>
  </si>
  <si>
    <t>Train/MT_LB/31_jpg.rf.b1ed47284aedb6b38cff6b8b6bba7f79.jpg</t>
  </si>
  <si>
    <t>Train/MT_LB/32_jpg.rf.6bc893d2b890991b7ca6633b63065979.jpg</t>
  </si>
  <si>
    <t>Train/MT_LB/33_jpg.rf.82147a2081fb74ad9eb120714e34855a.jpg</t>
  </si>
  <si>
    <t>Train/MT_LB/34_jpg.rf.1dc0155b16d3c97655997ce4274df9a5.jpg</t>
  </si>
  <si>
    <t>Train/MT_LB/35_jpg.rf.c16a4a339187d2aec277dcd9bed96ca6.jpg</t>
  </si>
  <si>
    <t>Train/MT_LB/36_jpg.rf.8ba9bcb3bb1f2157474861204cfbc367.jpg</t>
  </si>
  <si>
    <t>Train/MT_LB/37_jpg.rf.7a955a28810b24bacf2f265b7c869f53.jpg</t>
  </si>
  <si>
    <t>Train/MT_LB/38_jpg.rf.08d193eef6d25e0bdf23466c99a21c8d.jpg</t>
  </si>
  <si>
    <t>Train/MT_LB/39_jpg.rf.89813bc7a3b9b915970030c87cc80998.jpg</t>
  </si>
  <si>
    <t>Train/MT_LB/4_jpg.rf.f98e0e4141f39960f5343ad04f1d534a.jpg</t>
  </si>
  <si>
    <t>Train/MT_LB/40_jpg.rf.65e8f8c7f7281d696186ca1b77f5cc63.jpg</t>
  </si>
  <si>
    <t>Train/MT_LB/41_jpg.rf.3f1f44cb68238b4fd409c20c473488bf.jpg</t>
  </si>
  <si>
    <t>Train/MT_LB/42_jpg.rf.8ed06f272b2f5e023c840b301d8d8144.jpg</t>
  </si>
  <si>
    <t>Train/MT_LB/43_jpg.rf.f240f46b48645d966a2f845c9da51da3.jpg</t>
  </si>
  <si>
    <t>Train/MT_LB/46_jpg.rf.1e4f969a1d6dff7a8e4b45cb4baae013.jpg</t>
  </si>
  <si>
    <t>Train/MT_LB/47_jpg.rf.27c889e458d4c9f6c1da8245bfadd50d.jpg</t>
  </si>
  <si>
    <t>Train/MT_LB/48_jpg.rf.11851177ac29eedf7070c6a29378a791.jpg</t>
  </si>
  <si>
    <t>Train/MT_LB/49_jpg.rf.8009f36f74140e1324836e379eca4671.jpg</t>
  </si>
  <si>
    <t>Train/MT_LB/50_jpg.rf.4e3c0b22063b446a93e5d1e3c1057d30.jpg</t>
  </si>
  <si>
    <t>Train/MT_LB/51_jpg.rf.e5697389a883f11064a9d8dda0ab186f.jpg</t>
  </si>
  <si>
    <t>Train/MT_LB/53_jpg.rf.00736b5241330f0925762117b0d8ba5f.jpg</t>
  </si>
  <si>
    <t>Train/MT_LB/54_jpg.rf.042ab730547b4787a14b2010eba7c8ba.jpg</t>
  </si>
  <si>
    <t>Train/MT_LB/55_jpg.rf.f9dec3da595ab73bd022bd1c06e2ac98.jpg</t>
  </si>
  <si>
    <t>Train/MT_LB/56_jpg.rf.77627286e9463b1d9ad4ccd5cd251bf8.jpg</t>
  </si>
  <si>
    <t>Train/MT_LB/57_jpg.rf.8c97451d79a77c9c71f0a8d22f1aae93.jpg</t>
  </si>
  <si>
    <t>Train/MT_LB/58_jpg.rf.3c6976eb054c7d1d145bf072f515b368.jpg</t>
  </si>
  <si>
    <t>Train/MT_LB/59_jpg.rf.829ff80e729e2488e94c434530c7f824.jpg</t>
  </si>
  <si>
    <t>Train/MT_LB/6_jpg.rf.d33d3dd815226fbe60083a3650a5a972.jpg</t>
  </si>
  <si>
    <t>Train/MT_LB/60_jpg.rf.c9c82c9987d38bc1871df3a235439722.jpg</t>
  </si>
  <si>
    <t>Train/MT_LB/61_jpg.rf.aad40f6ac441d67e18a4634edc697d2c.jpg</t>
  </si>
  <si>
    <t>Train/MT_LB/62_jpg.rf.b2262dcaf770d09400dbfb76b077de33.jpg</t>
  </si>
  <si>
    <t>Train/MT_LB/63_jpg.rf.1603d9f09a41061dacdd03afbf622cbf.jpg</t>
  </si>
  <si>
    <t>Train/MT_LB/64_jpg.rf.957859c9deb4c4b1c52c0d7fac0a2225.jpg</t>
  </si>
  <si>
    <t>Train/MT_LB/65_jpg.rf.25c95979f10f6c2442fa50aff2e6c8ef.jpg</t>
  </si>
  <si>
    <t>Train/MT_LB/66_jpg.rf.01183e4c75289ea80a91891edb0f0cf6.jpg</t>
  </si>
  <si>
    <t>Train/MT_LB/67_jpg.rf.a0e7e9fa6e73b46869561554595377e2.jpg</t>
  </si>
  <si>
    <t>Train/MT_LB/68_jpg.rf.1e808117bdbec0c44cb865c0040257f9.jpg</t>
  </si>
  <si>
    <t>Train/MT_LB/69_jpg.rf.091853a36e4398e6f21a00299857c8f8.jpg</t>
  </si>
  <si>
    <t>Train/MT_LB/7_jpg.rf.42fe8aa3e8815bc86aba44ef142f8f85.jpg</t>
  </si>
  <si>
    <t>Train/MT_LB/70_jpg.rf.a2e52140cf44e3560a0686990da62a5c.jpg</t>
  </si>
  <si>
    <t>Train/MT_LB/71_jpg.rf.a2fe96ad19d2d138866dd1b8b41cb109.jpg</t>
  </si>
  <si>
    <t>Train/MT_LB/72_jpg.rf.8fec9ebc6453abff0e92bdd86661f8f9.jpg</t>
  </si>
  <si>
    <t>Train/MT_LB/73_jpg.rf.52ffa725b5a1bf430257398c16b7bab6.jpg</t>
  </si>
  <si>
    <t>Train/MT_LB/74_jpg.rf.9e7f270d4693876e132a2d4d143020ae.jpg</t>
  </si>
  <si>
    <t>Train/MT_LB/75_jpg.rf.7cbba0cb8cbc2cd4e51481530d827b0b.jpg</t>
  </si>
  <si>
    <t>Train/MT_LB/76_jpg.rf.7e7029f6c1cb044a447ddceac5e9839d.jpg</t>
  </si>
  <si>
    <t>Train/MT_LB/77_jpg.rf.e4a6cf017cb0d70c4708e709ec7941e5.jpg</t>
  </si>
  <si>
    <t>Train/MT_LB/78_jpg.rf.8ba001c7525f6693895d72d8fb8d972a.jpg</t>
  </si>
  <si>
    <t>Train/MT_LB/8_jpg.rf.792dbc48f32319eb22b8ea3839150226.jpg</t>
  </si>
  <si>
    <t>Train/MT_LB/80_jpg.rf.db831ac7d9e98804d0a1127451728751.jpg</t>
  </si>
  <si>
    <t>Train/MT_LB/9_jpg.rf.83baf6cd9244b457236c5a16306a4bef.jpg</t>
  </si>
  <si>
    <t>Train/MT_LB/90_jpg.rf.8ab730f340b7722b5a1a056d71a86b63.jpg</t>
  </si>
  <si>
    <t>Train/MT_LB/93_jpg.rf.5098dc7ff5763cc871861881d3d6c572.jpg</t>
  </si>
  <si>
    <t>Train/MT_LB/97_jpg.rf.6e6bbfe4a195456716d379066feacc3b.jpg</t>
  </si>
  <si>
    <t>Train/MT_LB/99_jpeg.rf.0f743245c70112c361283b87e2176eb3.jpg</t>
  </si>
  <si>
    <t>Train/MT_LB/Copy of 98_jpg.rf.019a0ef851cb3659c7fa6f52af595fd4.jpg</t>
  </si>
  <si>
    <t>Train/SPA/2S19_MSTA/2S19_MSTA_Self-Propelled_Artillery_(SPA)_Vehicle_3.jpg</t>
  </si>
  <si>
    <t>Train/SPA/2S19_MSTA/2S19_Msta-S_152mm_tracked_self-propelled_howitzer_-_Russia_14.jpg</t>
  </si>
  <si>
    <t>Train/SPA/2S19_MSTA/2S19_Msta-S_152mm_tracked_self-propelled_howitzer_-_Russia_15.jpg</t>
  </si>
  <si>
    <t>Train/SPA/2S19_MSTA/2S19_Msta-S_152mm_tracked_self-propelled_howitzer_-_Russia_16.jpg</t>
  </si>
  <si>
    <t>Train/SPA/2S19_MSTA/2S19_Msta-S_152mm_tracked_self-propelled_howitzer_-_Russia_17.jpg</t>
  </si>
  <si>
    <t>Train/SPA/2S19_MSTA/2S19_Msta-S_152mm_tracked_self-propelled_howitzer_-_Russia_18.jpg</t>
  </si>
  <si>
    <t>Train/SPA/2S19_MSTA/2S19_Msta-S_152mm_tracked_self-propelled_howitzer_-_Russia_19.jpg</t>
  </si>
  <si>
    <t>Train/SPA/2S19_MSTA/2S19_Msta-S_152mm_tracked_self-propelled_howitzer_-_Russia_20.jpg</t>
  </si>
  <si>
    <t>Train/SPA/2S19_MSTA/2S19_Msta-S_152mm_tracked_self-propelled_howitzer_-_Russia_21.jpg</t>
  </si>
  <si>
    <t>Train/SPA/2S19_MSTA/2S19_Msta-S_152mm_tracked_self-propelled_howitzer_-_Russia_22.jpg</t>
  </si>
  <si>
    <t>Train/SPA/2S19_MSTA/2S19_Msta-S_152mm_tracked_self-propelled_howitzer_-_Russia_23.jpg</t>
  </si>
  <si>
    <t>Train/SPA/2S19_MSTA/2S19_Msta-S_152mm_tracked_self-propelled_howitzer_-_Russia_24.jpg</t>
  </si>
  <si>
    <t>Train/SPA/2S19_MSTA/2S19_Msta-S_152mm_tracked_self-propelled_howitzer_-_Russia_25.jpg</t>
  </si>
  <si>
    <t>Train/SPA/BM-30/BM-30_Smerch_9K58_MLRS_300mm_Multiple_Launch_Rocket_System_-_Russia_103.jpg</t>
  </si>
  <si>
    <t>Train/SPA/BM-30/BM-30_Smerch_9K58_MLRS_300mm_Multiple_Launch_Rocket_System_-_Russia_104.jpg</t>
  </si>
  <si>
    <t>Train/SPA/BM-30/BM-30_Smerch_9K58_MLRS_300mm_Multiple_Launch_Rocket_System_-_Russia_105.jpg</t>
  </si>
  <si>
    <t>Train/SPA/BM-30/BM-30_Smerch_9K58_MLRS_300mm_Multiple_Launch_Rocket_System_-_Russia_106.jpg</t>
  </si>
  <si>
    <t>Train/SPA/BM-30/BM-30_Smerch_9K58_MLRS_300mm_Multiple_Launch_Rocket_System_-_Russia_107.jpg</t>
  </si>
  <si>
    <t>Train/SPA/BM-30/BM-30_Smerch_9K58_MLRS_300mm_Multiple_Launch_Rocket_System_-_Russia_108.jpg</t>
  </si>
  <si>
    <t>Train/SPA/BM-30/BM-30_Smerch_9K58_MLRS_300mm_Multiple_Launch_Rocket_System_-_Russia_109.jpg</t>
  </si>
  <si>
    <t>Train/SPA/BM-30/BM-30_Smerch_9K58_MLRS_300mm_Multiple_Launch_Rocket_System_-_Russia_110.jpg</t>
  </si>
  <si>
    <t>Train/SPA/BM-30/BM-30_Smerch_9K58_MLRS_300mm_Multiple_Launch_Rocket_System_-_Russia_111.jpg</t>
  </si>
  <si>
    <t>Train/SPA/BM-30/BM-30_Smerch_9K58_MLRS_300mm_Multiple_Launch_Rocket_System_-_Russia_112.jpg</t>
  </si>
  <si>
    <t>Train/SPA/BM-30/BM-30_Smerch_9K58_MLRS_300mm_Multiple_Launch_Rocket_System_-_Russia_113.jpg</t>
  </si>
  <si>
    <t>Train/SPA/BM-30/BM-30_Smerch_9K58_MLRS_300mm_Multiple_Launch_Rocket_System_-_Russia_114.jpg</t>
  </si>
  <si>
    <t>Train/SPA/D-30/D-30___2A18_(Model_1963)_122mm_Towed_Field_Howitzer_26.jpg</t>
  </si>
  <si>
    <t>Train/SPA/D-30/D-30_2A18_122mm_towed_howitzer_-_Russia_115.jpg</t>
  </si>
  <si>
    <t>Train/SPA/D-30/D-30_2A18_122mm_towed_howitzer_-_Russia_120.jpg</t>
  </si>
  <si>
    <t>Train/SPA/D-30/D-30_2A18_122mm_towed_howitzer_-_Russia_121.jpg</t>
  </si>
  <si>
    <t>Train/SPA/D-30/D-30_2A18_122mm_towed_howitzer_-_Russia_122.jpg</t>
  </si>
  <si>
    <t>Train/SPA/D-30/D-30_2A18_122mm_towed_howitzer_-_Russia_123.jpg</t>
  </si>
  <si>
    <t>Train/SPA/D-30/D-30_2A18_122mm_towed_howitzer_-_Russia_124.jpg</t>
  </si>
  <si>
    <t>Train/SPA/D-30/D-30_2A18_122mm_towed_howitzer_-_Russia_125.jpg</t>
  </si>
  <si>
    <t>Train/SPA/D-30/D-30_2A18_122mm_towed_howitzer_-_Russia_126.jpg</t>
  </si>
  <si>
    <t>Train/SPA/D-30/D-30_2A18_122mm_towed_howitzer_-_Russia_127.jpg</t>
  </si>
  <si>
    <t>Train/SPA/D-30/D-30_2A18_122mm_towed_howitzer_-_Russia_128.jpg</t>
  </si>
  <si>
    <t>Train/SPA/D-30/D-30_2A18_122mm_towed_howitzer_-_Russia_129.jpg</t>
  </si>
  <si>
    <t>Train/SPA/Tornado/Tornado-G_122mm_MLRS_Multiple_Launch_Rocket_System_-_Russia_135.jpg</t>
  </si>
  <si>
    <t>Train/SPA/Tornado/Tornado-G_122mm_MLRS_Multiple_Launch_Rocket_System_-_Russia_136.jpg</t>
  </si>
  <si>
    <t>Train/SPA/Tornado/Tornado-G_122mm_MLRS_Multiple_Launch_Rocket_System_-_Russia_137.jpg</t>
  </si>
  <si>
    <t>Train/SPA/Tornado/Tornado-G_122mm_MLRS_Multiple_Launch_Rocket_System_-_Russia_138.jpg</t>
  </si>
  <si>
    <t>Train/SPA/Tornado/Tornado-S_9K515_MLRS_Multiple_Launch_Rocket_System_300_mm_-_Russia_0.jpg</t>
  </si>
  <si>
    <t>Train/SPA/Tornado/Tornado-S_9K515_MLRS_Multiple_Launch_Rocket_System_300_mm_-_Russia_1.jpg</t>
  </si>
  <si>
    <t>Train/SPA/Tornado/Tornado-S_9K515_MLRS_Multiple_Launch_Rocket_System_300_mm_-_Russia_139.jpg</t>
  </si>
  <si>
    <t>Train/SPA/Tornado/Tornado-S_9K515_MLRS_Multiple_Launch_Rocket_System_300_mm_-_Russia_140.jpg</t>
  </si>
  <si>
    <t>Train/SPA/Tornado/Tornado-S_9K515_MLRS_Multiple_Launch_Rocket_System_300_mm_-_Russia_141.jpg</t>
  </si>
  <si>
    <t>Train/SPA/Tornado/Tornado-S_9K515_MLRS_Multiple_Launch_Rocket_System_300_mm_-_Russia_142.jpg</t>
  </si>
  <si>
    <t>Train/SPA/Tornado/Tornado-S_9K515_MLRS_Multiple_Launch_Rocket_System_300_mm_-_Russia_2.jpg</t>
  </si>
  <si>
    <t>Train/SPA/Tornado/Tornado-S_9K515_MLRS_Multiple_Launch_Rocket_System_300_mm_-_Russia_3.jpg</t>
  </si>
  <si>
    <t>Train/SPA/TOS-1/TOS-1_Buratino_Heavy_flame_thrower_220mm_rocket_launcher_10.jpg</t>
  </si>
  <si>
    <t>Train/SPA/TOS-1/TOS-1_Buratino_Heavy_flame_thrower_220mm_rocket_launcher_11.jpg</t>
  </si>
  <si>
    <t>Train/SPA/TOS-1/TOS-1_Buratino_Heavy_flame_thrower_220mm_rocket_launcher_14.jpg</t>
  </si>
  <si>
    <t>Train/SPA/TOS-1/TOS-1_Buratino_Heavy_flame_thrower_220mm_rocket_launcher_143.jpg</t>
  </si>
  <si>
    <t>Train/SPA/TOS-1/TOS-1_Buratino_Heavy_flame_thrower_220mm_rocket_launcher_144.jpg</t>
  </si>
  <si>
    <t>Train/SPA/TOS-1/TOS-1_Buratino_Heavy_flame_thrower_220mm_rocket_launcher_145.jpg</t>
  </si>
  <si>
    <t>Train/SPA/TOS-1/TOS-1_Buratino_Heavy_flame_thrower_220mm_rocket_launcher_146.jpg</t>
  </si>
  <si>
    <t>Train/SPA/TOS-1/TOS-1_Buratino_Heavy_flame_thrower_220mm_rocket_launcher_147.jpg</t>
  </si>
  <si>
    <t>Train/SPA/TOS-1/TOS-1_Buratino_Heavy_flame_thrower_220mm_rocket_launcher_149.jpg</t>
  </si>
  <si>
    <t>Train/SPA/TOS-1/TOS-1_Buratino_Heavy_flame_thrower_220mm_rocket_launcher_15.jpg</t>
  </si>
  <si>
    <t>Train/SPA/TOS-1/TOS-1_Buratino_Heavy_flame_thrower_220mm_rocket_launcher_150.jpg</t>
  </si>
  <si>
    <t>Train/SPA/TOS-1/TOS-1_Buratino_Heavy_flame_thrower_220mm_rocket_launcher_152.jpg</t>
  </si>
  <si>
    <t>Train/SPA/TOS-1/TOS-1_Buratino_Heavy_flame_thrower_220mm_rocket_launcher_153.jpg</t>
  </si>
  <si>
    <t>Train/SPA/TOS-1/TOS-1_Buratino_Heavy_flame_thrower_220mm_rocket_launcher_154.jpg</t>
  </si>
  <si>
    <t>Train/SPA/TOS-1/TOS-1_Buratino_Heavy_flame_thrower_220mm_rocket_launcher_155.jpg</t>
  </si>
  <si>
    <t>Train/SPA/TOS-1/TOS-1_Buratino_Heavy_flame_thrower_220mm_rocket_launcher_16.jpg</t>
  </si>
  <si>
    <t>Train/SPA/TOS-1/TOS-1_Buratino_Heavy_flame_thrower_220mm_rocket_launcher_4.jpg</t>
  </si>
  <si>
    <t>Train/SPA/TOS-1/TOS-1_Buratino_Heavy_flame_thrower_220mm_rocket_launcher_5.jpg</t>
  </si>
  <si>
    <t>Train/SPA/TOS-1/TOS-1_Buratino_Heavy_flame_thrower_220mm_rocket_launcher_6.jpg</t>
  </si>
  <si>
    <t>Train/SPA/TOS-1/TOS-1A_BM-1_Soltsepek_Flamethrower_220mm_Multiple_Incendiary_Thermobaric_Rocket_Launcher_-_Russia_17.jpg</t>
  </si>
  <si>
    <t>Train/SPA/TOS-1/TOS-1A_BM-1_Soltsepek_Flamethrower_220mm_Multiple_Incendiary_Thermobaric_Rocket_Launcher_-_Russia_19.jpg</t>
  </si>
  <si>
    <t>Train/SPA/TOS-1/TOS-1A_BM-1_Soltsepek_Flamethrower_220mm_Multiple_Incendiary_Thermobaric_Rocket_Launcher_-_Russia_20.jpg</t>
  </si>
  <si>
    <t>Train/SPA/TOS-1/TOS-1A_BM-1_Soltsepek_Flamethrower_220mm_Multiple_Incendiary_Thermobaric_Rocket_Launcher_-_Russia_21.jpg</t>
  </si>
  <si>
    <t>Train/SPA/TOS-1/TOS-1A_BM-1_Soltsepek_Flamethrower_220mm_Multiple_Incendiary_Thermobaric_Rocket_Launcher_-_Russia_22.jpg</t>
  </si>
  <si>
    <t>Train/SPA/TOS-1/TOS-1A_BM-1_Soltsepek_Flamethrower_220mm_Multiple_Incendiary_Thermobaric_Rocket_Launcher_-_Russia_23.jpg</t>
  </si>
  <si>
    <t>Train/SPA/TOS-1/TOS-1A_BM-1_Soltsepek_Flamethrower_220mm_Multiple_Incendiary_Thermobaric_Rocket_Launcher_-_Russia_24.jpg</t>
  </si>
  <si>
    <t>Train/SPA/TOS-1/TOS-1A_BM-1_Soltsepek_Flamethrower_220mm_Multiple_Incendiary_Thermobaric_Rocket_Launcher_-_Russia_25.jpg</t>
  </si>
  <si>
    <t>Train/SPA/TOS-1/TOS-1A_BM-1_Soltsepek_Flamethrower_220mm_Multiple_Incendiary_Thermobaric_Rocket_Launcher_-_Russia_26.jpg</t>
  </si>
  <si>
    <t>Train/Tank/T-14/T-14_Armata_MBT_Main_Battle_Tank_-_Russia_109.jpg</t>
  </si>
  <si>
    <t>Train/Tank/T-14/T-14_Armata_MBT_Main_Battle_Tank_-_Russia_110.jpg</t>
  </si>
  <si>
    <t>Train/Tank/T-14/T-14_Armata_MBT_Main_Battle_Tank_-_Russia_111.jpg</t>
  </si>
  <si>
    <t>Train/Tank/T-14/T-14_Armata_MBT_Main_Battle_Tank_-_Russia_112.jpg</t>
  </si>
  <si>
    <t>Train/Tank/T-14/T-14_Armata_MBT_Main_Battle_Tank_-_Russia_113.jpg</t>
  </si>
  <si>
    <t>Train/Tank/T-14/T-14_Armata_MBT_Main_Battle_Tank_-_Russia_114.jpg</t>
  </si>
  <si>
    <t>Train/Tank/T-14/T-14_Armata_MBT_Main_Battle_Tank_-_Russia_115.jpg</t>
  </si>
  <si>
    <t>Train/Tank/T-14/T-14_Armata_MBT_Main_Battle_Tank_-_Russia_116.jpg</t>
  </si>
  <si>
    <t>Train/Tank/T-14/T-14_Armata_MBT_Main_Battle_Tank_-_Russia_117.jpg</t>
  </si>
  <si>
    <t>Train/Tank/T-14/T-14_Armata_MBT_Main_Battle_Tank_-_Russia_118.jpg</t>
  </si>
  <si>
    <t>Train/Tank/T-14/T-14_Armata_MBT_Main_Battle_Tank_-_Russia_119.jpg</t>
  </si>
  <si>
    <t>Train/Tank/T-14/T-14_Armata_MBT_Main_Battle_Tank_-_Russia_121.jpg</t>
  </si>
  <si>
    <t>Train/Tank/T-14/T-14_Armata_MBT_Main_Battle_Tank_-_Russia_122.jpg</t>
  </si>
  <si>
    <t>Train/Tank/T-14/T-14_Armata_MBT_Main_Battle_Tank_-_Russia_123.jpg</t>
  </si>
  <si>
    <t>Train/Tank/T-14/T-14_Armata_MBT_Main_Battle_Tank_-_Russia_124.jpg</t>
  </si>
  <si>
    <t>Train/Tank/T-14/T-14_Armata_MBT_Main_Battle_Tank_-_Russia_126.jpg</t>
  </si>
  <si>
    <t>Train/Tank/T-14/T-14_Armata_MBT_Main_Battle_Tank_-_Russia_127.jpg</t>
  </si>
  <si>
    <t>Train/Tank/T-14/T-14_Armata_MBT_Main_Battle_Tank_-_Russia_128.jpg</t>
  </si>
  <si>
    <t>Train/Tank/T-14/T-14_Armata_MBT_Main_Battle_Tank_-_Russia_130.jpg</t>
  </si>
  <si>
    <t>Train/Tank/T-14/T-14_Armata_MBT_Main_Battle_Tank_-_Russia_131.jpg</t>
  </si>
  <si>
    <t>Train/Tank/T-14/T-14_Armata_MBT_Main_Battle_Tank_-_Russia_134.jpg</t>
  </si>
  <si>
    <t>Train/Tank/T-62/T-62_MBT_Main_Battle_Tank_-_Russia_145.jpg</t>
  </si>
  <si>
    <t>Train/Tank/T-62/T-62_MBT_Main_Battle_Tank_-_Russia_146.jpg</t>
  </si>
  <si>
    <t>Train/Tank/T-62/T-62_MBT_Main_Battle_Tank_-_Russia_147.jpg</t>
  </si>
  <si>
    <t>Train/Tank/T-62/T-62_MBT_Main_Battle_Tank_-_Russia_148.jpg</t>
  </si>
  <si>
    <t>Train/Tank/T-62/T-62_MBT_Main_Battle_Tank_-_Russia_149.jpg</t>
  </si>
  <si>
    <t>Train/Tank/T-62/T-62_MBT_Main_Battle_Tank_-_Russia_150.jpg</t>
  </si>
  <si>
    <t>Train/Tank/T-62/T-62_MBT_Main_Battle_Tank_-_Russia_151.jpg</t>
  </si>
  <si>
    <t>Train/Tank/T-62/T-62_MBT_Main_Battle_Tank_-_Russia_153.jpg</t>
  </si>
  <si>
    <t>Train/Tank/T-62/T-62_MBT_Main_Battle_Tank_-_Russia_155.jpg</t>
  </si>
  <si>
    <t>Train/Tank/T-62/T-62_MBT_Main_Battle_Tank_-_Russia_157.jpg</t>
  </si>
  <si>
    <t>Train/Tank/T-62/T-62_MBT_Main_Battle_Tank_-_Russia_158.jpg</t>
  </si>
  <si>
    <t>Train/Tank/T-62/T-62_MBT_Main_Battle_Tank_-_Russia_160.jpg</t>
  </si>
  <si>
    <t>Train/Tank/T-62/T-62_MBT_Main_Battle_Tank_-_Russia_161.jpg</t>
  </si>
  <si>
    <t>Train/Tank/T-62/T-62_Medium_Tank___Main_Battle_Tank_(MBT)_60.jpg</t>
  </si>
  <si>
    <t>Train/Tank/T-62/T-62M_MBT_Main_Battle_Tank_-_Russia_90.jpg</t>
  </si>
  <si>
    <t>Train/Tank/T-62/T-62M_MBT_Main_Battle_Tank_-_Russia_91.jpg</t>
  </si>
  <si>
    <t>Train/Tank/T-62/T-62M_MBT_Main_Battle_Tank_-_Russia_93.jpg</t>
  </si>
  <si>
    <t>Train/Tank/T-62/T-62M_MBT_Main_Battle_Tank_-_Russia_94.jpg</t>
  </si>
  <si>
    <t>Train/Tank/T-62/T-62M_MBT_Main_Battle_Tank_-_Russia_95.jpg</t>
  </si>
  <si>
    <t>Train/Tank/T-62/T-62M_MBT_Main_Battle_Tank_-_Russia_96.jpg</t>
  </si>
  <si>
    <t>Train/Tank/T-64/1_jpg.rf.9941e22c771ea5e9f6b28a61fe93a8da.jpg</t>
  </si>
  <si>
    <t>Train/Tank/T-64/10_jpg.rf.66ce838a7503367cb074fba4ca0344bc.jpg</t>
  </si>
  <si>
    <t>Train/Tank/T-64/11_jpg.rf.8289d22b600bcb2dce980210d39e3e90.jpg</t>
  </si>
  <si>
    <t>Train/Tank/T-64/12_jpg.rf.dc5cee4e688bcb60c1f75d5ab8147771.jpg</t>
  </si>
  <si>
    <t>Train/Tank/T-64/13_jpg.rf.50a96af685886d0250f9bb9d3ccf51f9.jpg</t>
  </si>
  <si>
    <t>Train/Tank/T-64/14_jpg.rf.2dafce7f8960cb5b169f0c2c9a5d188a.jpg</t>
  </si>
  <si>
    <t>Train/Tank/T-64/15_jpg.rf.3106d353923c482ea8b39f0723575a40.jpg</t>
  </si>
  <si>
    <t>Train/Tank/T-64/16_jpg.rf.1dc4fefa312d41b2e1ce73f0eef39c76.jpg</t>
  </si>
  <si>
    <t>Train/Tank/T-64/17_png.rf.f3dd659b02840fc403568d1549f31fd9.jpg</t>
  </si>
  <si>
    <t>Train/Tank/T-64/18_jpg.rf.4cfc188ab7db27e446bd8a3ebf5d46ff.jpg</t>
  </si>
  <si>
    <t>Train/Tank/T-64/19_jpg.rf.55a2c7bfa229c836a133b275ce302e12.jpg</t>
  </si>
  <si>
    <t>Train/Tank/T-64/2_jpg.rf.4b0d95c6c8cd1f365172a2062c34a175.jpg</t>
  </si>
  <si>
    <t>Train/Tank/T-64/20_jpg.rf.dbd188d1883452af11441d2a7491ce16.jpg</t>
  </si>
  <si>
    <t>Train/Tank/T-64/21_jpg.rf.41159e9380d25226ad6f99bdbf186f86.jpg</t>
  </si>
  <si>
    <t>Train/Tank/T-64/22_jpg.rf.2058e3c881b17ab59943082b46d4c270.jpg</t>
  </si>
  <si>
    <t>Train/Tank/T-64/23_jpg.rf.abd3471f2d5599397c573a7dff865a16.jpg</t>
  </si>
  <si>
    <t>Train/Tank/T-64/24_jpg.rf.5d1e26f472fb8302b2cfda1eeca21758.jpg</t>
  </si>
  <si>
    <t>Train/Tank/T-64/25_jpg.rf.69c4f002c391dde964e55204af12ad46.jpg</t>
  </si>
  <si>
    <t>Train/Tank/T-64/26_jpg.rf.a0c458e74e2c3934ef08b9358c0b0a6a.jpg</t>
  </si>
  <si>
    <t>Train/Tank/T-64/27_jpg.rf.929aa76e86af0e76944f2103e97a209f.jpg</t>
  </si>
  <si>
    <t>Train/Tank/T-64/28_jpg.rf.528bb5668d4dac4b6047da7acdfcf08e.jpg</t>
  </si>
  <si>
    <t>Train/Tank/T-64/29_jpg.rf.55b4be3239522e3018268d691f2cbc13.jpg</t>
  </si>
  <si>
    <t>Train/Tank/T-64/3_jpg.rf.f76bb52edfcde6ee73ebbed9776d072c.jpg</t>
  </si>
  <si>
    <t>Train/Tank/T-64/30_jpg.rf.5e6532121fd250131b92a7cf1e9d1324.jpg</t>
  </si>
  <si>
    <t>Train/Tank/T-64/31_jpg.rf.2fb03d445b6a32c2562e6fdac5ae334c.jpg</t>
  </si>
  <si>
    <t>Train/Tank/T-64/32_jpg.rf.3d6c2f1d6c02dbbba5b2a054ef63d2ce.jpg</t>
  </si>
  <si>
    <t>Train/Tank/T-64/33_jpg.rf.ef1bc1703f604242e94147ff79731cbe.jpg</t>
  </si>
  <si>
    <t>Train/Tank/T-64/34_jpg.rf.0eb4a6eeefe9d7056898d341b6702a3d.jpg</t>
  </si>
  <si>
    <t>Train/Tank/T-64/35_jpg.rf.2f980edb131af9f5ebdb500f65896066.jpg</t>
  </si>
  <si>
    <t>Train/Tank/T-64/36_jpg.rf.e0b7b863212cafc58b23745fb8eea4bc.jpg</t>
  </si>
  <si>
    <t>Train/Tank/T-64/37_jpg.rf.58d2950306b3b09b6fd6d409d79c52bd.jpg</t>
  </si>
  <si>
    <t>Train/Tank/T-64/38_jpg.rf.fb2ba0c1af7a5d6843bd149c055f7c39.jpg</t>
  </si>
  <si>
    <t>Train/Tank/T-64/39_jpg.rf.0ec365f558898d176e007056959e9bd6.jpg</t>
  </si>
  <si>
    <t>Train/Tank/T-64/40_jpg.rf.ef140dcb12cfa9e66ce8d16cbcfc4e98.jpg</t>
  </si>
  <si>
    <t>Train/Tank/T-64/41_jpg.rf.8c4de8042c4f3fea4238cfe727ef5c32.jpg</t>
  </si>
  <si>
    <t>Train/Tank/T-64/42_jpg.rf.49188dd543c290db2191c04c3dff2e98.jpg</t>
  </si>
  <si>
    <t>Train/Tank/T-64/43_jpg.rf.4b3ff164caf4263a75a65cbbe5a4b915.jpg</t>
  </si>
  <si>
    <t>Train/Tank/T-64/44_jpg.rf.b700015eb88155dc5b69ba9cacab91ab.jpg</t>
  </si>
  <si>
    <t>Train/Tank/T-64/45_jpg.rf.06d94638d1684dd4de0d5761d5f71593.jpg</t>
  </si>
  <si>
    <t>Train/Tank/T-64/46_jpg.rf.9c2602c308e9df4811255e5bcf9fbec6.jpg</t>
  </si>
  <si>
    <t>Train/Tank/T-64/47_jpg.rf.2cda8bc14fb4f3e2d55447f3f85cc439.jpg</t>
  </si>
  <si>
    <t>Train/Tank/T-64/48_jpg.rf.51118193058c422fe26ac9c9ebe11e85.jpg</t>
  </si>
  <si>
    <t>Train/Tank/T-64/49_jpg.rf.8c37c7b774e206bb280868af91e19b83.jpg</t>
  </si>
  <si>
    <t>Train/Tank/T-64/5_jpg.rf.0574b4ae990906ffeed6a59632db8e83.jpg</t>
  </si>
  <si>
    <t>Train/Tank/T-64/50_jpg.rf.a44b4c857e20fc928263e1f6a25df5f4.jpg</t>
  </si>
  <si>
    <t>Train/Tank/T-64/51_jpg.rf.06b5719607452f4007691042bf621bae.jpg</t>
  </si>
  <si>
    <t>Train/Tank/T-64/52_jpg.rf.1f0b3c2c21c333b4358c01a000b80e2b.jpg</t>
  </si>
  <si>
    <t>Train/Tank/T-64/53_jpg.rf.4166b684342ad204476c7e1907a67047.jpg</t>
  </si>
  <si>
    <t>Train/Tank/T-64/54_jpg.rf.4871ab26b097fad25a16d3a5242ecc11.jpg</t>
  </si>
  <si>
    <t>Train/Tank/T-64/55_jpg.rf.bbfbecd04906e385bf91a163a8d3119f.jpg</t>
  </si>
  <si>
    <t>Train/Tank/T-64/56_jpg.rf.26a91d274d22f9ab94a63118221f141b.jpg</t>
  </si>
  <si>
    <t>Train/Tank/T-64/57_jpg.rf.27769b49aaf09dde5bdd20a7a01ad2eb.jpg</t>
  </si>
  <si>
    <t>Train/Tank/T-64/58_jpg.rf.16186502d85e0fea9a11a34c0010665f.jpg</t>
  </si>
  <si>
    <t>Train/Tank/T-64/59_jpg.rf.f503ce5e6c23d0605df39b6a4ffa644f.jpg</t>
  </si>
  <si>
    <t>Train/Tank/T-64/6_jpg.rf.8fda4d727a16061fce2c803a89a3af07.jpg</t>
  </si>
  <si>
    <t>Train/Tank/T-64/60_jpg.rf.d5844e1a5053f27cf1d65ed84409968b.jpg</t>
  </si>
  <si>
    <t>Train/Tank/T-64/61_jpg.rf.91f4dc1a8fa611b3672bd09db9092f87.jpg</t>
  </si>
  <si>
    <t>Train/Tank/T-64/62_jpg.rf.8f66a074e12865f4a8f0eef4c28409e0.jpg</t>
  </si>
  <si>
    <t>Train/Tank/T-64/63_jpg.rf.66ae6a19ebaa860e1ea13d9bbae1c514.jpg</t>
  </si>
  <si>
    <t>Train/Tank/T-64/64_jpg.rf.04e2d56ed9a2cd96ef1979e4bfeaa904.jpg</t>
  </si>
  <si>
    <t>Train/Tank/T-64/65_jpg.rf.7ad7cbed1f5452176d787c5a8b30d907.jpg</t>
  </si>
  <si>
    <t>Train/Tank/T-64/66_jpg.rf.980f24b06f55894c1507a2dec3dcfa93.jpg</t>
  </si>
  <si>
    <t>Train/Tank/T-64/67_jpg.rf.dc12c6fd9804496bb0dc00798b7ba144.jpg</t>
  </si>
  <si>
    <t>Train/Tank/T-64/68_jpg.rf.341d3069db6753c53af9f5f5383c332a.jpg</t>
  </si>
  <si>
    <t>Train/Tank/T-64/69_jpg.rf.aef0e2afc4084a0d6ecaf38fbad18f53.jpg</t>
  </si>
  <si>
    <t>Train/Tank/T-64/7_jpg.rf.348f0dd86e8891588dd585fa26113573.jpg</t>
  </si>
  <si>
    <t>Train/Tank/T-64/70_jpg.rf.57e58c92b83dd28927ba8fabccdb98a6.jpg</t>
  </si>
  <si>
    <t>Train/Tank/T-64/71_jpg.rf.2d4a3acb3c433c07aa14e0a62b4fc857.jpg</t>
  </si>
  <si>
    <t>Train/Tank/T-64/72_jpg.rf.76c1c0fd25f0decde4b8122a40dc1d1b.jpg</t>
  </si>
  <si>
    <t>Train/Tank/T-64/74_jpg.rf.28fd32382d61ab0b22193cf62cef765c.jpg</t>
  </si>
  <si>
    <t>Train/Tank/T-64/75_jpg.rf.5c0af4da3f7cf36b524f7a9d7a464b25.jpg</t>
  </si>
  <si>
    <t>Train/Tank/T-64/76_jpg.rf.9b634e7ff952682959108122e30d9039.jpg</t>
  </si>
  <si>
    <t>Train/Tank/T-64/77_jpg.rf.80d74276eaeec4366a7fbcc097d2bd32.jpg</t>
  </si>
  <si>
    <t>Train/Tank/T-64/78_jpg.rf.9e52a62cd6844c95308ad55cf413cc7d.jpg</t>
  </si>
  <si>
    <t>Train/Tank/T-64/79_jpg.rf.77003499e8a6ec5c35ce19ce7cbaf49d.jpg</t>
  </si>
  <si>
    <t>Train/Tank/T-64/8_jpg.rf.49c47a8e6379e5b2971dfd6e0eb8f46a.jpg</t>
  </si>
  <si>
    <t>Train/Tank/T-64/80_jpg.rf.5ea1a1bad39feb724fc5bff7d5a1bb01.jpg</t>
  </si>
  <si>
    <t>Train/Tank/T-64/9_jpg.rf.e65510f0711bdab2cc2adfafc51aa259.jpg</t>
  </si>
  <si>
    <t>Train/Tank/T-64/T-64_MBT_T-64_Main_Battle_Tank_-_Russia_12.jpg</t>
  </si>
  <si>
    <t>Train/Tank/T-64/T-64BV_MBT_Main_Battle_Tank_-_Russia_66.jpg</t>
  </si>
  <si>
    <t>Train/Tank/T-64/T-64BV_MBT_Main_Battle_Tank_-_Russia_67.jpg</t>
  </si>
  <si>
    <t>Train/Tank/T-64/T-64BV_MBT_Main_Battle_Tank_-_Russia_68.jpg</t>
  </si>
  <si>
    <t>Train/Tank/T-64/T-64BV_MBT_Main_Battle_Tank_-_Russia_69.jpg</t>
  </si>
  <si>
    <t>Train/Tank/T-64/T-64BV_MBT_Main_Battle_Tank_-_Russia_70.jpg</t>
  </si>
  <si>
    <t>Train/Tank/T-64/T-64BV_MBT_Main_Battle_Tank_-_Russia_71.jpg</t>
  </si>
  <si>
    <t>Train/Tank/T-64/T-64BV_MBT_Main_Battle_Tank_-_Russia_72.jpg</t>
  </si>
  <si>
    <t>Train/Tank/T-64/T-64BV_MBT_Main_Battle_Tank_-_Russia_73.jpg</t>
  </si>
  <si>
    <t>Train/Tank/T-64/T-64BV_MBT_Main_Battle_Tank_-_Russia_74.jpg</t>
  </si>
  <si>
    <t>Train/Tank/T-64/T-64BV_MBT_Main_Battle_Tank_-_Russia_75.jpg</t>
  </si>
  <si>
    <t>Train/Tank/T-64/T-64BV_MBT_Main_Battle_Tank_-_Russia_76.jpg</t>
  </si>
  <si>
    <t>Train/Tank/T-64/T-64BV_MBT_Main_Battle_Tank_-_Russia_77.jpg</t>
  </si>
  <si>
    <t>Train/Tank/T-64/T-64BV_MBT_Main_Battle_Tank_-_Russia_78.jpg</t>
  </si>
  <si>
    <t>Train/Tank/T-64/T-64BV_MBT_Main_Battle_Tank_-_Russia_79.jpg</t>
  </si>
  <si>
    <t>Train/Tank/T-64/T-64BV_MBT_Main_Battle_Tank_-_Russia_80.jpg</t>
  </si>
  <si>
    <t>Train/Tank/T-64/T-64BV_MBT_Main_Battle_Tank_-_Russia_81.jpg</t>
  </si>
  <si>
    <t>Train/Tank/T-64/T-64BV_MBT_Main_Battle_Tank_-_Russia_82.jpg</t>
  </si>
  <si>
    <t>Train/Tank/T-72/T-72A_MBT_Main_Battle_Tank_-_Russia_184.jpg</t>
  </si>
  <si>
    <t>Train/Tank/T-72/T-72A_MBT_Main_Battle_Tank_-_Russia_185.jpg</t>
  </si>
  <si>
    <t>Train/Tank/T-72/T-72A_MBT_Main_Battle_Tank_-_Russia_187.jpg</t>
  </si>
  <si>
    <t>Train/Tank/T-72/T-72A_MBT_Main_Battle_Tank_-_Russia_188.jpg</t>
  </si>
  <si>
    <t>Train/Tank/T-72/T-72A_MBT_Main_Battle_Tank_-_Russia_189.jpg</t>
  </si>
  <si>
    <t>Train/Tank/T-72/T-72A_MBT_Main_Battle_Tank_-_Russia_191.jpg</t>
  </si>
  <si>
    <t>Train/Tank/T-72/T-72B_MBT_Main_Battle_Tank_-_Russia_39.jpg</t>
  </si>
  <si>
    <t>Train/Tank/T-72/T-72B_MBT_Main_Battle_Tank_-_Russia_40.jpg</t>
  </si>
  <si>
    <t>Train/Tank/T-72/T-72B_MBT_Main_Battle_Tank_-_Russia_41.jpg</t>
  </si>
  <si>
    <t>Train/Tank/T-72/T-72B_MBT_Main_Battle_Tank_-_Russia_43.jpg</t>
  </si>
  <si>
    <t>Train/Tank/T-72/T-72B_MBT_Main_Battle_Tank_-_Russia_44.jpg</t>
  </si>
  <si>
    <t>Train/Tank/T-72/T-72B_MBT_Main_Battle_Tank_-_Russia_45.jpg</t>
  </si>
  <si>
    <t>Train/Tank/T-72/T-72B_MBT_Main_Battle_Tank_-_Russia_46.jpg</t>
  </si>
  <si>
    <t>Train/Tank/T-72/T-72B_MBT_Main_Battle_Tank_-_Russia_47.jpg</t>
  </si>
  <si>
    <t>Train/Tank/T-72/T-72B_MBT_Main_Battle_Tank_-_Russia_49.jpg</t>
  </si>
  <si>
    <t>Train/Tank/T-72/T-72B_MBT_Main_Battle_Tank_-_Russia_50.jpg</t>
  </si>
  <si>
    <t>Train/Tank/T-72/T-72B1MS_White_Eagle_MBT_Main_Battle_Tank_Russia_13.jpg</t>
  </si>
  <si>
    <t>Train/Tank/T-72/T-72B1MS_White_Eagle_MBT_Main_Battle_Tank_Russia_14.jpg</t>
  </si>
  <si>
    <t>Train/Tank/T-72/T-72B1MS_White_Eagle_MBT_Main_Battle_Tank_Russia_15.jpg</t>
  </si>
  <si>
    <t>Train/Tank/T-72/T-72B1MS_White_Eagle_MBT_Main_Battle_Tank_Russia_16.jpg</t>
  </si>
  <si>
    <t>Train/Tank/T-72/T-72B1MS_White_Eagle_MBT_Main_Battle_Tank_Russia_17.jpg</t>
  </si>
  <si>
    <t>Train/Tank/T-72/T-72B1MS_White_Eagle_MBT_Main_Battle_Tank_Russia_18.jpg</t>
  </si>
  <si>
    <t>Train/Tank/T-72/T-72B1MS_White_Eagle_MBT_Main_Battle_Tank_Russia_20.jpg</t>
  </si>
  <si>
    <t>Train/Tank/T-72/T-72B1MS_White_Eagle_MBT_Main_Battle_Tank_Russia_21.jpg</t>
  </si>
  <si>
    <t>Train/Tank/T-72/T-72B3_MBT_Main_Battle_Tank_-_Russia_83.jpg</t>
  </si>
  <si>
    <t>Train/Tank/T-72/T-72B3_MBT_Main_Battle_Tank_-_Russia_85.jpg</t>
  </si>
  <si>
    <t>Train/Tank/T-72/T-72B3_MBT_Main_Battle_Tank_-_Russia_86.jpg</t>
  </si>
  <si>
    <t>Train/Tank/T-72/T-72B3_MBT_Main_Battle_Tank_-_Russia_87.jpg</t>
  </si>
  <si>
    <t>Train/Tank/T-72/T-72B3_MBT_Main_Battle_Tank_-_Russia_88.jpg</t>
  </si>
  <si>
    <t>Train/Tank/T-72/T-72B3_MBT_Main_Battle_Tank_-_Russia_89.jpg</t>
  </si>
  <si>
    <t>Train/Tank/T-72/T-72B3M___T-72B4_MBT_Main_Battle_Tank_-_Russia_53.jpg</t>
  </si>
  <si>
    <t>Train/Tank/T-72/T-72B3M___T-72B4_MBT_Main_Battle_Tank_-_Russia_54.jpg</t>
  </si>
  <si>
    <t>Train/Tank/T-72/T-72B3M___T-72B4_MBT_Main_Battle_Tank_-_Russia_55.jpg</t>
  </si>
  <si>
    <t>Train/Tank/T-80/T-80_(MBT)_Main_Battle_Tank_63.jpg</t>
  </si>
  <si>
    <t>Train/Tank/T-80/T-80_MBT_Main_Battle_Tank_-_Russia_192.jpg</t>
  </si>
  <si>
    <t>Train/Tank/T-80/T-80_MBT_Main_Battle_Tank_-_Russia_193.jpg</t>
  </si>
  <si>
    <t>Train/Tank/T-80/T-80_MBT_Main_Battle_Tank_-_Russia_194.jpg</t>
  </si>
  <si>
    <t>Train/Tank/T-80/T-80_MBT_Main_Battle_Tank_-_Russia_195.jpg</t>
  </si>
  <si>
    <t>Train/Tank/T-80/T-80_MBT_Main_Battle_Tank_-_Russia_196.jpg</t>
  </si>
  <si>
    <t>Train/Tank/T-80/T-80_MBT_Main_Battle_Tank_-_Russia_197.jpg</t>
  </si>
  <si>
    <t>Train/Tank/T-80/T-80_MBT_Main_Battle_Tank_-_Russia_198.jpg</t>
  </si>
  <si>
    <t>Train/Tank/T-80/T-80_MBT_Main_Battle_Tank_-_Russia_199.jpg</t>
  </si>
  <si>
    <t>Train/Tank/T-80/T-80_MBT_Main_Battle_Tank_-_Russia_200.jpg</t>
  </si>
  <si>
    <t>Train/Tank/T-80/T-80BV_MBT_Main_Battle_Tank_-_Russia_31.jpg</t>
  </si>
  <si>
    <t>Train/Tank/T-80/T-80BV_MBT_Main_Battle_Tank_-_Russia_32.jpg</t>
  </si>
  <si>
    <t>Train/Tank/T-80/T-80BV_MBT_Main_Battle_Tank_-_Russia_33.jpg</t>
  </si>
  <si>
    <t>Train/Tank/T-80/T-80BV_MBT_Main_Battle_Tank_-_Russia_34.jpg</t>
  </si>
  <si>
    <t>Train/Tank/T-80/T-80BV_MBT_Main_Battle_Tank_-_Russia_35.jpg</t>
  </si>
  <si>
    <t>Train/Tank/T-80/T-80BV_MBT_Main_Battle_Tank_-_Russia_36.jpg</t>
  </si>
  <si>
    <t>Train/Tank/T-80/T-80BV_MBT_Main_Battle_Tank_-_Russia_37.jpg</t>
  </si>
  <si>
    <t>Train/Tank/T-80/T-80BV_MBT_Main_Battle_Tank_-_Russia_38.jpg</t>
  </si>
  <si>
    <t>Train/Tank/T-80/T-80U___T-80UM_MBT_Main_Battle_Tank_-_Russia_0.jpg</t>
  </si>
  <si>
    <t>Train/Tank/T-80/T-80U___T-80UM_MBT_Main_Battle_Tank_-_Russia_1.jpg</t>
  </si>
  <si>
    <t>Train/Tank/T-80/T-80U___T-80UM_MBT_Main_Battle_Tank_-_Russia_2.jpg</t>
  </si>
  <si>
    <t>Train/Tank/T-90/T-90_MBT_Main_Battle_Tank_-_Russia_171.jpg</t>
  </si>
  <si>
    <t>Train/Tank/T-90/T-90_MBT_Main_Battle_Tank_-_Russia_172.jpg</t>
  </si>
  <si>
    <t>Train/Tank/T-90/T-90_MBT_Main_Battle_Tank_-_Russia_173.jpg</t>
  </si>
  <si>
    <t>Train/Tank/T-90/T-90_MBT_Main_Battle_Tank_-_Russia_174.jpg</t>
  </si>
  <si>
    <t>Train/Tank/T-90/T-90_MBT_Main_Battle_Tank_-_Russia_175.jpg</t>
  </si>
  <si>
    <t>Train/Tank/T-90/T-90_MBT_Main_Battle_Tank_-_Russia_176.jpg</t>
  </si>
  <si>
    <t>Train/Tank/T-90/T-90_MBT_Main_Battle_Tank_-_Russia_177.jpg</t>
  </si>
  <si>
    <t>Train/Tank/T-90/T-90_MBT_Main_Battle_Tank_-_Russia_178.jpg</t>
  </si>
  <si>
    <t>Train/Tank/T-90/T-90_MBT_Main_Battle_Tank_-_Russia_179.jpg</t>
  </si>
  <si>
    <t>Train/Tank/T-90/T-90_MBT_Main_Battle_Tank_-_Russia_180.jpg</t>
  </si>
  <si>
    <t>Train/Tank/T-90/T-90_MBT_Main_Battle_Tank_-_Russia_181.jpg</t>
  </si>
  <si>
    <t>Train/Tank/T-90/T-90_MBT_Main_Battle_Tank_-_Russia_182.jpg</t>
  </si>
  <si>
    <t>Train/Tank/T-90/T-90_MBT_Main_Battle_Tank_-_Russia_183.jpg</t>
  </si>
  <si>
    <t>Train/Tank/T-90/T-90A_MBT_Main_Battle_Tank_-_Russia_56.jpg</t>
  </si>
  <si>
    <t>Train/Tank/T-90/T-90A_MBT_Main_Battle_Tank_-_Russia_57.jpg</t>
  </si>
  <si>
    <t>Train/Tank/T-90/T-90A_MBT_Main_Battle_Tank_-_Russia_58.jpg</t>
  </si>
  <si>
    <t>Train/Tank/T-90/T-90A_MBT_Main_Battle_Tank_-_Russia_59.jpg</t>
  </si>
  <si>
    <t>Train/Tank/T-90/T-90A_MBT_Main_Battle_Tank_-_Russia_60.jpg</t>
  </si>
  <si>
    <t>Train/Tank/T-90/T-90A_MBT_Main_Battle_Tank_-_Russia_61.jpg</t>
  </si>
  <si>
    <t>Train/Tank/T-90/T-90A_MBT_Main_Battle_Tank_-_Russia_62.jpg</t>
  </si>
  <si>
    <t>Train/Tank/T-90/T-90A_MBT_Main_Battle_Tank_-_Russia_63.jpg</t>
  </si>
  <si>
    <t>Train/Tank/T-90/T-90A_MBT_Main_Battle_Tank_-_Russia_64.jpg</t>
  </si>
  <si>
    <t>Train/Tank/T-90/T-90A_MBT_Main_Battle_Tank_-_Russia_65.jpg</t>
  </si>
  <si>
    <t>Train/Tank/T-90/T-90M_Model_2017_Proryv-3_MBT_Main_Battle_Tank_-_Russia_22.jpg</t>
  </si>
  <si>
    <t>Train/Tank/T-90/T-90M_Model_2017_Proryv-3_MBT_Main_Battle_Tank_-_Russia_23.jpg</t>
  </si>
  <si>
    <t>Train/Tank/T-90/T-90M_Model_2017_Proryv-3_MBT_Main_Battle_Tank_-_Russia_24.jpg</t>
  </si>
  <si>
    <t>Train/Tank/T-90/T-90M_Model_2017_Proryv-3_MBT_Main_Battle_Tank_-_Russia_25.jpg</t>
  </si>
  <si>
    <t>Train/Tank/T-90/T-90M_Model_2017_Proryv-3_MBT_Main_Battle_Tank_-_Russia_26.jpg</t>
  </si>
  <si>
    <t>Train/Tank/T-90/T-90M_Model_2017_Proryv-3_MBT_Main_Battle_Tank_-_Russia_27.jpg</t>
  </si>
  <si>
    <t>Train/Tank/T-90/T-90M_Model_2017_Proryv-3_MBT_Main_Battle_Tank_-_Russia_28.jpg</t>
  </si>
  <si>
    <t>Train/Tank/T-90/T-90M_Model_2017_Proryv-3_MBT_Main_Battle_Tank_-_Russia_29.jpg</t>
  </si>
  <si>
    <t>Train/Tank/T-90/T-90M_Model_2017_Proryv-3_MBT_Main_Battle_Tank_-_Russia_30.jpg</t>
  </si>
  <si>
    <t>Train/Tank/T-90/T-90MS_MBT_Main_Battle_Tank_-_Russia_135.jpg</t>
  </si>
  <si>
    <t>Train/Tank/T-90/T-90MS_MBT_Main_Battle_Tank_-_Russia_136.jpg</t>
  </si>
  <si>
    <t>Train/Tank/T-90/T-90MS_MBT_Main_Battle_Tank_-_Russia_137.jpg</t>
  </si>
  <si>
    <t>Train/Tank/T-90/T-90MS_MBT_Main_Battle_Tank_-_Russia_138.jpg</t>
  </si>
  <si>
    <t>Train/Tank/T-90/T-90MS_MBT_Main_Battle_Tank_-_Russia_139.jpg</t>
  </si>
  <si>
    <t>Train/Tank/T-90/T-90MS_MBT_Main_Battle_Tank_-_Russia_140.jpg</t>
  </si>
  <si>
    <t>Train/Tank/T-90/T-90MS_MBT_Main_Battle_Tank_-_Russia_141.jpg</t>
  </si>
  <si>
    <t>Train/Tank/T-90/T-90MS_MBT_Main_Battle_Tank_-_Russia_142.jpg</t>
  </si>
  <si>
    <t>Train/Tank/T-90/T-90S_MBT_Main_Battle_Tank_Russia_166.jpg</t>
  </si>
  <si>
    <t>Course-grain true predict total:</t>
  </si>
  <si>
    <t>Fine-grain true predict total:</t>
  </si>
  <si>
    <t>Coarse-grain true predict total</t>
  </si>
  <si>
    <t>Number of non confliction between experiment 1 and 2</t>
  </si>
  <si>
    <t>Course-grain false predict total:</t>
  </si>
  <si>
    <t>Fine-grain false predict total:</t>
  </si>
  <si>
    <t>Coarse-grain false predict total</t>
  </si>
  <si>
    <t>Number of confliction between experiment 1 and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</si>
</sst>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u/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11"/>
      <color theme="1"/>
      <name val="Arial"/>
      <family val="2"/>
      <scheme val="minor"/>
    </font>
    <font>
      <u/>
      <sz val="10"/>
      <color rgb="FF000000"/>
      <name val="Arial"/>
      <family val="2"/>
    </font>
    <font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sz val="9"/>
      <color rgb="FF000000"/>
      <name val="&quot;Google Sans Mono&quot;"/>
    </font>
    <font>
      <sz val="10"/>
      <color theme="1"/>
      <name val="Arial"/>
      <family val="2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9"/>
      <color rgb="FF000000"/>
      <name val="Calibri"/>
      <family val="2"/>
    </font>
    <font>
      <b/>
      <sz val="10"/>
      <color theme="1"/>
      <name val="Arial"/>
      <family val="2"/>
      <scheme val="minor"/>
    </font>
    <font>
      <sz val="9"/>
      <color rgb="FF000000"/>
      <name val="Arial"/>
      <family val="2"/>
      <scheme val="minor"/>
    </font>
    <font>
      <b/>
      <sz val="10"/>
      <color rgb="FF1F1F1F"/>
      <name val="&quot;Google Sans&quot;"/>
    </font>
    <font>
      <sz val="10"/>
      <name val="Arial"/>
      <family val="2"/>
    </font>
    <font>
      <sz val="11"/>
      <name val="Arial"/>
      <family val="2"/>
    </font>
    <font>
      <u/>
      <sz val="11"/>
      <color rgb="FF1155CC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E1C699"/>
        <bgColor rgb="FFE1C699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E1F7E3"/>
        <bgColor rgb="FFE1F7E3"/>
      </patternFill>
    </fill>
    <fill>
      <patternFill patternType="solid">
        <fgColor rgb="FFF9CB9C"/>
        <bgColor rgb="FFF9CB9C"/>
      </patternFill>
    </fill>
    <fill>
      <patternFill patternType="solid">
        <fgColor rgb="FFE6B8AF"/>
        <bgColor rgb="FFE6B8AF"/>
      </patternFill>
    </fill>
    <fill>
      <patternFill patternType="solid">
        <fgColor rgb="FFD9EAD3"/>
        <bgColor rgb="FFD9EAD3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2" borderId="0" xfId="0" applyFont="1" applyFill="1"/>
    <xf numFmtId="2" fontId="1" fillId="2" borderId="0" xfId="0" applyNumberFormat="1" applyFont="1" applyFill="1"/>
    <xf numFmtId="0" fontId="1" fillId="2" borderId="1" xfId="0" applyFont="1" applyFill="1" applyBorder="1"/>
    <xf numFmtId="0" fontId="2" fillId="2" borderId="0" xfId="0" applyFont="1" applyFill="1"/>
    <xf numFmtId="0" fontId="3" fillId="2" borderId="0" xfId="0" applyFont="1" applyFill="1"/>
    <xf numFmtId="2" fontId="3" fillId="2" borderId="0" xfId="0" applyNumberFormat="1" applyFont="1" applyFill="1"/>
    <xf numFmtId="0" fontId="4" fillId="0" borderId="0" xfId="0" applyFont="1"/>
    <xf numFmtId="0" fontId="5" fillId="0" borderId="0" xfId="0" applyFont="1"/>
    <xf numFmtId="0" fontId="6" fillId="2" borderId="0" xfId="0" applyFont="1" applyFill="1"/>
    <xf numFmtId="2" fontId="7" fillId="2" borderId="0" xfId="0" applyNumberFormat="1" applyFont="1" applyFill="1" applyAlignment="1">
      <alignment horizontal="right"/>
    </xf>
    <xf numFmtId="0" fontId="7" fillId="2" borderId="0" xfId="0" applyFont="1" applyFill="1" applyAlignment="1">
      <alignment horizontal="right"/>
    </xf>
    <xf numFmtId="0" fontId="8" fillId="2" borderId="0" xfId="0" applyFont="1" applyFill="1"/>
    <xf numFmtId="0" fontId="5" fillId="2" borderId="0" xfId="0" applyFont="1" applyFill="1"/>
    <xf numFmtId="2" fontId="8" fillId="2" borderId="0" xfId="0" applyNumberFormat="1" applyFont="1" applyFill="1"/>
    <xf numFmtId="2" fontId="3" fillId="0" borderId="0" xfId="0" applyNumberFormat="1" applyFont="1"/>
    <xf numFmtId="2" fontId="9" fillId="3" borderId="0" xfId="0" applyNumberFormat="1" applyFont="1" applyFill="1"/>
    <xf numFmtId="0" fontId="1" fillId="4" borderId="0" xfId="0" applyFont="1" applyFill="1"/>
    <xf numFmtId="0" fontId="3" fillId="4" borderId="0" xfId="0" applyFont="1" applyFill="1"/>
    <xf numFmtId="2" fontId="3" fillId="4" borderId="0" xfId="0" applyNumberFormat="1" applyFont="1" applyFill="1"/>
    <xf numFmtId="0" fontId="9" fillId="4" borderId="0" xfId="0" applyFont="1" applyFill="1"/>
    <xf numFmtId="2" fontId="10" fillId="2" borderId="0" xfId="0" applyNumberFormat="1" applyFont="1" applyFill="1"/>
    <xf numFmtId="2" fontId="0" fillId="2" borderId="0" xfId="0" applyNumberFormat="1" applyFill="1"/>
    <xf numFmtId="0" fontId="10" fillId="2" borderId="0" xfId="0" applyFont="1" applyFill="1"/>
    <xf numFmtId="0" fontId="0" fillId="2" borderId="0" xfId="0" applyFill="1"/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5" borderId="0" xfId="0" applyFont="1" applyFill="1" applyAlignment="1">
      <alignment wrapText="1"/>
    </xf>
    <xf numFmtId="15" fontId="7" fillId="0" borderId="0" xfId="0" applyNumberFormat="1" applyFont="1" applyAlignment="1">
      <alignment horizontal="right"/>
    </xf>
    <xf numFmtId="0" fontId="1" fillId="0" borderId="0" xfId="0" applyFont="1"/>
    <xf numFmtId="0" fontId="3" fillId="0" borderId="0" xfId="0" applyFont="1"/>
    <xf numFmtId="4" fontId="3" fillId="0" borderId="0" xfId="0" applyNumberFormat="1" applyFont="1"/>
    <xf numFmtId="0" fontId="11" fillId="0" borderId="0" xfId="0" applyFont="1" applyAlignment="1">
      <alignment horizontal="center" vertical="top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11" fillId="0" borderId="0" xfId="0" applyNumberFormat="1" applyFont="1" applyAlignment="1">
      <alignment horizontal="center" vertical="top"/>
    </xf>
    <xf numFmtId="0" fontId="14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/>
    <xf numFmtId="2" fontId="0" fillId="0" borderId="0" xfId="0" applyNumberFormat="1"/>
    <xf numFmtId="2" fontId="0" fillId="3" borderId="0" xfId="0" applyNumberFormat="1" applyFill="1"/>
    <xf numFmtId="0" fontId="9" fillId="3" borderId="0" xfId="0" applyFont="1" applyFill="1"/>
    <xf numFmtId="0" fontId="1" fillId="3" borderId="1" xfId="0" applyFont="1" applyFill="1" applyBorder="1"/>
    <xf numFmtId="0" fontId="12" fillId="3" borderId="1" xfId="0" applyFont="1" applyFill="1" applyBorder="1" applyAlignment="1">
      <alignment horizontal="left" vertical="top"/>
    </xf>
    <xf numFmtId="0" fontId="11" fillId="3" borderId="1" xfId="0" applyFont="1" applyFill="1" applyBorder="1" applyAlignment="1">
      <alignment horizontal="left" vertical="top"/>
    </xf>
    <xf numFmtId="0" fontId="3" fillId="3" borderId="1" xfId="0" applyFont="1" applyFill="1" applyBorder="1"/>
    <xf numFmtId="0" fontId="14" fillId="0" borderId="1" xfId="0" applyFont="1" applyBorder="1" applyAlignment="1">
      <alignment horizontal="left"/>
    </xf>
    <xf numFmtId="0" fontId="14" fillId="3" borderId="1" xfId="0" applyFont="1" applyFill="1" applyBorder="1" applyAlignment="1">
      <alignment horizontal="left"/>
    </xf>
    <xf numFmtId="0" fontId="14" fillId="3" borderId="1" xfId="0" applyFont="1" applyFill="1" applyBorder="1" applyAlignment="1">
      <alignment horizontal="right"/>
    </xf>
    <xf numFmtId="0" fontId="14" fillId="3" borderId="1" xfId="0" applyFont="1" applyFill="1" applyBorder="1"/>
    <xf numFmtId="0" fontId="16" fillId="3" borderId="1" xfId="0" applyFont="1" applyFill="1" applyBorder="1"/>
    <xf numFmtId="0" fontId="3" fillId="0" borderId="0" xfId="0" applyFont="1" applyAlignment="1">
      <alignment horizontal="left"/>
    </xf>
    <xf numFmtId="0" fontId="3" fillId="3" borderId="0" xfId="0" applyFont="1" applyFill="1"/>
    <xf numFmtId="0" fontId="14" fillId="3" borderId="0" xfId="0" applyFont="1" applyFill="1" applyAlignment="1">
      <alignment horizontal="right"/>
    </xf>
    <xf numFmtId="2" fontId="1" fillId="4" borderId="0" xfId="0" applyNumberFormat="1" applyFont="1" applyFill="1"/>
    <xf numFmtId="0" fontId="1" fillId="4" borderId="1" xfId="0" applyFont="1" applyFill="1" applyBorder="1"/>
    <xf numFmtId="0" fontId="17" fillId="4" borderId="0" xfId="0" applyFont="1" applyFill="1" applyAlignment="1">
      <alignment horizontal="center"/>
    </xf>
    <xf numFmtId="0" fontId="5" fillId="4" borderId="0" xfId="0" applyFont="1" applyFill="1"/>
    <xf numFmtId="2" fontId="7" fillId="4" borderId="0" xfId="0" applyNumberFormat="1" applyFont="1" applyFill="1" applyAlignment="1">
      <alignment horizontal="right"/>
    </xf>
    <xf numFmtId="0" fontId="7" fillId="4" borderId="0" xfId="0" applyFont="1" applyFill="1" applyAlignment="1">
      <alignment horizontal="right"/>
    </xf>
    <xf numFmtId="0" fontId="7" fillId="4" borderId="0" xfId="0" applyFont="1" applyFill="1"/>
    <xf numFmtId="0" fontId="18" fillId="0" borderId="0" xfId="0" applyFont="1"/>
    <xf numFmtId="2" fontId="3" fillId="3" borderId="0" xfId="0" applyNumberFormat="1" applyFont="1" applyFill="1"/>
    <xf numFmtId="0" fontId="8" fillId="3" borderId="0" xfId="0" applyFont="1" applyFill="1"/>
    <xf numFmtId="0" fontId="19" fillId="2" borderId="0" xfId="0" applyFont="1" applyFill="1"/>
    <xf numFmtId="0" fontId="10" fillId="0" borderId="0" xfId="0" applyFont="1"/>
    <xf numFmtId="0" fontId="0" fillId="3" borderId="0" xfId="0" applyFill="1"/>
    <xf numFmtId="2" fontId="10" fillId="0" borderId="0" xfId="0" applyNumberFormat="1" applyFont="1"/>
    <xf numFmtId="0" fontId="11" fillId="8" borderId="1" xfId="0" applyFont="1" applyFill="1" applyBorder="1" applyAlignment="1">
      <alignment horizontal="center" vertical="top"/>
    </xf>
    <xf numFmtId="0" fontId="11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4" fontId="1" fillId="0" borderId="1" xfId="0" applyNumberFormat="1" applyFont="1" applyBorder="1" applyAlignment="1">
      <alignment horizontal="left"/>
    </xf>
    <xf numFmtId="4" fontId="11" fillId="0" borderId="1" xfId="0" applyNumberFormat="1" applyFont="1" applyBorder="1" applyAlignment="1">
      <alignment horizontal="left" vertical="top"/>
    </xf>
    <xf numFmtId="0" fontId="11" fillId="6" borderId="1" xfId="0" applyFont="1" applyFill="1" applyBorder="1" applyAlignment="1">
      <alignment horizontal="left" vertical="top"/>
    </xf>
    <xf numFmtId="0" fontId="11" fillId="7" borderId="1" xfId="0" applyFont="1" applyFill="1" applyBorder="1" applyAlignment="1">
      <alignment horizontal="left" vertical="top"/>
    </xf>
    <xf numFmtId="0" fontId="11" fillId="8" borderId="1" xfId="0" applyFont="1" applyFill="1" applyBorder="1" applyAlignment="1">
      <alignment horizontal="left" vertical="top"/>
    </xf>
    <xf numFmtId="0" fontId="7" fillId="0" borderId="1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4" fontId="3" fillId="0" borderId="1" xfId="0" applyNumberFormat="1" applyFont="1" applyBorder="1" applyAlignment="1">
      <alignment horizontal="left"/>
    </xf>
    <xf numFmtId="4" fontId="14" fillId="0" borderId="1" xfId="0" applyNumberFormat="1" applyFont="1" applyBorder="1" applyAlignment="1">
      <alignment horizontal="left"/>
    </xf>
    <xf numFmtId="0" fontId="14" fillId="6" borderId="1" xfId="0" applyFont="1" applyFill="1" applyBorder="1" applyAlignment="1">
      <alignment horizontal="right"/>
    </xf>
    <xf numFmtId="0" fontId="14" fillId="7" borderId="1" xfId="0" applyFont="1" applyFill="1" applyBorder="1" applyAlignment="1">
      <alignment horizontal="right"/>
    </xf>
    <xf numFmtId="0" fontId="14" fillId="8" borderId="1" xfId="0" applyFont="1" applyFill="1" applyBorder="1" applyAlignment="1">
      <alignment horizontal="right"/>
    </xf>
    <xf numFmtId="0" fontId="14" fillId="0" borderId="1" xfId="0" applyFont="1" applyBorder="1" applyAlignment="1">
      <alignment horizontal="right"/>
    </xf>
    <xf numFmtId="0" fontId="7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4" fontId="3" fillId="0" borderId="0" xfId="0" applyNumberFormat="1" applyFont="1" applyAlignment="1">
      <alignment horizontal="left"/>
    </xf>
    <xf numFmtId="4" fontId="14" fillId="0" borderId="0" xfId="0" applyNumberFormat="1" applyFont="1" applyAlignment="1">
      <alignment horizontal="left"/>
    </xf>
    <xf numFmtId="0" fontId="14" fillId="6" borderId="0" xfId="0" applyFont="1" applyFill="1"/>
    <xf numFmtId="0" fontId="14" fillId="7" borderId="0" xfId="0" applyFont="1" applyFill="1"/>
    <xf numFmtId="0" fontId="11" fillId="7" borderId="3" xfId="0" applyFont="1" applyFill="1" applyBorder="1" applyAlignment="1">
      <alignment horizontal="center" vertical="top"/>
    </xf>
    <xf numFmtId="0" fontId="20" fillId="0" borderId="4" xfId="0" applyFont="1" applyBorder="1"/>
    <xf numFmtId="0" fontId="20" fillId="0" borderId="2" xfId="0" applyFont="1" applyBorder="1"/>
    <xf numFmtId="0" fontId="11" fillId="0" borderId="3" xfId="0" applyFont="1" applyBorder="1" applyAlignment="1">
      <alignment horizontal="center" vertical="top"/>
    </xf>
    <xf numFmtId="0" fontId="11" fillId="0" borderId="3" xfId="0" applyFont="1" applyBorder="1" applyAlignment="1">
      <alignment horizontal="left" vertical="top"/>
    </xf>
    <xf numFmtId="4" fontId="1" fillId="0" borderId="3" xfId="0" applyNumberFormat="1" applyFont="1" applyBorder="1" applyAlignment="1">
      <alignment horizontal="left"/>
    </xf>
    <xf numFmtId="4" fontId="11" fillId="0" borderId="3" xfId="0" applyNumberFormat="1" applyFont="1" applyBorder="1" applyAlignment="1">
      <alignment horizontal="left" vertical="top"/>
    </xf>
    <xf numFmtId="0" fontId="11" fillId="6" borderId="3" xfId="0" applyFont="1" applyFill="1" applyBorder="1" applyAlignment="1">
      <alignment horizontal="center" vertical="top"/>
    </xf>
    <xf numFmtId="0" fontId="7" fillId="0" borderId="3" xfId="0" applyFont="1" applyBorder="1" applyAlignment="1">
      <alignment horizontal="left"/>
    </xf>
    <xf numFmtId="0" fontId="3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619500" cy="22860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733425</xdr:colOff>
      <xdr:row>0</xdr:row>
      <xdr:rowOff>0</xdr:rowOff>
    </xdr:from>
    <xdr:ext cx="3619500" cy="228600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0</xdr:row>
      <xdr:rowOff>0</xdr:rowOff>
    </xdr:from>
    <xdr:ext cx="3762375" cy="2286000"/>
    <xdr:pic>
      <xdr:nvPicPr>
        <xdr:cNvPr id="4" name="image5.png" title="Imag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85725</xdr:rowOff>
    </xdr:from>
    <xdr:ext cx="3619500" cy="2238375"/>
    <xdr:pic>
      <xdr:nvPicPr>
        <xdr:cNvPr id="5" name="image3.png" title="Imag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733425</xdr:colOff>
      <xdr:row>11</xdr:row>
      <xdr:rowOff>85725</xdr:rowOff>
    </xdr:from>
    <xdr:ext cx="3524250" cy="2238375"/>
    <xdr:pic>
      <xdr:nvPicPr>
        <xdr:cNvPr id="6" name="image4.png" title="Imag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open?id=1auolzKjwEbv4-qP8JVOZQKwhgk3Xbufa&amp;usp=drive_copy" TargetMode="External"/><Relationship Id="rId671" Type="http://schemas.openxmlformats.org/officeDocument/2006/relationships/hyperlink" Target="https://drive.google.com/open?id=1U6QRxozYp8WTpvJWjt4NeMOm3xoNEDqP&amp;usp=drive_copy" TargetMode="External"/><Relationship Id="rId769" Type="http://schemas.openxmlformats.org/officeDocument/2006/relationships/hyperlink" Target="https://drive.google.com/open?id=1DGm1cWWnXLjNuS-NDVwKkUHyeBhAwibc&amp;usp=drive_copy" TargetMode="External"/><Relationship Id="rId21" Type="http://schemas.openxmlformats.org/officeDocument/2006/relationships/hyperlink" Target="https://drive.google.com/open?id=1QkdYgGsNIcJq7QrQEKBsfr6rS3R0x29v&amp;usp=drive_copy" TargetMode="External"/><Relationship Id="rId324" Type="http://schemas.openxmlformats.org/officeDocument/2006/relationships/hyperlink" Target="https://drive.google.com/open?id=10bzAQYCdzYTz9GsBB0mRg2PPlsIB23ka&amp;usp=drive_copy" TargetMode="External"/><Relationship Id="rId531" Type="http://schemas.openxmlformats.org/officeDocument/2006/relationships/hyperlink" Target="https://drive.google.com/open?id=1UGFs3WkFRdShaWLYUuMPUZwJ-VAB3eil&amp;usp=drive_copy" TargetMode="External"/><Relationship Id="rId629" Type="http://schemas.openxmlformats.org/officeDocument/2006/relationships/hyperlink" Target="https://drive.google.com/open?id=1iLcJEZX0RapVD1REwATn1suynYGkRlUB&amp;usp=drive_copy" TargetMode="External"/><Relationship Id="rId170" Type="http://schemas.openxmlformats.org/officeDocument/2006/relationships/hyperlink" Target="https://drive.google.com/open?id=1usfsXnSRw4wsJvYbNuYtbuTaGLsTQxNM&amp;usp=drive_copy" TargetMode="External"/><Relationship Id="rId268" Type="http://schemas.openxmlformats.org/officeDocument/2006/relationships/hyperlink" Target="https://drive.google.com/open?id=1FV1MSddzZYgVn3_GWo5t_rdjdCmn3aBC&amp;usp=drive_copy" TargetMode="External"/><Relationship Id="rId475" Type="http://schemas.openxmlformats.org/officeDocument/2006/relationships/hyperlink" Target="https://drive.google.com/open?id=1cb5NZnV77auG6ep45ukA_N-79ZgOyosU&amp;usp=drive_copy" TargetMode="External"/><Relationship Id="rId682" Type="http://schemas.openxmlformats.org/officeDocument/2006/relationships/hyperlink" Target="https://drive.google.com/open?id=1Yz-g_hUSqRXYoJWzSzyY_X3my2McVw3F&amp;usp=drive_copy" TargetMode="External"/><Relationship Id="rId32" Type="http://schemas.openxmlformats.org/officeDocument/2006/relationships/hyperlink" Target="https://drive.google.com/open?id=1coGHiNC8iDEapYk2uRdlp-tdywzxYuSX&amp;usp=drive_copy" TargetMode="External"/><Relationship Id="rId128" Type="http://schemas.openxmlformats.org/officeDocument/2006/relationships/hyperlink" Target="https://drive.google.com/open?id=19USAwx2jE4bRF7sBQIbA_Wb1z5u2qdf3&amp;usp=drive_copy" TargetMode="External"/><Relationship Id="rId335" Type="http://schemas.openxmlformats.org/officeDocument/2006/relationships/hyperlink" Target="https://drive.google.com/open?id=1lYz3rQyvv-syRrSjIW6kwIaWetteC3M2&amp;usp=drive_copy" TargetMode="External"/><Relationship Id="rId542" Type="http://schemas.openxmlformats.org/officeDocument/2006/relationships/hyperlink" Target="https://drive.google.com/open?id=1SBPeSdCX0C_V-YxZWGR47cIFyqbK7pS7&amp;usp=drive_copy" TargetMode="External"/><Relationship Id="rId181" Type="http://schemas.openxmlformats.org/officeDocument/2006/relationships/hyperlink" Target="https://drive.google.com/open?id=1_j9KVLTZwO1ilRvqxJLPYvoA_2TRgY3L&amp;usp=drive_copy" TargetMode="External"/><Relationship Id="rId402" Type="http://schemas.openxmlformats.org/officeDocument/2006/relationships/hyperlink" Target="https://drive.google.com/open?id=1k8aPobmunaGjqM_xfAVk3U45wTma85so&amp;usp=drive_copy" TargetMode="External"/><Relationship Id="rId279" Type="http://schemas.openxmlformats.org/officeDocument/2006/relationships/hyperlink" Target="https://drive.google.com/open?id=1Aj_TxBkPy4WvTe3X6LelgMd9JuSEjAsD&amp;usp=drive_copy" TargetMode="External"/><Relationship Id="rId486" Type="http://schemas.openxmlformats.org/officeDocument/2006/relationships/hyperlink" Target="https://drive.google.com/open?id=1XrLdHxfPMr24J_CrFsAYVxuLq0CI6YKX&amp;usp=drive_copy" TargetMode="External"/><Relationship Id="rId693" Type="http://schemas.openxmlformats.org/officeDocument/2006/relationships/hyperlink" Target="https://drive.google.com/open?id=1YG99SOQcuEqnp4ssnA4jXbH1Rsen7h5E&amp;usp=drive_copy" TargetMode="External"/><Relationship Id="rId707" Type="http://schemas.openxmlformats.org/officeDocument/2006/relationships/hyperlink" Target="https://drive.google.com/open?id=1a10SgXixNwJcg-HqYba3O06NDeA9epEc&amp;usp=drive_copy" TargetMode="External"/><Relationship Id="rId43" Type="http://schemas.openxmlformats.org/officeDocument/2006/relationships/hyperlink" Target="https://drive.google.com/open?id=1JOolOzf8C5puqg9MATcK07VMFZ3HKq_c&amp;usp=drive_copy" TargetMode="External"/><Relationship Id="rId139" Type="http://schemas.openxmlformats.org/officeDocument/2006/relationships/hyperlink" Target="https://drive.google.com/open?id=1-V0bgrh9cgpenTmqXetpjRjC7iCkic3k&amp;usp=drive_copy" TargetMode="External"/><Relationship Id="rId346" Type="http://schemas.openxmlformats.org/officeDocument/2006/relationships/hyperlink" Target="https://drive.google.com/open?id=1bJTvyTtI_LtYVjbyBDWYuVmOpfN6Drjc&amp;usp=drive_copy" TargetMode="External"/><Relationship Id="rId553" Type="http://schemas.openxmlformats.org/officeDocument/2006/relationships/hyperlink" Target="https://drive.google.com/open?id=1qd18UZvKuRrZQhUeJAdJMpo_xSF2EeiO&amp;usp=drive_copy" TargetMode="External"/><Relationship Id="rId760" Type="http://schemas.openxmlformats.org/officeDocument/2006/relationships/hyperlink" Target="https://drive.google.com/open?id=1bAO1CNrWYb6lM0D_JBKib6psk7X874hT&amp;usp=drive_copy" TargetMode="External"/><Relationship Id="rId192" Type="http://schemas.openxmlformats.org/officeDocument/2006/relationships/hyperlink" Target="https://drive.google.com/open?id=1J-12QOK67hW3TsSyzuwKMvaGYUz9QEZW&amp;usp=drive_copy" TargetMode="External"/><Relationship Id="rId206" Type="http://schemas.openxmlformats.org/officeDocument/2006/relationships/hyperlink" Target="https://drive.google.com/open?id=1oJhkPSte-_bj4ureorcoZvl-3tT3g1Rd&amp;usp=drive_copy" TargetMode="External"/><Relationship Id="rId413" Type="http://schemas.openxmlformats.org/officeDocument/2006/relationships/hyperlink" Target="https://drive.google.com/open?id=1TqWrMAeLnJsiSUG2-064BNBAyRx4_QUS&amp;usp=drive_copy" TargetMode="External"/><Relationship Id="rId497" Type="http://schemas.openxmlformats.org/officeDocument/2006/relationships/hyperlink" Target="https://drive.google.com/open?id=1T8qoqjGrQGN6WiNn6J2pzCQQyqjBfn2e&amp;usp=drive_copy" TargetMode="External"/><Relationship Id="rId620" Type="http://schemas.openxmlformats.org/officeDocument/2006/relationships/hyperlink" Target="https://drive.google.com/open?id=1dhdjXvtGsahYixqi-MlO0hjlpYvzK1v6&amp;usp=drive_copy" TargetMode="External"/><Relationship Id="rId718" Type="http://schemas.openxmlformats.org/officeDocument/2006/relationships/hyperlink" Target="https://drive.google.com/open?id=1Bw06eIEq6SGXUAwFnZTcj5I1890OtdIb&amp;usp=drive_copy" TargetMode="External"/><Relationship Id="rId357" Type="http://schemas.openxmlformats.org/officeDocument/2006/relationships/hyperlink" Target="https://drive.google.com/open?id=1FlYVMQvqsCxL3VZfmgQlQ5ApoV7gj-sC&amp;usp=drive_copy" TargetMode="External"/><Relationship Id="rId54" Type="http://schemas.openxmlformats.org/officeDocument/2006/relationships/hyperlink" Target="https://drive.google.com/open?id=1f6D8IZYg0HWO7vFGqU93b-YDiMHwV4bo&amp;usp=drive_copy" TargetMode="External"/><Relationship Id="rId217" Type="http://schemas.openxmlformats.org/officeDocument/2006/relationships/hyperlink" Target="https://drive.google.com/open?id=1aZrKmAccafMcMxVZ79HO4ibXSSKw7_u2&amp;usp=drive_copy" TargetMode="External"/><Relationship Id="rId564" Type="http://schemas.openxmlformats.org/officeDocument/2006/relationships/hyperlink" Target="https://drive.google.com/open?id=1OdqlvmmYWBZqOva4XXzWkR5pA056eeT2&amp;usp=drive_copy" TargetMode="External"/><Relationship Id="rId771" Type="http://schemas.openxmlformats.org/officeDocument/2006/relationships/hyperlink" Target="https://drive.google.com/open?id=1tPpIEER68IIywJ1Qo2ma_P-uDIbR-o_G&amp;usp=drive_copy" TargetMode="External"/><Relationship Id="rId424" Type="http://schemas.openxmlformats.org/officeDocument/2006/relationships/hyperlink" Target="https://drive.google.com/open?id=1wT0qZd3V7h1NzXR4A8Xv-1k3LU8kaIkB&amp;usp=drive_copy" TargetMode="External"/><Relationship Id="rId631" Type="http://schemas.openxmlformats.org/officeDocument/2006/relationships/hyperlink" Target="https://drive.google.com/open?id=1ZIVJ1AmeAdSBC8-_j4_HqhytRq2Jkihu&amp;usp=drive_copy" TargetMode="External"/><Relationship Id="rId729" Type="http://schemas.openxmlformats.org/officeDocument/2006/relationships/hyperlink" Target="https://drive.google.com/open?id=1uXHc_LjK1jH-IY2wpuWfX_eSGL-FEKdq&amp;usp=drive_copy" TargetMode="External"/><Relationship Id="rId270" Type="http://schemas.openxmlformats.org/officeDocument/2006/relationships/hyperlink" Target="https://drive.google.com/open?id=1YvfKKptwcnWzj9Pj1jfjYoGQAIBLH-zf&amp;usp=drive_copy" TargetMode="External"/><Relationship Id="rId65" Type="http://schemas.openxmlformats.org/officeDocument/2006/relationships/hyperlink" Target="https://drive.google.com/open?id=1r7ToCiZxbCrRxz2Vt0ylsqS1J0lNQ8Hz&amp;usp=drive_copy" TargetMode="External"/><Relationship Id="rId130" Type="http://schemas.openxmlformats.org/officeDocument/2006/relationships/hyperlink" Target="https://drive.google.com/open?id=1wDPY0hSeRyii_ZBD0NEDRO0sOCrGJ5lm&amp;usp=drive_copy" TargetMode="External"/><Relationship Id="rId368" Type="http://schemas.openxmlformats.org/officeDocument/2006/relationships/hyperlink" Target="https://drive.google.com/open?id=1QTW1vbaBEW-3srXdHDW2gQQQ6XAUakG4&amp;usp=drive_copy" TargetMode="External"/><Relationship Id="rId575" Type="http://schemas.openxmlformats.org/officeDocument/2006/relationships/hyperlink" Target="https://drive.google.com/open?id=17fmwK7P6jdie7LTkl4xJN4l6nkL4wxYN&amp;usp=drive_copy" TargetMode="External"/><Relationship Id="rId782" Type="http://schemas.openxmlformats.org/officeDocument/2006/relationships/hyperlink" Target="https://drive.google.com/open?id=1Xfr9x84FhsL6PraLfzOU7fRrPJ-RCUT-&amp;usp=drive_copy" TargetMode="External"/><Relationship Id="rId228" Type="http://schemas.openxmlformats.org/officeDocument/2006/relationships/hyperlink" Target="https://drive.google.com/open?id=1PiYpO56ixgl3O9IgK_kSI6XeJdIJoAui&amp;usp=drive_copy" TargetMode="External"/><Relationship Id="rId435" Type="http://schemas.openxmlformats.org/officeDocument/2006/relationships/hyperlink" Target="https://drive.google.com/open?id=1NPZU1q1U6Z8yKhwNGLyYgSUkLztjjgw4&amp;usp=drive_copy" TargetMode="External"/><Relationship Id="rId642" Type="http://schemas.openxmlformats.org/officeDocument/2006/relationships/hyperlink" Target="https://drive.google.com/open?id=1dbQOXHl17nW0FBzFCkoJfxLtUzcDeeBk&amp;usp=drive_copy" TargetMode="External"/><Relationship Id="rId281" Type="http://schemas.openxmlformats.org/officeDocument/2006/relationships/hyperlink" Target="https://drive.google.com/open?id=1Pwe-UQkSgBvE-uCUeWnHLtFAsqsELMFH&amp;usp=drive_copy" TargetMode="External"/><Relationship Id="rId502" Type="http://schemas.openxmlformats.org/officeDocument/2006/relationships/hyperlink" Target="https://drive.google.com/open?id=1uGsWnU3Jln1PX6EI4s8FTINb84sEJobI&amp;usp=drive_copy" TargetMode="External"/><Relationship Id="rId76" Type="http://schemas.openxmlformats.org/officeDocument/2006/relationships/hyperlink" Target="https://drive.google.com/open?id=143DfAgF1OegIW_RE67VNajH7UF5MrGMm&amp;usp=drive_copy" TargetMode="External"/><Relationship Id="rId141" Type="http://schemas.openxmlformats.org/officeDocument/2006/relationships/hyperlink" Target="https://drive.google.com/open?id=18KytXsE8oShQOLAzVYrTpO_S0RWIcsyt&amp;usp=drive_copy" TargetMode="External"/><Relationship Id="rId379" Type="http://schemas.openxmlformats.org/officeDocument/2006/relationships/hyperlink" Target="https://drive.google.com/open?id=1y3SrCkIWRRw7yK2qjfFPMfkxqQwrTFhS&amp;usp=drive_copy" TargetMode="External"/><Relationship Id="rId586" Type="http://schemas.openxmlformats.org/officeDocument/2006/relationships/hyperlink" Target="https://drive.google.com/open?id=1ruSIJF-wE0RlyvprkftEgLh0l-wNON_V&amp;usp=drive_copy" TargetMode="External"/><Relationship Id="rId793" Type="http://schemas.openxmlformats.org/officeDocument/2006/relationships/hyperlink" Target="https://drive.google.com/open?id=1aDieHLdVxcPZbfCp_gWaE46CFXsDfZ3N&amp;usp=drive_copy" TargetMode="External"/><Relationship Id="rId807" Type="http://schemas.openxmlformats.org/officeDocument/2006/relationships/hyperlink" Target="https://drive.google.com/open?id=175snQReDeFonnMKdJsorLky58LRRaTPn&amp;usp=drive_copy" TargetMode="External"/><Relationship Id="rId7" Type="http://schemas.openxmlformats.org/officeDocument/2006/relationships/hyperlink" Target="https://drive.google.com/open?id=17y-fgqCeLxepeEoEb6bpthkn4U5PdEyz&amp;usp=drive_copy" TargetMode="External"/><Relationship Id="rId239" Type="http://schemas.openxmlformats.org/officeDocument/2006/relationships/hyperlink" Target="https://drive.google.com/open?id=1FBPzF0f6NBzubOwqn2zQtREd7Yt-qkB0&amp;usp=drive_copy" TargetMode="External"/><Relationship Id="rId446" Type="http://schemas.openxmlformats.org/officeDocument/2006/relationships/hyperlink" Target="https://drive.google.com/open?id=1Rz8cVd6mCaQhhBra1d1ldt7ig8JxdyWD&amp;usp=drive_copy" TargetMode="External"/><Relationship Id="rId653" Type="http://schemas.openxmlformats.org/officeDocument/2006/relationships/hyperlink" Target="https://drive.google.com/open?id=1_82dI27T3BhH8BJPuMtbJf1gl_7s_I9H&amp;usp=drive_copy" TargetMode="External"/><Relationship Id="rId292" Type="http://schemas.openxmlformats.org/officeDocument/2006/relationships/hyperlink" Target="https://drive.google.com/open?id=1ksUq7k4y64Bz7CoNd4cVUt3dmmY1OIpR&amp;usp=drive_copy" TargetMode="External"/><Relationship Id="rId306" Type="http://schemas.openxmlformats.org/officeDocument/2006/relationships/hyperlink" Target="https://drive.google.com/open?id=17_F9LvJHr3XjXkmG3ZAeJH8pukJBhxse&amp;usp=drive_copy" TargetMode="External"/><Relationship Id="rId87" Type="http://schemas.openxmlformats.org/officeDocument/2006/relationships/hyperlink" Target="https://drive.google.com/open?id=1atfhIJYA540qmH5rEpzKrU1_SCtmrtIZ&amp;usp=drive_copy" TargetMode="External"/><Relationship Id="rId513" Type="http://schemas.openxmlformats.org/officeDocument/2006/relationships/hyperlink" Target="https://drive.google.com/open?id=1RC4n72J8ljWwm0MrZJIX6L8vLKWZtsa3&amp;usp=drive_copy" TargetMode="External"/><Relationship Id="rId597" Type="http://schemas.openxmlformats.org/officeDocument/2006/relationships/hyperlink" Target="https://drive.google.com/open?id=1kIt6PdFVBwdlMlE3x5I-F62jiZcsCdLg&amp;usp=drive_copy" TargetMode="External"/><Relationship Id="rId720" Type="http://schemas.openxmlformats.org/officeDocument/2006/relationships/hyperlink" Target="https://drive.google.com/open?id=1jWQbo24l_ugkeo_oVSCZpY3qobh16-Jg&amp;usp=drive_copy" TargetMode="External"/><Relationship Id="rId152" Type="http://schemas.openxmlformats.org/officeDocument/2006/relationships/hyperlink" Target="https://drive.google.com/open?id=1iY-euKBwYgxTAIRsQyHciCZ_gUjbAdUK&amp;usp=drive_copy" TargetMode="External"/><Relationship Id="rId457" Type="http://schemas.openxmlformats.org/officeDocument/2006/relationships/hyperlink" Target="https://drive.google.com/open?id=1M2rekEhzDe1x6GW7T-ZT1mtuwnTPk-aS&amp;usp=drive_copy" TargetMode="External"/><Relationship Id="rId664" Type="http://schemas.openxmlformats.org/officeDocument/2006/relationships/hyperlink" Target="https://drive.google.com/open?id=1Z-zQ99powStzC1LpuS14rD41NMV5_15R&amp;usp=drive_copy" TargetMode="External"/><Relationship Id="rId14" Type="http://schemas.openxmlformats.org/officeDocument/2006/relationships/hyperlink" Target="https://drive.google.com/open?id=1btORL5A89yeFBVJY4CJEWQC2Xbv5k6U7&amp;usp=drive_copy" TargetMode="External"/><Relationship Id="rId317" Type="http://schemas.openxmlformats.org/officeDocument/2006/relationships/hyperlink" Target="https://drive.google.com/open?id=1faj8YZ12bXyAGDOzFvllFO3IaYXyJ-93&amp;usp=drive_copy" TargetMode="External"/><Relationship Id="rId524" Type="http://schemas.openxmlformats.org/officeDocument/2006/relationships/hyperlink" Target="https://drive.google.com/open?id=1o6R4ivg--e3POdO9-0WTd8wH-Ikl_0LM&amp;usp=drive_copy" TargetMode="External"/><Relationship Id="rId731" Type="http://schemas.openxmlformats.org/officeDocument/2006/relationships/hyperlink" Target="https://drive.google.com/open?id=11QAFFltuSrzTF8yH5bmEGYVWckpNOQQI&amp;usp=drive_copy" TargetMode="External"/><Relationship Id="rId98" Type="http://schemas.openxmlformats.org/officeDocument/2006/relationships/hyperlink" Target="https://drive.google.com/open?id=1Q24gUB5Lr2ncliBIZUX5mEhX7mIRcdfD&amp;usp=drive_copy" TargetMode="External"/><Relationship Id="rId163" Type="http://schemas.openxmlformats.org/officeDocument/2006/relationships/hyperlink" Target="https://drive.google.com/open?id=1u5kpGTkXsAnwDcn00exYkkpweCOiTbN7&amp;usp=drive_copy" TargetMode="External"/><Relationship Id="rId370" Type="http://schemas.openxmlformats.org/officeDocument/2006/relationships/hyperlink" Target="https://drive.google.com/open?id=118NTCFkLDKoodaSHNuSXGaxe6tUhdC0F&amp;usp=drive_copy" TargetMode="External"/><Relationship Id="rId230" Type="http://schemas.openxmlformats.org/officeDocument/2006/relationships/hyperlink" Target="https://drive.google.com/open?id=14feL4OL76jZb3CqGThqhL7z2cW6mQ7HR&amp;usp=drive_copy" TargetMode="External"/><Relationship Id="rId468" Type="http://schemas.openxmlformats.org/officeDocument/2006/relationships/hyperlink" Target="https://drive.google.com/open?id=1epVhCKYuntpAFm9L06OfakHMEWFtQKLo&amp;usp=drive_copy" TargetMode="External"/><Relationship Id="rId675" Type="http://schemas.openxmlformats.org/officeDocument/2006/relationships/hyperlink" Target="https://drive.google.com/open?id=1wNOGUPMaZzR4puI6XG4UqdCvsyyWZOfc&amp;usp=drive_copy" TargetMode="External"/><Relationship Id="rId25" Type="http://schemas.openxmlformats.org/officeDocument/2006/relationships/hyperlink" Target="https://drive.google.com/open?id=1XRZlqAimcdg7j_kIuWmLC8986wrU6-Ia&amp;usp=drive_copy" TargetMode="External"/><Relationship Id="rId328" Type="http://schemas.openxmlformats.org/officeDocument/2006/relationships/hyperlink" Target="https://drive.google.com/open?id=18dYEwWi0EAzJe13jSjueTUEVmsyeluIW&amp;usp=drive_copy" TargetMode="External"/><Relationship Id="rId535" Type="http://schemas.openxmlformats.org/officeDocument/2006/relationships/hyperlink" Target="https://drive.google.com/open?id=1vZAt2aZ9t7c0JWQYBUG_PjYqaYWVurmY&amp;usp=drive_copy" TargetMode="External"/><Relationship Id="rId742" Type="http://schemas.openxmlformats.org/officeDocument/2006/relationships/hyperlink" Target="https://drive.google.com/open?id=1Qo9-htKsALSPKuJD2uoYzIPgFB8ga8F_&amp;usp=drive_copy" TargetMode="External"/><Relationship Id="rId174" Type="http://schemas.openxmlformats.org/officeDocument/2006/relationships/hyperlink" Target="https://drive.google.com/open?id=1nZ0D8AQgn8u2iwrpPBrM185DF7qvulVO&amp;usp=drive_copy" TargetMode="External"/><Relationship Id="rId381" Type="http://schemas.openxmlformats.org/officeDocument/2006/relationships/hyperlink" Target="https://drive.google.com/open?id=1DHiA1Uzl_PjUpbN0zentoIlo-yuDtOYS&amp;usp=drive_copy" TargetMode="External"/><Relationship Id="rId602" Type="http://schemas.openxmlformats.org/officeDocument/2006/relationships/hyperlink" Target="https://drive.google.com/open?id=1op05Px1nkHPzHfmpRVYlOjDwScpwWkfb&amp;usp=drive_copy" TargetMode="External"/><Relationship Id="rId241" Type="http://schemas.openxmlformats.org/officeDocument/2006/relationships/hyperlink" Target="https://drive.google.com/open?id=1FWeM3BY4CHgdVkmVTrqEKIQLKkRbjOTp&amp;usp=drive_copy" TargetMode="External"/><Relationship Id="rId479" Type="http://schemas.openxmlformats.org/officeDocument/2006/relationships/hyperlink" Target="https://drive.google.com/open?id=1eo-TjpiRpFcaDAWg8S_X5ptu2xHAZ4uU&amp;usp=drive_copy" TargetMode="External"/><Relationship Id="rId686" Type="http://schemas.openxmlformats.org/officeDocument/2006/relationships/hyperlink" Target="https://drive.google.com/open?id=1PUZ68gZI6fi5y2QrzbqLqMGExutVdvpY&amp;usp=drive_copy" TargetMode="External"/><Relationship Id="rId36" Type="http://schemas.openxmlformats.org/officeDocument/2006/relationships/hyperlink" Target="https://drive.google.com/open?id=1bnvQt2iRGpoRdWnUS-UpyTINGwSswaD7&amp;usp=drive_copy" TargetMode="External"/><Relationship Id="rId339" Type="http://schemas.openxmlformats.org/officeDocument/2006/relationships/hyperlink" Target="https://drive.google.com/open?id=1lngO6hnNWR6OcgS1AmnCXNewdRt7Y9kg&amp;usp=drive_copy" TargetMode="External"/><Relationship Id="rId546" Type="http://schemas.openxmlformats.org/officeDocument/2006/relationships/hyperlink" Target="https://drive.google.com/open?id=1TI0RQ006F4uQDJcaX_zEqCu1vnWqTPF9&amp;usp=drive_copy" TargetMode="External"/><Relationship Id="rId753" Type="http://schemas.openxmlformats.org/officeDocument/2006/relationships/hyperlink" Target="https://drive.google.com/open?id=1FL93MrQORNzS1IpslaqIz9kA1zWxEaPR&amp;usp=drive_copy" TargetMode="External"/><Relationship Id="rId101" Type="http://schemas.openxmlformats.org/officeDocument/2006/relationships/hyperlink" Target="https://drive.google.com/open?id=1-kQJmWnXjZEK0apKykDoQrVwtyE_pGaE&amp;usp=drive_copy" TargetMode="External"/><Relationship Id="rId185" Type="http://schemas.openxmlformats.org/officeDocument/2006/relationships/hyperlink" Target="https://drive.google.com/open?id=1xsBMWWvt2VOWpnQQAVikL3zAx49WpDN9&amp;usp=drive_copy" TargetMode="External"/><Relationship Id="rId406" Type="http://schemas.openxmlformats.org/officeDocument/2006/relationships/hyperlink" Target="https://drive.google.com/open?id=1F-DFZ2XiwhdStgzZM0FlUkyNyn34e9gB&amp;usp=drive_copy" TargetMode="External"/><Relationship Id="rId392" Type="http://schemas.openxmlformats.org/officeDocument/2006/relationships/hyperlink" Target="https://drive.google.com/open?id=1hAkyjjPb6LnRYICrtpwZ2TZkkJU9JKG6&amp;usp=drive_copy" TargetMode="External"/><Relationship Id="rId613" Type="http://schemas.openxmlformats.org/officeDocument/2006/relationships/hyperlink" Target="https://drive.google.com/open?id=1rGIjtIvZvDAVDml14-5sDugxvS-TxEj2&amp;usp=drive_copy" TargetMode="External"/><Relationship Id="rId697" Type="http://schemas.openxmlformats.org/officeDocument/2006/relationships/hyperlink" Target="https://drive.google.com/open?id=178kPoHC_7u-uuJGTYKO0PpM150KKt81k&amp;usp=drive_copy" TargetMode="External"/><Relationship Id="rId252" Type="http://schemas.openxmlformats.org/officeDocument/2006/relationships/hyperlink" Target="https://drive.google.com/open?id=1YrWa6cODBZCut5mE4n4uLRIVXm6zzHZZ&amp;usp=drive_copy" TargetMode="External"/><Relationship Id="rId47" Type="http://schemas.openxmlformats.org/officeDocument/2006/relationships/hyperlink" Target="https://drive.google.com/open?id=1RTKc6e35aW5DFKqw4_g_mycrnQiwudLc&amp;usp=drive_copy" TargetMode="External"/><Relationship Id="rId112" Type="http://schemas.openxmlformats.org/officeDocument/2006/relationships/hyperlink" Target="https://drive.google.com/open?id=1Hrd-GXoPllqUrs2PKJcAJLBSLsIy7arz&amp;usp=drive_copy" TargetMode="External"/><Relationship Id="rId557" Type="http://schemas.openxmlformats.org/officeDocument/2006/relationships/hyperlink" Target="https://drive.google.com/open?id=1-NmhP-DFvilU_FvmcQHj-KWZTK07Cmbv&amp;usp=drive_copy" TargetMode="External"/><Relationship Id="rId764" Type="http://schemas.openxmlformats.org/officeDocument/2006/relationships/hyperlink" Target="https://drive.google.com/open?id=1j_FUUFYRTMMJ2uaAbVRN9Z6TkpYHlFkb&amp;usp=drive_copy" TargetMode="External"/><Relationship Id="rId196" Type="http://schemas.openxmlformats.org/officeDocument/2006/relationships/hyperlink" Target="https://drive.google.com/open?id=1GH4YkyQz-Bc6KvQ1o6ATv3psQSZZnoaV&amp;usp=drive_copy" TargetMode="External"/><Relationship Id="rId417" Type="http://schemas.openxmlformats.org/officeDocument/2006/relationships/hyperlink" Target="https://drive.google.com/open?id=1cIOp1vHZ7PEGPitqugausxgSaYioKrg4&amp;usp=drive_copy" TargetMode="External"/><Relationship Id="rId624" Type="http://schemas.openxmlformats.org/officeDocument/2006/relationships/hyperlink" Target="https://drive.google.com/open?id=1t_Y_aKWvJvvNAUyNpfWpzvOTs_lQNGJY&amp;usp=drive_copy" TargetMode="External"/><Relationship Id="rId263" Type="http://schemas.openxmlformats.org/officeDocument/2006/relationships/hyperlink" Target="https://drive.google.com/open?id=1itShrR3k2T0JVh7hNM0hbWB2ERWsBlk3&amp;usp=drive_copy" TargetMode="External"/><Relationship Id="rId470" Type="http://schemas.openxmlformats.org/officeDocument/2006/relationships/hyperlink" Target="https://drive.google.com/open?id=1aWZOLiz5qpj0whZSqbWono86ibtm8i_Y&amp;usp=drive_copy" TargetMode="External"/><Relationship Id="rId58" Type="http://schemas.openxmlformats.org/officeDocument/2006/relationships/hyperlink" Target="https://drive.google.com/open?id=1UnNRR0fKYL_0jXY0yDuC5_PNl7wbsA7I&amp;usp=drive_copy" TargetMode="External"/><Relationship Id="rId123" Type="http://schemas.openxmlformats.org/officeDocument/2006/relationships/hyperlink" Target="https://drive.google.com/open?id=1aMG7XboHT615xB_RIsXVweBNg_CfWvNe&amp;usp=drive_copy" TargetMode="External"/><Relationship Id="rId330" Type="http://schemas.openxmlformats.org/officeDocument/2006/relationships/hyperlink" Target="https://drive.google.com/open?id=1bcozBVATIEQXuTtb4aYsZklvhXhGv-je&amp;usp=drive_copy" TargetMode="External"/><Relationship Id="rId568" Type="http://schemas.openxmlformats.org/officeDocument/2006/relationships/hyperlink" Target="https://drive.google.com/open?id=1ntlBKu6ZnjUVIGVWpOgtnzA3T0dnZqz0&amp;usp=drive_copy" TargetMode="External"/><Relationship Id="rId775" Type="http://schemas.openxmlformats.org/officeDocument/2006/relationships/hyperlink" Target="https://drive.google.com/open?id=1XZbCmnyBr1ZanQQtFY5lvpejvTiS-U2v&amp;usp=drive_copy" TargetMode="External"/><Relationship Id="rId428" Type="http://schemas.openxmlformats.org/officeDocument/2006/relationships/hyperlink" Target="https://drive.google.com/open?id=1FVAI1RR0GKLY0KIG0mbLgCZrgTMnAog_&amp;usp=drive_copy" TargetMode="External"/><Relationship Id="rId635" Type="http://schemas.openxmlformats.org/officeDocument/2006/relationships/hyperlink" Target="https://drive.google.com/open?id=1reYFUHGs6JqZvfXOzQaoJDJ9er1t7zxl&amp;usp=drive_copy" TargetMode="External"/><Relationship Id="rId274" Type="http://schemas.openxmlformats.org/officeDocument/2006/relationships/hyperlink" Target="https://drive.google.com/open?id=1V2Tgy5Phlt2MbHtwyHIQVDAcW_AZkB-C&amp;usp=drive_copy" TargetMode="External"/><Relationship Id="rId481" Type="http://schemas.openxmlformats.org/officeDocument/2006/relationships/hyperlink" Target="https://drive.google.com/open?id=1hre6mOiHpB9nZNwU2i68YWHv1xOoLvgk&amp;usp=drive_copy" TargetMode="External"/><Relationship Id="rId702" Type="http://schemas.openxmlformats.org/officeDocument/2006/relationships/hyperlink" Target="https://drive.google.com/open?id=1eiPzn94bMh-YHTeTf9pZYq6KXN40wLsK&amp;usp=drive_copy" TargetMode="External"/><Relationship Id="rId69" Type="http://schemas.openxmlformats.org/officeDocument/2006/relationships/hyperlink" Target="https://drive.google.com/open?id=1DqgVH-4bjKoqJhB81ISJqRYj66_M4HjV&amp;usp=drive_copy" TargetMode="External"/><Relationship Id="rId134" Type="http://schemas.openxmlformats.org/officeDocument/2006/relationships/hyperlink" Target="https://drive.google.com/open?id=1WMvqGUIo5g3MJtT9IpiwoszXIyPi-lFV&amp;usp=drive_copy" TargetMode="External"/><Relationship Id="rId579" Type="http://schemas.openxmlformats.org/officeDocument/2006/relationships/hyperlink" Target="https://drive.google.com/open?id=1MxrFFj4AAHbTFnuRDBsBlQWG37PWnMvW&amp;usp=drive_copy" TargetMode="External"/><Relationship Id="rId786" Type="http://schemas.openxmlformats.org/officeDocument/2006/relationships/hyperlink" Target="https://drive.google.com/open?id=18vLZ3UhX4E47F9zY65ERfCrbRiNu0LMz&amp;usp=drive_copy" TargetMode="External"/><Relationship Id="rId341" Type="http://schemas.openxmlformats.org/officeDocument/2006/relationships/hyperlink" Target="https://drive.google.com/open?id=1S6UyiJhm3JLCJIcDsnUW9KJQN7s2Gjwc&amp;usp=drive_copy" TargetMode="External"/><Relationship Id="rId439" Type="http://schemas.openxmlformats.org/officeDocument/2006/relationships/hyperlink" Target="https://drive.google.com/open?id=1qkzSBgoLd1NHM3NgWLl95sKmKiXQWl4a&amp;usp=drive_copy" TargetMode="External"/><Relationship Id="rId646" Type="http://schemas.openxmlformats.org/officeDocument/2006/relationships/hyperlink" Target="https://drive.google.com/open?id=1VfWdvsVEpNeVid6no32By-eEXCKtD2DB&amp;usp=drive_copy" TargetMode="External"/><Relationship Id="rId201" Type="http://schemas.openxmlformats.org/officeDocument/2006/relationships/hyperlink" Target="https://drive.google.com/open?id=1HuZB8CGin-tVvyP8UK_Vgmo6GXaiHq_a&amp;usp=drive_copy" TargetMode="External"/><Relationship Id="rId285" Type="http://schemas.openxmlformats.org/officeDocument/2006/relationships/hyperlink" Target="https://drive.google.com/open?id=1AMEg0E7KbEOthLyU6UZt3NnElbBmQe6Y&amp;usp=drive_copy" TargetMode="External"/><Relationship Id="rId506" Type="http://schemas.openxmlformats.org/officeDocument/2006/relationships/hyperlink" Target="https://drive.google.com/open?id=1OUcNSYly_FdX2UPDkf_MRXyweQ6i4Gdd&amp;usp=drive_copy" TargetMode="External"/><Relationship Id="rId492" Type="http://schemas.openxmlformats.org/officeDocument/2006/relationships/hyperlink" Target="https://drive.google.com/open?id=1s5XjdTgUMmYjVZ1GpFuNSW9dQjb4ZV8r&amp;usp=drive_copy" TargetMode="External"/><Relationship Id="rId713" Type="http://schemas.openxmlformats.org/officeDocument/2006/relationships/hyperlink" Target="https://drive.google.com/open?id=1bMR7rpZAVM0oS95Y41LXy3lIcS7K8K9B&amp;usp=drive_copy" TargetMode="External"/><Relationship Id="rId797" Type="http://schemas.openxmlformats.org/officeDocument/2006/relationships/hyperlink" Target="https://drive.google.com/open?id=10_o7ZFUksQK7yX7CC6Y2YfdyWXbq6CWQ&amp;usp=drive_copy" TargetMode="External"/><Relationship Id="rId145" Type="http://schemas.openxmlformats.org/officeDocument/2006/relationships/hyperlink" Target="https://drive.google.com/open?id=1rJdYRMe53TVhWcVheN9raWTLReIY349X&amp;usp=drive_copy" TargetMode="External"/><Relationship Id="rId352" Type="http://schemas.openxmlformats.org/officeDocument/2006/relationships/hyperlink" Target="https://drive.google.com/open?id=18dS4PWpY-8e4MAVMM3ro5A17R6O5kooK&amp;usp=drive_copy" TargetMode="External"/><Relationship Id="rId212" Type="http://schemas.openxmlformats.org/officeDocument/2006/relationships/hyperlink" Target="https://drive.google.com/open?id=1H1cI3-ZBl3-6hAS6gndlqi2Yy08wxxVO&amp;usp=drive_copy" TargetMode="External"/><Relationship Id="rId657" Type="http://schemas.openxmlformats.org/officeDocument/2006/relationships/hyperlink" Target="https://drive.google.com/open?id=1NR-lRwbdZLpHcb-J18jcNgviOgec2v7q&amp;usp=drive_copy" TargetMode="External"/><Relationship Id="rId296" Type="http://schemas.openxmlformats.org/officeDocument/2006/relationships/hyperlink" Target="https://drive.google.com/open?id=14tKfB1fWSU6C64oQerZu-zYKRMA6g1BG&amp;usp=drive_copy" TargetMode="External"/><Relationship Id="rId517" Type="http://schemas.openxmlformats.org/officeDocument/2006/relationships/hyperlink" Target="https://drive.google.com/open?id=1wyiqxLLtFkhdLalk1FTRI5UGBOIkHT6z&amp;usp=drive_copy" TargetMode="External"/><Relationship Id="rId724" Type="http://schemas.openxmlformats.org/officeDocument/2006/relationships/hyperlink" Target="https://drive.google.com/open?id=1LdcJHCU0CqxhcAiy_pllOeFhBxjWNUwT&amp;usp=drive_copy" TargetMode="External"/><Relationship Id="rId60" Type="http://schemas.openxmlformats.org/officeDocument/2006/relationships/hyperlink" Target="https://drive.google.com/open?id=1e1sVmUGPsvp0Mu0PU6lImQwmW9NwVyJ9&amp;usp=drive_copy" TargetMode="External"/><Relationship Id="rId156" Type="http://schemas.openxmlformats.org/officeDocument/2006/relationships/hyperlink" Target="https://drive.google.com/open?id=1JtkBKv_T9WbFrC75VM_H2g7w3ZeaEgeU&amp;usp=drive_copy" TargetMode="External"/><Relationship Id="rId363" Type="http://schemas.openxmlformats.org/officeDocument/2006/relationships/hyperlink" Target="https://drive.google.com/open?id=1_8c2onA5u2WrvmFHzI0epeavrjXPrljt&amp;usp=drive_copy" TargetMode="External"/><Relationship Id="rId570" Type="http://schemas.openxmlformats.org/officeDocument/2006/relationships/hyperlink" Target="https://drive.google.com/open?id=1N51dtB11sj1bFgnILrCeHUWrXbilJuYY&amp;usp=drive_copy" TargetMode="External"/><Relationship Id="rId223" Type="http://schemas.openxmlformats.org/officeDocument/2006/relationships/hyperlink" Target="https://drive.google.com/open?id=1y-sDFtd6lq4jwQc3R-_93_ZGHZwxhDss&amp;usp=drive_copy" TargetMode="External"/><Relationship Id="rId430" Type="http://schemas.openxmlformats.org/officeDocument/2006/relationships/hyperlink" Target="https://drive.google.com/open?id=14xmK8vxD4KVKs1FtcmartNn9HykPbf2l&amp;usp=drive_copy" TargetMode="External"/><Relationship Id="rId668" Type="http://schemas.openxmlformats.org/officeDocument/2006/relationships/hyperlink" Target="https://drive.google.com/open?id=1kRCPxJmWSTz9IVGZ4pUjmCd_VLhkAJsv&amp;usp=drive_copy" TargetMode="External"/><Relationship Id="rId18" Type="http://schemas.openxmlformats.org/officeDocument/2006/relationships/hyperlink" Target="https://drive.google.com/open?id=1xXbkGmaQMQ1teLAVeq8JUFEa2SYFdhI5&amp;usp=drive_copy" TargetMode="External"/><Relationship Id="rId528" Type="http://schemas.openxmlformats.org/officeDocument/2006/relationships/hyperlink" Target="https://drive.google.com/open?id=1IROAxUPD3Iz8-F7n0Kh7qqbh5_Xa022-&amp;usp=drive_copy" TargetMode="External"/><Relationship Id="rId735" Type="http://schemas.openxmlformats.org/officeDocument/2006/relationships/hyperlink" Target="https://drive.google.com/open?id=1twiDC1Wssz6KWfCvdFLGOS69lKDSy_G5&amp;usp=drive_copy" TargetMode="External"/><Relationship Id="rId167" Type="http://schemas.openxmlformats.org/officeDocument/2006/relationships/hyperlink" Target="https://drive.google.com/open?id=1HtMm4zG2elNhZqtHjlRddwvxkQOrZl9Y&amp;usp=drive_copy" TargetMode="External"/><Relationship Id="rId374" Type="http://schemas.openxmlformats.org/officeDocument/2006/relationships/hyperlink" Target="https://drive.google.com/open?id=1xtL9cxtwd_9los2Ndwx6ike_cKkur7q1&amp;usp=drive_copy" TargetMode="External"/><Relationship Id="rId581" Type="http://schemas.openxmlformats.org/officeDocument/2006/relationships/hyperlink" Target="https://drive.google.com/open?id=1DfOkLTGNuuEgHMILdN48l4_sviphd0Wu&amp;usp=drive_copy" TargetMode="External"/><Relationship Id="rId71" Type="http://schemas.openxmlformats.org/officeDocument/2006/relationships/hyperlink" Target="https://drive.google.com/open?id=1tJT-zvOzXkHLP5Jl5_7XTMa5OU883cyZ&amp;usp=drive_copy" TargetMode="External"/><Relationship Id="rId234" Type="http://schemas.openxmlformats.org/officeDocument/2006/relationships/hyperlink" Target="https://drive.google.com/open?id=1n0nevVqx9_mUthVwuiGAjgIBlvjvS7C6&amp;usp=drive_copy" TargetMode="External"/><Relationship Id="rId679" Type="http://schemas.openxmlformats.org/officeDocument/2006/relationships/hyperlink" Target="https://drive.google.com/open?id=1X_1Dje8rrCoJDymerLgRHKlrzaiWJS04&amp;usp=drive_copy" TargetMode="External"/><Relationship Id="rId802" Type="http://schemas.openxmlformats.org/officeDocument/2006/relationships/hyperlink" Target="https://drive.google.com/open?id=1zuV_NXtgxvzTlR_Ox-DgpY5PZ9m0oS8o&amp;usp=drive_copy" TargetMode="External"/><Relationship Id="rId2" Type="http://schemas.openxmlformats.org/officeDocument/2006/relationships/hyperlink" Target="http://armyrecognitino.com/" TargetMode="External"/><Relationship Id="rId29" Type="http://schemas.openxmlformats.org/officeDocument/2006/relationships/hyperlink" Target="https://drive.google.com/open?id=1GfSCXXKlicHEATm5el969LPBM9AR6mTP&amp;usp=drive_copy" TargetMode="External"/><Relationship Id="rId441" Type="http://schemas.openxmlformats.org/officeDocument/2006/relationships/hyperlink" Target="https://drive.google.com/open?id=1KKtkjSXzmc7Lud_UqVQnDENkygvZBJmm&amp;usp=drive_copy" TargetMode="External"/><Relationship Id="rId539" Type="http://schemas.openxmlformats.org/officeDocument/2006/relationships/hyperlink" Target="https://drive.google.com/open?id=1L_zRsYyV6wR4yjnTxP9rq7EMeKVbZM3b&amp;usp=drive_copy" TargetMode="External"/><Relationship Id="rId746" Type="http://schemas.openxmlformats.org/officeDocument/2006/relationships/hyperlink" Target="https://drive.google.com/open?id=1KxtgBhtuQrNmDtx4Gp3koVJB8euf04KH&amp;usp=drive_copy" TargetMode="External"/><Relationship Id="rId178" Type="http://schemas.openxmlformats.org/officeDocument/2006/relationships/hyperlink" Target="https://drive.google.com/open?id=12YUTYnjZ4rLPkIJVGhRVjrpsOEtbidIj&amp;usp=drive_copy" TargetMode="External"/><Relationship Id="rId301" Type="http://schemas.openxmlformats.org/officeDocument/2006/relationships/hyperlink" Target="https://drive.google.com/open?id=1Mh_LDeTWOJDVqoLJr6ByVA2B-hPVqwq8&amp;usp=drive_copy" TargetMode="External"/><Relationship Id="rId82" Type="http://schemas.openxmlformats.org/officeDocument/2006/relationships/hyperlink" Target="https://drive.google.com/open?id=1jKCEzQ_RNpHyNqaPOR13Dh4XOvaH574y&amp;usp=drive_copy" TargetMode="External"/><Relationship Id="rId385" Type="http://schemas.openxmlformats.org/officeDocument/2006/relationships/hyperlink" Target="https://drive.google.com/open?id=1l00dMFPbJSbIYP5mMGqx5mP-fh5Cjo6A&amp;usp=drive_copy" TargetMode="External"/><Relationship Id="rId592" Type="http://schemas.openxmlformats.org/officeDocument/2006/relationships/hyperlink" Target="https://drive.google.com/open?id=1fVt6T8oTlCRQgn3EHBZYvNNfwVgShe0N&amp;usp=drive_copy" TargetMode="External"/><Relationship Id="rId606" Type="http://schemas.openxmlformats.org/officeDocument/2006/relationships/hyperlink" Target="https://drive.google.com/open?id=12qtcFRR0a__j778jQC-bD8Q4tsN7kFxx&amp;usp=drive_copy" TargetMode="External"/><Relationship Id="rId245" Type="http://schemas.openxmlformats.org/officeDocument/2006/relationships/hyperlink" Target="https://drive.google.com/open?id=1YA08L_xJIzU24hqciBEMdS-0DIdGewi3&amp;usp=drive_copy" TargetMode="External"/><Relationship Id="rId452" Type="http://schemas.openxmlformats.org/officeDocument/2006/relationships/hyperlink" Target="https://drive.google.com/open?id=1xai23C9A8YmCGo-zfhU5ZeogGhxxzkNO&amp;usp=drive_copy" TargetMode="External"/><Relationship Id="rId105" Type="http://schemas.openxmlformats.org/officeDocument/2006/relationships/hyperlink" Target="https://drive.google.com/open?id=1vdyYveQiagji_0urcN182VqeEb7lRVQ9&amp;usp=drive_copy" TargetMode="External"/><Relationship Id="rId312" Type="http://schemas.openxmlformats.org/officeDocument/2006/relationships/hyperlink" Target="https://drive.google.com/open?id=1avsb2nr2SIf4Zp4nNGoMESpNxi5S8iba&amp;usp=drive_copy" TargetMode="External"/><Relationship Id="rId757" Type="http://schemas.openxmlformats.org/officeDocument/2006/relationships/hyperlink" Target="https://drive.google.com/open?id=1ebY0CsQPfyo1RzfVy66xtUlTkeV6aikR&amp;usp=drive_copy" TargetMode="External"/><Relationship Id="rId93" Type="http://schemas.openxmlformats.org/officeDocument/2006/relationships/hyperlink" Target="https://drive.google.com/open?id=1Zo64rW2jQsAYB68lfv-pexlGWK2HWlBi&amp;usp=drive_copy" TargetMode="External"/><Relationship Id="rId189" Type="http://schemas.openxmlformats.org/officeDocument/2006/relationships/hyperlink" Target="https://drive.google.com/open?id=1jz7knTnZfBpxtm4ZWcOWR5uPmV7Pku2P&amp;usp=drive_copy" TargetMode="External"/><Relationship Id="rId396" Type="http://schemas.openxmlformats.org/officeDocument/2006/relationships/hyperlink" Target="https://drive.google.com/open?id=1FPnJyw-D8u_Ecd4ZLsLbSmiKoP3u8P7V&amp;usp=drive_copy" TargetMode="External"/><Relationship Id="rId617" Type="http://schemas.openxmlformats.org/officeDocument/2006/relationships/hyperlink" Target="https://drive.google.com/open?id=1vYfSwKs5HR6dAigNEeeUB0ZMGg755DkV&amp;usp=drive_copy" TargetMode="External"/><Relationship Id="rId256" Type="http://schemas.openxmlformats.org/officeDocument/2006/relationships/hyperlink" Target="https://drive.google.com/open?id=1xpzGwEUeUc6rGMY6akvD-pPDM6WJsCZO&amp;usp=drive_copy" TargetMode="External"/><Relationship Id="rId463" Type="http://schemas.openxmlformats.org/officeDocument/2006/relationships/hyperlink" Target="https://drive.google.com/open?id=1L2StfIN6uWIGdVjekd1wQTT-Zp9J8Syw&amp;usp=drive_copy" TargetMode="External"/><Relationship Id="rId670" Type="http://schemas.openxmlformats.org/officeDocument/2006/relationships/hyperlink" Target="https://drive.google.com/open?id=1OXy3e_y__BjQpag8PorGS1uxo0s5u2I-&amp;usp=drive_copy" TargetMode="External"/><Relationship Id="rId116" Type="http://schemas.openxmlformats.org/officeDocument/2006/relationships/hyperlink" Target="https://drive.google.com/open?id=17IwWcLoaklsBUrgEHgF9PlQRiqMEyn6a&amp;usp=drive_copy" TargetMode="External"/><Relationship Id="rId323" Type="http://schemas.openxmlformats.org/officeDocument/2006/relationships/hyperlink" Target="https://drive.google.com/open?id=1UUiF1OKxRfn64yWI-gwf-pQQWkr3YB8Q&amp;usp=drive_copy" TargetMode="External"/><Relationship Id="rId530" Type="http://schemas.openxmlformats.org/officeDocument/2006/relationships/hyperlink" Target="https://drive.google.com/open?id=1fDWiYgrU0W6Zma7NuicQCM9Ek1yF-0on&amp;usp=drive_copy" TargetMode="External"/><Relationship Id="rId768" Type="http://schemas.openxmlformats.org/officeDocument/2006/relationships/hyperlink" Target="https://drive.google.com/open?id=1shnU03t7TaAiHuAd81GU9rHmsnrbGGSo&amp;usp=drive_copy" TargetMode="External"/><Relationship Id="rId20" Type="http://schemas.openxmlformats.org/officeDocument/2006/relationships/hyperlink" Target="https://drive.google.com/open?id=1ckZPsLL4eCWUmJtOzBr9jlVGUDdzMsAI&amp;usp=drive_copy" TargetMode="External"/><Relationship Id="rId628" Type="http://schemas.openxmlformats.org/officeDocument/2006/relationships/hyperlink" Target="https://drive.google.com/open?id=1xakux3T3NH9W1kgFc-YbSoNyHmEdrcqL&amp;usp=drive_copy" TargetMode="External"/><Relationship Id="rId267" Type="http://schemas.openxmlformats.org/officeDocument/2006/relationships/hyperlink" Target="https://drive.google.com/open?id=1dqsIVdky5j1dGtDaro_goTrHi4bOcbiB&amp;usp=drive_copy" TargetMode="External"/><Relationship Id="rId474" Type="http://schemas.openxmlformats.org/officeDocument/2006/relationships/hyperlink" Target="https://drive.google.com/open?id=1m-nerPV4dOFrev1RdxjQhq9lmv-DtDx-&amp;usp=drive_copy" TargetMode="External"/><Relationship Id="rId127" Type="http://schemas.openxmlformats.org/officeDocument/2006/relationships/hyperlink" Target="https://drive.google.com/open?id=1qlHhtDYwTXkVHO41jSpl3G_GtE51cbBz&amp;usp=drive_copy" TargetMode="External"/><Relationship Id="rId681" Type="http://schemas.openxmlformats.org/officeDocument/2006/relationships/hyperlink" Target="https://drive.google.com/open?id=1P_r5R7oDSKOibDVOU8ALsagXx14XWsKd&amp;usp=drive_copy" TargetMode="External"/><Relationship Id="rId779" Type="http://schemas.openxmlformats.org/officeDocument/2006/relationships/hyperlink" Target="https://drive.google.com/open?id=1zw_bgLhmhdCB930j58MGKt6mxE8bsIVt&amp;usp=drive_copy" TargetMode="External"/><Relationship Id="rId31" Type="http://schemas.openxmlformats.org/officeDocument/2006/relationships/hyperlink" Target="https://drive.google.com/open?id=1FaqyLgWgBSLo5GBGCndayJczrlPYYhha&amp;usp=drive_copy" TargetMode="External"/><Relationship Id="rId334" Type="http://schemas.openxmlformats.org/officeDocument/2006/relationships/hyperlink" Target="https://drive.google.com/open?id=13ucTI5LJMgDLW92XGQrOl2kUjF9HSrXB&amp;usp=drive_copy" TargetMode="External"/><Relationship Id="rId541" Type="http://schemas.openxmlformats.org/officeDocument/2006/relationships/hyperlink" Target="https://drive.google.com/open?id=1--jncZMnYQ2aBjLLlAcpC2voJJOQcY3E&amp;usp=drive_copy" TargetMode="External"/><Relationship Id="rId639" Type="http://schemas.openxmlformats.org/officeDocument/2006/relationships/hyperlink" Target="https://drive.google.com/open?id=1cuAthsXyj5ygYnHS-z2Vsl7XdtXC2AeJ&amp;usp=drive_copy" TargetMode="External"/><Relationship Id="rId180" Type="http://schemas.openxmlformats.org/officeDocument/2006/relationships/hyperlink" Target="https://drive.google.com/open?id=1gCcXDRDPWEzUkmjw-_Yg8jhwtXIlUpRJ&amp;usp=drive_copy" TargetMode="External"/><Relationship Id="rId278" Type="http://schemas.openxmlformats.org/officeDocument/2006/relationships/hyperlink" Target="https://drive.google.com/open?id=1g6idEtKPrgNiJzsFpdFK5yy26JKa0dtP&amp;usp=drive_copy" TargetMode="External"/><Relationship Id="rId401" Type="http://schemas.openxmlformats.org/officeDocument/2006/relationships/hyperlink" Target="https://drive.google.com/open?id=1ta_Td9MXQ1VrF7ZZ0IAGnubHFB345HIe&amp;usp=drive_copy" TargetMode="External"/><Relationship Id="rId485" Type="http://schemas.openxmlformats.org/officeDocument/2006/relationships/hyperlink" Target="https://drive.google.com/open?id=1CQqULFloJH0CWPfxPOFmasp-sT8_rnav&amp;usp=drive_copy" TargetMode="External"/><Relationship Id="rId692" Type="http://schemas.openxmlformats.org/officeDocument/2006/relationships/hyperlink" Target="https://drive.google.com/open?id=14JYt89Y-aB8LEp-WJ8sOhFg9zz5Es9_j&amp;usp=drive_copy" TargetMode="External"/><Relationship Id="rId706" Type="http://schemas.openxmlformats.org/officeDocument/2006/relationships/hyperlink" Target="https://drive.google.com/open?id=1ksBRTyCxVDS8JHDo0lunyRxz842Zus05&amp;usp=drive_copy" TargetMode="External"/><Relationship Id="rId42" Type="http://schemas.openxmlformats.org/officeDocument/2006/relationships/hyperlink" Target="https://drive.google.com/open?id=1e2Fssy2kNn3zK5Qcj2C3LNqHxKdYtvr2&amp;usp=drive_copy" TargetMode="External"/><Relationship Id="rId138" Type="http://schemas.openxmlformats.org/officeDocument/2006/relationships/hyperlink" Target="https://drive.google.com/open?id=1qCwoqIR8tSNGwHhLtLwicadPaFU7ljiY&amp;usp=drive_copy" TargetMode="External"/><Relationship Id="rId345" Type="http://schemas.openxmlformats.org/officeDocument/2006/relationships/hyperlink" Target="https://drive.google.com/open?id=1AirMojI9xbLuyYIOkaXXUYCG5V4CP0OS&amp;usp=drive_copy" TargetMode="External"/><Relationship Id="rId552" Type="http://schemas.openxmlformats.org/officeDocument/2006/relationships/hyperlink" Target="https://drive.google.com/open?id=1YYuJDdgDYD517ldLBFvfsG5GImiMwsi2&amp;usp=drive_copy" TargetMode="External"/><Relationship Id="rId191" Type="http://schemas.openxmlformats.org/officeDocument/2006/relationships/hyperlink" Target="https://drive.google.com/open?id=1YLzwyCsf8uqNIan3jML8Padwi2CySmj1&amp;usp=drive_copy" TargetMode="External"/><Relationship Id="rId205" Type="http://schemas.openxmlformats.org/officeDocument/2006/relationships/hyperlink" Target="https://drive.google.com/open?id=1EHQ_oXp1W5DzikuZKJqNKxVq05JTbFNq&amp;usp=drive_copy" TargetMode="External"/><Relationship Id="rId412" Type="http://schemas.openxmlformats.org/officeDocument/2006/relationships/hyperlink" Target="https://drive.google.com/open?id=1Uth13PaPTY9j4hjMo6LrWUHHKBP4-wzb&amp;usp=drive_copy" TargetMode="External"/><Relationship Id="rId289" Type="http://schemas.openxmlformats.org/officeDocument/2006/relationships/hyperlink" Target="https://drive.google.com/open?id=1c2-Se3GisxkiquHEjM87zl95QZgDbIqC&amp;usp=drive_copy" TargetMode="External"/><Relationship Id="rId496" Type="http://schemas.openxmlformats.org/officeDocument/2006/relationships/hyperlink" Target="https://drive.google.com/open?id=16q09D3ANsX2u4hDO7UPOoNvQpUhzJqwI&amp;usp=drive_copy" TargetMode="External"/><Relationship Id="rId717" Type="http://schemas.openxmlformats.org/officeDocument/2006/relationships/hyperlink" Target="https://drive.google.com/open?id=1vtyAIFVEcMn3QmofI9c_6gah4DphN1Ul&amp;usp=drive_copy" TargetMode="External"/><Relationship Id="rId53" Type="http://schemas.openxmlformats.org/officeDocument/2006/relationships/hyperlink" Target="https://drive.google.com/open?id=10CJZENaVGarlSXzmz11dmzyNESKngPBB&amp;usp=drive_copy" TargetMode="External"/><Relationship Id="rId149" Type="http://schemas.openxmlformats.org/officeDocument/2006/relationships/hyperlink" Target="https://drive.google.com/open?id=15BznhEnrtX8zF4Z-2tbfGz3EDqdLP_1-&amp;usp=drive_copy" TargetMode="External"/><Relationship Id="rId356" Type="http://schemas.openxmlformats.org/officeDocument/2006/relationships/hyperlink" Target="https://drive.google.com/open?id=1scOfNQpLqJsYl4Km4LIX6fsYg4xOET2d&amp;usp=drive_copy" TargetMode="External"/><Relationship Id="rId563" Type="http://schemas.openxmlformats.org/officeDocument/2006/relationships/hyperlink" Target="https://drive.google.com/open?id=1ENaB7NfU0sgCwd7eLO7LWv70Y1vU8DGR&amp;usp=drive_copy" TargetMode="External"/><Relationship Id="rId770" Type="http://schemas.openxmlformats.org/officeDocument/2006/relationships/hyperlink" Target="https://drive.google.com/open?id=1_zojMuLQZZPUcYMx3LHAIYFwOD6xqx0P&amp;usp=drive_copy" TargetMode="External"/><Relationship Id="rId216" Type="http://schemas.openxmlformats.org/officeDocument/2006/relationships/hyperlink" Target="https://drive.google.com/open?id=1MqtOCCazEHdRrxMoDWUbf3fpce8kXBen&amp;usp=drive_copy" TargetMode="External"/><Relationship Id="rId423" Type="http://schemas.openxmlformats.org/officeDocument/2006/relationships/hyperlink" Target="https://drive.google.com/open?id=1WKc_vzb4YY5oLbWdD3mVD87VnHY5S4V5&amp;usp=drive_copy" TargetMode="External"/><Relationship Id="rId630" Type="http://schemas.openxmlformats.org/officeDocument/2006/relationships/hyperlink" Target="https://drive.google.com/open?id=1bMfGx9NM-ZuzTC9WutFXHxj1sJgVWt3U&amp;usp=drive_copy" TargetMode="External"/><Relationship Id="rId728" Type="http://schemas.openxmlformats.org/officeDocument/2006/relationships/hyperlink" Target="https://drive.google.com/open?id=1thOSdmpwBx7TMj52R-qstt5ET2kGhWHC&amp;usp=drive_copy" TargetMode="External"/><Relationship Id="rId64" Type="http://schemas.openxmlformats.org/officeDocument/2006/relationships/hyperlink" Target="https://drive.google.com/open?id=1SW8yjoI_EpDlzPElTb4xxfYYpJbKMw1d&amp;usp=drive_copy" TargetMode="External"/><Relationship Id="rId367" Type="http://schemas.openxmlformats.org/officeDocument/2006/relationships/hyperlink" Target="https://drive.google.com/open?id=1e3SkYe-pNPjpgTD6ecCUwgM8sNc5fBn9&amp;usp=drive_copy" TargetMode="External"/><Relationship Id="rId574" Type="http://schemas.openxmlformats.org/officeDocument/2006/relationships/hyperlink" Target="https://drive.google.com/open?id=1ozx6ApTxUXq3A_HuuuezQGo11nZrtJgh&amp;usp=drive_copy" TargetMode="External"/><Relationship Id="rId227" Type="http://schemas.openxmlformats.org/officeDocument/2006/relationships/hyperlink" Target="https://drive.google.com/open?id=1qxfI9ucHvuGA1bwy2amvKrTeWePygxOO&amp;usp=drive_copy" TargetMode="External"/><Relationship Id="rId781" Type="http://schemas.openxmlformats.org/officeDocument/2006/relationships/hyperlink" Target="https://drive.google.com/open?id=11nLGE2SLYPsB257qBwGmZ0MvfgEtGGI6&amp;usp=drive_copy" TargetMode="External"/><Relationship Id="rId434" Type="http://schemas.openxmlformats.org/officeDocument/2006/relationships/hyperlink" Target="https://drive.google.com/open?id=1WRy2jdEUEQW-3FPxxv1kJ1fsfEFk9N1t&amp;usp=drive_copy" TargetMode="External"/><Relationship Id="rId641" Type="http://schemas.openxmlformats.org/officeDocument/2006/relationships/hyperlink" Target="https://drive.google.com/open?id=10u7Bc9a9q0K8mB-K8Y4VTHI2PWAg3RUg&amp;usp=drive_copy" TargetMode="External"/><Relationship Id="rId739" Type="http://schemas.openxmlformats.org/officeDocument/2006/relationships/hyperlink" Target="https://drive.google.com/open?id=10QPluWSvb7dNP7ygSG2-SRgrEAG9azuf&amp;usp=drive_copy" TargetMode="External"/><Relationship Id="rId280" Type="http://schemas.openxmlformats.org/officeDocument/2006/relationships/hyperlink" Target="https://drive.google.com/open?id=1E0tOlKG4bjGaX6DxeqqA-tVi0BD6Y-4-&amp;usp=drive_copy" TargetMode="External"/><Relationship Id="rId501" Type="http://schemas.openxmlformats.org/officeDocument/2006/relationships/hyperlink" Target="https://drive.google.com/open?id=1I08-t8Q2i8p-K-GWgq7ICKBDWWdB__c5&amp;usp=drive_copy" TargetMode="External"/><Relationship Id="rId75" Type="http://schemas.openxmlformats.org/officeDocument/2006/relationships/hyperlink" Target="https://drive.google.com/open?id=1MgHUhriL3hJ8-lj3cT_66phaukJr5djY&amp;usp=drive_copy" TargetMode="External"/><Relationship Id="rId140" Type="http://schemas.openxmlformats.org/officeDocument/2006/relationships/hyperlink" Target="https://drive.google.com/open?id=1pw-mjr1x1oEEVw7SGcx2XafsIMMxBzQx&amp;usp=drive_copy" TargetMode="External"/><Relationship Id="rId182" Type="http://schemas.openxmlformats.org/officeDocument/2006/relationships/hyperlink" Target="https://drive.google.com/open?id=1MyyaHmpq4r_LU7zgJbqvV0M2mMH9-ujV&amp;usp=drive_copy" TargetMode="External"/><Relationship Id="rId378" Type="http://schemas.openxmlformats.org/officeDocument/2006/relationships/hyperlink" Target="https://drive.google.com/open?id=1Fn32XAU0Qi_AERKWBNncaSJUDy_MMY9f&amp;usp=drive_copy" TargetMode="External"/><Relationship Id="rId403" Type="http://schemas.openxmlformats.org/officeDocument/2006/relationships/hyperlink" Target="https://drive.google.com/open?id=1I2lbd9cwnkIumyPtzaTbcB0SX-y_jg4s&amp;usp=drive_copy" TargetMode="External"/><Relationship Id="rId585" Type="http://schemas.openxmlformats.org/officeDocument/2006/relationships/hyperlink" Target="https://drive.google.com/open?id=1S38HPXPgMoEIqKSIqUPz1gQBNaoH7ll1&amp;usp=drive_copy" TargetMode="External"/><Relationship Id="rId750" Type="http://schemas.openxmlformats.org/officeDocument/2006/relationships/hyperlink" Target="https://drive.google.com/open?id=112I5skB8DuIuDST1NqhfbdTLFlbN-yDN&amp;usp=drive_copy" TargetMode="External"/><Relationship Id="rId792" Type="http://schemas.openxmlformats.org/officeDocument/2006/relationships/hyperlink" Target="https://drive.google.com/open?id=1ABdLPeKY9rv9_WaV7FTLp3ZGHMbFfQo4&amp;usp=drive_copy" TargetMode="External"/><Relationship Id="rId806" Type="http://schemas.openxmlformats.org/officeDocument/2006/relationships/hyperlink" Target="https://drive.google.com/open?id=1U15D6rZ_Qp4YUIgYkxxj0y7atyQAdz6V&amp;usp=drive_copy" TargetMode="External"/><Relationship Id="rId6" Type="http://schemas.openxmlformats.org/officeDocument/2006/relationships/hyperlink" Target="https://drive.google.com/open?id=10uHc-r95KYbPnYARx5nliq4xqQK2LqUW&amp;usp=drive_copy" TargetMode="External"/><Relationship Id="rId238" Type="http://schemas.openxmlformats.org/officeDocument/2006/relationships/hyperlink" Target="https://drive.google.com/open?id=1NEDzCOeKdYFaBwa5TdJrBSHSfwjv2qV3&amp;usp=drive_copy" TargetMode="External"/><Relationship Id="rId445" Type="http://schemas.openxmlformats.org/officeDocument/2006/relationships/hyperlink" Target="https://drive.google.com/open?id=1IqeTOSaFlCIkQFKbhL7HdWk4UrCOvEi5&amp;usp=drive_copy" TargetMode="External"/><Relationship Id="rId487" Type="http://schemas.openxmlformats.org/officeDocument/2006/relationships/hyperlink" Target="https://drive.google.com/open?id=1PFtFOuO57_K1a-HDq3PQENSFDuYjOZos&amp;usp=drive_copy" TargetMode="External"/><Relationship Id="rId610" Type="http://schemas.openxmlformats.org/officeDocument/2006/relationships/hyperlink" Target="https://drive.google.com/open?id=1yz4b24WxJH-HB0BzUYvwIIlhvW-CG2gB&amp;usp=drive_copy" TargetMode="External"/><Relationship Id="rId652" Type="http://schemas.openxmlformats.org/officeDocument/2006/relationships/hyperlink" Target="https://drive.google.com/open?id=1DvFvL6yWPfp1w0l11_uDayD8b23LjbPx&amp;usp=drive_copy" TargetMode="External"/><Relationship Id="rId694" Type="http://schemas.openxmlformats.org/officeDocument/2006/relationships/hyperlink" Target="https://drive.google.com/open?id=1OJR7WDAMlOMKOt-ZGVcCjcVVdyGMpb4e&amp;usp=drive_copy" TargetMode="External"/><Relationship Id="rId708" Type="http://schemas.openxmlformats.org/officeDocument/2006/relationships/hyperlink" Target="https://drive.google.com/open?id=1uG21RsuvslGDS73Ud32W2_yLvcviCh4H&amp;usp=drive_copy" TargetMode="External"/><Relationship Id="rId291" Type="http://schemas.openxmlformats.org/officeDocument/2006/relationships/hyperlink" Target="https://drive.google.com/open?id=1AzeJZL4_qt6NDTKCOn1e7bk7T2FzmFUz&amp;usp=drive_copy" TargetMode="External"/><Relationship Id="rId305" Type="http://schemas.openxmlformats.org/officeDocument/2006/relationships/hyperlink" Target="https://drive.google.com/open?id=190B_BnAyYiJwkpmkkEkVNDfVbTNrHEbX&amp;usp=drive_copy" TargetMode="External"/><Relationship Id="rId347" Type="http://schemas.openxmlformats.org/officeDocument/2006/relationships/hyperlink" Target="https://drive.google.com/open?id=1EG-U3qHfxvYiHB7OREUVUfn8A3uH-Zlb&amp;usp=drive_copy" TargetMode="External"/><Relationship Id="rId512" Type="http://schemas.openxmlformats.org/officeDocument/2006/relationships/hyperlink" Target="https://drive.google.com/open?id=1pkNPO9SYTcJjG22i7K27R97ATc-g_UQu&amp;usp=drive_copy" TargetMode="External"/><Relationship Id="rId44" Type="http://schemas.openxmlformats.org/officeDocument/2006/relationships/hyperlink" Target="https://drive.google.com/open?id=1_f4pbDEuulh49lIzlaN4qllO57g1BJLl&amp;usp=drive_copy" TargetMode="External"/><Relationship Id="rId86" Type="http://schemas.openxmlformats.org/officeDocument/2006/relationships/hyperlink" Target="https://drive.google.com/open?id=1PkrlubR9phsFtsK-glBO6Ly_3Pe2Phga&amp;usp=drive_copy" TargetMode="External"/><Relationship Id="rId151" Type="http://schemas.openxmlformats.org/officeDocument/2006/relationships/hyperlink" Target="https://drive.google.com/open?id=1TeHUQTFj-5NM4T47RqAaLD0dJkbpNSl0&amp;usp=drive_copy" TargetMode="External"/><Relationship Id="rId389" Type="http://schemas.openxmlformats.org/officeDocument/2006/relationships/hyperlink" Target="https://drive.google.com/open?id=1FWsB61LT0ZwaVkoZFFleoua1JbEMRRbR&amp;usp=drive_copy" TargetMode="External"/><Relationship Id="rId554" Type="http://schemas.openxmlformats.org/officeDocument/2006/relationships/hyperlink" Target="https://drive.google.com/open?id=1g2yvQFmBuXcQCpQWmy8LcLP-flizzVdv&amp;usp=drive_copy" TargetMode="External"/><Relationship Id="rId596" Type="http://schemas.openxmlformats.org/officeDocument/2006/relationships/hyperlink" Target="https://drive.google.com/open?id=1JKRfb4qOrXK2ysy4YrBVIxq4k8Zl0eKq&amp;usp=drive_copy" TargetMode="External"/><Relationship Id="rId761" Type="http://schemas.openxmlformats.org/officeDocument/2006/relationships/hyperlink" Target="https://drive.google.com/open?id=1VLU7ITSsTjBMNufOCjFhUpQfkWSQjIUY&amp;usp=drive_copy" TargetMode="External"/><Relationship Id="rId193" Type="http://schemas.openxmlformats.org/officeDocument/2006/relationships/hyperlink" Target="https://drive.google.com/open?id=1FZe13AbgcwPymxso_Jsm9HfSYBE4n54W&amp;usp=drive_copy" TargetMode="External"/><Relationship Id="rId207" Type="http://schemas.openxmlformats.org/officeDocument/2006/relationships/hyperlink" Target="https://drive.google.com/open?id=1u_r4gQJGo59UXWFK6kyHeeLwp6gL_rMz&amp;usp=drive_copy" TargetMode="External"/><Relationship Id="rId249" Type="http://schemas.openxmlformats.org/officeDocument/2006/relationships/hyperlink" Target="https://drive.google.com/open?id=1YMxzFmmWZpuOWpcSnFhiqkYeF3wdiRhz&amp;usp=drive_copy" TargetMode="External"/><Relationship Id="rId414" Type="http://schemas.openxmlformats.org/officeDocument/2006/relationships/hyperlink" Target="https://drive.google.com/open?id=1YX6sChIGdvyLizpSP5Lrmf-6jRJ6Zmeu&amp;usp=drive_copy" TargetMode="External"/><Relationship Id="rId456" Type="http://schemas.openxmlformats.org/officeDocument/2006/relationships/hyperlink" Target="https://drive.google.com/open?id=1GNm26FfQP4Liljs8etYo65-z6WA7OHp0&amp;usp=drive_copy" TargetMode="External"/><Relationship Id="rId498" Type="http://schemas.openxmlformats.org/officeDocument/2006/relationships/hyperlink" Target="https://drive.google.com/open?id=1khYAX1izvJdhwePXCFO9sPbaOp57yDOU&amp;usp=drive_copy" TargetMode="External"/><Relationship Id="rId621" Type="http://schemas.openxmlformats.org/officeDocument/2006/relationships/hyperlink" Target="https://drive.google.com/open?id=1erh4T_pBUFGSsZahEtnQ0ZVUkxwvtWzT&amp;usp=drive_copy" TargetMode="External"/><Relationship Id="rId663" Type="http://schemas.openxmlformats.org/officeDocument/2006/relationships/hyperlink" Target="https://drive.google.com/open?id=1zxo8blkOJGJGTyd5ZvRMJTggyMoaC0ld&amp;usp=drive_copy" TargetMode="External"/><Relationship Id="rId13" Type="http://schemas.openxmlformats.org/officeDocument/2006/relationships/hyperlink" Target="https://drive.google.com/open?id=1UyD9hTJ2TXKQB6QXmbha2CWzTy2u8Ddo&amp;usp=drive_copy" TargetMode="External"/><Relationship Id="rId109" Type="http://schemas.openxmlformats.org/officeDocument/2006/relationships/hyperlink" Target="https://drive.google.com/open?id=1LLhEzTdG0tbBLXaWkcF4SvaP_ncgoUjn&amp;usp=drive_copy" TargetMode="External"/><Relationship Id="rId260" Type="http://schemas.openxmlformats.org/officeDocument/2006/relationships/hyperlink" Target="https://drive.google.com/open?id=1QyhUzjc4_ukP9T13TUdRxyQnnWBO1O_2&amp;usp=drive_copy" TargetMode="External"/><Relationship Id="rId316" Type="http://schemas.openxmlformats.org/officeDocument/2006/relationships/hyperlink" Target="https://drive.google.com/open?id=1ybzqEOrIeemlq9e7uUb2xAqx_VvJp81g&amp;usp=drive_copy" TargetMode="External"/><Relationship Id="rId523" Type="http://schemas.openxmlformats.org/officeDocument/2006/relationships/hyperlink" Target="https://drive.google.com/open?id=15ZsaH9oACTDut2-pmlgJuukZfqW20Xix&amp;usp=drive_copy" TargetMode="External"/><Relationship Id="rId719" Type="http://schemas.openxmlformats.org/officeDocument/2006/relationships/hyperlink" Target="https://drive.google.com/open?id=1WtMvrxIOCykBpG8N5ZnRRMTWMEwpRYJX&amp;usp=drive_copy" TargetMode="External"/><Relationship Id="rId55" Type="http://schemas.openxmlformats.org/officeDocument/2006/relationships/hyperlink" Target="https://drive.google.com/open?id=1-bSxZkxN_AKgSLuSJJaaHst6SX1oPqnm&amp;usp=drive_copy" TargetMode="External"/><Relationship Id="rId97" Type="http://schemas.openxmlformats.org/officeDocument/2006/relationships/hyperlink" Target="https://drive.google.com/open?id=1bUj1BJS_I6KUG98lLV1R5ni4skq4pKuk&amp;usp=drive_copy" TargetMode="External"/><Relationship Id="rId120" Type="http://schemas.openxmlformats.org/officeDocument/2006/relationships/hyperlink" Target="https://drive.google.com/open?id=1HFYM1gaEdJLEg7MbdSjO7XlWBa99dqb5&amp;usp=drive_copy" TargetMode="External"/><Relationship Id="rId358" Type="http://schemas.openxmlformats.org/officeDocument/2006/relationships/hyperlink" Target="https://drive.google.com/open?id=1sIDnaqt-DISSOYcUJF4zqZZZRnY6Wyvq&amp;usp=drive_copy" TargetMode="External"/><Relationship Id="rId565" Type="http://schemas.openxmlformats.org/officeDocument/2006/relationships/hyperlink" Target="https://drive.google.com/open?id=1htB3wkqTvAncDiCLLh5WJvwnuHBIo_6J&amp;usp=drive_copy" TargetMode="External"/><Relationship Id="rId730" Type="http://schemas.openxmlformats.org/officeDocument/2006/relationships/hyperlink" Target="https://drive.google.com/open?id=1fR-W5RV2eOaHPcqjUyAn_QuNVtgO7288&amp;usp=drive_copy" TargetMode="External"/><Relationship Id="rId772" Type="http://schemas.openxmlformats.org/officeDocument/2006/relationships/hyperlink" Target="https://drive.google.com/open?id=19j-rr2kxrUvzeUfXckknYV6dvWJWKLjp&amp;usp=drive_copy" TargetMode="External"/><Relationship Id="rId162" Type="http://schemas.openxmlformats.org/officeDocument/2006/relationships/hyperlink" Target="https://drive.google.com/open?id=1Mebyb8gayL5fZreA1kg-C3aWGYv5Nfeo&amp;usp=drive_copy" TargetMode="External"/><Relationship Id="rId218" Type="http://schemas.openxmlformats.org/officeDocument/2006/relationships/hyperlink" Target="https://drive.google.com/open?id=18LCf5mtm_W2puq_LslFQxFYIzdDohqbw&amp;usp=drive_copy" TargetMode="External"/><Relationship Id="rId425" Type="http://schemas.openxmlformats.org/officeDocument/2006/relationships/hyperlink" Target="https://drive.google.com/open?id=1dimw5N4QTE_X6G4hLQZTOr48J6K-Grhr&amp;usp=drive_copy" TargetMode="External"/><Relationship Id="rId467" Type="http://schemas.openxmlformats.org/officeDocument/2006/relationships/hyperlink" Target="https://drive.google.com/open?id=1btuBzuFm40bxXPAM9DOAYfspWaHVlHZE&amp;usp=drive_copy" TargetMode="External"/><Relationship Id="rId632" Type="http://schemas.openxmlformats.org/officeDocument/2006/relationships/hyperlink" Target="https://drive.google.com/open?id=1__yV9WlxTbQu-d-OJ_BP1RVT3ZSj5Z6x&amp;usp=drive_copy" TargetMode="External"/><Relationship Id="rId271" Type="http://schemas.openxmlformats.org/officeDocument/2006/relationships/hyperlink" Target="https://drive.google.com/open?id=1eLd2aperq8_gwol9e7xMkgTV0S2FEQRN&amp;usp=drive_copy" TargetMode="External"/><Relationship Id="rId674" Type="http://schemas.openxmlformats.org/officeDocument/2006/relationships/hyperlink" Target="https://drive.google.com/open?id=1CDlOzeDkao6hgNjnd4owuN2Bb8eiDFiI&amp;usp=drive_copy" TargetMode="External"/><Relationship Id="rId24" Type="http://schemas.openxmlformats.org/officeDocument/2006/relationships/hyperlink" Target="https://drive.google.com/open?id=1PcveMlEDy0AmQqQhmt6IQ4wXP9BBf_up&amp;usp=drive_copy" TargetMode="External"/><Relationship Id="rId66" Type="http://schemas.openxmlformats.org/officeDocument/2006/relationships/hyperlink" Target="https://drive.google.com/open?id=1OYFvATZEKXcavJX1TAaY_x8jYsMdmeow&amp;usp=drive_copy" TargetMode="External"/><Relationship Id="rId131" Type="http://schemas.openxmlformats.org/officeDocument/2006/relationships/hyperlink" Target="https://drive.google.com/open?id=1StxS_PjUOGzV1IeH_m-1EIhOsA8KQH9V&amp;usp=drive_copy" TargetMode="External"/><Relationship Id="rId327" Type="http://schemas.openxmlformats.org/officeDocument/2006/relationships/hyperlink" Target="https://drive.google.com/open?id=10QrwQcwY4XxPR2EirSgF7ant_9SAkwlO&amp;usp=drive_copy" TargetMode="External"/><Relationship Id="rId369" Type="http://schemas.openxmlformats.org/officeDocument/2006/relationships/hyperlink" Target="https://drive.google.com/open?id=15PUCYR5L1GMOjF03IXCwLNHWx_T6KAf2&amp;usp=drive_copy" TargetMode="External"/><Relationship Id="rId534" Type="http://schemas.openxmlformats.org/officeDocument/2006/relationships/hyperlink" Target="https://drive.google.com/open?id=1s_zCUlzy2aU8w6RjSSK0847cefQaYjUt&amp;usp=drive_copy" TargetMode="External"/><Relationship Id="rId576" Type="http://schemas.openxmlformats.org/officeDocument/2006/relationships/hyperlink" Target="https://drive.google.com/open?id=1YadG9USo4kEAJ2nXhJrg0Bw-ReCRrbpl&amp;usp=drive_copy" TargetMode="External"/><Relationship Id="rId741" Type="http://schemas.openxmlformats.org/officeDocument/2006/relationships/hyperlink" Target="https://drive.google.com/open?id=1xLhAbh6YUbA9TukyeIThNuOS25F9-Lgt&amp;usp=drive_copy" TargetMode="External"/><Relationship Id="rId783" Type="http://schemas.openxmlformats.org/officeDocument/2006/relationships/hyperlink" Target="https://drive.google.com/open?id=1nTA2mqEpxdtnvTEBTRIdtmlIUhre9GVl&amp;usp=drive_copy" TargetMode="External"/><Relationship Id="rId173" Type="http://schemas.openxmlformats.org/officeDocument/2006/relationships/hyperlink" Target="https://drive.google.com/open?id=1GcBJK0uFbO4SUQRieL77OkRpkWZp6iyV&amp;usp=drive_copy" TargetMode="External"/><Relationship Id="rId229" Type="http://schemas.openxmlformats.org/officeDocument/2006/relationships/hyperlink" Target="https://drive.google.com/open?id=1rseKHUcyQTeUuf3Axbkgf7VGqoI8iBbM&amp;usp=drive_copy" TargetMode="External"/><Relationship Id="rId380" Type="http://schemas.openxmlformats.org/officeDocument/2006/relationships/hyperlink" Target="https://drive.google.com/open?id=1BmKrjhyeTbe-jSBYlrPC-t9Wj9y_Teob&amp;usp=drive_copy" TargetMode="External"/><Relationship Id="rId436" Type="http://schemas.openxmlformats.org/officeDocument/2006/relationships/hyperlink" Target="https://drive.google.com/open?id=1s-U0T0dRetponwrtevU3eBkkvlKF3TXz&amp;usp=drive_copy" TargetMode="External"/><Relationship Id="rId601" Type="http://schemas.openxmlformats.org/officeDocument/2006/relationships/hyperlink" Target="https://drive.google.com/open?id=1zO6L1bffLyVzHt0a6OwcbObkbGBt9N7m&amp;usp=drive_copy" TargetMode="External"/><Relationship Id="rId643" Type="http://schemas.openxmlformats.org/officeDocument/2006/relationships/hyperlink" Target="https://drive.google.com/open?id=1yxc89_eHFGmajJR-MT7fU-NNi4MKCqSJ&amp;usp=drive_copy" TargetMode="External"/><Relationship Id="rId240" Type="http://schemas.openxmlformats.org/officeDocument/2006/relationships/hyperlink" Target="https://drive.google.com/open?id=14ErjNj4yc9fvrUtpXrknNHIIbH2IBZuK&amp;usp=drive_copy" TargetMode="External"/><Relationship Id="rId478" Type="http://schemas.openxmlformats.org/officeDocument/2006/relationships/hyperlink" Target="https://drive.google.com/open?id=1dGisbxzeqTKt55sWVIFojUoayD4OoQdk&amp;usp=drive_copy" TargetMode="External"/><Relationship Id="rId685" Type="http://schemas.openxmlformats.org/officeDocument/2006/relationships/hyperlink" Target="https://drive.google.com/open?id=1acfFmkk_IgOlLGuxurpbA2s3FjaFGTrs&amp;usp=drive_copy" TargetMode="External"/><Relationship Id="rId35" Type="http://schemas.openxmlformats.org/officeDocument/2006/relationships/hyperlink" Target="https://drive.google.com/open?id=14z0mN8-61msGk_pLCAUShfyfLMZyjwKf&amp;usp=drive_copy" TargetMode="External"/><Relationship Id="rId77" Type="http://schemas.openxmlformats.org/officeDocument/2006/relationships/hyperlink" Target="https://drive.google.com/open?id=1ATxXmfNrpIYYWBmq4R505angtWGQnbnd&amp;usp=drive_copy" TargetMode="External"/><Relationship Id="rId100" Type="http://schemas.openxmlformats.org/officeDocument/2006/relationships/hyperlink" Target="https://drive.google.com/open?id=1FEqNE3bOSazQTJbf9Ty4Y31VIzVZTPJX&amp;usp=drive_copy" TargetMode="External"/><Relationship Id="rId282" Type="http://schemas.openxmlformats.org/officeDocument/2006/relationships/hyperlink" Target="https://drive.google.com/open?id=17sjiNuHexSihgOyanzcGcsUJ-u6gVjWr&amp;usp=drive_copy" TargetMode="External"/><Relationship Id="rId338" Type="http://schemas.openxmlformats.org/officeDocument/2006/relationships/hyperlink" Target="https://drive.google.com/open?id=1C_dBHhtzJW6kipARlWvRYvjrnuVSrtPE&amp;usp=drive_copy" TargetMode="External"/><Relationship Id="rId503" Type="http://schemas.openxmlformats.org/officeDocument/2006/relationships/hyperlink" Target="https://drive.google.com/open?id=1omKBSvamsC8hozDtoTkMH8xvOSFYQV76&amp;usp=drive_copy" TargetMode="External"/><Relationship Id="rId545" Type="http://schemas.openxmlformats.org/officeDocument/2006/relationships/hyperlink" Target="https://drive.google.com/open?id=1Bvfe_JtA6hFACD6OOsKYqAGR-28qfWH1&amp;usp=drive_copy" TargetMode="External"/><Relationship Id="rId587" Type="http://schemas.openxmlformats.org/officeDocument/2006/relationships/hyperlink" Target="https://drive.google.com/open?id=1B7fhPy44ja8Psh6uLWjGfR2HKwHiZl4B&amp;usp=drive_copy" TargetMode="External"/><Relationship Id="rId710" Type="http://schemas.openxmlformats.org/officeDocument/2006/relationships/hyperlink" Target="https://drive.google.com/open?id=1uVmfD1rYoo0Ud1PI2NAMiX-Y3y0jN3y6&amp;usp=drive_copy" TargetMode="External"/><Relationship Id="rId752" Type="http://schemas.openxmlformats.org/officeDocument/2006/relationships/hyperlink" Target="https://drive.google.com/open?id=1wObnQVRgn47fSKpFw1_KMk26DW3_E5ea&amp;usp=drive_copy" TargetMode="External"/><Relationship Id="rId808" Type="http://schemas.openxmlformats.org/officeDocument/2006/relationships/hyperlink" Target="https://drive.google.com/open?id=1iPCLv7qGTym2WrXBPUtZ3_1xkglhfPef&amp;usp=drive_copy" TargetMode="External"/><Relationship Id="rId8" Type="http://schemas.openxmlformats.org/officeDocument/2006/relationships/hyperlink" Target="https://drive.google.com/open?id=1c7M4sAITnzzVxGN9-_JB_v_ZAtMsIoWU&amp;usp=drive_copy" TargetMode="External"/><Relationship Id="rId142" Type="http://schemas.openxmlformats.org/officeDocument/2006/relationships/hyperlink" Target="https://drive.google.com/open?id=1rGPNX8gmdBnkXn5SG1B45E5OgybtmHYM&amp;usp=drive_copy" TargetMode="External"/><Relationship Id="rId184" Type="http://schemas.openxmlformats.org/officeDocument/2006/relationships/hyperlink" Target="https://drive.google.com/open?id=1Vh3veC8LVCdtFGxWpZQHEuJbKLWhEQ9Q&amp;usp=drive_copy" TargetMode="External"/><Relationship Id="rId391" Type="http://schemas.openxmlformats.org/officeDocument/2006/relationships/hyperlink" Target="https://drive.google.com/open?id=1uzrmVYGywN99RtgKDlAbXazikxII6RR0&amp;usp=drive_copy" TargetMode="External"/><Relationship Id="rId405" Type="http://schemas.openxmlformats.org/officeDocument/2006/relationships/hyperlink" Target="https://drive.google.com/open?id=1M-DgG_OD8K2K8BYpYnTIpoGPi7oGyHNc&amp;usp=drive_copy" TargetMode="External"/><Relationship Id="rId447" Type="http://schemas.openxmlformats.org/officeDocument/2006/relationships/hyperlink" Target="https://drive.google.com/open?id=1H-_DFaAucixzP5_4P8w5cFwRs2E7jVBX&amp;usp=drive_copy" TargetMode="External"/><Relationship Id="rId612" Type="http://schemas.openxmlformats.org/officeDocument/2006/relationships/hyperlink" Target="https://drive.google.com/open?id=147UqeNtCjZO4npVVcIjdHuIxNFHNn76S&amp;usp=drive_copy" TargetMode="External"/><Relationship Id="rId794" Type="http://schemas.openxmlformats.org/officeDocument/2006/relationships/hyperlink" Target="https://drive.google.com/open?id=19QKZMLF0PT-nnKdH7kV9RoBB77pp1-Pj&amp;usp=drive_copy" TargetMode="External"/><Relationship Id="rId251" Type="http://schemas.openxmlformats.org/officeDocument/2006/relationships/hyperlink" Target="https://drive.google.com/open?id=1o4CGk4svvtCb95ZW5pQODAkp88ia_TLS&amp;usp=drive_copy" TargetMode="External"/><Relationship Id="rId489" Type="http://schemas.openxmlformats.org/officeDocument/2006/relationships/hyperlink" Target="https://drive.google.com/open?id=1z5xghoXsM9vOsPr30Mi1yJOIXMTFEYSD&amp;usp=drive_copy" TargetMode="External"/><Relationship Id="rId654" Type="http://schemas.openxmlformats.org/officeDocument/2006/relationships/hyperlink" Target="https://drive.google.com/open?id=16jXzO1qbHxKrfriv_DcknHpJwZkO4WWu&amp;usp=drive_copy" TargetMode="External"/><Relationship Id="rId696" Type="http://schemas.openxmlformats.org/officeDocument/2006/relationships/hyperlink" Target="https://drive.google.com/open?id=1w4T69j6CBQOP1F_GkBbzFM6xrqDS9BIe&amp;usp=drive_copy" TargetMode="External"/><Relationship Id="rId46" Type="http://schemas.openxmlformats.org/officeDocument/2006/relationships/hyperlink" Target="https://drive.google.com/open?id=1zgI9EwVPrhiAQ5Ot2s7ZGwhvFibErQ8E&amp;usp=drive_copy" TargetMode="External"/><Relationship Id="rId293" Type="http://schemas.openxmlformats.org/officeDocument/2006/relationships/hyperlink" Target="https://drive.google.com/open?id=1B0NV-Ldda4BK2B7IxEEKSVDfbCCoJBkV&amp;usp=drive_copy" TargetMode="External"/><Relationship Id="rId307" Type="http://schemas.openxmlformats.org/officeDocument/2006/relationships/hyperlink" Target="https://drive.google.com/open?id=1cxuJcLCD_SA3U2IMZCMJW-8wnLiM0IyW&amp;usp=drive_copy" TargetMode="External"/><Relationship Id="rId349" Type="http://schemas.openxmlformats.org/officeDocument/2006/relationships/hyperlink" Target="https://drive.google.com/open?id=10LyGOGvDKzfzv2z1YHFzPyTKznp_HgHi&amp;usp=drive_copy" TargetMode="External"/><Relationship Id="rId514" Type="http://schemas.openxmlformats.org/officeDocument/2006/relationships/hyperlink" Target="https://drive.google.com/open?id=1oPifTz6KNElX6vf-qf43BIIntTqLD8jw&amp;usp=drive_copy" TargetMode="External"/><Relationship Id="rId556" Type="http://schemas.openxmlformats.org/officeDocument/2006/relationships/hyperlink" Target="https://drive.google.com/open?id=1d4gdP6VQvd8sUFn0xKxjoKZZam55Bkbp&amp;usp=drive_copy" TargetMode="External"/><Relationship Id="rId721" Type="http://schemas.openxmlformats.org/officeDocument/2006/relationships/hyperlink" Target="https://drive.google.com/open?id=1jZ5HFAaoHViLxnGKkwdeXVy9k6YsRbwL&amp;usp=drive_copy" TargetMode="External"/><Relationship Id="rId763" Type="http://schemas.openxmlformats.org/officeDocument/2006/relationships/hyperlink" Target="https://drive.google.com/open?id=1tTYG9yKEu1pVV4rEpuY--GRDR_LpJS5R&amp;usp=drive_copy" TargetMode="External"/><Relationship Id="rId88" Type="http://schemas.openxmlformats.org/officeDocument/2006/relationships/hyperlink" Target="https://drive.google.com/open?id=1fjm7RR6eUgEzs3fIcRbE-mUAIz2dkO9Q&amp;usp=drive_copy" TargetMode="External"/><Relationship Id="rId111" Type="http://schemas.openxmlformats.org/officeDocument/2006/relationships/hyperlink" Target="https://drive.google.com/open?id=1W_M8n-jfY_A7-ADN0Iufp-moR2RDYW1R&amp;usp=drive_copy" TargetMode="External"/><Relationship Id="rId153" Type="http://schemas.openxmlformats.org/officeDocument/2006/relationships/hyperlink" Target="https://drive.google.com/open?id=1Ek9mYxWTJAgyfWwfATkY6Oj7tGR5VIs7&amp;usp=drive_copy" TargetMode="External"/><Relationship Id="rId195" Type="http://schemas.openxmlformats.org/officeDocument/2006/relationships/hyperlink" Target="https://drive.google.com/open?id=1zCKFsfcOao_6G_D9zlSXF7uc8pIs_UOa&amp;usp=drive_copy" TargetMode="External"/><Relationship Id="rId209" Type="http://schemas.openxmlformats.org/officeDocument/2006/relationships/hyperlink" Target="https://drive.google.com/open?id=1fUcGwOH_XYK5y7WSQvL0kauQHCRoH2Fr&amp;usp=drive_copy" TargetMode="External"/><Relationship Id="rId360" Type="http://schemas.openxmlformats.org/officeDocument/2006/relationships/hyperlink" Target="https://drive.google.com/open?id=1YxeZWyZlkDFuGCCbl7bYFArYUVKkA35L&amp;usp=drive_copy" TargetMode="External"/><Relationship Id="rId416" Type="http://schemas.openxmlformats.org/officeDocument/2006/relationships/hyperlink" Target="https://drive.google.com/open?id=1h88xi7KW_zdiZQXonYxjIxLDF8QG6F1E&amp;usp=drive_copy" TargetMode="External"/><Relationship Id="rId598" Type="http://schemas.openxmlformats.org/officeDocument/2006/relationships/hyperlink" Target="https://drive.google.com/open?id=1G33AnmkmRePfLKpEr9hZf7IQornIBc85&amp;usp=drive_copy" TargetMode="External"/><Relationship Id="rId220" Type="http://schemas.openxmlformats.org/officeDocument/2006/relationships/hyperlink" Target="https://drive.google.com/open?id=19hl0PXzGLegnZEWFva0uP4l-og4rQE1r&amp;usp=drive_copy" TargetMode="External"/><Relationship Id="rId458" Type="http://schemas.openxmlformats.org/officeDocument/2006/relationships/hyperlink" Target="https://drive.google.com/open?id=1WFeT-RjRsZr453cVjFITAi1HEE7nJsr9&amp;usp=drive_copy" TargetMode="External"/><Relationship Id="rId623" Type="http://schemas.openxmlformats.org/officeDocument/2006/relationships/hyperlink" Target="https://drive.google.com/open?id=1GV-Px7ThEFEPRNwTlE6gOyzk3rDEZYJe&amp;usp=drive_copy" TargetMode="External"/><Relationship Id="rId665" Type="http://schemas.openxmlformats.org/officeDocument/2006/relationships/hyperlink" Target="https://drive.google.com/open?id=1idwx8CSItIxUGwHC5HC3jmQqgqWd9Zsq&amp;usp=drive_copy" TargetMode="External"/><Relationship Id="rId15" Type="http://schemas.openxmlformats.org/officeDocument/2006/relationships/hyperlink" Target="https://drive.google.com/open?id=1HcwlM-hxgJT7alB5t6dCMBX1AH7HoW-Y&amp;usp=drive_copy" TargetMode="External"/><Relationship Id="rId57" Type="http://schemas.openxmlformats.org/officeDocument/2006/relationships/hyperlink" Target="https://drive.google.com/open?id=1s7L7S81x_njRXkXmPmisycJ3U2OVyes8&amp;usp=drive_copy" TargetMode="External"/><Relationship Id="rId262" Type="http://schemas.openxmlformats.org/officeDocument/2006/relationships/hyperlink" Target="https://drive.google.com/open?id=18g4q4MciSnj7v7PkO2xQ42pCbu5B4ZuH&amp;usp=drive_copy" TargetMode="External"/><Relationship Id="rId318" Type="http://schemas.openxmlformats.org/officeDocument/2006/relationships/hyperlink" Target="https://drive.google.com/open?id=17nu7lJKIJCVWnRKT4YPXsg9yWohXpveX&amp;usp=drive_copy" TargetMode="External"/><Relationship Id="rId525" Type="http://schemas.openxmlformats.org/officeDocument/2006/relationships/hyperlink" Target="https://drive.google.com/open?id=1njHsLjXiDRPxcdn011QgmWrW-Sm7Pimy&amp;usp=drive_copy" TargetMode="External"/><Relationship Id="rId567" Type="http://schemas.openxmlformats.org/officeDocument/2006/relationships/hyperlink" Target="https://drive.google.com/open?id=1cz8FZ4ZoOodAojDNH5fPgx_twW_ab7Ky&amp;usp=drive_copy" TargetMode="External"/><Relationship Id="rId732" Type="http://schemas.openxmlformats.org/officeDocument/2006/relationships/hyperlink" Target="https://drive.google.com/open?id=18VaKnjDVi78ndJKqffgjbM3_ldcOLSmy&amp;usp=drive_copy" TargetMode="External"/><Relationship Id="rId99" Type="http://schemas.openxmlformats.org/officeDocument/2006/relationships/hyperlink" Target="https://drive.google.com/open?id=1JW_XlviYyKkR0ZLEGmP11bLlTW9tMJ3g&amp;usp=drive_copy" TargetMode="External"/><Relationship Id="rId122" Type="http://schemas.openxmlformats.org/officeDocument/2006/relationships/hyperlink" Target="https://drive.google.com/open?id=1UeB0SsQ0woywHqY6c6DnSYlxNQyzwdye&amp;usp=drive_copy" TargetMode="External"/><Relationship Id="rId164" Type="http://schemas.openxmlformats.org/officeDocument/2006/relationships/hyperlink" Target="https://drive.google.com/open?id=1gxqGcPyTRnDS0Wcb5jfRrO0S9hf1dm5L&amp;usp=drive_copy" TargetMode="External"/><Relationship Id="rId371" Type="http://schemas.openxmlformats.org/officeDocument/2006/relationships/hyperlink" Target="https://drive.google.com/open?id=17ANe8y5KLlNxUjZ-2vzSiSzn6zalntsR&amp;usp=drive_copy" TargetMode="External"/><Relationship Id="rId774" Type="http://schemas.openxmlformats.org/officeDocument/2006/relationships/hyperlink" Target="https://drive.google.com/open?id=1gYWHGNOg5pAjHAXVglBqtQzAmJzLbICL&amp;usp=drive_copy" TargetMode="External"/><Relationship Id="rId427" Type="http://schemas.openxmlformats.org/officeDocument/2006/relationships/hyperlink" Target="https://drive.google.com/open?id=1ejpy5IGa2lYD5XYQbGKIfaQ_iJZQswkG&amp;usp=drive_copy" TargetMode="External"/><Relationship Id="rId469" Type="http://schemas.openxmlformats.org/officeDocument/2006/relationships/hyperlink" Target="https://drive.google.com/open?id=15nis0fot3fPhyu3pXy9Kk1XWvV9-ov-d&amp;usp=drive_copy" TargetMode="External"/><Relationship Id="rId634" Type="http://schemas.openxmlformats.org/officeDocument/2006/relationships/hyperlink" Target="https://drive.google.com/open?id=1Iomfe9SvdsICngkOOL6ON7E592A9AtRQ&amp;usp=drive_copy" TargetMode="External"/><Relationship Id="rId676" Type="http://schemas.openxmlformats.org/officeDocument/2006/relationships/hyperlink" Target="https://drive.google.com/open?id=1mMm4HmKznvJK1SNCmSWgx4LN-N4Y4xfd&amp;usp=drive_copy" TargetMode="External"/><Relationship Id="rId26" Type="http://schemas.openxmlformats.org/officeDocument/2006/relationships/hyperlink" Target="https://drive.google.com/open?id=1v8f7gIDUGPz-soXEoAVW-fUota_2xSuN&amp;usp=drive_copy" TargetMode="External"/><Relationship Id="rId231" Type="http://schemas.openxmlformats.org/officeDocument/2006/relationships/hyperlink" Target="https://drive.google.com/open?id=17RQsX6ITKzzRZSSuehVvDBN4oI68aFzb&amp;usp=drive_copy" TargetMode="External"/><Relationship Id="rId273" Type="http://schemas.openxmlformats.org/officeDocument/2006/relationships/hyperlink" Target="https://drive.google.com/open?id=1vrsJpMwFfEtwo9swHtUc_bf-RsnWF9dC&amp;usp=drive_copy" TargetMode="External"/><Relationship Id="rId329" Type="http://schemas.openxmlformats.org/officeDocument/2006/relationships/hyperlink" Target="https://drive.google.com/open?id=1qHAIFHXJ6Iuw4VT_QzzZwO29l7gj3Tpi&amp;usp=drive_copy" TargetMode="External"/><Relationship Id="rId480" Type="http://schemas.openxmlformats.org/officeDocument/2006/relationships/hyperlink" Target="https://drive.google.com/open?id=1LlK991urBjhrMtc9yO6YMbUF6n6xLCYG&amp;usp=drive_copy" TargetMode="External"/><Relationship Id="rId536" Type="http://schemas.openxmlformats.org/officeDocument/2006/relationships/hyperlink" Target="https://drive.google.com/open?id=1OTWFheyoDmoMBOcsGuuSrEydSAQZICx2&amp;usp=drive_copy" TargetMode="External"/><Relationship Id="rId701" Type="http://schemas.openxmlformats.org/officeDocument/2006/relationships/hyperlink" Target="https://drive.google.com/open?id=1BFyh87hEnsOpTLjzuVDS-DZcYYLHtxBC&amp;usp=drive_copy" TargetMode="External"/><Relationship Id="rId68" Type="http://schemas.openxmlformats.org/officeDocument/2006/relationships/hyperlink" Target="https://drive.google.com/open?id=1foHRN-u81JRncjid184epcMHFKUPfNf_&amp;usp=drive_copy" TargetMode="External"/><Relationship Id="rId133" Type="http://schemas.openxmlformats.org/officeDocument/2006/relationships/hyperlink" Target="https://drive.google.com/open?id=1BGcFxc7laac4qpxYDm2HcHCLLqlmE0KA&amp;usp=drive_copy" TargetMode="External"/><Relationship Id="rId175" Type="http://schemas.openxmlformats.org/officeDocument/2006/relationships/hyperlink" Target="https://drive.google.com/open?id=1oOpD30815uTJWvyHD3puNs3I1rlz87Dh&amp;usp=drive_copy" TargetMode="External"/><Relationship Id="rId340" Type="http://schemas.openxmlformats.org/officeDocument/2006/relationships/hyperlink" Target="https://drive.google.com/open?id=1v84lgbQ0anZT84xdtl8vCmFzHu_bJgq3&amp;usp=drive_copy" TargetMode="External"/><Relationship Id="rId578" Type="http://schemas.openxmlformats.org/officeDocument/2006/relationships/hyperlink" Target="https://drive.google.com/open?id=1DPydul92asXXW6y5x07jxfGI9Ltatc78&amp;usp=drive_copy" TargetMode="External"/><Relationship Id="rId743" Type="http://schemas.openxmlformats.org/officeDocument/2006/relationships/hyperlink" Target="https://drive.google.com/open?id=11XSWjWaD8hlcop4MlZf_rsSRaHPRC7vv&amp;usp=drive_copy" TargetMode="External"/><Relationship Id="rId785" Type="http://schemas.openxmlformats.org/officeDocument/2006/relationships/hyperlink" Target="https://drive.google.com/open?id=1j1QmEidQp6D6SoWcq2dEgm2gDbxaJNHb&amp;usp=drive_copy" TargetMode="External"/><Relationship Id="rId200" Type="http://schemas.openxmlformats.org/officeDocument/2006/relationships/hyperlink" Target="https://drive.google.com/open?id=1t7wSL8z3Cm6onHjaCj5N78GoaO2c8s9S&amp;usp=drive_copy" TargetMode="External"/><Relationship Id="rId382" Type="http://schemas.openxmlformats.org/officeDocument/2006/relationships/hyperlink" Target="https://drive.google.com/open?id=1WRorDcWZoqhLhCZ95xLChO56sx1nQKfL&amp;usp=drive_copy" TargetMode="External"/><Relationship Id="rId438" Type="http://schemas.openxmlformats.org/officeDocument/2006/relationships/hyperlink" Target="https://drive.google.com/open?id=1BT1_1w1CK1fZC2Ez9KKk-jXQEYGHH6Q-&amp;usp=drive_copy" TargetMode="External"/><Relationship Id="rId603" Type="http://schemas.openxmlformats.org/officeDocument/2006/relationships/hyperlink" Target="https://drive.google.com/open?id=1A1kF4cuAo0ZAOOJhmVDgYyDiAI3xxpLE&amp;usp=drive_copy" TargetMode="External"/><Relationship Id="rId645" Type="http://schemas.openxmlformats.org/officeDocument/2006/relationships/hyperlink" Target="https://drive.google.com/open?id=1wNpbdCkR8fu0yWrEftHRTLq5jH9HDbLY&amp;usp=drive_copy" TargetMode="External"/><Relationship Id="rId687" Type="http://schemas.openxmlformats.org/officeDocument/2006/relationships/hyperlink" Target="https://drive.google.com/open?id=1hoY01MLhB92Hyk4E4aKCqxQuIcapP05a&amp;usp=drive_copy" TargetMode="External"/><Relationship Id="rId810" Type="http://schemas.openxmlformats.org/officeDocument/2006/relationships/hyperlink" Target="https://drive.google.com/open?id=1B3c_ZQPa36dbSmBJp_RXOjjr_cVDL5hn&amp;usp=drive_copy" TargetMode="External"/><Relationship Id="rId242" Type="http://schemas.openxmlformats.org/officeDocument/2006/relationships/hyperlink" Target="https://drive.google.com/open?id=1FOcV-PAciI2N3TaBF6_BKAGow5a1C1bN&amp;usp=drive_copy" TargetMode="External"/><Relationship Id="rId284" Type="http://schemas.openxmlformats.org/officeDocument/2006/relationships/hyperlink" Target="https://drive.google.com/open?id=19HQO_ZxyYULdHkutV9Rveq8wjzZcT1Zk&amp;usp=drive_copy" TargetMode="External"/><Relationship Id="rId491" Type="http://schemas.openxmlformats.org/officeDocument/2006/relationships/hyperlink" Target="https://drive.google.com/open?id=1sspYQKC4C8LpugUDjF7kF_HdV7yLxRjk&amp;usp=drive_copy" TargetMode="External"/><Relationship Id="rId505" Type="http://schemas.openxmlformats.org/officeDocument/2006/relationships/hyperlink" Target="https://drive.google.com/open?id=13O04tUcv0bF4VOAnZITQyly3GyFzXnBU&amp;usp=drive_copy" TargetMode="External"/><Relationship Id="rId712" Type="http://schemas.openxmlformats.org/officeDocument/2006/relationships/hyperlink" Target="https://drive.google.com/open?id=1I893NQvPsrHihPSFIlxqnmopLgL0BH30&amp;usp=drive_copy" TargetMode="External"/><Relationship Id="rId37" Type="http://schemas.openxmlformats.org/officeDocument/2006/relationships/hyperlink" Target="https://drive.google.com/open?id=1JxP1v-zBedtU9WCt_LDFw2WNSHDzkhNv&amp;usp=drive_copy" TargetMode="External"/><Relationship Id="rId79" Type="http://schemas.openxmlformats.org/officeDocument/2006/relationships/hyperlink" Target="https://drive.google.com/open?id=1YySTwssJr-gYf9lxOHL6AONE7MZ1-EcB&amp;usp=drive_copy" TargetMode="External"/><Relationship Id="rId102" Type="http://schemas.openxmlformats.org/officeDocument/2006/relationships/hyperlink" Target="https://drive.google.com/open?id=1toTzEIcN8jQ2MwybEcKIBV70a8REhcM_&amp;usp=drive_copy" TargetMode="External"/><Relationship Id="rId144" Type="http://schemas.openxmlformats.org/officeDocument/2006/relationships/hyperlink" Target="https://drive.google.com/open?id=1dYeOtq-n_DPqX2oq8O8JA0DogYbhSjkO&amp;usp=drive_copy" TargetMode="External"/><Relationship Id="rId547" Type="http://schemas.openxmlformats.org/officeDocument/2006/relationships/hyperlink" Target="https://drive.google.com/open?id=12O7_D333Dd9bcCE8hmWa9ZH-xckJiCSE&amp;usp=drive_copy" TargetMode="External"/><Relationship Id="rId589" Type="http://schemas.openxmlformats.org/officeDocument/2006/relationships/hyperlink" Target="https://drive.google.com/open?id=1joESA5iwFcz9q-MEOmWEg3eNtvHA4PHB&amp;usp=drive_copy" TargetMode="External"/><Relationship Id="rId754" Type="http://schemas.openxmlformats.org/officeDocument/2006/relationships/hyperlink" Target="https://drive.google.com/open?id=1dpsafvcyKS8o1VCVkv0bm0cEdXA--WID&amp;usp=drive_copy" TargetMode="External"/><Relationship Id="rId796" Type="http://schemas.openxmlformats.org/officeDocument/2006/relationships/hyperlink" Target="https://drive.google.com/open?id=1QrUM66DlR6amvNAE8eYZVTQlgp5N-6Xw&amp;usp=drive_copy" TargetMode="External"/><Relationship Id="rId90" Type="http://schemas.openxmlformats.org/officeDocument/2006/relationships/hyperlink" Target="https://drive.google.com/open?id=1JPYROIcBt1eLgP75EWQCjqGkPQw_WUrL&amp;usp=drive_copy" TargetMode="External"/><Relationship Id="rId186" Type="http://schemas.openxmlformats.org/officeDocument/2006/relationships/hyperlink" Target="https://drive.google.com/open?id=1Gj5-BL_lT46ELunV7OKCRfeskPMKk235&amp;usp=drive_copy" TargetMode="External"/><Relationship Id="rId351" Type="http://schemas.openxmlformats.org/officeDocument/2006/relationships/hyperlink" Target="https://drive.google.com/open?id=1KAscvHKG3R9nZJLHvIn_w5noEYtnrcqv&amp;usp=drive_copy" TargetMode="External"/><Relationship Id="rId393" Type="http://schemas.openxmlformats.org/officeDocument/2006/relationships/hyperlink" Target="https://drive.google.com/open?id=11L7FV57TgfIDwFF02YKUS94Fdvxe0u77&amp;usp=drive_copy" TargetMode="External"/><Relationship Id="rId407" Type="http://schemas.openxmlformats.org/officeDocument/2006/relationships/hyperlink" Target="https://drive.google.com/open?id=1fitN2VF9v9gbKIekVxiTXFd_f3AsWfe7&amp;usp=drive_copy" TargetMode="External"/><Relationship Id="rId449" Type="http://schemas.openxmlformats.org/officeDocument/2006/relationships/hyperlink" Target="https://drive.google.com/open?id=1Pt-SuIeU_1ctZWEvCv23TZj9cmEGrVmn&amp;usp=drive_copy" TargetMode="External"/><Relationship Id="rId614" Type="http://schemas.openxmlformats.org/officeDocument/2006/relationships/hyperlink" Target="https://drive.google.com/open?id=1SWLauIzshJUsCwXe3d0oUctKFxFy78lW&amp;usp=drive_copy" TargetMode="External"/><Relationship Id="rId656" Type="http://schemas.openxmlformats.org/officeDocument/2006/relationships/hyperlink" Target="https://drive.google.com/open?id=1bnoJNrR1U9hNbdRuZ0sNsEfivLNDvNRF&amp;usp=drive_copy" TargetMode="External"/><Relationship Id="rId211" Type="http://schemas.openxmlformats.org/officeDocument/2006/relationships/hyperlink" Target="https://drive.google.com/open?id=14hLLcT72gDE5IFXJcm8bgmQ8GXYHYB3t&amp;usp=drive_copy" TargetMode="External"/><Relationship Id="rId253" Type="http://schemas.openxmlformats.org/officeDocument/2006/relationships/hyperlink" Target="https://drive.google.com/open?id=1qYvB2OQTEUZe9nM_bu7Q5zpofptVbF_P&amp;usp=drive_copy" TargetMode="External"/><Relationship Id="rId295" Type="http://schemas.openxmlformats.org/officeDocument/2006/relationships/hyperlink" Target="https://drive.google.com/open?id=10C0SEZNilP5fpvvch-Ej_llwUocpAocc&amp;usp=drive_copy" TargetMode="External"/><Relationship Id="rId309" Type="http://schemas.openxmlformats.org/officeDocument/2006/relationships/hyperlink" Target="https://drive.google.com/open?id=1q9cKkZWX_j2cBIaA2HNlXOnmPAcVFd5P&amp;usp=drive_copy" TargetMode="External"/><Relationship Id="rId460" Type="http://schemas.openxmlformats.org/officeDocument/2006/relationships/hyperlink" Target="https://drive.google.com/open?id=1UiSK_6ssP5ne_kh5Dd46axFU31dN4Oij&amp;usp=drive_copy" TargetMode="External"/><Relationship Id="rId516" Type="http://schemas.openxmlformats.org/officeDocument/2006/relationships/hyperlink" Target="https://drive.google.com/open?id=1naldGpn9I-yXQtmtfCM0ekNEl35OQx5b&amp;usp=drive_copy" TargetMode="External"/><Relationship Id="rId698" Type="http://schemas.openxmlformats.org/officeDocument/2006/relationships/hyperlink" Target="https://drive.google.com/open?id=1rdJ3vpQK-LK2udQemIfZMaEvBghdaGO0&amp;usp=drive_copy" TargetMode="External"/><Relationship Id="rId48" Type="http://schemas.openxmlformats.org/officeDocument/2006/relationships/hyperlink" Target="https://drive.google.com/open?id=156TrExKm-Y6TiH0j_yC-YH_4N23jKbTT&amp;usp=drive_copy" TargetMode="External"/><Relationship Id="rId113" Type="http://schemas.openxmlformats.org/officeDocument/2006/relationships/hyperlink" Target="https://drive.google.com/open?id=1TQ8NC_Xfz9F7da22YpLUA8sCXXkL0ZQR&amp;usp=drive_copy" TargetMode="External"/><Relationship Id="rId320" Type="http://schemas.openxmlformats.org/officeDocument/2006/relationships/hyperlink" Target="https://drive.google.com/open?id=1ZTAPxzO9KOxPYumhihj9xP6_GqNoM5UM&amp;usp=drive_copy" TargetMode="External"/><Relationship Id="rId558" Type="http://schemas.openxmlformats.org/officeDocument/2006/relationships/hyperlink" Target="https://drive.google.com/open?id=1WL_lAlFiMUYpcEuWC_l0AlMY2_N7W8W3&amp;usp=drive_copy" TargetMode="External"/><Relationship Id="rId723" Type="http://schemas.openxmlformats.org/officeDocument/2006/relationships/hyperlink" Target="https://drive.google.com/open?id=1ZwHXJgK8mWL2kyHFCTbQIaNS6zr4FYpw&amp;usp=drive_copy" TargetMode="External"/><Relationship Id="rId765" Type="http://schemas.openxmlformats.org/officeDocument/2006/relationships/hyperlink" Target="https://drive.google.com/open?id=1mQ0APeKbnDrIsZiOFjwAz3fvdfus572y&amp;usp=drive_copy" TargetMode="External"/><Relationship Id="rId155" Type="http://schemas.openxmlformats.org/officeDocument/2006/relationships/hyperlink" Target="https://drive.google.com/open?id=1e93ZP-4Pe-A1BaSM4ZRAPopCV1uycomd&amp;usp=drive_copy" TargetMode="External"/><Relationship Id="rId197" Type="http://schemas.openxmlformats.org/officeDocument/2006/relationships/hyperlink" Target="https://drive.google.com/open?id=1nZu9LUIOxoLOgnqh_rVnIQIFHxep2WBs&amp;usp=drive_copy" TargetMode="External"/><Relationship Id="rId362" Type="http://schemas.openxmlformats.org/officeDocument/2006/relationships/hyperlink" Target="https://drive.google.com/open?id=1STsIIYjHH1BEFneQ3rGKzICntg4i8wdB&amp;usp=drive_copy" TargetMode="External"/><Relationship Id="rId418" Type="http://schemas.openxmlformats.org/officeDocument/2006/relationships/hyperlink" Target="https://drive.google.com/open?id=14p6608aBHM6Bfyq70g_5K67sP8QtAdOr&amp;usp=drive_copy" TargetMode="External"/><Relationship Id="rId625" Type="http://schemas.openxmlformats.org/officeDocument/2006/relationships/hyperlink" Target="https://drive.google.com/open?id=1xWv8PYnCntOgzsq4CCxc7-uYAXiQyB-K&amp;usp=drive_copy" TargetMode="External"/><Relationship Id="rId222" Type="http://schemas.openxmlformats.org/officeDocument/2006/relationships/hyperlink" Target="https://drive.google.com/open?id=1opK05W64uPFjL_SUJH1b0aEGggFDPuTI&amp;usp=drive_copy" TargetMode="External"/><Relationship Id="rId264" Type="http://schemas.openxmlformats.org/officeDocument/2006/relationships/hyperlink" Target="https://drive.google.com/open?id=11NRPIX_r7V_b5fKWWruwP8Ug2mpS4a3f&amp;usp=drive_copy" TargetMode="External"/><Relationship Id="rId471" Type="http://schemas.openxmlformats.org/officeDocument/2006/relationships/hyperlink" Target="https://drive.google.com/open?id=1BMT8Eg5LfR1OFm0yN5TWKQCTPDlALPiD&amp;usp=drive_copy" TargetMode="External"/><Relationship Id="rId667" Type="http://schemas.openxmlformats.org/officeDocument/2006/relationships/hyperlink" Target="https://drive.google.com/open?id=1C8ToON3EEadbIm34SzFPwfQaP92uZDMs&amp;usp=drive_copy" TargetMode="External"/><Relationship Id="rId17" Type="http://schemas.openxmlformats.org/officeDocument/2006/relationships/hyperlink" Target="https://drive.google.com/open?id=1x-9GL5MoJuu5F2jsJlLtLOY8rAXuKVd2&amp;usp=drive_copy" TargetMode="External"/><Relationship Id="rId59" Type="http://schemas.openxmlformats.org/officeDocument/2006/relationships/hyperlink" Target="https://drive.google.com/open?id=1gGyhU-R7K_zluU7DO18z66qP5OizySPG&amp;usp=drive_copy" TargetMode="External"/><Relationship Id="rId124" Type="http://schemas.openxmlformats.org/officeDocument/2006/relationships/hyperlink" Target="https://drive.google.com/open?id=1NL16pzWRvj6UvG5tRG3ZLDjQArQNA7QE&amp;usp=drive_copy" TargetMode="External"/><Relationship Id="rId527" Type="http://schemas.openxmlformats.org/officeDocument/2006/relationships/hyperlink" Target="https://drive.google.com/open?id=163Vij-l9K1x9YCL_2xkufBOqh96DWITg&amp;usp=drive_copy" TargetMode="External"/><Relationship Id="rId569" Type="http://schemas.openxmlformats.org/officeDocument/2006/relationships/hyperlink" Target="https://drive.google.com/open?id=1r0SEePXbSoCSPxEPAXwULU_oY2gVA7Qf&amp;usp=drive_copy" TargetMode="External"/><Relationship Id="rId734" Type="http://schemas.openxmlformats.org/officeDocument/2006/relationships/hyperlink" Target="https://drive.google.com/open?id=19Y824mrdTDjXGVp_iLmnBhHJk6ZCbrUm&amp;usp=drive_copy" TargetMode="External"/><Relationship Id="rId776" Type="http://schemas.openxmlformats.org/officeDocument/2006/relationships/hyperlink" Target="https://drive.google.com/open?id=1YFMOeGFJHfnQk6JcMcdH3-siZnZpOdfh&amp;usp=drive_copy" TargetMode="External"/><Relationship Id="rId70" Type="http://schemas.openxmlformats.org/officeDocument/2006/relationships/hyperlink" Target="https://drive.google.com/open?id=18GKYWIFwI833ZESArynAnhmCR0fMInli&amp;usp=drive_copy" TargetMode="External"/><Relationship Id="rId166" Type="http://schemas.openxmlformats.org/officeDocument/2006/relationships/hyperlink" Target="https://drive.google.com/open?id=1aAcQjJNt3-SiV011VHgZZmeeQqOjGBSW&amp;usp=drive_copy" TargetMode="External"/><Relationship Id="rId331" Type="http://schemas.openxmlformats.org/officeDocument/2006/relationships/hyperlink" Target="https://drive.google.com/open?id=1SeibKlE12-ULDWH39C8pOhcIAjMksbLY&amp;usp=drive_copy" TargetMode="External"/><Relationship Id="rId373" Type="http://schemas.openxmlformats.org/officeDocument/2006/relationships/hyperlink" Target="https://drive.google.com/open?id=1KTWb0mQto_qCzwygW7oR443iithn-c5H&amp;usp=drive_copy" TargetMode="External"/><Relationship Id="rId429" Type="http://schemas.openxmlformats.org/officeDocument/2006/relationships/hyperlink" Target="https://drive.google.com/open?id=1CNR8LWWRLxzU1UHio29qwXk6m0WXEzLZ&amp;usp=drive_copy" TargetMode="External"/><Relationship Id="rId580" Type="http://schemas.openxmlformats.org/officeDocument/2006/relationships/hyperlink" Target="https://drive.google.com/open?id=139Rx_-1f_zF8hNx-f886awTvXo0XoUur&amp;usp=drive_copy" TargetMode="External"/><Relationship Id="rId636" Type="http://schemas.openxmlformats.org/officeDocument/2006/relationships/hyperlink" Target="https://drive.google.com/open?id=1PJqm4lz_D3bV_NALZEWPq3GeCrO02h7o&amp;usp=drive_copy" TargetMode="External"/><Relationship Id="rId801" Type="http://schemas.openxmlformats.org/officeDocument/2006/relationships/hyperlink" Target="https://drive.google.com/open?id=1ejmctHjjR6_XeqL6Mcx037ia5B4dKju0&amp;usp=drive_copy" TargetMode="External"/><Relationship Id="rId1" Type="http://schemas.openxmlformats.org/officeDocument/2006/relationships/hyperlink" Target="https://drive.google.com/open?id=1mLsbeNFUSRH88BM1i8Ds2GDICykGhOCe&amp;usp=drive_copy" TargetMode="External"/><Relationship Id="rId233" Type="http://schemas.openxmlformats.org/officeDocument/2006/relationships/hyperlink" Target="https://drive.google.com/open?id=1_zP3a-GX4Bba_iXu8gh_HT5drryKZCpz&amp;usp=drive_copy" TargetMode="External"/><Relationship Id="rId440" Type="http://schemas.openxmlformats.org/officeDocument/2006/relationships/hyperlink" Target="https://drive.google.com/open?id=1yV3k1sE8x5z089gjimXuLvtPE5VnRqFn&amp;usp=drive_copy" TargetMode="External"/><Relationship Id="rId678" Type="http://schemas.openxmlformats.org/officeDocument/2006/relationships/hyperlink" Target="https://drive.google.com/open?id=145DqltEwLnaXwtMz8W1wFN1z9UyTUd3O&amp;usp=drive_copy" TargetMode="External"/><Relationship Id="rId28" Type="http://schemas.openxmlformats.org/officeDocument/2006/relationships/hyperlink" Target="https://drive.google.com/open?id=1E_SUlFFYPMagX1Z8tjlXg8nA9aqewMeg&amp;usp=drive_copy" TargetMode="External"/><Relationship Id="rId275" Type="http://schemas.openxmlformats.org/officeDocument/2006/relationships/hyperlink" Target="https://drive.google.com/open?id=1mo-MkjnyesqM0NgqchFlYQ90h6cOLyR5&amp;usp=drive_copy" TargetMode="External"/><Relationship Id="rId300" Type="http://schemas.openxmlformats.org/officeDocument/2006/relationships/hyperlink" Target="https://drive.google.com/open?id=17AH9s13iCLTTLnGnzgqgiWTttI8k-6ZV&amp;usp=drive_copy" TargetMode="External"/><Relationship Id="rId482" Type="http://schemas.openxmlformats.org/officeDocument/2006/relationships/hyperlink" Target="https://drive.google.com/open?id=1qCUwbajpKNUye_-w8aSIKMnt8OlOlour&amp;usp=drive_copy" TargetMode="External"/><Relationship Id="rId538" Type="http://schemas.openxmlformats.org/officeDocument/2006/relationships/hyperlink" Target="https://drive.google.com/open?id=11bN-5NVXaNHfZrGgju7Inaues_4xof5N&amp;usp=drive_copy" TargetMode="External"/><Relationship Id="rId703" Type="http://schemas.openxmlformats.org/officeDocument/2006/relationships/hyperlink" Target="https://drive.google.com/open?id=1XpuJVbIZ5zB7Kxa0JsUYj79MGH5DAHzz&amp;usp=drive_copy" TargetMode="External"/><Relationship Id="rId745" Type="http://schemas.openxmlformats.org/officeDocument/2006/relationships/hyperlink" Target="https://drive.google.com/open?id=1if0GETEB-At_a8kYhfvmf7ViSiQOf2oI&amp;usp=drive_copy" TargetMode="External"/><Relationship Id="rId81" Type="http://schemas.openxmlformats.org/officeDocument/2006/relationships/hyperlink" Target="https://drive.google.com/open?id=16BGKMvdGcXceO6RGPHzEcTFIFGbI_LyF&amp;usp=drive_copy" TargetMode="External"/><Relationship Id="rId135" Type="http://schemas.openxmlformats.org/officeDocument/2006/relationships/hyperlink" Target="https://drive.google.com/open?id=1Oinku2Q8o-P6gcfQNSD2NQvu3ZLFTCJO&amp;usp=drive_copy" TargetMode="External"/><Relationship Id="rId177" Type="http://schemas.openxmlformats.org/officeDocument/2006/relationships/hyperlink" Target="https://drive.google.com/open?id=1PSp7V71T56yBT8MGgtIgHEsdCi2r_RU5&amp;usp=drive_copy" TargetMode="External"/><Relationship Id="rId342" Type="http://schemas.openxmlformats.org/officeDocument/2006/relationships/hyperlink" Target="https://drive.google.com/open?id=1k3K0mGthBNLWHnjUrjbnqbV2nrevQQs5&amp;usp=drive_copy" TargetMode="External"/><Relationship Id="rId384" Type="http://schemas.openxmlformats.org/officeDocument/2006/relationships/hyperlink" Target="https://drive.google.com/open?id=1Bkp_lY6BsiAyG3N0X0DezqCOhbvoFzVN&amp;usp=drive_copy" TargetMode="External"/><Relationship Id="rId591" Type="http://schemas.openxmlformats.org/officeDocument/2006/relationships/hyperlink" Target="https://drive.google.com/open?id=18Irw9YvN4dZXxmGPuMowIT8R9wD_jbed&amp;usp=drive_copy" TargetMode="External"/><Relationship Id="rId605" Type="http://schemas.openxmlformats.org/officeDocument/2006/relationships/hyperlink" Target="https://drive.google.com/open?id=1L0KlJzKKfzCdlZ3zvLU8FKaEJEHU2zAO&amp;usp=drive_copy" TargetMode="External"/><Relationship Id="rId787" Type="http://schemas.openxmlformats.org/officeDocument/2006/relationships/hyperlink" Target="https://drive.google.com/open?id=1oB_ye8Sm87KRdBqc0AKBqYbU9z-SwtaN&amp;usp=drive_copy" TargetMode="External"/><Relationship Id="rId202" Type="http://schemas.openxmlformats.org/officeDocument/2006/relationships/hyperlink" Target="https://drive.google.com/open?id=1XRkUV3n5ct84Dp-Fhwp6OsvjwfR-UF_j&amp;usp=drive_copy" TargetMode="External"/><Relationship Id="rId244" Type="http://schemas.openxmlformats.org/officeDocument/2006/relationships/hyperlink" Target="https://drive.google.com/open?id=1nFmpCOLCZ219Bl0imR0roiP0tAvCbyuc&amp;usp=drive_copy" TargetMode="External"/><Relationship Id="rId647" Type="http://schemas.openxmlformats.org/officeDocument/2006/relationships/hyperlink" Target="https://drive.google.com/open?id=1sm20wCveJcdo1RqptPD6Hr16dWqr6Wbp&amp;usp=drive_copy" TargetMode="External"/><Relationship Id="rId689" Type="http://schemas.openxmlformats.org/officeDocument/2006/relationships/hyperlink" Target="https://drive.google.com/open?id=15h-Ar7dnKqNaY1zUqQUjcdhOtN7GsoVQ&amp;usp=drive_copy" TargetMode="External"/><Relationship Id="rId39" Type="http://schemas.openxmlformats.org/officeDocument/2006/relationships/hyperlink" Target="https://drive.google.com/open?id=1J8rOEdCPxlHUxSNEoOKvue_db4FATV-S&amp;usp=drive_copy" TargetMode="External"/><Relationship Id="rId286" Type="http://schemas.openxmlformats.org/officeDocument/2006/relationships/hyperlink" Target="https://drive.google.com/open?id=19FwJ8hzhDtGVJTXzrV_aLwryFbnBO1ih&amp;usp=drive_copy" TargetMode="External"/><Relationship Id="rId451" Type="http://schemas.openxmlformats.org/officeDocument/2006/relationships/hyperlink" Target="https://drive.google.com/open?id=1Art-FlUuxwOOzrzu0-lVAp5mJwUgNzDy&amp;usp=drive_copy" TargetMode="External"/><Relationship Id="rId493" Type="http://schemas.openxmlformats.org/officeDocument/2006/relationships/hyperlink" Target="https://drive.google.com/open?id=1sBMQqyKqxlRDmuoKy7kOB4C44d1xhcrj&amp;usp=drive_copy" TargetMode="External"/><Relationship Id="rId507" Type="http://schemas.openxmlformats.org/officeDocument/2006/relationships/hyperlink" Target="https://drive.google.com/open?id=1ANbP6SOmzXU1Mwx7yWZw5r3KE-HqAxhN&amp;usp=drive_copy" TargetMode="External"/><Relationship Id="rId549" Type="http://schemas.openxmlformats.org/officeDocument/2006/relationships/hyperlink" Target="https://drive.google.com/open?id=1Dc5ct44IAnQ15bO556zH6S4eZnfULXUA&amp;usp=drive_copy" TargetMode="External"/><Relationship Id="rId714" Type="http://schemas.openxmlformats.org/officeDocument/2006/relationships/hyperlink" Target="https://drive.google.com/open?id=1eARC4FtJNtKTMbfCigOG4E8LGztpFUFR&amp;usp=drive_copy" TargetMode="External"/><Relationship Id="rId756" Type="http://schemas.openxmlformats.org/officeDocument/2006/relationships/hyperlink" Target="https://drive.google.com/open?id=17E0cWELmG7abftPNImu4tLfvhJaoB8i3&amp;usp=drive_copy" TargetMode="External"/><Relationship Id="rId50" Type="http://schemas.openxmlformats.org/officeDocument/2006/relationships/hyperlink" Target="https://drive.google.com/open?id=1ydZYMMOfImygJUOfQrk8EPHlDfk5Osjr&amp;usp=drive_copy" TargetMode="External"/><Relationship Id="rId104" Type="http://schemas.openxmlformats.org/officeDocument/2006/relationships/hyperlink" Target="https://drive.google.com/open?id=1i28LkqfwF0sL0Lir6RM3S1Erne6zVZt8&amp;usp=drive_copy" TargetMode="External"/><Relationship Id="rId146" Type="http://schemas.openxmlformats.org/officeDocument/2006/relationships/hyperlink" Target="https://drive.google.com/open?id=1NGF7K5BmEZyD9Ha7hLxcRFFAxY0dq_4c&amp;usp=drive_copy" TargetMode="External"/><Relationship Id="rId188" Type="http://schemas.openxmlformats.org/officeDocument/2006/relationships/hyperlink" Target="https://drive.google.com/open?id=1DNJt71H7zEk0c97Y75ihQ5dYteeRwPIP&amp;usp=drive_copy" TargetMode="External"/><Relationship Id="rId311" Type="http://schemas.openxmlformats.org/officeDocument/2006/relationships/hyperlink" Target="https://drive.google.com/open?id=1aRzo09-aS9OBQZ7zKmcKN9wmI_ve-KIv&amp;usp=drive_copy" TargetMode="External"/><Relationship Id="rId353" Type="http://schemas.openxmlformats.org/officeDocument/2006/relationships/hyperlink" Target="https://drive.google.com/open?id=19DadHcLP1XIEvXAx4eJTBZdxR6N_MeGd&amp;usp=drive_copy" TargetMode="External"/><Relationship Id="rId395" Type="http://schemas.openxmlformats.org/officeDocument/2006/relationships/hyperlink" Target="https://drive.google.com/open?id=1W3ko5MFrHCBrVoJ4OPpxHblK0h-cThxF&amp;usp=drive_copy" TargetMode="External"/><Relationship Id="rId409" Type="http://schemas.openxmlformats.org/officeDocument/2006/relationships/hyperlink" Target="https://drive.google.com/open?id=1yJhnHvlatFFjSGajHrNilziywGjvkyzu&amp;usp=drive_copy" TargetMode="External"/><Relationship Id="rId560" Type="http://schemas.openxmlformats.org/officeDocument/2006/relationships/hyperlink" Target="https://drive.google.com/open?id=1MC6qBjLkXUW7S91cHoiVK7_KWzB4q9ez&amp;usp=drive_copy" TargetMode="External"/><Relationship Id="rId798" Type="http://schemas.openxmlformats.org/officeDocument/2006/relationships/hyperlink" Target="https://drive.google.com/open?id=1XwZdRmz3Gnai4TfpSjeteEPM2v2u3D5v&amp;usp=drive_copy" TargetMode="External"/><Relationship Id="rId92" Type="http://schemas.openxmlformats.org/officeDocument/2006/relationships/hyperlink" Target="https://drive.google.com/open?id=14_sLLMgS468TkjKgzqVCDH1ouIKtW0Rg&amp;usp=drive_copy" TargetMode="External"/><Relationship Id="rId213" Type="http://schemas.openxmlformats.org/officeDocument/2006/relationships/hyperlink" Target="https://drive.google.com/open?id=1WOvUIIZg6KlPEdKptMl8GGcOIS0UEcx4&amp;usp=drive_copy" TargetMode="External"/><Relationship Id="rId420" Type="http://schemas.openxmlformats.org/officeDocument/2006/relationships/hyperlink" Target="https://drive.google.com/open?id=1135Bn6--D42LCPPvQ9nicG04XUu94AK3&amp;usp=drive_copy" TargetMode="External"/><Relationship Id="rId616" Type="http://schemas.openxmlformats.org/officeDocument/2006/relationships/hyperlink" Target="https://drive.google.com/open?id=1Wba3S_eIi9P5hgNlMbYXO69OjNj9wJfx&amp;usp=drive_copy" TargetMode="External"/><Relationship Id="rId658" Type="http://schemas.openxmlformats.org/officeDocument/2006/relationships/hyperlink" Target="https://drive.google.com/open?id=1U9FPYIfjwLBqhsVx9qfpqPyf37expAea&amp;usp=drive_copy" TargetMode="External"/><Relationship Id="rId255" Type="http://schemas.openxmlformats.org/officeDocument/2006/relationships/hyperlink" Target="https://drive.google.com/open?id=1EtZ3HBw2R3uuhZ-CzH_c9AtDbX-ahUd5&amp;usp=drive_copy" TargetMode="External"/><Relationship Id="rId297" Type="http://schemas.openxmlformats.org/officeDocument/2006/relationships/hyperlink" Target="https://drive.google.com/open?id=1Kd7TNvxk6-EByPBKVqDkSIOKuHcKT6__&amp;usp=drive_copy" TargetMode="External"/><Relationship Id="rId462" Type="http://schemas.openxmlformats.org/officeDocument/2006/relationships/hyperlink" Target="https://drive.google.com/open?id=1E5vfvaMghAq-AsA3GnGo9FsY988KrkUw&amp;usp=drive_copy" TargetMode="External"/><Relationship Id="rId518" Type="http://schemas.openxmlformats.org/officeDocument/2006/relationships/hyperlink" Target="https://drive.google.com/open?id=1_-3aDraYY8XmupimqXbWYvYN1uOEIrFE&amp;usp=drive_copy" TargetMode="External"/><Relationship Id="rId725" Type="http://schemas.openxmlformats.org/officeDocument/2006/relationships/hyperlink" Target="https://drive.google.com/open?id=1mt3DQImb9B5IxGTjC6X7sDVxECEF-vul&amp;usp=drive_copy" TargetMode="External"/><Relationship Id="rId115" Type="http://schemas.openxmlformats.org/officeDocument/2006/relationships/hyperlink" Target="https://drive.google.com/open?id=1M64yn5pSRmQ61vx9IPKuTGw0kx4jDccT&amp;usp=drive_copy" TargetMode="External"/><Relationship Id="rId157" Type="http://schemas.openxmlformats.org/officeDocument/2006/relationships/hyperlink" Target="https://drive.google.com/open?id=1SRL5UjRwGiSKF98ATFw8H2nZlx7wHKdU&amp;usp=drive_copy" TargetMode="External"/><Relationship Id="rId322" Type="http://schemas.openxmlformats.org/officeDocument/2006/relationships/hyperlink" Target="https://drive.google.com/open?id=1BE0cZtvDx8rNoOkL8y_gK65-PTaMFOJY&amp;usp=drive_copy" TargetMode="External"/><Relationship Id="rId364" Type="http://schemas.openxmlformats.org/officeDocument/2006/relationships/hyperlink" Target="https://drive.google.com/open?id=1IAVt2i_91xN5J-LU64VBnrR3Srzt8e4q&amp;usp=drive_copy" TargetMode="External"/><Relationship Id="rId767" Type="http://schemas.openxmlformats.org/officeDocument/2006/relationships/hyperlink" Target="https://drive.google.com/open?id=107h0ggZez36fnQojpLDc0jyZWHEgSmk9&amp;usp=drive_copy" TargetMode="External"/><Relationship Id="rId61" Type="http://schemas.openxmlformats.org/officeDocument/2006/relationships/hyperlink" Target="https://drive.google.com/open?id=1nT6cq86G2nhonYHD9Cum6NPNtIl8uzRU&amp;usp=drive_copy" TargetMode="External"/><Relationship Id="rId199" Type="http://schemas.openxmlformats.org/officeDocument/2006/relationships/hyperlink" Target="https://drive.google.com/open?id=1ISMWhTqntCXR7YvCN4XFCBCAmY3hE1Zz&amp;usp=drive_copy" TargetMode="External"/><Relationship Id="rId571" Type="http://schemas.openxmlformats.org/officeDocument/2006/relationships/hyperlink" Target="https://drive.google.com/open?id=1CZ1NB4UTDteidY-1OBRIn-L6zACUIqya&amp;usp=drive_copy" TargetMode="External"/><Relationship Id="rId627" Type="http://schemas.openxmlformats.org/officeDocument/2006/relationships/hyperlink" Target="https://drive.google.com/open?id=1OLLawnZR_S_-CueDLVOAU333_VYcXh1J&amp;usp=drive_copy" TargetMode="External"/><Relationship Id="rId669" Type="http://schemas.openxmlformats.org/officeDocument/2006/relationships/hyperlink" Target="https://drive.google.com/open?id=113pFfyE3VPb7dJCh2I7GoStNd-sqlUSw&amp;usp=drive_copy" TargetMode="External"/><Relationship Id="rId19" Type="http://schemas.openxmlformats.org/officeDocument/2006/relationships/hyperlink" Target="https://drive.google.com/open?id=1EKGpZVrmkHqmDji_BUbdhxrJyguzn5Mh&amp;usp=drive_copy" TargetMode="External"/><Relationship Id="rId224" Type="http://schemas.openxmlformats.org/officeDocument/2006/relationships/hyperlink" Target="https://drive.google.com/open?id=1JW5SqLMRvcVEmTxFHYrL7i5AopkWotbD&amp;usp=drive_copy" TargetMode="External"/><Relationship Id="rId266" Type="http://schemas.openxmlformats.org/officeDocument/2006/relationships/hyperlink" Target="https://drive.google.com/open?id=1Jwk356UTRPHYTQnarIVgGZP2uOuoR_7W&amp;usp=drive_copy" TargetMode="External"/><Relationship Id="rId431" Type="http://schemas.openxmlformats.org/officeDocument/2006/relationships/hyperlink" Target="https://drive.google.com/open?id=1oqy0-Pv3eW-THTsMh7DLcS5ryeHS9Wh7&amp;usp=drive_copy" TargetMode="External"/><Relationship Id="rId473" Type="http://schemas.openxmlformats.org/officeDocument/2006/relationships/hyperlink" Target="https://drive.google.com/open?id=1ZFwyo6WAedf_04JgUHsSGhpP_3VsIgc4&amp;usp=drive_copy" TargetMode="External"/><Relationship Id="rId529" Type="http://schemas.openxmlformats.org/officeDocument/2006/relationships/hyperlink" Target="https://drive.google.com/open?id=1nJp9itBMlIbCx4jGgoO45g73xeiY3gdn&amp;usp=drive_copy" TargetMode="External"/><Relationship Id="rId680" Type="http://schemas.openxmlformats.org/officeDocument/2006/relationships/hyperlink" Target="https://drive.google.com/open?id=11VXjn3fHUfwFhKS9qSFr3JuUVVYkbbrp&amp;usp=drive_copy" TargetMode="External"/><Relationship Id="rId736" Type="http://schemas.openxmlformats.org/officeDocument/2006/relationships/hyperlink" Target="https://drive.google.com/open?id=1nZr3iRbsv2a4C0yQtT0vs92e9itl4yhS&amp;usp=drive_copy" TargetMode="External"/><Relationship Id="rId30" Type="http://schemas.openxmlformats.org/officeDocument/2006/relationships/hyperlink" Target="https://drive.google.com/open?id=1rt_ZXSmumThDnqaCOKVjTZDcvy04ZLWl&amp;usp=drive_copy" TargetMode="External"/><Relationship Id="rId126" Type="http://schemas.openxmlformats.org/officeDocument/2006/relationships/hyperlink" Target="https://drive.google.com/open?id=1piIk1vFHtJZIwU9KgHLmFkdFOPFkHsLA&amp;usp=drive_copy" TargetMode="External"/><Relationship Id="rId168" Type="http://schemas.openxmlformats.org/officeDocument/2006/relationships/hyperlink" Target="https://drive.google.com/open?id=1CxibLy0MIpJet5xOw-wcasPLNFsNB8Vt&amp;usp=drive_copy" TargetMode="External"/><Relationship Id="rId333" Type="http://schemas.openxmlformats.org/officeDocument/2006/relationships/hyperlink" Target="https://drive.google.com/open?id=1Pz1yn_I8LljqHBEn7geiDWNXfwuxWDSE&amp;usp=drive_copy" TargetMode="External"/><Relationship Id="rId540" Type="http://schemas.openxmlformats.org/officeDocument/2006/relationships/hyperlink" Target="https://drive.google.com/open?id=1QKM17j2W90VltGr3uIHWaIadCfn-XtVk&amp;usp=drive_copy" TargetMode="External"/><Relationship Id="rId778" Type="http://schemas.openxmlformats.org/officeDocument/2006/relationships/hyperlink" Target="https://drive.google.com/open?id=1joSlgGcw07k-KDbCH5z71BjEwehISVEn&amp;usp=drive_copy" TargetMode="External"/><Relationship Id="rId72" Type="http://schemas.openxmlformats.org/officeDocument/2006/relationships/hyperlink" Target="https://drive.google.com/open?id=17czfIQRhy__oiMV6uAjpU_I6jN2s3jYE&amp;usp=drive_copy" TargetMode="External"/><Relationship Id="rId375" Type="http://schemas.openxmlformats.org/officeDocument/2006/relationships/hyperlink" Target="https://drive.google.com/open?id=1zgBIhdGAOnk_JvsmAg_UCADiIs5HaKMR&amp;usp=drive_copy" TargetMode="External"/><Relationship Id="rId582" Type="http://schemas.openxmlformats.org/officeDocument/2006/relationships/hyperlink" Target="https://drive.google.com/open?id=1PZDzhOJy2cGb9sdY0KiXTuMdBeZ0UVth&amp;usp=drive_copy" TargetMode="External"/><Relationship Id="rId638" Type="http://schemas.openxmlformats.org/officeDocument/2006/relationships/hyperlink" Target="https://drive.google.com/open?id=1hvJW-fVWfPg6h8cOLw5Puqd2uX2sDNGx&amp;usp=drive_copy" TargetMode="External"/><Relationship Id="rId803" Type="http://schemas.openxmlformats.org/officeDocument/2006/relationships/hyperlink" Target="https://drive.google.com/open?id=1fMcBSnQLtTfq3zIgvpqywUGi6blJPYaG&amp;usp=drive_copy" TargetMode="External"/><Relationship Id="rId3" Type="http://schemas.openxmlformats.org/officeDocument/2006/relationships/hyperlink" Target="https://drive.google.com/open?id=16w28q2jwag-6YE5hNHesfVCLy0JWxtpJ&amp;usp=drive_copy" TargetMode="External"/><Relationship Id="rId235" Type="http://schemas.openxmlformats.org/officeDocument/2006/relationships/hyperlink" Target="https://drive.google.com/open?id=1xEpwFfnno8yJWiArvbjPxdXqMxst86ho&amp;usp=drive_copy" TargetMode="External"/><Relationship Id="rId277" Type="http://schemas.openxmlformats.org/officeDocument/2006/relationships/hyperlink" Target="https://drive.google.com/open?id=1HalyWtEv6gKyb3LvFbczSzg4A3pbOGJF&amp;usp=drive_copy" TargetMode="External"/><Relationship Id="rId400" Type="http://schemas.openxmlformats.org/officeDocument/2006/relationships/hyperlink" Target="https://drive.google.com/open?id=1ZOlKQetf2YXtSdJKzfQvS7EAdY-Pb5rV&amp;usp=drive_copy" TargetMode="External"/><Relationship Id="rId442" Type="http://schemas.openxmlformats.org/officeDocument/2006/relationships/hyperlink" Target="https://drive.google.com/open?id=1yEMQPMPkKSdYHIFK8_-T0wpc35MCThTg&amp;usp=drive_copy" TargetMode="External"/><Relationship Id="rId484" Type="http://schemas.openxmlformats.org/officeDocument/2006/relationships/hyperlink" Target="https://drive.google.com/open?id=14_dh0CHfApW58ZTsOASS9BRSGvppwNia&amp;usp=drive_copy" TargetMode="External"/><Relationship Id="rId705" Type="http://schemas.openxmlformats.org/officeDocument/2006/relationships/hyperlink" Target="https://drive.google.com/open?id=1EzNL3GAneCPalU99-FobJep5otMd5Pam&amp;usp=drive_copy" TargetMode="External"/><Relationship Id="rId137" Type="http://schemas.openxmlformats.org/officeDocument/2006/relationships/hyperlink" Target="https://drive.google.com/open?id=1hbYlgMNxLSul2DyzUuSKBvMKBU190Gbe&amp;usp=drive_copy" TargetMode="External"/><Relationship Id="rId302" Type="http://schemas.openxmlformats.org/officeDocument/2006/relationships/hyperlink" Target="https://drive.google.com/open?id=12YRwbrfcv9uFyMDFcpL0SCImczMTS3K1&amp;usp=drive_copy" TargetMode="External"/><Relationship Id="rId344" Type="http://schemas.openxmlformats.org/officeDocument/2006/relationships/hyperlink" Target="https://drive.google.com/open?id=1e2XVHf8K7mflAHI57wrseW1WmPNgnJox&amp;usp=drive_copy" TargetMode="External"/><Relationship Id="rId691" Type="http://schemas.openxmlformats.org/officeDocument/2006/relationships/hyperlink" Target="https://drive.google.com/open?id=1WaS7vPnrVtwtC6uMxHSwaIIQd7UfgMoE&amp;usp=drive_copy" TargetMode="External"/><Relationship Id="rId747" Type="http://schemas.openxmlformats.org/officeDocument/2006/relationships/hyperlink" Target="https://drive.google.com/open?id=11k5Wq1UWj6lObvzUhR8aR1aerIkGiA2P&amp;usp=drive_copy" TargetMode="External"/><Relationship Id="rId789" Type="http://schemas.openxmlformats.org/officeDocument/2006/relationships/hyperlink" Target="https://drive.google.com/open?id=187aoddJsNvS56CUaUgnqtAFVCXchcMre&amp;usp=drive_copy" TargetMode="External"/><Relationship Id="rId41" Type="http://schemas.openxmlformats.org/officeDocument/2006/relationships/hyperlink" Target="https://drive.google.com/open?id=1H6x1KiCE67s7qDTeul_kjstrTlXLa4jS&amp;usp=drive_copy" TargetMode="External"/><Relationship Id="rId83" Type="http://schemas.openxmlformats.org/officeDocument/2006/relationships/hyperlink" Target="https://drive.google.com/open?id=1DVgZ-BGuYR6nzo8VJs_W9wZiBGOHhWRI&amp;usp=drive_copy" TargetMode="External"/><Relationship Id="rId179" Type="http://schemas.openxmlformats.org/officeDocument/2006/relationships/hyperlink" Target="https://drive.google.com/open?id=1QIiMddk3UK63vLr6SoZpjLHXk8hA26Df&amp;usp=drive_copy" TargetMode="External"/><Relationship Id="rId386" Type="http://schemas.openxmlformats.org/officeDocument/2006/relationships/hyperlink" Target="https://drive.google.com/open?id=1vtMuE6quDYDjD6V7cdA9zVvTiCvuoGbr&amp;usp=drive_copy" TargetMode="External"/><Relationship Id="rId551" Type="http://schemas.openxmlformats.org/officeDocument/2006/relationships/hyperlink" Target="https://drive.google.com/open?id=1Y7HoWieJriuPpQIaeORgSetyeZLsZNkt&amp;usp=drive_copy" TargetMode="External"/><Relationship Id="rId593" Type="http://schemas.openxmlformats.org/officeDocument/2006/relationships/hyperlink" Target="https://drive.google.com/open?id=1LDBpWoFJhjLe0MwAn9s5zLdyvNKTi12N&amp;usp=drive_copy" TargetMode="External"/><Relationship Id="rId607" Type="http://schemas.openxmlformats.org/officeDocument/2006/relationships/hyperlink" Target="https://drive.google.com/open?id=1mHx2tCQFf_TBANpFllmOvikhM2Toxy7F&amp;usp=drive_copy" TargetMode="External"/><Relationship Id="rId649" Type="http://schemas.openxmlformats.org/officeDocument/2006/relationships/hyperlink" Target="https://drive.google.com/open?id=1XPTS9jLIKJB1O4wbH5G5waAqNkLtEBzW&amp;usp=drive_copy" TargetMode="External"/><Relationship Id="rId190" Type="http://schemas.openxmlformats.org/officeDocument/2006/relationships/hyperlink" Target="https://drive.google.com/open?id=1Cf1G9P1DvrM0siBIeIwbqiMki4IVe0hi&amp;usp=drive_copy" TargetMode="External"/><Relationship Id="rId204" Type="http://schemas.openxmlformats.org/officeDocument/2006/relationships/hyperlink" Target="https://drive.google.com/open?id=1otl7ieCppMj9HYh2XUr7FQ4NtdFuKGu4&amp;usp=drive_copy" TargetMode="External"/><Relationship Id="rId246" Type="http://schemas.openxmlformats.org/officeDocument/2006/relationships/hyperlink" Target="https://drive.google.com/open?id=19u7klRzJsAvH8dfo7KbCMt9H2qIKbzaG&amp;usp=drive_copy" TargetMode="External"/><Relationship Id="rId288" Type="http://schemas.openxmlformats.org/officeDocument/2006/relationships/hyperlink" Target="https://drive.google.com/open?id=1QQ44zQcfCbHy_UlvP9noAoJ18BceOQR-&amp;usp=drive_copy" TargetMode="External"/><Relationship Id="rId411" Type="http://schemas.openxmlformats.org/officeDocument/2006/relationships/hyperlink" Target="https://drive.google.com/open?id=1E2F3pO9G3KIU10LpiRe25kv4b2tXB6Of&amp;usp=drive_copy" TargetMode="External"/><Relationship Id="rId453" Type="http://schemas.openxmlformats.org/officeDocument/2006/relationships/hyperlink" Target="https://drive.google.com/open?id=1-GKAuuL5_ffBWvHDZuNojthFa5gxoUjx&amp;usp=drive_copy" TargetMode="External"/><Relationship Id="rId509" Type="http://schemas.openxmlformats.org/officeDocument/2006/relationships/hyperlink" Target="https://drive.google.com/open?id=1Zc8yZgotHgkXrXVmqJ6gVdTSalNM_Fal&amp;usp=drive_copy" TargetMode="External"/><Relationship Id="rId660" Type="http://schemas.openxmlformats.org/officeDocument/2006/relationships/hyperlink" Target="https://drive.google.com/open?id=1Xriw0FlxE5RPsO0MBkqWiBBa5B6Iu01R&amp;usp=drive_copy" TargetMode="External"/><Relationship Id="rId106" Type="http://schemas.openxmlformats.org/officeDocument/2006/relationships/hyperlink" Target="https://drive.google.com/open?id=1wdnJmXpLgeuaajXacH1V4N12hLy-QvIA&amp;usp=drive_copy" TargetMode="External"/><Relationship Id="rId313" Type="http://schemas.openxmlformats.org/officeDocument/2006/relationships/hyperlink" Target="https://drive.google.com/open?id=19ZWbEkvpqJNeQZgJdwNp2HcIERbTdvDD&amp;usp=drive_copy" TargetMode="External"/><Relationship Id="rId495" Type="http://schemas.openxmlformats.org/officeDocument/2006/relationships/hyperlink" Target="https://drive.google.com/open?id=1Y6LKkTpHu2yl01FFh9oKZbsJXdW6xBWC&amp;usp=drive_copy" TargetMode="External"/><Relationship Id="rId716" Type="http://schemas.openxmlformats.org/officeDocument/2006/relationships/hyperlink" Target="https://drive.google.com/open?id=1yQzeHMR0V4zBjpS1RBeVf_r7aa4vMGRI&amp;usp=drive_copy" TargetMode="External"/><Relationship Id="rId758" Type="http://schemas.openxmlformats.org/officeDocument/2006/relationships/hyperlink" Target="https://drive.google.com/open?id=1H84aIKQO84auuaaAuen_AIpqYCaK963w&amp;usp=drive_copy" TargetMode="External"/><Relationship Id="rId10" Type="http://schemas.openxmlformats.org/officeDocument/2006/relationships/hyperlink" Target="https://drive.google.com/open?id=1cjPc7sFGhXBQPIv8WQKY0UX3dHbK7BE7&amp;usp=drive_copy" TargetMode="External"/><Relationship Id="rId52" Type="http://schemas.openxmlformats.org/officeDocument/2006/relationships/hyperlink" Target="https://drive.google.com/open?id=14xd5tfIME9OSvsg7iSUb222pLz1EU3B0&amp;usp=drive_copy" TargetMode="External"/><Relationship Id="rId94" Type="http://schemas.openxmlformats.org/officeDocument/2006/relationships/hyperlink" Target="https://drive.google.com/open?id=15Bet_gdGhVIraTgfPXPA2Z3dZhgucCsz&amp;usp=drive_copy" TargetMode="External"/><Relationship Id="rId148" Type="http://schemas.openxmlformats.org/officeDocument/2006/relationships/hyperlink" Target="https://drive.google.com/open?id=10a912dWmtTZ6aUSrGXbZYmQOPJFEqHzj&amp;usp=drive_copy" TargetMode="External"/><Relationship Id="rId355" Type="http://schemas.openxmlformats.org/officeDocument/2006/relationships/hyperlink" Target="https://drive.google.com/open?id=1BOmzQ39MB2dGWFBqoalPdgfgSl08hqX6&amp;usp=drive_copy" TargetMode="External"/><Relationship Id="rId397" Type="http://schemas.openxmlformats.org/officeDocument/2006/relationships/hyperlink" Target="https://drive.google.com/open?id=1fOJArwLmLZryybJ_idkdIfxVVE-eCZ6d&amp;usp=drive_copy" TargetMode="External"/><Relationship Id="rId520" Type="http://schemas.openxmlformats.org/officeDocument/2006/relationships/hyperlink" Target="https://drive.google.com/open?id=1UacWqV9z8HDF1x0Zl0hXOrJvphVMPV18&amp;usp=drive_copy" TargetMode="External"/><Relationship Id="rId562" Type="http://schemas.openxmlformats.org/officeDocument/2006/relationships/hyperlink" Target="https://drive.google.com/open?id=17vZXUVs4Qb1HzrKeLlIGxBqlCkPNbYkV&amp;usp=drive_copy" TargetMode="External"/><Relationship Id="rId618" Type="http://schemas.openxmlformats.org/officeDocument/2006/relationships/hyperlink" Target="https://drive.google.com/open?id=1VHIPamM48YDg2ruuOUqqJRDC-tv-eDyE&amp;usp=drive_copy" TargetMode="External"/><Relationship Id="rId215" Type="http://schemas.openxmlformats.org/officeDocument/2006/relationships/hyperlink" Target="https://drive.google.com/open?id=12VSnSAvcphi5lexz-1IL6zw1_KtaQs3b&amp;usp=drive_copy" TargetMode="External"/><Relationship Id="rId257" Type="http://schemas.openxmlformats.org/officeDocument/2006/relationships/hyperlink" Target="https://drive.google.com/open?id=184CWfU9mKXxKzlPKQ2X3NGkhfF6ReviI&amp;usp=drive_copy" TargetMode="External"/><Relationship Id="rId422" Type="http://schemas.openxmlformats.org/officeDocument/2006/relationships/hyperlink" Target="https://drive.google.com/open?id=1F0-pyvL40bwwUBc8uI50K3uwmAAOkNl9&amp;usp=drive_copy" TargetMode="External"/><Relationship Id="rId464" Type="http://schemas.openxmlformats.org/officeDocument/2006/relationships/hyperlink" Target="https://drive.google.com/open?id=1hEgwXbAP_QXyrA8jItO5HbtRwKe_RM5T&amp;usp=drive_copy" TargetMode="External"/><Relationship Id="rId299" Type="http://schemas.openxmlformats.org/officeDocument/2006/relationships/hyperlink" Target="https://drive.google.com/open?id=16uYdeYjMB_f_8AS8QgsFDAxyjLL8fZfi&amp;usp=drive_copy" TargetMode="External"/><Relationship Id="rId727" Type="http://schemas.openxmlformats.org/officeDocument/2006/relationships/hyperlink" Target="https://drive.google.com/open?id=1oYNEI72NT0gdHK41UoyT3GVBafJkn5nh&amp;usp=drive_copy" TargetMode="External"/><Relationship Id="rId63" Type="http://schemas.openxmlformats.org/officeDocument/2006/relationships/hyperlink" Target="https://drive.google.com/open?id=11PEBWH3onc5qJpuKf_y2lnetlzMBdIqg&amp;usp=drive_copy" TargetMode="External"/><Relationship Id="rId159" Type="http://schemas.openxmlformats.org/officeDocument/2006/relationships/hyperlink" Target="https://drive.google.com/open?id=110OIWKXhqlVmo-2Nk18617oUgwD8XJWL&amp;usp=drive_copy" TargetMode="External"/><Relationship Id="rId366" Type="http://schemas.openxmlformats.org/officeDocument/2006/relationships/hyperlink" Target="https://drive.google.com/open?id=1vCnuac5vncM7rF16Q1Zth2-nE4oVouz4&amp;usp=drive_copy" TargetMode="External"/><Relationship Id="rId573" Type="http://schemas.openxmlformats.org/officeDocument/2006/relationships/hyperlink" Target="https://drive.google.com/open?id=1IIJ2mfjJIjjE-68j2EpRmRVh_3dKU-3n&amp;usp=drive_copy" TargetMode="External"/><Relationship Id="rId780" Type="http://schemas.openxmlformats.org/officeDocument/2006/relationships/hyperlink" Target="https://drive.google.com/open?id=1l68fwfQFDInPts_xMpw-F7xD6XK8xvf2&amp;usp=drive_copy" TargetMode="External"/><Relationship Id="rId226" Type="http://schemas.openxmlformats.org/officeDocument/2006/relationships/hyperlink" Target="https://drive.google.com/open?id=1c9hYDyOvdm8AM1UdVakQ_IgluZR1jkbS&amp;usp=drive_copy" TargetMode="External"/><Relationship Id="rId433" Type="http://schemas.openxmlformats.org/officeDocument/2006/relationships/hyperlink" Target="https://drive.google.com/open?id=1rOfMM-4jHWhzAIffiX10CiXzDqXwZTKo&amp;usp=drive_copy" TargetMode="External"/><Relationship Id="rId640" Type="http://schemas.openxmlformats.org/officeDocument/2006/relationships/hyperlink" Target="https://drive.google.com/open?id=1QMaM4gOvWrF52x69piZD9H432sg2Xlwg&amp;usp=drive_copy" TargetMode="External"/><Relationship Id="rId738" Type="http://schemas.openxmlformats.org/officeDocument/2006/relationships/hyperlink" Target="https://drive.google.com/open?id=1m4-EFr7jVRDalBLHiYDX3g6GAC9BffSy&amp;usp=drive_copy" TargetMode="External"/><Relationship Id="rId74" Type="http://schemas.openxmlformats.org/officeDocument/2006/relationships/hyperlink" Target="https://drive.google.com/open?id=1cF5f6aC7Q1Dr_KrRhkiMaOSW-6wC6M3h&amp;usp=drive_copy" TargetMode="External"/><Relationship Id="rId377" Type="http://schemas.openxmlformats.org/officeDocument/2006/relationships/hyperlink" Target="https://drive.google.com/open?id=1Fxk3YhDAVAwDnwP7H6XniDbtKbU5Nkiq&amp;usp=drive_copy" TargetMode="External"/><Relationship Id="rId500" Type="http://schemas.openxmlformats.org/officeDocument/2006/relationships/hyperlink" Target="https://drive.google.com/open?id=1OkJbp7PK2YsKWUBENbqC04Z4PLhnCC6z&amp;usp=drive_copy" TargetMode="External"/><Relationship Id="rId584" Type="http://schemas.openxmlformats.org/officeDocument/2006/relationships/hyperlink" Target="https://drive.google.com/open?id=1JVbMBYxCkSnIsKoTNEVgiM5UjUJr_Wdt&amp;usp=drive_copy" TargetMode="External"/><Relationship Id="rId805" Type="http://schemas.openxmlformats.org/officeDocument/2006/relationships/hyperlink" Target="https://drive.google.com/open?id=1gokiUX2txr74If4RHlVz4Et3g3lgkZgr&amp;usp=drive_copy" TargetMode="External"/><Relationship Id="rId5" Type="http://schemas.openxmlformats.org/officeDocument/2006/relationships/hyperlink" Target="https://drive.google.com/open?id=1N1p1khH-BqxZD06dJRZY2SU5LPI0Xt-g&amp;usp=drive_copy" TargetMode="External"/><Relationship Id="rId237" Type="http://schemas.openxmlformats.org/officeDocument/2006/relationships/hyperlink" Target="https://drive.google.com/open?id=1ltIv4AfWrasa-yDEUB9Xz9bukflm-Aov&amp;usp=drive_copy" TargetMode="External"/><Relationship Id="rId791" Type="http://schemas.openxmlformats.org/officeDocument/2006/relationships/hyperlink" Target="https://drive.google.com/open?id=1y8M8mkIv4Ejb9wfxRG1j91gs3XATWx5Q&amp;usp=drive_copy" TargetMode="External"/><Relationship Id="rId444" Type="http://schemas.openxmlformats.org/officeDocument/2006/relationships/hyperlink" Target="https://drive.google.com/open?id=1lvCWtgsxFvFakxCIEqzQdI8Hbsbez-Bf&amp;usp=drive_copy" TargetMode="External"/><Relationship Id="rId651" Type="http://schemas.openxmlformats.org/officeDocument/2006/relationships/hyperlink" Target="https://drive.google.com/open?id=1NrIPho-AmecQ0eYsT4X_ZBmd4hTxhmE4&amp;usp=drive_copy" TargetMode="External"/><Relationship Id="rId749" Type="http://schemas.openxmlformats.org/officeDocument/2006/relationships/hyperlink" Target="https://drive.google.com/open?id=1ljpsBFiun6X-u3Tcucq1JhsyOzHBDd9t&amp;usp=drive_copy" TargetMode="External"/><Relationship Id="rId290" Type="http://schemas.openxmlformats.org/officeDocument/2006/relationships/hyperlink" Target="https://drive.google.com/open?id=1saOVSteHb3od7pOrnH6Pi3Hx1abeL5IF&amp;usp=drive_copy" TargetMode="External"/><Relationship Id="rId304" Type="http://schemas.openxmlformats.org/officeDocument/2006/relationships/hyperlink" Target="https://drive.google.com/open?id=1Ui6Rg5XkaZGIVlUcDnaFHnyYHHwIQ-mY&amp;usp=drive_copy" TargetMode="External"/><Relationship Id="rId388" Type="http://schemas.openxmlformats.org/officeDocument/2006/relationships/hyperlink" Target="https://drive.google.com/open?id=1QwjLviHY_joh4yMnrDmKq0LzktW1agjr&amp;usp=drive_copy" TargetMode="External"/><Relationship Id="rId511" Type="http://schemas.openxmlformats.org/officeDocument/2006/relationships/hyperlink" Target="https://drive.google.com/open?id=11kxRxcvw-YJ4b4c8H-G-mwqReMoKG_zV&amp;usp=drive_copy" TargetMode="External"/><Relationship Id="rId609" Type="http://schemas.openxmlformats.org/officeDocument/2006/relationships/hyperlink" Target="https://drive.google.com/open?id=1YeMc2QIfbg-Zesvo_SUBAEMxzFh4ELEx&amp;usp=drive_copy" TargetMode="External"/><Relationship Id="rId85" Type="http://schemas.openxmlformats.org/officeDocument/2006/relationships/hyperlink" Target="https://drive.google.com/open?id=1hbpchVlld_LN9d4sspwWRqZqdKhuZGGL&amp;usp=drive_copy" TargetMode="External"/><Relationship Id="rId150" Type="http://schemas.openxmlformats.org/officeDocument/2006/relationships/hyperlink" Target="https://drive.google.com/open?id=1YDfJXWiibHjaVZjtrYhx-WcIRhLRq-jJ&amp;usp=drive_copy" TargetMode="External"/><Relationship Id="rId595" Type="http://schemas.openxmlformats.org/officeDocument/2006/relationships/hyperlink" Target="https://drive.google.com/open?id=1Kwnd2qMKgiIWoAC87x_DKRcMcKPZ0gtu&amp;usp=drive_copy" TargetMode="External"/><Relationship Id="rId248" Type="http://schemas.openxmlformats.org/officeDocument/2006/relationships/hyperlink" Target="https://drive.google.com/open?id=1HOGnRsGUgiXy3u9iSz8KanPj9cFF5pvY&amp;usp=drive_copy" TargetMode="External"/><Relationship Id="rId455" Type="http://schemas.openxmlformats.org/officeDocument/2006/relationships/hyperlink" Target="https://drive.google.com/open?id=17PnigQOEy7XGUAam0Ah2CpkXNHLjKe8D&amp;usp=drive_copy" TargetMode="External"/><Relationship Id="rId662" Type="http://schemas.openxmlformats.org/officeDocument/2006/relationships/hyperlink" Target="https://drive.google.com/open?id=1YL4CaBPHxJRrsTBv8dgpJcBeBTDwFyS8&amp;usp=drive_copy" TargetMode="External"/><Relationship Id="rId12" Type="http://schemas.openxmlformats.org/officeDocument/2006/relationships/hyperlink" Target="https://drive.google.com/open?id=1RnnOqbm_CITq2aICCPTBTvUdRxiRfyCG&amp;usp=drive_copy" TargetMode="External"/><Relationship Id="rId108" Type="http://schemas.openxmlformats.org/officeDocument/2006/relationships/hyperlink" Target="https://drive.google.com/open?id=1zKIfDzvNhsxzN6cDT5thu0Cv_HPLhhNH&amp;usp=drive_copy" TargetMode="External"/><Relationship Id="rId315" Type="http://schemas.openxmlformats.org/officeDocument/2006/relationships/hyperlink" Target="https://drive.google.com/open?id=1iauE6xrT2PmPjLTzZczv076ugVVzjB0F&amp;usp=drive_copy" TargetMode="External"/><Relationship Id="rId522" Type="http://schemas.openxmlformats.org/officeDocument/2006/relationships/hyperlink" Target="https://drive.google.com/open?id=1SH1PCsiFSQIK6x3Vg7Uz4Ucc8Jlh3o9s&amp;usp=drive_copy" TargetMode="External"/><Relationship Id="rId96" Type="http://schemas.openxmlformats.org/officeDocument/2006/relationships/hyperlink" Target="https://drive.google.com/open?id=1ZnesitQwb35jksuY5w4VMLcVxQvOf4Lm&amp;usp=drive_copy" TargetMode="External"/><Relationship Id="rId161" Type="http://schemas.openxmlformats.org/officeDocument/2006/relationships/hyperlink" Target="https://drive.google.com/open?id=1I5zS0KGEAYmI00ZjT60fiC-Gp0IsV29F&amp;usp=drive_copy" TargetMode="External"/><Relationship Id="rId399" Type="http://schemas.openxmlformats.org/officeDocument/2006/relationships/hyperlink" Target="https://drive.google.com/open?id=1xx1QV1IcgYhHzmRk_bl8_2YpQGZX-LET&amp;usp=drive_copy" TargetMode="External"/><Relationship Id="rId259" Type="http://schemas.openxmlformats.org/officeDocument/2006/relationships/hyperlink" Target="https://drive.google.com/open?id=1e-DkJntzgRa_M9uEGBRncYc62oK5Wcw4&amp;usp=drive_copy" TargetMode="External"/><Relationship Id="rId466" Type="http://schemas.openxmlformats.org/officeDocument/2006/relationships/hyperlink" Target="https://drive.google.com/open?id=1-E606rvGm2tiOUtgHoBdykPlHKuO2nYZ&amp;usp=drive_copy" TargetMode="External"/><Relationship Id="rId673" Type="http://schemas.openxmlformats.org/officeDocument/2006/relationships/hyperlink" Target="https://drive.google.com/open?id=1Iej71f0j4qTz2ei4yVRYAU4OwUtHcaXr&amp;usp=drive_copy" TargetMode="External"/><Relationship Id="rId23" Type="http://schemas.openxmlformats.org/officeDocument/2006/relationships/hyperlink" Target="https://drive.google.com/open?id=1BQdxkzXvD6IiIOUTKul7EimIERAXQpOH&amp;usp=drive_copy" TargetMode="External"/><Relationship Id="rId119" Type="http://schemas.openxmlformats.org/officeDocument/2006/relationships/hyperlink" Target="https://drive.google.com/open?id=1lmsQUjdHaPIir9Y23xN6jv-RJwi_nBZx&amp;usp=drive_copy" TargetMode="External"/><Relationship Id="rId326" Type="http://schemas.openxmlformats.org/officeDocument/2006/relationships/hyperlink" Target="https://drive.google.com/open?id=1fDrLstXiGUcJGupINC_cK5HZESRf8yMG&amp;usp=drive_copy" TargetMode="External"/><Relationship Id="rId533" Type="http://schemas.openxmlformats.org/officeDocument/2006/relationships/hyperlink" Target="https://drive.google.com/open?id=1CNG0VqCRHwjGbw8aDQmHoSf6fh-CoO84&amp;usp=drive_copy" TargetMode="External"/><Relationship Id="rId740" Type="http://schemas.openxmlformats.org/officeDocument/2006/relationships/hyperlink" Target="https://drive.google.com/open?id=1RIH_GKp6aIHhBFvhyqlA2Bl7HUT9fzIC&amp;usp=drive_copy" TargetMode="External"/><Relationship Id="rId172" Type="http://schemas.openxmlformats.org/officeDocument/2006/relationships/hyperlink" Target="https://drive.google.com/open?id=1HA6rvOE3R098ndXheJQuEewF4LBVTFf4&amp;usp=drive_copy" TargetMode="External"/><Relationship Id="rId477" Type="http://schemas.openxmlformats.org/officeDocument/2006/relationships/hyperlink" Target="https://drive.google.com/open?id=1Ksl9VxH4MmCedJNgyXHBNC4OHc3nvbKR&amp;usp=drive_copy" TargetMode="External"/><Relationship Id="rId600" Type="http://schemas.openxmlformats.org/officeDocument/2006/relationships/hyperlink" Target="https://drive.google.com/open?id=1eG7M8d3EmIBLqhydSjDeJ3IUGh9jdenP&amp;usp=drive_copy" TargetMode="External"/><Relationship Id="rId684" Type="http://schemas.openxmlformats.org/officeDocument/2006/relationships/hyperlink" Target="https://drive.google.com/open?id=1J1ntrMHN4QT1onPk_YdCb8NHHmH3Xyun&amp;usp=drive_copy" TargetMode="External"/><Relationship Id="rId337" Type="http://schemas.openxmlformats.org/officeDocument/2006/relationships/hyperlink" Target="https://drive.google.com/open?id=1pfpWYELAu1sCu_1OWuVEpy7eNveQii-L&amp;usp=drive_copy" TargetMode="External"/><Relationship Id="rId34" Type="http://schemas.openxmlformats.org/officeDocument/2006/relationships/hyperlink" Target="https://drive.google.com/open?id=13OuD0BZZs5lyQphANq8exDmB1I_vvaQh&amp;usp=drive_copy" TargetMode="External"/><Relationship Id="rId544" Type="http://schemas.openxmlformats.org/officeDocument/2006/relationships/hyperlink" Target="https://drive.google.com/open?id=1m8Ex-7d9pAhECilmdmXoImrMYKMX6GYG&amp;usp=drive_copy" TargetMode="External"/><Relationship Id="rId751" Type="http://schemas.openxmlformats.org/officeDocument/2006/relationships/hyperlink" Target="https://drive.google.com/open?id=1JDLZ4xn3Ego3Xr8OfFy91h3mKP0oML2E&amp;usp=drive_copy" TargetMode="External"/><Relationship Id="rId183" Type="http://schemas.openxmlformats.org/officeDocument/2006/relationships/hyperlink" Target="https://drive.google.com/open?id=1dbV8DytfXefihzUIiKzFT3GNEKkaHZt1&amp;usp=drive_copy" TargetMode="External"/><Relationship Id="rId390" Type="http://schemas.openxmlformats.org/officeDocument/2006/relationships/hyperlink" Target="https://drive.google.com/open?id=1OiQ_1tUej7rp19WXUCTVvvcx5PPzyvnx&amp;usp=drive_copy" TargetMode="External"/><Relationship Id="rId404" Type="http://schemas.openxmlformats.org/officeDocument/2006/relationships/hyperlink" Target="https://drive.google.com/open?id=11TfVxvTpyZERo3Jy8ECSuA0YcK5Q2MC4&amp;usp=drive_copy" TargetMode="External"/><Relationship Id="rId611" Type="http://schemas.openxmlformats.org/officeDocument/2006/relationships/hyperlink" Target="https://drive.google.com/open?id=1YaaffV3srKHMffr0I7WTMwRw9xHmFeqH&amp;usp=drive_copy" TargetMode="External"/><Relationship Id="rId250" Type="http://schemas.openxmlformats.org/officeDocument/2006/relationships/hyperlink" Target="https://drive.google.com/open?id=1niPIfo_1YBCxSm30SRjNXVBxvwXxSuPR&amp;usp=drive_copy" TargetMode="External"/><Relationship Id="rId488" Type="http://schemas.openxmlformats.org/officeDocument/2006/relationships/hyperlink" Target="https://drive.google.com/open?id=1e40Fw5a8jtjZ9FByJyFsbjmDGY0iSsSs&amp;usp=drive_copy" TargetMode="External"/><Relationship Id="rId695" Type="http://schemas.openxmlformats.org/officeDocument/2006/relationships/hyperlink" Target="https://drive.google.com/open?id=1evNkfDvkdEOmxC4sGFlFw2zV3OtFA4ti&amp;usp=drive_copy" TargetMode="External"/><Relationship Id="rId709" Type="http://schemas.openxmlformats.org/officeDocument/2006/relationships/hyperlink" Target="https://drive.google.com/open?id=1W4ar9qR3DlAl6Zk3x7RZsW-PwuEglh1P&amp;usp=drive_copy" TargetMode="External"/><Relationship Id="rId45" Type="http://schemas.openxmlformats.org/officeDocument/2006/relationships/hyperlink" Target="https://drive.google.com/open?id=11X-mDKA6xPUswFlAaudbU5WB2_oAY_uu&amp;usp=drive_copy" TargetMode="External"/><Relationship Id="rId110" Type="http://schemas.openxmlformats.org/officeDocument/2006/relationships/hyperlink" Target="https://drive.google.com/open?id=1X5BBJx0zEhCXElePJkdCF5slEVrjJpUV&amp;usp=drive_copy" TargetMode="External"/><Relationship Id="rId348" Type="http://schemas.openxmlformats.org/officeDocument/2006/relationships/hyperlink" Target="https://drive.google.com/open?id=1Uu1nODD4YlFBDqNMiAnZmJGVei0cI7Wb&amp;usp=drive_copy" TargetMode="External"/><Relationship Id="rId555" Type="http://schemas.openxmlformats.org/officeDocument/2006/relationships/hyperlink" Target="https://drive.google.com/open?id=1W4H3snsDw9LpygkNnFJaS50EPalQCuUC&amp;usp=drive_copy" TargetMode="External"/><Relationship Id="rId762" Type="http://schemas.openxmlformats.org/officeDocument/2006/relationships/hyperlink" Target="https://drive.google.com/open?id=1Tpxxk3IHxqR8cpIpqBCKS1setC9H3n_5&amp;usp=drive_copy" TargetMode="External"/><Relationship Id="rId194" Type="http://schemas.openxmlformats.org/officeDocument/2006/relationships/hyperlink" Target="https://drive.google.com/open?id=198xuju9nqqXPeQF0O5UMMeR1xZ9g8-qc&amp;usp=drive_copy" TargetMode="External"/><Relationship Id="rId208" Type="http://schemas.openxmlformats.org/officeDocument/2006/relationships/hyperlink" Target="https://drive.google.com/open?id=1xNHEIzdY7hZc3s8M1aHbyQam9FLgNK2o&amp;usp=drive_copy" TargetMode="External"/><Relationship Id="rId415" Type="http://schemas.openxmlformats.org/officeDocument/2006/relationships/hyperlink" Target="https://drive.google.com/open?id=1-oCpF3ePe0y2bTOjyHYZQgybS6y2OgJZ&amp;usp=drive_copy" TargetMode="External"/><Relationship Id="rId622" Type="http://schemas.openxmlformats.org/officeDocument/2006/relationships/hyperlink" Target="https://drive.google.com/open?id=1IO7undRlYKWYoeVLRCEcDWKDtyTSxApZ&amp;usp=drive_copy" TargetMode="External"/><Relationship Id="rId261" Type="http://schemas.openxmlformats.org/officeDocument/2006/relationships/hyperlink" Target="https://drive.google.com/open?id=1k7YpGkn8ttMNZiFjmSYLrmxqQFCDUVwZ&amp;usp=drive_copy" TargetMode="External"/><Relationship Id="rId499" Type="http://schemas.openxmlformats.org/officeDocument/2006/relationships/hyperlink" Target="https://drive.google.com/open?id=1E6YYLIKTuoXL_Xl6r9UHBjfo6zm4-aeu&amp;usp=drive_copy" TargetMode="External"/><Relationship Id="rId56" Type="http://schemas.openxmlformats.org/officeDocument/2006/relationships/hyperlink" Target="https://drive.google.com/open?id=1OhIdS4IrHpffZk0yR7Y0FpxU3K1n-h1c&amp;usp=drive_copy" TargetMode="External"/><Relationship Id="rId359" Type="http://schemas.openxmlformats.org/officeDocument/2006/relationships/hyperlink" Target="https://drive.google.com/open?id=12yu6r2dsyfF1on08k4qN6J7xdScCkdWt&amp;usp=drive_copy" TargetMode="External"/><Relationship Id="rId566" Type="http://schemas.openxmlformats.org/officeDocument/2006/relationships/hyperlink" Target="https://drive.google.com/open?id=1hD0pdvuCy2OcMyAUXFCqJsGCwv8ORTDY&amp;usp=drive_copy" TargetMode="External"/><Relationship Id="rId773" Type="http://schemas.openxmlformats.org/officeDocument/2006/relationships/hyperlink" Target="https://drive.google.com/open?id=1PTCG5OFtOOKheH-hyMFpSp3qnuzRvw_j&amp;usp=drive_copy" TargetMode="External"/><Relationship Id="rId121" Type="http://schemas.openxmlformats.org/officeDocument/2006/relationships/hyperlink" Target="https://drive.google.com/open?id=1Lk9STnq6oaKx7FqnWM6oetsmGGASVUlE&amp;usp=drive_copy" TargetMode="External"/><Relationship Id="rId219" Type="http://schemas.openxmlformats.org/officeDocument/2006/relationships/hyperlink" Target="https://drive.google.com/open?id=1hdJ1Cf8fA-6iOh7ezhBvIxDTCJXEx3VE&amp;usp=drive_copy" TargetMode="External"/><Relationship Id="rId426" Type="http://schemas.openxmlformats.org/officeDocument/2006/relationships/hyperlink" Target="https://drive.google.com/open?id=19QGDwJE5ayEuITEEfv7fmiqJyiv585S5&amp;usp=drive_copy" TargetMode="External"/><Relationship Id="rId633" Type="http://schemas.openxmlformats.org/officeDocument/2006/relationships/hyperlink" Target="https://drive.google.com/open?id=1WghcZskieHwxs8a5MhrHmnyb3JwTWC2_&amp;usp=drive_copy" TargetMode="External"/><Relationship Id="rId67" Type="http://schemas.openxmlformats.org/officeDocument/2006/relationships/hyperlink" Target="https://drive.google.com/open?id=1iySXJ0vmiwST2tFdtKtYdUO4VSZz4cfJ&amp;usp=drive_copy" TargetMode="External"/><Relationship Id="rId272" Type="http://schemas.openxmlformats.org/officeDocument/2006/relationships/hyperlink" Target="https://drive.google.com/open?id=1JZRI5WP8Kjy2S34iJGFGMp4xvJxRU0Xv&amp;usp=drive_copy" TargetMode="External"/><Relationship Id="rId577" Type="http://schemas.openxmlformats.org/officeDocument/2006/relationships/hyperlink" Target="https://drive.google.com/open?id=1MtsZByNAmMK6qibY3pV2ea7JAijGxu2L&amp;usp=drive_copy" TargetMode="External"/><Relationship Id="rId700" Type="http://schemas.openxmlformats.org/officeDocument/2006/relationships/hyperlink" Target="https://drive.google.com/open?id=10ZMhh3CRxwoay4qW-HGvtigq2qSELGTk&amp;usp=drive_copy" TargetMode="External"/><Relationship Id="rId132" Type="http://schemas.openxmlformats.org/officeDocument/2006/relationships/hyperlink" Target="https://drive.google.com/open?id=1oTZou_onA7_gDA_s1ZD2dbD3qen0Fz3N&amp;usp=drive_copy" TargetMode="External"/><Relationship Id="rId784" Type="http://schemas.openxmlformats.org/officeDocument/2006/relationships/hyperlink" Target="https://drive.google.com/open?id=1Td2nDZnNfaDfqs7aA1bvOwC6jskbmSa-&amp;usp=drive_copy" TargetMode="External"/><Relationship Id="rId437" Type="http://schemas.openxmlformats.org/officeDocument/2006/relationships/hyperlink" Target="https://drive.google.com/open?id=1b8cM0ngSODwaIISo9g1KTEGby8qF60II&amp;usp=drive_copy" TargetMode="External"/><Relationship Id="rId644" Type="http://schemas.openxmlformats.org/officeDocument/2006/relationships/hyperlink" Target="https://drive.google.com/open?id=1dTMaKHt0_EJJJmk0CFSqc2rdbT9RtwZs&amp;usp=drive_copy" TargetMode="External"/><Relationship Id="rId283" Type="http://schemas.openxmlformats.org/officeDocument/2006/relationships/hyperlink" Target="https://drive.google.com/open?id=1BxbHounaP8zeot-5BN3oXPfPk9964gmC&amp;usp=drive_copy" TargetMode="External"/><Relationship Id="rId490" Type="http://schemas.openxmlformats.org/officeDocument/2006/relationships/hyperlink" Target="https://drive.google.com/open?id=19Fw2SbI-KKuf0fd4CNUrMyePlNymKur3&amp;usp=drive_copy" TargetMode="External"/><Relationship Id="rId504" Type="http://schemas.openxmlformats.org/officeDocument/2006/relationships/hyperlink" Target="https://drive.google.com/open?id=1f12FSRoUu_414S_35C3TJ4i7cUMM2JfU&amp;usp=drive_copy" TargetMode="External"/><Relationship Id="rId711" Type="http://schemas.openxmlformats.org/officeDocument/2006/relationships/hyperlink" Target="https://drive.google.com/open?id=1L9dEMqjlu3lHhgRzpTSI789Rm-wSWWje&amp;usp=drive_copy" TargetMode="External"/><Relationship Id="rId78" Type="http://schemas.openxmlformats.org/officeDocument/2006/relationships/hyperlink" Target="https://drive.google.com/open?id=1I8deoC1e3eapejHaQ-JbsSdvw85a41vQ&amp;usp=drive_copy" TargetMode="External"/><Relationship Id="rId143" Type="http://schemas.openxmlformats.org/officeDocument/2006/relationships/hyperlink" Target="https://drive.google.com/open?id=1y0ZU_ZgZc1V7KicGDb3lfZCVXyPPDDig&amp;usp=drive_copy" TargetMode="External"/><Relationship Id="rId350" Type="http://schemas.openxmlformats.org/officeDocument/2006/relationships/hyperlink" Target="https://drive.google.com/open?id=14mI9pSpOhATKzmUG1IXfwIajqhZ_OGPW&amp;usp=drive_copy" TargetMode="External"/><Relationship Id="rId588" Type="http://schemas.openxmlformats.org/officeDocument/2006/relationships/hyperlink" Target="https://drive.google.com/open?id=1DDkFep46UEEDspYe78SFS_mD8xtWzFsD&amp;usp=drive_copy" TargetMode="External"/><Relationship Id="rId795" Type="http://schemas.openxmlformats.org/officeDocument/2006/relationships/hyperlink" Target="https://drive.google.com/open?id=1nXOHTaCW9AgY0Em5ujWNZAzSN7m8-aVW&amp;usp=drive_copy" TargetMode="External"/><Relationship Id="rId809" Type="http://schemas.openxmlformats.org/officeDocument/2006/relationships/hyperlink" Target="https://drive.google.com/open?id=1AleTI45D_ACNM_ng86ALeFM5lje3BxaC&amp;usp=drive_copy" TargetMode="External"/><Relationship Id="rId9" Type="http://schemas.openxmlformats.org/officeDocument/2006/relationships/hyperlink" Target="https://drive.google.com/open?id=1l0uSqbTTgma5CL-HsuXP5Q2j4WT58FJc&amp;usp=drive_copy" TargetMode="External"/><Relationship Id="rId210" Type="http://schemas.openxmlformats.org/officeDocument/2006/relationships/hyperlink" Target="https://drive.google.com/open?id=1g-fCepd0U5Lo6N3gIQqdocjYBw24SYOS&amp;usp=drive_copy" TargetMode="External"/><Relationship Id="rId448" Type="http://schemas.openxmlformats.org/officeDocument/2006/relationships/hyperlink" Target="https://drive.google.com/open?id=1q6RD-LSlj-oxnKg6jR7SjVK3Sn_zFre-&amp;usp=drive_copy" TargetMode="External"/><Relationship Id="rId655" Type="http://schemas.openxmlformats.org/officeDocument/2006/relationships/hyperlink" Target="https://drive.google.com/open?id=1XviMM3sr9OulzLfUj8YVZl4vXfvF0KTU&amp;usp=drive_copy" TargetMode="External"/><Relationship Id="rId294" Type="http://schemas.openxmlformats.org/officeDocument/2006/relationships/hyperlink" Target="https://drive.google.com/open?id=1x3yOmUo0blPiqBJksLdPNrSKAAIxo7vm&amp;usp=drive_copy" TargetMode="External"/><Relationship Id="rId308" Type="http://schemas.openxmlformats.org/officeDocument/2006/relationships/hyperlink" Target="https://drive.google.com/open?id=1N-v6M_6mckE38ueVHp6_N9j09SAu9sex&amp;usp=drive_copy" TargetMode="External"/><Relationship Id="rId515" Type="http://schemas.openxmlformats.org/officeDocument/2006/relationships/hyperlink" Target="https://drive.google.com/open?id=1rQj6b1zUjDhEYpeyXdqU4Vx-esjUTGx-&amp;usp=drive_copy" TargetMode="External"/><Relationship Id="rId722" Type="http://schemas.openxmlformats.org/officeDocument/2006/relationships/hyperlink" Target="https://drive.google.com/open?id=1x4t38-tqUZnNW27-pusrbYLiTKyskZSe&amp;usp=drive_copy" TargetMode="External"/><Relationship Id="rId89" Type="http://schemas.openxmlformats.org/officeDocument/2006/relationships/hyperlink" Target="https://drive.google.com/open?id=13BGpgEryGX5boDkiAVUDRTZnXi6GPkoe&amp;usp=drive_copy" TargetMode="External"/><Relationship Id="rId154" Type="http://schemas.openxmlformats.org/officeDocument/2006/relationships/hyperlink" Target="https://drive.google.com/open?id=1475J0IpJ1EiPa1yJAVB-o00pXqa7f9LA&amp;usp=drive_copy" TargetMode="External"/><Relationship Id="rId361" Type="http://schemas.openxmlformats.org/officeDocument/2006/relationships/hyperlink" Target="https://drive.google.com/open?id=1uwftFGY0US4r_qkcEOTaxBKbS9-9KgV3&amp;usp=drive_copy" TargetMode="External"/><Relationship Id="rId599" Type="http://schemas.openxmlformats.org/officeDocument/2006/relationships/hyperlink" Target="https://drive.google.com/open?id=1-s35RZHbSQIXWzRiX4RvILsqDakfF2TK&amp;usp=drive_copy" TargetMode="External"/><Relationship Id="rId459" Type="http://schemas.openxmlformats.org/officeDocument/2006/relationships/hyperlink" Target="https://drive.google.com/open?id=1E3L1Qg72T0SxBEUCkyFm-Mrx_C_mhzj1&amp;usp=drive_copy" TargetMode="External"/><Relationship Id="rId666" Type="http://schemas.openxmlformats.org/officeDocument/2006/relationships/hyperlink" Target="https://drive.google.com/open?id=1E-hAUvnRVnA8dKCMxOZU9h0y4haugxKd&amp;usp=drive_copy" TargetMode="External"/><Relationship Id="rId16" Type="http://schemas.openxmlformats.org/officeDocument/2006/relationships/hyperlink" Target="https://drive.google.com/open?id=1r3BdwqHVfRGEyNekn-cidzNi5QgFyzud&amp;usp=drive_copy" TargetMode="External"/><Relationship Id="rId221" Type="http://schemas.openxmlformats.org/officeDocument/2006/relationships/hyperlink" Target="https://drive.google.com/open?id=1hurDkIC8IYcUylw5-fxtBtZpy5BvQCAB&amp;usp=drive_copy" TargetMode="External"/><Relationship Id="rId319" Type="http://schemas.openxmlformats.org/officeDocument/2006/relationships/hyperlink" Target="https://drive.google.com/open?id=105pV2MCbTEjMFxKrFC7mi_m_OoVCMbMh&amp;usp=drive_copy" TargetMode="External"/><Relationship Id="rId526" Type="http://schemas.openxmlformats.org/officeDocument/2006/relationships/hyperlink" Target="https://drive.google.com/open?id=1onJOpSblD96ukiawX99rFVXoGUqld50h&amp;usp=drive_copy" TargetMode="External"/><Relationship Id="rId733" Type="http://schemas.openxmlformats.org/officeDocument/2006/relationships/hyperlink" Target="https://drive.google.com/open?id=11Ux_irjuPbwBKwmrGvB_OPOb_a8dM6FR&amp;usp=drive_copy" TargetMode="External"/><Relationship Id="rId165" Type="http://schemas.openxmlformats.org/officeDocument/2006/relationships/hyperlink" Target="https://drive.google.com/open?id=1U3Z8xeUhA0oZuWYI4npszSRDK5lDVcj8&amp;usp=drive_copy" TargetMode="External"/><Relationship Id="rId372" Type="http://schemas.openxmlformats.org/officeDocument/2006/relationships/hyperlink" Target="https://drive.google.com/open?id=1Di3-c4cyL7OgL2TRNaqBzPhMaNDndaOS&amp;usp=drive_copy" TargetMode="External"/><Relationship Id="rId677" Type="http://schemas.openxmlformats.org/officeDocument/2006/relationships/hyperlink" Target="https://drive.google.com/open?id=1HB_K2XEB9ojfqKNLU9iRXDrsCwIXONfJ&amp;usp=drive_copy" TargetMode="External"/><Relationship Id="rId800" Type="http://schemas.openxmlformats.org/officeDocument/2006/relationships/hyperlink" Target="https://drive.google.com/open?id=1itAcX_rA4nRzK7Kwmk7Y4DMbEufbtm5n&amp;usp=drive_copy" TargetMode="External"/><Relationship Id="rId232" Type="http://schemas.openxmlformats.org/officeDocument/2006/relationships/hyperlink" Target="https://drive.google.com/open?id=1VoyFiujzS9Kvezh-l-Bp08sMtx4KbkOb&amp;usp=drive_copy" TargetMode="External"/><Relationship Id="rId27" Type="http://schemas.openxmlformats.org/officeDocument/2006/relationships/hyperlink" Target="https://drive.google.com/open?id=1TYG8CXGN_D98dLcw98qaSGuYaZekGcra&amp;usp=drive_copy" TargetMode="External"/><Relationship Id="rId537" Type="http://schemas.openxmlformats.org/officeDocument/2006/relationships/hyperlink" Target="https://drive.google.com/open?id=1wydRNmA3UWulkF4lCXuRdLPr6JVhibrh&amp;usp=drive_copy" TargetMode="External"/><Relationship Id="rId744" Type="http://schemas.openxmlformats.org/officeDocument/2006/relationships/hyperlink" Target="https://drive.google.com/open?id=17dEqZlxF3po6ZagA4TCH-exiCqPBkyss&amp;usp=drive_copy" TargetMode="External"/><Relationship Id="rId80" Type="http://schemas.openxmlformats.org/officeDocument/2006/relationships/hyperlink" Target="https://drive.google.com/open?id=1ZXMU62tqRS8KInAo9GOPfuXpmPum_5E6&amp;usp=drive_copy" TargetMode="External"/><Relationship Id="rId176" Type="http://schemas.openxmlformats.org/officeDocument/2006/relationships/hyperlink" Target="https://drive.google.com/open?id=1m9DC_uiUIAQzquybydGjwQSGrdrk2qlm&amp;usp=drive_copy" TargetMode="External"/><Relationship Id="rId383" Type="http://schemas.openxmlformats.org/officeDocument/2006/relationships/hyperlink" Target="https://drive.google.com/open?id=1hiKEHh6AYsnFw5xk9zcK7AL4xVrg1PlP&amp;usp=drive_copy" TargetMode="External"/><Relationship Id="rId590" Type="http://schemas.openxmlformats.org/officeDocument/2006/relationships/hyperlink" Target="https://drive.google.com/open?id=10XZJVCepz7YyOZiePFyaKAbFyYRAQ8v0&amp;usp=drive_copy" TargetMode="External"/><Relationship Id="rId604" Type="http://schemas.openxmlformats.org/officeDocument/2006/relationships/hyperlink" Target="https://drive.google.com/open?id=1VwYsoOxA9JTYlMh9firxscBUf2tpL63c&amp;usp=drive_copy" TargetMode="External"/><Relationship Id="rId811" Type="http://schemas.openxmlformats.org/officeDocument/2006/relationships/hyperlink" Target="https://drive.google.com/open?id=19oo99TCXWrYTq3m5dVF78NPsnadFeuv-&amp;usp=drive_copy" TargetMode="External"/><Relationship Id="rId243" Type="http://schemas.openxmlformats.org/officeDocument/2006/relationships/hyperlink" Target="https://drive.google.com/open?id=1JPGsXsikqITREWoWCMpMZvfg8_SQ0rlq&amp;usp=drive_copy" TargetMode="External"/><Relationship Id="rId450" Type="http://schemas.openxmlformats.org/officeDocument/2006/relationships/hyperlink" Target="https://drive.google.com/open?id=15QQn9kd1SwsNXZqcRDH00nYQXUrofKU_&amp;usp=drive_copy" TargetMode="External"/><Relationship Id="rId688" Type="http://schemas.openxmlformats.org/officeDocument/2006/relationships/hyperlink" Target="https://drive.google.com/open?id=1-HoT42sD2yHX_EisTmBzdtMuqlCXPlRT&amp;usp=drive_copy" TargetMode="External"/><Relationship Id="rId38" Type="http://schemas.openxmlformats.org/officeDocument/2006/relationships/hyperlink" Target="https://drive.google.com/open?id=1IYRULkm_wXBut3Ed2PtbuaH9U3Mug75C&amp;usp=drive_copy" TargetMode="External"/><Relationship Id="rId103" Type="http://schemas.openxmlformats.org/officeDocument/2006/relationships/hyperlink" Target="https://drive.google.com/open?id=1tvH76Yvh1dhoUX33psm9yo4e-I8xysFc&amp;usp=drive_copy" TargetMode="External"/><Relationship Id="rId310" Type="http://schemas.openxmlformats.org/officeDocument/2006/relationships/hyperlink" Target="https://drive.google.com/open?id=1w5fD7XwpuInGLAZ51S7TZy8qE-q1i-nv&amp;usp=drive_copy" TargetMode="External"/><Relationship Id="rId548" Type="http://schemas.openxmlformats.org/officeDocument/2006/relationships/hyperlink" Target="https://drive.google.com/open?id=1l8cySUwfa_aWmHknP0zY0--bsivMjsrK&amp;usp=drive_copy" TargetMode="External"/><Relationship Id="rId755" Type="http://schemas.openxmlformats.org/officeDocument/2006/relationships/hyperlink" Target="https://drive.google.com/open?id=1gzirxeVICeTtvArWr8hK9mTRw23b5Ztw&amp;usp=drive_copy" TargetMode="External"/><Relationship Id="rId91" Type="http://schemas.openxmlformats.org/officeDocument/2006/relationships/hyperlink" Target="https://drive.google.com/open?id=1kxpv77fWYSIo-UcAp8_xaA9jAOqhpJme&amp;usp=drive_copy" TargetMode="External"/><Relationship Id="rId187" Type="http://schemas.openxmlformats.org/officeDocument/2006/relationships/hyperlink" Target="https://drive.google.com/open?id=1MnTUKbfN9zo_RQalOJ9xmYTHVU8CmPtK&amp;usp=drive_copy" TargetMode="External"/><Relationship Id="rId394" Type="http://schemas.openxmlformats.org/officeDocument/2006/relationships/hyperlink" Target="https://drive.google.com/open?id=1CWeLWreEnXyp_oMwq3BL2Hbz_0E7ENSL&amp;usp=drive_copy" TargetMode="External"/><Relationship Id="rId408" Type="http://schemas.openxmlformats.org/officeDocument/2006/relationships/hyperlink" Target="https://drive.google.com/open?id=1T3xuia5w6rgyR3Hl84yXF3LRM-wuPP2P&amp;usp=drive_copy" TargetMode="External"/><Relationship Id="rId615" Type="http://schemas.openxmlformats.org/officeDocument/2006/relationships/hyperlink" Target="https://drive.google.com/open?id=1OGMGvduMAiiEfeYVBYaQhJTDHjX_WcEK&amp;usp=drive_copy" TargetMode="External"/><Relationship Id="rId254" Type="http://schemas.openxmlformats.org/officeDocument/2006/relationships/hyperlink" Target="https://drive.google.com/open?id=1Sy70QGCJjyqZYSAvC85_JX2NPscxQ9FG&amp;usp=drive_copy" TargetMode="External"/><Relationship Id="rId699" Type="http://schemas.openxmlformats.org/officeDocument/2006/relationships/hyperlink" Target="https://drive.google.com/open?id=1c_lxsgQFHAk2WSTpXWN8pvLFGA1PFKK3&amp;usp=drive_copy" TargetMode="External"/><Relationship Id="rId49" Type="http://schemas.openxmlformats.org/officeDocument/2006/relationships/hyperlink" Target="https://drive.google.com/open?id=1BGg0vqDQV1GGlgvoUC-rJMdn0_sn4LzR&amp;usp=drive_copy" TargetMode="External"/><Relationship Id="rId114" Type="http://schemas.openxmlformats.org/officeDocument/2006/relationships/hyperlink" Target="https://drive.google.com/open?id=1hM5CSSbcvhYEeKLfISQMvj1fX-IomUA2&amp;usp=drive_copy" TargetMode="External"/><Relationship Id="rId461" Type="http://schemas.openxmlformats.org/officeDocument/2006/relationships/hyperlink" Target="https://drive.google.com/open?id=1PlGOAs89o2K2yOrwDO-C-PqHjCmimSsd&amp;usp=drive_copy" TargetMode="External"/><Relationship Id="rId559" Type="http://schemas.openxmlformats.org/officeDocument/2006/relationships/hyperlink" Target="https://drive.google.com/open?id=1WWBO7nZBWZL4_C6TEEc2Ke3AkepCIk-J&amp;usp=drive_copy" TargetMode="External"/><Relationship Id="rId766" Type="http://schemas.openxmlformats.org/officeDocument/2006/relationships/hyperlink" Target="https://drive.google.com/open?id=1bLQDOH2s7p6LQqHEnf-lJZbnfCal3USN&amp;usp=drive_copy" TargetMode="External"/><Relationship Id="rId198" Type="http://schemas.openxmlformats.org/officeDocument/2006/relationships/hyperlink" Target="https://drive.google.com/open?id=1ROvZvZraqaRiwAkjUc1s8uXg47cmcvAu&amp;usp=drive_copy" TargetMode="External"/><Relationship Id="rId321" Type="http://schemas.openxmlformats.org/officeDocument/2006/relationships/hyperlink" Target="https://drive.google.com/open?id=1bNZKPTuwJuhHOUOKDwGHdfAA-mtFgh5B&amp;usp=drive_copy" TargetMode="External"/><Relationship Id="rId419" Type="http://schemas.openxmlformats.org/officeDocument/2006/relationships/hyperlink" Target="https://drive.google.com/open?id=1awiFRhkW7Fyay_J2EE2tuatV-im7zHl-&amp;usp=drive_copy" TargetMode="External"/><Relationship Id="rId626" Type="http://schemas.openxmlformats.org/officeDocument/2006/relationships/hyperlink" Target="https://drive.google.com/open?id=1ZbH2Agev0yscullLj7DeRGo2nTAMKrU1&amp;usp=drive_copy" TargetMode="External"/><Relationship Id="rId265" Type="http://schemas.openxmlformats.org/officeDocument/2006/relationships/hyperlink" Target="https://drive.google.com/open?id=1Hky5EuUvWPJziHMkvj1N8mV2hLfxlvYs&amp;usp=drive_copy" TargetMode="External"/><Relationship Id="rId472" Type="http://schemas.openxmlformats.org/officeDocument/2006/relationships/hyperlink" Target="https://drive.google.com/open?id=1_A06-hMw6Vx0Fws0lgPdazq5cdHC7X-L&amp;usp=drive_copy" TargetMode="External"/><Relationship Id="rId125" Type="http://schemas.openxmlformats.org/officeDocument/2006/relationships/hyperlink" Target="https://drive.google.com/open?id=1GpRpu6pCCTKKd3y7Vw7XdGjc515LGhdi&amp;usp=drive_copy" TargetMode="External"/><Relationship Id="rId332" Type="http://schemas.openxmlformats.org/officeDocument/2006/relationships/hyperlink" Target="https://drive.google.com/open?id=1u_A1i2nKo0oJXLJ-Q1HXZu1Q-gkuB9rs&amp;usp=drive_copy" TargetMode="External"/><Relationship Id="rId777" Type="http://schemas.openxmlformats.org/officeDocument/2006/relationships/hyperlink" Target="https://drive.google.com/open?id=1KgDa5gJnbD2EDdHcMmBK0Pqi4wRW62RO&amp;usp=drive_copy" TargetMode="External"/><Relationship Id="rId637" Type="http://schemas.openxmlformats.org/officeDocument/2006/relationships/hyperlink" Target="https://drive.google.com/open?id=1aW5KICbvtBzq9KeWbfQt3GH9Z3eKgSHR&amp;usp=drive_copy" TargetMode="External"/><Relationship Id="rId276" Type="http://schemas.openxmlformats.org/officeDocument/2006/relationships/hyperlink" Target="https://drive.google.com/open?id=1ix9jViVSsuKphD7NWCX4wPb6XdmIgXew&amp;usp=drive_copy" TargetMode="External"/><Relationship Id="rId483" Type="http://schemas.openxmlformats.org/officeDocument/2006/relationships/hyperlink" Target="https://drive.google.com/open?id=1Yy02PF5vCn0tXzdyBe36ZaE13aXmFnmo&amp;usp=drive_copy" TargetMode="External"/><Relationship Id="rId690" Type="http://schemas.openxmlformats.org/officeDocument/2006/relationships/hyperlink" Target="https://drive.google.com/open?id=1JerQggLFkYeVno5RqN_3IWQqUwAWM6Ch&amp;usp=drive_copy" TargetMode="External"/><Relationship Id="rId704" Type="http://schemas.openxmlformats.org/officeDocument/2006/relationships/hyperlink" Target="https://drive.google.com/open?id=10s5LzvQKYgpChOh-YtSLpbe7qXCQFlrf&amp;usp=drive_copy" TargetMode="External"/><Relationship Id="rId40" Type="http://schemas.openxmlformats.org/officeDocument/2006/relationships/hyperlink" Target="https://drive.google.com/open?id=1eZkrcvWB9Rjp3b5EjvD6JkttjfLak3yM&amp;usp=drive_copy" TargetMode="External"/><Relationship Id="rId136" Type="http://schemas.openxmlformats.org/officeDocument/2006/relationships/hyperlink" Target="https://drive.google.com/open?id=1PNEhgOJc3z9iq8CiMeXDyxHqsHDkA69I&amp;usp=drive_copy" TargetMode="External"/><Relationship Id="rId343" Type="http://schemas.openxmlformats.org/officeDocument/2006/relationships/hyperlink" Target="https://drive.google.com/open?id=1kRT8T6XnR8dNyUvIqLbw8Q9-perZVb_p&amp;usp=drive_copy" TargetMode="External"/><Relationship Id="rId550" Type="http://schemas.openxmlformats.org/officeDocument/2006/relationships/hyperlink" Target="https://drive.google.com/open?id=1wxXunaM_7XtQnfvvCjm9QRi9uzM7lTtp&amp;usp=drive_copy" TargetMode="External"/><Relationship Id="rId788" Type="http://schemas.openxmlformats.org/officeDocument/2006/relationships/hyperlink" Target="https://drive.google.com/open?id=1bqjPFBy3L1tTjdhqkl55jaV1ixMHzrxd&amp;usp=drive_copy" TargetMode="External"/><Relationship Id="rId203" Type="http://schemas.openxmlformats.org/officeDocument/2006/relationships/hyperlink" Target="https://drive.google.com/open?id=1yuXUP4_JIviWnzkLGB6MzI1VW1zP-MEI&amp;usp=drive_copy" TargetMode="External"/><Relationship Id="rId648" Type="http://schemas.openxmlformats.org/officeDocument/2006/relationships/hyperlink" Target="https://drive.google.com/open?id=1PueVQDcPIP0L6AhqxaflvAQmQyToQhtO&amp;usp=drive_copy" TargetMode="External"/><Relationship Id="rId287" Type="http://schemas.openxmlformats.org/officeDocument/2006/relationships/hyperlink" Target="https://drive.google.com/open?id=14DGxQlWv9gAXO_UxU433ka6hMYUaKzi0&amp;usp=drive_copy" TargetMode="External"/><Relationship Id="rId410" Type="http://schemas.openxmlformats.org/officeDocument/2006/relationships/hyperlink" Target="https://drive.google.com/open?id=1ZxQAOLf-DaezkSwSBokzJC3L9uvSO7Wt&amp;usp=drive_copy" TargetMode="External"/><Relationship Id="rId494" Type="http://schemas.openxmlformats.org/officeDocument/2006/relationships/hyperlink" Target="https://drive.google.com/open?id=1c8f4-un0YONh_povfE5WnAB8_rz_wvCU&amp;usp=drive_copy" TargetMode="External"/><Relationship Id="rId508" Type="http://schemas.openxmlformats.org/officeDocument/2006/relationships/hyperlink" Target="https://drive.google.com/open?id=1Wo6UAd-mS563Xbkack4XWDGs87VXDZ4n&amp;usp=drive_copy" TargetMode="External"/><Relationship Id="rId715" Type="http://schemas.openxmlformats.org/officeDocument/2006/relationships/hyperlink" Target="https://drive.google.com/open?id=1ZsiUTaSRT_xg49rrrxYzikWfgtUMtrqu&amp;usp=drive_copy" TargetMode="External"/><Relationship Id="rId147" Type="http://schemas.openxmlformats.org/officeDocument/2006/relationships/hyperlink" Target="https://drive.google.com/open?id=1DVWFAE78VOCZVKGnVCwfq50q8I3plo-t&amp;usp=drive_copy" TargetMode="External"/><Relationship Id="rId354" Type="http://schemas.openxmlformats.org/officeDocument/2006/relationships/hyperlink" Target="https://drive.google.com/open?id=1yxth1aSr9_aUZQojmTdueSSkZCgkCH4A&amp;usp=drive_copy" TargetMode="External"/><Relationship Id="rId799" Type="http://schemas.openxmlformats.org/officeDocument/2006/relationships/hyperlink" Target="https://drive.google.com/open?id=1Dss6nkUGpFBxJxQLC8AbZUOnGHjIr7Ji&amp;usp=drive_copy" TargetMode="External"/><Relationship Id="rId51" Type="http://schemas.openxmlformats.org/officeDocument/2006/relationships/hyperlink" Target="https://drive.google.com/open?id=1QBIpIoaesr0dvSiKEu8nh-5XbuCMY3KS&amp;usp=drive_copy" TargetMode="External"/><Relationship Id="rId561" Type="http://schemas.openxmlformats.org/officeDocument/2006/relationships/hyperlink" Target="https://drive.google.com/open?id=1RuHZGWjOQbFS6T9ee_0TIA-NOXHW22GJ&amp;usp=drive_copy" TargetMode="External"/><Relationship Id="rId659" Type="http://schemas.openxmlformats.org/officeDocument/2006/relationships/hyperlink" Target="https://drive.google.com/open?id=1pDD8XiCEca6tfVmfgxTS-V6AwkIvkI0x&amp;usp=drive_copy" TargetMode="External"/><Relationship Id="rId214" Type="http://schemas.openxmlformats.org/officeDocument/2006/relationships/hyperlink" Target="https://drive.google.com/open?id=1BIbmVWp9LEOODBPDnCqrvJ3s2uYMjbdw&amp;usp=drive_copy" TargetMode="External"/><Relationship Id="rId298" Type="http://schemas.openxmlformats.org/officeDocument/2006/relationships/hyperlink" Target="https://drive.google.com/open?id=1-7HDSf8kiZYYF4Acr1B5WWNWAt2H7kmj&amp;usp=drive_copy" TargetMode="External"/><Relationship Id="rId421" Type="http://schemas.openxmlformats.org/officeDocument/2006/relationships/hyperlink" Target="https://drive.google.com/open?id=13dKi8McyuKPrkRCCG30_8OYFaPMdKfCM&amp;usp=drive_copy" TargetMode="External"/><Relationship Id="rId519" Type="http://schemas.openxmlformats.org/officeDocument/2006/relationships/hyperlink" Target="https://drive.google.com/open?id=1S_yYi1D45ncWmGA33H9jfU9p-xeS6XAK&amp;usp=drive_copy" TargetMode="External"/><Relationship Id="rId158" Type="http://schemas.openxmlformats.org/officeDocument/2006/relationships/hyperlink" Target="https://drive.google.com/open?id=17uRBXl7nN-SI6aLXFjjkTk0Vq9We-iyz&amp;usp=drive_copy" TargetMode="External"/><Relationship Id="rId726" Type="http://schemas.openxmlformats.org/officeDocument/2006/relationships/hyperlink" Target="https://drive.google.com/open?id=1h4q7BXLUMaN3UCOsBdomZ7QZ_YIQadeg&amp;usp=drive_copy" TargetMode="External"/><Relationship Id="rId62" Type="http://schemas.openxmlformats.org/officeDocument/2006/relationships/hyperlink" Target="https://drive.google.com/open?id=1Fr4fb5JWGE73Q3G__Yd8rElPwUANH-63&amp;usp=drive_copy" TargetMode="External"/><Relationship Id="rId365" Type="http://schemas.openxmlformats.org/officeDocument/2006/relationships/hyperlink" Target="https://drive.google.com/open?id=1-CZ9yvd822VZfDSz3zKDGcagpJhJcyn1&amp;usp=drive_copy" TargetMode="External"/><Relationship Id="rId572" Type="http://schemas.openxmlformats.org/officeDocument/2006/relationships/hyperlink" Target="https://drive.google.com/open?id=1Ys5AvXpXktdbaXJ1OP38X3Kb71HE0sLP&amp;usp=drive_copy" TargetMode="External"/><Relationship Id="rId225" Type="http://schemas.openxmlformats.org/officeDocument/2006/relationships/hyperlink" Target="https://drive.google.com/open?id=1uznbLQ10La_EjhMLnyVaAhfxCuJ6Kelz&amp;usp=drive_copy" TargetMode="External"/><Relationship Id="rId432" Type="http://schemas.openxmlformats.org/officeDocument/2006/relationships/hyperlink" Target="https://drive.google.com/open?id=17G6YEd7F-VmwYkiigN5AmpKgdAcX_3g6&amp;usp=drive_copy" TargetMode="External"/><Relationship Id="rId737" Type="http://schemas.openxmlformats.org/officeDocument/2006/relationships/hyperlink" Target="https://drive.google.com/open?id=1dEut56dNVsvcoddIFKHQu2RMorqSJ-Le&amp;usp=drive_copy" TargetMode="External"/><Relationship Id="rId73" Type="http://schemas.openxmlformats.org/officeDocument/2006/relationships/hyperlink" Target="https://drive.google.com/open?id=1peA4QlDORFJ6QvC6XzdCMdhZyxbyr5rk&amp;usp=drive_copy" TargetMode="External"/><Relationship Id="rId169" Type="http://schemas.openxmlformats.org/officeDocument/2006/relationships/hyperlink" Target="https://drive.google.com/open?id=1BnBlXrxGQ_fAMUWWJ0cTBXElqeUrAXES&amp;usp=drive_copy" TargetMode="External"/><Relationship Id="rId376" Type="http://schemas.openxmlformats.org/officeDocument/2006/relationships/hyperlink" Target="https://drive.google.com/open?id=14eSwUA-yxCSXjsZY25UWx89M8ziRIPA3&amp;usp=drive_copy" TargetMode="External"/><Relationship Id="rId583" Type="http://schemas.openxmlformats.org/officeDocument/2006/relationships/hyperlink" Target="https://drive.google.com/open?id=1UHGQGu7Vz4qKnopqXrjp5IGhDwpLz_QJ&amp;usp=drive_copy" TargetMode="External"/><Relationship Id="rId790" Type="http://schemas.openxmlformats.org/officeDocument/2006/relationships/hyperlink" Target="https://drive.google.com/open?id=13IFlBeolr-dwEBDsUyG3eKf-wQ3QPSmg&amp;usp=drive_copy" TargetMode="External"/><Relationship Id="rId804" Type="http://schemas.openxmlformats.org/officeDocument/2006/relationships/hyperlink" Target="https://drive.google.com/open?id=1yq7vKW2PbgM65iz7zM0jsYyAICQu_NKp&amp;usp=drive_copy" TargetMode="External"/><Relationship Id="rId4" Type="http://schemas.openxmlformats.org/officeDocument/2006/relationships/hyperlink" Target="https://drive.google.com/open?id=1pfn_OZbOxuNgOKQ2JFP9GYanUKMZs9xU&amp;usp=drive_copy" TargetMode="External"/><Relationship Id="rId236" Type="http://schemas.openxmlformats.org/officeDocument/2006/relationships/hyperlink" Target="https://drive.google.com/open?id=1YMA5OrcPJC9lt_MkW8IIierpuHoefMGU&amp;usp=drive_copy" TargetMode="External"/><Relationship Id="rId443" Type="http://schemas.openxmlformats.org/officeDocument/2006/relationships/hyperlink" Target="https://drive.google.com/open?id=1h_nJNXA798MfepScDeCOJgV5t2QIkEFt&amp;usp=drive_copy" TargetMode="External"/><Relationship Id="rId650" Type="http://schemas.openxmlformats.org/officeDocument/2006/relationships/hyperlink" Target="https://drive.google.com/open?id=1Ap0ErrCQvB-lg_MLG5xh38LUHiHIaMmT&amp;usp=drive_copy" TargetMode="External"/><Relationship Id="rId303" Type="http://schemas.openxmlformats.org/officeDocument/2006/relationships/hyperlink" Target="https://drive.google.com/open?id=1rKXAZMyL8C5XJ4le0nBVgEpHbeifRkYY&amp;usp=drive_copy" TargetMode="External"/><Relationship Id="rId748" Type="http://schemas.openxmlformats.org/officeDocument/2006/relationships/hyperlink" Target="https://drive.google.com/open?id=1TDJEf4HzPELz8W5Rnc8G7CHm2otGWsP3&amp;usp=drive_copy" TargetMode="External"/><Relationship Id="rId84" Type="http://schemas.openxmlformats.org/officeDocument/2006/relationships/hyperlink" Target="https://drive.google.com/open?id=1g389w5gacwl6KSzgrYr-Ff0918D24fJo&amp;usp=drive_copy" TargetMode="External"/><Relationship Id="rId387" Type="http://schemas.openxmlformats.org/officeDocument/2006/relationships/hyperlink" Target="https://drive.google.com/open?id=1Nl1We8Kg_U70M6PVCesHihP5IN-D-WXT&amp;usp=drive_copy" TargetMode="External"/><Relationship Id="rId510" Type="http://schemas.openxmlformats.org/officeDocument/2006/relationships/hyperlink" Target="https://drive.google.com/open?id=18S85tSNY4rdT83LqsLzTZiXEdE5u5mQ-&amp;usp=drive_copy" TargetMode="External"/><Relationship Id="rId594" Type="http://schemas.openxmlformats.org/officeDocument/2006/relationships/hyperlink" Target="https://drive.google.com/open?id=1lEplOYOYdMDhFajyqhTnhZBULNzOwJeJ&amp;usp=drive_copy" TargetMode="External"/><Relationship Id="rId608" Type="http://schemas.openxmlformats.org/officeDocument/2006/relationships/hyperlink" Target="https://drive.google.com/open?id=1VkClR_d0c5ZdOvbx9JQEMYqZ0Yntxp9b&amp;usp=drive_copy" TargetMode="External"/><Relationship Id="rId247" Type="http://schemas.openxmlformats.org/officeDocument/2006/relationships/hyperlink" Target="https://drive.google.com/open?id=1ZpGzalLW8HJtmZO8hQK6gGalISmzUtvv&amp;usp=drive_copy" TargetMode="External"/><Relationship Id="rId107" Type="http://schemas.openxmlformats.org/officeDocument/2006/relationships/hyperlink" Target="https://drive.google.com/open?id=1ZLSVpb0YikjuYqbQfo0kzjhHxT6ZI_Oa&amp;usp=drive_copy" TargetMode="External"/><Relationship Id="rId454" Type="http://schemas.openxmlformats.org/officeDocument/2006/relationships/hyperlink" Target="https://drive.google.com/open?id=1knJunKGBkdPEDAZZayLiKgh0SLPWhoL-&amp;usp=drive_copy" TargetMode="External"/><Relationship Id="rId661" Type="http://schemas.openxmlformats.org/officeDocument/2006/relationships/hyperlink" Target="https://drive.google.com/open?id=1r1PlAqx17o_ZA1RR6jFVzPSCU2ZNdghX&amp;usp=drive_copy" TargetMode="External"/><Relationship Id="rId759" Type="http://schemas.openxmlformats.org/officeDocument/2006/relationships/hyperlink" Target="https://drive.google.com/open?id=1odifM-Snq1pW6yR8L_hDe3Dmjy0E-J_d&amp;usp=drive_copy" TargetMode="External"/><Relationship Id="rId11" Type="http://schemas.openxmlformats.org/officeDocument/2006/relationships/hyperlink" Target="https://drive.google.com/open?id=1xidMySucKfN1aoPwoWSQ5nOap6eVxIpn&amp;usp=drive_copy" TargetMode="External"/><Relationship Id="rId314" Type="http://schemas.openxmlformats.org/officeDocument/2006/relationships/hyperlink" Target="https://drive.google.com/open?id=1GL9uoB_kgA5KaW8sZ3XVuyZCWEtRn9G3&amp;usp=drive_copy" TargetMode="External"/><Relationship Id="rId398" Type="http://schemas.openxmlformats.org/officeDocument/2006/relationships/hyperlink" Target="https://drive.google.com/open?id=1J5LzOlKCp4jEr7aanTpWxfdVqOrgzRb2&amp;usp=drive_copy" TargetMode="External"/><Relationship Id="rId521" Type="http://schemas.openxmlformats.org/officeDocument/2006/relationships/hyperlink" Target="https://drive.google.com/open?id=189iinSCwMVFAnGB-y1cZAs8rRLRPNTd-&amp;usp=drive_copy" TargetMode="External"/><Relationship Id="rId619" Type="http://schemas.openxmlformats.org/officeDocument/2006/relationships/hyperlink" Target="https://drive.google.com/open?id=1se9uIY98ryVHIr2UBTiKrcm5zQ69Im1Z&amp;usp=drive_copy" TargetMode="External"/><Relationship Id="rId95" Type="http://schemas.openxmlformats.org/officeDocument/2006/relationships/hyperlink" Target="https://drive.google.com/open?id=1KruYhJt9dKv58_5bS7ZUhT73RN1uDcKN&amp;usp=drive_copy" TargetMode="External"/><Relationship Id="rId160" Type="http://schemas.openxmlformats.org/officeDocument/2006/relationships/hyperlink" Target="https://drive.google.com/open?id=1a89P06mWs3P7-NkU4O0Q94XbghgfZH6a&amp;usp=drive_copy" TargetMode="External"/><Relationship Id="rId258" Type="http://schemas.openxmlformats.org/officeDocument/2006/relationships/hyperlink" Target="https://drive.google.com/open?id=1l_fyBiAbPoA_ASgN4nwzItppdB6UCppw&amp;usp=drive_copy" TargetMode="External"/><Relationship Id="rId465" Type="http://schemas.openxmlformats.org/officeDocument/2006/relationships/hyperlink" Target="https://drive.google.com/open?id=1Digr1T7d4NEi6vYJ6HDyNEXMCqEBeMh9&amp;usp=drive_copy" TargetMode="External"/><Relationship Id="rId672" Type="http://schemas.openxmlformats.org/officeDocument/2006/relationships/hyperlink" Target="https://drive.google.com/open?id=1D4VcNLbGcYjeN2Y0u_S9b0aRi6Naap05&amp;usp=drive_copy" TargetMode="External"/><Relationship Id="rId22" Type="http://schemas.openxmlformats.org/officeDocument/2006/relationships/hyperlink" Target="https://drive.google.com/open?id=1SywCpzXBnuRipOGukP_HBQk8srukZ5fG&amp;usp=drive_copy" TargetMode="External"/><Relationship Id="rId118" Type="http://schemas.openxmlformats.org/officeDocument/2006/relationships/hyperlink" Target="https://drive.google.com/open?id=11ryQcAh4Ep1WDIBlRZc4RU-8Vr-4Vvil&amp;usp=drive_copy" TargetMode="External"/><Relationship Id="rId325" Type="http://schemas.openxmlformats.org/officeDocument/2006/relationships/hyperlink" Target="https://drive.google.com/open?id=1hKe55ehSAZEkKKRqfTQKRcgL5OT0eaKo&amp;usp=drive_copy" TargetMode="External"/><Relationship Id="rId532" Type="http://schemas.openxmlformats.org/officeDocument/2006/relationships/hyperlink" Target="https://drive.google.com/open?id=1vHdRndE1h4YR_vlLsclOMHFF9Rg20YKd&amp;usp=drive_copy" TargetMode="External"/><Relationship Id="rId171" Type="http://schemas.openxmlformats.org/officeDocument/2006/relationships/hyperlink" Target="https://drive.google.com/open?id=1cyWLjv93-nXJcUJkfx6lxOxsGEeGTiLA&amp;usp=drive_copy" TargetMode="External"/><Relationship Id="rId269" Type="http://schemas.openxmlformats.org/officeDocument/2006/relationships/hyperlink" Target="https://drive.google.com/open?id=1vcp0Jku2heJL195P1hJUK-cbz4kM621k&amp;usp=drive_copy" TargetMode="External"/><Relationship Id="rId476" Type="http://schemas.openxmlformats.org/officeDocument/2006/relationships/hyperlink" Target="https://drive.google.com/open?id=1tX4ewh1jAYd1gWjyw_3r2MxXHvRc0_E_&amp;usp=drive_copy" TargetMode="External"/><Relationship Id="rId683" Type="http://schemas.openxmlformats.org/officeDocument/2006/relationships/hyperlink" Target="https://drive.google.com/open?id=1XyZUew-YjIJkGQI8lqpiXUulVkBQOH1t&amp;usp=drive_copy" TargetMode="External"/><Relationship Id="rId33" Type="http://schemas.openxmlformats.org/officeDocument/2006/relationships/hyperlink" Target="https://drive.google.com/open?id=1121Fm378KljX7ORPEQp7XO5PuALcCOXc&amp;usp=drive_copy" TargetMode="External"/><Relationship Id="rId129" Type="http://schemas.openxmlformats.org/officeDocument/2006/relationships/hyperlink" Target="https://drive.google.com/open?id=1jLT1QmXP7hP28YkKGq3GNDMVHM09eeh_&amp;usp=drive_copy" TargetMode="External"/><Relationship Id="rId336" Type="http://schemas.openxmlformats.org/officeDocument/2006/relationships/hyperlink" Target="https://drive.google.com/open?id=1GmUXIJN1DxqbsXg1aklN_A0lHw_TQP_x&amp;usp=drive_copy" TargetMode="External"/><Relationship Id="rId543" Type="http://schemas.openxmlformats.org/officeDocument/2006/relationships/hyperlink" Target="https://drive.google.com/open?id=1dp9nxJcnioLoEwAQ-YcpfWFUJvYtvB3v&amp;usp=drive_copy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rmyrecognitin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815"/>
  <sheetViews>
    <sheetView topLeftCell="A527" workbookViewId="0">
      <selection activeCell="A15" sqref="A15"/>
    </sheetView>
  </sheetViews>
  <sheetFormatPr baseColWidth="10" defaultColWidth="12.6640625" defaultRowHeight="15.75" customHeight="1"/>
  <cols>
    <col min="1" max="1" width="96.6640625" customWidth="1"/>
    <col min="2" max="2" width="22.6640625" customWidth="1"/>
    <col min="3" max="3" width="20.5" customWidth="1"/>
    <col min="4" max="4" width="13.6640625" customWidth="1"/>
    <col min="9" max="9" width="6.5" customWidth="1"/>
    <col min="11" max="11" width="55.6640625" customWidth="1"/>
  </cols>
  <sheetData>
    <row r="1" spans="1:11" ht="15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</row>
    <row r="2" spans="1:11" ht="15.75" customHeight="1">
      <c r="A2" s="4" t="s">
        <v>9</v>
      </c>
      <c r="B2" s="5" t="s">
        <v>10</v>
      </c>
      <c r="C2" s="5" t="s">
        <v>11</v>
      </c>
      <c r="D2" s="6">
        <v>8.7919921875</v>
      </c>
      <c r="E2" s="5">
        <v>43000</v>
      </c>
      <c r="F2" s="5">
        <v>1</v>
      </c>
      <c r="G2" s="5">
        <v>172</v>
      </c>
      <c r="H2" s="5">
        <v>250</v>
      </c>
      <c r="I2" s="5">
        <v>2</v>
      </c>
      <c r="K2" s="7" t="s">
        <v>12</v>
      </c>
    </row>
    <row r="3" spans="1:11" ht="15.75" customHeight="1">
      <c r="A3" s="4" t="s">
        <v>13</v>
      </c>
      <c r="B3" s="5" t="s">
        <v>10</v>
      </c>
      <c r="C3" s="5" t="s">
        <v>11</v>
      </c>
      <c r="D3" s="6">
        <v>63.4267578125</v>
      </c>
      <c r="E3" s="5">
        <v>267600</v>
      </c>
      <c r="F3" s="5">
        <v>1</v>
      </c>
      <c r="G3" s="5">
        <v>446</v>
      </c>
      <c r="H3" s="5">
        <v>600</v>
      </c>
      <c r="I3" s="5">
        <v>2</v>
      </c>
      <c r="K3" s="8" t="s">
        <v>14</v>
      </c>
    </row>
    <row r="4" spans="1:11" ht="15.75" customHeight="1">
      <c r="A4" s="4" t="s">
        <v>15</v>
      </c>
      <c r="B4" s="5" t="s">
        <v>10</v>
      </c>
      <c r="C4" s="5" t="s">
        <v>11</v>
      </c>
      <c r="D4" s="6">
        <v>68.384765625</v>
      </c>
      <c r="E4" s="5">
        <v>270000</v>
      </c>
      <c r="F4" s="5">
        <v>1</v>
      </c>
      <c r="G4" s="5">
        <v>450</v>
      </c>
      <c r="H4" s="5">
        <v>600</v>
      </c>
      <c r="I4" s="5">
        <v>2</v>
      </c>
      <c r="K4" s="8" t="s">
        <v>16</v>
      </c>
    </row>
    <row r="5" spans="1:11" ht="15.75" customHeight="1">
      <c r="A5" s="9" t="s">
        <v>17</v>
      </c>
      <c r="B5" s="5" t="s">
        <v>10</v>
      </c>
      <c r="C5" s="5" t="s">
        <v>11</v>
      </c>
      <c r="D5" s="6">
        <v>68.8740234375</v>
      </c>
      <c r="E5" s="5">
        <v>270000</v>
      </c>
      <c r="F5" s="5">
        <v>1</v>
      </c>
      <c r="G5" s="5">
        <v>450</v>
      </c>
      <c r="H5" s="5">
        <v>600</v>
      </c>
      <c r="I5" s="5">
        <v>2</v>
      </c>
    </row>
    <row r="6" spans="1:11" ht="15.75" customHeight="1">
      <c r="A6" s="4" t="s">
        <v>18</v>
      </c>
      <c r="B6" s="5" t="s">
        <v>10</v>
      </c>
      <c r="C6" s="5" t="s">
        <v>11</v>
      </c>
      <c r="D6" s="6">
        <v>51.2158203125</v>
      </c>
      <c r="E6" s="5">
        <v>270000</v>
      </c>
      <c r="F6" s="5">
        <v>1</v>
      </c>
      <c r="G6" s="5">
        <v>450</v>
      </c>
      <c r="H6" s="5">
        <v>600</v>
      </c>
      <c r="I6" s="5">
        <v>2</v>
      </c>
    </row>
    <row r="7" spans="1:11" ht="15.75" customHeight="1">
      <c r="A7" s="4" t="s">
        <v>19</v>
      </c>
      <c r="B7" s="5" t="s">
        <v>10</v>
      </c>
      <c r="C7" s="5" t="s">
        <v>11</v>
      </c>
      <c r="D7" s="6">
        <v>25.19140625</v>
      </c>
      <c r="E7" s="5">
        <v>120000</v>
      </c>
      <c r="F7" s="5">
        <v>1</v>
      </c>
      <c r="G7" s="5">
        <v>300</v>
      </c>
      <c r="H7" s="5">
        <v>400</v>
      </c>
      <c r="I7" s="5">
        <v>2</v>
      </c>
    </row>
    <row r="8" spans="1:11" ht="15.75" customHeight="1">
      <c r="A8" s="4" t="s">
        <v>20</v>
      </c>
      <c r="B8" s="5" t="s">
        <v>10</v>
      </c>
      <c r="C8" s="5" t="s">
        <v>11</v>
      </c>
      <c r="D8" s="6">
        <v>20.8671875</v>
      </c>
      <c r="E8" s="5">
        <v>120000</v>
      </c>
      <c r="F8" s="5">
        <v>1</v>
      </c>
      <c r="G8" s="5">
        <v>300</v>
      </c>
      <c r="H8" s="5">
        <v>400</v>
      </c>
      <c r="I8" s="5">
        <v>2</v>
      </c>
    </row>
    <row r="9" spans="1:11" ht="15.75" customHeight="1">
      <c r="A9" s="4" t="s">
        <v>21</v>
      </c>
      <c r="B9" s="5" t="s">
        <v>10</v>
      </c>
      <c r="C9" s="5" t="s">
        <v>11</v>
      </c>
      <c r="D9" s="6">
        <v>21.201171875</v>
      </c>
      <c r="E9" s="5">
        <v>120000</v>
      </c>
      <c r="F9" s="5">
        <v>1</v>
      </c>
      <c r="G9" s="5">
        <v>300</v>
      </c>
      <c r="H9" s="5">
        <v>400</v>
      </c>
      <c r="I9" s="5">
        <v>2</v>
      </c>
    </row>
    <row r="10" spans="1:11" ht="15.75" customHeight="1">
      <c r="A10" s="4" t="s">
        <v>22</v>
      </c>
      <c r="B10" s="5" t="s">
        <v>10</v>
      </c>
      <c r="C10" s="5" t="s">
        <v>11</v>
      </c>
      <c r="D10" s="6">
        <v>22.138671875</v>
      </c>
      <c r="E10" s="5">
        <v>120000</v>
      </c>
      <c r="F10" s="5">
        <v>1</v>
      </c>
      <c r="G10" s="5">
        <v>300</v>
      </c>
      <c r="H10" s="5">
        <v>400</v>
      </c>
      <c r="I10" s="5">
        <v>2</v>
      </c>
    </row>
    <row r="11" spans="1:11" ht="15.75" customHeight="1">
      <c r="A11" s="4" t="s">
        <v>23</v>
      </c>
      <c r="B11" s="5" t="s">
        <v>10</v>
      </c>
      <c r="C11" s="5" t="s">
        <v>11</v>
      </c>
      <c r="D11" s="6">
        <v>24.9052734375</v>
      </c>
      <c r="E11" s="5">
        <v>120000</v>
      </c>
      <c r="F11" s="5">
        <v>1</v>
      </c>
      <c r="G11" s="5">
        <v>300</v>
      </c>
      <c r="H11" s="5">
        <v>400</v>
      </c>
      <c r="I11" s="5">
        <v>2</v>
      </c>
    </row>
    <row r="12" spans="1:11" ht="15.75" customHeight="1">
      <c r="A12" s="4" t="s">
        <v>24</v>
      </c>
      <c r="B12" s="5" t="s">
        <v>10</v>
      </c>
      <c r="C12" s="5" t="s">
        <v>11</v>
      </c>
      <c r="D12" s="6">
        <v>22.1923828125</v>
      </c>
      <c r="E12" s="5">
        <v>120000</v>
      </c>
      <c r="F12" s="5">
        <v>1</v>
      </c>
      <c r="G12" s="5">
        <v>300</v>
      </c>
      <c r="H12" s="5">
        <v>400</v>
      </c>
      <c r="I12" s="5">
        <v>2</v>
      </c>
    </row>
    <row r="13" spans="1:11" ht="15.75" customHeight="1">
      <c r="A13" s="4" t="s">
        <v>25</v>
      </c>
      <c r="B13" s="5" t="s">
        <v>10</v>
      </c>
      <c r="C13" s="5" t="s">
        <v>11</v>
      </c>
      <c r="D13" s="6">
        <v>22.5634765625</v>
      </c>
      <c r="E13" s="5">
        <v>120000</v>
      </c>
      <c r="F13" s="5">
        <v>1</v>
      </c>
      <c r="G13" s="5">
        <v>300</v>
      </c>
      <c r="H13" s="5">
        <v>400</v>
      </c>
      <c r="I13" s="5">
        <v>2</v>
      </c>
    </row>
    <row r="14" spans="1:11" ht="15.75" customHeight="1">
      <c r="A14" s="4" t="s">
        <v>26</v>
      </c>
      <c r="B14" s="5" t="s">
        <v>10</v>
      </c>
      <c r="C14" s="5" t="s">
        <v>11</v>
      </c>
      <c r="D14" s="6">
        <v>28.228515625</v>
      </c>
      <c r="E14" s="5">
        <v>120000</v>
      </c>
      <c r="F14" s="5">
        <v>1</v>
      </c>
      <c r="G14" s="5">
        <v>300</v>
      </c>
      <c r="H14" s="5">
        <v>400</v>
      </c>
      <c r="I14" s="5">
        <v>2</v>
      </c>
    </row>
    <row r="15" spans="1:11" ht="15.75" customHeight="1">
      <c r="A15" s="9" t="s">
        <v>27</v>
      </c>
      <c r="B15" s="5" t="s">
        <v>28</v>
      </c>
      <c r="C15" s="5" t="s">
        <v>29</v>
      </c>
      <c r="D15" s="6">
        <v>72.349999999999994</v>
      </c>
      <c r="E15" s="5">
        <v>255600</v>
      </c>
      <c r="F15" s="5">
        <v>1</v>
      </c>
      <c r="G15" s="5">
        <v>426</v>
      </c>
      <c r="H15" s="5">
        <v>600</v>
      </c>
      <c r="I15" s="5">
        <v>2</v>
      </c>
    </row>
    <row r="16" spans="1:11" ht="15">
      <c r="A16" s="4" t="s">
        <v>30</v>
      </c>
      <c r="B16" s="5" t="s">
        <v>28</v>
      </c>
      <c r="C16" s="5" t="s">
        <v>29</v>
      </c>
      <c r="D16" s="10">
        <f>79494/1024</f>
        <v>77.630859375</v>
      </c>
      <c r="E16" s="11">
        <v>263400</v>
      </c>
      <c r="F16" s="5">
        <v>1</v>
      </c>
      <c r="G16" s="11">
        <v>439</v>
      </c>
      <c r="H16" s="11">
        <v>600</v>
      </c>
      <c r="I16" s="5">
        <v>2</v>
      </c>
    </row>
    <row r="17" spans="1:9" ht="15">
      <c r="A17" s="4" t="s">
        <v>31</v>
      </c>
      <c r="B17" s="5" t="s">
        <v>28</v>
      </c>
      <c r="C17" s="5" t="s">
        <v>29</v>
      </c>
      <c r="D17" s="10">
        <f>64965/1024</f>
        <v>63.4423828125</v>
      </c>
      <c r="E17" s="11">
        <v>230400</v>
      </c>
      <c r="F17" s="5">
        <v>1</v>
      </c>
      <c r="G17" s="11">
        <v>384</v>
      </c>
      <c r="H17" s="11">
        <v>600</v>
      </c>
      <c r="I17" s="5">
        <v>2</v>
      </c>
    </row>
    <row r="18" spans="1:9" ht="15">
      <c r="A18" s="4" t="s">
        <v>32</v>
      </c>
      <c r="B18" s="5" t="s">
        <v>28</v>
      </c>
      <c r="C18" s="5" t="s">
        <v>29</v>
      </c>
      <c r="D18" s="10">
        <f>75851/1024</f>
        <v>74.0732421875</v>
      </c>
      <c r="E18" s="11">
        <v>268200</v>
      </c>
      <c r="F18" s="5">
        <v>1</v>
      </c>
      <c r="G18" s="11">
        <v>447</v>
      </c>
      <c r="H18" s="11">
        <v>600</v>
      </c>
      <c r="I18" s="5">
        <v>2</v>
      </c>
    </row>
    <row r="19" spans="1:9" ht="15">
      <c r="A19" s="4" t="s">
        <v>33</v>
      </c>
      <c r="B19" s="5" t="s">
        <v>28</v>
      </c>
      <c r="C19" s="5" t="s">
        <v>29</v>
      </c>
      <c r="D19" s="10">
        <f>35310/1024</f>
        <v>34.482421875</v>
      </c>
      <c r="E19" s="11">
        <v>270000</v>
      </c>
      <c r="F19" s="5">
        <v>1</v>
      </c>
      <c r="G19" s="11">
        <v>450</v>
      </c>
      <c r="H19" s="11">
        <v>600</v>
      </c>
      <c r="I19" s="5">
        <v>2</v>
      </c>
    </row>
    <row r="20" spans="1:9" ht="15">
      <c r="A20" s="4" t="s">
        <v>34</v>
      </c>
      <c r="B20" s="5" t="s">
        <v>28</v>
      </c>
      <c r="C20" s="5" t="s">
        <v>29</v>
      </c>
      <c r="D20" s="10">
        <f>58532/1024</f>
        <v>57.16015625</v>
      </c>
      <c r="E20" s="11">
        <v>235800</v>
      </c>
      <c r="F20" s="5">
        <v>1</v>
      </c>
      <c r="G20" s="11">
        <v>393</v>
      </c>
      <c r="H20" s="11">
        <v>600</v>
      </c>
      <c r="I20" s="5">
        <v>2</v>
      </c>
    </row>
    <row r="21" spans="1:9" ht="15">
      <c r="A21" s="4" t="s">
        <v>35</v>
      </c>
      <c r="B21" s="5" t="s">
        <v>28</v>
      </c>
      <c r="C21" s="5" t="s">
        <v>29</v>
      </c>
      <c r="D21" s="10">
        <f>84660/1024</f>
        <v>82.67578125</v>
      </c>
      <c r="E21" s="11">
        <v>258300</v>
      </c>
      <c r="F21" s="5">
        <v>1</v>
      </c>
      <c r="G21" s="11">
        <v>450</v>
      </c>
      <c r="H21" s="11">
        <v>574</v>
      </c>
      <c r="I21" s="5">
        <v>2</v>
      </c>
    </row>
    <row r="22" spans="1:9" ht="15">
      <c r="A22" s="9" t="s">
        <v>36</v>
      </c>
      <c r="B22" s="5" t="s">
        <v>28</v>
      </c>
      <c r="C22" s="5" t="s">
        <v>29</v>
      </c>
      <c r="D22" s="10">
        <f>83237/1024</f>
        <v>81.2861328125</v>
      </c>
      <c r="E22" s="11">
        <v>262800</v>
      </c>
      <c r="F22" s="5">
        <v>1</v>
      </c>
      <c r="G22" s="11">
        <v>438</v>
      </c>
      <c r="H22" s="11">
        <v>600</v>
      </c>
      <c r="I22" s="5">
        <v>2</v>
      </c>
    </row>
    <row r="23" spans="1:9" ht="15">
      <c r="A23" s="4" t="s">
        <v>37</v>
      </c>
      <c r="B23" s="5" t="s">
        <v>28</v>
      </c>
      <c r="C23" s="5" t="s">
        <v>29</v>
      </c>
      <c r="D23" s="10">
        <f>76283/1024</f>
        <v>74.4951171875</v>
      </c>
      <c r="E23" s="11">
        <v>267000</v>
      </c>
      <c r="F23" s="5">
        <v>1</v>
      </c>
      <c r="G23" s="11">
        <v>445</v>
      </c>
      <c r="H23" s="11">
        <v>600</v>
      </c>
      <c r="I23" s="5">
        <v>2</v>
      </c>
    </row>
    <row r="24" spans="1:9" ht="15">
      <c r="A24" s="4" t="s">
        <v>38</v>
      </c>
      <c r="B24" s="5" t="s">
        <v>28</v>
      </c>
      <c r="C24" s="5" t="s">
        <v>29</v>
      </c>
      <c r="D24" s="10">
        <f>66760/1024</f>
        <v>65.1953125</v>
      </c>
      <c r="E24" s="11">
        <v>259200</v>
      </c>
      <c r="F24" s="5">
        <v>1</v>
      </c>
      <c r="G24" s="11">
        <v>432</v>
      </c>
      <c r="H24" s="11">
        <v>600</v>
      </c>
      <c r="I24" s="5">
        <v>2</v>
      </c>
    </row>
    <row r="25" spans="1:9" ht="15">
      <c r="A25" s="4" t="s">
        <v>39</v>
      </c>
      <c r="B25" s="5" t="s">
        <v>28</v>
      </c>
      <c r="C25" s="5" t="s">
        <v>29</v>
      </c>
      <c r="D25" s="10">
        <f>83625/1024</f>
        <v>81.6650390625</v>
      </c>
      <c r="E25" s="11">
        <v>241800</v>
      </c>
      <c r="F25" s="5">
        <v>1</v>
      </c>
      <c r="G25" s="11">
        <v>403</v>
      </c>
      <c r="H25" s="11">
        <v>600</v>
      </c>
      <c r="I25" s="5">
        <v>2</v>
      </c>
    </row>
    <row r="26" spans="1:9" ht="15">
      <c r="A26" s="4" t="s">
        <v>40</v>
      </c>
      <c r="B26" s="5" t="s">
        <v>28</v>
      </c>
      <c r="C26" s="5" t="s">
        <v>29</v>
      </c>
      <c r="D26" s="10">
        <f>73567/1024</f>
        <v>71.8427734375</v>
      </c>
      <c r="E26" s="11">
        <v>264000</v>
      </c>
      <c r="F26" s="5">
        <v>1</v>
      </c>
      <c r="G26" s="11">
        <v>440</v>
      </c>
      <c r="H26" s="11">
        <v>600</v>
      </c>
      <c r="I26" s="5">
        <v>2</v>
      </c>
    </row>
    <row r="27" spans="1:9" ht="15.75" customHeight="1">
      <c r="A27" s="4" t="s">
        <v>41</v>
      </c>
      <c r="B27" s="5" t="s">
        <v>10</v>
      </c>
      <c r="C27" s="5" t="s">
        <v>42</v>
      </c>
      <c r="D27" s="6">
        <v>58.279296875</v>
      </c>
      <c r="E27" s="5">
        <v>307200</v>
      </c>
      <c r="F27" s="5">
        <v>1</v>
      </c>
      <c r="G27" s="5">
        <v>480</v>
      </c>
      <c r="H27" s="5">
        <v>640</v>
      </c>
      <c r="I27" s="5">
        <v>2</v>
      </c>
    </row>
    <row r="28" spans="1:9" ht="15.75" customHeight="1">
      <c r="A28" s="4" t="s">
        <v>43</v>
      </c>
      <c r="B28" s="5" t="s">
        <v>10</v>
      </c>
      <c r="C28" s="5" t="s">
        <v>42</v>
      </c>
      <c r="D28" s="6">
        <v>64.130859375</v>
      </c>
      <c r="E28" s="5">
        <v>307200</v>
      </c>
      <c r="F28" s="5">
        <v>1</v>
      </c>
      <c r="G28" s="5">
        <v>480</v>
      </c>
      <c r="H28" s="5">
        <v>640</v>
      </c>
      <c r="I28" s="5">
        <v>2</v>
      </c>
    </row>
    <row r="29" spans="1:9" ht="15.75" customHeight="1">
      <c r="A29" s="4" t="s">
        <v>44</v>
      </c>
      <c r="B29" s="5" t="s">
        <v>10</v>
      </c>
      <c r="C29" s="5" t="s">
        <v>42</v>
      </c>
      <c r="D29" s="6">
        <v>48.5908203125</v>
      </c>
      <c r="E29" s="5">
        <v>273280</v>
      </c>
      <c r="F29" s="5">
        <v>1</v>
      </c>
      <c r="G29" s="5">
        <v>427</v>
      </c>
      <c r="H29" s="5">
        <v>640</v>
      </c>
      <c r="I29" s="5">
        <v>2</v>
      </c>
    </row>
    <row r="30" spans="1:9" ht="15.75" customHeight="1">
      <c r="A30" s="4" t="s">
        <v>45</v>
      </c>
      <c r="B30" s="5" t="s">
        <v>10</v>
      </c>
      <c r="C30" s="5" t="s">
        <v>42</v>
      </c>
      <c r="D30" s="6">
        <v>67.8544921875</v>
      </c>
      <c r="E30" s="5">
        <v>273280</v>
      </c>
      <c r="F30" s="5">
        <v>1</v>
      </c>
      <c r="G30" s="5">
        <v>427</v>
      </c>
      <c r="H30" s="5">
        <v>640</v>
      </c>
      <c r="I30" s="5">
        <v>2</v>
      </c>
    </row>
    <row r="31" spans="1:9" ht="15.75" customHeight="1">
      <c r="A31" s="4" t="s">
        <v>46</v>
      </c>
      <c r="B31" s="5" t="s">
        <v>10</v>
      </c>
      <c r="C31" s="5" t="s">
        <v>42</v>
      </c>
      <c r="D31" s="6">
        <v>56.3935546875</v>
      </c>
      <c r="E31" s="5">
        <v>273280</v>
      </c>
      <c r="F31" s="5">
        <v>1</v>
      </c>
      <c r="G31" s="5">
        <v>427</v>
      </c>
      <c r="H31" s="5">
        <v>640</v>
      </c>
      <c r="I31" s="5">
        <v>2</v>
      </c>
    </row>
    <row r="32" spans="1:9" ht="15.75" customHeight="1">
      <c r="A32" s="4" t="s">
        <v>47</v>
      </c>
      <c r="B32" s="5" t="s">
        <v>10</v>
      </c>
      <c r="C32" s="5" t="s">
        <v>42</v>
      </c>
      <c r="D32" s="6">
        <v>61.17578125</v>
      </c>
      <c r="E32" s="5">
        <v>273280</v>
      </c>
      <c r="F32" s="5">
        <v>1</v>
      </c>
      <c r="G32" s="5">
        <v>427</v>
      </c>
      <c r="H32" s="5">
        <v>640</v>
      </c>
      <c r="I32" s="5">
        <v>2</v>
      </c>
    </row>
    <row r="33" spans="1:9" ht="15.75" customHeight="1">
      <c r="A33" s="4" t="s">
        <v>48</v>
      </c>
      <c r="B33" s="5" t="s">
        <v>10</v>
      </c>
      <c r="C33" s="5" t="s">
        <v>42</v>
      </c>
      <c r="D33" s="6">
        <v>52.4384765625</v>
      </c>
      <c r="E33" s="5">
        <v>273280</v>
      </c>
      <c r="F33" s="5">
        <v>1</v>
      </c>
      <c r="G33" s="5">
        <v>427</v>
      </c>
      <c r="H33" s="5">
        <v>640</v>
      </c>
      <c r="I33" s="5">
        <v>2</v>
      </c>
    </row>
    <row r="34" spans="1:9" ht="15.75" customHeight="1">
      <c r="A34" s="4" t="s">
        <v>49</v>
      </c>
      <c r="B34" s="5" t="s">
        <v>10</v>
      </c>
      <c r="C34" s="5" t="s">
        <v>42</v>
      </c>
      <c r="D34" s="6">
        <v>53.5390625</v>
      </c>
      <c r="E34" s="5">
        <v>273280</v>
      </c>
      <c r="F34" s="5">
        <v>1</v>
      </c>
      <c r="G34" s="5">
        <v>427</v>
      </c>
      <c r="H34" s="5">
        <v>640</v>
      </c>
      <c r="I34" s="5">
        <v>2</v>
      </c>
    </row>
    <row r="35" spans="1:9" ht="15.75" customHeight="1">
      <c r="A35" s="4" t="s">
        <v>50</v>
      </c>
      <c r="B35" s="5" t="s">
        <v>10</v>
      </c>
      <c r="C35" s="5" t="s">
        <v>42</v>
      </c>
      <c r="D35" s="6">
        <v>54.5537109375</v>
      </c>
      <c r="E35" s="5">
        <v>273280</v>
      </c>
      <c r="F35" s="5">
        <v>1</v>
      </c>
      <c r="G35" s="5">
        <v>427</v>
      </c>
      <c r="H35" s="5">
        <v>640</v>
      </c>
      <c r="I35" s="5">
        <v>2</v>
      </c>
    </row>
    <row r="36" spans="1:9" ht="15.75" customHeight="1">
      <c r="A36" s="4" t="s">
        <v>51</v>
      </c>
      <c r="B36" s="5" t="s">
        <v>10</v>
      </c>
      <c r="C36" s="5" t="s">
        <v>42</v>
      </c>
      <c r="D36" s="6">
        <v>53.20703125</v>
      </c>
      <c r="E36" s="5">
        <v>273280</v>
      </c>
      <c r="F36" s="5">
        <v>1</v>
      </c>
      <c r="G36" s="5">
        <v>427</v>
      </c>
      <c r="H36" s="5">
        <v>640</v>
      </c>
      <c r="I36" s="5">
        <v>2</v>
      </c>
    </row>
    <row r="37" spans="1:9" ht="15.75" customHeight="1">
      <c r="A37" s="4" t="s">
        <v>52</v>
      </c>
      <c r="B37" s="5" t="s">
        <v>10</v>
      </c>
      <c r="C37" s="5" t="s">
        <v>42</v>
      </c>
      <c r="D37" s="6">
        <v>51.185546875</v>
      </c>
      <c r="E37" s="5">
        <v>273280</v>
      </c>
      <c r="F37" s="5">
        <v>1</v>
      </c>
      <c r="G37" s="5">
        <v>427</v>
      </c>
      <c r="H37" s="5">
        <v>640</v>
      </c>
      <c r="I37" s="5">
        <v>2</v>
      </c>
    </row>
    <row r="38" spans="1:9" ht="15.75" customHeight="1">
      <c r="A38" s="4" t="s">
        <v>53</v>
      </c>
      <c r="B38" s="5" t="s">
        <v>10</v>
      </c>
      <c r="C38" s="5" t="s">
        <v>42</v>
      </c>
      <c r="D38" s="6">
        <v>51.416015625</v>
      </c>
      <c r="E38" s="5">
        <v>273280</v>
      </c>
      <c r="F38" s="5">
        <v>1</v>
      </c>
      <c r="G38" s="5">
        <v>427</v>
      </c>
      <c r="H38" s="5">
        <v>640</v>
      </c>
      <c r="I38" s="5">
        <v>2</v>
      </c>
    </row>
    <row r="39" spans="1:9" ht="15.75" customHeight="1">
      <c r="A39" s="4" t="s">
        <v>54</v>
      </c>
      <c r="B39" s="12" t="s">
        <v>55</v>
      </c>
      <c r="C39" s="12" t="s">
        <v>55</v>
      </c>
      <c r="D39" s="6">
        <v>36.388671875</v>
      </c>
      <c r="E39" s="5">
        <v>173056</v>
      </c>
      <c r="F39" s="5">
        <v>1</v>
      </c>
      <c r="G39" s="5">
        <v>416</v>
      </c>
      <c r="H39" s="5">
        <v>416</v>
      </c>
      <c r="I39" s="13">
        <v>1</v>
      </c>
    </row>
    <row r="40" spans="1:9" ht="15.75" customHeight="1">
      <c r="A40" s="4" t="s">
        <v>56</v>
      </c>
      <c r="B40" s="12" t="s">
        <v>55</v>
      </c>
      <c r="C40" s="12" t="s">
        <v>55</v>
      </c>
      <c r="D40" s="6">
        <v>22.466796875</v>
      </c>
      <c r="E40" s="5">
        <v>173056</v>
      </c>
      <c r="F40" s="5">
        <v>1</v>
      </c>
      <c r="G40" s="5">
        <v>416</v>
      </c>
      <c r="H40" s="5">
        <v>416</v>
      </c>
      <c r="I40" s="13">
        <v>1</v>
      </c>
    </row>
    <row r="41" spans="1:9" ht="15.75" customHeight="1">
      <c r="A41" s="4" t="s">
        <v>57</v>
      </c>
      <c r="B41" s="12" t="s">
        <v>55</v>
      </c>
      <c r="C41" s="12" t="s">
        <v>55</v>
      </c>
      <c r="D41" s="6">
        <v>32.5791015625</v>
      </c>
      <c r="E41" s="5">
        <v>173056</v>
      </c>
      <c r="F41" s="5">
        <v>1</v>
      </c>
      <c r="G41" s="5">
        <v>416</v>
      </c>
      <c r="H41" s="5">
        <v>416</v>
      </c>
      <c r="I41" s="13">
        <v>1</v>
      </c>
    </row>
    <row r="42" spans="1:9" ht="15.75" customHeight="1">
      <c r="A42" s="4" t="s">
        <v>58</v>
      </c>
      <c r="B42" s="12" t="s">
        <v>55</v>
      </c>
      <c r="C42" s="12" t="s">
        <v>55</v>
      </c>
      <c r="D42" s="6">
        <v>33.1455078125</v>
      </c>
      <c r="E42" s="5">
        <v>173056</v>
      </c>
      <c r="F42" s="5">
        <v>1</v>
      </c>
      <c r="G42" s="5">
        <v>416</v>
      </c>
      <c r="H42" s="5">
        <v>416</v>
      </c>
      <c r="I42" s="13">
        <v>1</v>
      </c>
    </row>
    <row r="43" spans="1:9" ht="15.75" customHeight="1">
      <c r="A43" s="4" t="s">
        <v>59</v>
      </c>
      <c r="B43" s="12" t="s">
        <v>55</v>
      </c>
      <c r="C43" s="12" t="s">
        <v>55</v>
      </c>
      <c r="D43" s="6">
        <v>21.74609375</v>
      </c>
      <c r="E43" s="5">
        <v>173056</v>
      </c>
      <c r="F43" s="5">
        <v>1</v>
      </c>
      <c r="G43" s="5">
        <v>416</v>
      </c>
      <c r="H43" s="5">
        <v>416</v>
      </c>
      <c r="I43" s="13">
        <v>1</v>
      </c>
    </row>
    <row r="44" spans="1:9" ht="15.75" customHeight="1">
      <c r="A44" s="4" t="s">
        <v>60</v>
      </c>
      <c r="B44" s="12" t="s">
        <v>55</v>
      </c>
      <c r="C44" s="12" t="s">
        <v>55</v>
      </c>
      <c r="D44" s="6">
        <v>35.572265625</v>
      </c>
      <c r="E44" s="5">
        <v>173056</v>
      </c>
      <c r="F44" s="5">
        <v>1</v>
      </c>
      <c r="G44" s="5">
        <v>416</v>
      </c>
      <c r="H44" s="5">
        <v>416</v>
      </c>
      <c r="I44" s="13">
        <v>1</v>
      </c>
    </row>
    <row r="45" spans="1:9" ht="15.75" customHeight="1">
      <c r="A45" s="4" t="s">
        <v>61</v>
      </c>
      <c r="B45" s="12" t="s">
        <v>55</v>
      </c>
      <c r="C45" s="12" t="s">
        <v>55</v>
      </c>
      <c r="D45" s="6">
        <v>19.70703125</v>
      </c>
      <c r="E45" s="5">
        <v>173056</v>
      </c>
      <c r="F45" s="5">
        <v>1</v>
      </c>
      <c r="G45" s="5">
        <v>416</v>
      </c>
      <c r="H45" s="5">
        <v>416</v>
      </c>
      <c r="I45" s="13">
        <v>1</v>
      </c>
    </row>
    <row r="46" spans="1:9" ht="15.75" customHeight="1">
      <c r="A46" s="4" t="s">
        <v>62</v>
      </c>
      <c r="B46" s="12" t="s">
        <v>55</v>
      </c>
      <c r="C46" s="12" t="s">
        <v>55</v>
      </c>
      <c r="D46" s="6">
        <v>27.150390625</v>
      </c>
      <c r="E46" s="5">
        <v>173056</v>
      </c>
      <c r="F46" s="5">
        <v>1</v>
      </c>
      <c r="G46" s="5">
        <v>416</v>
      </c>
      <c r="H46" s="5">
        <v>416</v>
      </c>
      <c r="I46" s="13">
        <v>1</v>
      </c>
    </row>
    <row r="47" spans="1:9" ht="15.75" customHeight="1">
      <c r="A47" s="4" t="s">
        <v>63</v>
      </c>
      <c r="B47" s="12" t="s">
        <v>55</v>
      </c>
      <c r="C47" s="12" t="s">
        <v>55</v>
      </c>
      <c r="D47" s="6">
        <v>25.8212890625</v>
      </c>
      <c r="E47" s="5">
        <v>173056</v>
      </c>
      <c r="F47" s="5">
        <v>1</v>
      </c>
      <c r="G47" s="5">
        <v>416</v>
      </c>
      <c r="H47" s="5">
        <v>416</v>
      </c>
      <c r="I47" s="13">
        <v>1</v>
      </c>
    </row>
    <row r="48" spans="1:9" ht="15.75" customHeight="1">
      <c r="A48" s="4" t="s">
        <v>64</v>
      </c>
      <c r="B48" s="12" t="s">
        <v>55</v>
      </c>
      <c r="C48" s="12" t="s">
        <v>55</v>
      </c>
      <c r="D48" s="6">
        <v>30.3330078125</v>
      </c>
      <c r="E48" s="5">
        <v>173056</v>
      </c>
      <c r="F48" s="5">
        <v>1</v>
      </c>
      <c r="G48" s="5">
        <v>416</v>
      </c>
      <c r="H48" s="5">
        <v>416</v>
      </c>
      <c r="I48" s="13">
        <v>1</v>
      </c>
    </row>
    <row r="49" spans="1:9" ht="15.75" customHeight="1">
      <c r="A49" s="4" t="s">
        <v>65</v>
      </c>
      <c r="B49" s="12" t="s">
        <v>55</v>
      </c>
      <c r="C49" s="12" t="s">
        <v>55</v>
      </c>
      <c r="D49" s="6">
        <v>29.2509765625</v>
      </c>
      <c r="E49" s="5">
        <v>173056</v>
      </c>
      <c r="F49" s="5">
        <v>1</v>
      </c>
      <c r="G49" s="5">
        <v>416</v>
      </c>
      <c r="H49" s="5">
        <v>416</v>
      </c>
      <c r="I49" s="13">
        <v>1</v>
      </c>
    </row>
    <row r="50" spans="1:9" ht="15.75" customHeight="1">
      <c r="A50" s="4" t="s">
        <v>66</v>
      </c>
      <c r="B50" s="12" t="s">
        <v>55</v>
      </c>
      <c r="C50" s="12" t="s">
        <v>55</v>
      </c>
      <c r="D50" s="6">
        <v>28.2197265625</v>
      </c>
      <c r="E50" s="5">
        <v>173056</v>
      </c>
      <c r="F50" s="5">
        <v>1</v>
      </c>
      <c r="G50" s="5">
        <v>416</v>
      </c>
      <c r="H50" s="5">
        <v>416</v>
      </c>
      <c r="I50" s="13">
        <v>1</v>
      </c>
    </row>
    <row r="51" spans="1:9" ht="15.75" customHeight="1">
      <c r="A51" s="4" t="s">
        <v>67</v>
      </c>
      <c r="B51" s="12" t="s">
        <v>55</v>
      </c>
      <c r="C51" s="12" t="s">
        <v>55</v>
      </c>
      <c r="D51" s="6">
        <v>26.826171875</v>
      </c>
      <c r="E51" s="5">
        <v>173056</v>
      </c>
      <c r="F51" s="5">
        <v>1</v>
      </c>
      <c r="G51" s="5">
        <v>416</v>
      </c>
      <c r="H51" s="5">
        <v>416</v>
      </c>
      <c r="I51" s="13">
        <v>1</v>
      </c>
    </row>
    <row r="52" spans="1:9" ht="15.75" customHeight="1">
      <c r="A52" s="4" t="s">
        <v>68</v>
      </c>
      <c r="B52" s="12" t="s">
        <v>55</v>
      </c>
      <c r="C52" s="12" t="s">
        <v>55</v>
      </c>
      <c r="D52" s="6">
        <v>23.4013671875</v>
      </c>
      <c r="E52" s="5">
        <v>173056</v>
      </c>
      <c r="F52" s="5">
        <v>1</v>
      </c>
      <c r="G52" s="5">
        <v>416</v>
      </c>
      <c r="H52" s="5">
        <v>416</v>
      </c>
      <c r="I52" s="13">
        <v>1</v>
      </c>
    </row>
    <row r="53" spans="1:9" ht="15.75" customHeight="1">
      <c r="A53" s="4" t="s">
        <v>69</v>
      </c>
      <c r="B53" s="12" t="s">
        <v>55</v>
      </c>
      <c r="C53" s="12" t="s">
        <v>55</v>
      </c>
      <c r="D53" s="6">
        <v>35.1591796875</v>
      </c>
      <c r="E53" s="5">
        <v>173056</v>
      </c>
      <c r="F53" s="5">
        <v>1</v>
      </c>
      <c r="G53" s="5">
        <v>416</v>
      </c>
      <c r="H53" s="5">
        <v>416</v>
      </c>
      <c r="I53" s="13">
        <v>1</v>
      </c>
    </row>
    <row r="54" spans="1:9" ht="15.75" customHeight="1">
      <c r="A54" s="4" t="s">
        <v>70</v>
      </c>
      <c r="B54" s="12" t="s">
        <v>55</v>
      </c>
      <c r="C54" s="12" t="s">
        <v>55</v>
      </c>
      <c r="D54" s="6">
        <v>39.888671875</v>
      </c>
      <c r="E54" s="5">
        <v>173056</v>
      </c>
      <c r="F54" s="5">
        <v>1</v>
      </c>
      <c r="G54" s="5">
        <v>416</v>
      </c>
      <c r="H54" s="5">
        <v>416</v>
      </c>
      <c r="I54" s="13">
        <v>1</v>
      </c>
    </row>
    <row r="55" spans="1:9" ht="14">
      <c r="A55" s="4" t="s">
        <v>71</v>
      </c>
      <c r="B55" s="12" t="s">
        <v>55</v>
      </c>
      <c r="C55" s="12" t="s">
        <v>55</v>
      </c>
      <c r="D55" s="6">
        <v>17.6005859375</v>
      </c>
      <c r="E55" s="5">
        <v>173056</v>
      </c>
      <c r="F55" s="5">
        <v>1</v>
      </c>
      <c r="G55" s="5">
        <v>416</v>
      </c>
      <c r="H55" s="5">
        <v>416</v>
      </c>
      <c r="I55" s="13">
        <v>1</v>
      </c>
    </row>
    <row r="56" spans="1:9" ht="14">
      <c r="A56" s="4" t="s">
        <v>72</v>
      </c>
      <c r="B56" s="12" t="s">
        <v>55</v>
      </c>
      <c r="C56" s="12" t="s">
        <v>55</v>
      </c>
      <c r="D56" s="6">
        <v>24.6552734375</v>
      </c>
      <c r="E56" s="5">
        <v>173056</v>
      </c>
      <c r="F56" s="5">
        <v>1</v>
      </c>
      <c r="G56" s="5">
        <v>416</v>
      </c>
      <c r="H56" s="5">
        <v>416</v>
      </c>
      <c r="I56" s="13">
        <v>1</v>
      </c>
    </row>
    <row r="57" spans="1:9" ht="14">
      <c r="A57" s="4" t="s">
        <v>73</v>
      </c>
      <c r="B57" s="12" t="s">
        <v>55</v>
      </c>
      <c r="C57" s="12" t="s">
        <v>55</v>
      </c>
      <c r="D57" s="6">
        <v>43.775390625</v>
      </c>
      <c r="E57" s="5">
        <v>173056</v>
      </c>
      <c r="F57" s="5">
        <v>1</v>
      </c>
      <c r="G57" s="5">
        <v>416</v>
      </c>
      <c r="H57" s="5">
        <v>416</v>
      </c>
      <c r="I57" s="13">
        <v>1</v>
      </c>
    </row>
    <row r="58" spans="1:9" ht="14">
      <c r="A58" s="4" t="s">
        <v>74</v>
      </c>
      <c r="B58" s="12" t="s">
        <v>55</v>
      </c>
      <c r="C58" s="12" t="s">
        <v>55</v>
      </c>
      <c r="D58" s="6">
        <v>22.8271484375</v>
      </c>
      <c r="E58" s="5">
        <v>173056</v>
      </c>
      <c r="F58" s="5">
        <v>1</v>
      </c>
      <c r="G58" s="5">
        <v>416</v>
      </c>
      <c r="H58" s="5">
        <v>416</v>
      </c>
      <c r="I58" s="13">
        <v>1</v>
      </c>
    </row>
    <row r="59" spans="1:9" ht="14">
      <c r="A59" s="4" t="s">
        <v>75</v>
      </c>
      <c r="B59" s="12" t="s">
        <v>55</v>
      </c>
      <c r="C59" s="12" t="s">
        <v>55</v>
      </c>
      <c r="D59" s="6">
        <v>27.45703125</v>
      </c>
      <c r="E59" s="5">
        <v>173056</v>
      </c>
      <c r="F59" s="5">
        <v>1</v>
      </c>
      <c r="G59" s="5">
        <v>416</v>
      </c>
      <c r="H59" s="5">
        <v>416</v>
      </c>
      <c r="I59" s="13">
        <v>1</v>
      </c>
    </row>
    <row r="60" spans="1:9" ht="14">
      <c r="A60" s="4" t="s">
        <v>76</v>
      </c>
      <c r="B60" s="12" t="s">
        <v>55</v>
      </c>
      <c r="C60" s="12" t="s">
        <v>55</v>
      </c>
      <c r="D60" s="6">
        <v>33.4638671875</v>
      </c>
      <c r="E60" s="5">
        <v>173056</v>
      </c>
      <c r="F60" s="5">
        <v>1</v>
      </c>
      <c r="G60" s="5">
        <v>416</v>
      </c>
      <c r="H60" s="5">
        <v>416</v>
      </c>
      <c r="I60" s="13">
        <v>1</v>
      </c>
    </row>
    <row r="61" spans="1:9" ht="14">
      <c r="A61" s="4" t="s">
        <v>77</v>
      </c>
      <c r="B61" s="12" t="s">
        <v>55</v>
      </c>
      <c r="C61" s="12" t="s">
        <v>55</v>
      </c>
      <c r="D61" s="6">
        <v>30.95703125</v>
      </c>
      <c r="E61" s="5">
        <v>173056</v>
      </c>
      <c r="F61" s="5">
        <v>1</v>
      </c>
      <c r="G61" s="5">
        <v>416</v>
      </c>
      <c r="H61" s="5">
        <v>416</v>
      </c>
      <c r="I61" s="13">
        <v>1</v>
      </c>
    </row>
    <row r="62" spans="1:9" ht="14">
      <c r="A62" s="4" t="s">
        <v>78</v>
      </c>
      <c r="B62" s="12" t="s">
        <v>55</v>
      </c>
      <c r="C62" s="12" t="s">
        <v>55</v>
      </c>
      <c r="D62" s="6">
        <v>30.5947265625</v>
      </c>
      <c r="E62" s="5">
        <v>173056</v>
      </c>
      <c r="F62" s="5">
        <v>1</v>
      </c>
      <c r="G62" s="5">
        <v>416</v>
      </c>
      <c r="H62" s="5">
        <v>416</v>
      </c>
      <c r="I62" s="13">
        <v>1</v>
      </c>
    </row>
    <row r="63" spans="1:9" ht="14">
      <c r="A63" s="4" t="s">
        <v>79</v>
      </c>
      <c r="B63" s="12" t="s">
        <v>55</v>
      </c>
      <c r="C63" s="12" t="s">
        <v>55</v>
      </c>
      <c r="D63" s="6">
        <v>30.9033203125</v>
      </c>
      <c r="E63" s="5">
        <v>173056</v>
      </c>
      <c r="F63" s="5">
        <v>1</v>
      </c>
      <c r="G63" s="5">
        <v>416</v>
      </c>
      <c r="H63" s="5">
        <v>416</v>
      </c>
      <c r="I63" s="13">
        <v>1</v>
      </c>
    </row>
    <row r="64" spans="1:9" ht="14">
      <c r="A64" s="4" t="s">
        <v>80</v>
      </c>
      <c r="B64" s="12" t="s">
        <v>55</v>
      </c>
      <c r="C64" s="12" t="s">
        <v>55</v>
      </c>
      <c r="D64" s="6">
        <v>42.9873046875</v>
      </c>
      <c r="E64" s="5">
        <v>173056</v>
      </c>
      <c r="F64" s="5">
        <v>1</v>
      </c>
      <c r="G64" s="5">
        <v>416</v>
      </c>
      <c r="H64" s="5">
        <v>416</v>
      </c>
      <c r="I64" s="13">
        <v>1</v>
      </c>
    </row>
    <row r="65" spans="1:9" ht="14">
      <c r="A65" s="4" t="s">
        <v>81</v>
      </c>
      <c r="B65" s="12" t="s">
        <v>55</v>
      </c>
      <c r="C65" s="12" t="s">
        <v>55</v>
      </c>
      <c r="D65" s="6">
        <v>25.1865234375</v>
      </c>
      <c r="E65" s="5">
        <v>173056</v>
      </c>
      <c r="F65" s="5">
        <v>1</v>
      </c>
      <c r="G65" s="5">
        <v>416</v>
      </c>
      <c r="H65" s="5">
        <v>416</v>
      </c>
      <c r="I65" s="13">
        <v>1</v>
      </c>
    </row>
    <row r="66" spans="1:9" ht="14">
      <c r="A66" s="4" t="s">
        <v>82</v>
      </c>
      <c r="B66" s="12" t="s">
        <v>55</v>
      </c>
      <c r="C66" s="12" t="s">
        <v>55</v>
      </c>
      <c r="D66" s="6">
        <v>35.392578125</v>
      </c>
      <c r="E66" s="5">
        <v>173056</v>
      </c>
      <c r="F66" s="5">
        <v>1</v>
      </c>
      <c r="G66" s="5">
        <v>416</v>
      </c>
      <c r="H66" s="5">
        <v>416</v>
      </c>
      <c r="I66" s="13">
        <v>1</v>
      </c>
    </row>
    <row r="67" spans="1:9" ht="14">
      <c r="A67" s="4" t="s">
        <v>83</v>
      </c>
      <c r="B67" s="12" t="s">
        <v>55</v>
      </c>
      <c r="C67" s="12" t="s">
        <v>55</v>
      </c>
      <c r="D67" s="6">
        <v>20.2861328125</v>
      </c>
      <c r="E67" s="5">
        <v>173056</v>
      </c>
      <c r="F67" s="5">
        <v>1</v>
      </c>
      <c r="G67" s="5">
        <v>416</v>
      </c>
      <c r="H67" s="5">
        <v>416</v>
      </c>
      <c r="I67" s="13">
        <v>1</v>
      </c>
    </row>
    <row r="68" spans="1:9" ht="14">
      <c r="A68" s="4" t="s">
        <v>84</v>
      </c>
      <c r="B68" s="12" t="s">
        <v>55</v>
      </c>
      <c r="C68" s="12" t="s">
        <v>55</v>
      </c>
      <c r="D68" s="6">
        <v>31.3740234375</v>
      </c>
      <c r="E68" s="5">
        <v>173056</v>
      </c>
      <c r="F68" s="5">
        <v>1</v>
      </c>
      <c r="G68" s="5">
        <v>416</v>
      </c>
      <c r="H68" s="5">
        <v>416</v>
      </c>
      <c r="I68" s="13">
        <v>1</v>
      </c>
    </row>
    <row r="69" spans="1:9" ht="14">
      <c r="A69" s="4" t="s">
        <v>85</v>
      </c>
      <c r="B69" s="12" t="s">
        <v>55</v>
      </c>
      <c r="C69" s="12" t="s">
        <v>55</v>
      </c>
      <c r="D69" s="6">
        <v>41.4482421875</v>
      </c>
      <c r="E69" s="5">
        <v>173056</v>
      </c>
      <c r="F69" s="5">
        <v>1</v>
      </c>
      <c r="G69" s="5">
        <v>416</v>
      </c>
      <c r="H69" s="5">
        <v>416</v>
      </c>
      <c r="I69" s="13">
        <v>1</v>
      </c>
    </row>
    <row r="70" spans="1:9" ht="14">
      <c r="A70" s="4" t="s">
        <v>86</v>
      </c>
      <c r="B70" s="12" t="s">
        <v>55</v>
      </c>
      <c r="C70" s="12" t="s">
        <v>55</v>
      </c>
      <c r="D70" s="6">
        <v>41.1884765625</v>
      </c>
      <c r="E70" s="5">
        <v>173056</v>
      </c>
      <c r="F70" s="5">
        <v>1</v>
      </c>
      <c r="G70" s="5">
        <v>416</v>
      </c>
      <c r="H70" s="5">
        <v>416</v>
      </c>
      <c r="I70" s="13">
        <v>1</v>
      </c>
    </row>
    <row r="71" spans="1:9" ht="14">
      <c r="A71" s="4" t="s">
        <v>87</v>
      </c>
      <c r="B71" s="12" t="s">
        <v>55</v>
      </c>
      <c r="C71" s="12" t="s">
        <v>55</v>
      </c>
      <c r="D71" s="6">
        <v>39.953125</v>
      </c>
      <c r="E71" s="5">
        <v>173056</v>
      </c>
      <c r="F71" s="5">
        <v>1</v>
      </c>
      <c r="G71" s="5">
        <v>416</v>
      </c>
      <c r="H71" s="5">
        <v>416</v>
      </c>
      <c r="I71" s="13">
        <v>1</v>
      </c>
    </row>
    <row r="72" spans="1:9" ht="14">
      <c r="A72" s="4" t="s">
        <v>88</v>
      </c>
      <c r="B72" s="12" t="s">
        <v>55</v>
      </c>
      <c r="C72" s="12" t="s">
        <v>55</v>
      </c>
      <c r="D72" s="6">
        <v>24.25390625</v>
      </c>
      <c r="E72" s="5">
        <v>173056</v>
      </c>
      <c r="F72" s="5">
        <v>1</v>
      </c>
      <c r="G72" s="5">
        <v>416</v>
      </c>
      <c r="H72" s="5">
        <v>416</v>
      </c>
      <c r="I72" s="13">
        <v>1</v>
      </c>
    </row>
    <row r="73" spans="1:9" ht="14">
      <c r="A73" s="4" t="s">
        <v>89</v>
      </c>
      <c r="B73" s="12" t="s">
        <v>55</v>
      </c>
      <c r="C73" s="12" t="s">
        <v>55</v>
      </c>
      <c r="D73" s="6">
        <v>44.990234375</v>
      </c>
      <c r="E73" s="5">
        <v>173056</v>
      </c>
      <c r="F73" s="5">
        <v>1</v>
      </c>
      <c r="G73" s="5">
        <v>416</v>
      </c>
      <c r="H73" s="5">
        <v>416</v>
      </c>
      <c r="I73" s="13">
        <v>1</v>
      </c>
    </row>
    <row r="74" spans="1:9" ht="14">
      <c r="A74" s="4" t="s">
        <v>90</v>
      </c>
      <c r="B74" s="12" t="s">
        <v>55</v>
      </c>
      <c r="C74" s="12" t="s">
        <v>55</v>
      </c>
      <c r="D74" s="6">
        <v>41.04296875</v>
      </c>
      <c r="E74" s="5">
        <v>173056</v>
      </c>
      <c r="F74" s="5">
        <v>1</v>
      </c>
      <c r="G74" s="5">
        <v>416</v>
      </c>
      <c r="H74" s="5">
        <v>416</v>
      </c>
      <c r="I74" s="13">
        <v>1</v>
      </c>
    </row>
    <row r="75" spans="1:9" ht="14">
      <c r="A75" s="4" t="s">
        <v>91</v>
      </c>
      <c r="B75" s="12" t="s">
        <v>55</v>
      </c>
      <c r="C75" s="12" t="s">
        <v>55</v>
      </c>
      <c r="D75" s="6">
        <v>37.849609375</v>
      </c>
      <c r="E75" s="5">
        <v>173056</v>
      </c>
      <c r="F75" s="5">
        <v>1</v>
      </c>
      <c r="G75" s="5">
        <v>416</v>
      </c>
      <c r="H75" s="5">
        <v>416</v>
      </c>
      <c r="I75" s="13">
        <v>1</v>
      </c>
    </row>
    <row r="76" spans="1:9" ht="14">
      <c r="A76" s="4" t="s">
        <v>92</v>
      </c>
      <c r="B76" s="12" t="s">
        <v>55</v>
      </c>
      <c r="C76" s="12" t="s">
        <v>55</v>
      </c>
      <c r="D76" s="6">
        <v>29.30859375</v>
      </c>
      <c r="E76" s="5">
        <v>173056</v>
      </c>
      <c r="F76" s="5">
        <v>1</v>
      </c>
      <c r="G76" s="5">
        <v>416</v>
      </c>
      <c r="H76" s="5">
        <v>416</v>
      </c>
      <c r="I76" s="13">
        <v>1</v>
      </c>
    </row>
    <row r="77" spans="1:9" ht="14">
      <c r="A77" s="4" t="s">
        <v>93</v>
      </c>
      <c r="B77" s="12" t="s">
        <v>55</v>
      </c>
      <c r="C77" s="12" t="s">
        <v>55</v>
      </c>
      <c r="D77" s="6">
        <v>27.568359375</v>
      </c>
      <c r="E77" s="5">
        <v>173056</v>
      </c>
      <c r="F77" s="5">
        <v>1</v>
      </c>
      <c r="G77" s="5">
        <v>416</v>
      </c>
      <c r="H77" s="5">
        <v>416</v>
      </c>
      <c r="I77" s="13">
        <v>1</v>
      </c>
    </row>
    <row r="78" spans="1:9" ht="14">
      <c r="A78" s="4" t="s">
        <v>94</v>
      </c>
      <c r="B78" s="12" t="s">
        <v>55</v>
      </c>
      <c r="C78" s="12" t="s">
        <v>55</v>
      </c>
      <c r="D78" s="6">
        <v>44.7900390625</v>
      </c>
      <c r="E78" s="5">
        <v>173056</v>
      </c>
      <c r="F78" s="5">
        <v>1</v>
      </c>
      <c r="G78" s="5">
        <v>416</v>
      </c>
      <c r="H78" s="5">
        <v>416</v>
      </c>
      <c r="I78" s="13">
        <v>1</v>
      </c>
    </row>
    <row r="79" spans="1:9" ht="14">
      <c r="A79" s="4" t="s">
        <v>95</v>
      </c>
      <c r="B79" s="12" t="s">
        <v>55</v>
      </c>
      <c r="C79" s="12" t="s">
        <v>55</v>
      </c>
      <c r="D79" s="6">
        <v>25.3544921875</v>
      </c>
      <c r="E79" s="5">
        <v>173056</v>
      </c>
      <c r="F79" s="5">
        <v>1</v>
      </c>
      <c r="G79" s="5">
        <v>416</v>
      </c>
      <c r="H79" s="5">
        <v>416</v>
      </c>
      <c r="I79" s="13">
        <v>1</v>
      </c>
    </row>
    <row r="80" spans="1:9" ht="14">
      <c r="A80" s="4" t="s">
        <v>96</v>
      </c>
      <c r="B80" s="12" t="s">
        <v>55</v>
      </c>
      <c r="C80" s="12" t="s">
        <v>55</v>
      </c>
      <c r="D80" s="6">
        <v>53.623046875</v>
      </c>
      <c r="E80" s="5">
        <v>173056</v>
      </c>
      <c r="F80" s="5">
        <v>1</v>
      </c>
      <c r="G80" s="5">
        <v>416</v>
      </c>
      <c r="H80" s="5">
        <v>416</v>
      </c>
      <c r="I80" s="13">
        <v>1</v>
      </c>
    </row>
    <row r="81" spans="1:9" ht="14">
      <c r="A81" s="4" t="s">
        <v>97</v>
      </c>
      <c r="B81" s="12" t="s">
        <v>55</v>
      </c>
      <c r="C81" s="12" t="s">
        <v>55</v>
      </c>
      <c r="D81" s="6">
        <v>32.7978515625</v>
      </c>
      <c r="E81" s="5">
        <v>173056</v>
      </c>
      <c r="F81" s="5">
        <v>1</v>
      </c>
      <c r="G81" s="5">
        <v>416</v>
      </c>
      <c r="H81" s="5">
        <v>416</v>
      </c>
      <c r="I81" s="13">
        <v>1</v>
      </c>
    </row>
    <row r="82" spans="1:9" ht="14">
      <c r="A82" s="4" t="s">
        <v>98</v>
      </c>
      <c r="B82" s="12" t="s">
        <v>55</v>
      </c>
      <c r="C82" s="12" t="s">
        <v>55</v>
      </c>
      <c r="D82" s="6">
        <v>29.9443359375</v>
      </c>
      <c r="E82" s="5">
        <v>173056</v>
      </c>
      <c r="F82" s="5">
        <v>1</v>
      </c>
      <c r="G82" s="5">
        <v>416</v>
      </c>
      <c r="H82" s="5">
        <v>416</v>
      </c>
      <c r="I82" s="13">
        <v>1</v>
      </c>
    </row>
    <row r="83" spans="1:9" ht="14">
      <c r="A83" s="4" t="s">
        <v>99</v>
      </c>
      <c r="B83" s="12" t="s">
        <v>55</v>
      </c>
      <c r="C83" s="12" t="s">
        <v>55</v>
      </c>
      <c r="D83" s="6">
        <v>37.9580078125</v>
      </c>
      <c r="E83" s="5">
        <v>173056</v>
      </c>
      <c r="F83" s="5">
        <v>1</v>
      </c>
      <c r="G83" s="5">
        <v>416</v>
      </c>
      <c r="H83" s="5">
        <v>416</v>
      </c>
      <c r="I83" s="13">
        <v>1</v>
      </c>
    </row>
    <row r="84" spans="1:9" ht="14">
      <c r="A84" s="4" t="s">
        <v>100</v>
      </c>
      <c r="B84" s="12" t="s">
        <v>55</v>
      </c>
      <c r="C84" s="12" t="s">
        <v>55</v>
      </c>
      <c r="D84" s="6">
        <v>37.9482421875</v>
      </c>
      <c r="E84" s="5">
        <v>173056</v>
      </c>
      <c r="F84" s="5">
        <v>1</v>
      </c>
      <c r="G84" s="5">
        <v>416</v>
      </c>
      <c r="H84" s="5">
        <v>416</v>
      </c>
      <c r="I84" s="13">
        <v>1</v>
      </c>
    </row>
    <row r="85" spans="1:9" ht="14">
      <c r="A85" s="4" t="s">
        <v>101</v>
      </c>
      <c r="B85" s="12" t="s">
        <v>55</v>
      </c>
      <c r="C85" s="12" t="s">
        <v>55</v>
      </c>
      <c r="D85" s="6">
        <v>22.6865234375</v>
      </c>
      <c r="E85" s="5">
        <v>173056</v>
      </c>
      <c r="F85" s="5">
        <v>1</v>
      </c>
      <c r="G85" s="5">
        <v>416</v>
      </c>
      <c r="H85" s="5">
        <v>416</v>
      </c>
      <c r="I85" s="13">
        <v>1</v>
      </c>
    </row>
    <row r="86" spans="1:9" ht="14">
      <c r="A86" s="4" t="s">
        <v>102</v>
      </c>
      <c r="B86" s="12" t="s">
        <v>55</v>
      </c>
      <c r="C86" s="12" t="s">
        <v>55</v>
      </c>
      <c r="D86" s="6">
        <v>43.435546875</v>
      </c>
      <c r="E86" s="5">
        <v>173056</v>
      </c>
      <c r="F86" s="5">
        <v>1</v>
      </c>
      <c r="G86" s="5">
        <v>416</v>
      </c>
      <c r="H86" s="5">
        <v>416</v>
      </c>
      <c r="I86" s="13">
        <v>1</v>
      </c>
    </row>
    <row r="87" spans="1:9" ht="14">
      <c r="A87" s="4" t="s">
        <v>103</v>
      </c>
      <c r="B87" s="12" t="s">
        <v>55</v>
      </c>
      <c r="C87" s="12" t="s">
        <v>55</v>
      </c>
      <c r="D87" s="6">
        <v>23.744140625</v>
      </c>
      <c r="E87" s="5">
        <v>173056</v>
      </c>
      <c r="F87" s="5">
        <v>1</v>
      </c>
      <c r="G87" s="5">
        <v>416</v>
      </c>
      <c r="H87" s="5">
        <v>416</v>
      </c>
      <c r="I87" s="13">
        <v>1</v>
      </c>
    </row>
    <row r="88" spans="1:9" ht="14">
      <c r="A88" s="4" t="s">
        <v>104</v>
      </c>
      <c r="B88" s="12" t="s">
        <v>55</v>
      </c>
      <c r="C88" s="12" t="s">
        <v>55</v>
      </c>
      <c r="D88" s="6">
        <v>32.01171875</v>
      </c>
      <c r="E88" s="5">
        <v>173056</v>
      </c>
      <c r="F88" s="5">
        <v>1</v>
      </c>
      <c r="G88" s="5">
        <v>416</v>
      </c>
      <c r="H88" s="5">
        <v>416</v>
      </c>
      <c r="I88" s="13">
        <v>1</v>
      </c>
    </row>
    <row r="89" spans="1:9" ht="14">
      <c r="A89" s="4" t="s">
        <v>105</v>
      </c>
      <c r="B89" s="12" t="s">
        <v>55</v>
      </c>
      <c r="C89" s="12" t="s">
        <v>55</v>
      </c>
      <c r="D89" s="6">
        <v>47.462890625</v>
      </c>
      <c r="E89" s="5">
        <v>173056</v>
      </c>
      <c r="F89" s="5">
        <v>1</v>
      </c>
      <c r="G89" s="5">
        <v>416</v>
      </c>
      <c r="H89" s="5">
        <v>416</v>
      </c>
      <c r="I89" s="13">
        <v>1</v>
      </c>
    </row>
    <row r="90" spans="1:9" ht="14">
      <c r="A90" s="4" t="s">
        <v>106</v>
      </c>
      <c r="B90" s="12" t="s">
        <v>55</v>
      </c>
      <c r="C90" s="12" t="s">
        <v>55</v>
      </c>
      <c r="D90" s="6">
        <v>35.3408203125</v>
      </c>
      <c r="E90" s="5">
        <v>173056</v>
      </c>
      <c r="F90" s="5">
        <v>1</v>
      </c>
      <c r="G90" s="5">
        <v>416</v>
      </c>
      <c r="H90" s="5">
        <v>416</v>
      </c>
      <c r="I90" s="13">
        <v>1</v>
      </c>
    </row>
    <row r="91" spans="1:9" ht="14">
      <c r="A91" s="4" t="s">
        <v>107</v>
      </c>
      <c r="B91" s="12" t="s">
        <v>55</v>
      </c>
      <c r="C91" s="12" t="s">
        <v>55</v>
      </c>
      <c r="D91" s="6">
        <v>32.4765625</v>
      </c>
      <c r="E91" s="5">
        <v>173056</v>
      </c>
      <c r="F91" s="5">
        <v>1</v>
      </c>
      <c r="G91" s="5">
        <v>416</v>
      </c>
      <c r="H91" s="5">
        <v>416</v>
      </c>
      <c r="I91" s="13">
        <v>1</v>
      </c>
    </row>
    <row r="92" spans="1:9" ht="14">
      <c r="A92" s="4" t="s">
        <v>108</v>
      </c>
      <c r="B92" s="12" t="s">
        <v>55</v>
      </c>
      <c r="C92" s="12" t="s">
        <v>55</v>
      </c>
      <c r="D92" s="6">
        <v>30.345703125</v>
      </c>
      <c r="E92" s="5">
        <v>173056</v>
      </c>
      <c r="F92" s="5">
        <v>1</v>
      </c>
      <c r="G92" s="5">
        <v>416</v>
      </c>
      <c r="H92" s="5">
        <v>416</v>
      </c>
      <c r="I92" s="13">
        <v>1</v>
      </c>
    </row>
    <row r="93" spans="1:9" ht="14">
      <c r="A93" s="4" t="s">
        <v>109</v>
      </c>
      <c r="B93" s="12" t="s">
        <v>55</v>
      </c>
      <c r="C93" s="12" t="s">
        <v>55</v>
      </c>
      <c r="D93" s="6">
        <v>34.04296875</v>
      </c>
      <c r="E93" s="5">
        <v>173056</v>
      </c>
      <c r="F93" s="5">
        <v>1</v>
      </c>
      <c r="G93" s="5">
        <v>416</v>
      </c>
      <c r="H93" s="5">
        <v>416</v>
      </c>
      <c r="I93" s="13">
        <v>1</v>
      </c>
    </row>
    <row r="94" spans="1:9" ht="14">
      <c r="A94" s="4" t="s">
        <v>110</v>
      </c>
      <c r="B94" s="12" t="s">
        <v>55</v>
      </c>
      <c r="C94" s="12" t="s">
        <v>55</v>
      </c>
      <c r="D94" s="6">
        <v>34.6513671875</v>
      </c>
      <c r="E94" s="5">
        <v>173056</v>
      </c>
      <c r="F94" s="5">
        <v>1</v>
      </c>
      <c r="G94" s="5">
        <v>416</v>
      </c>
      <c r="H94" s="5">
        <v>416</v>
      </c>
      <c r="I94" s="13">
        <v>1</v>
      </c>
    </row>
    <row r="95" spans="1:9" ht="14">
      <c r="A95" s="4" t="s">
        <v>111</v>
      </c>
      <c r="B95" s="12" t="s">
        <v>55</v>
      </c>
      <c r="C95" s="12" t="s">
        <v>55</v>
      </c>
      <c r="D95" s="6">
        <v>19.4521484375</v>
      </c>
      <c r="E95" s="5">
        <v>173056</v>
      </c>
      <c r="F95" s="5">
        <v>1</v>
      </c>
      <c r="G95" s="5">
        <v>416</v>
      </c>
      <c r="H95" s="5">
        <v>416</v>
      </c>
      <c r="I95" s="13">
        <v>1</v>
      </c>
    </row>
    <row r="96" spans="1:9" ht="14">
      <c r="A96" s="4" t="s">
        <v>112</v>
      </c>
      <c r="B96" s="12" t="s">
        <v>55</v>
      </c>
      <c r="C96" s="12" t="s">
        <v>55</v>
      </c>
      <c r="D96" s="6">
        <v>26.1435546875</v>
      </c>
      <c r="E96" s="5">
        <v>173056</v>
      </c>
      <c r="F96" s="5">
        <v>1</v>
      </c>
      <c r="G96" s="5">
        <v>416</v>
      </c>
      <c r="H96" s="5">
        <v>416</v>
      </c>
      <c r="I96" s="13">
        <v>1</v>
      </c>
    </row>
    <row r="97" spans="1:9" ht="14">
      <c r="A97" s="4" t="s">
        <v>113</v>
      </c>
      <c r="B97" s="12" t="s">
        <v>55</v>
      </c>
      <c r="C97" s="12" t="s">
        <v>55</v>
      </c>
      <c r="D97" s="6">
        <v>25.970703125</v>
      </c>
      <c r="E97" s="5">
        <v>173056</v>
      </c>
      <c r="F97" s="5">
        <v>1</v>
      </c>
      <c r="G97" s="5">
        <v>416</v>
      </c>
      <c r="H97" s="5">
        <v>416</v>
      </c>
      <c r="I97" s="13">
        <v>1</v>
      </c>
    </row>
    <row r="98" spans="1:9" ht="14">
      <c r="A98" s="4" t="s">
        <v>114</v>
      </c>
      <c r="B98" s="12" t="s">
        <v>55</v>
      </c>
      <c r="C98" s="12" t="s">
        <v>55</v>
      </c>
      <c r="D98" s="6">
        <v>24.37109375</v>
      </c>
      <c r="E98" s="5">
        <v>173056</v>
      </c>
      <c r="F98" s="5">
        <v>1</v>
      </c>
      <c r="G98" s="5">
        <v>416</v>
      </c>
      <c r="H98" s="5">
        <v>416</v>
      </c>
      <c r="I98" s="13">
        <v>1</v>
      </c>
    </row>
    <row r="99" spans="1:9" ht="14">
      <c r="A99" s="4" t="s">
        <v>115</v>
      </c>
      <c r="B99" s="12" t="s">
        <v>55</v>
      </c>
      <c r="C99" s="12" t="s">
        <v>55</v>
      </c>
      <c r="D99" s="6">
        <v>39.4326171875</v>
      </c>
      <c r="E99" s="5">
        <v>173056</v>
      </c>
      <c r="F99" s="5">
        <v>1</v>
      </c>
      <c r="G99" s="5">
        <v>416</v>
      </c>
      <c r="H99" s="5">
        <v>416</v>
      </c>
      <c r="I99" s="13">
        <v>1</v>
      </c>
    </row>
    <row r="100" spans="1:9" ht="14">
      <c r="A100" s="4" t="s">
        <v>116</v>
      </c>
      <c r="B100" s="12" t="s">
        <v>55</v>
      </c>
      <c r="C100" s="12" t="s">
        <v>55</v>
      </c>
      <c r="D100" s="6">
        <v>31.9521484375</v>
      </c>
      <c r="E100" s="5">
        <v>173056</v>
      </c>
      <c r="F100" s="5">
        <v>1</v>
      </c>
      <c r="G100" s="5">
        <v>416</v>
      </c>
      <c r="H100" s="5">
        <v>416</v>
      </c>
      <c r="I100" s="13">
        <v>1</v>
      </c>
    </row>
    <row r="101" spans="1:9" ht="14">
      <c r="A101" s="4" t="s">
        <v>117</v>
      </c>
      <c r="B101" s="12" t="s">
        <v>55</v>
      </c>
      <c r="C101" s="12" t="s">
        <v>55</v>
      </c>
      <c r="D101" s="6">
        <v>19.44140625</v>
      </c>
      <c r="E101" s="5">
        <v>173056</v>
      </c>
      <c r="F101" s="5">
        <v>1</v>
      </c>
      <c r="G101" s="5">
        <v>416</v>
      </c>
      <c r="H101" s="5">
        <v>416</v>
      </c>
      <c r="I101" s="13">
        <v>1</v>
      </c>
    </row>
    <row r="102" spans="1:9" ht="14">
      <c r="A102" s="4" t="s">
        <v>118</v>
      </c>
      <c r="B102" s="12" t="s">
        <v>55</v>
      </c>
      <c r="C102" s="12" t="s">
        <v>55</v>
      </c>
      <c r="D102" s="6">
        <v>26.025390625</v>
      </c>
      <c r="E102" s="5">
        <v>173056</v>
      </c>
      <c r="F102" s="5">
        <v>1</v>
      </c>
      <c r="G102" s="5">
        <v>416</v>
      </c>
      <c r="H102" s="5">
        <v>416</v>
      </c>
      <c r="I102" s="13">
        <v>1</v>
      </c>
    </row>
    <row r="103" spans="1:9" ht="14">
      <c r="A103" s="4" t="s">
        <v>119</v>
      </c>
      <c r="B103" s="12" t="s">
        <v>55</v>
      </c>
      <c r="C103" s="12" t="s">
        <v>55</v>
      </c>
      <c r="D103" s="6">
        <v>39.13671875</v>
      </c>
      <c r="E103" s="5">
        <v>173056</v>
      </c>
      <c r="F103" s="5">
        <v>1</v>
      </c>
      <c r="G103" s="5">
        <v>416</v>
      </c>
      <c r="H103" s="5">
        <v>416</v>
      </c>
      <c r="I103" s="13">
        <v>1</v>
      </c>
    </row>
    <row r="104" spans="1:9" ht="14">
      <c r="A104" s="4" t="s">
        <v>120</v>
      </c>
      <c r="B104" s="12" t="s">
        <v>55</v>
      </c>
      <c r="C104" s="12" t="s">
        <v>55</v>
      </c>
      <c r="D104" s="6">
        <v>39</v>
      </c>
      <c r="E104" s="5">
        <v>173056</v>
      </c>
      <c r="F104" s="5">
        <v>1</v>
      </c>
      <c r="G104" s="5">
        <v>416</v>
      </c>
      <c r="H104" s="5">
        <v>416</v>
      </c>
      <c r="I104" s="13">
        <v>1</v>
      </c>
    </row>
    <row r="105" spans="1:9" ht="14">
      <c r="A105" s="4" t="s">
        <v>121</v>
      </c>
      <c r="B105" s="12" t="s">
        <v>55</v>
      </c>
      <c r="C105" s="12" t="s">
        <v>55</v>
      </c>
      <c r="D105" s="6">
        <v>39.2998046875</v>
      </c>
      <c r="E105" s="5">
        <v>173056</v>
      </c>
      <c r="F105" s="5">
        <v>1</v>
      </c>
      <c r="G105" s="5">
        <v>416</v>
      </c>
      <c r="H105" s="5">
        <v>416</v>
      </c>
      <c r="I105" s="13">
        <v>1</v>
      </c>
    </row>
    <row r="106" spans="1:9" ht="14">
      <c r="A106" s="4" t="s">
        <v>122</v>
      </c>
      <c r="B106" s="12" t="s">
        <v>55</v>
      </c>
      <c r="C106" s="12" t="s">
        <v>55</v>
      </c>
      <c r="D106" s="6">
        <v>30.052734375</v>
      </c>
      <c r="E106" s="5">
        <v>173056</v>
      </c>
      <c r="F106" s="5">
        <v>1</v>
      </c>
      <c r="G106" s="5">
        <v>416</v>
      </c>
      <c r="H106" s="5">
        <v>416</v>
      </c>
      <c r="I106" s="13">
        <v>1</v>
      </c>
    </row>
    <row r="107" spans="1:9" ht="14">
      <c r="A107" s="4" t="s">
        <v>123</v>
      </c>
      <c r="B107" s="12" t="s">
        <v>55</v>
      </c>
      <c r="C107" s="12" t="s">
        <v>55</v>
      </c>
      <c r="D107" s="6">
        <v>30.775390625</v>
      </c>
      <c r="E107" s="5">
        <v>173056</v>
      </c>
      <c r="F107" s="5">
        <v>1</v>
      </c>
      <c r="G107" s="5">
        <v>416</v>
      </c>
      <c r="H107" s="5">
        <v>416</v>
      </c>
      <c r="I107" s="13">
        <v>1</v>
      </c>
    </row>
    <row r="108" spans="1:9" ht="14">
      <c r="A108" s="4" t="s">
        <v>124</v>
      </c>
      <c r="B108" s="12" t="s">
        <v>55</v>
      </c>
      <c r="C108" s="12" t="s">
        <v>55</v>
      </c>
      <c r="D108" s="6">
        <v>22.8046875</v>
      </c>
      <c r="E108" s="5">
        <v>173056</v>
      </c>
      <c r="F108" s="5">
        <v>1</v>
      </c>
      <c r="G108" s="5">
        <v>416</v>
      </c>
      <c r="H108" s="5">
        <v>416</v>
      </c>
      <c r="I108" s="13">
        <v>1</v>
      </c>
    </row>
    <row r="109" spans="1:9" ht="14">
      <c r="A109" s="4" t="s">
        <v>125</v>
      </c>
      <c r="B109" s="12" t="s">
        <v>55</v>
      </c>
      <c r="C109" s="12" t="s">
        <v>55</v>
      </c>
      <c r="D109" s="6">
        <v>36.47265625</v>
      </c>
      <c r="E109" s="5">
        <v>173056</v>
      </c>
      <c r="F109" s="5">
        <v>1</v>
      </c>
      <c r="G109" s="5">
        <v>416</v>
      </c>
      <c r="H109" s="5">
        <v>416</v>
      </c>
      <c r="I109" s="13">
        <v>1</v>
      </c>
    </row>
    <row r="110" spans="1:9" ht="14">
      <c r="A110" s="4" t="s">
        <v>126</v>
      </c>
      <c r="B110" s="12" t="s">
        <v>55</v>
      </c>
      <c r="C110" s="12" t="s">
        <v>55</v>
      </c>
      <c r="D110" s="6">
        <v>25.6591796875</v>
      </c>
      <c r="E110" s="5">
        <v>173056</v>
      </c>
      <c r="F110" s="5">
        <v>1</v>
      </c>
      <c r="G110" s="5">
        <v>416</v>
      </c>
      <c r="H110" s="5">
        <v>416</v>
      </c>
      <c r="I110" s="13">
        <v>1</v>
      </c>
    </row>
    <row r="111" spans="1:9" ht="14">
      <c r="A111" s="4" t="s">
        <v>127</v>
      </c>
      <c r="B111" s="12" t="s">
        <v>55</v>
      </c>
      <c r="C111" s="12" t="s">
        <v>55</v>
      </c>
      <c r="D111" s="6">
        <v>28.0830078125</v>
      </c>
      <c r="E111" s="5">
        <v>173056</v>
      </c>
      <c r="F111" s="5">
        <v>1</v>
      </c>
      <c r="G111" s="5">
        <v>416</v>
      </c>
      <c r="H111" s="5">
        <v>416</v>
      </c>
      <c r="I111" s="13">
        <v>1</v>
      </c>
    </row>
    <row r="112" spans="1:9" ht="14">
      <c r="A112" s="4" t="s">
        <v>128</v>
      </c>
      <c r="B112" s="12" t="s">
        <v>55</v>
      </c>
      <c r="C112" s="12" t="s">
        <v>55</v>
      </c>
      <c r="D112" s="6">
        <v>35.26171875</v>
      </c>
      <c r="E112" s="5">
        <v>173056</v>
      </c>
      <c r="F112" s="5">
        <v>1</v>
      </c>
      <c r="G112" s="5">
        <v>416</v>
      </c>
      <c r="H112" s="5">
        <v>416</v>
      </c>
      <c r="I112" s="13">
        <v>1</v>
      </c>
    </row>
    <row r="113" spans="1:9" ht="14">
      <c r="A113" s="4" t="s">
        <v>129</v>
      </c>
      <c r="B113" s="12" t="s">
        <v>55</v>
      </c>
      <c r="C113" s="12" t="s">
        <v>55</v>
      </c>
      <c r="D113" s="6">
        <v>38.7646484375</v>
      </c>
      <c r="E113" s="5">
        <v>173056</v>
      </c>
      <c r="F113" s="5">
        <v>1</v>
      </c>
      <c r="G113" s="5">
        <v>416</v>
      </c>
      <c r="H113" s="5">
        <v>416</v>
      </c>
      <c r="I113" s="13">
        <v>1</v>
      </c>
    </row>
    <row r="114" spans="1:9" ht="14">
      <c r="A114" s="4" t="s">
        <v>130</v>
      </c>
      <c r="B114" s="12" t="s">
        <v>55</v>
      </c>
      <c r="C114" s="12" t="s">
        <v>55</v>
      </c>
      <c r="D114" s="6">
        <v>31.4609375</v>
      </c>
      <c r="E114" s="5">
        <v>173056</v>
      </c>
      <c r="F114" s="5">
        <v>1</v>
      </c>
      <c r="G114" s="5">
        <v>416</v>
      </c>
      <c r="H114" s="5">
        <v>416</v>
      </c>
      <c r="I114" s="13">
        <v>1</v>
      </c>
    </row>
    <row r="115" spans="1:9" ht="14">
      <c r="A115" s="4" t="s">
        <v>131</v>
      </c>
      <c r="B115" s="12" t="s">
        <v>55</v>
      </c>
      <c r="C115" s="12" t="s">
        <v>55</v>
      </c>
      <c r="D115" s="6">
        <v>36.7490234375</v>
      </c>
      <c r="E115" s="5">
        <v>173056</v>
      </c>
      <c r="F115" s="5">
        <v>1</v>
      </c>
      <c r="G115" s="5">
        <v>416</v>
      </c>
      <c r="H115" s="5">
        <v>416</v>
      </c>
      <c r="I115" s="13">
        <v>1</v>
      </c>
    </row>
    <row r="116" spans="1:9" ht="14">
      <c r="A116" s="4" t="s">
        <v>132</v>
      </c>
      <c r="B116" s="12" t="s">
        <v>55</v>
      </c>
      <c r="C116" s="12" t="s">
        <v>55</v>
      </c>
      <c r="D116" s="6">
        <v>36.22265625</v>
      </c>
      <c r="E116" s="5">
        <v>173056</v>
      </c>
      <c r="F116" s="5">
        <v>1</v>
      </c>
      <c r="G116" s="5">
        <v>416</v>
      </c>
      <c r="H116" s="5">
        <v>416</v>
      </c>
      <c r="I116" s="13">
        <v>1</v>
      </c>
    </row>
    <row r="117" spans="1:9" ht="14">
      <c r="A117" s="4" t="s">
        <v>133</v>
      </c>
      <c r="B117" s="12" t="s">
        <v>55</v>
      </c>
      <c r="C117" s="12" t="s">
        <v>55</v>
      </c>
      <c r="D117" s="6">
        <v>33.119140625</v>
      </c>
      <c r="E117" s="5">
        <v>173056</v>
      </c>
      <c r="F117" s="5">
        <v>1</v>
      </c>
      <c r="G117" s="5">
        <v>416</v>
      </c>
      <c r="H117" s="5">
        <v>416</v>
      </c>
      <c r="I117" s="13">
        <v>1</v>
      </c>
    </row>
    <row r="118" spans="1:9" ht="13">
      <c r="A118" s="4" t="s">
        <v>134</v>
      </c>
      <c r="B118" s="12" t="s">
        <v>55</v>
      </c>
      <c r="C118" s="12" t="s">
        <v>55</v>
      </c>
      <c r="D118" s="6">
        <v>250.568359375</v>
      </c>
      <c r="E118" s="5">
        <v>816128</v>
      </c>
      <c r="F118" s="5">
        <v>1</v>
      </c>
      <c r="G118" s="5">
        <v>797</v>
      </c>
      <c r="H118" s="5">
        <v>1024</v>
      </c>
      <c r="I118" s="5">
        <v>2</v>
      </c>
    </row>
    <row r="119" spans="1:9" ht="13">
      <c r="A119" s="4" t="s">
        <v>135</v>
      </c>
      <c r="B119" s="12" t="s">
        <v>55</v>
      </c>
      <c r="C119" s="12" t="s">
        <v>55</v>
      </c>
      <c r="D119" s="6">
        <v>110.9423828125</v>
      </c>
      <c r="E119" s="5">
        <v>151552</v>
      </c>
      <c r="F119" s="5">
        <v>1</v>
      </c>
      <c r="G119" s="5">
        <v>296</v>
      </c>
      <c r="H119" s="5">
        <v>512</v>
      </c>
      <c r="I119" s="5">
        <v>2</v>
      </c>
    </row>
    <row r="120" spans="1:9" ht="13">
      <c r="A120" s="4" t="s">
        <v>136</v>
      </c>
      <c r="B120" s="12" t="s">
        <v>55</v>
      </c>
      <c r="C120" s="12" t="s">
        <v>55</v>
      </c>
      <c r="D120" s="6">
        <v>98.5556640625</v>
      </c>
      <c r="E120" s="5">
        <v>480000</v>
      </c>
      <c r="F120" s="5">
        <v>1</v>
      </c>
      <c r="G120" s="5">
        <v>600</v>
      </c>
      <c r="H120" s="5">
        <v>800</v>
      </c>
      <c r="I120" s="5">
        <v>2</v>
      </c>
    </row>
    <row r="121" spans="1:9" ht="13">
      <c r="A121" s="4" t="s">
        <v>137</v>
      </c>
      <c r="B121" s="12" t="s">
        <v>55</v>
      </c>
      <c r="C121" s="12" t="s">
        <v>55</v>
      </c>
      <c r="D121" s="6">
        <v>121.0458984375</v>
      </c>
      <c r="E121" s="5">
        <v>480000</v>
      </c>
      <c r="F121" s="5">
        <v>1</v>
      </c>
      <c r="G121" s="5">
        <v>600</v>
      </c>
      <c r="H121" s="5">
        <v>800</v>
      </c>
      <c r="I121" s="5">
        <v>2</v>
      </c>
    </row>
    <row r="122" spans="1:9" ht="13">
      <c r="A122" s="4" t="s">
        <v>138</v>
      </c>
      <c r="B122" s="12" t="s">
        <v>55</v>
      </c>
      <c r="C122" s="12" t="s">
        <v>55</v>
      </c>
      <c r="D122" s="6">
        <v>52.1259765625</v>
      </c>
      <c r="E122" s="5">
        <v>273280</v>
      </c>
      <c r="F122" s="5">
        <v>1</v>
      </c>
      <c r="G122" s="5">
        <v>427</v>
      </c>
      <c r="H122" s="5">
        <v>640</v>
      </c>
      <c r="I122" s="5">
        <v>2</v>
      </c>
    </row>
    <row r="123" spans="1:9" ht="13">
      <c r="A123" s="4" t="s">
        <v>139</v>
      </c>
      <c r="B123" s="12" t="s">
        <v>55</v>
      </c>
      <c r="C123" s="12" t="s">
        <v>55</v>
      </c>
      <c r="D123" s="6">
        <v>108.505859375</v>
      </c>
      <c r="E123" s="5">
        <v>307200</v>
      </c>
      <c r="F123" s="5">
        <v>1</v>
      </c>
      <c r="G123" s="5">
        <v>480</v>
      </c>
      <c r="H123" s="5">
        <v>640</v>
      </c>
      <c r="I123" s="5">
        <v>2</v>
      </c>
    </row>
    <row r="124" spans="1:9" ht="13">
      <c r="A124" s="4" t="s">
        <v>140</v>
      </c>
      <c r="B124" s="12" t="s">
        <v>55</v>
      </c>
      <c r="C124" s="12" t="s">
        <v>55</v>
      </c>
      <c r="D124" s="6">
        <v>70.8154296875</v>
      </c>
      <c r="E124" s="5">
        <v>307200</v>
      </c>
      <c r="F124" s="5">
        <v>1</v>
      </c>
      <c r="G124" s="5">
        <v>480</v>
      </c>
      <c r="H124" s="5">
        <v>640</v>
      </c>
      <c r="I124" s="5">
        <v>2</v>
      </c>
    </row>
    <row r="125" spans="1:9" ht="13">
      <c r="A125" s="4" t="s">
        <v>141</v>
      </c>
      <c r="B125" s="12" t="s">
        <v>55</v>
      </c>
      <c r="C125" s="12" t="s">
        <v>55</v>
      </c>
      <c r="D125" s="6">
        <v>45.6748046875</v>
      </c>
      <c r="E125" s="5">
        <v>273280</v>
      </c>
      <c r="F125" s="5">
        <v>1</v>
      </c>
      <c r="G125" s="5">
        <v>427</v>
      </c>
      <c r="H125" s="5">
        <v>640</v>
      </c>
      <c r="I125" s="5">
        <v>2</v>
      </c>
    </row>
    <row r="126" spans="1:9" ht="13">
      <c r="A126" s="4" t="s">
        <v>142</v>
      </c>
      <c r="B126" s="12" t="s">
        <v>55</v>
      </c>
      <c r="C126" s="12" t="s">
        <v>55</v>
      </c>
      <c r="D126" s="6">
        <v>23.294921875</v>
      </c>
      <c r="E126" s="5">
        <v>273280</v>
      </c>
      <c r="F126" s="5">
        <v>1</v>
      </c>
      <c r="G126" s="5">
        <v>427</v>
      </c>
      <c r="H126" s="5">
        <v>640</v>
      </c>
      <c r="I126" s="5">
        <v>2</v>
      </c>
    </row>
    <row r="127" spans="1:9" ht="14">
      <c r="A127" s="4" t="s">
        <v>143</v>
      </c>
      <c r="B127" s="5" t="s">
        <v>144</v>
      </c>
      <c r="C127" s="5" t="s">
        <v>145</v>
      </c>
      <c r="D127" s="6">
        <v>26.1865234375</v>
      </c>
      <c r="E127" s="5">
        <v>173056</v>
      </c>
      <c r="F127" s="5">
        <v>1</v>
      </c>
      <c r="G127" s="5">
        <v>416</v>
      </c>
      <c r="H127" s="5">
        <v>416</v>
      </c>
      <c r="I127" s="13">
        <v>1</v>
      </c>
    </row>
    <row r="128" spans="1:9" ht="14">
      <c r="A128" s="4" t="s">
        <v>146</v>
      </c>
      <c r="B128" s="5" t="s">
        <v>144</v>
      </c>
      <c r="C128" s="5" t="str">
        <f t="shared" ref="C128:C204" si="0">C127</f>
        <v>BMP-1</v>
      </c>
      <c r="D128" s="6">
        <v>40.79296875</v>
      </c>
      <c r="E128" s="5">
        <v>173056</v>
      </c>
      <c r="F128" s="5">
        <v>1</v>
      </c>
      <c r="G128" s="5">
        <v>416</v>
      </c>
      <c r="H128" s="5">
        <v>416</v>
      </c>
      <c r="I128" s="13">
        <v>1</v>
      </c>
    </row>
    <row r="129" spans="1:9" ht="14">
      <c r="A129" s="4" t="s">
        <v>147</v>
      </c>
      <c r="B129" s="5" t="s">
        <v>144</v>
      </c>
      <c r="C129" s="5" t="str">
        <f t="shared" si="0"/>
        <v>BMP-1</v>
      </c>
      <c r="D129" s="6">
        <v>32.376953125</v>
      </c>
      <c r="E129" s="5">
        <v>173056</v>
      </c>
      <c r="F129" s="5">
        <v>1</v>
      </c>
      <c r="G129" s="5">
        <v>416</v>
      </c>
      <c r="H129" s="5">
        <v>416</v>
      </c>
      <c r="I129" s="13">
        <v>1</v>
      </c>
    </row>
    <row r="130" spans="1:9" ht="14">
      <c r="A130" s="4" t="s">
        <v>148</v>
      </c>
      <c r="B130" s="5" t="s">
        <v>144</v>
      </c>
      <c r="C130" s="5" t="str">
        <f t="shared" si="0"/>
        <v>BMP-1</v>
      </c>
      <c r="D130" s="6">
        <v>32.0126953125</v>
      </c>
      <c r="E130" s="5">
        <v>173056</v>
      </c>
      <c r="F130" s="5">
        <v>1</v>
      </c>
      <c r="G130" s="5">
        <v>416</v>
      </c>
      <c r="H130" s="5">
        <v>416</v>
      </c>
      <c r="I130" s="13">
        <v>1</v>
      </c>
    </row>
    <row r="131" spans="1:9" ht="14">
      <c r="A131" s="4" t="s">
        <v>149</v>
      </c>
      <c r="B131" s="5" t="s">
        <v>144</v>
      </c>
      <c r="C131" s="5" t="str">
        <f t="shared" si="0"/>
        <v>BMP-1</v>
      </c>
      <c r="D131" s="6">
        <v>41.48828125</v>
      </c>
      <c r="E131" s="5">
        <v>173056</v>
      </c>
      <c r="F131" s="5">
        <v>1</v>
      </c>
      <c r="G131" s="5">
        <v>416</v>
      </c>
      <c r="H131" s="5">
        <v>416</v>
      </c>
      <c r="I131" s="13">
        <v>1</v>
      </c>
    </row>
    <row r="132" spans="1:9" ht="14">
      <c r="A132" s="4" t="s">
        <v>150</v>
      </c>
      <c r="B132" s="5" t="s">
        <v>144</v>
      </c>
      <c r="C132" s="5" t="str">
        <f t="shared" si="0"/>
        <v>BMP-1</v>
      </c>
      <c r="D132" s="6">
        <v>32.27734375</v>
      </c>
      <c r="E132" s="5">
        <v>173056</v>
      </c>
      <c r="F132" s="5">
        <v>1</v>
      </c>
      <c r="G132" s="5">
        <v>416</v>
      </c>
      <c r="H132" s="5">
        <v>416</v>
      </c>
      <c r="I132" s="13">
        <v>1</v>
      </c>
    </row>
    <row r="133" spans="1:9" ht="14">
      <c r="A133" s="4" t="s">
        <v>151</v>
      </c>
      <c r="B133" s="5" t="s">
        <v>144</v>
      </c>
      <c r="C133" s="5" t="str">
        <f t="shared" si="0"/>
        <v>BMP-1</v>
      </c>
      <c r="D133" s="6">
        <v>30.248046875</v>
      </c>
      <c r="E133" s="5">
        <v>173056</v>
      </c>
      <c r="F133" s="5">
        <v>1</v>
      </c>
      <c r="G133" s="5">
        <v>416</v>
      </c>
      <c r="H133" s="5">
        <v>416</v>
      </c>
      <c r="I133" s="13">
        <v>1</v>
      </c>
    </row>
    <row r="134" spans="1:9" ht="14">
      <c r="A134" s="4" t="s">
        <v>152</v>
      </c>
      <c r="B134" s="5" t="s">
        <v>144</v>
      </c>
      <c r="C134" s="5" t="str">
        <f t="shared" si="0"/>
        <v>BMP-1</v>
      </c>
      <c r="D134" s="6">
        <v>37.8564453125</v>
      </c>
      <c r="E134" s="5">
        <v>173056</v>
      </c>
      <c r="F134" s="5">
        <v>1</v>
      </c>
      <c r="G134" s="5">
        <v>416</v>
      </c>
      <c r="H134" s="5">
        <v>416</v>
      </c>
      <c r="I134" s="13">
        <v>1</v>
      </c>
    </row>
    <row r="135" spans="1:9" ht="14">
      <c r="A135" s="4" t="s">
        <v>153</v>
      </c>
      <c r="B135" s="5" t="s">
        <v>144</v>
      </c>
      <c r="C135" s="5" t="str">
        <f t="shared" si="0"/>
        <v>BMP-1</v>
      </c>
      <c r="D135" s="6">
        <v>45.6494140625</v>
      </c>
      <c r="E135" s="5">
        <v>173056</v>
      </c>
      <c r="F135" s="5">
        <v>1</v>
      </c>
      <c r="G135" s="5">
        <v>416</v>
      </c>
      <c r="H135" s="5">
        <v>416</v>
      </c>
      <c r="I135" s="13">
        <v>1</v>
      </c>
    </row>
    <row r="136" spans="1:9" ht="14">
      <c r="A136" s="4" t="s">
        <v>154</v>
      </c>
      <c r="B136" s="5" t="s">
        <v>144</v>
      </c>
      <c r="C136" s="5" t="str">
        <f t="shared" si="0"/>
        <v>BMP-1</v>
      </c>
      <c r="D136" s="6">
        <v>30.4345703125</v>
      </c>
      <c r="E136" s="5">
        <v>173056</v>
      </c>
      <c r="F136" s="5">
        <v>1</v>
      </c>
      <c r="G136" s="5">
        <v>416</v>
      </c>
      <c r="H136" s="5">
        <v>416</v>
      </c>
      <c r="I136" s="13">
        <v>1</v>
      </c>
    </row>
    <row r="137" spans="1:9" ht="14">
      <c r="A137" s="4" t="s">
        <v>155</v>
      </c>
      <c r="B137" s="5" t="s">
        <v>144</v>
      </c>
      <c r="C137" s="5" t="str">
        <f t="shared" si="0"/>
        <v>BMP-1</v>
      </c>
      <c r="D137" s="6">
        <v>43.041015625</v>
      </c>
      <c r="E137" s="5">
        <v>173056</v>
      </c>
      <c r="F137" s="5">
        <v>1</v>
      </c>
      <c r="G137" s="5">
        <v>416</v>
      </c>
      <c r="H137" s="5">
        <v>416</v>
      </c>
      <c r="I137" s="13">
        <v>1</v>
      </c>
    </row>
    <row r="138" spans="1:9" ht="14">
      <c r="A138" s="4" t="s">
        <v>156</v>
      </c>
      <c r="B138" s="5" t="s">
        <v>144</v>
      </c>
      <c r="C138" s="5" t="str">
        <f t="shared" si="0"/>
        <v>BMP-1</v>
      </c>
      <c r="D138" s="6">
        <v>49.3857421875</v>
      </c>
      <c r="E138" s="5">
        <v>173056</v>
      </c>
      <c r="F138" s="5">
        <v>1</v>
      </c>
      <c r="G138" s="5">
        <v>416</v>
      </c>
      <c r="H138" s="5">
        <v>416</v>
      </c>
      <c r="I138" s="13">
        <v>1</v>
      </c>
    </row>
    <row r="139" spans="1:9" ht="14">
      <c r="A139" s="4" t="s">
        <v>157</v>
      </c>
      <c r="B139" s="5" t="s">
        <v>144</v>
      </c>
      <c r="C139" s="5" t="str">
        <f t="shared" si="0"/>
        <v>BMP-1</v>
      </c>
      <c r="D139" s="6">
        <v>34.115234375</v>
      </c>
      <c r="E139" s="5">
        <v>173056</v>
      </c>
      <c r="F139" s="5">
        <v>1</v>
      </c>
      <c r="G139" s="5">
        <v>416</v>
      </c>
      <c r="H139" s="5">
        <v>416</v>
      </c>
      <c r="I139" s="13">
        <v>1</v>
      </c>
    </row>
    <row r="140" spans="1:9" ht="14">
      <c r="A140" s="4" t="s">
        <v>158</v>
      </c>
      <c r="B140" s="5" t="s">
        <v>144</v>
      </c>
      <c r="C140" s="5" t="str">
        <f t="shared" si="0"/>
        <v>BMP-1</v>
      </c>
      <c r="D140" s="6">
        <v>42.892578125</v>
      </c>
      <c r="E140" s="5">
        <v>173056</v>
      </c>
      <c r="F140" s="5">
        <v>1</v>
      </c>
      <c r="G140" s="5">
        <v>416</v>
      </c>
      <c r="H140" s="5">
        <v>416</v>
      </c>
      <c r="I140" s="13">
        <v>1</v>
      </c>
    </row>
    <row r="141" spans="1:9" ht="14">
      <c r="A141" s="4" t="s">
        <v>159</v>
      </c>
      <c r="B141" s="5" t="s">
        <v>144</v>
      </c>
      <c r="C141" s="5" t="str">
        <f t="shared" si="0"/>
        <v>BMP-1</v>
      </c>
      <c r="D141" s="6">
        <v>36.962890625</v>
      </c>
      <c r="E141" s="5">
        <v>173056</v>
      </c>
      <c r="F141" s="5">
        <v>1</v>
      </c>
      <c r="G141" s="5">
        <v>416</v>
      </c>
      <c r="H141" s="5">
        <v>416</v>
      </c>
      <c r="I141" s="13">
        <v>1</v>
      </c>
    </row>
    <row r="142" spans="1:9" ht="14">
      <c r="A142" s="4" t="s">
        <v>160</v>
      </c>
      <c r="B142" s="5" t="s">
        <v>144</v>
      </c>
      <c r="C142" s="5" t="str">
        <f t="shared" si="0"/>
        <v>BMP-1</v>
      </c>
      <c r="D142" s="6">
        <v>38.91015625</v>
      </c>
      <c r="E142" s="5">
        <v>173056</v>
      </c>
      <c r="F142" s="5">
        <v>1</v>
      </c>
      <c r="G142" s="5">
        <v>416</v>
      </c>
      <c r="H142" s="5">
        <v>416</v>
      </c>
      <c r="I142" s="13">
        <v>1</v>
      </c>
    </row>
    <row r="143" spans="1:9" ht="14">
      <c r="A143" s="4" t="s">
        <v>161</v>
      </c>
      <c r="B143" s="5" t="s">
        <v>144</v>
      </c>
      <c r="C143" s="5" t="str">
        <f t="shared" si="0"/>
        <v>BMP-1</v>
      </c>
      <c r="D143" s="6">
        <v>39.5380859375</v>
      </c>
      <c r="E143" s="5">
        <v>173056</v>
      </c>
      <c r="F143" s="5">
        <v>1</v>
      </c>
      <c r="G143" s="5">
        <v>416</v>
      </c>
      <c r="H143" s="5">
        <v>416</v>
      </c>
      <c r="I143" s="13">
        <v>1</v>
      </c>
    </row>
    <row r="144" spans="1:9" ht="14">
      <c r="A144" s="4" t="s">
        <v>162</v>
      </c>
      <c r="B144" s="5" t="s">
        <v>144</v>
      </c>
      <c r="C144" s="5" t="str">
        <f t="shared" si="0"/>
        <v>BMP-1</v>
      </c>
      <c r="D144" s="6">
        <v>39.0068359375</v>
      </c>
      <c r="E144" s="5">
        <v>173056</v>
      </c>
      <c r="F144" s="5">
        <v>1</v>
      </c>
      <c r="G144" s="5">
        <v>416</v>
      </c>
      <c r="H144" s="5">
        <v>416</v>
      </c>
      <c r="I144" s="13">
        <v>1</v>
      </c>
    </row>
    <row r="145" spans="1:9" ht="14">
      <c r="A145" s="4" t="s">
        <v>163</v>
      </c>
      <c r="B145" s="5" t="s">
        <v>144</v>
      </c>
      <c r="C145" s="5" t="str">
        <f t="shared" si="0"/>
        <v>BMP-1</v>
      </c>
      <c r="D145" s="6">
        <v>41.9677734375</v>
      </c>
      <c r="E145" s="5">
        <v>173056</v>
      </c>
      <c r="F145" s="5">
        <v>1</v>
      </c>
      <c r="G145" s="5">
        <v>416</v>
      </c>
      <c r="H145" s="5">
        <v>416</v>
      </c>
      <c r="I145" s="13">
        <v>1</v>
      </c>
    </row>
    <row r="146" spans="1:9" ht="14">
      <c r="A146" s="4" t="s">
        <v>164</v>
      </c>
      <c r="B146" s="5" t="s">
        <v>144</v>
      </c>
      <c r="C146" s="5" t="str">
        <f t="shared" si="0"/>
        <v>BMP-1</v>
      </c>
      <c r="D146" s="6">
        <v>39.2998046875</v>
      </c>
      <c r="E146" s="5">
        <v>173056</v>
      </c>
      <c r="F146" s="5">
        <v>1</v>
      </c>
      <c r="G146" s="5">
        <v>416</v>
      </c>
      <c r="H146" s="5">
        <v>416</v>
      </c>
      <c r="I146" s="13">
        <v>1</v>
      </c>
    </row>
    <row r="147" spans="1:9" ht="14">
      <c r="A147" s="4" t="s">
        <v>165</v>
      </c>
      <c r="B147" s="5" t="s">
        <v>144</v>
      </c>
      <c r="C147" s="5" t="str">
        <f t="shared" si="0"/>
        <v>BMP-1</v>
      </c>
      <c r="D147" s="6">
        <v>33.7216796875</v>
      </c>
      <c r="E147" s="5">
        <v>173056</v>
      </c>
      <c r="F147" s="5">
        <v>1</v>
      </c>
      <c r="G147" s="5">
        <v>416</v>
      </c>
      <c r="H147" s="5">
        <v>416</v>
      </c>
      <c r="I147" s="13">
        <v>1</v>
      </c>
    </row>
    <row r="148" spans="1:9" ht="14">
      <c r="A148" s="4" t="s">
        <v>166</v>
      </c>
      <c r="B148" s="5" t="s">
        <v>144</v>
      </c>
      <c r="C148" s="5" t="str">
        <f t="shared" si="0"/>
        <v>BMP-1</v>
      </c>
      <c r="D148" s="6">
        <v>37.0029296875</v>
      </c>
      <c r="E148" s="5">
        <v>173056</v>
      </c>
      <c r="F148" s="5">
        <v>1</v>
      </c>
      <c r="G148" s="5">
        <v>416</v>
      </c>
      <c r="H148" s="5">
        <v>416</v>
      </c>
      <c r="I148" s="13">
        <v>1</v>
      </c>
    </row>
    <row r="149" spans="1:9" ht="14">
      <c r="A149" s="4" t="s">
        <v>167</v>
      </c>
      <c r="B149" s="5" t="s">
        <v>144</v>
      </c>
      <c r="C149" s="5" t="str">
        <f t="shared" si="0"/>
        <v>BMP-1</v>
      </c>
      <c r="D149" s="6">
        <v>20.658203125</v>
      </c>
      <c r="E149" s="5">
        <v>173056</v>
      </c>
      <c r="F149" s="5">
        <v>1</v>
      </c>
      <c r="G149" s="5">
        <v>416</v>
      </c>
      <c r="H149" s="5">
        <v>416</v>
      </c>
      <c r="I149" s="13">
        <v>1</v>
      </c>
    </row>
    <row r="150" spans="1:9" ht="14">
      <c r="A150" s="4" t="s">
        <v>168</v>
      </c>
      <c r="B150" s="5" t="s">
        <v>144</v>
      </c>
      <c r="C150" s="5" t="str">
        <f t="shared" si="0"/>
        <v>BMP-1</v>
      </c>
      <c r="D150" s="6">
        <v>37.5927734375</v>
      </c>
      <c r="E150" s="5">
        <v>173056</v>
      </c>
      <c r="F150" s="5">
        <v>1</v>
      </c>
      <c r="G150" s="5">
        <v>416</v>
      </c>
      <c r="H150" s="5">
        <v>416</v>
      </c>
      <c r="I150" s="13">
        <v>1</v>
      </c>
    </row>
    <row r="151" spans="1:9" ht="14">
      <c r="A151" s="4" t="s">
        <v>169</v>
      </c>
      <c r="B151" s="5" t="s">
        <v>144</v>
      </c>
      <c r="C151" s="5" t="str">
        <f t="shared" si="0"/>
        <v>BMP-1</v>
      </c>
      <c r="D151" s="6">
        <v>36.029296875</v>
      </c>
      <c r="E151" s="5">
        <v>173056</v>
      </c>
      <c r="F151" s="5">
        <v>1</v>
      </c>
      <c r="G151" s="5">
        <v>416</v>
      </c>
      <c r="H151" s="5">
        <v>416</v>
      </c>
      <c r="I151" s="13">
        <v>1</v>
      </c>
    </row>
    <row r="152" spans="1:9" ht="14">
      <c r="A152" s="4" t="s">
        <v>170</v>
      </c>
      <c r="B152" s="5" t="s">
        <v>144</v>
      </c>
      <c r="C152" s="5" t="str">
        <f t="shared" si="0"/>
        <v>BMP-1</v>
      </c>
      <c r="D152" s="6">
        <v>24.7802734375</v>
      </c>
      <c r="E152" s="5">
        <v>173056</v>
      </c>
      <c r="F152" s="5">
        <v>1</v>
      </c>
      <c r="G152" s="5">
        <v>416</v>
      </c>
      <c r="H152" s="5">
        <v>416</v>
      </c>
      <c r="I152" s="13">
        <v>1</v>
      </c>
    </row>
    <row r="153" spans="1:9" ht="14">
      <c r="A153" s="4" t="s">
        <v>171</v>
      </c>
      <c r="B153" s="5" t="s">
        <v>144</v>
      </c>
      <c r="C153" s="5" t="str">
        <f t="shared" si="0"/>
        <v>BMP-1</v>
      </c>
      <c r="D153" s="6">
        <v>30.05078125</v>
      </c>
      <c r="E153" s="5">
        <v>173056</v>
      </c>
      <c r="F153" s="5">
        <v>1</v>
      </c>
      <c r="G153" s="5">
        <v>416</v>
      </c>
      <c r="H153" s="5">
        <v>416</v>
      </c>
      <c r="I153" s="13">
        <v>1</v>
      </c>
    </row>
    <row r="154" spans="1:9" ht="14">
      <c r="A154" s="4" t="s">
        <v>172</v>
      </c>
      <c r="B154" s="5" t="s">
        <v>144</v>
      </c>
      <c r="C154" s="5" t="str">
        <f t="shared" si="0"/>
        <v>BMP-1</v>
      </c>
      <c r="D154" s="6">
        <v>35.5703125</v>
      </c>
      <c r="E154" s="5">
        <v>173056</v>
      </c>
      <c r="F154" s="5">
        <v>1</v>
      </c>
      <c r="G154" s="5">
        <v>416</v>
      </c>
      <c r="H154" s="5">
        <v>416</v>
      </c>
      <c r="I154" s="13">
        <v>1</v>
      </c>
    </row>
    <row r="155" spans="1:9" ht="14">
      <c r="A155" s="4" t="s">
        <v>173</v>
      </c>
      <c r="B155" s="5" t="s">
        <v>144</v>
      </c>
      <c r="C155" s="5" t="str">
        <f t="shared" si="0"/>
        <v>BMP-1</v>
      </c>
      <c r="D155" s="6">
        <v>23.171875</v>
      </c>
      <c r="E155" s="5">
        <v>173056</v>
      </c>
      <c r="F155" s="5">
        <v>1</v>
      </c>
      <c r="G155" s="5">
        <v>416</v>
      </c>
      <c r="H155" s="5">
        <v>416</v>
      </c>
      <c r="I155" s="13">
        <v>1</v>
      </c>
    </row>
    <row r="156" spans="1:9" ht="14">
      <c r="A156" s="4" t="s">
        <v>174</v>
      </c>
      <c r="B156" s="5" t="s">
        <v>144</v>
      </c>
      <c r="C156" s="5" t="str">
        <f t="shared" si="0"/>
        <v>BMP-1</v>
      </c>
      <c r="D156" s="6">
        <v>17.8017578125</v>
      </c>
      <c r="E156" s="5">
        <v>173056</v>
      </c>
      <c r="F156" s="5">
        <v>1</v>
      </c>
      <c r="G156" s="5">
        <v>416</v>
      </c>
      <c r="H156" s="5">
        <v>416</v>
      </c>
      <c r="I156" s="13">
        <v>1</v>
      </c>
    </row>
    <row r="157" spans="1:9" ht="14">
      <c r="A157" s="4" t="s">
        <v>175</v>
      </c>
      <c r="B157" s="5" t="s">
        <v>144</v>
      </c>
      <c r="C157" s="5" t="str">
        <f t="shared" si="0"/>
        <v>BMP-1</v>
      </c>
      <c r="D157" s="6">
        <v>37.892578125</v>
      </c>
      <c r="E157" s="5">
        <v>173056</v>
      </c>
      <c r="F157" s="5">
        <v>1</v>
      </c>
      <c r="G157" s="5">
        <v>416</v>
      </c>
      <c r="H157" s="5">
        <v>416</v>
      </c>
      <c r="I157" s="13">
        <v>1</v>
      </c>
    </row>
    <row r="158" spans="1:9" ht="14">
      <c r="A158" s="4" t="s">
        <v>176</v>
      </c>
      <c r="B158" s="5" t="s">
        <v>144</v>
      </c>
      <c r="C158" s="5" t="str">
        <f t="shared" si="0"/>
        <v>BMP-1</v>
      </c>
      <c r="D158" s="6">
        <v>21.7958984375</v>
      </c>
      <c r="E158" s="5">
        <v>173056</v>
      </c>
      <c r="F158" s="5">
        <v>1</v>
      </c>
      <c r="G158" s="5">
        <v>416</v>
      </c>
      <c r="H158" s="5">
        <v>416</v>
      </c>
      <c r="I158" s="13">
        <v>1</v>
      </c>
    </row>
    <row r="159" spans="1:9" ht="14">
      <c r="A159" s="4" t="s">
        <v>177</v>
      </c>
      <c r="B159" s="5" t="s">
        <v>144</v>
      </c>
      <c r="C159" s="5" t="str">
        <f t="shared" si="0"/>
        <v>BMP-1</v>
      </c>
      <c r="D159" s="6">
        <v>22.3056640625</v>
      </c>
      <c r="E159" s="5">
        <v>173056</v>
      </c>
      <c r="F159" s="5">
        <v>1</v>
      </c>
      <c r="G159" s="5">
        <v>416</v>
      </c>
      <c r="H159" s="5">
        <v>416</v>
      </c>
      <c r="I159" s="13">
        <v>1</v>
      </c>
    </row>
    <row r="160" spans="1:9" ht="14">
      <c r="A160" s="4" t="s">
        <v>178</v>
      </c>
      <c r="B160" s="5" t="s">
        <v>144</v>
      </c>
      <c r="C160" s="5" t="str">
        <f t="shared" si="0"/>
        <v>BMP-1</v>
      </c>
      <c r="D160" s="6">
        <v>24.1494140625</v>
      </c>
      <c r="E160" s="5">
        <v>173056</v>
      </c>
      <c r="F160" s="5">
        <v>1</v>
      </c>
      <c r="G160" s="5">
        <v>416</v>
      </c>
      <c r="H160" s="5">
        <v>416</v>
      </c>
      <c r="I160" s="13">
        <v>1</v>
      </c>
    </row>
    <row r="161" spans="1:9" ht="14">
      <c r="A161" s="4" t="s">
        <v>179</v>
      </c>
      <c r="B161" s="5" t="s">
        <v>144</v>
      </c>
      <c r="C161" s="5" t="str">
        <f t="shared" si="0"/>
        <v>BMP-1</v>
      </c>
      <c r="D161" s="6">
        <v>33.197265625</v>
      </c>
      <c r="E161" s="5">
        <v>173056</v>
      </c>
      <c r="F161" s="5">
        <v>1</v>
      </c>
      <c r="G161" s="5">
        <v>416</v>
      </c>
      <c r="H161" s="5">
        <v>416</v>
      </c>
      <c r="I161" s="13">
        <v>1</v>
      </c>
    </row>
    <row r="162" spans="1:9" ht="14">
      <c r="A162" s="4" t="s">
        <v>180</v>
      </c>
      <c r="B162" s="5" t="s">
        <v>144</v>
      </c>
      <c r="C162" s="5" t="str">
        <f t="shared" si="0"/>
        <v>BMP-1</v>
      </c>
      <c r="D162" s="6">
        <v>24.087890625</v>
      </c>
      <c r="E162" s="5">
        <v>173056</v>
      </c>
      <c r="F162" s="5">
        <v>1</v>
      </c>
      <c r="G162" s="5">
        <v>416</v>
      </c>
      <c r="H162" s="5">
        <v>416</v>
      </c>
      <c r="I162" s="13">
        <v>1</v>
      </c>
    </row>
    <row r="163" spans="1:9" ht="14">
      <c r="A163" s="4" t="s">
        <v>181</v>
      </c>
      <c r="B163" s="5" t="s">
        <v>144</v>
      </c>
      <c r="C163" s="5" t="str">
        <f t="shared" si="0"/>
        <v>BMP-1</v>
      </c>
      <c r="D163" s="6">
        <v>29.5361328125</v>
      </c>
      <c r="E163" s="5">
        <v>173056</v>
      </c>
      <c r="F163" s="5">
        <v>1</v>
      </c>
      <c r="G163" s="5">
        <v>416</v>
      </c>
      <c r="H163" s="5">
        <v>416</v>
      </c>
      <c r="I163" s="13">
        <v>1</v>
      </c>
    </row>
    <row r="164" spans="1:9" ht="14">
      <c r="A164" s="4" t="s">
        <v>182</v>
      </c>
      <c r="B164" s="5" t="s">
        <v>144</v>
      </c>
      <c r="C164" s="5" t="str">
        <f t="shared" si="0"/>
        <v>BMP-1</v>
      </c>
      <c r="D164" s="6">
        <v>26.2744140625</v>
      </c>
      <c r="E164" s="5">
        <v>173056</v>
      </c>
      <c r="F164" s="5">
        <v>1</v>
      </c>
      <c r="G164" s="5">
        <v>416</v>
      </c>
      <c r="H164" s="5">
        <v>416</v>
      </c>
      <c r="I164" s="13">
        <v>1</v>
      </c>
    </row>
    <row r="165" spans="1:9" ht="14">
      <c r="A165" s="4" t="s">
        <v>183</v>
      </c>
      <c r="B165" s="5" t="s">
        <v>144</v>
      </c>
      <c r="C165" s="5" t="str">
        <f t="shared" si="0"/>
        <v>BMP-1</v>
      </c>
      <c r="D165" s="6">
        <v>19.3935546875</v>
      </c>
      <c r="E165" s="5">
        <v>173056</v>
      </c>
      <c r="F165" s="5">
        <v>1</v>
      </c>
      <c r="G165" s="5">
        <v>416</v>
      </c>
      <c r="H165" s="5">
        <v>416</v>
      </c>
      <c r="I165" s="13">
        <v>1</v>
      </c>
    </row>
    <row r="166" spans="1:9" ht="14">
      <c r="A166" s="4" t="s">
        <v>184</v>
      </c>
      <c r="B166" s="5" t="s">
        <v>144</v>
      </c>
      <c r="C166" s="5" t="str">
        <f t="shared" si="0"/>
        <v>BMP-1</v>
      </c>
      <c r="D166" s="6">
        <v>20.4013671875</v>
      </c>
      <c r="E166" s="5">
        <v>173056</v>
      </c>
      <c r="F166" s="5">
        <v>1</v>
      </c>
      <c r="G166" s="5">
        <v>416</v>
      </c>
      <c r="H166" s="5">
        <v>416</v>
      </c>
      <c r="I166" s="13">
        <v>1</v>
      </c>
    </row>
    <row r="167" spans="1:9" ht="14">
      <c r="A167" s="4" t="s">
        <v>185</v>
      </c>
      <c r="B167" s="5" t="s">
        <v>144</v>
      </c>
      <c r="C167" s="5" t="str">
        <f t="shared" si="0"/>
        <v>BMP-1</v>
      </c>
      <c r="D167" s="6">
        <v>25.314453125</v>
      </c>
      <c r="E167" s="5">
        <v>173056</v>
      </c>
      <c r="F167" s="5">
        <v>1</v>
      </c>
      <c r="G167" s="5">
        <v>416</v>
      </c>
      <c r="H167" s="5">
        <v>416</v>
      </c>
      <c r="I167" s="13">
        <v>1</v>
      </c>
    </row>
    <row r="168" spans="1:9" ht="14">
      <c r="A168" s="4" t="s">
        <v>186</v>
      </c>
      <c r="B168" s="5" t="s">
        <v>144</v>
      </c>
      <c r="C168" s="5" t="str">
        <f t="shared" si="0"/>
        <v>BMP-1</v>
      </c>
      <c r="D168" s="6">
        <v>41.2822265625</v>
      </c>
      <c r="E168" s="5">
        <v>173056</v>
      </c>
      <c r="F168" s="5">
        <v>1</v>
      </c>
      <c r="G168" s="5">
        <v>416</v>
      </c>
      <c r="H168" s="5">
        <v>416</v>
      </c>
      <c r="I168" s="13">
        <v>1</v>
      </c>
    </row>
    <row r="169" spans="1:9" ht="14">
      <c r="A169" s="4" t="s">
        <v>187</v>
      </c>
      <c r="B169" s="5" t="s">
        <v>144</v>
      </c>
      <c r="C169" s="5" t="str">
        <f t="shared" si="0"/>
        <v>BMP-1</v>
      </c>
      <c r="D169" s="6">
        <v>33.6572265625</v>
      </c>
      <c r="E169" s="5">
        <v>173056</v>
      </c>
      <c r="F169" s="5">
        <v>1</v>
      </c>
      <c r="G169" s="5">
        <v>416</v>
      </c>
      <c r="H169" s="5">
        <v>416</v>
      </c>
      <c r="I169" s="13">
        <v>1</v>
      </c>
    </row>
    <row r="170" spans="1:9" ht="14">
      <c r="A170" s="4" t="s">
        <v>188</v>
      </c>
      <c r="B170" s="5" t="s">
        <v>144</v>
      </c>
      <c r="C170" s="5" t="str">
        <f t="shared" si="0"/>
        <v>BMP-1</v>
      </c>
      <c r="D170" s="6">
        <v>21.3896484375</v>
      </c>
      <c r="E170" s="5">
        <v>173056</v>
      </c>
      <c r="F170" s="5">
        <v>1</v>
      </c>
      <c r="G170" s="5">
        <v>416</v>
      </c>
      <c r="H170" s="5">
        <v>416</v>
      </c>
      <c r="I170" s="13">
        <v>1</v>
      </c>
    </row>
    <row r="171" spans="1:9" ht="14">
      <c r="A171" s="4" t="s">
        <v>189</v>
      </c>
      <c r="B171" s="5" t="s">
        <v>144</v>
      </c>
      <c r="C171" s="5" t="str">
        <f t="shared" si="0"/>
        <v>BMP-1</v>
      </c>
      <c r="D171" s="6">
        <v>30.38671875</v>
      </c>
      <c r="E171" s="5">
        <v>173056</v>
      </c>
      <c r="F171" s="5">
        <v>1</v>
      </c>
      <c r="G171" s="5">
        <v>416</v>
      </c>
      <c r="H171" s="5">
        <v>416</v>
      </c>
      <c r="I171" s="13">
        <v>1</v>
      </c>
    </row>
    <row r="172" spans="1:9" ht="14">
      <c r="A172" s="4" t="s">
        <v>190</v>
      </c>
      <c r="B172" s="5" t="s">
        <v>144</v>
      </c>
      <c r="C172" s="5" t="str">
        <f t="shared" si="0"/>
        <v>BMP-1</v>
      </c>
      <c r="D172" s="6">
        <v>38.423828125</v>
      </c>
      <c r="E172" s="5">
        <v>173056</v>
      </c>
      <c r="F172" s="5">
        <v>1</v>
      </c>
      <c r="G172" s="5">
        <v>416</v>
      </c>
      <c r="H172" s="5">
        <v>416</v>
      </c>
      <c r="I172" s="13">
        <v>1</v>
      </c>
    </row>
    <row r="173" spans="1:9" ht="14">
      <c r="A173" s="4" t="s">
        <v>191</v>
      </c>
      <c r="B173" s="5" t="s">
        <v>144</v>
      </c>
      <c r="C173" s="5" t="str">
        <f t="shared" si="0"/>
        <v>BMP-1</v>
      </c>
      <c r="D173" s="6">
        <v>29.185546875</v>
      </c>
      <c r="E173" s="5">
        <v>173056</v>
      </c>
      <c r="F173" s="5">
        <v>1</v>
      </c>
      <c r="G173" s="5">
        <v>416</v>
      </c>
      <c r="H173" s="5">
        <v>416</v>
      </c>
      <c r="I173" s="13">
        <v>1</v>
      </c>
    </row>
    <row r="174" spans="1:9" ht="14">
      <c r="A174" s="4" t="s">
        <v>192</v>
      </c>
      <c r="B174" s="5" t="s">
        <v>144</v>
      </c>
      <c r="C174" s="5" t="str">
        <f t="shared" si="0"/>
        <v>BMP-1</v>
      </c>
      <c r="D174" s="6">
        <v>40.39453125</v>
      </c>
      <c r="E174" s="5">
        <v>173056</v>
      </c>
      <c r="F174" s="5">
        <v>1</v>
      </c>
      <c r="G174" s="5">
        <v>416</v>
      </c>
      <c r="H174" s="5">
        <v>416</v>
      </c>
      <c r="I174" s="13">
        <v>1</v>
      </c>
    </row>
    <row r="175" spans="1:9" ht="14">
      <c r="A175" s="4" t="s">
        <v>193</v>
      </c>
      <c r="B175" s="5" t="s">
        <v>144</v>
      </c>
      <c r="C175" s="5" t="str">
        <f t="shared" si="0"/>
        <v>BMP-1</v>
      </c>
      <c r="D175" s="6">
        <v>37.271484375</v>
      </c>
      <c r="E175" s="5">
        <v>173056</v>
      </c>
      <c r="F175" s="5">
        <v>1</v>
      </c>
      <c r="G175" s="5">
        <v>416</v>
      </c>
      <c r="H175" s="5">
        <v>416</v>
      </c>
      <c r="I175" s="13">
        <v>1</v>
      </c>
    </row>
    <row r="176" spans="1:9" ht="14">
      <c r="A176" s="4" t="s">
        <v>194</v>
      </c>
      <c r="B176" s="5" t="s">
        <v>144</v>
      </c>
      <c r="C176" s="5" t="str">
        <f t="shared" si="0"/>
        <v>BMP-1</v>
      </c>
      <c r="D176" s="6">
        <v>31.5126953125</v>
      </c>
      <c r="E176" s="5">
        <v>173056</v>
      </c>
      <c r="F176" s="5">
        <v>1</v>
      </c>
      <c r="G176" s="5">
        <v>416</v>
      </c>
      <c r="H176" s="5">
        <v>416</v>
      </c>
      <c r="I176" s="13">
        <v>1</v>
      </c>
    </row>
    <row r="177" spans="1:9" ht="14">
      <c r="A177" s="4" t="s">
        <v>195</v>
      </c>
      <c r="B177" s="5" t="s">
        <v>144</v>
      </c>
      <c r="C177" s="5" t="str">
        <f t="shared" si="0"/>
        <v>BMP-1</v>
      </c>
      <c r="D177" s="6">
        <v>31.90625</v>
      </c>
      <c r="E177" s="5">
        <v>173056</v>
      </c>
      <c r="F177" s="5">
        <v>1</v>
      </c>
      <c r="G177" s="5">
        <v>416</v>
      </c>
      <c r="H177" s="5">
        <v>416</v>
      </c>
      <c r="I177" s="13">
        <v>1</v>
      </c>
    </row>
    <row r="178" spans="1:9" ht="14">
      <c r="A178" s="4" t="s">
        <v>196</v>
      </c>
      <c r="B178" s="5" t="s">
        <v>144</v>
      </c>
      <c r="C178" s="5" t="str">
        <f t="shared" si="0"/>
        <v>BMP-1</v>
      </c>
      <c r="D178" s="6">
        <v>19.072265625</v>
      </c>
      <c r="E178" s="5">
        <v>173056</v>
      </c>
      <c r="F178" s="5">
        <v>1</v>
      </c>
      <c r="G178" s="5">
        <v>416</v>
      </c>
      <c r="H178" s="5">
        <v>416</v>
      </c>
      <c r="I178" s="13">
        <v>1</v>
      </c>
    </row>
    <row r="179" spans="1:9" ht="14">
      <c r="A179" s="4" t="s">
        <v>197</v>
      </c>
      <c r="B179" s="5" t="s">
        <v>144</v>
      </c>
      <c r="C179" s="5" t="str">
        <f t="shared" si="0"/>
        <v>BMP-1</v>
      </c>
      <c r="D179" s="6">
        <v>31.263671875</v>
      </c>
      <c r="E179" s="5">
        <v>173056</v>
      </c>
      <c r="F179" s="5">
        <v>1</v>
      </c>
      <c r="G179" s="5">
        <v>416</v>
      </c>
      <c r="H179" s="5">
        <v>416</v>
      </c>
      <c r="I179" s="13">
        <v>1</v>
      </c>
    </row>
    <row r="180" spans="1:9" ht="14">
      <c r="A180" s="4" t="s">
        <v>198</v>
      </c>
      <c r="B180" s="5" t="s">
        <v>144</v>
      </c>
      <c r="C180" s="5" t="str">
        <f t="shared" si="0"/>
        <v>BMP-1</v>
      </c>
      <c r="D180" s="6">
        <v>34.7724609375</v>
      </c>
      <c r="E180" s="5">
        <v>173056</v>
      </c>
      <c r="F180" s="5">
        <v>1</v>
      </c>
      <c r="G180" s="5">
        <v>416</v>
      </c>
      <c r="H180" s="5">
        <v>416</v>
      </c>
      <c r="I180" s="13">
        <v>1</v>
      </c>
    </row>
    <row r="181" spans="1:9" ht="14">
      <c r="A181" s="4" t="s">
        <v>199</v>
      </c>
      <c r="B181" s="5" t="s">
        <v>144</v>
      </c>
      <c r="C181" s="5" t="str">
        <f t="shared" si="0"/>
        <v>BMP-1</v>
      </c>
      <c r="D181" s="6">
        <v>44.9794921875</v>
      </c>
      <c r="E181" s="5">
        <v>173056</v>
      </c>
      <c r="F181" s="5">
        <v>1</v>
      </c>
      <c r="G181" s="5">
        <v>416</v>
      </c>
      <c r="H181" s="5">
        <v>416</v>
      </c>
      <c r="I181" s="13">
        <v>1</v>
      </c>
    </row>
    <row r="182" spans="1:9" ht="14">
      <c r="A182" s="4" t="s">
        <v>200</v>
      </c>
      <c r="B182" s="5" t="s">
        <v>144</v>
      </c>
      <c r="C182" s="5" t="str">
        <f t="shared" si="0"/>
        <v>BMP-1</v>
      </c>
      <c r="D182" s="6">
        <v>36.486328125</v>
      </c>
      <c r="E182" s="5">
        <v>173056</v>
      </c>
      <c r="F182" s="5">
        <v>1</v>
      </c>
      <c r="G182" s="5">
        <v>416</v>
      </c>
      <c r="H182" s="5">
        <v>416</v>
      </c>
      <c r="I182" s="13">
        <v>1</v>
      </c>
    </row>
    <row r="183" spans="1:9" ht="14">
      <c r="A183" s="4" t="s">
        <v>201</v>
      </c>
      <c r="B183" s="5" t="s">
        <v>144</v>
      </c>
      <c r="C183" s="5" t="str">
        <f t="shared" si="0"/>
        <v>BMP-1</v>
      </c>
      <c r="D183" s="6">
        <v>35.2451171875</v>
      </c>
      <c r="E183" s="5">
        <v>173056</v>
      </c>
      <c r="F183" s="5">
        <v>1</v>
      </c>
      <c r="G183" s="5">
        <v>416</v>
      </c>
      <c r="H183" s="5">
        <v>416</v>
      </c>
      <c r="I183" s="13">
        <v>1</v>
      </c>
    </row>
    <row r="184" spans="1:9" ht="14">
      <c r="A184" s="4" t="s">
        <v>202</v>
      </c>
      <c r="B184" s="5" t="s">
        <v>144</v>
      </c>
      <c r="C184" s="5" t="str">
        <f t="shared" si="0"/>
        <v>BMP-1</v>
      </c>
      <c r="D184" s="6">
        <v>31.1689453125</v>
      </c>
      <c r="E184" s="5">
        <v>173056</v>
      </c>
      <c r="F184" s="5">
        <v>1</v>
      </c>
      <c r="G184" s="5">
        <v>416</v>
      </c>
      <c r="H184" s="5">
        <v>416</v>
      </c>
      <c r="I184" s="13">
        <v>1</v>
      </c>
    </row>
    <row r="185" spans="1:9" ht="14">
      <c r="A185" s="4" t="s">
        <v>203</v>
      </c>
      <c r="B185" s="5" t="s">
        <v>144</v>
      </c>
      <c r="C185" s="5" t="str">
        <f t="shared" si="0"/>
        <v>BMP-1</v>
      </c>
      <c r="D185" s="6">
        <v>28.0693359375</v>
      </c>
      <c r="E185" s="5">
        <v>173056</v>
      </c>
      <c r="F185" s="5">
        <v>1</v>
      </c>
      <c r="G185" s="5">
        <v>416</v>
      </c>
      <c r="H185" s="5">
        <v>416</v>
      </c>
      <c r="I185" s="13">
        <v>1</v>
      </c>
    </row>
    <row r="186" spans="1:9" ht="14">
      <c r="A186" s="4" t="s">
        <v>204</v>
      </c>
      <c r="B186" s="5" t="s">
        <v>144</v>
      </c>
      <c r="C186" s="5" t="str">
        <f t="shared" si="0"/>
        <v>BMP-1</v>
      </c>
      <c r="D186" s="6">
        <v>23.9873046875</v>
      </c>
      <c r="E186" s="5">
        <v>173056</v>
      </c>
      <c r="F186" s="5">
        <v>1</v>
      </c>
      <c r="G186" s="5">
        <v>416</v>
      </c>
      <c r="H186" s="5">
        <v>416</v>
      </c>
      <c r="I186" s="13">
        <v>1</v>
      </c>
    </row>
    <row r="187" spans="1:9" ht="14">
      <c r="A187" s="4" t="s">
        <v>205</v>
      </c>
      <c r="B187" s="5" t="s">
        <v>144</v>
      </c>
      <c r="C187" s="5" t="str">
        <f t="shared" si="0"/>
        <v>BMP-1</v>
      </c>
      <c r="D187" s="6">
        <v>32.2333984375</v>
      </c>
      <c r="E187" s="5">
        <v>173056</v>
      </c>
      <c r="F187" s="5">
        <v>1</v>
      </c>
      <c r="G187" s="5">
        <v>416</v>
      </c>
      <c r="H187" s="5">
        <v>416</v>
      </c>
      <c r="I187" s="13">
        <v>1</v>
      </c>
    </row>
    <row r="188" spans="1:9" ht="14">
      <c r="A188" s="4" t="s">
        <v>206</v>
      </c>
      <c r="B188" s="5" t="s">
        <v>144</v>
      </c>
      <c r="C188" s="5" t="str">
        <f t="shared" si="0"/>
        <v>BMP-1</v>
      </c>
      <c r="D188" s="6">
        <v>34.4130859375</v>
      </c>
      <c r="E188" s="5">
        <v>173056</v>
      </c>
      <c r="F188" s="5">
        <v>1</v>
      </c>
      <c r="G188" s="5">
        <v>416</v>
      </c>
      <c r="H188" s="5">
        <v>416</v>
      </c>
      <c r="I188" s="13">
        <v>1</v>
      </c>
    </row>
    <row r="189" spans="1:9" ht="14">
      <c r="A189" s="4" t="s">
        <v>207</v>
      </c>
      <c r="B189" s="5" t="s">
        <v>144</v>
      </c>
      <c r="C189" s="5" t="str">
        <f t="shared" si="0"/>
        <v>BMP-1</v>
      </c>
      <c r="D189" s="6">
        <v>41.75390625</v>
      </c>
      <c r="E189" s="5">
        <v>173056</v>
      </c>
      <c r="F189" s="5">
        <v>1</v>
      </c>
      <c r="G189" s="5">
        <v>416</v>
      </c>
      <c r="H189" s="5">
        <v>416</v>
      </c>
      <c r="I189" s="13">
        <v>1</v>
      </c>
    </row>
    <row r="190" spans="1:9" ht="14">
      <c r="A190" s="4" t="s">
        <v>208</v>
      </c>
      <c r="B190" s="5" t="s">
        <v>144</v>
      </c>
      <c r="C190" s="5" t="str">
        <f t="shared" si="0"/>
        <v>BMP-1</v>
      </c>
      <c r="D190" s="6">
        <v>24.3583984375</v>
      </c>
      <c r="E190" s="5">
        <v>173056</v>
      </c>
      <c r="F190" s="5">
        <v>1</v>
      </c>
      <c r="G190" s="5">
        <v>416</v>
      </c>
      <c r="H190" s="5">
        <v>416</v>
      </c>
      <c r="I190" s="13">
        <v>1</v>
      </c>
    </row>
    <row r="191" spans="1:9" ht="14">
      <c r="A191" s="4" t="s">
        <v>209</v>
      </c>
      <c r="B191" s="5" t="s">
        <v>144</v>
      </c>
      <c r="C191" s="5" t="str">
        <f t="shared" si="0"/>
        <v>BMP-1</v>
      </c>
      <c r="D191" s="6">
        <v>36.5693359375</v>
      </c>
      <c r="E191" s="5">
        <v>173056</v>
      </c>
      <c r="F191" s="5">
        <v>1</v>
      </c>
      <c r="G191" s="5">
        <v>416</v>
      </c>
      <c r="H191" s="5">
        <v>416</v>
      </c>
      <c r="I191" s="13">
        <v>1</v>
      </c>
    </row>
    <row r="192" spans="1:9" ht="14">
      <c r="A192" s="4" t="s">
        <v>210</v>
      </c>
      <c r="B192" s="5" t="s">
        <v>144</v>
      </c>
      <c r="C192" s="5" t="str">
        <f t="shared" si="0"/>
        <v>BMP-1</v>
      </c>
      <c r="D192" s="6">
        <v>25.21484375</v>
      </c>
      <c r="E192" s="5">
        <v>173056</v>
      </c>
      <c r="F192" s="5">
        <v>1</v>
      </c>
      <c r="G192" s="5">
        <v>416</v>
      </c>
      <c r="H192" s="5">
        <v>416</v>
      </c>
      <c r="I192" s="13">
        <v>1</v>
      </c>
    </row>
    <row r="193" spans="1:9" ht="14">
      <c r="A193" s="4" t="s">
        <v>211</v>
      </c>
      <c r="B193" s="5" t="s">
        <v>144</v>
      </c>
      <c r="C193" s="5" t="str">
        <f t="shared" si="0"/>
        <v>BMP-1</v>
      </c>
      <c r="D193" s="6">
        <v>31.6220703125</v>
      </c>
      <c r="E193" s="5">
        <v>173056</v>
      </c>
      <c r="F193" s="5">
        <v>1</v>
      </c>
      <c r="G193" s="5">
        <v>416</v>
      </c>
      <c r="H193" s="5">
        <v>416</v>
      </c>
      <c r="I193" s="13">
        <v>1</v>
      </c>
    </row>
    <row r="194" spans="1:9" ht="14">
      <c r="A194" s="4" t="s">
        <v>212</v>
      </c>
      <c r="B194" s="5" t="s">
        <v>144</v>
      </c>
      <c r="C194" s="5" t="str">
        <f t="shared" si="0"/>
        <v>BMP-1</v>
      </c>
      <c r="D194" s="6">
        <v>23.3076171875</v>
      </c>
      <c r="E194" s="5">
        <v>173056</v>
      </c>
      <c r="F194" s="5">
        <v>1</v>
      </c>
      <c r="G194" s="5">
        <v>416</v>
      </c>
      <c r="H194" s="5">
        <v>416</v>
      </c>
      <c r="I194" s="13">
        <v>1</v>
      </c>
    </row>
    <row r="195" spans="1:9" ht="14">
      <c r="A195" s="4" t="s">
        <v>213</v>
      </c>
      <c r="B195" s="5" t="s">
        <v>144</v>
      </c>
      <c r="C195" s="5" t="str">
        <f t="shared" si="0"/>
        <v>BMP-1</v>
      </c>
      <c r="D195" s="6">
        <v>29.6572265625</v>
      </c>
      <c r="E195" s="5">
        <v>173056</v>
      </c>
      <c r="F195" s="5">
        <v>1</v>
      </c>
      <c r="G195" s="5">
        <v>416</v>
      </c>
      <c r="H195" s="5">
        <v>416</v>
      </c>
      <c r="I195" s="13">
        <v>1</v>
      </c>
    </row>
    <row r="196" spans="1:9" ht="14">
      <c r="A196" s="4" t="s">
        <v>214</v>
      </c>
      <c r="B196" s="12" t="s">
        <v>144</v>
      </c>
      <c r="C196" s="12" t="str">
        <f t="shared" si="0"/>
        <v>BMP-1</v>
      </c>
      <c r="D196" s="14">
        <v>25.9736328125</v>
      </c>
      <c r="E196" s="5">
        <v>173056</v>
      </c>
      <c r="F196" s="5">
        <v>1</v>
      </c>
      <c r="G196" s="5">
        <v>416</v>
      </c>
      <c r="H196" s="5">
        <v>416</v>
      </c>
      <c r="I196" s="13">
        <v>1</v>
      </c>
    </row>
    <row r="197" spans="1:9" ht="14">
      <c r="A197" s="4" t="s">
        <v>215</v>
      </c>
      <c r="B197" s="12" t="s">
        <v>144</v>
      </c>
      <c r="C197" s="12" t="str">
        <f t="shared" si="0"/>
        <v>BMP-1</v>
      </c>
      <c r="D197" s="14">
        <v>32.7451171875</v>
      </c>
      <c r="E197" s="5">
        <v>173056</v>
      </c>
      <c r="F197" s="5">
        <v>1</v>
      </c>
      <c r="G197" s="5">
        <v>416</v>
      </c>
      <c r="H197" s="5">
        <v>416</v>
      </c>
      <c r="I197" s="13">
        <v>1</v>
      </c>
    </row>
    <row r="198" spans="1:9" ht="14">
      <c r="A198" s="4" t="s">
        <v>216</v>
      </c>
      <c r="B198" s="12" t="s">
        <v>144</v>
      </c>
      <c r="C198" s="12" t="str">
        <f t="shared" si="0"/>
        <v>BMP-1</v>
      </c>
      <c r="D198" s="14">
        <v>20.802734375</v>
      </c>
      <c r="E198" s="5">
        <v>173056</v>
      </c>
      <c r="F198" s="5">
        <v>1</v>
      </c>
      <c r="G198" s="5">
        <v>416</v>
      </c>
      <c r="H198" s="5">
        <v>416</v>
      </c>
      <c r="I198" s="13">
        <v>1</v>
      </c>
    </row>
    <row r="199" spans="1:9" ht="14">
      <c r="A199" s="4" t="s">
        <v>217</v>
      </c>
      <c r="B199" s="12" t="s">
        <v>144</v>
      </c>
      <c r="C199" s="12" t="str">
        <f t="shared" si="0"/>
        <v>BMP-1</v>
      </c>
      <c r="D199" s="14">
        <v>29.1767578125</v>
      </c>
      <c r="E199" s="5">
        <v>173056</v>
      </c>
      <c r="F199" s="5">
        <v>1</v>
      </c>
      <c r="G199" s="5">
        <v>416</v>
      </c>
      <c r="H199" s="5">
        <v>416</v>
      </c>
      <c r="I199" s="13">
        <v>1</v>
      </c>
    </row>
    <row r="200" spans="1:9" ht="14">
      <c r="A200" s="4" t="s">
        <v>218</v>
      </c>
      <c r="B200" s="12" t="s">
        <v>144</v>
      </c>
      <c r="C200" s="12" t="str">
        <f t="shared" si="0"/>
        <v>BMP-1</v>
      </c>
      <c r="D200" s="14">
        <v>28.833984375</v>
      </c>
      <c r="E200" s="5">
        <v>173056</v>
      </c>
      <c r="F200" s="5">
        <v>1</v>
      </c>
      <c r="G200" s="5">
        <v>416</v>
      </c>
      <c r="H200" s="5">
        <v>416</v>
      </c>
      <c r="I200" s="13">
        <v>1</v>
      </c>
    </row>
    <row r="201" spans="1:9" ht="14">
      <c r="A201" s="4" t="s">
        <v>219</v>
      </c>
      <c r="B201" s="12" t="s">
        <v>144</v>
      </c>
      <c r="C201" s="12" t="str">
        <f t="shared" si="0"/>
        <v>BMP-1</v>
      </c>
      <c r="D201" s="14">
        <v>16.962890625</v>
      </c>
      <c r="E201" s="5">
        <v>173056</v>
      </c>
      <c r="F201" s="5">
        <v>1</v>
      </c>
      <c r="G201" s="5">
        <v>416</v>
      </c>
      <c r="H201" s="5">
        <v>416</v>
      </c>
      <c r="I201" s="13">
        <v>1</v>
      </c>
    </row>
    <row r="202" spans="1:9" ht="14">
      <c r="A202" s="4" t="s">
        <v>220</v>
      </c>
      <c r="B202" s="12" t="s">
        <v>144</v>
      </c>
      <c r="C202" s="12" t="str">
        <f t="shared" si="0"/>
        <v>BMP-1</v>
      </c>
      <c r="D202" s="14">
        <v>37.16015625</v>
      </c>
      <c r="E202" s="5">
        <v>173056</v>
      </c>
      <c r="F202" s="5">
        <v>1</v>
      </c>
      <c r="G202" s="5">
        <v>416</v>
      </c>
      <c r="H202" s="5">
        <v>416</v>
      </c>
      <c r="I202" s="13">
        <v>1</v>
      </c>
    </row>
    <row r="203" spans="1:9" ht="14">
      <c r="A203" s="4" t="s">
        <v>221</v>
      </c>
      <c r="B203" s="12" t="s">
        <v>144</v>
      </c>
      <c r="C203" s="12" t="str">
        <f t="shared" si="0"/>
        <v>BMP-1</v>
      </c>
      <c r="D203" s="14">
        <v>43.3955078125</v>
      </c>
      <c r="E203" s="5">
        <v>173056</v>
      </c>
      <c r="F203" s="5">
        <v>1</v>
      </c>
      <c r="G203" s="5">
        <v>416</v>
      </c>
      <c r="H203" s="5">
        <v>416</v>
      </c>
      <c r="I203" s="13">
        <v>1</v>
      </c>
    </row>
    <row r="204" spans="1:9" ht="14">
      <c r="A204" s="4" t="s">
        <v>222</v>
      </c>
      <c r="B204" s="12" t="s">
        <v>144</v>
      </c>
      <c r="C204" s="12" t="str">
        <f t="shared" si="0"/>
        <v>BMP-1</v>
      </c>
      <c r="D204" s="14">
        <v>52.052734375</v>
      </c>
      <c r="E204" s="5">
        <v>173056</v>
      </c>
      <c r="F204" s="5">
        <v>1</v>
      </c>
      <c r="G204" s="5">
        <v>416</v>
      </c>
      <c r="H204" s="5">
        <v>416</v>
      </c>
      <c r="I204" s="13">
        <v>1</v>
      </c>
    </row>
    <row r="205" spans="1:9" ht="14">
      <c r="A205" s="4" t="s">
        <v>223</v>
      </c>
      <c r="B205" s="12" t="s">
        <v>144</v>
      </c>
      <c r="C205" s="12" t="s">
        <v>224</v>
      </c>
      <c r="D205" s="14">
        <v>24.6943359375</v>
      </c>
      <c r="E205" s="5">
        <v>173056</v>
      </c>
      <c r="F205" s="5">
        <v>1</v>
      </c>
      <c r="G205" s="5">
        <v>416</v>
      </c>
      <c r="H205" s="5">
        <v>416</v>
      </c>
      <c r="I205" s="13">
        <v>1</v>
      </c>
    </row>
    <row r="206" spans="1:9" ht="14">
      <c r="A206" s="4" t="s">
        <v>225</v>
      </c>
      <c r="B206" s="12" t="s">
        <v>144</v>
      </c>
      <c r="C206" s="12" t="str">
        <f t="shared" ref="C206:C265" si="1">C205</f>
        <v>BMP-2</v>
      </c>
      <c r="D206" s="14">
        <v>47.37109375</v>
      </c>
      <c r="E206" s="5">
        <v>173056</v>
      </c>
      <c r="F206" s="5">
        <v>1</v>
      </c>
      <c r="G206" s="5">
        <v>416</v>
      </c>
      <c r="H206" s="5">
        <v>416</v>
      </c>
      <c r="I206" s="13">
        <v>1</v>
      </c>
    </row>
    <row r="207" spans="1:9" ht="14">
      <c r="A207" s="4" t="s">
        <v>226</v>
      </c>
      <c r="B207" s="12" t="s">
        <v>144</v>
      </c>
      <c r="C207" s="12" t="str">
        <f t="shared" si="1"/>
        <v>BMP-2</v>
      </c>
      <c r="D207" s="14">
        <v>37.6123046875</v>
      </c>
      <c r="E207" s="5">
        <v>173056</v>
      </c>
      <c r="F207" s="5">
        <v>1</v>
      </c>
      <c r="G207" s="5">
        <v>416</v>
      </c>
      <c r="H207" s="5">
        <v>416</v>
      </c>
      <c r="I207" s="13">
        <v>1</v>
      </c>
    </row>
    <row r="208" spans="1:9" ht="14">
      <c r="A208" s="4" t="s">
        <v>227</v>
      </c>
      <c r="B208" s="12" t="s">
        <v>144</v>
      </c>
      <c r="C208" s="12" t="str">
        <f t="shared" si="1"/>
        <v>BMP-2</v>
      </c>
      <c r="D208" s="14">
        <v>31.0244140625</v>
      </c>
      <c r="E208" s="5">
        <v>173056</v>
      </c>
      <c r="F208" s="5">
        <v>1</v>
      </c>
      <c r="G208" s="5">
        <v>416</v>
      </c>
      <c r="H208" s="5">
        <v>416</v>
      </c>
      <c r="I208" s="13">
        <v>1</v>
      </c>
    </row>
    <row r="209" spans="1:9" ht="14">
      <c r="A209" s="4" t="s">
        <v>228</v>
      </c>
      <c r="B209" s="12" t="s">
        <v>144</v>
      </c>
      <c r="C209" s="12" t="str">
        <f t="shared" si="1"/>
        <v>BMP-2</v>
      </c>
      <c r="D209" s="14">
        <v>20.5283203125</v>
      </c>
      <c r="E209" s="5">
        <v>173056</v>
      </c>
      <c r="F209" s="5">
        <v>1</v>
      </c>
      <c r="G209" s="5">
        <v>416</v>
      </c>
      <c r="H209" s="5">
        <v>416</v>
      </c>
      <c r="I209" s="13">
        <v>1</v>
      </c>
    </row>
    <row r="210" spans="1:9" ht="14">
      <c r="A210" s="4" t="s">
        <v>229</v>
      </c>
      <c r="B210" s="12" t="s">
        <v>144</v>
      </c>
      <c r="C210" s="12" t="str">
        <f t="shared" si="1"/>
        <v>BMP-2</v>
      </c>
      <c r="D210" s="14">
        <v>37.71484375</v>
      </c>
      <c r="E210" s="5">
        <v>173056</v>
      </c>
      <c r="F210" s="5">
        <v>1</v>
      </c>
      <c r="G210" s="5">
        <v>416</v>
      </c>
      <c r="H210" s="5">
        <v>416</v>
      </c>
      <c r="I210" s="13">
        <v>1</v>
      </c>
    </row>
    <row r="211" spans="1:9" ht="14">
      <c r="A211" s="4" t="s">
        <v>230</v>
      </c>
      <c r="B211" s="12" t="s">
        <v>144</v>
      </c>
      <c r="C211" s="12" t="str">
        <f t="shared" si="1"/>
        <v>BMP-2</v>
      </c>
      <c r="D211" s="14">
        <v>31.091796875</v>
      </c>
      <c r="E211" s="5">
        <v>173056</v>
      </c>
      <c r="F211" s="5">
        <v>1</v>
      </c>
      <c r="G211" s="5">
        <v>416</v>
      </c>
      <c r="H211" s="5">
        <v>416</v>
      </c>
      <c r="I211" s="13">
        <v>1</v>
      </c>
    </row>
    <row r="212" spans="1:9" ht="14">
      <c r="A212" s="4" t="s">
        <v>231</v>
      </c>
      <c r="B212" s="12" t="s">
        <v>144</v>
      </c>
      <c r="C212" s="12" t="str">
        <f t="shared" si="1"/>
        <v>BMP-2</v>
      </c>
      <c r="D212" s="14">
        <v>31.3623046875</v>
      </c>
      <c r="E212" s="5">
        <v>173056</v>
      </c>
      <c r="F212" s="5">
        <v>1</v>
      </c>
      <c r="G212" s="5">
        <v>416</v>
      </c>
      <c r="H212" s="5">
        <v>416</v>
      </c>
      <c r="I212" s="13">
        <v>1</v>
      </c>
    </row>
    <row r="213" spans="1:9" ht="14">
      <c r="A213" s="4" t="s">
        <v>232</v>
      </c>
      <c r="B213" s="12" t="s">
        <v>144</v>
      </c>
      <c r="C213" s="12" t="str">
        <f t="shared" si="1"/>
        <v>BMP-2</v>
      </c>
      <c r="D213" s="14">
        <v>35.55859375</v>
      </c>
      <c r="E213" s="5">
        <v>173056</v>
      </c>
      <c r="F213" s="5">
        <v>1</v>
      </c>
      <c r="G213" s="5">
        <v>416</v>
      </c>
      <c r="H213" s="5">
        <v>416</v>
      </c>
      <c r="I213" s="13">
        <v>1</v>
      </c>
    </row>
    <row r="214" spans="1:9" ht="14">
      <c r="A214" s="4" t="s">
        <v>233</v>
      </c>
      <c r="B214" s="12" t="s">
        <v>144</v>
      </c>
      <c r="C214" s="12" t="str">
        <f t="shared" si="1"/>
        <v>BMP-2</v>
      </c>
      <c r="D214" s="14">
        <v>43.544921875</v>
      </c>
      <c r="E214" s="5">
        <v>173056</v>
      </c>
      <c r="F214" s="5">
        <v>1</v>
      </c>
      <c r="G214" s="5">
        <v>416</v>
      </c>
      <c r="H214" s="5">
        <v>416</v>
      </c>
      <c r="I214" s="13">
        <v>1</v>
      </c>
    </row>
    <row r="215" spans="1:9" ht="14">
      <c r="A215" s="4" t="s">
        <v>234</v>
      </c>
      <c r="B215" s="12" t="s">
        <v>144</v>
      </c>
      <c r="C215" s="12" t="str">
        <f t="shared" si="1"/>
        <v>BMP-2</v>
      </c>
      <c r="D215" s="14">
        <v>31.234375</v>
      </c>
      <c r="E215" s="5">
        <v>173056</v>
      </c>
      <c r="F215" s="5">
        <v>1</v>
      </c>
      <c r="G215" s="5">
        <v>416</v>
      </c>
      <c r="H215" s="5">
        <v>416</v>
      </c>
      <c r="I215" s="13">
        <v>1</v>
      </c>
    </row>
    <row r="216" spans="1:9" ht="14">
      <c r="A216" s="4" t="s">
        <v>235</v>
      </c>
      <c r="B216" s="12" t="s">
        <v>144</v>
      </c>
      <c r="C216" s="12" t="str">
        <f t="shared" si="1"/>
        <v>BMP-2</v>
      </c>
      <c r="D216" s="14">
        <v>29.50390625</v>
      </c>
      <c r="E216" s="5">
        <v>173056</v>
      </c>
      <c r="F216" s="5">
        <v>1</v>
      </c>
      <c r="G216" s="5">
        <v>416</v>
      </c>
      <c r="H216" s="5">
        <v>416</v>
      </c>
      <c r="I216" s="13">
        <v>1</v>
      </c>
    </row>
    <row r="217" spans="1:9" ht="14">
      <c r="A217" s="4" t="s">
        <v>236</v>
      </c>
      <c r="B217" s="12" t="s">
        <v>144</v>
      </c>
      <c r="C217" s="12" t="str">
        <f t="shared" si="1"/>
        <v>BMP-2</v>
      </c>
      <c r="D217" s="14">
        <v>17.1572265625</v>
      </c>
      <c r="E217" s="5">
        <v>173056</v>
      </c>
      <c r="F217" s="5">
        <v>1</v>
      </c>
      <c r="G217" s="5">
        <v>416</v>
      </c>
      <c r="H217" s="5">
        <v>416</v>
      </c>
      <c r="I217" s="13">
        <v>1</v>
      </c>
    </row>
    <row r="218" spans="1:9" ht="14">
      <c r="A218" s="4" t="s">
        <v>237</v>
      </c>
      <c r="B218" s="12" t="s">
        <v>144</v>
      </c>
      <c r="C218" s="12" t="str">
        <f t="shared" si="1"/>
        <v>BMP-2</v>
      </c>
      <c r="D218" s="14">
        <v>15.6630859375</v>
      </c>
      <c r="E218" s="5">
        <v>173056</v>
      </c>
      <c r="F218" s="5">
        <v>1</v>
      </c>
      <c r="G218" s="5">
        <v>416</v>
      </c>
      <c r="H218" s="5">
        <v>416</v>
      </c>
      <c r="I218" s="13">
        <v>1</v>
      </c>
    </row>
    <row r="219" spans="1:9" ht="14">
      <c r="A219" s="4" t="s">
        <v>238</v>
      </c>
      <c r="B219" s="12" t="s">
        <v>144</v>
      </c>
      <c r="C219" s="12" t="str">
        <f t="shared" si="1"/>
        <v>BMP-2</v>
      </c>
      <c r="D219" s="14">
        <v>25.380859375</v>
      </c>
      <c r="E219" s="5">
        <v>173056</v>
      </c>
      <c r="F219" s="5">
        <v>1</v>
      </c>
      <c r="G219" s="5">
        <v>416</v>
      </c>
      <c r="H219" s="5">
        <v>416</v>
      </c>
      <c r="I219" s="13">
        <v>1</v>
      </c>
    </row>
    <row r="220" spans="1:9" ht="14">
      <c r="A220" s="4" t="s">
        <v>239</v>
      </c>
      <c r="B220" s="12" t="s">
        <v>144</v>
      </c>
      <c r="C220" s="12" t="str">
        <f t="shared" si="1"/>
        <v>BMP-2</v>
      </c>
      <c r="D220" s="14">
        <v>29.9892578125</v>
      </c>
      <c r="E220" s="5">
        <v>173056</v>
      </c>
      <c r="F220" s="5">
        <v>1</v>
      </c>
      <c r="G220" s="5">
        <v>416</v>
      </c>
      <c r="H220" s="5">
        <v>416</v>
      </c>
      <c r="I220" s="13">
        <v>1</v>
      </c>
    </row>
    <row r="221" spans="1:9" ht="14">
      <c r="A221" s="4" t="s">
        <v>240</v>
      </c>
      <c r="B221" s="12" t="s">
        <v>144</v>
      </c>
      <c r="C221" s="12" t="str">
        <f t="shared" si="1"/>
        <v>BMP-2</v>
      </c>
      <c r="D221" s="14">
        <v>22.9013671875</v>
      </c>
      <c r="E221" s="5">
        <v>173056</v>
      </c>
      <c r="F221" s="5">
        <v>1</v>
      </c>
      <c r="G221" s="5">
        <v>416</v>
      </c>
      <c r="H221" s="5">
        <v>416</v>
      </c>
      <c r="I221" s="13">
        <v>1</v>
      </c>
    </row>
    <row r="222" spans="1:9" ht="14">
      <c r="A222" s="4" t="s">
        <v>241</v>
      </c>
      <c r="B222" s="12" t="s">
        <v>144</v>
      </c>
      <c r="C222" s="12" t="str">
        <f t="shared" si="1"/>
        <v>BMP-2</v>
      </c>
      <c r="D222" s="14">
        <v>28.1708984375</v>
      </c>
      <c r="E222" s="5">
        <v>173056</v>
      </c>
      <c r="F222" s="5">
        <v>1</v>
      </c>
      <c r="G222" s="5">
        <v>416</v>
      </c>
      <c r="H222" s="5">
        <v>416</v>
      </c>
      <c r="I222" s="13">
        <v>1</v>
      </c>
    </row>
    <row r="223" spans="1:9" ht="14">
      <c r="A223" s="4" t="s">
        <v>242</v>
      </c>
      <c r="B223" s="12" t="s">
        <v>144</v>
      </c>
      <c r="C223" s="12" t="str">
        <f t="shared" si="1"/>
        <v>BMP-2</v>
      </c>
      <c r="D223" s="14">
        <v>42.630859375</v>
      </c>
      <c r="E223" s="5">
        <v>173056</v>
      </c>
      <c r="F223" s="5">
        <v>1</v>
      </c>
      <c r="G223" s="5">
        <v>416</v>
      </c>
      <c r="H223" s="5">
        <v>416</v>
      </c>
      <c r="I223" s="13">
        <v>1</v>
      </c>
    </row>
    <row r="224" spans="1:9" ht="14">
      <c r="A224" s="4" t="s">
        <v>243</v>
      </c>
      <c r="B224" s="12" t="s">
        <v>144</v>
      </c>
      <c r="C224" s="12" t="str">
        <f t="shared" si="1"/>
        <v>BMP-2</v>
      </c>
      <c r="D224" s="14">
        <v>28.626953125</v>
      </c>
      <c r="E224" s="5">
        <v>173056</v>
      </c>
      <c r="F224" s="5">
        <v>1</v>
      </c>
      <c r="G224" s="5">
        <v>416</v>
      </c>
      <c r="H224" s="5">
        <v>416</v>
      </c>
      <c r="I224" s="13">
        <v>1</v>
      </c>
    </row>
    <row r="225" spans="1:9" ht="14">
      <c r="A225" s="4" t="s">
        <v>244</v>
      </c>
      <c r="B225" s="12" t="s">
        <v>144</v>
      </c>
      <c r="C225" s="12" t="str">
        <f t="shared" si="1"/>
        <v>BMP-2</v>
      </c>
      <c r="D225" s="14">
        <v>38.2392578125</v>
      </c>
      <c r="E225" s="5">
        <v>173056</v>
      </c>
      <c r="F225" s="5">
        <v>1</v>
      </c>
      <c r="G225" s="5">
        <v>416</v>
      </c>
      <c r="H225" s="5">
        <v>416</v>
      </c>
      <c r="I225" s="13">
        <v>1</v>
      </c>
    </row>
    <row r="226" spans="1:9" ht="14">
      <c r="A226" s="4" t="s">
        <v>245</v>
      </c>
      <c r="B226" s="12" t="s">
        <v>144</v>
      </c>
      <c r="C226" s="12" t="str">
        <f t="shared" si="1"/>
        <v>BMP-2</v>
      </c>
      <c r="D226" s="14">
        <v>28.5283203125</v>
      </c>
      <c r="E226" s="5">
        <v>173056</v>
      </c>
      <c r="F226" s="5">
        <v>1</v>
      </c>
      <c r="G226" s="5">
        <v>416</v>
      </c>
      <c r="H226" s="5">
        <v>416</v>
      </c>
      <c r="I226" s="13">
        <v>1</v>
      </c>
    </row>
    <row r="227" spans="1:9" ht="14">
      <c r="A227" s="4" t="s">
        <v>246</v>
      </c>
      <c r="B227" s="12" t="s">
        <v>144</v>
      </c>
      <c r="C227" s="12" t="str">
        <f t="shared" si="1"/>
        <v>BMP-2</v>
      </c>
      <c r="D227" s="14">
        <v>21.2236328125</v>
      </c>
      <c r="E227" s="5">
        <v>173056</v>
      </c>
      <c r="F227" s="5">
        <v>1</v>
      </c>
      <c r="G227" s="5">
        <v>416</v>
      </c>
      <c r="H227" s="5">
        <v>416</v>
      </c>
      <c r="I227" s="13">
        <v>1</v>
      </c>
    </row>
    <row r="228" spans="1:9" ht="14">
      <c r="A228" s="4" t="s">
        <v>247</v>
      </c>
      <c r="B228" s="12" t="s">
        <v>144</v>
      </c>
      <c r="C228" s="12" t="str">
        <f t="shared" si="1"/>
        <v>BMP-2</v>
      </c>
      <c r="D228" s="14">
        <v>33.5029296875</v>
      </c>
      <c r="E228" s="5">
        <v>173056</v>
      </c>
      <c r="F228" s="5">
        <v>1</v>
      </c>
      <c r="G228" s="5">
        <v>416</v>
      </c>
      <c r="H228" s="5">
        <v>416</v>
      </c>
      <c r="I228" s="13">
        <v>1</v>
      </c>
    </row>
    <row r="229" spans="1:9" ht="14">
      <c r="A229" s="4" t="s">
        <v>248</v>
      </c>
      <c r="B229" s="12" t="s">
        <v>144</v>
      </c>
      <c r="C229" s="12" t="str">
        <f t="shared" si="1"/>
        <v>BMP-2</v>
      </c>
      <c r="D229" s="14">
        <v>26.955078125</v>
      </c>
      <c r="E229" s="5">
        <v>173056</v>
      </c>
      <c r="F229" s="5">
        <v>1</v>
      </c>
      <c r="G229" s="5">
        <v>416</v>
      </c>
      <c r="H229" s="5">
        <v>416</v>
      </c>
      <c r="I229" s="13">
        <v>1</v>
      </c>
    </row>
    <row r="230" spans="1:9" ht="14">
      <c r="A230" s="4" t="s">
        <v>249</v>
      </c>
      <c r="B230" s="12" t="s">
        <v>144</v>
      </c>
      <c r="C230" s="12" t="str">
        <f t="shared" si="1"/>
        <v>BMP-2</v>
      </c>
      <c r="D230" s="14">
        <v>28.3515625</v>
      </c>
      <c r="E230" s="5">
        <v>173056</v>
      </c>
      <c r="F230" s="5">
        <v>1</v>
      </c>
      <c r="G230" s="5">
        <v>416</v>
      </c>
      <c r="H230" s="5">
        <v>416</v>
      </c>
      <c r="I230" s="13">
        <v>1</v>
      </c>
    </row>
    <row r="231" spans="1:9" ht="14">
      <c r="A231" s="4" t="s">
        <v>250</v>
      </c>
      <c r="B231" s="12" t="s">
        <v>144</v>
      </c>
      <c r="C231" s="12" t="str">
        <f t="shared" si="1"/>
        <v>BMP-2</v>
      </c>
      <c r="D231" s="14">
        <v>29.9765625</v>
      </c>
      <c r="E231" s="5">
        <v>173056</v>
      </c>
      <c r="F231" s="5">
        <v>1</v>
      </c>
      <c r="G231" s="5">
        <v>416</v>
      </c>
      <c r="H231" s="5">
        <v>416</v>
      </c>
      <c r="I231" s="13">
        <v>1</v>
      </c>
    </row>
    <row r="232" spans="1:9" ht="14">
      <c r="A232" s="4" t="s">
        <v>251</v>
      </c>
      <c r="B232" s="12" t="s">
        <v>144</v>
      </c>
      <c r="C232" s="12" t="str">
        <f t="shared" si="1"/>
        <v>BMP-2</v>
      </c>
      <c r="D232" s="14">
        <v>22.484375</v>
      </c>
      <c r="E232" s="5">
        <v>173056</v>
      </c>
      <c r="F232" s="5">
        <v>1</v>
      </c>
      <c r="G232" s="5">
        <v>416</v>
      </c>
      <c r="H232" s="5">
        <v>416</v>
      </c>
      <c r="I232" s="13">
        <v>1</v>
      </c>
    </row>
    <row r="233" spans="1:9" ht="14">
      <c r="A233" s="4" t="s">
        <v>252</v>
      </c>
      <c r="B233" s="12" t="s">
        <v>144</v>
      </c>
      <c r="C233" s="12" t="str">
        <f t="shared" si="1"/>
        <v>BMP-2</v>
      </c>
      <c r="D233" s="14">
        <v>18.5966796875</v>
      </c>
      <c r="E233" s="5">
        <v>173056</v>
      </c>
      <c r="F233" s="5">
        <v>1</v>
      </c>
      <c r="G233" s="5">
        <v>416</v>
      </c>
      <c r="H233" s="5">
        <v>416</v>
      </c>
      <c r="I233" s="13">
        <v>1</v>
      </c>
    </row>
    <row r="234" spans="1:9" ht="14">
      <c r="A234" s="4" t="s">
        <v>253</v>
      </c>
      <c r="B234" s="12" t="s">
        <v>144</v>
      </c>
      <c r="C234" s="12" t="str">
        <f t="shared" si="1"/>
        <v>BMP-2</v>
      </c>
      <c r="D234" s="14">
        <v>12.712890625</v>
      </c>
      <c r="E234" s="5">
        <v>173056</v>
      </c>
      <c r="F234" s="5">
        <v>1</v>
      </c>
      <c r="G234" s="5">
        <v>416</v>
      </c>
      <c r="H234" s="5">
        <v>416</v>
      </c>
      <c r="I234" s="13">
        <v>1</v>
      </c>
    </row>
    <row r="235" spans="1:9" ht="14">
      <c r="A235" s="4" t="s">
        <v>254</v>
      </c>
      <c r="B235" s="12" t="s">
        <v>144</v>
      </c>
      <c r="C235" s="12" t="str">
        <f t="shared" si="1"/>
        <v>BMP-2</v>
      </c>
      <c r="D235" s="14">
        <v>17.2431640625</v>
      </c>
      <c r="E235" s="5">
        <v>173056</v>
      </c>
      <c r="F235" s="5">
        <v>1</v>
      </c>
      <c r="G235" s="5">
        <v>416</v>
      </c>
      <c r="H235" s="5">
        <v>416</v>
      </c>
      <c r="I235" s="13">
        <v>1</v>
      </c>
    </row>
    <row r="236" spans="1:9" ht="14">
      <c r="A236" s="4" t="s">
        <v>255</v>
      </c>
      <c r="B236" s="12" t="s">
        <v>144</v>
      </c>
      <c r="C236" s="12" t="str">
        <f t="shared" si="1"/>
        <v>BMP-2</v>
      </c>
      <c r="D236" s="14">
        <v>32.0029296875</v>
      </c>
      <c r="E236" s="5">
        <v>173056</v>
      </c>
      <c r="F236" s="5">
        <v>1</v>
      </c>
      <c r="G236" s="5">
        <v>416</v>
      </c>
      <c r="H236" s="5">
        <v>416</v>
      </c>
      <c r="I236" s="13">
        <v>1</v>
      </c>
    </row>
    <row r="237" spans="1:9" ht="14">
      <c r="A237" s="4" t="s">
        <v>256</v>
      </c>
      <c r="B237" s="12" t="s">
        <v>144</v>
      </c>
      <c r="C237" s="12" t="str">
        <f t="shared" si="1"/>
        <v>BMP-2</v>
      </c>
      <c r="D237" s="14">
        <v>31.2451171875</v>
      </c>
      <c r="E237" s="5">
        <v>173056</v>
      </c>
      <c r="F237" s="5">
        <v>1</v>
      </c>
      <c r="G237" s="5">
        <v>416</v>
      </c>
      <c r="H237" s="5">
        <v>416</v>
      </c>
      <c r="I237" s="13">
        <v>1</v>
      </c>
    </row>
    <row r="238" spans="1:9" ht="14">
      <c r="A238" s="4" t="s">
        <v>257</v>
      </c>
      <c r="B238" s="12" t="s">
        <v>144</v>
      </c>
      <c r="C238" s="12" t="str">
        <f t="shared" si="1"/>
        <v>BMP-2</v>
      </c>
      <c r="D238" s="14">
        <v>15.7119140625</v>
      </c>
      <c r="E238" s="5">
        <v>173056</v>
      </c>
      <c r="F238" s="5">
        <v>1</v>
      </c>
      <c r="G238" s="5">
        <v>416</v>
      </c>
      <c r="H238" s="5">
        <v>416</v>
      </c>
      <c r="I238" s="13">
        <v>1</v>
      </c>
    </row>
    <row r="239" spans="1:9" ht="14">
      <c r="A239" s="4" t="s">
        <v>258</v>
      </c>
      <c r="B239" s="12" t="s">
        <v>144</v>
      </c>
      <c r="C239" s="12" t="str">
        <f t="shared" si="1"/>
        <v>BMP-2</v>
      </c>
      <c r="D239" s="14">
        <v>19.0419921875</v>
      </c>
      <c r="E239" s="5">
        <v>173056</v>
      </c>
      <c r="F239" s="5">
        <v>1</v>
      </c>
      <c r="G239" s="5">
        <v>416</v>
      </c>
      <c r="H239" s="5">
        <v>416</v>
      </c>
      <c r="I239" s="13">
        <v>1</v>
      </c>
    </row>
    <row r="240" spans="1:9" ht="14">
      <c r="A240" s="4" t="s">
        <v>259</v>
      </c>
      <c r="B240" s="12" t="s">
        <v>144</v>
      </c>
      <c r="C240" s="12" t="str">
        <f t="shared" si="1"/>
        <v>BMP-2</v>
      </c>
      <c r="D240" s="14">
        <v>25.345703125</v>
      </c>
      <c r="E240" s="5">
        <v>173056</v>
      </c>
      <c r="F240" s="5">
        <v>1</v>
      </c>
      <c r="G240" s="5">
        <v>416</v>
      </c>
      <c r="H240" s="5">
        <v>416</v>
      </c>
      <c r="I240" s="13">
        <v>1</v>
      </c>
    </row>
    <row r="241" spans="1:9" ht="14">
      <c r="A241" s="4" t="s">
        <v>260</v>
      </c>
      <c r="B241" s="12" t="s">
        <v>144</v>
      </c>
      <c r="C241" s="12" t="str">
        <f t="shared" si="1"/>
        <v>BMP-2</v>
      </c>
      <c r="D241" s="14">
        <v>17.2041015625</v>
      </c>
      <c r="E241" s="5">
        <v>173056</v>
      </c>
      <c r="F241" s="5">
        <v>1</v>
      </c>
      <c r="G241" s="5">
        <v>416</v>
      </c>
      <c r="H241" s="5">
        <v>416</v>
      </c>
      <c r="I241" s="13">
        <v>1</v>
      </c>
    </row>
    <row r="242" spans="1:9" ht="14">
      <c r="A242" s="4" t="s">
        <v>261</v>
      </c>
      <c r="B242" s="12" t="s">
        <v>144</v>
      </c>
      <c r="C242" s="12" t="str">
        <f t="shared" si="1"/>
        <v>BMP-2</v>
      </c>
      <c r="D242" s="14">
        <v>13.9091796875</v>
      </c>
      <c r="E242" s="5">
        <v>173056</v>
      </c>
      <c r="F242" s="5">
        <v>1</v>
      </c>
      <c r="G242" s="5">
        <v>416</v>
      </c>
      <c r="H242" s="5">
        <v>416</v>
      </c>
      <c r="I242" s="13">
        <v>1</v>
      </c>
    </row>
    <row r="243" spans="1:9" ht="14">
      <c r="A243" s="4" t="s">
        <v>262</v>
      </c>
      <c r="B243" s="12" t="s">
        <v>144</v>
      </c>
      <c r="C243" s="12" t="str">
        <f t="shared" si="1"/>
        <v>BMP-2</v>
      </c>
      <c r="D243" s="14">
        <v>14.4208984375</v>
      </c>
      <c r="E243" s="5">
        <v>173056</v>
      </c>
      <c r="F243" s="5">
        <v>1</v>
      </c>
      <c r="G243" s="5">
        <v>416</v>
      </c>
      <c r="H243" s="5">
        <v>416</v>
      </c>
      <c r="I243" s="13">
        <v>1</v>
      </c>
    </row>
    <row r="244" spans="1:9" ht="14">
      <c r="A244" s="4" t="s">
        <v>263</v>
      </c>
      <c r="B244" s="12" t="s">
        <v>144</v>
      </c>
      <c r="C244" s="12" t="str">
        <f t="shared" si="1"/>
        <v>BMP-2</v>
      </c>
      <c r="D244" s="14">
        <v>35.77734375</v>
      </c>
      <c r="E244" s="5">
        <v>173056</v>
      </c>
      <c r="F244" s="5">
        <v>1</v>
      </c>
      <c r="G244" s="5">
        <v>416</v>
      </c>
      <c r="H244" s="5">
        <v>416</v>
      </c>
      <c r="I244" s="13">
        <v>1</v>
      </c>
    </row>
    <row r="245" spans="1:9" ht="14">
      <c r="A245" s="4" t="s">
        <v>264</v>
      </c>
      <c r="B245" s="12" t="s">
        <v>144</v>
      </c>
      <c r="C245" s="12" t="str">
        <f t="shared" si="1"/>
        <v>BMP-2</v>
      </c>
      <c r="D245" s="14">
        <v>44.5859375</v>
      </c>
      <c r="E245" s="5">
        <v>173056</v>
      </c>
      <c r="F245" s="5">
        <v>1</v>
      </c>
      <c r="G245" s="5">
        <v>416</v>
      </c>
      <c r="H245" s="5">
        <v>416</v>
      </c>
      <c r="I245" s="13">
        <v>1</v>
      </c>
    </row>
    <row r="246" spans="1:9" ht="14">
      <c r="A246" s="4" t="s">
        <v>265</v>
      </c>
      <c r="B246" s="12" t="s">
        <v>144</v>
      </c>
      <c r="C246" s="12" t="str">
        <f t="shared" si="1"/>
        <v>BMP-2</v>
      </c>
      <c r="D246" s="14">
        <v>28.93359375</v>
      </c>
      <c r="E246" s="5">
        <v>173056</v>
      </c>
      <c r="F246" s="5">
        <v>1</v>
      </c>
      <c r="G246" s="5">
        <v>416</v>
      </c>
      <c r="H246" s="5">
        <v>416</v>
      </c>
      <c r="I246" s="13">
        <v>1</v>
      </c>
    </row>
    <row r="247" spans="1:9" ht="14">
      <c r="A247" s="4" t="s">
        <v>266</v>
      </c>
      <c r="B247" s="12" t="s">
        <v>144</v>
      </c>
      <c r="C247" s="12" t="str">
        <f t="shared" si="1"/>
        <v>BMP-2</v>
      </c>
      <c r="D247" s="14">
        <v>36.2197265625</v>
      </c>
      <c r="E247" s="5">
        <v>173056</v>
      </c>
      <c r="F247" s="5">
        <v>1</v>
      </c>
      <c r="G247" s="5">
        <v>416</v>
      </c>
      <c r="H247" s="5">
        <v>416</v>
      </c>
      <c r="I247" s="13">
        <v>1</v>
      </c>
    </row>
    <row r="248" spans="1:9" ht="14">
      <c r="A248" s="4" t="s">
        <v>267</v>
      </c>
      <c r="B248" s="12" t="s">
        <v>144</v>
      </c>
      <c r="C248" s="12" t="str">
        <f t="shared" si="1"/>
        <v>BMP-2</v>
      </c>
      <c r="D248" s="14">
        <v>26.6494140625</v>
      </c>
      <c r="E248" s="5">
        <v>173056</v>
      </c>
      <c r="F248" s="5">
        <v>1</v>
      </c>
      <c r="G248" s="5">
        <v>416</v>
      </c>
      <c r="H248" s="5">
        <v>416</v>
      </c>
      <c r="I248" s="13">
        <v>1</v>
      </c>
    </row>
    <row r="249" spans="1:9" ht="14">
      <c r="A249" s="4" t="s">
        <v>268</v>
      </c>
      <c r="B249" s="12" t="s">
        <v>144</v>
      </c>
      <c r="C249" s="12" t="str">
        <f t="shared" si="1"/>
        <v>BMP-2</v>
      </c>
      <c r="D249" s="14">
        <v>28.1318359375</v>
      </c>
      <c r="E249" s="5">
        <v>173056</v>
      </c>
      <c r="F249" s="5">
        <v>1</v>
      </c>
      <c r="G249" s="5">
        <v>416</v>
      </c>
      <c r="H249" s="5">
        <v>416</v>
      </c>
      <c r="I249" s="13">
        <v>1</v>
      </c>
    </row>
    <row r="250" spans="1:9" ht="14">
      <c r="A250" s="4" t="s">
        <v>269</v>
      </c>
      <c r="B250" s="12" t="s">
        <v>144</v>
      </c>
      <c r="C250" s="12" t="str">
        <f t="shared" si="1"/>
        <v>BMP-2</v>
      </c>
      <c r="D250" s="14">
        <v>27.5556640625</v>
      </c>
      <c r="E250" s="5">
        <v>173056</v>
      </c>
      <c r="F250" s="5">
        <v>1</v>
      </c>
      <c r="G250" s="5">
        <v>416</v>
      </c>
      <c r="H250" s="5">
        <v>416</v>
      </c>
      <c r="I250" s="13">
        <v>1</v>
      </c>
    </row>
    <row r="251" spans="1:9" ht="14">
      <c r="A251" s="4" t="s">
        <v>270</v>
      </c>
      <c r="B251" s="12" t="s">
        <v>144</v>
      </c>
      <c r="C251" s="12" t="str">
        <f t="shared" si="1"/>
        <v>BMP-2</v>
      </c>
      <c r="D251" s="14">
        <v>23.9140625</v>
      </c>
      <c r="E251" s="5">
        <v>173056</v>
      </c>
      <c r="F251" s="5">
        <v>1</v>
      </c>
      <c r="G251" s="5">
        <v>416</v>
      </c>
      <c r="H251" s="5">
        <v>416</v>
      </c>
      <c r="I251" s="13">
        <v>1</v>
      </c>
    </row>
    <row r="252" spans="1:9" ht="14">
      <c r="A252" s="4" t="s">
        <v>271</v>
      </c>
      <c r="B252" s="12" t="s">
        <v>144</v>
      </c>
      <c r="C252" s="12" t="str">
        <f t="shared" si="1"/>
        <v>BMP-2</v>
      </c>
      <c r="D252" s="14">
        <v>27.35546875</v>
      </c>
      <c r="E252" s="5">
        <v>173056</v>
      </c>
      <c r="F252" s="5">
        <v>1</v>
      </c>
      <c r="G252" s="5">
        <v>416</v>
      </c>
      <c r="H252" s="5">
        <v>416</v>
      </c>
      <c r="I252" s="13">
        <v>1</v>
      </c>
    </row>
    <row r="253" spans="1:9" ht="14">
      <c r="A253" s="4" t="s">
        <v>272</v>
      </c>
      <c r="B253" s="12" t="s">
        <v>144</v>
      </c>
      <c r="C253" s="12" t="str">
        <f t="shared" si="1"/>
        <v>BMP-2</v>
      </c>
      <c r="D253" s="14">
        <v>41.8994140625</v>
      </c>
      <c r="E253" s="5">
        <v>173056</v>
      </c>
      <c r="F253" s="5">
        <v>1</v>
      </c>
      <c r="G253" s="5">
        <v>416</v>
      </c>
      <c r="H253" s="5">
        <v>416</v>
      </c>
      <c r="I253" s="13">
        <v>1</v>
      </c>
    </row>
    <row r="254" spans="1:9" ht="14">
      <c r="A254" s="4" t="s">
        <v>273</v>
      </c>
      <c r="B254" s="12" t="s">
        <v>144</v>
      </c>
      <c r="C254" s="12" t="str">
        <f t="shared" si="1"/>
        <v>BMP-2</v>
      </c>
      <c r="D254" s="14">
        <v>28.10546875</v>
      </c>
      <c r="E254" s="5">
        <v>173056</v>
      </c>
      <c r="F254" s="5">
        <v>1</v>
      </c>
      <c r="G254" s="5">
        <v>416</v>
      </c>
      <c r="H254" s="5">
        <v>416</v>
      </c>
      <c r="I254" s="13">
        <v>1</v>
      </c>
    </row>
    <row r="255" spans="1:9" ht="14">
      <c r="A255" s="4" t="s">
        <v>274</v>
      </c>
      <c r="B255" s="12" t="s">
        <v>144</v>
      </c>
      <c r="C255" s="12" t="str">
        <f t="shared" si="1"/>
        <v>BMP-2</v>
      </c>
      <c r="D255" s="14">
        <v>32.7265625</v>
      </c>
      <c r="E255" s="5">
        <v>173056</v>
      </c>
      <c r="F255" s="5">
        <v>1</v>
      </c>
      <c r="G255" s="5">
        <v>416</v>
      </c>
      <c r="H255" s="5">
        <v>416</v>
      </c>
      <c r="I255" s="13">
        <v>1</v>
      </c>
    </row>
    <row r="256" spans="1:9" ht="14">
      <c r="A256" s="4" t="s">
        <v>275</v>
      </c>
      <c r="B256" s="12" t="s">
        <v>144</v>
      </c>
      <c r="C256" s="12" t="str">
        <f t="shared" si="1"/>
        <v>BMP-2</v>
      </c>
      <c r="D256" s="14">
        <v>35.42578125</v>
      </c>
      <c r="E256" s="5">
        <v>173056</v>
      </c>
      <c r="F256" s="5">
        <v>1</v>
      </c>
      <c r="G256" s="5">
        <v>416</v>
      </c>
      <c r="H256" s="5">
        <v>416</v>
      </c>
      <c r="I256" s="13">
        <v>1</v>
      </c>
    </row>
    <row r="257" spans="1:9" ht="14">
      <c r="A257" s="4" t="s">
        <v>276</v>
      </c>
      <c r="B257" s="12" t="s">
        <v>144</v>
      </c>
      <c r="C257" s="12" t="str">
        <f t="shared" si="1"/>
        <v>BMP-2</v>
      </c>
      <c r="D257" s="14">
        <v>28.8828125</v>
      </c>
      <c r="E257" s="5">
        <v>173056</v>
      </c>
      <c r="F257" s="5">
        <v>1</v>
      </c>
      <c r="G257" s="5">
        <v>416</v>
      </c>
      <c r="H257" s="5">
        <v>416</v>
      </c>
      <c r="I257" s="13">
        <v>1</v>
      </c>
    </row>
    <row r="258" spans="1:9" ht="14">
      <c r="A258" s="4" t="s">
        <v>277</v>
      </c>
      <c r="B258" s="12" t="s">
        <v>144</v>
      </c>
      <c r="C258" s="12" t="str">
        <f t="shared" si="1"/>
        <v>BMP-2</v>
      </c>
      <c r="D258" s="14">
        <v>26.4970703125</v>
      </c>
      <c r="E258" s="5">
        <v>173056</v>
      </c>
      <c r="F258" s="5">
        <v>1</v>
      </c>
      <c r="G258" s="5">
        <v>416</v>
      </c>
      <c r="H258" s="5">
        <v>416</v>
      </c>
      <c r="I258" s="13">
        <v>1</v>
      </c>
    </row>
    <row r="259" spans="1:9" ht="14">
      <c r="A259" s="4" t="s">
        <v>278</v>
      </c>
      <c r="B259" s="12" t="s">
        <v>144</v>
      </c>
      <c r="C259" s="12" t="str">
        <f t="shared" si="1"/>
        <v>BMP-2</v>
      </c>
      <c r="D259" s="14">
        <v>25.0302734375</v>
      </c>
      <c r="E259" s="5">
        <v>173056</v>
      </c>
      <c r="F259" s="5">
        <v>1</v>
      </c>
      <c r="G259" s="5">
        <v>416</v>
      </c>
      <c r="H259" s="5">
        <v>416</v>
      </c>
      <c r="I259" s="13">
        <v>1</v>
      </c>
    </row>
    <row r="260" spans="1:9" ht="14">
      <c r="A260" s="4" t="s">
        <v>279</v>
      </c>
      <c r="B260" s="12" t="s">
        <v>144</v>
      </c>
      <c r="C260" s="12" t="str">
        <f t="shared" si="1"/>
        <v>BMP-2</v>
      </c>
      <c r="D260" s="14">
        <v>28.103515625</v>
      </c>
      <c r="E260" s="5">
        <v>173056</v>
      </c>
      <c r="F260" s="5">
        <v>1</v>
      </c>
      <c r="G260" s="5">
        <v>416</v>
      </c>
      <c r="H260" s="5">
        <v>416</v>
      </c>
      <c r="I260" s="13">
        <v>1</v>
      </c>
    </row>
    <row r="261" spans="1:9" ht="14">
      <c r="A261" s="4" t="s">
        <v>280</v>
      </c>
      <c r="B261" s="12" t="s">
        <v>144</v>
      </c>
      <c r="C261" s="12" t="str">
        <f t="shared" si="1"/>
        <v>BMP-2</v>
      </c>
      <c r="D261" s="14">
        <v>15.98046875</v>
      </c>
      <c r="E261" s="5">
        <v>173056</v>
      </c>
      <c r="F261" s="5">
        <v>1</v>
      </c>
      <c r="G261" s="5">
        <v>416</v>
      </c>
      <c r="H261" s="5">
        <v>416</v>
      </c>
      <c r="I261" s="13">
        <v>1</v>
      </c>
    </row>
    <row r="262" spans="1:9" ht="14">
      <c r="A262" s="4" t="s">
        <v>281</v>
      </c>
      <c r="B262" s="12" t="s">
        <v>144</v>
      </c>
      <c r="C262" s="12" t="str">
        <f t="shared" si="1"/>
        <v>BMP-2</v>
      </c>
      <c r="D262" s="14">
        <v>44.4765625</v>
      </c>
      <c r="E262" s="5">
        <v>173056</v>
      </c>
      <c r="F262" s="5">
        <v>1</v>
      </c>
      <c r="G262" s="5">
        <v>416</v>
      </c>
      <c r="H262" s="5">
        <v>416</v>
      </c>
      <c r="I262" s="13">
        <v>1</v>
      </c>
    </row>
    <row r="263" spans="1:9" ht="14">
      <c r="A263" s="4" t="s">
        <v>282</v>
      </c>
      <c r="B263" s="12" t="s">
        <v>144</v>
      </c>
      <c r="C263" s="12" t="str">
        <f t="shared" si="1"/>
        <v>BMP-2</v>
      </c>
      <c r="D263" s="14">
        <v>34.5732421875</v>
      </c>
      <c r="E263" s="5">
        <v>173056</v>
      </c>
      <c r="F263" s="5">
        <v>1</v>
      </c>
      <c r="G263" s="5">
        <v>416</v>
      </c>
      <c r="H263" s="5">
        <v>416</v>
      </c>
      <c r="I263" s="13">
        <v>1</v>
      </c>
    </row>
    <row r="264" spans="1:9" ht="14">
      <c r="A264" s="4" t="s">
        <v>283</v>
      </c>
      <c r="B264" s="12" t="s">
        <v>144</v>
      </c>
      <c r="C264" s="12" t="str">
        <f t="shared" si="1"/>
        <v>BMP-2</v>
      </c>
      <c r="D264" s="14">
        <v>32.5859375</v>
      </c>
      <c r="E264" s="5">
        <v>173056</v>
      </c>
      <c r="F264" s="5">
        <v>1</v>
      </c>
      <c r="G264" s="5">
        <v>416</v>
      </c>
      <c r="H264" s="5">
        <v>416</v>
      </c>
      <c r="I264" s="13">
        <v>1</v>
      </c>
    </row>
    <row r="265" spans="1:9" ht="14">
      <c r="A265" s="4" t="s">
        <v>284</v>
      </c>
      <c r="B265" s="12" t="s">
        <v>144</v>
      </c>
      <c r="C265" s="12" t="str">
        <f t="shared" si="1"/>
        <v>BMP-2</v>
      </c>
      <c r="D265" s="14">
        <v>28.7158203125</v>
      </c>
      <c r="E265" s="5">
        <v>173056</v>
      </c>
      <c r="F265" s="5">
        <v>1</v>
      </c>
      <c r="G265" s="5">
        <v>416</v>
      </c>
      <c r="H265" s="5">
        <v>416</v>
      </c>
      <c r="I265" s="13">
        <v>1</v>
      </c>
    </row>
    <row r="266" spans="1:9" ht="13">
      <c r="A266" s="4" t="s">
        <v>285</v>
      </c>
      <c r="B266" s="12" t="s">
        <v>144</v>
      </c>
      <c r="C266" s="12" t="s">
        <v>286</v>
      </c>
      <c r="D266" s="14">
        <v>61.8173828125</v>
      </c>
      <c r="E266" s="5">
        <v>273280</v>
      </c>
      <c r="F266" s="5">
        <v>1</v>
      </c>
      <c r="G266" s="5">
        <v>427</v>
      </c>
      <c r="H266" s="5">
        <v>640</v>
      </c>
      <c r="I266" s="5">
        <v>2</v>
      </c>
    </row>
    <row r="267" spans="1:9" ht="13">
      <c r="A267" s="4" t="s">
        <v>287</v>
      </c>
      <c r="B267" s="12" t="s">
        <v>144</v>
      </c>
      <c r="C267" s="12" t="str">
        <f t="shared" ref="C267:C286" si="2">C266</f>
        <v>BMP-T15</v>
      </c>
      <c r="D267" s="14">
        <v>66.9794921875</v>
      </c>
      <c r="E267" s="5">
        <v>273280</v>
      </c>
      <c r="F267" s="5">
        <v>1</v>
      </c>
      <c r="G267" s="5">
        <v>427</v>
      </c>
      <c r="H267" s="5">
        <v>640</v>
      </c>
      <c r="I267" s="5">
        <v>2</v>
      </c>
    </row>
    <row r="268" spans="1:9" ht="13">
      <c r="A268" s="4" t="s">
        <v>288</v>
      </c>
      <c r="B268" s="12" t="s">
        <v>144</v>
      </c>
      <c r="C268" s="12" t="str">
        <f t="shared" si="2"/>
        <v>BMP-T15</v>
      </c>
      <c r="D268" s="14">
        <v>92.080078125</v>
      </c>
      <c r="E268" s="5">
        <v>273280</v>
      </c>
      <c r="F268" s="5">
        <v>1</v>
      </c>
      <c r="G268" s="5">
        <v>427</v>
      </c>
      <c r="H268" s="5">
        <v>640</v>
      </c>
      <c r="I268" s="5">
        <v>2</v>
      </c>
    </row>
    <row r="269" spans="1:9" ht="13">
      <c r="A269" s="4" t="s">
        <v>289</v>
      </c>
      <c r="B269" s="12" t="s">
        <v>144</v>
      </c>
      <c r="C269" s="12" t="str">
        <f t="shared" si="2"/>
        <v>BMP-T15</v>
      </c>
      <c r="D269" s="14">
        <v>66.837890625</v>
      </c>
      <c r="E269" s="5">
        <v>273280</v>
      </c>
      <c r="F269" s="5">
        <v>1</v>
      </c>
      <c r="G269" s="5">
        <v>427</v>
      </c>
      <c r="H269" s="5">
        <v>640</v>
      </c>
      <c r="I269" s="5">
        <v>2</v>
      </c>
    </row>
    <row r="270" spans="1:9" ht="13">
      <c r="A270" s="4" t="s">
        <v>290</v>
      </c>
      <c r="B270" s="12" t="s">
        <v>144</v>
      </c>
      <c r="C270" s="12" t="str">
        <f t="shared" si="2"/>
        <v>BMP-T15</v>
      </c>
      <c r="D270" s="14">
        <v>84.3251953125</v>
      </c>
      <c r="E270" s="5">
        <v>273280</v>
      </c>
      <c r="F270" s="5">
        <v>1</v>
      </c>
      <c r="G270" s="5">
        <v>427</v>
      </c>
      <c r="H270" s="5">
        <v>640</v>
      </c>
      <c r="I270" s="5">
        <v>2</v>
      </c>
    </row>
    <row r="271" spans="1:9" ht="13">
      <c r="A271" s="4" t="s">
        <v>291</v>
      </c>
      <c r="B271" s="12" t="s">
        <v>144</v>
      </c>
      <c r="C271" s="12" t="str">
        <f t="shared" si="2"/>
        <v>BMP-T15</v>
      </c>
      <c r="D271" s="14">
        <v>51.1630859375</v>
      </c>
      <c r="E271" s="5">
        <v>273280</v>
      </c>
      <c r="F271" s="5">
        <v>1</v>
      </c>
      <c r="G271" s="5">
        <v>427</v>
      </c>
      <c r="H271" s="5">
        <v>640</v>
      </c>
      <c r="I271" s="5">
        <v>2</v>
      </c>
    </row>
    <row r="272" spans="1:9" ht="13">
      <c r="A272" s="4" t="s">
        <v>292</v>
      </c>
      <c r="B272" s="12" t="s">
        <v>144</v>
      </c>
      <c r="C272" s="12" t="str">
        <f t="shared" si="2"/>
        <v>BMP-T15</v>
      </c>
      <c r="D272" s="14">
        <v>61.8994140625</v>
      </c>
      <c r="E272" s="5">
        <v>272853</v>
      </c>
      <c r="F272" s="5">
        <v>1</v>
      </c>
      <c r="G272" s="5">
        <v>427</v>
      </c>
      <c r="H272" s="5">
        <v>639</v>
      </c>
      <c r="I272" s="5">
        <v>2</v>
      </c>
    </row>
    <row r="273" spans="1:9" ht="13">
      <c r="A273" s="4" t="s">
        <v>293</v>
      </c>
      <c r="B273" s="12" t="s">
        <v>144</v>
      </c>
      <c r="C273" s="12" t="str">
        <f t="shared" si="2"/>
        <v>BMP-T15</v>
      </c>
      <c r="D273" s="14">
        <v>66.5537109375</v>
      </c>
      <c r="E273" s="5">
        <v>273280</v>
      </c>
      <c r="F273" s="5">
        <v>1</v>
      </c>
      <c r="G273" s="5">
        <v>427</v>
      </c>
      <c r="H273" s="5">
        <v>640</v>
      </c>
      <c r="I273" s="5">
        <v>2</v>
      </c>
    </row>
    <row r="274" spans="1:9" ht="13">
      <c r="A274" s="4" t="s">
        <v>294</v>
      </c>
      <c r="B274" s="12" t="s">
        <v>144</v>
      </c>
      <c r="C274" s="12" t="str">
        <f t="shared" si="2"/>
        <v>BMP-T15</v>
      </c>
      <c r="D274" s="14">
        <v>61.302734375</v>
      </c>
      <c r="E274" s="5">
        <v>273280</v>
      </c>
      <c r="F274" s="5">
        <v>1</v>
      </c>
      <c r="G274" s="5">
        <v>427</v>
      </c>
      <c r="H274" s="5">
        <v>640</v>
      </c>
      <c r="I274" s="5">
        <v>2</v>
      </c>
    </row>
    <row r="275" spans="1:9" ht="13">
      <c r="A275" s="4" t="s">
        <v>295</v>
      </c>
      <c r="B275" s="12" t="s">
        <v>144</v>
      </c>
      <c r="C275" s="12" t="str">
        <f t="shared" si="2"/>
        <v>BMP-T15</v>
      </c>
      <c r="D275" s="14">
        <v>71.275390625</v>
      </c>
      <c r="E275" s="5">
        <v>273280</v>
      </c>
      <c r="F275" s="5">
        <v>1</v>
      </c>
      <c r="G275" s="5">
        <v>427</v>
      </c>
      <c r="H275" s="5">
        <v>640</v>
      </c>
      <c r="I275" s="5">
        <v>2</v>
      </c>
    </row>
    <row r="276" spans="1:9" ht="13">
      <c r="A276" s="4" t="s">
        <v>296</v>
      </c>
      <c r="B276" s="12" t="s">
        <v>144</v>
      </c>
      <c r="C276" s="12" t="str">
        <f t="shared" si="2"/>
        <v>BMP-T15</v>
      </c>
      <c r="D276" s="14">
        <v>54.7431640625</v>
      </c>
      <c r="E276" s="5">
        <v>273280</v>
      </c>
      <c r="F276" s="5">
        <v>1</v>
      </c>
      <c r="G276" s="5">
        <v>427</v>
      </c>
      <c r="H276" s="5">
        <v>640</v>
      </c>
      <c r="I276" s="5">
        <v>2</v>
      </c>
    </row>
    <row r="277" spans="1:9" ht="13">
      <c r="A277" s="4" t="s">
        <v>297</v>
      </c>
      <c r="B277" s="12" t="s">
        <v>144</v>
      </c>
      <c r="C277" s="12" t="str">
        <f t="shared" si="2"/>
        <v>BMP-T15</v>
      </c>
      <c r="D277" s="14">
        <v>73.4013671875</v>
      </c>
      <c r="E277" s="5">
        <v>273280</v>
      </c>
      <c r="F277" s="5">
        <v>1</v>
      </c>
      <c r="G277" s="5">
        <v>427</v>
      </c>
      <c r="H277" s="5">
        <v>640</v>
      </c>
      <c r="I277" s="5">
        <v>2</v>
      </c>
    </row>
    <row r="278" spans="1:9" ht="13">
      <c r="A278" s="4" t="s">
        <v>298</v>
      </c>
      <c r="B278" s="12" t="s">
        <v>144</v>
      </c>
      <c r="C278" s="12" t="str">
        <f t="shared" si="2"/>
        <v>BMP-T15</v>
      </c>
      <c r="D278" s="14">
        <v>73.740234375</v>
      </c>
      <c r="E278" s="5">
        <v>273280</v>
      </c>
      <c r="F278" s="5">
        <v>1</v>
      </c>
      <c r="G278" s="5">
        <v>427</v>
      </c>
      <c r="H278" s="5">
        <v>640</v>
      </c>
      <c r="I278" s="5">
        <v>2</v>
      </c>
    </row>
    <row r="279" spans="1:9" ht="13">
      <c r="A279" s="4" t="s">
        <v>299</v>
      </c>
      <c r="B279" s="12" t="s">
        <v>144</v>
      </c>
      <c r="C279" s="12" t="str">
        <f t="shared" si="2"/>
        <v>BMP-T15</v>
      </c>
      <c r="D279" s="14">
        <v>67.9375</v>
      </c>
      <c r="E279" s="5">
        <v>273280</v>
      </c>
      <c r="F279" s="5">
        <v>1</v>
      </c>
      <c r="G279" s="5">
        <v>427</v>
      </c>
      <c r="H279" s="5">
        <v>640</v>
      </c>
      <c r="I279" s="5">
        <v>2</v>
      </c>
    </row>
    <row r="280" spans="1:9" ht="13">
      <c r="A280" s="4" t="s">
        <v>300</v>
      </c>
      <c r="B280" s="12" t="s">
        <v>144</v>
      </c>
      <c r="C280" s="12" t="str">
        <f t="shared" si="2"/>
        <v>BMP-T15</v>
      </c>
      <c r="D280" s="14">
        <v>70.595703125</v>
      </c>
      <c r="E280" s="5">
        <v>273280</v>
      </c>
      <c r="F280" s="5">
        <v>1</v>
      </c>
      <c r="G280" s="5">
        <v>427</v>
      </c>
      <c r="H280" s="5">
        <v>640</v>
      </c>
      <c r="I280" s="5">
        <v>2</v>
      </c>
    </row>
    <row r="281" spans="1:9" ht="13">
      <c r="A281" s="4" t="s">
        <v>301</v>
      </c>
      <c r="B281" s="12" t="s">
        <v>144</v>
      </c>
      <c r="C281" s="12" t="str">
        <f t="shared" si="2"/>
        <v>BMP-T15</v>
      </c>
      <c r="D281" s="14">
        <v>53.9326171875</v>
      </c>
      <c r="E281" s="5">
        <v>273280</v>
      </c>
      <c r="F281" s="5">
        <v>1</v>
      </c>
      <c r="G281" s="5">
        <v>427</v>
      </c>
      <c r="H281" s="5">
        <v>640</v>
      </c>
      <c r="I281" s="5">
        <v>2</v>
      </c>
    </row>
    <row r="282" spans="1:9" ht="13">
      <c r="A282" s="4" t="s">
        <v>302</v>
      </c>
      <c r="B282" s="12" t="s">
        <v>144</v>
      </c>
      <c r="C282" s="12" t="str">
        <f t="shared" si="2"/>
        <v>BMP-T15</v>
      </c>
      <c r="D282" s="14">
        <v>47.423828125</v>
      </c>
      <c r="E282" s="5">
        <v>273280</v>
      </c>
      <c r="F282" s="5">
        <v>1</v>
      </c>
      <c r="G282" s="5">
        <v>427</v>
      </c>
      <c r="H282" s="5">
        <v>640</v>
      </c>
      <c r="I282" s="5">
        <v>2</v>
      </c>
    </row>
    <row r="283" spans="1:9" ht="13">
      <c r="A283" s="4" t="s">
        <v>303</v>
      </c>
      <c r="B283" s="12" t="s">
        <v>144</v>
      </c>
      <c r="C283" s="12" t="str">
        <f t="shared" si="2"/>
        <v>BMP-T15</v>
      </c>
      <c r="D283" s="14">
        <v>50.8603515625</v>
      </c>
      <c r="E283" s="5">
        <v>273280</v>
      </c>
      <c r="F283" s="5">
        <v>1</v>
      </c>
      <c r="G283" s="5">
        <v>427</v>
      </c>
      <c r="H283" s="5">
        <v>640</v>
      </c>
      <c r="I283" s="5">
        <v>2</v>
      </c>
    </row>
    <row r="284" spans="1:9" ht="13">
      <c r="A284" s="4" t="s">
        <v>304</v>
      </c>
      <c r="B284" s="12" t="s">
        <v>144</v>
      </c>
      <c r="C284" s="12" t="str">
        <f t="shared" si="2"/>
        <v>BMP-T15</v>
      </c>
      <c r="D284" s="14">
        <v>42.2958984375</v>
      </c>
      <c r="E284" s="5">
        <v>273280</v>
      </c>
      <c r="F284" s="5">
        <v>1</v>
      </c>
      <c r="G284" s="5">
        <v>427</v>
      </c>
      <c r="H284" s="5">
        <v>640</v>
      </c>
      <c r="I284" s="5">
        <v>2</v>
      </c>
    </row>
    <row r="285" spans="1:9" ht="13">
      <c r="A285" s="4" t="s">
        <v>305</v>
      </c>
      <c r="B285" s="12" t="s">
        <v>144</v>
      </c>
      <c r="C285" s="12" t="str">
        <f t="shared" si="2"/>
        <v>BMP-T15</v>
      </c>
      <c r="D285" s="14">
        <v>47.37890625</v>
      </c>
      <c r="E285" s="5">
        <v>273280</v>
      </c>
      <c r="F285" s="5">
        <v>1</v>
      </c>
      <c r="G285" s="5">
        <v>427</v>
      </c>
      <c r="H285" s="5">
        <v>640</v>
      </c>
      <c r="I285" s="5">
        <v>2</v>
      </c>
    </row>
    <row r="286" spans="1:9" ht="13">
      <c r="A286" s="4" t="s">
        <v>306</v>
      </c>
      <c r="B286" s="12" t="s">
        <v>144</v>
      </c>
      <c r="C286" s="12" t="str">
        <f t="shared" si="2"/>
        <v>BMP-T15</v>
      </c>
      <c r="D286" s="14">
        <v>74.8271484375</v>
      </c>
      <c r="E286" s="5">
        <v>273280</v>
      </c>
      <c r="F286" s="5">
        <v>1</v>
      </c>
      <c r="G286" s="5">
        <v>427</v>
      </c>
      <c r="H286" s="5">
        <v>640</v>
      </c>
      <c r="I286" s="5">
        <v>2</v>
      </c>
    </row>
    <row r="287" spans="1:9" ht="13">
      <c r="A287" s="4" t="s">
        <v>307</v>
      </c>
      <c r="B287" s="12" t="s">
        <v>308</v>
      </c>
      <c r="C287" s="12" t="s">
        <v>309</v>
      </c>
      <c r="D287" s="14">
        <v>23.6142578125</v>
      </c>
      <c r="E287" s="5">
        <v>138670</v>
      </c>
      <c r="F287" s="5">
        <v>1</v>
      </c>
      <c r="G287" s="5">
        <v>245</v>
      </c>
      <c r="H287" s="5">
        <v>566</v>
      </c>
      <c r="I287" s="5">
        <v>2</v>
      </c>
    </row>
    <row r="288" spans="1:9" ht="13">
      <c r="A288" s="4" t="s">
        <v>310</v>
      </c>
      <c r="B288" s="12" t="s">
        <v>308</v>
      </c>
      <c r="C288" s="12" t="s">
        <v>309</v>
      </c>
      <c r="D288" s="14">
        <v>20.1962890625</v>
      </c>
      <c r="E288" s="5">
        <v>178478</v>
      </c>
      <c r="F288" s="5">
        <v>1</v>
      </c>
      <c r="G288" s="5">
        <v>383</v>
      </c>
      <c r="H288" s="5">
        <v>466</v>
      </c>
      <c r="I288" s="5">
        <v>2</v>
      </c>
    </row>
    <row r="289" spans="1:9" ht="13">
      <c r="A289" s="4" t="s">
        <v>311</v>
      </c>
      <c r="B289" s="12" t="s">
        <v>308</v>
      </c>
      <c r="C289" s="12" t="s">
        <v>309</v>
      </c>
      <c r="D289" s="14">
        <v>21.8212890625</v>
      </c>
      <c r="E289" s="5">
        <v>176250</v>
      </c>
      <c r="F289" s="5">
        <v>1</v>
      </c>
      <c r="G289" s="5">
        <v>375</v>
      </c>
      <c r="H289" s="5">
        <v>470</v>
      </c>
      <c r="I289" s="5">
        <v>2</v>
      </c>
    </row>
    <row r="290" spans="1:9" ht="13">
      <c r="A290" s="4" t="s">
        <v>312</v>
      </c>
      <c r="B290" s="12" t="s">
        <v>308</v>
      </c>
      <c r="C290" s="12" t="s">
        <v>309</v>
      </c>
      <c r="D290" s="14">
        <v>19.6708984375</v>
      </c>
      <c r="E290" s="5">
        <v>187530</v>
      </c>
      <c r="F290" s="5">
        <v>1</v>
      </c>
      <c r="G290" s="5">
        <v>329</v>
      </c>
      <c r="H290" s="5">
        <v>570</v>
      </c>
      <c r="I290" s="5">
        <v>2</v>
      </c>
    </row>
    <row r="291" spans="1:9" ht="13">
      <c r="A291" s="4" t="s">
        <v>313</v>
      </c>
      <c r="B291" s="12" t="s">
        <v>308</v>
      </c>
      <c r="C291" s="12" t="s">
        <v>309</v>
      </c>
      <c r="D291" s="14">
        <v>21.09375</v>
      </c>
      <c r="E291" s="5">
        <v>198375</v>
      </c>
      <c r="F291" s="5">
        <v>1</v>
      </c>
      <c r="G291" s="5">
        <v>375</v>
      </c>
      <c r="H291" s="5">
        <v>529</v>
      </c>
      <c r="I291" s="5">
        <v>2</v>
      </c>
    </row>
    <row r="292" spans="1:9" ht="13">
      <c r="A292" s="4" t="s">
        <v>314</v>
      </c>
      <c r="B292" s="12" t="s">
        <v>308</v>
      </c>
      <c r="C292" s="12" t="s">
        <v>309</v>
      </c>
      <c r="D292" s="14">
        <v>19.908203125</v>
      </c>
      <c r="E292" s="5">
        <v>183144</v>
      </c>
      <c r="F292" s="5">
        <v>1</v>
      </c>
      <c r="G292" s="5">
        <v>312</v>
      </c>
      <c r="H292" s="5">
        <v>587</v>
      </c>
      <c r="I292" s="5">
        <v>2</v>
      </c>
    </row>
    <row r="293" spans="1:9" ht="13">
      <c r="A293" s="4" t="s">
        <v>315</v>
      </c>
      <c r="B293" s="12" t="s">
        <v>308</v>
      </c>
      <c r="C293" s="12" t="s">
        <v>309</v>
      </c>
      <c r="D293" s="14">
        <v>23.1484375</v>
      </c>
      <c r="E293" s="5">
        <v>223289</v>
      </c>
      <c r="F293" s="5">
        <v>1</v>
      </c>
      <c r="G293" s="5">
        <v>383</v>
      </c>
      <c r="H293" s="5">
        <v>583</v>
      </c>
      <c r="I293" s="5">
        <v>2</v>
      </c>
    </row>
    <row r="294" spans="1:9" ht="13">
      <c r="A294" s="4" t="s">
        <v>316</v>
      </c>
      <c r="B294" s="12" t="s">
        <v>308</v>
      </c>
      <c r="C294" s="12" t="s">
        <v>309</v>
      </c>
      <c r="D294" s="14">
        <v>22.9072265625</v>
      </c>
      <c r="E294" s="5">
        <v>176250</v>
      </c>
      <c r="F294" s="5">
        <v>1</v>
      </c>
      <c r="G294" s="5">
        <v>375</v>
      </c>
      <c r="H294" s="5">
        <v>470</v>
      </c>
      <c r="I294" s="5">
        <v>2</v>
      </c>
    </row>
    <row r="295" spans="1:9" ht="13">
      <c r="A295" s="4" t="s">
        <v>317</v>
      </c>
      <c r="B295" s="12" t="s">
        <v>308</v>
      </c>
      <c r="C295" s="12" t="s">
        <v>309</v>
      </c>
      <c r="D295" s="14">
        <v>92.9267578125</v>
      </c>
      <c r="E295" s="5">
        <v>120000</v>
      </c>
      <c r="F295" s="5">
        <v>1</v>
      </c>
      <c r="G295" s="5">
        <v>300</v>
      </c>
      <c r="H295" s="5">
        <v>400</v>
      </c>
      <c r="I295" s="5">
        <v>2</v>
      </c>
    </row>
    <row r="296" spans="1:9" ht="13">
      <c r="A296" s="4" t="s">
        <v>318</v>
      </c>
      <c r="B296" s="12" t="s">
        <v>308</v>
      </c>
      <c r="C296" s="12" t="s">
        <v>309</v>
      </c>
      <c r="D296" s="14">
        <v>76.5869140625</v>
      </c>
      <c r="E296" s="5">
        <v>120000</v>
      </c>
      <c r="F296" s="5">
        <v>1</v>
      </c>
      <c r="G296" s="5">
        <v>300</v>
      </c>
      <c r="H296" s="5">
        <v>400</v>
      </c>
      <c r="I296" s="5">
        <v>2</v>
      </c>
    </row>
    <row r="297" spans="1:9" ht="13">
      <c r="A297" s="4" t="s">
        <v>319</v>
      </c>
      <c r="B297" s="12" t="s">
        <v>308</v>
      </c>
      <c r="C297" s="12" t="s">
        <v>309</v>
      </c>
      <c r="D297" s="14">
        <v>39.763671875</v>
      </c>
      <c r="E297" s="5">
        <v>173372</v>
      </c>
      <c r="F297" s="5">
        <v>1</v>
      </c>
      <c r="G297" s="5">
        <v>356</v>
      </c>
      <c r="H297" s="5">
        <v>487</v>
      </c>
      <c r="I297" s="5">
        <v>2</v>
      </c>
    </row>
    <row r="298" spans="1:9" ht="13">
      <c r="A298" s="4" t="s">
        <v>320</v>
      </c>
      <c r="B298" s="12" t="s">
        <v>308</v>
      </c>
      <c r="C298" s="12" t="s">
        <v>309</v>
      </c>
      <c r="D298" s="14">
        <v>61.6728515625</v>
      </c>
      <c r="E298" s="5">
        <v>126225</v>
      </c>
      <c r="F298" s="5">
        <v>1</v>
      </c>
      <c r="G298" s="5">
        <v>297</v>
      </c>
      <c r="H298" s="5">
        <v>425</v>
      </c>
      <c r="I298" s="5">
        <v>2</v>
      </c>
    </row>
    <row r="299" spans="1:9" ht="13">
      <c r="A299" s="4" t="s">
        <v>321</v>
      </c>
      <c r="B299" s="12" t="s">
        <v>308</v>
      </c>
      <c r="C299" s="12" t="s">
        <v>309</v>
      </c>
      <c r="D299" s="14">
        <v>17.978515625</v>
      </c>
      <c r="E299" s="5">
        <v>134700</v>
      </c>
      <c r="F299" s="5">
        <v>1</v>
      </c>
      <c r="G299" s="5">
        <v>300</v>
      </c>
      <c r="H299" s="5">
        <v>449</v>
      </c>
      <c r="I299" s="5">
        <v>2</v>
      </c>
    </row>
    <row r="300" spans="1:9" ht="14">
      <c r="A300" s="4" t="s">
        <v>322</v>
      </c>
      <c r="B300" s="12" t="s">
        <v>308</v>
      </c>
      <c r="C300" s="12" t="s">
        <v>323</v>
      </c>
      <c r="D300" s="14">
        <v>5.3896484375</v>
      </c>
      <c r="E300" s="5">
        <v>13440</v>
      </c>
      <c r="F300" s="5">
        <v>1</v>
      </c>
      <c r="G300" s="5">
        <v>96</v>
      </c>
      <c r="H300" s="5">
        <v>140</v>
      </c>
      <c r="I300" s="13">
        <v>0</v>
      </c>
    </row>
    <row r="301" spans="1:9" ht="13">
      <c r="A301" s="4" t="s">
        <v>324</v>
      </c>
      <c r="B301" s="12" t="s">
        <v>308</v>
      </c>
      <c r="C301" s="12" t="str">
        <f t="shared" ref="C301:C311" si="3">C300</f>
        <v>BTR-60</v>
      </c>
      <c r="D301" s="14">
        <v>67.51171875</v>
      </c>
      <c r="E301" s="5">
        <v>269658</v>
      </c>
      <c r="F301" s="5">
        <v>1</v>
      </c>
      <c r="G301" s="5">
        <v>422</v>
      </c>
      <c r="H301" s="5">
        <v>639</v>
      </c>
      <c r="I301" s="5">
        <v>2</v>
      </c>
    </row>
    <row r="302" spans="1:9" ht="13">
      <c r="A302" s="4" t="s">
        <v>325</v>
      </c>
      <c r="B302" s="12" t="s">
        <v>308</v>
      </c>
      <c r="C302" s="12" t="str">
        <f t="shared" si="3"/>
        <v>BTR-60</v>
      </c>
      <c r="D302" s="14">
        <v>65.7373046875</v>
      </c>
      <c r="E302" s="5">
        <v>268160</v>
      </c>
      <c r="F302" s="5">
        <v>1</v>
      </c>
      <c r="G302" s="5">
        <v>419</v>
      </c>
      <c r="H302" s="5">
        <v>640</v>
      </c>
      <c r="I302" s="5">
        <v>2</v>
      </c>
    </row>
    <row r="303" spans="1:9" ht="13">
      <c r="A303" s="4" t="s">
        <v>326</v>
      </c>
      <c r="B303" s="12" t="s">
        <v>308</v>
      </c>
      <c r="C303" s="12" t="str">
        <f t="shared" si="3"/>
        <v>BTR-60</v>
      </c>
      <c r="D303" s="14">
        <v>35.4541015625</v>
      </c>
      <c r="E303" s="5">
        <v>273280</v>
      </c>
      <c r="F303" s="5">
        <v>1</v>
      </c>
      <c r="G303" s="5">
        <v>427</v>
      </c>
      <c r="H303" s="5">
        <v>640</v>
      </c>
      <c r="I303" s="5">
        <v>2</v>
      </c>
    </row>
    <row r="304" spans="1:9" ht="13">
      <c r="A304" s="4" t="s">
        <v>327</v>
      </c>
      <c r="B304" s="12" t="s">
        <v>308</v>
      </c>
      <c r="C304" s="12" t="str">
        <f t="shared" si="3"/>
        <v>BTR-60</v>
      </c>
      <c r="D304" s="14">
        <v>46.8701171875</v>
      </c>
      <c r="E304" s="5">
        <v>307200</v>
      </c>
      <c r="F304" s="5">
        <v>1</v>
      </c>
      <c r="G304" s="5">
        <v>480</v>
      </c>
      <c r="H304" s="5">
        <v>640</v>
      </c>
      <c r="I304" s="5">
        <v>2</v>
      </c>
    </row>
    <row r="305" spans="1:9" ht="13">
      <c r="A305" s="4" t="s">
        <v>328</v>
      </c>
      <c r="B305" s="12" t="s">
        <v>308</v>
      </c>
      <c r="C305" s="12" t="str">
        <f t="shared" si="3"/>
        <v>BTR-60</v>
      </c>
      <c r="D305" s="14">
        <v>113.1337890625</v>
      </c>
      <c r="E305" s="5">
        <v>307200</v>
      </c>
      <c r="F305" s="5">
        <v>1</v>
      </c>
      <c r="G305" s="5">
        <v>480</v>
      </c>
      <c r="H305" s="5">
        <v>640</v>
      </c>
      <c r="I305" s="5">
        <v>2</v>
      </c>
    </row>
    <row r="306" spans="1:9" ht="13">
      <c r="A306" s="4" t="s">
        <v>329</v>
      </c>
      <c r="B306" s="12" t="s">
        <v>308</v>
      </c>
      <c r="C306" s="12" t="str">
        <f t="shared" si="3"/>
        <v>BTR-60</v>
      </c>
      <c r="D306" s="14">
        <v>59.0966796875</v>
      </c>
      <c r="E306" s="5">
        <v>214400</v>
      </c>
      <c r="F306" s="5">
        <v>1</v>
      </c>
      <c r="G306" s="5">
        <v>335</v>
      </c>
      <c r="H306" s="5">
        <v>640</v>
      </c>
      <c r="I306" s="5">
        <v>2</v>
      </c>
    </row>
    <row r="307" spans="1:9" ht="13">
      <c r="A307" s="4" t="s">
        <v>330</v>
      </c>
      <c r="B307" s="12" t="s">
        <v>308</v>
      </c>
      <c r="C307" s="12" t="str">
        <f t="shared" si="3"/>
        <v>BTR-60</v>
      </c>
      <c r="D307" s="14">
        <v>62.5146484375</v>
      </c>
      <c r="E307" s="5">
        <v>273280</v>
      </c>
      <c r="F307" s="5">
        <v>1</v>
      </c>
      <c r="G307" s="5">
        <v>427</v>
      </c>
      <c r="H307" s="5">
        <v>640</v>
      </c>
      <c r="I307" s="5">
        <v>2</v>
      </c>
    </row>
    <row r="308" spans="1:9" ht="13">
      <c r="A308" s="4" t="s">
        <v>331</v>
      </c>
      <c r="B308" s="12" t="s">
        <v>308</v>
      </c>
      <c r="C308" s="12" t="str">
        <f t="shared" si="3"/>
        <v>BTR-60</v>
      </c>
      <c r="D308" s="14">
        <v>65.955078125</v>
      </c>
      <c r="E308" s="5">
        <v>273280</v>
      </c>
      <c r="F308" s="5">
        <v>1</v>
      </c>
      <c r="G308" s="5">
        <v>427</v>
      </c>
      <c r="H308" s="5">
        <v>640</v>
      </c>
      <c r="I308" s="5">
        <v>2</v>
      </c>
    </row>
    <row r="309" spans="1:9" ht="13">
      <c r="A309" s="4" t="s">
        <v>332</v>
      </c>
      <c r="B309" s="12" t="s">
        <v>308</v>
      </c>
      <c r="C309" s="12" t="str">
        <f t="shared" si="3"/>
        <v>BTR-60</v>
      </c>
      <c r="D309" s="14">
        <v>60.6279296875</v>
      </c>
      <c r="E309" s="5">
        <v>273280</v>
      </c>
      <c r="F309" s="5">
        <v>1</v>
      </c>
      <c r="G309" s="5">
        <v>427</v>
      </c>
      <c r="H309" s="5">
        <v>640</v>
      </c>
      <c r="I309" s="5">
        <v>2</v>
      </c>
    </row>
    <row r="310" spans="1:9" ht="13">
      <c r="A310" s="4" t="s">
        <v>333</v>
      </c>
      <c r="B310" s="12" t="s">
        <v>308</v>
      </c>
      <c r="C310" s="12" t="str">
        <f t="shared" si="3"/>
        <v>BTR-60</v>
      </c>
      <c r="D310" s="14">
        <v>60.8759765625</v>
      </c>
      <c r="E310" s="5">
        <v>307200</v>
      </c>
      <c r="F310" s="5">
        <v>1</v>
      </c>
      <c r="G310" s="5">
        <v>480</v>
      </c>
      <c r="H310" s="5">
        <v>640</v>
      </c>
      <c r="I310" s="5">
        <v>2</v>
      </c>
    </row>
    <row r="311" spans="1:9" ht="13">
      <c r="A311" s="4" t="s">
        <v>334</v>
      </c>
      <c r="B311" s="12" t="s">
        <v>308</v>
      </c>
      <c r="C311" s="12" t="str">
        <f t="shared" si="3"/>
        <v>BTR-60</v>
      </c>
      <c r="D311" s="14">
        <v>70.408203125</v>
      </c>
      <c r="E311" s="5">
        <v>307200</v>
      </c>
      <c r="F311" s="5">
        <v>1</v>
      </c>
      <c r="G311" s="5">
        <v>480</v>
      </c>
      <c r="H311" s="5">
        <v>640</v>
      </c>
      <c r="I311" s="5">
        <v>2</v>
      </c>
    </row>
    <row r="312" spans="1:9" ht="14">
      <c r="A312" s="4" t="s">
        <v>335</v>
      </c>
      <c r="B312" s="12" t="s">
        <v>308</v>
      </c>
      <c r="C312" s="12" t="s">
        <v>336</v>
      </c>
      <c r="D312" s="14">
        <v>45.275390625</v>
      </c>
      <c r="E312" s="5">
        <v>173056</v>
      </c>
      <c r="F312" s="5">
        <v>1</v>
      </c>
      <c r="G312" s="5">
        <v>416</v>
      </c>
      <c r="H312" s="5">
        <v>416</v>
      </c>
      <c r="I312" s="13">
        <v>1</v>
      </c>
    </row>
    <row r="313" spans="1:9" ht="14">
      <c r="A313" s="4" t="s">
        <v>337</v>
      </c>
      <c r="B313" s="12" t="s">
        <v>308</v>
      </c>
      <c r="C313" s="12" t="str">
        <f t="shared" ref="C313:C399" si="4">C312</f>
        <v>BTR-70</v>
      </c>
      <c r="D313" s="14">
        <v>38.53515625</v>
      </c>
      <c r="E313" s="5">
        <v>173056</v>
      </c>
      <c r="F313" s="5">
        <v>1</v>
      </c>
      <c r="G313" s="5">
        <v>416</v>
      </c>
      <c r="H313" s="5">
        <v>416</v>
      </c>
      <c r="I313" s="13">
        <v>1</v>
      </c>
    </row>
    <row r="314" spans="1:9" ht="14">
      <c r="A314" s="4" t="s">
        <v>338</v>
      </c>
      <c r="B314" s="12" t="s">
        <v>308</v>
      </c>
      <c r="C314" s="12" t="str">
        <f t="shared" si="4"/>
        <v>BTR-70</v>
      </c>
      <c r="D314" s="14">
        <v>31.720703125</v>
      </c>
      <c r="E314" s="5">
        <v>173056</v>
      </c>
      <c r="F314" s="5">
        <v>1</v>
      </c>
      <c r="G314" s="5">
        <v>416</v>
      </c>
      <c r="H314" s="5">
        <v>416</v>
      </c>
      <c r="I314" s="13">
        <v>1</v>
      </c>
    </row>
    <row r="315" spans="1:9" ht="14">
      <c r="A315" s="4" t="s">
        <v>339</v>
      </c>
      <c r="B315" s="12" t="s">
        <v>308</v>
      </c>
      <c r="C315" s="12" t="str">
        <f t="shared" si="4"/>
        <v>BTR-70</v>
      </c>
      <c r="D315" s="14">
        <v>32.0595703125</v>
      </c>
      <c r="E315" s="5">
        <v>173056</v>
      </c>
      <c r="F315" s="5">
        <v>1</v>
      </c>
      <c r="G315" s="5">
        <v>416</v>
      </c>
      <c r="H315" s="5">
        <v>416</v>
      </c>
      <c r="I315" s="13">
        <v>1</v>
      </c>
    </row>
    <row r="316" spans="1:9" ht="14">
      <c r="A316" s="4" t="s">
        <v>340</v>
      </c>
      <c r="B316" s="12" t="s">
        <v>308</v>
      </c>
      <c r="C316" s="12" t="str">
        <f t="shared" si="4"/>
        <v>BTR-70</v>
      </c>
      <c r="D316" s="14">
        <v>31.2158203125</v>
      </c>
      <c r="E316" s="5">
        <v>173056</v>
      </c>
      <c r="F316" s="5">
        <v>1</v>
      </c>
      <c r="G316" s="5">
        <v>416</v>
      </c>
      <c r="H316" s="5">
        <v>416</v>
      </c>
      <c r="I316" s="13">
        <v>1</v>
      </c>
    </row>
    <row r="317" spans="1:9" ht="14">
      <c r="A317" s="4" t="s">
        <v>341</v>
      </c>
      <c r="B317" s="12" t="s">
        <v>308</v>
      </c>
      <c r="C317" s="12" t="str">
        <f t="shared" si="4"/>
        <v>BTR-70</v>
      </c>
      <c r="D317" s="14">
        <v>31.732421875</v>
      </c>
      <c r="E317" s="5">
        <v>173056</v>
      </c>
      <c r="F317" s="5">
        <v>1</v>
      </c>
      <c r="G317" s="5">
        <v>416</v>
      </c>
      <c r="H317" s="5">
        <v>416</v>
      </c>
      <c r="I317" s="13">
        <v>1</v>
      </c>
    </row>
    <row r="318" spans="1:9" ht="14">
      <c r="A318" s="4" t="s">
        <v>342</v>
      </c>
      <c r="B318" s="12" t="s">
        <v>308</v>
      </c>
      <c r="C318" s="12" t="str">
        <f t="shared" si="4"/>
        <v>BTR-70</v>
      </c>
      <c r="D318" s="14">
        <v>33.5546875</v>
      </c>
      <c r="E318" s="5">
        <v>173056</v>
      </c>
      <c r="F318" s="5">
        <v>1</v>
      </c>
      <c r="G318" s="5">
        <v>416</v>
      </c>
      <c r="H318" s="5">
        <v>416</v>
      </c>
      <c r="I318" s="13">
        <v>1</v>
      </c>
    </row>
    <row r="319" spans="1:9" ht="14">
      <c r="A319" s="4" t="s">
        <v>343</v>
      </c>
      <c r="B319" s="12" t="s">
        <v>308</v>
      </c>
      <c r="C319" s="12" t="str">
        <f t="shared" si="4"/>
        <v>BTR-70</v>
      </c>
      <c r="D319" s="14">
        <v>36.203125</v>
      </c>
      <c r="E319" s="5">
        <v>173056</v>
      </c>
      <c r="F319" s="5">
        <v>1</v>
      </c>
      <c r="G319" s="5">
        <v>416</v>
      </c>
      <c r="H319" s="5">
        <v>416</v>
      </c>
      <c r="I319" s="13">
        <v>1</v>
      </c>
    </row>
    <row r="320" spans="1:9" ht="14">
      <c r="A320" s="4" t="s">
        <v>344</v>
      </c>
      <c r="B320" s="12" t="s">
        <v>308</v>
      </c>
      <c r="C320" s="12" t="str">
        <f t="shared" si="4"/>
        <v>BTR-70</v>
      </c>
      <c r="D320" s="14">
        <v>26.435546875</v>
      </c>
      <c r="E320" s="5">
        <v>173056</v>
      </c>
      <c r="F320" s="5">
        <v>1</v>
      </c>
      <c r="G320" s="5">
        <v>416</v>
      </c>
      <c r="H320" s="5">
        <v>416</v>
      </c>
      <c r="I320" s="13">
        <v>1</v>
      </c>
    </row>
    <row r="321" spans="1:9" ht="14">
      <c r="A321" s="4" t="s">
        <v>345</v>
      </c>
      <c r="B321" s="12" t="s">
        <v>308</v>
      </c>
      <c r="C321" s="12" t="str">
        <f t="shared" si="4"/>
        <v>BTR-70</v>
      </c>
      <c r="D321" s="14">
        <v>24.1669921875</v>
      </c>
      <c r="E321" s="5">
        <v>173056</v>
      </c>
      <c r="F321" s="5">
        <v>1</v>
      </c>
      <c r="G321" s="5">
        <v>416</v>
      </c>
      <c r="H321" s="5">
        <v>416</v>
      </c>
      <c r="I321" s="13">
        <v>1</v>
      </c>
    </row>
    <row r="322" spans="1:9" ht="14">
      <c r="A322" s="4" t="s">
        <v>346</v>
      </c>
      <c r="B322" s="12" t="s">
        <v>308</v>
      </c>
      <c r="C322" s="12" t="str">
        <f t="shared" si="4"/>
        <v>BTR-70</v>
      </c>
      <c r="D322" s="14">
        <v>24.1328125</v>
      </c>
      <c r="E322" s="5">
        <v>173056</v>
      </c>
      <c r="F322" s="5">
        <v>1</v>
      </c>
      <c r="G322" s="5">
        <v>416</v>
      </c>
      <c r="H322" s="5">
        <v>416</v>
      </c>
      <c r="I322" s="13">
        <v>1</v>
      </c>
    </row>
    <row r="323" spans="1:9" ht="14">
      <c r="A323" s="4" t="s">
        <v>347</v>
      </c>
      <c r="B323" s="12" t="s">
        <v>308</v>
      </c>
      <c r="C323" s="12" t="str">
        <f t="shared" si="4"/>
        <v>BTR-70</v>
      </c>
      <c r="D323" s="14">
        <v>38.28515625</v>
      </c>
      <c r="E323" s="5">
        <v>173056</v>
      </c>
      <c r="F323" s="5">
        <v>1</v>
      </c>
      <c r="G323" s="5">
        <v>416</v>
      </c>
      <c r="H323" s="5">
        <v>416</v>
      </c>
      <c r="I323" s="13">
        <v>1</v>
      </c>
    </row>
    <row r="324" spans="1:9" ht="14">
      <c r="A324" s="4" t="s">
        <v>348</v>
      </c>
      <c r="B324" s="12" t="s">
        <v>308</v>
      </c>
      <c r="C324" s="12" t="str">
        <f t="shared" si="4"/>
        <v>BTR-70</v>
      </c>
      <c r="D324" s="14">
        <v>24.01953125</v>
      </c>
      <c r="E324" s="5">
        <v>173056</v>
      </c>
      <c r="F324" s="5">
        <v>1</v>
      </c>
      <c r="G324" s="5">
        <v>416</v>
      </c>
      <c r="H324" s="5">
        <v>416</v>
      </c>
      <c r="I324" s="13">
        <v>1</v>
      </c>
    </row>
    <row r="325" spans="1:9" ht="14">
      <c r="A325" s="4" t="s">
        <v>349</v>
      </c>
      <c r="B325" s="12" t="s">
        <v>308</v>
      </c>
      <c r="C325" s="12" t="str">
        <f t="shared" si="4"/>
        <v>BTR-70</v>
      </c>
      <c r="D325" s="14">
        <v>28.6904296875</v>
      </c>
      <c r="E325" s="5">
        <v>173056</v>
      </c>
      <c r="F325" s="5">
        <v>1</v>
      </c>
      <c r="G325" s="5">
        <v>416</v>
      </c>
      <c r="H325" s="5">
        <v>416</v>
      </c>
      <c r="I325" s="13">
        <v>1</v>
      </c>
    </row>
    <row r="326" spans="1:9" ht="14">
      <c r="A326" s="4" t="s">
        <v>350</v>
      </c>
      <c r="B326" s="12" t="s">
        <v>308</v>
      </c>
      <c r="C326" s="12" t="str">
        <f t="shared" si="4"/>
        <v>BTR-70</v>
      </c>
      <c r="D326" s="14">
        <v>37.259765625</v>
      </c>
      <c r="E326" s="5">
        <v>173056</v>
      </c>
      <c r="F326" s="5">
        <v>1</v>
      </c>
      <c r="G326" s="5">
        <v>416</v>
      </c>
      <c r="H326" s="5">
        <v>416</v>
      </c>
      <c r="I326" s="13">
        <v>1</v>
      </c>
    </row>
    <row r="327" spans="1:9" ht="14">
      <c r="A327" s="4" t="s">
        <v>351</v>
      </c>
      <c r="B327" s="12" t="s">
        <v>308</v>
      </c>
      <c r="C327" s="12" t="str">
        <f t="shared" si="4"/>
        <v>BTR-70</v>
      </c>
      <c r="D327" s="14">
        <v>17.0009765625</v>
      </c>
      <c r="E327" s="5">
        <v>173056</v>
      </c>
      <c r="F327" s="5">
        <v>1</v>
      </c>
      <c r="G327" s="5">
        <v>416</v>
      </c>
      <c r="H327" s="5">
        <v>416</v>
      </c>
      <c r="I327" s="13">
        <v>1</v>
      </c>
    </row>
    <row r="328" spans="1:9" ht="14">
      <c r="A328" s="4" t="s">
        <v>352</v>
      </c>
      <c r="B328" s="12" t="s">
        <v>308</v>
      </c>
      <c r="C328" s="12" t="str">
        <f t="shared" si="4"/>
        <v>BTR-70</v>
      </c>
      <c r="D328" s="14">
        <v>35.35546875</v>
      </c>
      <c r="E328" s="5">
        <v>173056</v>
      </c>
      <c r="F328" s="5">
        <v>1</v>
      </c>
      <c r="G328" s="5">
        <v>416</v>
      </c>
      <c r="H328" s="5">
        <v>416</v>
      </c>
      <c r="I328" s="13">
        <v>1</v>
      </c>
    </row>
    <row r="329" spans="1:9" ht="14">
      <c r="A329" s="4" t="s">
        <v>353</v>
      </c>
      <c r="B329" s="12" t="s">
        <v>308</v>
      </c>
      <c r="C329" s="12" t="str">
        <f t="shared" si="4"/>
        <v>BTR-70</v>
      </c>
      <c r="D329" s="14">
        <v>33.8115234375</v>
      </c>
      <c r="E329" s="5">
        <v>173056</v>
      </c>
      <c r="F329" s="5">
        <v>1</v>
      </c>
      <c r="G329" s="5">
        <v>416</v>
      </c>
      <c r="H329" s="5">
        <v>416</v>
      </c>
      <c r="I329" s="13">
        <v>1</v>
      </c>
    </row>
    <row r="330" spans="1:9" ht="14">
      <c r="A330" s="4" t="s">
        <v>354</v>
      </c>
      <c r="B330" s="12" t="s">
        <v>308</v>
      </c>
      <c r="C330" s="12" t="str">
        <f t="shared" si="4"/>
        <v>BTR-70</v>
      </c>
      <c r="D330" s="14">
        <v>40.6611328125</v>
      </c>
      <c r="E330" s="5">
        <v>173056</v>
      </c>
      <c r="F330" s="5">
        <v>1</v>
      </c>
      <c r="G330" s="5">
        <v>416</v>
      </c>
      <c r="H330" s="5">
        <v>416</v>
      </c>
      <c r="I330" s="13">
        <v>1</v>
      </c>
    </row>
    <row r="331" spans="1:9" ht="14">
      <c r="A331" s="4" t="s">
        <v>355</v>
      </c>
      <c r="B331" s="12" t="s">
        <v>308</v>
      </c>
      <c r="C331" s="12" t="str">
        <f t="shared" si="4"/>
        <v>BTR-70</v>
      </c>
      <c r="D331" s="14">
        <v>32.109375</v>
      </c>
      <c r="E331" s="5">
        <v>173056</v>
      </c>
      <c r="F331" s="5">
        <v>1</v>
      </c>
      <c r="G331" s="5">
        <v>416</v>
      </c>
      <c r="H331" s="5">
        <v>416</v>
      </c>
      <c r="I331" s="13">
        <v>1</v>
      </c>
    </row>
    <row r="332" spans="1:9" ht="14">
      <c r="A332" s="4" t="s">
        <v>356</v>
      </c>
      <c r="B332" s="12" t="s">
        <v>308</v>
      </c>
      <c r="C332" s="12" t="str">
        <f t="shared" si="4"/>
        <v>BTR-70</v>
      </c>
      <c r="D332" s="14">
        <v>31.4208984375</v>
      </c>
      <c r="E332" s="5">
        <v>173056</v>
      </c>
      <c r="F332" s="5">
        <v>1</v>
      </c>
      <c r="G332" s="5">
        <v>416</v>
      </c>
      <c r="H332" s="5">
        <v>416</v>
      </c>
      <c r="I332" s="13">
        <v>1</v>
      </c>
    </row>
    <row r="333" spans="1:9" ht="14">
      <c r="A333" s="4" t="s">
        <v>357</v>
      </c>
      <c r="B333" s="12" t="s">
        <v>308</v>
      </c>
      <c r="C333" s="12" t="str">
        <f t="shared" si="4"/>
        <v>BTR-70</v>
      </c>
      <c r="D333" s="14">
        <v>30.9541015625</v>
      </c>
      <c r="E333" s="5">
        <v>173056</v>
      </c>
      <c r="F333" s="5">
        <v>1</v>
      </c>
      <c r="G333" s="5">
        <v>416</v>
      </c>
      <c r="H333" s="5">
        <v>416</v>
      </c>
      <c r="I333" s="13">
        <v>1</v>
      </c>
    </row>
    <row r="334" spans="1:9" ht="14">
      <c r="A334" s="4" t="s">
        <v>358</v>
      </c>
      <c r="B334" s="12" t="s">
        <v>308</v>
      </c>
      <c r="C334" s="12" t="str">
        <f t="shared" si="4"/>
        <v>BTR-70</v>
      </c>
      <c r="D334" s="14">
        <v>40.7197265625</v>
      </c>
      <c r="E334" s="5">
        <v>173056</v>
      </c>
      <c r="F334" s="5">
        <v>1</v>
      </c>
      <c r="G334" s="5">
        <v>416</v>
      </c>
      <c r="H334" s="5">
        <v>416</v>
      </c>
      <c r="I334" s="13">
        <v>1</v>
      </c>
    </row>
    <row r="335" spans="1:9" ht="14">
      <c r="A335" s="4" t="s">
        <v>359</v>
      </c>
      <c r="B335" s="12" t="s">
        <v>308</v>
      </c>
      <c r="C335" s="12" t="str">
        <f t="shared" si="4"/>
        <v>BTR-70</v>
      </c>
      <c r="D335" s="14">
        <v>31.6162109375</v>
      </c>
      <c r="E335" s="5">
        <v>173056</v>
      </c>
      <c r="F335" s="5">
        <v>1</v>
      </c>
      <c r="G335" s="5">
        <v>416</v>
      </c>
      <c r="H335" s="5">
        <v>416</v>
      </c>
      <c r="I335" s="13">
        <v>1</v>
      </c>
    </row>
    <row r="336" spans="1:9" ht="14">
      <c r="A336" s="4" t="s">
        <v>360</v>
      </c>
      <c r="B336" s="12" t="s">
        <v>308</v>
      </c>
      <c r="C336" s="12" t="str">
        <f t="shared" si="4"/>
        <v>BTR-70</v>
      </c>
      <c r="D336" s="14">
        <v>35.7607421875</v>
      </c>
      <c r="E336" s="5">
        <v>173056</v>
      </c>
      <c r="F336" s="5">
        <v>1</v>
      </c>
      <c r="G336" s="5">
        <v>416</v>
      </c>
      <c r="H336" s="5">
        <v>416</v>
      </c>
      <c r="I336" s="13">
        <v>1</v>
      </c>
    </row>
    <row r="337" spans="1:9" ht="14">
      <c r="A337" s="4" t="s">
        <v>361</v>
      </c>
      <c r="B337" s="12" t="s">
        <v>308</v>
      </c>
      <c r="C337" s="12" t="str">
        <f t="shared" si="4"/>
        <v>BTR-70</v>
      </c>
      <c r="D337" s="14">
        <v>32.9736328125</v>
      </c>
      <c r="E337" s="5">
        <v>173056</v>
      </c>
      <c r="F337" s="5">
        <v>1</v>
      </c>
      <c r="G337" s="5">
        <v>416</v>
      </c>
      <c r="H337" s="5">
        <v>416</v>
      </c>
      <c r="I337" s="13">
        <v>1</v>
      </c>
    </row>
    <row r="338" spans="1:9" ht="14">
      <c r="A338" s="4" t="s">
        <v>362</v>
      </c>
      <c r="B338" s="12" t="s">
        <v>308</v>
      </c>
      <c r="C338" s="12" t="str">
        <f t="shared" si="4"/>
        <v>BTR-70</v>
      </c>
      <c r="D338" s="14">
        <v>43.9384765625</v>
      </c>
      <c r="E338" s="5">
        <v>173056</v>
      </c>
      <c r="F338" s="5">
        <v>1</v>
      </c>
      <c r="G338" s="5">
        <v>416</v>
      </c>
      <c r="H338" s="5">
        <v>416</v>
      </c>
      <c r="I338" s="13">
        <v>1</v>
      </c>
    </row>
    <row r="339" spans="1:9" ht="14">
      <c r="A339" s="4" t="s">
        <v>363</v>
      </c>
      <c r="B339" s="12" t="s">
        <v>308</v>
      </c>
      <c r="C339" s="12" t="str">
        <f t="shared" si="4"/>
        <v>BTR-70</v>
      </c>
      <c r="D339" s="14">
        <v>25.384765625</v>
      </c>
      <c r="E339" s="5">
        <v>173056</v>
      </c>
      <c r="F339" s="5">
        <v>1</v>
      </c>
      <c r="G339" s="5">
        <v>416</v>
      </c>
      <c r="H339" s="5">
        <v>416</v>
      </c>
      <c r="I339" s="13">
        <v>1</v>
      </c>
    </row>
    <row r="340" spans="1:9" ht="14">
      <c r="A340" s="4" t="s">
        <v>364</v>
      </c>
      <c r="B340" s="12" t="s">
        <v>308</v>
      </c>
      <c r="C340" s="12" t="str">
        <f t="shared" si="4"/>
        <v>BTR-70</v>
      </c>
      <c r="D340" s="14">
        <v>40.1298828125</v>
      </c>
      <c r="E340" s="5">
        <v>173056</v>
      </c>
      <c r="F340" s="5">
        <v>1</v>
      </c>
      <c r="G340" s="5">
        <v>416</v>
      </c>
      <c r="H340" s="5">
        <v>416</v>
      </c>
      <c r="I340" s="13">
        <v>1</v>
      </c>
    </row>
    <row r="341" spans="1:9" ht="14">
      <c r="A341" s="4" t="s">
        <v>365</v>
      </c>
      <c r="B341" s="12" t="s">
        <v>308</v>
      </c>
      <c r="C341" s="12" t="str">
        <f t="shared" si="4"/>
        <v>BTR-70</v>
      </c>
      <c r="D341" s="14">
        <v>34.2958984375</v>
      </c>
      <c r="E341" s="5">
        <v>173056</v>
      </c>
      <c r="F341" s="5">
        <v>1</v>
      </c>
      <c r="G341" s="5">
        <v>416</v>
      </c>
      <c r="H341" s="5">
        <v>416</v>
      </c>
      <c r="I341" s="13">
        <v>1</v>
      </c>
    </row>
    <row r="342" spans="1:9" ht="14">
      <c r="A342" s="4" t="s">
        <v>366</v>
      </c>
      <c r="B342" s="12" t="s">
        <v>308</v>
      </c>
      <c r="C342" s="12" t="str">
        <f t="shared" si="4"/>
        <v>BTR-70</v>
      </c>
      <c r="D342" s="14">
        <v>36.4189453125</v>
      </c>
      <c r="E342" s="5">
        <v>173056</v>
      </c>
      <c r="F342" s="5">
        <v>1</v>
      </c>
      <c r="G342" s="5">
        <v>416</v>
      </c>
      <c r="H342" s="5">
        <v>416</v>
      </c>
      <c r="I342" s="13">
        <v>1</v>
      </c>
    </row>
    <row r="343" spans="1:9" ht="14">
      <c r="A343" s="4" t="s">
        <v>367</v>
      </c>
      <c r="B343" s="12" t="s">
        <v>308</v>
      </c>
      <c r="C343" s="12" t="str">
        <f t="shared" si="4"/>
        <v>BTR-70</v>
      </c>
      <c r="D343" s="14">
        <v>29.10546875</v>
      </c>
      <c r="E343" s="5">
        <v>173056</v>
      </c>
      <c r="F343" s="5">
        <v>1</v>
      </c>
      <c r="G343" s="5">
        <v>416</v>
      </c>
      <c r="H343" s="5">
        <v>416</v>
      </c>
      <c r="I343" s="13">
        <v>1</v>
      </c>
    </row>
    <row r="344" spans="1:9" ht="14">
      <c r="A344" s="4" t="s">
        <v>368</v>
      </c>
      <c r="B344" s="12" t="s">
        <v>308</v>
      </c>
      <c r="C344" s="12" t="str">
        <f t="shared" si="4"/>
        <v>BTR-70</v>
      </c>
      <c r="D344" s="14">
        <v>38.779296875</v>
      </c>
      <c r="E344" s="5">
        <v>173056</v>
      </c>
      <c r="F344" s="5">
        <v>1</v>
      </c>
      <c r="G344" s="5">
        <v>416</v>
      </c>
      <c r="H344" s="5">
        <v>416</v>
      </c>
      <c r="I344" s="13">
        <v>1</v>
      </c>
    </row>
    <row r="345" spans="1:9" ht="14">
      <c r="A345" s="4" t="s">
        <v>369</v>
      </c>
      <c r="B345" s="12" t="s">
        <v>308</v>
      </c>
      <c r="C345" s="12" t="str">
        <f t="shared" si="4"/>
        <v>BTR-70</v>
      </c>
      <c r="D345" s="14">
        <v>36.931640625</v>
      </c>
      <c r="E345" s="5">
        <v>173056</v>
      </c>
      <c r="F345" s="5">
        <v>1</v>
      </c>
      <c r="G345" s="5">
        <v>416</v>
      </c>
      <c r="H345" s="5">
        <v>416</v>
      </c>
      <c r="I345" s="13">
        <v>1</v>
      </c>
    </row>
    <row r="346" spans="1:9" ht="14">
      <c r="A346" s="4" t="s">
        <v>370</v>
      </c>
      <c r="B346" s="12" t="s">
        <v>308</v>
      </c>
      <c r="C346" s="12" t="str">
        <f t="shared" si="4"/>
        <v>BTR-70</v>
      </c>
      <c r="D346" s="14">
        <v>32.546875</v>
      </c>
      <c r="E346" s="5">
        <v>173056</v>
      </c>
      <c r="F346" s="5">
        <v>1</v>
      </c>
      <c r="G346" s="5">
        <v>416</v>
      </c>
      <c r="H346" s="5">
        <v>416</v>
      </c>
      <c r="I346" s="13">
        <v>1</v>
      </c>
    </row>
    <row r="347" spans="1:9" ht="14">
      <c r="A347" s="4" t="s">
        <v>371</v>
      </c>
      <c r="B347" s="12" t="s">
        <v>308</v>
      </c>
      <c r="C347" s="12" t="str">
        <f t="shared" si="4"/>
        <v>BTR-70</v>
      </c>
      <c r="D347" s="14">
        <v>34.1259765625</v>
      </c>
      <c r="E347" s="5">
        <v>173056</v>
      </c>
      <c r="F347" s="5">
        <v>1</v>
      </c>
      <c r="G347" s="5">
        <v>416</v>
      </c>
      <c r="H347" s="5">
        <v>416</v>
      </c>
      <c r="I347" s="13">
        <v>1</v>
      </c>
    </row>
    <row r="348" spans="1:9" ht="14">
      <c r="A348" s="4" t="s">
        <v>372</v>
      </c>
      <c r="B348" s="12" t="s">
        <v>308</v>
      </c>
      <c r="C348" s="12" t="str">
        <f t="shared" si="4"/>
        <v>BTR-70</v>
      </c>
      <c r="D348" s="14">
        <v>31.49609375</v>
      </c>
      <c r="E348" s="5">
        <v>173056</v>
      </c>
      <c r="F348" s="5">
        <v>1</v>
      </c>
      <c r="G348" s="5">
        <v>416</v>
      </c>
      <c r="H348" s="5">
        <v>416</v>
      </c>
      <c r="I348" s="13">
        <v>1</v>
      </c>
    </row>
    <row r="349" spans="1:9" ht="14">
      <c r="A349" s="4" t="s">
        <v>373</v>
      </c>
      <c r="B349" s="12" t="s">
        <v>308</v>
      </c>
      <c r="C349" s="12" t="str">
        <f t="shared" si="4"/>
        <v>BTR-70</v>
      </c>
      <c r="D349" s="14">
        <v>31.2783203125</v>
      </c>
      <c r="E349" s="5">
        <v>173056</v>
      </c>
      <c r="F349" s="5">
        <v>1</v>
      </c>
      <c r="G349" s="5">
        <v>416</v>
      </c>
      <c r="H349" s="5">
        <v>416</v>
      </c>
      <c r="I349" s="13">
        <v>1</v>
      </c>
    </row>
    <row r="350" spans="1:9" ht="14">
      <c r="A350" s="4" t="s">
        <v>374</v>
      </c>
      <c r="B350" s="12" t="s">
        <v>308</v>
      </c>
      <c r="C350" s="12" t="str">
        <f t="shared" si="4"/>
        <v>BTR-70</v>
      </c>
      <c r="D350" s="14">
        <v>34.2607421875</v>
      </c>
      <c r="E350" s="5">
        <v>173056</v>
      </c>
      <c r="F350" s="5">
        <v>1</v>
      </c>
      <c r="G350" s="5">
        <v>416</v>
      </c>
      <c r="H350" s="5">
        <v>416</v>
      </c>
      <c r="I350" s="13">
        <v>1</v>
      </c>
    </row>
    <row r="351" spans="1:9" ht="14">
      <c r="A351" s="4" t="s">
        <v>375</v>
      </c>
      <c r="B351" s="12" t="s">
        <v>308</v>
      </c>
      <c r="C351" s="12" t="str">
        <f t="shared" si="4"/>
        <v>BTR-70</v>
      </c>
      <c r="D351" s="14">
        <v>32.638671875</v>
      </c>
      <c r="E351" s="5">
        <v>173056</v>
      </c>
      <c r="F351" s="5">
        <v>1</v>
      </c>
      <c r="G351" s="5">
        <v>416</v>
      </c>
      <c r="H351" s="5">
        <v>416</v>
      </c>
      <c r="I351" s="13">
        <v>1</v>
      </c>
    </row>
    <row r="352" spans="1:9" ht="14">
      <c r="A352" s="4" t="s">
        <v>376</v>
      </c>
      <c r="B352" s="12" t="s">
        <v>308</v>
      </c>
      <c r="C352" s="12" t="str">
        <f t="shared" si="4"/>
        <v>BTR-70</v>
      </c>
      <c r="D352" s="14">
        <v>38.4326171875</v>
      </c>
      <c r="E352" s="5">
        <v>173056</v>
      </c>
      <c r="F352" s="5">
        <v>1</v>
      </c>
      <c r="G352" s="5">
        <v>416</v>
      </c>
      <c r="H352" s="5">
        <v>416</v>
      </c>
      <c r="I352" s="13">
        <v>1</v>
      </c>
    </row>
    <row r="353" spans="1:9" ht="14">
      <c r="A353" s="4" t="s">
        <v>377</v>
      </c>
      <c r="B353" s="12" t="s">
        <v>308</v>
      </c>
      <c r="C353" s="12" t="str">
        <f t="shared" si="4"/>
        <v>BTR-70</v>
      </c>
      <c r="D353" s="14">
        <v>35.6728515625</v>
      </c>
      <c r="E353" s="5">
        <v>173056</v>
      </c>
      <c r="F353" s="5">
        <v>1</v>
      </c>
      <c r="G353" s="5">
        <v>416</v>
      </c>
      <c r="H353" s="5">
        <v>416</v>
      </c>
      <c r="I353" s="13">
        <v>1</v>
      </c>
    </row>
    <row r="354" spans="1:9" ht="14">
      <c r="A354" s="4" t="s">
        <v>378</v>
      </c>
      <c r="B354" s="12" t="s">
        <v>308</v>
      </c>
      <c r="C354" s="12" t="str">
        <f t="shared" si="4"/>
        <v>BTR-70</v>
      </c>
      <c r="D354" s="14">
        <v>25.494140625</v>
      </c>
      <c r="E354" s="5">
        <v>173056</v>
      </c>
      <c r="F354" s="5">
        <v>1</v>
      </c>
      <c r="G354" s="5">
        <v>416</v>
      </c>
      <c r="H354" s="5">
        <v>416</v>
      </c>
      <c r="I354" s="13">
        <v>1</v>
      </c>
    </row>
    <row r="355" spans="1:9" ht="14">
      <c r="A355" s="4" t="s">
        <v>379</v>
      </c>
      <c r="B355" s="12" t="s">
        <v>308</v>
      </c>
      <c r="C355" s="12" t="str">
        <f t="shared" si="4"/>
        <v>BTR-70</v>
      </c>
      <c r="D355" s="14">
        <v>38.806640625</v>
      </c>
      <c r="E355" s="5">
        <v>173056</v>
      </c>
      <c r="F355" s="5">
        <v>1</v>
      </c>
      <c r="G355" s="5">
        <v>416</v>
      </c>
      <c r="H355" s="5">
        <v>416</v>
      </c>
      <c r="I355" s="13">
        <v>1</v>
      </c>
    </row>
    <row r="356" spans="1:9" ht="14">
      <c r="A356" s="4" t="s">
        <v>380</v>
      </c>
      <c r="B356" s="12" t="s">
        <v>308</v>
      </c>
      <c r="C356" s="12" t="str">
        <f t="shared" si="4"/>
        <v>BTR-70</v>
      </c>
      <c r="D356" s="14">
        <v>35.1953125</v>
      </c>
      <c r="E356" s="5">
        <v>173056</v>
      </c>
      <c r="F356" s="5">
        <v>1</v>
      </c>
      <c r="G356" s="5">
        <v>416</v>
      </c>
      <c r="H356" s="5">
        <v>416</v>
      </c>
      <c r="I356" s="13">
        <v>1</v>
      </c>
    </row>
    <row r="357" spans="1:9" ht="14">
      <c r="A357" s="4" t="s">
        <v>381</v>
      </c>
      <c r="B357" s="12" t="s">
        <v>308</v>
      </c>
      <c r="C357" s="12" t="str">
        <f t="shared" si="4"/>
        <v>BTR-70</v>
      </c>
      <c r="D357" s="14">
        <v>38.67578125</v>
      </c>
      <c r="E357" s="5">
        <v>173056</v>
      </c>
      <c r="F357" s="5">
        <v>1</v>
      </c>
      <c r="G357" s="5">
        <v>416</v>
      </c>
      <c r="H357" s="5">
        <v>416</v>
      </c>
      <c r="I357" s="13">
        <v>1</v>
      </c>
    </row>
    <row r="358" spans="1:9" ht="14">
      <c r="A358" s="4" t="s">
        <v>382</v>
      </c>
      <c r="B358" s="12" t="s">
        <v>308</v>
      </c>
      <c r="C358" s="12" t="str">
        <f t="shared" si="4"/>
        <v>BTR-70</v>
      </c>
      <c r="D358" s="14">
        <v>43.1796875</v>
      </c>
      <c r="E358" s="5">
        <v>173056</v>
      </c>
      <c r="F358" s="5">
        <v>1</v>
      </c>
      <c r="G358" s="5">
        <v>416</v>
      </c>
      <c r="H358" s="5">
        <v>416</v>
      </c>
      <c r="I358" s="13">
        <v>1</v>
      </c>
    </row>
    <row r="359" spans="1:9" ht="14">
      <c r="A359" s="4" t="s">
        <v>383</v>
      </c>
      <c r="B359" s="12" t="s">
        <v>308</v>
      </c>
      <c r="C359" s="12" t="str">
        <f t="shared" si="4"/>
        <v>BTR-70</v>
      </c>
      <c r="D359" s="14">
        <v>37.1953125</v>
      </c>
      <c r="E359" s="5">
        <v>173056</v>
      </c>
      <c r="F359" s="5">
        <v>1</v>
      </c>
      <c r="G359" s="5">
        <v>416</v>
      </c>
      <c r="H359" s="5">
        <v>416</v>
      </c>
      <c r="I359" s="13">
        <v>1</v>
      </c>
    </row>
    <row r="360" spans="1:9" ht="14">
      <c r="A360" s="4" t="s">
        <v>384</v>
      </c>
      <c r="B360" s="12" t="s">
        <v>308</v>
      </c>
      <c r="C360" s="12" t="str">
        <f t="shared" si="4"/>
        <v>BTR-70</v>
      </c>
      <c r="D360" s="14">
        <v>41.2216796875</v>
      </c>
      <c r="E360" s="5">
        <v>173056</v>
      </c>
      <c r="F360" s="5">
        <v>1</v>
      </c>
      <c r="G360" s="5">
        <v>416</v>
      </c>
      <c r="H360" s="5">
        <v>416</v>
      </c>
      <c r="I360" s="13">
        <v>1</v>
      </c>
    </row>
    <row r="361" spans="1:9" ht="14">
      <c r="A361" s="4" t="s">
        <v>385</v>
      </c>
      <c r="B361" s="12" t="s">
        <v>308</v>
      </c>
      <c r="C361" s="12" t="str">
        <f t="shared" si="4"/>
        <v>BTR-70</v>
      </c>
      <c r="D361" s="14">
        <v>38.44140625</v>
      </c>
      <c r="E361" s="5">
        <v>173056</v>
      </c>
      <c r="F361" s="5">
        <v>1</v>
      </c>
      <c r="G361" s="5">
        <v>416</v>
      </c>
      <c r="H361" s="5">
        <v>416</v>
      </c>
      <c r="I361" s="13">
        <v>1</v>
      </c>
    </row>
    <row r="362" spans="1:9" ht="14">
      <c r="A362" s="4" t="s">
        <v>386</v>
      </c>
      <c r="B362" s="12" t="s">
        <v>308</v>
      </c>
      <c r="C362" s="12" t="str">
        <f t="shared" si="4"/>
        <v>BTR-70</v>
      </c>
      <c r="D362" s="14">
        <v>22.0556640625</v>
      </c>
      <c r="E362" s="5">
        <v>173056</v>
      </c>
      <c r="F362" s="5">
        <v>1</v>
      </c>
      <c r="G362" s="5">
        <v>416</v>
      </c>
      <c r="H362" s="5">
        <v>416</v>
      </c>
      <c r="I362" s="13">
        <v>1</v>
      </c>
    </row>
    <row r="363" spans="1:9" ht="14">
      <c r="A363" s="4" t="s">
        <v>387</v>
      </c>
      <c r="B363" s="12" t="s">
        <v>308</v>
      </c>
      <c r="C363" s="12" t="str">
        <f t="shared" si="4"/>
        <v>BTR-70</v>
      </c>
      <c r="D363" s="14">
        <v>42.060546875</v>
      </c>
      <c r="E363" s="5">
        <v>173056</v>
      </c>
      <c r="F363" s="5">
        <v>1</v>
      </c>
      <c r="G363" s="5">
        <v>416</v>
      </c>
      <c r="H363" s="5">
        <v>416</v>
      </c>
      <c r="I363" s="13">
        <v>1</v>
      </c>
    </row>
    <row r="364" spans="1:9" ht="14">
      <c r="A364" s="4" t="s">
        <v>388</v>
      </c>
      <c r="B364" s="12" t="s">
        <v>308</v>
      </c>
      <c r="C364" s="12" t="str">
        <f t="shared" si="4"/>
        <v>BTR-70</v>
      </c>
      <c r="D364" s="14">
        <v>34.7763671875</v>
      </c>
      <c r="E364" s="5">
        <v>173056</v>
      </c>
      <c r="F364" s="5">
        <v>1</v>
      </c>
      <c r="G364" s="5">
        <v>416</v>
      </c>
      <c r="H364" s="5">
        <v>416</v>
      </c>
      <c r="I364" s="13">
        <v>1</v>
      </c>
    </row>
    <row r="365" spans="1:9" ht="14">
      <c r="A365" s="4" t="s">
        <v>389</v>
      </c>
      <c r="B365" s="12" t="s">
        <v>308</v>
      </c>
      <c r="C365" s="12" t="str">
        <f t="shared" si="4"/>
        <v>BTR-70</v>
      </c>
      <c r="D365" s="14">
        <v>31.8515625</v>
      </c>
      <c r="E365" s="5">
        <v>173056</v>
      </c>
      <c r="F365" s="5">
        <v>1</v>
      </c>
      <c r="G365" s="5">
        <v>416</v>
      </c>
      <c r="H365" s="5">
        <v>416</v>
      </c>
      <c r="I365" s="13">
        <v>1</v>
      </c>
    </row>
    <row r="366" spans="1:9" ht="14">
      <c r="A366" s="4" t="s">
        <v>390</v>
      </c>
      <c r="B366" s="12" t="s">
        <v>308</v>
      </c>
      <c r="C366" s="12" t="str">
        <f t="shared" si="4"/>
        <v>BTR-70</v>
      </c>
      <c r="D366" s="14">
        <v>28.6533203125</v>
      </c>
      <c r="E366" s="5">
        <v>173056</v>
      </c>
      <c r="F366" s="5">
        <v>1</v>
      </c>
      <c r="G366" s="5">
        <v>416</v>
      </c>
      <c r="H366" s="5">
        <v>416</v>
      </c>
      <c r="I366" s="13">
        <v>1</v>
      </c>
    </row>
    <row r="367" spans="1:9" ht="14">
      <c r="A367" s="4" t="s">
        <v>391</v>
      </c>
      <c r="B367" s="12" t="s">
        <v>308</v>
      </c>
      <c r="C367" s="12" t="str">
        <f t="shared" si="4"/>
        <v>BTR-70</v>
      </c>
      <c r="D367" s="14">
        <v>25.9560546875</v>
      </c>
      <c r="E367" s="5">
        <v>173056</v>
      </c>
      <c r="F367" s="5">
        <v>1</v>
      </c>
      <c r="G367" s="5">
        <v>416</v>
      </c>
      <c r="H367" s="5">
        <v>416</v>
      </c>
      <c r="I367" s="13">
        <v>1</v>
      </c>
    </row>
    <row r="368" spans="1:9" ht="14">
      <c r="A368" s="4" t="s">
        <v>392</v>
      </c>
      <c r="B368" s="12" t="s">
        <v>308</v>
      </c>
      <c r="C368" s="12" t="str">
        <f t="shared" si="4"/>
        <v>BTR-70</v>
      </c>
      <c r="D368" s="14">
        <v>23.1103515625</v>
      </c>
      <c r="E368" s="5">
        <v>173056</v>
      </c>
      <c r="F368" s="5">
        <v>1</v>
      </c>
      <c r="G368" s="5">
        <v>416</v>
      </c>
      <c r="H368" s="5">
        <v>416</v>
      </c>
      <c r="I368" s="13">
        <v>1</v>
      </c>
    </row>
    <row r="369" spans="1:9" ht="14">
      <c r="A369" s="4" t="s">
        <v>393</v>
      </c>
      <c r="B369" s="12" t="s">
        <v>308</v>
      </c>
      <c r="C369" s="12" t="str">
        <f t="shared" si="4"/>
        <v>BTR-70</v>
      </c>
      <c r="D369" s="14">
        <v>36.8525390625</v>
      </c>
      <c r="E369" s="5">
        <v>173056</v>
      </c>
      <c r="F369" s="5">
        <v>1</v>
      </c>
      <c r="G369" s="5">
        <v>416</v>
      </c>
      <c r="H369" s="5">
        <v>416</v>
      </c>
      <c r="I369" s="13">
        <v>1</v>
      </c>
    </row>
    <row r="370" spans="1:9" ht="14">
      <c r="A370" s="4" t="s">
        <v>394</v>
      </c>
      <c r="B370" s="12" t="s">
        <v>308</v>
      </c>
      <c r="C370" s="12" t="str">
        <f t="shared" si="4"/>
        <v>BTR-70</v>
      </c>
      <c r="D370" s="14">
        <v>30.4140625</v>
      </c>
      <c r="E370" s="5">
        <v>173056</v>
      </c>
      <c r="F370" s="5">
        <v>1</v>
      </c>
      <c r="G370" s="5">
        <v>416</v>
      </c>
      <c r="H370" s="5">
        <v>416</v>
      </c>
      <c r="I370" s="13">
        <v>1</v>
      </c>
    </row>
    <row r="371" spans="1:9" ht="14">
      <c r="A371" s="4" t="s">
        <v>395</v>
      </c>
      <c r="B371" s="12" t="s">
        <v>308</v>
      </c>
      <c r="C371" s="12" t="str">
        <f t="shared" si="4"/>
        <v>BTR-70</v>
      </c>
      <c r="D371" s="14">
        <v>33.21875</v>
      </c>
      <c r="E371" s="5">
        <v>173056</v>
      </c>
      <c r="F371" s="5">
        <v>1</v>
      </c>
      <c r="G371" s="5">
        <v>416</v>
      </c>
      <c r="H371" s="5">
        <v>416</v>
      </c>
      <c r="I371" s="13">
        <v>1</v>
      </c>
    </row>
    <row r="372" spans="1:9" ht="14">
      <c r="A372" s="4" t="s">
        <v>396</v>
      </c>
      <c r="B372" s="12" t="s">
        <v>308</v>
      </c>
      <c r="C372" s="12" t="str">
        <f t="shared" si="4"/>
        <v>BTR-70</v>
      </c>
      <c r="D372" s="14">
        <v>37.7333984375</v>
      </c>
      <c r="E372" s="5">
        <v>173056</v>
      </c>
      <c r="F372" s="5">
        <v>1</v>
      </c>
      <c r="G372" s="5">
        <v>416</v>
      </c>
      <c r="H372" s="5">
        <v>416</v>
      </c>
      <c r="I372" s="13">
        <v>1</v>
      </c>
    </row>
    <row r="373" spans="1:9" ht="14">
      <c r="A373" s="4" t="s">
        <v>397</v>
      </c>
      <c r="B373" s="12" t="s">
        <v>308</v>
      </c>
      <c r="C373" s="12" t="str">
        <f t="shared" si="4"/>
        <v>BTR-70</v>
      </c>
      <c r="D373" s="14">
        <v>30.9453125</v>
      </c>
      <c r="E373" s="5">
        <v>173056</v>
      </c>
      <c r="F373" s="5">
        <v>1</v>
      </c>
      <c r="G373" s="5">
        <v>416</v>
      </c>
      <c r="H373" s="5">
        <v>416</v>
      </c>
      <c r="I373" s="13">
        <v>1</v>
      </c>
    </row>
    <row r="374" spans="1:9" ht="14">
      <c r="A374" s="4" t="s">
        <v>398</v>
      </c>
      <c r="B374" s="12" t="s">
        <v>308</v>
      </c>
      <c r="C374" s="12" t="str">
        <f t="shared" si="4"/>
        <v>BTR-70</v>
      </c>
      <c r="D374" s="14">
        <v>33.66796875</v>
      </c>
      <c r="E374" s="5">
        <v>173056</v>
      </c>
      <c r="F374" s="5">
        <v>1</v>
      </c>
      <c r="G374" s="5">
        <v>416</v>
      </c>
      <c r="H374" s="5">
        <v>416</v>
      </c>
      <c r="I374" s="13">
        <v>1</v>
      </c>
    </row>
    <row r="375" spans="1:9" ht="14">
      <c r="A375" s="4" t="s">
        <v>399</v>
      </c>
      <c r="B375" s="12" t="s">
        <v>308</v>
      </c>
      <c r="C375" s="12" t="str">
        <f t="shared" si="4"/>
        <v>BTR-70</v>
      </c>
      <c r="D375" s="14">
        <v>39.0400390625</v>
      </c>
      <c r="E375" s="5">
        <v>173056</v>
      </c>
      <c r="F375" s="5">
        <v>1</v>
      </c>
      <c r="G375" s="5">
        <v>416</v>
      </c>
      <c r="H375" s="5">
        <v>416</v>
      </c>
      <c r="I375" s="13">
        <v>1</v>
      </c>
    </row>
    <row r="376" spans="1:9" ht="14">
      <c r="A376" s="4" t="s">
        <v>400</v>
      </c>
      <c r="B376" s="12" t="s">
        <v>308</v>
      </c>
      <c r="C376" s="12" t="str">
        <f t="shared" si="4"/>
        <v>BTR-70</v>
      </c>
      <c r="D376" s="14">
        <v>24.798828125</v>
      </c>
      <c r="E376" s="5">
        <v>173056</v>
      </c>
      <c r="F376" s="5">
        <v>1</v>
      </c>
      <c r="G376" s="5">
        <v>416</v>
      </c>
      <c r="H376" s="5">
        <v>416</v>
      </c>
      <c r="I376" s="13">
        <v>1</v>
      </c>
    </row>
    <row r="377" spans="1:9" ht="14">
      <c r="A377" s="4" t="s">
        <v>401</v>
      </c>
      <c r="B377" s="12" t="s">
        <v>308</v>
      </c>
      <c r="C377" s="12" t="str">
        <f t="shared" si="4"/>
        <v>BTR-70</v>
      </c>
      <c r="D377" s="14">
        <v>39.1884765625</v>
      </c>
      <c r="E377" s="5">
        <v>173056</v>
      </c>
      <c r="F377" s="5">
        <v>1</v>
      </c>
      <c r="G377" s="5">
        <v>416</v>
      </c>
      <c r="H377" s="5">
        <v>416</v>
      </c>
      <c r="I377" s="13">
        <v>1</v>
      </c>
    </row>
    <row r="378" spans="1:9" ht="14">
      <c r="A378" s="4" t="s">
        <v>402</v>
      </c>
      <c r="B378" s="12" t="s">
        <v>308</v>
      </c>
      <c r="C378" s="12" t="str">
        <f t="shared" si="4"/>
        <v>BTR-70</v>
      </c>
      <c r="D378" s="14">
        <v>41.12890625</v>
      </c>
      <c r="E378" s="5">
        <v>173056</v>
      </c>
      <c r="F378" s="5">
        <v>1</v>
      </c>
      <c r="G378" s="5">
        <v>416</v>
      </c>
      <c r="H378" s="5">
        <v>416</v>
      </c>
      <c r="I378" s="13">
        <v>1</v>
      </c>
    </row>
    <row r="379" spans="1:9" ht="14">
      <c r="A379" s="4" t="s">
        <v>403</v>
      </c>
      <c r="B379" s="12" t="s">
        <v>308</v>
      </c>
      <c r="C379" s="12" t="str">
        <f t="shared" si="4"/>
        <v>BTR-70</v>
      </c>
      <c r="D379" s="14">
        <v>34.169921875</v>
      </c>
      <c r="E379" s="5">
        <v>173056</v>
      </c>
      <c r="F379" s="5">
        <v>1</v>
      </c>
      <c r="G379" s="5">
        <v>416</v>
      </c>
      <c r="H379" s="5">
        <v>416</v>
      </c>
      <c r="I379" s="13">
        <v>1</v>
      </c>
    </row>
    <row r="380" spans="1:9" ht="14">
      <c r="A380" s="4" t="s">
        <v>404</v>
      </c>
      <c r="B380" s="12" t="s">
        <v>308</v>
      </c>
      <c r="C380" s="12" t="str">
        <f t="shared" si="4"/>
        <v>BTR-70</v>
      </c>
      <c r="D380" s="14">
        <v>28.44921875</v>
      </c>
      <c r="E380" s="5">
        <v>173056</v>
      </c>
      <c r="F380" s="5">
        <v>1</v>
      </c>
      <c r="G380" s="5">
        <v>416</v>
      </c>
      <c r="H380" s="5">
        <v>416</v>
      </c>
      <c r="I380" s="13">
        <v>1</v>
      </c>
    </row>
    <row r="381" spans="1:9" ht="14">
      <c r="A381" s="4" t="s">
        <v>405</v>
      </c>
      <c r="B381" s="12" t="s">
        <v>308</v>
      </c>
      <c r="C381" s="12" t="str">
        <f t="shared" si="4"/>
        <v>BTR-70</v>
      </c>
      <c r="D381" s="14">
        <v>34.4169921875</v>
      </c>
      <c r="E381" s="5">
        <v>173056</v>
      </c>
      <c r="F381" s="5">
        <v>1</v>
      </c>
      <c r="G381" s="5">
        <v>416</v>
      </c>
      <c r="H381" s="5">
        <v>416</v>
      </c>
      <c r="I381" s="13">
        <v>1</v>
      </c>
    </row>
    <row r="382" spans="1:9" ht="14">
      <c r="A382" s="4" t="s">
        <v>406</v>
      </c>
      <c r="B382" s="12" t="s">
        <v>308</v>
      </c>
      <c r="C382" s="12" t="str">
        <f t="shared" si="4"/>
        <v>BTR-70</v>
      </c>
      <c r="D382" s="14">
        <v>25.419921875</v>
      </c>
      <c r="E382" s="5">
        <v>173056</v>
      </c>
      <c r="F382" s="5">
        <v>1</v>
      </c>
      <c r="G382" s="5">
        <v>416</v>
      </c>
      <c r="H382" s="5">
        <v>416</v>
      </c>
      <c r="I382" s="13">
        <v>1</v>
      </c>
    </row>
    <row r="383" spans="1:9" ht="14">
      <c r="A383" s="4" t="s">
        <v>407</v>
      </c>
      <c r="B383" s="12" t="s">
        <v>308</v>
      </c>
      <c r="C383" s="12" t="str">
        <f t="shared" si="4"/>
        <v>BTR-70</v>
      </c>
      <c r="D383" s="14">
        <v>44.935546875</v>
      </c>
      <c r="E383" s="5">
        <v>173056</v>
      </c>
      <c r="F383" s="5">
        <v>1</v>
      </c>
      <c r="G383" s="5">
        <v>416</v>
      </c>
      <c r="H383" s="5">
        <v>416</v>
      </c>
      <c r="I383" s="13">
        <v>1</v>
      </c>
    </row>
    <row r="384" spans="1:9" ht="14">
      <c r="A384" s="4" t="s">
        <v>408</v>
      </c>
      <c r="B384" s="12" t="s">
        <v>308</v>
      </c>
      <c r="C384" s="12" t="str">
        <f t="shared" si="4"/>
        <v>BTR-70</v>
      </c>
      <c r="D384" s="14">
        <v>23.6171875</v>
      </c>
      <c r="E384" s="5">
        <v>173056</v>
      </c>
      <c r="F384" s="5">
        <v>1</v>
      </c>
      <c r="G384" s="5">
        <v>416</v>
      </c>
      <c r="H384" s="5">
        <v>416</v>
      </c>
      <c r="I384" s="13">
        <v>1</v>
      </c>
    </row>
    <row r="385" spans="1:9" ht="14">
      <c r="A385" s="4" t="s">
        <v>409</v>
      </c>
      <c r="B385" s="12" t="s">
        <v>308</v>
      </c>
      <c r="C385" s="12" t="str">
        <f t="shared" si="4"/>
        <v>BTR-70</v>
      </c>
      <c r="D385" s="14">
        <v>21.6494140625</v>
      </c>
      <c r="E385" s="5">
        <v>173056</v>
      </c>
      <c r="F385" s="5">
        <v>1</v>
      </c>
      <c r="G385" s="5">
        <v>416</v>
      </c>
      <c r="H385" s="5">
        <v>416</v>
      </c>
      <c r="I385" s="13">
        <v>1</v>
      </c>
    </row>
    <row r="386" spans="1:9" ht="14">
      <c r="A386" s="4" t="s">
        <v>410</v>
      </c>
      <c r="B386" s="12" t="s">
        <v>308</v>
      </c>
      <c r="C386" s="12" t="str">
        <f t="shared" si="4"/>
        <v>BTR-70</v>
      </c>
      <c r="D386" s="14">
        <v>45.4736328125</v>
      </c>
      <c r="E386" s="5">
        <v>173056</v>
      </c>
      <c r="F386" s="5">
        <v>1</v>
      </c>
      <c r="G386" s="5">
        <v>416</v>
      </c>
      <c r="H386" s="5">
        <v>416</v>
      </c>
      <c r="I386" s="13">
        <v>1</v>
      </c>
    </row>
    <row r="387" spans="1:9" ht="14">
      <c r="A387" s="4" t="s">
        <v>411</v>
      </c>
      <c r="B387" s="12" t="s">
        <v>308</v>
      </c>
      <c r="C387" s="12" t="str">
        <f t="shared" si="4"/>
        <v>BTR-70</v>
      </c>
      <c r="D387" s="14">
        <v>20.203125</v>
      </c>
      <c r="E387" s="5">
        <v>173056</v>
      </c>
      <c r="F387" s="5">
        <v>1</v>
      </c>
      <c r="G387" s="5">
        <v>416</v>
      </c>
      <c r="H387" s="5">
        <v>416</v>
      </c>
      <c r="I387" s="13">
        <v>1</v>
      </c>
    </row>
    <row r="388" spans="1:9" ht="14">
      <c r="A388" s="4" t="s">
        <v>412</v>
      </c>
      <c r="B388" s="12" t="s">
        <v>308</v>
      </c>
      <c r="C388" s="12" t="str">
        <f t="shared" si="4"/>
        <v>BTR-70</v>
      </c>
      <c r="D388" s="14">
        <v>27.716796875</v>
      </c>
      <c r="E388" s="5">
        <v>173056</v>
      </c>
      <c r="F388" s="5">
        <v>1</v>
      </c>
      <c r="G388" s="5">
        <v>416</v>
      </c>
      <c r="H388" s="5">
        <v>416</v>
      </c>
      <c r="I388" s="13">
        <v>1</v>
      </c>
    </row>
    <row r="389" spans="1:9" ht="14">
      <c r="A389" s="4" t="s">
        <v>413</v>
      </c>
      <c r="B389" s="12" t="s">
        <v>308</v>
      </c>
      <c r="C389" s="12" t="str">
        <f t="shared" si="4"/>
        <v>BTR-70</v>
      </c>
      <c r="D389" s="14">
        <v>25.0673828125</v>
      </c>
      <c r="E389" s="5">
        <v>173056</v>
      </c>
      <c r="F389" s="5">
        <v>1</v>
      </c>
      <c r="G389" s="5">
        <v>416</v>
      </c>
      <c r="H389" s="5">
        <v>416</v>
      </c>
      <c r="I389" s="13">
        <v>1</v>
      </c>
    </row>
    <row r="390" spans="1:9" ht="14">
      <c r="A390" s="4" t="s">
        <v>414</v>
      </c>
      <c r="B390" s="12" t="s">
        <v>308</v>
      </c>
      <c r="C390" s="12" t="str">
        <f t="shared" si="4"/>
        <v>BTR-70</v>
      </c>
      <c r="D390" s="14">
        <v>33.9599609375</v>
      </c>
      <c r="E390" s="5">
        <v>173056</v>
      </c>
      <c r="F390" s="5">
        <v>1</v>
      </c>
      <c r="G390" s="5">
        <v>416</v>
      </c>
      <c r="H390" s="5">
        <v>416</v>
      </c>
      <c r="I390" s="13">
        <v>1</v>
      </c>
    </row>
    <row r="391" spans="1:9" ht="14">
      <c r="A391" s="4" t="s">
        <v>415</v>
      </c>
      <c r="B391" s="12" t="s">
        <v>308</v>
      </c>
      <c r="C391" s="12" t="str">
        <f t="shared" si="4"/>
        <v>BTR-70</v>
      </c>
      <c r="D391" s="14">
        <v>31.7685546875</v>
      </c>
      <c r="E391" s="5">
        <v>173056</v>
      </c>
      <c r="F391" s="5">
        <v>1</v>
      </c>
      <c r="G391" s="5">
        <v>416</v>
      </c>
      <c r="H391" s="5">
        <v>416</v>
      </c>
      <c r="I391" s="13">
        <v>1</v>
      </c>
    </row>
    <row r="392" spans="1:9" ht="13">
      <c r="A392" s="4" t="s">
        <v>416</v>
      </c>
      <c r="B392" s="12" t="s">
        <v>308</v>
      </c>
      <c r="C392" s="12" t="str">
        <f t="shared" si="4"/>
        <v>BTR-70</v>
      </c>
      <c r="D392" s="14">
        <v>55.9677734375</v>
      </c>
      <c r="E392" s="5">
        <v>228480</v>
      </c>
      <c r="F392" s="5">
        <v>1</v>
      </c>
      <c r="G392" s="5">
        <v>357</v>
      </c>
      <c r="H392" s="5">
        <v>640</v>
      </c>
      <c r="I392" s="5">
        <v>2</v>
      </c>
    </row>
    <row r="393" spans="1:9" ht="13">
      <c r="A393" s="4" t="s">
        <v>417</v>
      </c>
      <c r="B393" s="12" t="s">
        <v>308</v>
      </c>
      <c r="C393" s="12" t="str">
        <f t="shared" si="4"/>
        <v>BTR-70</v>
      </c>
      <c r="D393" s="14">
        <v>37.890625</v>
      </c>
      <c r="E393" s="5">
        <v>272000</v>
      </c>
      <c r="F393" s="5">
        <v>1</v>
      </c>
      <c r="G393" s="5">
        <v>425</v>
      </c>
      <c r="H393" s="5">
        <v>640</v>
      </c>
      <c r="I393" s="5">
        <v>2</v>
      </c>
    </row>
    <row r="394" spans="1:9" ht="13">
      <c r="A394" s="4" t="s">
        <v>418</v>
      </c>
      <c r="B394" s="12" t="s">
        <v>308</v>
      </c>
      <c r="C394" s="12" t="str">
        <f t="shared" si="4"/>
        <v>BTR-70</v>
      </c>
      <c r="D394" s="14">
        <v>30.3564453125</v>
      </c>
      <c r="E394" s="5">
        <v>273280</v>
      </c>
      <c r="F394" s="5">
        <v>1</v>
      </c>
      <c r="G394" s="5">
        <v>427</v>
      </c>
      <c r="H394" s="5">
        <v>640</v>
      </c>
      <c r="I394" s="5">
        <v>2</v>
      </c>
    </row>
    <row r="395" spans="1:9" ht="13">
      <c r="A395" s="4" t="s">
        <v>419</v>
      </c>
      <c r="B395" s="12" t="s">
        <v>308</v>
      </c>
      <c r="C395" s="12" t="str">
        <f t="shared" si="4"/>
        <v>BTR-70</v>
      </c>
      <c r="D395" s="14">
        <v>48.0166015625</v>
      </c>
      <c r="E395" s="5">
        <v>307200</v>
      </c>
      <c r="F395" s="5">
        <v>1</v>
      </c>
      <c r="G395" s="5">
        <v>480</v>
      </c>
      <c r="H395" s="5">
        <v>640</v>
      </c>
      <c r="I395" s="5">
        <v>2</v>
      </c>
    </row>
    <row r="396" spans="1:9" ht="13">
      <c r="A396" s="4" t="s">
        <v>420</v>
      </c>
      <c r="B396" s="12" t="s">
        <v>308</v>
      </c>
      <c r="C396" s="12" t="str">
        <f t="shared" si="4"/>
        <v>BTR-70</v>
      </c>
      <c r="D396" s="14">
        <v>32.89453125</v>
      </c>
      <c r="E396" s="5">
        <v>307200</v>
      </c>
      <c r="F396" s="5">
        <v>1</v>
      </c>
      <c r="G396" s="5">
        <v>480</v>
      </c>
      <c r="H396" s="5">
        <v>640</v>
      </c>
      <c r="I396" s="5">
        <v>2</v>
      </c>
    </row>
    <row r="397" spans="1:9" ht="13">
      <c r="A397" s="4" t="s">
        <v>421</v>
      </c>
      <c r="B397" s="12" t="s">
        <v>308</v>
      </c>
      <c r="C397" s="12" t="str">
        <f t="shared" si="4"/>
        <v>BTR-70</v>
      </c>
      <c r="D397" s="14">
        <v>33.1005859375</v>
      </c>
      <c r="E397" s="5">
        <v>307200</v>
      </c>
      <c r="F397" s="5">
        <v>1</v>
      </c>
      <c r="G397" s="5">
        <v>480</v>
      </c>
      <c r="H397" s="5">
        <v>640</v>
      </c>
      <c r="I397" s="5">
        <v>2</v>
      </c>
    </row>
    <row r="398" spans="1:9" ht="13">
      <c r="A398" s="4" t="s">
        <v>422</v>
      </c>
      <c r="B398" s="12" t="s">
        <v>308</v>
      </c>
      <c r="C398" s="12" t="str">
        <f t="shared" si="4"/>
        <v>BTR-70</v>
      </c>
      <c r="D398" s="14">
        <v>39.3134765625</v>
      </c>
      <c r="E398" s="5">
        <v>307200</v>
      </c>
      <c r="F398" s="5">
        <v>1</v>
      </c>
      <c r="G398" s="5">
        <v>480</v>
      </c>
      <c r="H398" s="5">
        <v>640</v>
      </c>
      <c r="I398" s="5">
        <v>2</v>
      </c>
    </row>
    <row r="399" spans="1:9" ht="13">
      <c r="A399" s="4" t="s">
        <v>423</v>
      </c>
      <c r="B399" s="12" t="s">
        <v>308</v>
      </c>
      <c r="C399" s="12" t="str">
        <f t="shared" si="4"/>
        <v>BTR-70</v>
      </c>
      <c r="D399" s="14">
        <v>44.2265625</v>
      </c>
      <c r="E399" s="5">
        <v>307200</v>
      </c>
      <c r="F399" s="5">
        <v>1</v>
      </c>
      <c r="G399" s="5">
        <v>480</v>
      </c>
      <c r="H399" s="5">
        <v>640</v>
      </c>
      <c r="I399" s="5">
        <v>2</v>
      </c>
    </row>
    <row r="400" spans="1:9" ht="13">
      <c r="A400" s="4" t="s">
        <v>424</v>
      </c>
      <c r="B400" s="12" t="s">
        <v>308</v>
      </c>
      <c r="C400" s="12" t="s">
        <v>425</v>
      </c>
      <c r="D400" s="14">
        <v>47.3369140625</v>
      </c>
      <c r="E400" s="5">
        <v>273280</v>
      </c>
      <c r="F400" s="5">
        <v>1</v>
      </c>
      <c r="G400" s="5">
        <v>427</v>
      </c>
      <c r="H400" s="5">
        <v>640</v>
      </c>
      <c r="I400" s="5">
        <v>2</v>
      </c>
    </row>
    <row r="401" spans="1:9" ht="13">
      <c r="A401" s="4" t="s">
        <v>426</v>
      </c>
      <c r="B401" s="12" t="s">
        <v>308</v>
      </c>
      <c r="C401" s="12" t="str">
        <f t="shared" ref="C401:C407" si="5">C400</f>
        <v>BTR-80</v>
      </c>
      <c r="D401" s="14">
        <v>55.1416015625</v>
      </c>
      <c r="E401" s="5">
        <v>273280</v>
      </c>
      <c r="F401" s="5">
        <v>1</v>
      </c>
      <c r="G401" s="5">
        <v>427</v>
      </c>
      <c r="H401" s="5">
        <v>640</v>
      </c>
      <c r="I401" s="5">
        <v>2</v>
      </c>
    </row>
    <row r="402" spans="1:9" ht="13">
      <c r="A402" s="4" t="s">
        <v>427</v>
      </c>
      <c r="B402" s="12" t="s">
        <v>308</v>
      </c>
      <c r="C402" s="12" t="str">
        <f t="shared" si="5"/>
        <v>BTR-80</v>
      </c>
      <c r="D402" s="14">
        <v>52.6611328125</v>
      </c>
      <c r="E402" s="5">
        <v>273280</v>
      </c>
      <c r="F402" s="5">
        <v>1</v>
      </c>
      <c r="G402" s="5">
        <v>427</v>
      </c>
      <c r="H402" s="5">
        <v>640</v>
      </c>
      <c r="I402" s="5">
        <v>2</v>
      </c>
    </row>
    <row r="403" spans="1:9" ht="13">
      <c r="A403" s="4" t="s">
        <v>428</v>
      </c>
      <c r="B403" s="12" t="s">
        <v>308</v>
      </c>
      <c r="C403" s="12" t="str">
        <f t="shared" si="5"/>
        <v>BTR-80</v>
      </c>
      <c r="D403" s="14">
        <v>49.787109375</v>
      </c>
      <c r="E403" s="5">
        <v>273280</v>
      </c>
      <c r="F403" s="5">
        <v>1</v>
      </c>
      <c r="G403" s="5">
        <v>427</v>
      </c>
      <c r="H403" s="5">
        <v>640</v>
      </c>
      <c r="I403" s="5">
        <v>2</v>
      </c>
    </row>
    <row r="404" spans="1:9" ht="13">
      <c r="A404" s="4" t="s">
        <v>429</v>
      </c>
      <c r="B404" s="12" t="s">
        <v>308</v>
      </c>
      <c r="C404" s="12" t="str">
        <f t="shared" si="5"/>
        <v>BTR-80</v>
      </c>
      <c r="D404" s="14">
        <v>61.419921875</v>
      </c>
      <c r="E404" s="5">
        <v>273280</v>
      </c>
      <c r="F404" s="5">
        <v>1</v>
      </c>
      <c r="G404" s="5">
        <v>427</v>
      </c>
      <c r="H404" s="5">
        <v>640</v>
      </c>
      <c r="I404" s="5">
        <v>2</v>
      </c>
    </row>
    <row r="405" spans="1:9" ht="13">
      <c r="A405" s="4" t="s">
        <v>430</v>
      </c>
      <c r="B405" s="12" t="s">
        <v>308</v>
      </c>
      <c r="C405" s="12" t="str">
        <f t="shared" si="5"/>
        <v>BTR-80</v>
      </c>
      <c r="D405" s="14">
        <v>54.5380859375</v>
      </c>
      <c r="E405" s="5">
        <v>273280</v>
      </c>
      <c r="F405" s="5">
        <v>1</v>
      </c>
      <c r="G405" s="5">
        <v>427</v>
      </c>
      <c r="H405" s="5">
        <v>640</v>
      </c>
      <c r="I405" s="5">
        <v>2</v>
      </c>
    </row>
    <row r="406" spans="1:9" ht="13">
      <c r="A406" s="4" t="s">
        <v>431</v>
      </c>
      <c r="B406" s="12" t="s">
        <v>308</v>
      </c>
      <c r="C406" s="12" t="str">
        <f t="shared" si="5"/>
        <v>BTR-80</v>
      </c>
      <c r="D406" s="14">
        <v>53.1552734375</v>
      </c>
      <c r="E406" s="5">
        <v>273280</v>
      </c>
      <c r="F406" s="5">
        <v>1</v>
      </c>
      <c r="G406" s="5">
        <v>427</v>
      </c>
      <c r="H406" s="5">
        <v>640</v>
      </c>
      <c r="I406" s="5">
        <v>2</v>
      </c>
    </row>
    <row r="407" spans="1:9" ht="14">
      <c r="A407" s="4" t="s">
        <v>432</v>
      </c>
      <c r="B407" s="12" t="s">
        <v>308</v>
      </c>
      <c r="C407" s="12" t="str">
        <f t="shared" si="5"/>
        <v>BTR-80</v>
      </c>
      <c r="D407" s="14">
        <v>6.1943359375</v>
      </c>
      <c r="E407" s="5">
        <v>27600</v>
      </c>
      <c r="F407" s="5">
        <v>1</v>
      </c>
      <c r="G407" s="5">
        <v>138</v>
      </c>
      <c r="H407" s="5">
        <v>200</v>
      </c>
      <c r="I407" s="13">
        <v>0</v>
      </c>
    </row>
    <row r="408" spans="1:9" ht="14">
      <c r="A408" s="4" t="s">
        <v>433</v>
      </c>
      <c r="B408" s="12" t="s">
        <v>10</v>
      </c>
      <c r="C408" s="12" t="str">
        <f>C419</f>
        <v>D-30</v>
      </c>
      <c r="D408" s="14">
        <v>4.67578125</v>
      </c>
      <c r="E408" s="5">
        <v>13440</v>
      </c>
      <c r="F408" s="5">
        <v>1</v>
      </c>
      <c r="G408" s="5">
        <v>96</v>
      </c>
      <c r="H408" s="5">
        <v>140</v>
      </c>
      <c r="I408" s="13">
        <v>0</v>
      </c>
    </row>
    <row r="409" spans="1:9" ht="13">
      <c r="A409" s="4" t="s">
        <v>434</v>
      </c>
      <c r="B409" s="12" t="s">
        <v>10</v>
      </c>
      <c r="C409" s="12" t="str">
        <f t="shared" ref="C409:C418" si="6">C408</f>
        <v>D-30</v>
      </c>
      <c r="D409" s="14">
        <v>114.70703125</v>
      </c>
      <c r="E409" s="5">
        <v>307200</v>
      </c>
      <c r="F409" s="5">
        <v>1</v>
      </c>
      <c r="G409" s="5">
        <v>480</v>
      </c>
      <c r="H409" s="5">
        <v>640</v>
      </c>
      <c r="I409" s="5">
        <v>2</v>
      </c>
    </row>
    <row r="410" spans="1:9" ht="13">
      <c r="A410" s="4" t="s">
        <v>435</v>
      </c>
      <c r="B410" s="12" t="s">
        <v>10</v>
      </c>
      <c r="C410" s="12" t="str">
        <f t="shared" si="6"/>
        <v>D-30</v>
      </c>
      <c r="D410" s="14">
        <v>67.54296875</v>
      </c>
      <c r="E410" s="5">
        <v>307200</v>
      </c>
      <c r="F410" s="5">
        <v>1</v>
      </c>
      <c r="G410" s="5">
        <v>480</v>
      </c>
      <c r="H410" s="5">
        <v>640</v>
      </c>
      <c r="I410" s="5">
        <v>2</v>
      </c>
    </row>
    <row r="411" spans="1:9" ht="13">
      <c r="A411" s="4" t="s">
        <v>436</v>
      </c>
      <c r="B411" s="12" t="s">
        <v>10</v>
      </c>
      <c r="C411" s="12" t="str">
        <f t="shared" si="6"/>
        <v>D-30</v>
      </c>
      <c r="D411" s="14">
        <v>84.1689453125</v>
      </c>
      <c r="E411" s="5">
        <v>307200</v>
      </c>
      <c r="F411" s="5">
        <v>1</v>
      </c>
      <c r="G411" s="5">
        <v>480</v>
      </c>
      <c r="H411" s="5">
        <v>640</v>
      </c>
      <c r="I411" s="5">
        <v>2</v>
      </c>
    </row>
    <row r="412" spans="1:9" ht="13">
      <c r="A412" s="4" t="s">
        <v>437</v>
      </c>
      <c r="B412" s="12" t="s">
        <v>10</v>
      </c>
      <c r="C412" s="12" t="str">
        <f t="shared" si="6"/>
        <v>D-30</v>
      </c>
      <c r="D412" s="14">
        <v>54.50390625</v>
      </c>
      <c r="E412" s="5">
        <v>292480</v>
      </c>
      <c r="F412" s="5">
        <v>1</v>
      </c>
      <c r="G412" s="5">
        <v>457</v>
      </c>
      <c r="H412" s="5">
        <v>640</v>
      </c>
      <c r="I412" s="5">
        <v>2</v>
      </c>
    </row>
    <row r="413" spans="1:9" ht="13">
      <c r="A413" s="4" t="s">
        <v>438</v>
      </c>
      <c r="B413" s="12" t="s">
        <v>10</v>
      </c>
      <c r="C413" s="12" t="str">
        <f t="shared" si="6"/>
        <v>D-30</v>
      </c>
      <c r="D413" s="14">
        <v>50.083984375</v>
      </c>
      <c r="E413" s="5">
        <v>272640</v>
      </c>
      <c r="F413" s="5">
        <v>1</v>
      </c>
      <c r="G413" s="5">
        <v>426</v>
      </c>
      <c r="H413" s="5">
        <v>640</v>
      </c>
      <c r="I413" s="5">
        <v>2</v>
      </c>
    </row>
    <row r="414" spans="1:9" ht="13">
      <c r="A414" s="4" t="s">
        <v>439</v>
      </c>
      <c r="B414" s="12" t="s">
        <v>10</v>
      </c>
      <c r="C414" s="12" t="str">
        <f t="shared" si="6"/>
        <v>D-30</v>
      </c>
      <c r="D414" s="14">
        <v>101.55859375</v>
      </c>
      <c r="E414" s="5">
        <v>272640</v>
      </c>
      <c r="F414" s="5">
        <v>1</v>
      </c>
      <c r="G414" s="5">
        <v>426</v>
      </c>
      <c r="H414" s="5">
        <v>640</v>
      </c>
      <c r="I414" s="5">
        <v>2</v>
      </c>
    </row>
    <row r="415" spans="1:9" ht="13">
      <c r="A415" s="4" t="s">
        <v>440</v>
      </c>
      <c r="B415" s="12" t="s">
        <v>10</v>
      </c>
      <c r="C415" s="12" t="str">
        <f t="shared" si="6"/>
        <v>D-30</v>
      </c>
      <c r="D415" s="14">
        <v>83.109375</v>
      </c>
      <c r="E415" s="5">
        <v>272640</v>
      </c>
      <c r="F415" s="5">
        <v>1</v>
      </c>
      <c r="G415" s="5">
        <v>426</v>
      </c>
      <c r="H415" s="5">
        <v>640</v>
      </c>
      <c r="I415" s="5">
        <v>2</v>
      </c>
    </row>
    <row r="416" spans="1:9" ht="13">
      <c r="A416" s="4" t="s">
        <v>441</v>
      </c>
      <c r="B416" s="12" t="s">
        <v>10</v>
      </c>
      <c r="C416" s="12" t="str">
        <f t="shared" si="6"/>
        <v>D-30</v>
      </c>
      <c r="D416" s="14">
        <v>83.1669921875</v>
      </c>
      <c r="E416" s="5">
        <v>272640</v>
      </c>
      <c r="F416" s="5">
        <v>1</v>
      </c>
      <c r="G416" s="5">
        <v>426</v>
      </c>
      <c r="H416" s="5">
        <v>640</v>
      </c>
      <c r="I416" s="5">
        <v>2</v>
      </c>
    </row>
    <row r="417" spans="1:9" ht="13">
      <c r="A417" s="4" t="s">
        <v>442</v>
      </c>
      <c r="B417" s="12" t="s">
        <v>10</v>
      </c>
      <c r="C417" s="12" t="str">
        <f t="shared" si="6"/>
        <v>D-30</v>
      </c>
      <c r="D417" s="14">
        <v>65.4208984375</v>
      </c>
      <c r="E417" s="5">
        <v>272640</v>
      </c>
      <c r="F417" s="5">
        <v>1</v>
      </c>
      <c r="G417" s="5">
        <v>426</v>
      </c>
      <c r="H417" s="5">
        <v>640</v>
      </c>
      <c r="I417" s="5">
        <v>2</v>
      </c>
    </row>
    <row r="418" spans="1:9" ht="13">
      <c r="A418" s="4" t="s">
        <v>443</v>
      </c>
      <c r="B418" s="12" t="s">
        <v>10</v>
      </c>
      <c r="C418" s="12" t="str">
        <f t="shared" si="6"/>
        <v>D-30</v>
      </c>
      <c r="D418" s="14">
        <v>48.98828125</v>
      </c>
      <c r="E418" s="5">
        <v>272640</v>
      </c>
      <c r="F418" s="5">
        <v>1</v>
      </c>
      <c r="G418" s="5">
        <v>426</v>
      </c>
      <c r="H418" s="5">
        <v>640</v>
      </c>
      <c r="I418" s="5">
        <v>2</v>
      </c>
    </row>
    <row r="419" spans="1:9" ht="13">
      <c r="A419" s="4" t="s">
        <v>444</v>
      </c>
      <c r="B419" s="12" t="s">
        <v>10</v>
      </c>
      <c r="C419" s="12" t="s">
        <v>445</v>
      </c>
      <c r="D419" s="14">
        <v>78.6162109375</v>
      </c>
      <c r="E419" s="5">
        <v>272640</v>
      </c>
      <c r="F419" s="5">
        <v>1</v>
      </c>
      <c r="G419" s="5">
        <v>426</v>
      </c>
      <c r="H419" s="5">
        <v>640</v>
      </c>
      <c r="I419" s="5">
        <v>2</v>
      </c>
    </row>
    <row r="420" spans="1:9" ht="13">
      <c r="A420" s="4" t="s">
        <v>446</v>
      </c>
      <c r="B420" s="12" t="s">
        <v>28</v>
      </c>
      <c r="C420" s="12" t="s">
        <v>447</v>
      </c>
      <c r="D420" s="14">
        <v>138.3583984375</v>
      </c>
      <c r="E420" s="5">
        <v>453600</v>
      </c>
      <c r="F420" s="5">
        <v>1</v>
      </c>
      <c r="G420" s="5">
        <v>567</v>
      </c>
      <c r="H420" s="5">
        <v>800</v>
      </c>
      <c r="I420" s="5">
        <v>2</v>
      </c>
    </row>
    <row r="421" spans="1:9" ht="13">
      <c r="A421" s="4" t="s">
        <v>448</v>
      </c>
      <c r="B421" s="12" t="s">
        <v>28</v>
      </c>
      <c r="C421" s="12" t="s">
        <v>447</v>
      </c>
      <c r="D421" s="14">
        <v>75.017578125</v>
      </c>
      <c r="E421" s="5">
        <v>453600</v>
      </c>
      <c r="F421" s="5">
        <v>1</v>
      </c>
      <c r="G421" s="5">
        <v>567</v>
      </c>
      <c r="H421" s="5">
        <v>800</v>
      </c>
      <c r="I421" s="5">
        <v>2</v>
      </c>
    </row>
    <row r="422" spans="1:9" ht="13">
      <c r="A422" s="4" t="s">
        <v>449</v>
      </c>
      <c r="B422" s="12" t="s">
        <v>28</v>
      </c>
      <c r="C422" s="12" t="s">
        <v>447</v>
      </c>
      <c r="D422" s="14">
        <v>79.08984375</v>
      </c>
      <c r="E422" s="5">
        <v>428800</v>
      </c>
      <c r="F422" s="5">
        <v>1</v>
      </c>
      <c r="G422" s="5">
        <v>536</v>
      </c>
      <c r="H422" s="5">
        <v>800</v>
      </c>
      <c r="I422" s="5">
        <v>2</v>
      </c>
    </row>
    <row r="423" spans="1:9" ht="13">
      <c r="A423" s="4" t="s">
        <v>450</v>
      </c>
      <c r="B423" s="12" t="s">
        <v>28</v>
      </c>
      <c r="C423" s="12" t="s">
        <v>447</v>
      </c>
      <c r="D423" s="14">
        <v>62.388671875</v>
      </c>
      <c r="E423" s="5">
        <v>459200</v>
      </c>
      <c r="F423" s="5">
        <v>1</v>
      </c>
      <c r="G423" s="5">
        <v>574</v>
      </c>
      <c r="H423" s="5">
        <v>800</v>
      </c>
      <c r="I423" s="5">
        <v>2</v>
      </c>
    </row>
    <row r="424" spans="1:9" ht="13">
      <c r="A424" s="4" t="s">
        <v>451</v>
      </c>
      <c r="B424" s="12" t="s">
        <v>28</v>
      </c>
      <c r="C424" s="12" t="s">
        <v>447</v>
      </c>
      <c r="D424" s="14">
        <v>55.8974609375</v>
      </c>
      <c r="E424" s="5">
        <v>438400</v>
      </c>
      <c r="F424" s="5">
        <v>1</v>
      </c>
      <c r="G424" s="5">
        <v>548</v>
      </c>
      <c r="H424" s="5">
        <v>800</v>
      </c>
      <c r="I424" s="5">
        <v>2</v>
      </c>
    </row>
    <row r="425" spans="1:9" ht="13">
      <c r="A425" s="4" t="s">
        <v>452</v>
      </c>
      <c r="B425" s="12" t="s">
        <v>28</v>
      </c>
      <c r="C425" s="12" t="s">
        <v>447</v>
      </c>
      <c r="D425" s="14">
        <v>38.82421875</v>
      </c>
      <c r="E425" s="5">
        <v>426400</v>
      </c>
      <c r="F425" s="5">
        <v>1</v>
      </c>
      <c r="G425" s="5">
        <v>533</v>
      </c>
      <c r="H425" s="5">
        <v>800</v>
      </c>
      <c r="I425" s="5">
        <v>2</v>
      </c>
    </row>
    <row r="426" spans="1:9" ht="13">
      <c r="A426" s="4" t="s">
        <v>453</v>
      </c>
      <c r="B426" s="12" t="s">
        <v>28</v>
      </c>
      <c r="C426" s="12" t="s">
        <v>447</v>
      </c>
      <c r="D426" s="14">
        <v>67.6865234375</v>
      </c>
      <c r="E426" s="5">
        <v>273280</v>
      </c>
      <c r="F426" s="5">
        <v>1</v>
      </c>
      <c r="G426" s="5">
        <v>427</v>
      </c>
      <c r="H426" s="5">
        <v>640</v>
      </c>
      <c r="I426" s="5">
        <v>2</v>
      </c>
    </row>
    <row r="427" spans="1:9" ht="13">
      <c r="A427" s="4" t="s">
        <v>454</v>
      </c>
      <c r="B427" s="12" t="s">
        <v>28</v>
      </c>
      <c r="C427" s="12" t="s">
        <v>447</v>
      </c>
      <c r="D427" s="14">
        <v>61.07421875</v>
      </c>
      <c r="E427" s="5">
        <v>273280</v>
      </c>
      <c r="F427" s="5">
        <v>1</v>
      </c>
      <c r="G427" s="5">
        <v>427</v>
      </c>
      <c r="H427" s="5">
        <v>640</v>
      </c>
      <c r="I427" s="5">
        <v>2</v>
      </c>
    </row>
    <row r="428" spans="1:9" ht="13">
      <c r="A428" s="4" t="s">
        <v>455</v>
      </c>
      <c r="B428" s="12" t="s">
        <v>28</v>
      </c>
      <c r="C428" s="12" t="s">
        <v>447</v>
      </c>
      <c r="D428" s="14">
        <v>68.935546875</v>
      </c>
      <c r="E428" s="5">
        <v>273280</v>
      </c>
      <c r="F428" s="5">
        <v>1</v>
      </c>
      <c r="G428" s="5">
        <v>427</v>
      </c>
      <c r="H428" s="5">
        <v>640</v>
      </c>
      <c r="I428" s="5">
        <v>2</v>
      </c>
    </row>
    <row r="429" spans="1:9" ht="13">
      <c r="A429" s="4" t="s">
        <v>456</v>
      </c>
      <c r="B429" s="12" t="s">
        <v>28</v>
      </c>
      <c r="C429" s="12" t="s">
        <v>447</v>
      </c>
      <c r="D429" s="14">
        <v>87.482421875</v>
      </c>
      <c r="E429" s="5">
        <v>273280</v>
      </c>
      <c r="F429" s="5">
        <v>1</v>
      </c>
      <c r="G429" s="5">
        <v>427</v>
      </c>
      <c r="H429" s="5">
        <v>640</v>
      </c>
      <c r="I429" s="5">
        <v>2</v>
      </c>
    </row>
    <row r="430" spans="1:9" ht="13">
      <c r="A430" s="4" t="s">
        <v>457</v>
      </c>
      <c r="B430" s="12" t="s">
        <v>28</v>
      </c>
      <c r="C430" s="12" t="s">
        <v>447</v>
      </c>
      <c r="D430" s="14">
        <v>70.53515625</v>
      </c>
      <c r="E430" s="5">
        <v>273280</v>
      </c>
      <c r="F430" s="5">
        <v>1</v>
      </c>
      <c r="G430" s="5">
        <v>427</v>
      </c>
      <c r="H430" s="5">
        <v>640</v>
      </c>
      <c r="I430" s="5">
        <v>2</v>
      </c>
    </row>
    <row r="431" spans="1:9" ht="13">
      <c r="A431" s="4" t="s">
        <v>458</v>
      </c>
      <c r="B431" s="12" t="s">
        <v>28</v>
      </c>
      <c r="C431" s="12" t="s">
        <v>447</v>
      </c>
      <c r="D431" s="14">
        <v>83.29296875</v>
      </c>
      <c r="E431" s="5">
        <v>273280</v>
      </c>
      <c r="F431" s="5">
        <v>1</v>
      </c>
      <c r="G431" s="5">
        <v>427</v>
      </c>
      <c r="H431" s="5">
        <v>640</v>
      </c>
      <c r="I431" s="5">
        <v>2</v>
      </c>
    </row>
    <row r="432" spans="1:9" ht="13">
      <c r="A432" s="4" t="s">
        <v>459</v>
      </c>
      <c r="B432" s="12" t="s">
        <v>28</v>
      </c>
      <c r="C432" s="12" t="s">
        <v>447</v>
      </c>
      <c r="D432" s="14">
        <v>75.0400390625</v>
      </c>
      <c r="E432" s="5">
        <v>276480</v>
      </c>
      <c r="F432" s="5">
        <v>1</v>
      </c>
      <c r="G432" s="5">
        <v>432</v>
      </c>
      <c r="H432" s="5">
        <v>640</v>
      </c>
      <c r="I432" s="5">
        <v>2</v>
      </c>
    </row>
    <row r="433" spans="1:9" ht="13">
      <c r="A433" s="4" t="s">
        <v>460</v>
      </c>
      <c r="B433" s="12" t="s">
        <v>28</v>
      </c>
      <c r="C433" s="12" t="s">
        <v>447</v>
      </c>
      <c r="D433" s="14">
        <v>60.4599609375</v>
      </c>
      <c r="E433" s="5">
        <v>285440</v>
      </c>
      <c r="F433" s="5">
        <v>1</v>
      </c>
      <c r="G433" s="5">
        <v>446</v>
      </c>
      <c r="H433" s="5">
        <v>640</v>
      </c>
      <c r="I433" s="5">
        <v>2</v>
      </c>
    </row>
    <row r="434" spans="1:9" ht="13">
      <c r="A434" s="4" t="s">
        <v>461</v>
      </c>
      <c r="B434" s="12" t="s">
        <v>28</v>
      </c>
      <c r="C434" s="12" t="s">
        <v>447</v>
      </c>
      <c r="D434" s="14">
        <v>62.9658203125</v>
      </c>
      <c r="E434" s="5">
        <v>277120</v>
      </c>
      <c r="F434" s="5">
        <v>1</v>
      </c>
      <c r="G434" s="5">
        <v>433</v>
      </c>
      <c r="H434" s="5">
        <v>640</v>
      </c>
      <c r="I434" s="5">
        <v>2</v>
      </c>
    </row>
    <row r="435" spans="1:9" ht="13">
      <c r="A435" s="4" t="s">
        <v>462</v>
      </c>
      <c r="B435" s="12" t="s">
        <v>28</v>
      </c>
      <c r="C435" s="12" t="s">
        <v>447</v>
      </c>
      <c r="D435" s="14">
        <v>75.787109375</v>
      </c>
      <c r="E435" s="5">
        <v>308480</v>
      </c>
      <c r="F435" s="5">
        <v>1</v>
      </c>
      <c r="G435" s="5">
        <v>482</v>
      </c>
      <c r="H435" s="5">
        <v>640</v>
      </c>
      <c r="I435" s="5">
        <v>2</v>
      </c>
    </row>
    <row r="436" spans="1:9" ht="14">
      <c r="A436" s="4" t="s">
        <v>463</v>
      </c>
      <c r="B436" s="12" t="s">
        <v>464</v>
      </c>
      <c r="C436" s="12" t="s">
        <v>464</v>
      </c>
      <c r="D436" s="14">
        <v>50.904296875</v>
      </c>
      <c r="E436" s="5">
        <v>173056</v>
      </c>
      <c r="F436" s="5">
        <v>1</v>
      </c>
      <c r="G436" s="5">
        <v>416</v>
      </c>
      <c r="H436" s="5">
        <v>416</v>
      </c>
      <c r="I436" s="13">
        <v>1</v>
      </c>
    </row>
    <row r="437" spans="1:9" ht="14">
      <c r="A437" s="4" t="s">
        <v>465</v>
      </c>
      <c r="B437" s="12" t="s">
        <v>464</v>
      </c>
      <c r="C437" s="12" t="s">
        <v>464</v>
      </c>
      <c r="D437" s="14">
        <v>32.853515625</v>
      </c>
      <c r="E437" s="5">
        <v>173056</v>
      </c>
      <c r="F437" s="5">
        <v>1</v>
      </c>
      <c r="G437" s="5">
        <v>416</v>
      </c>
      <c r="H437" s="5">
        <v>416</v>
      </c>
      <c r="I437" s="13">
        <v>1</v>
      </c>
    </row>
    <row r="438" spans="1:9" ht="14">
      <c r="A438" s="4" t="s">
        <v>466</v>
      </c>
      <c r="B438" s="12" t="s">
        <v>464</v>
      </c>
      <c r="C438" s="12" t="s">
        <v>464</v>
      </c>
      <c r="D438" s="14">
        <v>29.2861328125</v>
      </c>
      <c r="E438" s="5">
        <v>173056</v>
      </c>
      <c r="F438" s="5">
        <v>1</v>
      </c>
      <c r="G438" s="5">
        <v>416</v>
      </c>
      <c r="H438" s="5">
        <v>416</v>
      </c>
      <c r="I438" s="13">
        <v>1</v>
      </c>
    </row>
    <row r="439" spans="1:9" ht="14">
      <c r="A439" s="4" t="s">
        <v>467</v>
      </c>
      <c r="B439" s="12" t="s">
        <v>464</v>
      </c>
      <c r="C439" s="12" t="s">
        <v>464</v>
      </c>
      <c r="D439" s="14">
        <v>23.47265625</v>
      </c>
      <c r="E439" s="5">
        <v>173056</v>
      </c>
      <c r="F439" s="5">
        <v>1</v>
      </c>
      <c r="G439" s="5">
        <v>416</v>
      </c>
      <c r="H439" s="5">
        <v>416</v>
      </c>
      <c r="I439" s="13">
        <v>1</v>
      </c>
    </row>
    <row r="440" spans="1:9" ht="14">
      <c r="A440" s="4" t="s">
        <v>468</v>
      </c>
      <c r="B440" s="12" t="s">
        <v>464</v>
      </c>
      <c r="C440" s="12" t="s">
        <v>464</v>
      </c>
      <c r="D440" s="14">
        <v>31.8173828125</v>
      </c>
      <c r="E440" s="5">
        <v>173056</v>
      </c>
      <c r="F440" s="5">
        <v>1</v>
      </c>
      <c r="G440" s="5">
        <v>416</v>
      </c>
      <c r="H440" s="5">
        <v>416</v>
      </c>
      <c r="I440" s="13">
        <v>1</v>
      </c>
    </row>
    <row r="441" spans="1:9" ht="14">
      <c r="A441" s="4" t="s">
        <v>469</v>
      </c>
      <c r="B441" s="12" t="s">
        <v>464</v>
      </c>
      <c r="C441" s="12" t="s">
        <v>464</v>
      </c>
      <c r="D441" s="14">
        <v>31.91015625</v>
      </c>
      <c r="E441" s="5">
        <v>173056</v>
      </c>
      <c r="F441" s="5">
        <v>1</v>
      </c>
      <c r="G441" s="5">
        <v>416</v>
      </c>
      <c r="H441" s="5">
        <v>416</v>
      </c>
      <c r="I441" s="13">
        <v>1</v>
      </c>
    </row>
    <row r="442" spans="1:9" ht="14">
      <c r="A442" s="4" t="s">
        <v>470</v>
      </c>
      <c r="B442" s="12" t="s">
        <v>464</v>
      </c>
      <c r="C442" s="12" t="s">
        <v>464</v>
      </c>
      <c r="D442" s="14">
        <v>36.818359375</v>
      </c>
      <c r="E442" s="5">
        <v>173056</v>
      </c>
      <c r="F442" s="5">
        <v>1</v>
      </c>
      <c r="G442" s="5">
        <v>416</v>
      </c>
      <c r="H442" s="5">
        <v>416</v>
      </c>
      <c r="I442" s="13">
        <v>1</v>
      </c>
    </row>
    <row r="443" spans="1:9" ht="14">
      <c r="A443" s="4" t="s">
        <v>471</v>
      </c>
      <c r="B443" s="12" t="s">
        <v>464</v>
      </c>
      <c r="C443" s="12" t="s">
        <v>464</v>
      </c>
      <c r="D443" s="14">
        <v>38.259765625</v>
      </c>
      <c r="E443" s="5">
        <v>173056</v>
      </c>
      <c r="F443" s="5">
        <v>1</v>
      </c>
      <c r="G443" s="5">
        <v>416</v>
      </c>
      <c r="H443" s="5">
        <v>416</v>
      </c>
      <c r="I443" s="13">
        <v>1</v>
      </c>
    </row>
    <row r="444" spans="1:9" ht="14">
      <c r="A444" s="4" t="s">
        <v>472</v>
      </c>
      <c r="B444" s="12" t="s">
        <v>464</v>
      </c>
      <c r="C444" s="12" t="s">
        <v>464</v>
      </c>
      <c r="D444" s="14">
        <v>38.935546875</v>
      </c>
      <c r="E444" s="5">
        <v>173056</v>
      </c>
      <c r="F444" s="5">
        <v>1</v>
      </c>
      <c r="G444" s="5">
        <v>416</v>
      </c>
      <c r="H444" s="5">
        <v>416</v>
      </c>
      <c r="I444" s="13">
        <v>1</v>
      </c>
    </row>
    <row r="445" spans="1:9" ht="14">
      <c r="A445" s="4" t="s">
        <v>473</v>
      </c>
      <c r="B445" s="12" t="s">
        <v>464</v>
      </c>
      <c r="C445" s="12" t="s">
        <v>464</v>
      </c>
      <c r="D445" s="14">
        <v>35.5322265625</v>
      </c>
      <c r="E445" s="5">
        <v>173056</v>
      </c>
      <c r="F445" s="5">
        <v>1</v>
      </c>
      <c r="G445" s="5">
        <v>416</v>
      </c>
      <c r="H445" s="5">
        <v>416</v>
      </c>
      <c r="I445" s="13">
        <v>1</v>
      </c>
    </row>
    <row r="446" spans="1:9" ht="14">
      <c r="A446" s="4" t="s">
        <v>474</v>
      </c>
      <c r="B446" s="12" t="s">
        <v>464</v>
      </c>
      <c r="C446" s="12" t="s">
        <v>464</v>
      </c>
      <c r="D446" s="14">
        <v>33.1630859375</v>
      </c>
      <c r="E446" s="5">
        <v>173056</v>
      </c>
      <c r="F446" s="5">
        <v>1</v>
      </c>
      <c r="G446" s="5">
        <v>416</v>
      </c>
      <c r="H446" s="5">
        <v>416</v>
      </c>
      <c r="I446" s="13">
        <v>1</v>
      </c>
    </row>
    <row r="447" spans="1:9" ht="14">
      <c r="A447" s="4" t="s">
        <v>475</v>
      </c>
      <c r="B447" s="12" t="s">
        <v>464</v>
      </c>
      <c r="C447" s="12" t="s">
        <v>464</v>
      </c>
      <c r="D447" s="14">
        <v>38.1689453125</v>
      </c>
      <c r="E447" s="5">
        <v>173056</v>
      </c>
      <c r="F447" s="5">
        <v>1</v>
      </c>
      <c r="G447" s="5">
        <v>416</v>
      </c>
      <c r="H447" s="5">
        <v>416</v>
      </c>
      <c r="I447" s="13">
        <v>1</v>
      </c>
    </row>
    <row r="448" spans="1:9" ht="14">
      <c r="A448" s="4" t="s">
        <v>476</v>
      </c>
      <c r="B448" s="12" t="s">
        <v>464</v>
      </c>
      <c r="C448" s="12" t="s">
        <v>464</v>
      </c>
      <c r="D448" s="14">
        <v>32.5458984375</v>
      </c>
      <c r="E448" s="5">
        <v>173056</v>
      </c>
      <c r="F448" s="5">
        <v>1</v>
      </c>
      <c r="G448" s="5">
        <v>416</v>
      </c>
      <c r="H448" s="5">
        <v>416</v>
      </c>
      <c r="I448" s="13">
        <v>1</v>
      </c>
    </row>
    <row r="449" spans="1:9" ht="14">
      <c r="A449" s="4" t="s">
        <v>477</v>
      </c>
      <c r="B449" s="12" t="s">
        <v>464</v>
      </c>
      <c r="C449" s="12" t="s">
        <v>464</v>
      </c>
      <c r="D449" s="14">
        <v>22.6259765625</v>
      </c>
      <c r="E449" s="5">
        <v>173056</v>
      </c>
      <c r="F449" s="5">
        <v>1</v>
      </c>
      <c r="G449" s="5">
        <v>416</v>
      </c>
      <c r="H449" s="5">
        <v>416</v>
      </c>
      <c r="I449" s="13">
        <v>1</v>
      </c>
    </row>
    <row r="450" spans="1:9" ht="14">
      <c r="A450" s="4" t="s">
        <v>478</v>
      </c>
      <c r="B450" s="12" t="s">
        <v>464</v>
      </c>
      <c r="C450" s="12" t="s">
        <v>464</v>
      </c>
      <c r="D450" s="14">
        <v>45.912109375</v>
      </c>
      <c r="E450" s="5">
        <v>173056</v>
      </c>
      <c r="F450" s="5">
        <v>1</v>
      </c>
      <c r="G450" s="5">
        <v>416</v>
      </c>
      <c r="H450" s="5">
        <v>416</v>
      </c>
      <c r="I450" s="13">
        <v>1</v>
      </c>
    </row>
    <row r="451" spans="1:9" ht="14">
      <c r="A451" s="4" t="s">
        <v>479</v>
      </c>
      <c r="B451" s="12" t="s">
        <v>464</v>
      </c>
      <c r="C451" s="12" t="s">
        <v>464</v>
      </c>
      <c r="D451" s="14">
        <v>33.3330078125</v>
      </c>
      <c r="E451" s="5">
        <v>173056</v>
      </c>
      <c r="F451" s="5">
        <v>1</v>
      </c>
      <c r="G451" s="5">
        <v>416</v>
      </c>
      <c r="H451" s="5">
        <v>416</v>
      </c>
      <c r="I451" s="13">
        <v>1</v>
      </c>
    </row>
    <row r="452" spans="1:9" ht="14">
      <c r="A452" s="4" t="s">
        <v>480</v>
      </c>
      <c r="B452" s="12" t="s">
        <v>464</v>
      </c>
      <c r="C452" s="12" t="s">
        <v>464</v>
      </c>
      <c r="D452" s="14">
        <v>22.3671875</v>
      </c>
      <c r="E452" s="5">
        <v>173056</v>
      </c>
      <c r="F452" s="5">
        <v>1</v>
      </c>
      <c r="G452" s="5">
        <v>416</v>
      </c>
      <c r="H452" s="5">
        <v>416</v>
      </c>
      <c r="I452" s="13">
        <v>1</v>
      </c>
    </row>
    <row r="453" spans="1:9" ht="14">
      <c r="A453" s="4" t="s">
        <v>481</v>
      </c>
      <c r="B453" s="12" t="s">
        <v>464</v>
      </c>
      <c r="C453" s="12" t="s">
        <v>464</v>
      </c>
      <c r="D453" s="14">
        <v>36.544921875</v>
      </c>
      <c r="E453" s="5">
        <v>173056</v>
      </c>
      <c r="F453" s="5">
        <v>1</v>
      </c>
      <c r="G453" s="5">
        <v>416</v>
      </c>
      <c r="H453" s="5">
        <v>416</v>
      </c>
      <c r="I453" s="13">
        <v>1</v>
      </c>
    </row>
    <row r="454" spans="1:9" ht="14">
      <c r="A454" s="4" t="s">
        <v>482</v>
      </c>
      <c r="B454" s="12" t="s">
        <v>464</v>
      </c>
      <c r="C454" s="12" t="s">
        <v>464</v>
      </c>
      <c r="D454" s="14">
        <v>26.8720703125</v>
      </c>
      <c r="E454" s="5">
        <v>173056</v>
      </c>
      <c r="F454" s="5">
        <v>1</v>
      </c>
      <c r="G454" s="5">
        <v>416</v>
      </c>
      <c r="H454" s="5">
        <v>416</v>
      </c>
      <c r="I454" s="13">
        <v>1</v>
      </c>
    </row>
    <row r="455" spans="1:9" ht="14">
      <c r="A455" s="4" t="s">
        <v>483</v>
      </c>
      <c r="B455" s="12" t="s">
        <v>464</v>
      </c>
      <c r="C455" s="12" t="s">
        <v>464</v>
      </c>
      <c r="D455" s="14">
        <v>39.697265625</v>
      </c>
      <c r="E455" s="5">
        <v>173056</v>
      </c>
      <c r="F455" s="5">
        <v>1</v>
      </c>
      <c r="G455" s="5">
        <v>416</v>
      </c>
      <c r="H455" s="5">
        <v>416</v>
      </c>
      <c r="I455" s="13">
        <v>1</v>
      </c>
    </row>
    <row r="456" spans="1:9" ht="14">
      <c r="A456" s="4" t="s">
        <v>484</v>
      </c>
      <c r="B456" s="12" t="s">
        <v>464</v>
      </c>
      <c r="C456" s="12" t="s">
        <v>464</v>
      </c>
      <c r="D456" s="14">
        <v>26.9580078125</v>
      </c>
      <c r="E456" s="5">
        <v>173056</v>
      </c>
      <c r="F456" s="5">
        <v>1</v>
      </c>
      <c r="G456" s="5">
        <v>416</v>
      </c>
      <c r="H456" s="5">
        <v>416</v>
      </c>
      <c r="I456" s="13">
        <v>1</v>
      </c>
    </row>
    <row r="457" spans="1:9" ht="14">
      <c r="A457" s="4" t="s">
        <v>485</v>
      </c>
      <c r="B457" s="12" t="s">
        <v>464</v>
      </c>
      <c r="C457" s="12" t="s">
        <v>464</v>
      </c>
      <c r="D457" s="14">
        <v>36.4072265625</v>
      </c>
      <c r="E457" s="5">
        <v>173056</v>
      </c>
      <c r="F457" s="5">
        <v>1</v>
      </c>
      <c r="G457" s="5">
        <v>416</v>
      </c>
      <c r="H457" s="5">
        <v>416</v>
      </c>
      <c r="I457" s="13">
        <v>1</v>
      </c>
    </row>
    <row r="458" spans="1:9" ht="14">
      <c r="A458" s="4" t="s">
        <v>486</v>
      </c>
      <c r="B458" s="12" t="s">
        <v>464</v>
      </c>
      <c r="C458" s="12" t="s">
        <v>464</v>
      </c>
      <c r="D458" s="14">
        <v>32.525390625</v>
      </c>
      <c r="E458" s="5">
        <v>173056</v>
      </c>
      <c r="F458" s="5">
        <v>1</v>
      </c>
      <c r="G458" s="5">
        <v>416</v>
      </c>
      <c r="H458" s="5">
        <v>416</v>
      </c>
      <c r="I458" s="13">
        <v>1</v>
      </c>
    </row>
    <row r="459" spans="1:9" ht="14">
      <c r="A459" s="4" t="s">
        <v>487</v>
      </c>
      <c r="B459" s="12" t="s">
        <v>464</v>
      </c>
      <c r="C459" s="12" t="s">
        <v>464</v>
      </c>
      <c r="D459" s="14">
        <v>27.154296875</v>
      </c>
      <c r="E459" s="5">
        <v>173056</v>
      </c>
      <c r="F459" s="5">
        <v>1</v>
      </c>
      <c r="G459" s="5">
        <v>416</v>
      </c>
      <c r="H459" s="5">
        <v>416</v>
      </c>
      <c r="I459" s="13">
        <v>1</v>
      </c>
    </row>
    <row r="460" spans="1:9" ht="14">
      <c r="A460" s="4" t="s">
        <v>488</v>
      </c>
      <c r="B460" s="12" t="s">
        <v>464</v>
      </c>
      <c r="C460" s="12" t="s">
        <v>464</v>
      </c>
      <c r="D460" s="14">
        <v>26.703125</v>
      </c>
      <c r="E460" s="5">
        <v>173056</v>
      </c>
      <c r="F460" s="5">
        <v>1</v>
      </c>
      <c r="G460" s="5">
        <v>416</v>
      </c>
      <c r="H460" s="5">
        <v>416</v>
      </c>
      <c r="I460" s="13">
        <v>1</v>
      </c>
    </row>
    <row r="461" spans="1:9" ht="14">
      <c r="A461" s="4" t="s">
        <v>489</v>
      </c>
      <c r="B461" s="12" t="s">
        <v>464</v>
      </c>
      <c r="C461" s="12" t="s">
        <v>464</v>
      </c>
      <c r="D461" s="14">
        <v>30.82421875</v>
      </c>
      <c r="E461" s="5">
        <v>173056</v>
      </c>
      <c r="F461" s="5">
        <v>1</v>
      </c>
      <c r="G461" s="5">
        <v>416</v>
      </c>
      <c r="H461" s="5">
        <v>416</v>
      </c>
      <c r="I461" s="13">
        <v>1</v>
      </c>
    </row>
    <row r="462" spans="1:9" ht="14">
      <c r="A462" s="4" t="s">
        <v>490</v>
      </c>
      <c r="B462" s="12" t="s">
        <v>464</v>
      </c>
      <c r="C462" s="12" t="s">
        <v>464</v>
      </c>
      <c r="D462" s="14">
        <v>29.7197265625</v>
      </c>
      <c r="E462" s="5">
        <v>173056</v>
      </c>
      <c r="F462" s="5">
        <v>1</v>
      </c>
      <c r="G462" s="5">
        <v>416</v>
      </c>
      <c r="H462" s="5">
        <v>416</v>
      </c>
      <c r="I462" s="13">
        <v>1</v>
      </c>
    </row>
    <row r="463" spans="1:9" ht="14">
      <c r="A463" s="4" t="s">
        <v>491</v>
      </c>
      <c r="B463" s="12" t="s">
        <v>464</v>
      </c>
      <c r="C463" s="12" t="s">
        <v>464</v>
      </c>
      <c r="D463" s="14">
        <v>36.9228515625</v>
      </c>
      <c r="E463" s="5">
        <v>173056</v>
      </c>
      <c r="F463" s="5">
        <v>1</v>
      </c>
      <c r="G463" s="5">
        <v>416</v>
      </c>
      <c r="H463" s="5">
        <v>416</v>
      </c>
      <c r="I463" s="13">
        <v>1</v>
      </c>
    </row>
    <row r="464" spans="1:9" ht="14">
      <c r="A464" s="4" t="s">
        <v>492</v>
      </c>
      <c r="B464" s="12" t="s">
        <v>464</v>
      </c>
      <c r="C464" s="12" t="s">
        <v>464</v>
      </c>
      <c r="D464" s="14">
        <v>41.1494140625</v>
      </c>
      <c r="E464" s="5">
        <v>173056</v>
      </c>
      <c r="F464" s="5">
        <v>1</v>
      </c>
      <c r="G464" s="5">
        <v>416</v>
      </c>
      <c r="H464" s="5">
        <v>416</v>
      </c>
      <c r="I464" s="13">
        <v>1</v>
      </c>
    </row>
    <row r="465" spans="1:9" ht="14">
      <c r="A465" s="4" t="s">
        <v>493</v>
      </c>
      <c r="B465" s="12" t="s">
        <v>464</v>
      </c>
      <c r="C465" s="12" t="s">
        <v>464</v>
      </c>
      <c r="D465" s="14">
        <v>22.5322265625</v>
      </c>
      <c r="E465" s="5">
        <v>173056</v>
      </c>
      <c r="F465" s="5">
        <v>1</v>
      </c>
      <c r="G465" s="5">
        <v>416</v>
      </c>
      <c r="H465" s="5">
        <v>416</v>
      </c>
      <c r="I465" s="13">
        <v>1</v>
      </c>
    </row>
    <row r="466" spans="1:9" ht="14">
      <c r="A466" s="4" t="s">
        <v>494</v>
      </c>
      <c r="B466" s="12" t="s">
        <v>464</v>
      </c>
      <c r="C466" s="12" t="s">
        <v>464</v>
      </c>
      <c r="D466" s="14">
        <v>26.3583984375</v>
      </c>
      <c r="E466" s="5">
        <v>173056</v>
      </c>
      <c r="F466" s="5">
        <v>1</v>
      </c>
      <c r="G466" s="5">
        <v>416</v>
      </c>
      <c r="H466" s="5">
        <v>416</v>
      </c>
      <c r="I466" s="13">
        <v>1</v>
      </c>
    </row>
    <row r="467" spans="1:9" ht="14">
      <c r="A467" s="4" t="s">
        <v>495</v>
      </c>
      <c r="B467" s="12" t="s">
        <v>464</v>
      </c>
      <c r="C467" s="12" t="s">
        <v>464</v>
      </c>
      <c r="D467" s="14">
        <v>21.9541015625</v>
      </c>
      <c r="E467" s="5">
        <v>173056</v>
      </c>
      <c r="F467" s="5">
        <v>1</v>
      </c>
      <c r="G467" s="5">
        <v>416</v>
      </c>
      <c r="H467" s="5">
        <v>416</v>
      </c>
      <c r="I467" s="13">
        <v>1</v>
      </c>
    </row>
    <row r="468" spans="1:9" ht="14">
      <c r="A468" s="4" t="s">
        <v>496</v>
      </c>
      <c r="B468" s="12" t="s">
        <v>464</v>
      </c>
      <c r="C468" s="12" t="s">
        <v>464</v>
      </c>
      <c r="D468" s="14">
        <v>38.0458984375</v>
      </c>
      <c r="E468" s="5">
        <v>173056</v>
      </c>
      <c r="F468" s="5">
        <v>1</v>
      </c>
      <c r="G468" s="5">
        <v>416</v>
      </c>
      <c r="H468" s="5">
        <v>416</v>
      </c>
      <c r="I468" s="13">
        <v>1</v>
      </c>
    </row>
    <row r="469" spans="1:9" ht="14">
      <c r="A469" s="4" t="s">
        <v>497</v>
      </c>
      <c r="B469" s="12" t="s">
        <v>464</v>
      </c>
      <c r="C469" s="12" t="s">
        <v>464</v>
      </c>
      <c r="D469" s="14">
        <v>22.3955078125</v>
      </c>
      <c r="E469" s="5">
        <v>173056</v>
      </c>
      <c r="F469" s="5">
        <v>1</v>
      </c>
      <c r="G469" s="5">
        <v>416</v>
      </c>
      <c r="H469" s="5">
        <v>416</v>
      </c>
      <c r="I469" s="13">
        <v>1</v>
      </c>
    </row>
    <row r="470" spans="1:9" ht="14">
      <c r="A470" s="4" t="s">
        <v>498</v>
      </c>
      <c r="B470" s="12" t="s">
        <v>464</v>
      </c>
      <c r="C470" s="12" t="s">
        <v>464</v>
      </c>
      <c r="D470" s="14">
        <v>31.7939453125</v>
      </c>
      <c r="E470" s="5">
        <v>173056</v>
      </c>
      <c r="F470" s="5">
        <v>1</v>
      </c>
      <c r="G470" s="5">
        <v>416</v>
      </c>
      <c r="H470" s="5">
        <v>416</v>
      </c>
      <c r="I470" s="13">
        <v>1</v>
      </c>
    </row>
    <row r="471" spans="1:9" ht="14">
      <c r="A471" s="4" t="s">
        <v>499</v>
      </c>
      <c r="B471" s="12" t="s">
        <v>464</v>
      </c>
      <c r="C471" s="12" t="s">
        <v>464</v>
      </c>
      <c r="D471" s="14">
        <v>23.458984375</v>
      </c>
      <c r="E471" s="5">
        <v>173056</v>
      </c>
      <c r="F471" s="5">
        <v>1</v>
      </c>
      <c r="G471" s="5">
        <v>416</v>
      </c>
      <c r="H471" s="5">
        <v>416</v>
      </c>
      <c r="I471" s="13">
        <v>1</v>
      </c>
    </row>
    <row r="472" spans="1:9" ht="14">
      <c r="A472" s="4" t="s">
        <v>500</v>
      </c>
      <c r="B472" s="12" t="s">
        <v>464</v>
      </c>
      <c r="C472" s="12" t="s">
        <v>464</v>
      </c>
      <c r="D472" s="14">
        <v>25.4482421875</v>
      </c>
      <c r="E472" s="5">
        <v>173056</v>
      </c>
      <c r="F472" s="5">
        <v>1</v>
      </c>
      <c r="G472" s="5">
        <v>416</v>
      </c>
      <c r="H472" s="5">
        <v>416</v>
      </c>
      <c r="I472" s="13">
        <v>1</v>
      </c>
    </row>
    <row r="473" spans="1:9" ht="14">
      <c r="A473" s="4" t="s">
        <v>501</v>
      </c>
      <c r="B473" s="12" t="s">
        <v>464</v>
      </c>
      <c r="C473" s="12" t="s">
        <v>464</v>
      </c>
      <c r="D473" s="14">
        <v>31.7431640625</v>
      </c>
      <c r="E473" s="5">
        <v>173056</v>
      </c>
      <c r="F473" s="5">
        <v>1</v>
      </c>
      <c r="G473" s="5">
        <v>416</v>
      </c>
      <c r="H473" s="5">
        <v>416</v>
      </c>
      <c r="I473" s="13">
        <v>1</v>
      </c>
    </row>
    <row r="474" spans="1:9" ht="14">
      <c r="A474" s="4" t="s">
        <v>502</v>
      </c>
      <c r="B474" s="12" t="s">
        <v>464</v>
      </c>
      <c r="C474" s="12" t="s">
        <v>464</v>
      </c>
      <c r="D474" s="14">
        <v>31.708984375</v>
      </c>
      <c r="E474" s="5">
        <v>173056</v>
      </c>
      <c r="F474" s="5">
        <v>1</v>
      </c>
      <c r="G474" s="5">
        <v>416</v>
      </c>
      <c r="H474" s="5">
        <v>416</v>
      </c>
      <c r="I474" s="13">
        <v>1</v>
      </c>
    </row>
    <row r="475" spans="1:9" ht="14">
      <c r="A475" s="4" t="s">
        <v>503</v>
      </c>
      <c r="B475" s="12" t="s">
        <v>464</v>
      </c>
      <c r="C475" s="12" t="s">
        <v>464</v>
      </c>
      <c r="D475" s="14">
        <v>33.8681640625</v>
      </c>
      <c r="E475" s="5">
        <v>173056</v>
      </c>
      <c r="F475" s="5">
        <v>1</v>
      </c>
      <c r="G475" s="5">
        <v>416</v>
      </c>
      <c r="H475" s="5">
        <v>416</v>
      </c>
      <c r="I475" s="13">
        <v>1</v>
      </c>
    </row>
    <row r="476" spans="1:9" ht="14">
      <c r="A476" s="4" t="s">
        <v>504</v>
      </c>
      <c r="B476" s="12" t="s">
        <v>464</v>
      </c>
      <c r="C476" s="12" t="s">
        <v>464</v>
      </c>
      <c r="D476" s="14">
        <v>26.810546875</v>
      </c>
      <c r="E476" s="5">
        <v>173056</v>
      </c>
      <c r="F476" s="5">
        <v>1</v>
      </c>
      <c r="G476" s="5">
        <v>416</v>
      </c>
      <c r="H476" s="5">
        <v>416</v>
      </c>
      <c r="I476" s="13">
        <v>1</v>
      </c>
    </row>
    <row r="477" spans="1:9" ht="14">
      <c r="A477" s="4" t="s">
        <v>505</v>
      </c>
      <c r="B477" s="12" t="s">
        <v>464</v>
      </c>
      <c r="C477" s="12" t="s">
        <v>464</v>
      </c>
      <c r="D477" s="14">
        <v>24.5791015625</v>
      </c>
      <c r="E477" s="5">
        <v>173056</v>
      </c>
      <c r="F477" s="5">
        <v>1</v>
      </c>
      <c r="G477" s="5">
        <v>416</v>
      </c>
      <c r="H477" s="5">
        <v>416</v>
      </c>
      <c r="I477" s="13">
        <v>1</v>
      </c>
    </row>
    <row r="478" spans="1:9" ht="14">
      <c r="A478" s="4" t="s">
        <v>506</v>
      </c>
      <c r="B478" s="12" t="s">
        <v>464</v>
      </c>
      <c r="C478" s="12" t="s">
        <v>464</v>
      </c>
      <c r="D478" s="14">
        <v>30.892578125</v>
      </c>
      <c r="E478" s="5">
        <v>173056</v>
      </c>
      <c r="F478" s="5">
        <v>1</v>
      </c>
      <c r="G478" s="5">
        <v>416</v>
      </c>
      <c r="H478" s="5">
        <v>416</v>
      </c>
      <c r="I478" s="13">
        <v>1</v>
      </c>
    </row>
    <row r="479" spans="1:9" ht="14">
      <c r="A479" s="4" t="s">
        <v>507</v>
      </c>
      <c r="B479" s="12" t="s">
        <v>464</v>
      </c>
      <c r="C479" s="12" t="s">
        <v>464</v>
      </c>
      <c r="D479" s="14">
        <v>44.515625</v>
      </c>
      <c r="E479" s="5">
        <v>173056</v>
      </c>
      <c r="F479" s="5">
        <v>1</v>
      </c>
      <c r="G479" s="5">
        <v>416</v>
      </c>
      <c r="H479" s="5">
        <v>416</v>
      </c>
      <c r="I479" s="13">
        <v>1</v>
      </c>
    </row>
    <row r="480" spans="1:9" ht="14">
      <c r="A480" s="4" t="s">
        <v>508</v>
      </c>
      <c r="B480" s="12" t="s">
        <v>464</v>
      </c>
      <c r="C480" s="12" t="s">
        <v>464</v>
      </c>
      <c r="D480" s="14">
        <v>32.021484375</v>
      </c>
      <c r="E480" s="5">
        <v>173056</v>
      </c>
      <c r="F480" s="5">
        <v>1</v>
      </c>
      <c r="G480" s="5">
        <v>416</v>
      </c>
      <c r="H480" s="5">
        <v>416</v>
      </c>
      <c r="I480" s="13">
        <v>1</v>
      </c>
    </row>
    <row r="481" spans="1:9" ht="14">
      <c r="A481" s="4" t="s">
        <v>509</v>
      </c>
      <c r="B481" s="12" t="s">
        <v>464</v>
      </c>
      <c r="C481" s="12" t="s">
        <v>464</v>
      </c>
      <c r="D481" s="14">
        <v>26.4287109375</v>
      </c>
      <c r="E481" s="5">
        <v>173056</v>
      </c>
      <c r="F481" s="5">
        <v>1</v>
      </c>
      <c r="G481" s="5">
        <v>416</v>
      </c>
      <c r="H481" s="5">
        <v>416</v>
      </c>
      <c r="I481" s="13">
        <v>1</v>
      </c>
    </row>
    <row r="482" spans="1:9" ht="14">
      <c r="A482" s="4" t="s">
        <v>510</v>
      </c>
      <c r="B482" s="12" t="s">
        <v>464</v>
      </c>
      <c r="C482" s="12" t="s">
        <v>464</v>
      </c>
      <c r="D482" s="14">
        <v>19.8896484375</v>
      </c>
      <c r="E482" s="5">
        <v>173056</v>
      </c>
      <c r="F482" s="5">
        <v>1</v>
      </c>
      <c r="G482" s="5">
        <v>416</v>
      </c>
      <c r="H482" s="5">
        <v>416</v>
      </c>
      <c r="I482" s="13">
        <v>1</v>
      </c>
    </row>
    <row r="483" spans="1:9" ht="14">
      <c r="A483" s="4" t="s">
        <v>511</v>
      </c>
      <c r="B483" s="12" t="s">
        <v>464</v>
      </c>
      <c r="C483" s="12" t="s">
        <v>464</v>
      </c>
      <c r="D483" s="14">
        <v>24.40234375</v>
      </c>
      <c r="E483" s="5">
        <v>173056</v>
      </c>
      <c r="F483" s="5">
        <v>1</v>
      </c>
      <c r="G483" s="5">
        <v>416</v>
      </c>
      <c r="H483" s="5">
        <v>416</v>
      </c>
      <c r="I483" s="13">
        <v>1</v>
      </c>
    </row>
    <row r="484" spans="1:9" ht="14">
      <c r="A484" s="4" t="s">
        <v>512</v>
      </c>
      <c r="B484" s="12" t="s">
        <v>464</v>
      </c>
      <c r="C484" s="12" t="s">
        <v>464</v>
      </c>
      <c r="D484" s="14">
        <v>21.9267578125</v>
      </c>
      <c r="E484" s="5">
        <v>173056</v>
      </c>
      <c r="F484" s="5">
        <v>1</v>
      </c>
      <c r="G484" s="5">
        <v>416</v>
      </c>
      <c r="H484" s="5">
        <v>416</v>
      </c>
      <c r="I484" s="13">
        <v>1</v>
      </c>
    </row>
    <row r="485" spans="1:9" ht="14">
      <c r="A485" s="4" t="s">
        <v>513</v>
      </c>
      <c r="B485" s="12" t="s">
        <v>464</v>
      </c>
      <c r="C485" s="12" t="s">
        <v>464</v>
      </c>
      <c r="D485" s="14">
        <v>47.537109375</v>
      </c>
      <c r="E485" s="5">
        <v>173056</v>
      </c>
      <c r="F485" s="5">
        <v>1</v>
      </c>
      <c r="G485" s="5">
        <v>416</v>
      </c>
      <c r="H485" s="5">
        <v>416</v>
      </c>
      <c r="I485" s="13">
        <v>1</v>
      </c>
    </row>
    <row r="486" spans="1:9" ht="14">
      <c r="A486" s="4" t="s">
        <v>514</v>
      </c>
      <c r="B486" s="12" t="s">
        <v>464</v>
      </c>
      <c r="C486" s="12" t="s">
        <v>464</v>
      </c>
      <c r="D486" s="14">
        <v>39.576171875</v>
      </c>
      <c r="E486" s="5">
        <v>173056</v>
      </c>
      <c r="F486" s="5">
        <v>1</v>
      </c>
      <c r="G486" s="5">
        <v>416</v>
      </c>
      <c r="H486" s="5">
        <v>416</v>
      </c>
      <c r="I486" s="13">
        <v>1</v>
      </c>
    </row>
    <row r="487" spans="1:9" ht="14">
      <c r="A487" s="4" t="s">
        <v>515</v>
      </c>
      <c r="B487" s="12" t="s">
        <v>464</v>
      </c>
      <c r="C487" s="12" t="s">
        <v>464</v>
      </c>
      <c r="D487" s="14">
        <v>27.7470703125</v>
      </c>
      <c r="E487" s="5">
        <v>173056</v>
      </c>
      <c r="F487" s="5">
        <v>1</v>
      </c>
      <c r="G487" s="5">
        <v>416</v>
      </c>
      <c r="H487" s="5">
        <v>416</v>
      </c>
      <c r="I487" s="13">
        <v>1</v>
      </c>
    </row>
    <row r="488" spans="1:9" ht="14">
      <c r="A488" s="4" t="s">
        <v>516</v>
      </c>
      <c r="B488" s="12" t="s">
        <v>464</v>
      </c>
      <c r="C488" s="12" t="s">
        <v>464</v>
      </c>
      <c r="D488" s="14">
        <v>34.6484375</v>
      </c>
      <c r="E488" s="5">
        <v>173056</v>
      </c>
      <c r="F488" s="5">
        <v>1</v>
      </c>
      <c r="G488" s="5">
        <v>416</v>
      </c>
      <c r="H488" s="5">
        <v>416</v>
      </c>
      <c r="I488" s="13">
        <v>1</v>
      </c>
    </row>
    <row r="489" spans="1:9" ht="14">
      <c r="A489" s="4" t="s">
        <v>517</v>
      </c>
      <c r="B489" s="12" t="s">
        <v>464</v>
      </c>
      <c r="C489" s="12" t="s">
        <v>464</v>
      </c>
      <c r="D489" s="14">
        <v>26.205078125</v>
      </c>
      <c r="E489" s="5">
        <v>173056</v>
      </c>
      <c r="F489" s="5">
        <v>1</v>
      </c>
      <c r="G489" s="5">
        <v>416</v>
      </c>
      <c r="H489" s="5">
        <v>416</v>
      </c>
      <c r="I489" s="13">
        <v>1</v>
      </c>
    </row>
    <row r="490" spans="1:9" ht="14">
      <c r="A490" s="4" t="s">
        <v>518</v>
      </c>
      <c r="B490" s="12" t="s">
        <v>464</v>
      </c>
      <c r="C490" s="12" t="s">
        <v>464</v>
      </c>
      <c r="D490" s="14">
        <v>23.9169921875</v>
      </c>
      <c r="E490" s="5">
        <v>173056</v>
      </c>
      <c r="F490" s="5">
        <v>1</v>
      </c>
      <c r="G490" s="5">
        <v>416</v>
      </c>
      <c r="H490" s="5">
        <v>416</v>
      </c>
      <c r="I490" s="13">
        <v>1</v>
      </c>
    </row>
    <row r="491" spans="1:9" ht="14">
      <c r="A491" s="4" t="s">
        <v>519</v>
      </c>
      <c r="B491" s="12" t="s">
        <v>464</v>
      </c>
      <c r="C491" s="12" t="s">
        <v>464</v>
      </c>
      <c r="D491" s="14">
        <v>41.7607421875</v>
      </c>
      <c r="E491" s="5">
        <v>173056</v>
      </c>
      <c r="F491" s="5">
        <v>1</v>
      </c>
      <c r="G491" s="5">
        <v>416</v>
      </c>
      <c r="H491" s="5">
        <v>416</v>
      </c>
      <c r="I491" s="13">
        <v>1</v>
      </c>
    </row>
    <row r="492" spans="1:9" ht="14">
      <c r="A492" s="4" t="s">
        <v>520</v>
      </c>
      <c r="B492" s="12" t="s">
        <v>464</v>
      </c>
      <c r="C492" s="12" t="s">
        <v>464</v>
      </c>
      <c r="D492" s="14">
        <v>33.890625</v>
      </c>
      <c r="E492" s="5">
        <v>173056</v>
      </c>
      <c r="F492" s="5">
        <v>1</v>
      </c>
      <c r="G492" s="5">
        <v>416</v>
      </c>
      <c r="H492" s="5">
        <v>416</v>
      </c>
      <c r="I492" s="13">
        <v>1</v>
      </c>
    </row>
    <row r="493" spans="1:9" ht="14">
      <c r="A493" s="4" t="s">
        <v>521</v>
      </c>
      <c r="B493" s="12" t="s">
        <v>464</v>
      </c>
      <c r="C493" s="12" t="s">
        <v>464</v>
      </c>
      <c r="D493" s="14">
        <v>33.041015625</v>
      </c>
      <c r="E493" s="5">
        <v>173056</v>
      </c>
      <c r="F493" s="5">
        <v>1</v>
      </c>
      <c r="G493" s="5">
        <v>416</v>
      </c>
      <c r="H493" s="5">
        <v>416</v>
      </c>
      <c r="I493" s="13">
        <v>1</v>
      </c>
    </row>
    <row r="494" spans="1:9" ht="14">
      <c r="A494" s="4" t="s">
        <v>522</v>
      </c>
      <c r="B494" s="12" t="s">
        <v>464</v>
      </c>
      <c r="C494" s="12" t="s">
        <v>464</v>
      </c>
      <c r="D494" s="14">
        <v>24.8671875</v>
      </c>
      <c r="E494" s="5">
        <v>173056</v>
      </c>
      <c r="F494" s="5">
        <v>1</v>
      </c>
      <c r="G494" s="5">
        <v>416</v>
      </c>
      <c r="H494" s="5">
        <v>416</v>
      </c>
      <c r="I494" s="13">
        <v>1</v>
      </c>
    </row>
    <row r="495" spans="1:9" ht="14">
      <c r="A495" s="4" t="s">
        <v>523</v>
      </c>
      <c r="B495" s="12" t="s">
        <v>464</v>
      </c>
      <c r="C495" s="12" t="s">
        <v>464</v>
      </c>
      <c r="D495" s="14">
        <v>32.0068359375</v>
      </c>
      <c r="E495" s="5">
        <v>173056</v>
      </c>
      <c r="F495" s="5">
        <v>1</v>
      </c>
      <c r="G495" s="5">
        <v>416</v>
      </c>
      <c r="H495" s="5">
        <v>416</v>
      </c>
      <c r="I495" s="13">
        <v>1</v>
      </c>
    </row>
    <row r="496" spans="1:9" ht="14">
      <c r="A496" s="4" t="s">
        <v>524</v>
      </c>
      <c r="B496" s="12" t="s">
        <v>464</v>
      </c>
      <c r="C496" s="12" t="s">
        <v>464</v>
      </c>
      <c r="D496" s="14">
        <v>30.6875</v>
      </c>
      <c r="E496" s="5">
        <v>173056</v>
      </c>
      <c r="F496" s="5">
        <v>1</v>
      </c>
      <c r="G496" s="5">
        <v>416</v>
      </c>
      <c r="H496" s="5">
        <v>416</v>
      </c>
      <c r="I496" s="13">
        <v>1</v>
      </c>
    </row>
    <row r="497" spans="1:9" ht="14">
      <c r="A497" s="4" t="s">
        <v>525</v>
      </c>
      <c r="B497" s="12" t="s">
        <v>464</v>
      </c>
      <c r="C497" s="12" t="s">
        <v>464</v>
      </c>
      <c r="D497" s="14">
        <v>34.28515625</v>
      </c>
      <c r="E497" s="5">
        <v>173056</v>
      </c>
      <c r="F497" s="5">
        <v>1</v>
      </c>
      <c r="G497" s="5">
        <v>416</v>
      </c>
      <c r="H497" s="5">
        <v>416</v>
      </c>
      <c r="I497" s="13">
        <v>1</v>
      </c>
    </row>
    <row r="498" spans="1:9" ht="14">
      <c r="A498" s="4" t="s">
        <v>526</v>
      </c>
      <c r="B498" s="12" t="s">
        <v>464</v>
      </c>
      <c r="C498" s="12" t="s">
        <v>464</v>
      </c>
      <c r="D498" s="14">
        <v>36.970703125</v>
      </c>
      <c r="E498" s="5">
        <v>173056</v>
      </c>
      <c r="F498" s="5">
        <v>1</v>
      </c>
      <c r="G498" s="5">
        <v>416</v>
      </c>
      <c r="H498" s="5">
        <v>416</v>
      </c>
      <c r="I498" s="13">
        <v>1</v>
      </c>
    </row>
    <row r="499" spans="1:9" ht="14">
      <c r="A499" s="4" t="s">
        <v>527</v>
      </c>
      <c r="B499" s="12" t="s">
        <v>464</v>
      </c>
      <c r="C499" s="12" t="s">
        <v>464</v>
      </c>
      <c r="D499" s="14">
        <v>33.8408203125</v>
      </c>
      <c r="E499" s="5">
        <v>173056</v>
      </c>
      <c r="F499" s="5">
        <v>1</v>
      </c>
      <c r="G499" s="5">
        <v>416</v>
      </c>
      <c r="H499" s="5">
        <v>416</v>
      </c>
      <c r="I499" s="13">
        <v>1</v>
      </c>
    </row>
    <row r="500" spans="1:9" ht="14">
      <c r="A500" s="4" t="s">
        <v>528</v>
      </c>
      <c r="B500" s="12" t="s">
        <v>464</v>
      </c>
      <c r="C500" s="12" t="s">
        <v>464</v>
      </c>
      <c r="D500" s="14">
        <v>33.6650390625</v>
      </c>
      <c r="E500" s="5">
        <v>173056</v>
      </c>
      <c r="F500" s="5">
        <v>1</v>
      </c>
      <c r="G500" s="5">
        <v>416</v>
      </c>
      <c r="H500" s="5">
        <v>416</v>
      </c>
      <c r="I500" s="13">
        <v>1</v>
      </c>
    </row>
    <row r="501" spans="1:9" ht="14">
      <c r="A501" s="4" t="s">
        <v>529</v>
      </c>
      <c r="B501" s="12" t="s">
        <v>464</v>
      </c>
      <c r="C501" s="12" t="s">
        <v>464</v>
      </c>
      <c r="D501" s="14">
        <v>28.9638671875</v>
      </c>
      <c r="E501" s="5">
        <v>173056</v>
      </c>
      <c r="F501" s="5">
        <v>1</v>
      </c>
      <c r="G501" s="5">
        <v>416</v>
      </c>
      <c r="H501" s="5">
        <v>416</v>
      </c>
      <c r="I501" s="13">
        <v>1</v>
      </c>
    </row>
    <row r="502" spans="1:9" ht="14">
      <c r="A502" s="4" t="s">
        <v>530</v>
      </c>
      <c r="B502" s="12" t="s">
        <v>464</v>
      </c>
      <c r="C502" s="12" t="s">
        <v>464</v>
      </c>
      <c r="D502" s="14">
        <v>35.8388671875</v>
      </c>
      <c r="E502" s="5">
        <v>173056</v>
      </c>
      <c r="F502" s="5">
        <v>1</v>
      </c>
      <c r="G502" s="5">
        <v>416</v>
      </c>
      <c r="H502" s="5">
        <v>416</v>
      </c>
      <c r="I502" s="13">
        <v>1</v>
      </c>
    </row>
    <row r="503" spans="1:9" ht="14">
      <c r="A503" s="4" t="s">
        <v>531</v>
      </c>
      <c r="B503" s="12" t="s">
        <v>464</v>
      </c>
      <c r="C503" s="12" t="s">
        <v>464</v>
      </c>
      <c r="D503" s="14">
        <v>31.84375</v>
      </c>
      <c r="E503" s="5">
        <v>173056</v>
      </c>
      <c r="F503" s="5">
        <v>1</v>
      </c>
      <c r="G503" s="5">
        <v>416</v>
      </c>
      <c r="H503" s="5">
        <v>416</v>
      </c>
      <c r="I503" s="13">
        <v>1</v>
      </c>
    </row>
    <row r="504" spans="1:9" ht="14">
      <c r="A504" s="4" t="s">
        <v>532</v>
      </c>
      <c r="B504" s="12" t="s">
        <v>464</v>
      </c>
      <c r="C504" s="12" t="s">
        <v>464</v>
      </c>
      <c r="D504" s="14">
        <v>38.6376953125</v>
      </c>
      <c r="E504" s="5">
        <v>173056</v>
      </c>
      <c r="F504" s="5">
        <v>1</v>
      </c>
      <c r="G504" s="5">
        <v>416</v>
      </c>
      <c r="H504" s="5">
        <v>416</v>
      </c>
      <c r="I504" s="13">
        <v>1</v>
      </c>
    </row>
    <row r="505" spans="1:9" ht="14">
      <c r="A505" s="4" t="s">
        <v>533</v>
      </c>
      <c r="B505" s="12" t="s">
        <v>464</v>
      </c>
      <c r="C505" s="12" t="s">
        <v>464</v>
      </c>
      <c r="D505" s="14">
        <v>30.1923828125</v>
      </c>
      <c r="E505" s="5">
        <v>173056</v>
      </c>
      <c r="F505" s="5">
        <v>1</v>
      </c>
      <c r="G505" s="5">
        <v>416</v>
      </c>
      <c r="H505" s="5">
        <v>416</v>
      </c>
      <c r="I505" s="13">
        <v>1</v>
      </c>
    </row>
    <row r="506" spans="1:9" ht="14">
      <c r="A506" s="4" t="s">
        <v>534</v>
      </c>
      <c r="B506" s="12" t="s">
        <v>464</v>
      </c>
      <c r="C506" s="12" t="s">
        <v>464</v>
      </c>
      <c r="D506" s="14">
        <v>23.193359375</v>
      </c>
      <c r="E506" s="5">
        <v>173056</v>
      </c>
      <c r="F506" s="5">
        <v>1</v>
      </c>
      <c r="G506" s="5">
        <v>416</v>
      </c>
      <c r="H506" s="5">
        <v>416</v>
      </c>
      <c r="I506" s="13">
        <v>1</v>
      </c>
    </row>
    <row r="507" spans="1:9" ht="14">
      <c r="A507" s="4" t="s">
        <v>535</v>
      </c>
      <c r="B507" s="12" t="s">
        <v>464</v>
      </c>
      <c r="C507" s="12" t="s">
        <v>464</v>
      </c>
      <c r="D507" s="14">
        <v>35.92578125</v>
      </c>
      <c r="E507" s="5">
        <v>173056</v>
      </c>
      <c r="F507" s="5">
        <v>1</v>
      </c>
      <c r="G507" s="5">
        <v>416</v>
      </c>
      <c r="H507" s="5">
        <v>416</v>
      </c>
      <c r="I507" s="13">
        <v>1</v>
      </c>
    </row>
    <row r="508" spans="1:9" ht="14">
      <c r="A508" s="4" t="s">
        <v>536</v>
      </c>
      <c r="B508" s="12" t="s">
        <v>464</v>
      </c>
      <c r="C508" s="12" t="s">
        <v>464</v>
      </c>
      <c r="D508" s="14">
        <v>28.7958984375</v>
      </c>
      <c r="E508" s="5">
        <v>173056</v>
      </c>
      <c r="F508" s="5">
        <v>1</v>
      </c>
      <c r="G508" s="5">
        <v>416</v>
      </c>
      <c r="H508" s="5">
        <v>416</v>
      </c>
      <c r="I508" s="13">
        <v>1</v>
      </c>
    </row>
    <row r="509" spans="1:9" ht="14">
      <c r="A509" s="4" t="s">
        <v>537</v>
      </c>
      <c r="B509" s="12" t="s">
        <v>464</v>
      </c>
      <c r="C509" s="12" t="s">
        <v>464</v>
      </c>
      <c r="D509" s="14">
        <v>27.5263671875</v>
      </c>
      <c r="E509" s="5">
        <v>173056</v>
      </c>
      <c r="F509" s="5">
        <v>1</v>
      </c>
      <c r="G509" s="5">
        <v>416</v>
      </c>
      <c r="H509" s="5">
        <v>416</v>
      </c>
      <c r="I509" s="13">
        <v>1</v>
      </c>
    </row>
    <row r="510" spans="1:9" ht="14">
      <c r="A510" s="4" t="s">
        <v>538</v>
      </c>
      <c r="B510" s="12" t="s">
        <v>464</v>
      </c>
      <c r="C510" s="12" t="s">
        <v>464</v>
      </c>
      <c r="D510" s="14">
        <v>25.412109375</v>
      </c>
      <c r="E510" s="5">
        <v>173056</v>
      </c>
      <c r="F510" s="5">
        <v>1</v>
      </c>
      <c r="G510" s="5">
        <v>416</v>
      </c>
      <c r="H510" s="5">
        <v>416</v>
      </c>
      <c r="I510" s="13">
        <v>1</v>
      </c>
    </row>
    <row r="511" spans="1:9" ht="14">
      <c r="A511" s="4" t="s">
        <v>539</v>
      </c>
      <c r="B511" s="12" t="s">
        <v>464</v>
      </c>
      <c r="C511" s="12" t="s">
        <v>464</v>
      </c>
      <c r="D511" s="14">
        <v>31.7978515625</v>
      </c>
      <c r="E511" s="5">
        <v>173056</v>
      </c>
      <c r="F511" s="5">
        <v>1</v>
      </c>
      <c r="G511" s="5">
        <v>416</v>
      </c>
      <c r="H511" s="5">
        <v>416</v>
      </c>
      <c r="I511" s="13">
        <v>1</v>
      </c>
    </row>
    <row r="512" spans="1:9" ht="14">
      <c r="A512" s="4" t="s">
        <v>540</v>
      </c>
      <c r="B512" s="12" t="s">
        <v>464</v>
      </c>
      <c r="C512" s="12" t="s">
        <v>464</v>
      </c>
      <c r="D512" s="14">
        <v>23.2861328125</v>
      </c>
      <c r="E512" s="5">
        <v>173056</v>
      </c>
      <c r="F512" s="5">
        <v>1</v>
      </c>
      <c r="G512" s="5">
        <v>416</v>
      </c>
      <c r="H512" s="5">
        <v>416</v>
      </c>
      <c r="I512" s="13">
        <v>1</v>
      </c>
    </row>
    <row r="513" spans="1:9" ht="14">
      <c r="A513" s="4" t="s">
        <v>541</v>
      </c>
      <c r="B513" s="12" t="s">
        <v>464</v>
      </c>
      <c r="C513" s="12" t="s">
        <v>464</v>
      </c>
      <c r="D513" s="14">
        <v>49.740234375</v>
      </c>
      <c r="E513" s="5">
        <v>173056</v>
      </c>
      <c r="F513" s="5">
        <v>1</v>
      </c>
      <c r="G513" s="5">
        <v>416</v>
      </c>
      <c r="H513" s="5">
        <v>416</v>
      </c>
      <c r="I513" s="13">
        <v>1</v>
      </c>
    </row>
    <row r="514" spans="1:9" ht="13">
      <c r="A514" s="4" t="s">
        <v>542</v>
      </c>
      <c r="B514" s="12" t="s">
        <v>28</v>
      </c>
      <c r="C514" s="12" t="s">
        <v>543</v>
      </c>
      <c r="D514" s="14">
        <v>51.876953125</v>
      </c>
      <c r="E514" s="5">
        <v>240000</v>
      </c>
      <c r="F514" s="5">
        <v>1</v>
      </c>
      <c r="G514" s="5">
        <v>400</v>
      </c>
      <c r="H514" s="5">
        <v>600</v>
      </c>
      <c r="I514" s="5">
        <v>2</v>
      </c>
    </row>
    <row r="515" spans="1:9" ht="13">
      <c r="A515" s="4" t="s">
        <v>544</v>
      </c>
      <c r="B515" s="12" t="s">
        <v>28</v>
      </c>
      <c r="C515" s="12" t="s">
        <v>543</v>
      </c>
      <c r="D515" s="14">
        <v>52.90625</v>
      </c>
      <c r="E515" s="5">
        <v>240000</v>
      </c>
      <c r="F515" s="5">
        <v>1</v>
      </c>
      <c r="G515" s="5">
        <v>400</v>
      </c>
      <c r="H515" s="5">
        <v>600</v>
      </c>
      <c r="I515" s="5">
        <v>2</v>
      </c>
    </row>
    <row r="516" spans="1:9" ht="13">
      <c r="A516" s="4" t="s">
        <v>545</v>
      </c>
      <c r="B516" s="12" t="s">
        <v>28</v>
      </c>
      <c r="C516" s="12" t="s">
        <v>543</v>
      </c>
      <c r="D516" s="14">
        <v>39.9208984375</v>
      </c>
      <c r="E516" s="5">
        <v>240000</v>
      </c>
      <c r="F516" s="5">
        <v>1</v>
      </c>
      <c r="G516" s="5">
        <v>400</v>
      </c>
      <c r="H516" s="5">
        <v>600</v>
      </c>
      <c r="I516" s="5">
        <v>2</v>
      </c>
    </row>
    <row r="517" spans="1:9" ht="13">
      <c r="A517" s="4" t="s">
        <v>546</v>
      </c>
      <c r="B517" s="12" t="s">
        <v>28</v>
      </c>
      <c r="C517" s="12" t="str">
        <f t="shared" ref="C517:C525" si="7">C516</f>
        <v>Pantsir-S1</v>
      </c>
      <c r="D517" s="14">
        <v>50.435546875</v>
      </c>
      <c r="E517" s="5">
        <v>240000</v>
      </c>
      <c r="F517" s="5">
        <v>1</v>
      </c>
      <c r="G517" s="5">
        <v>400</v>
      </c>
      <c r="H517" s="5">
        <v>600</v>
      </c>
      <c r="I517" s="5">
        <v>2</v>
      </c>
    </row>
    <row r="518" spans="1:9" ht="13">
      <c r="A518" s="4" t="s">
        <v>547</v>
      </c>
      <c r="B518" s="12" t="s">
        <v>28</v>
      </c>
      <c r="C518" s="12" t="str">
        <f t="shared" si="7"/>
        <v>Pantsir-S1</v>
      </c>
      <c r="D518" s="14">
        <v>67.5634765625</v>
      </c>
      <c r="E518" s="5">
        <v>273280</v>
      </c>
      <c r="F518" s="5">
        <v>1</v>
      </c>
      <c r="G518" s="5">
        <v>427</v>
      </c>
      <c r="H518" s="5">
        <v>640</v>
      </c>
      <c r="I518" s="5">
        <v>2</v>
      </c>
    </row>
    <row r="519" spans="1:9" ht="13">
      <c r="A519" s="4" t="s">
        <v>548</v>
      </c>
      <c r="B519" s="12" t="s">
        <v>28</v>
      </c>
      <c r="C519" s="12" t="str">
        <f t="shared" si="7"/>
        <v>Pantsir-S1</v>
      </c>
      <c r="D519" s="14">
        <v>55.0283203125</v>
      </c>
      <c r="E519" s="5">
        <v>240000</v>
      </c>
      <c r="F519" s="5">
        <v>1</v>
      </c>
      <c r="G519" s="5">
        <v>400</v>
      </c>
      <c r="H519" s="5">
        <v>600</v>
      </c>
      <c r="I519" s="5">
        <v>2</v>
      </c>
    </row>
    <row r="520" spans="1:9" ht="13">
      <c r="A520" s="4" t="s">
        <v>549</v>
      </c>
      <c r="B520" s="12" t="s">
        <v>28</v>
      </c>
      <c r="C520" s="12" t="str">
        <f t="shared" si="7"/>
        <v>Pantsir-S1</v>
      </c>
      <c r="D520" s="14">
        <v>52.375</v>
      </c>
      <c r="E520" s="5">
        <v>240000</v>
      </c>
      <c r="F520" s="5">
        <v>1</v>
      </c>
      <c r="G520" s="5">
        <v>400</v>
      </c>
      <c r="H520" s="5">
        <v>600</v>
      </c>
      <c r="I520" s="5">
        <v>2</v>
      </c>
    </row>
    <row r="521" spans="1:9" ht="13">
      <c r="A521" s="4" t="s">
        <v>550</v>
      </c>
      <c r="B521" s="12" t="s">
        <v>28</v>
      </c>
      <c r="C521" s="12" t="str">
        <f t="shared" si="7"/>
        <v>Pantsir-S1</v>
      </c>
      <c r="D521" s="14">
        <v>31.0224609375</v>
      </c>
      <c r="E521" s="5">
        <v>238200</v>
      </c>
      <c r="F521" s="5">
        <v>1</v>
      </c>
      <c r="G521" s="5">
        <v>397</v>
      </c>
      <c r="H521" s="5">
        <v>600</v>
      </c>
      <c r="I521" s="5">
        <v>2</v>
      </c>
    </row>
    <row r="522" spans="1:9" ht="13">
      <c r="A522" s="4" t="s">
        <v>551</v>
      </c>
      <c r="B522" s="12" t="s">
        <v>28</v>
      </c>
      <c r="C522" s="12" t="str">
        <f t="shared" si="7"/>
        <v>Pantsir-S1</v>
      </c>
      <c r="D522" s="14">
        <v>33.935546875</v>
      </c>
      <c r="E522" s="5">
        <v>238200</v>
      </c>
      <c r="F522" s="5">
        <v>1</v>
      </c>
      <c r="G522" s="5">
        <v>397</v>
      </c>
      <c r="H522" s="5">
        <v>600</v>
      </c>
      <c r="I522" s="5">
        <v>2</v>
      </c>
    </row>
    <row r="523" spans="1:9" ht="13">
      <c r="A523" s="4" t="s">
        <v>552</v>
      </c>
      <c r="B523" s="12" t="s">
        <v>28</v>
      </c>
      <c r="C523" s="12" t="str">
        <f t="shared" si="7"/>
        <v>Pantsir-S1</v>
      </c>
      <c r="D523" s="14">
        <v>22.365234375</v>
      </c>
      <c r="E523" s="5">
        <v>238800</v>
      </c>
      <c r="F523" s="5">
        <v>1</v>
      </c>
      <c r="G523" s="5">
        <v>398</v>
      </c>
      <c r="H523" s="5">
        <v>600</v>
      </c>
      <c r="I523" s="5">
        <v>2</v>
      </c>
    </row>
    <row r="524" spans="1:9" ht="13">
      <c r="A524" s="4" t="s">
        <v>553</v>
      </c>
      <c r="B524" s="12" t="s">
        <v>28</v>
      </c>
      <c r="C524" s="12" t="str">
        <f t="shared" si="7"/>
        <v>Pantsir-S1</v>
      </c>
      <c r="D524" s="14">
        <v>34.5625</v>
      </c>
      <c r="E524" s="5">
        <v>238200</v>
      </c>
      <c r="F524" s="5">
        <v>1</v>
      </c>
      <c r="G524" s="5">
        <v>397</v>
      </c>
      <c r="H524" s="5">
        <v>600</v>
      </c>
      <c r="I524" s="5">
        <v>2</v>
      </c>
    </row>
    <row r="525" spans="1:9" ht="13">
      <c r="A525" s="4" t="s">
        <v>554</v>
      </c>
      <c r="B525" s="12" t="s">
        <v>28</v>
      </c>
      <c r="C525" s="12" t="str">
        <f t="shared" si="7"/>
        <v>Pantsir-S1</v>
      </c>
      <c r="D525" s="14">
        <v>38.654296875</v>
      </c>
      <c r="E525" s="5">
        <v>240000</v>
      </c>
      <c r="F525" s="5">
        <v>1</v>
      </c>
      <c r="G525" s="5">
        <v>400</v>
      </c>
      <c r="H525" s="5">
        <v>600</v>
      </c>
      <c r="I525" s="5">
        <v>2</v>
      </c>
    </row>
    <row r="526" spans="1:9" ht="14">
      <c r="A526" s="4" t="s">
        <v>555</v>
      </c>
      <c r="B526" s="12" t="s">
        <v>28</v>
      </c>
      <c r="C526" s="12" t="s">
        <v>556</v>
      </c>
      <c r="D526" s="14">
        <v>55.6337890625</v>
      </c>
      <c r="E526" s="5">
        <v>409600</v>
      </c>
      <c r="F526" s="5">
        <v>1</v>
      </c>
      <c r="G526" s="5">
        <v>640</v>
      </c>
      <c r="H526" s="5">
        <v>640</v>
      </c>
      <c r="I526" s="13">
        <v>0</v>
      </c>
    </row>
    <row r="527" spans="1:9" ht="13">
      <c r="A527" s="4" t="s">
        <v>557</v>
      </c>
      <c r="B527" s="12" t="s">
        <v>28</v>
      </c>
      <c r="C527" s="12" t="str">
        <f t="shared" ref="C527:C539" si="8">C526</f>
        <v>Rs-24</v>
      </c>
      <c r="D527" s="14">
        <v>32.26171875</v>
      </c>
      <c r="E527" s="5">
        <v>194220</v>
      </c>
      <c r="F527" s="5">
        <v>1</v>
      </c>
      <c r="G527" s="5">
        <v>415</v>
      </c>
      <c r="H527" s="5">
        <v>468</v>
      </c>
      <c r="I527" s="5">
        <v>2</v>
      </c>
    </row>
    <row r="528" spans="1:9" ht="13">
      <c r="A528" s="4" t="s">
        <v>558</v>
      </c>
      <c r="B528" s="12" t="s">
        <v>28</v>
      </c>
      <c r="C528" s="12" t="str">
        <f t="shared" si="8"/>
        <v>Rs-24</v>
      </c>
      <c r="D528" s="14">
        <v>38.17578125</v>
      </c>
      <c r="E528" s="5">
        <v>458880</v>
      </c>
      <c r="F528" s="5">
        <v>1</v>
      </c>
      <c r="G528" s="5">
        <v>717</v>
      </c>
      <c r="H528" s="5">
        <v>640</v>
      </c>
      <c r="I528" s="5">
        <v>2</v>
      </c>
    </row>
    <row r="529" spans="1:9" ht="13">
      <c r="A529" s="4" t="s">
        <v>559</v>
      </c>
      <c r="B529" s="12" t="s">
        <v>28</v>
      </c>
      <c r="C529" s="12" t="str">
        <f t="shared" si="8"/>
        <v>Rs-24</v>
      </c>
      <c r="D529" s="14">
        <v>67.171875</v>
      </c>
      <c r="E529" s="5">
        <v>303600</v>
      </c>
      <c r="F529" s="5">
        <v>1</v>
      </c>
      <c r="G529" s="5">
        <v>506</v>
      </c>
      <c r="H529" s="5">
        <v>600</v>
      </c>
      <c r="I529" s="5">
        <v>2</v>
      </c>
    </row>
    <row r="530" spans="1:9" ht="13">
      <c r="A530" s="4" t="s">
        <v>560</v>
      </c>
      <c r="B530" s="12" t="s">
        <v>28</v>
      </c>
      <c r="C530" s="12" t="str">
        <f t="shared" si="8"/>
        <v>Rs-24</v>
      </c>
      <c r="D530" s="14">
        <v>36.35546875</v>
      </c>
      <c r="E530" s="5">
        <v>273066</v>
      </c>
      <c r="F530" s="5">
        <v>1</v>
      </c>
      <c r="G530" s="5">
        <v>426</v>
      </c>
      <c r="H530" s="5">
        <v>641</v>
      </c>
      <c r="I530" s="5">
        <v>2</v>
      </c>
    </row>
    <row r="531" spans="1:9" ht="13">
      <c r="A531" s="4" t="s">
        <v>561</v>
      </c>
      <c r="B531" s="12" t="s">
        <v>28</v>
      </c>
      <c r="C531" s="12" t="str">
        <f t="shared" si="8"/>
        <v>Rs-24</v>
      </c>
      <c r="D531" s="14">
        <v>54.962890625</v>
      </c>
      <c r="E531" s="5">
        <v>273066</v>
      </c>
      <c r="F531" s="5">
        <v>1</v>
      </c>
      <c r="G531" s="5">
        <v>426</v>
      </c>
      <c r="H531" s="5">
        <v>641</v>
      </c>
      <c r="I531" s="5">
        <v>2</v>
      </c>
    </row>
    <row r="532" spans="1:9" ht="13">
      <c r="A532" s="4" t="s">
        <v>562</v>
      </c>
      <c r="B532" s="12" t="s">
        <v>28</v>
      </c>
      <c r="C532" s="12" t="str">
        <f t="shared" si="8"/>
        <v>Rs-24</v>
      </c>
      <c r="D532" s="14">
        <v>59.7587890625</v>
      </c>
      <c r="E532" s="5">
        <v>273066</v>
      </c>
      <c r="F532" s="5">
        <v>1</v>
      </c>
      <c r="G532" s="5">
        <v>426</v>
      </c>
      <c r="H532" s="5">
        <v>641</v>
      </c>
      <c r="I532" s="5">
        <v>2</v>
      </c>
    </row>
    <row r="533" spans="1:9" ht="13">
      <c r="A533" s="4" t="s">
        <v>563</v>
      </c>
      <c r="B533" s="12" t="s">
        <v>28</v>
      </c>
      <c r="C533" s="12" t="str">
        <f t="shared" si="8"/>
        <v>Rs-24</v>
      </c>
      <c r="D533" s="14">
        <v>45.6552734375</v>
      </c>
      <c r="E533" s="5">
        <v>272640</v>
      </c>
      <c r="F533" s="5">
        <v>1</v>
      </c>
      <c r="G533" s="5">
        <v>426</v>
      </c>
      <c r="H533" s="5">
        <v>640</v>
      </c>
      <c r="I533" s="5">
        <v>2</v>
      </c>
    </row>
    <row r="534" spans="1:9" ht="13">
      <c r="A534" s="4" t="s">
        <v>564</v>
      </c>
      <c r="B534" s="12" t="s">
        <v>28</v>
      </c>
      <c r="C534" s="12" t="str">
        <f t="shared" si="8"/>
        <v>Rs-24</v>
      </c>
      <c r="D534" s="14">
        <v>49.81640625</v>
      </c>
      <c r="E534" s="5">
        <v>273280</v>
      </c>
      <c r="F534" s="5">
        <v>1</v>
      </c>
      <c r="G534" s="5">
        <v>427</v>
      </c>
      <c r="H534" s="5">
        <v>640</v>
      </c>
      <c r="I534" s="5">
        <v>2</v>
      </c>
    </row>
    <row r="535" spans="1:9" ht="13">
      <c r="A535" s="4" t="s">
        <v>565</v>
      </c>
      <c r="B535" s="12" t="s">
        <v>28</v>
      </c>
      <c r="C535" s="12" t="str">
        <f t="shared" si="8"/>
        <v>Rs-24</v>
      </c>
      <c r="D535" s="14">
        <v>73.2939453125</v>
      </c>
      <c r="E535" s="5">
        <v>319360</v>
      </c>
      <c r="F535" s="5">
        <v>1</v>
      </c>
      <c r="G535" s="5">
        <v>499</v>
      </c>
      <c r="H535" s="5">
        <v>640</v>
      </c>
      <c r="I535" s="5">
        <v>2</v>
      </c>
    </row>
    <row r="536" spans="1:9" ht="13">
      <c r="A536" s="4" t="s">
        <v>566</v>
      </c>
      <c r="B536" s="12" t="s">
        <v>28</v>
      </c>
      <c r="C536" s="12" t="str">
        <f t="shared" si="8"/>
        <v>Rs-24</v>
      </c>
      <c r="D536" s="14">
        <v>72.6259765625</v>
      </c>
      <c r="E536" s="5">
        <v>474880</v>
      </c>
      <c r="F536" s="5">
        <v>1</v>
      </c>
      <c r="G536" s="5">
        <v>742</v>
      </c>
      <c r="H536" s="5">
        <v>640</v>
      </c>
      <c r="I536" s="5">
        <v>2</v>
      </c>
    </row>
    <row r="537" spans="1:9" ht="13">
      <c r="A537" s="4" t="s">
        <v>567</v>
      </c>
      <c r="B537" s="12" t="s">
        <v>28</v>
      </c>
      <c r="C537" s="12" t="str">
        <f t="shared" si="8"/>
        <v>Rs-24</v>
      </c>
      <c r="D537" s="14">
        <v>71.9091796875</v>
      </c>
      <c r="E537" s="5">
        <v>273280</v>
      </c>
      <c r="F537" s="5">
        <v>1</v>
      </c>
      <c r="G537" s="5">
        <v>427</v>
      </c>
      <c r="H537" s="5">
        <v>640</v>
      </c>
      <c r="I537" s="5">
        <v>2</v>
      </c>
    </row>
    <row r="538" spans="1:9" ht="13">
      <c r="A538" s="4" t="s">
        <v>568</v>
      </c>
      <c r="B538" s="12" t="s">
        <v>28</v>
      </c>
      <c r="C538" s="12" t="str">
        <f t="shared" si="8"/>
        <v>Rs-24</v>
      </c>
      <c r="D538" s="14">
        <v>55.1845703125</v>
      </c>
      <c r="E538" s="5">
        <v>273280</v>
      </c>
      <c r="F538" s="5">
        <v>1</v>
      </c>
      <c r="G538" s="5">
        <v>427</v>
      </c>
      <c r="H538" s="5">
        <v>640</v>
      </c>
      <c r="I538" s="5">
        <v>2</v>
      </c>
    </row>
    <row r="539" spans="1:9" ht="13">
      <c r="A539" s="4" t="s">
        <v>569</v>
      </c>
      <c r="B539" s="12" t="s">
        <v>28</v>
      </c>
      <c r="C539" s="12" t="str">
        <f t="shared" si="8"/>
        <v>Rs-24</v>
      </c>
      <c r="D539" s="14">
        <v>54.615234375</v>
      </c>
      <c r="E539" s="5">
        <v>272640</v>
      </c>
      <c r="F539" s="5">
        <v>1</v>
      </c>
      <c r="G539" s="5">
        <v>426</v>
      </c>
      <c r="H539" s="5">
        <v>640</v>
      </c>
      <c r="I539" s="5">
        <v>2</v>
      </c>
    </row>
    <row r="540" spans="1:9" ht="13">
      <c r="A540" s="4" t="s">
        <v>570</v>
      </c>
      <c r="B540" s="12" t="s">
        <v>571</v>
      </c>
      <c r="C540" s="12" t="s">
        <v>572</v>
      </c>
      <c r="D540" s="14">
        <v>69.5869140625</v>
      </c>
      <c r="E540" s="5">
        <v>273280</v>
      </c>
      <c r="F540" s="5">
        <v>1</v>
      </c>
      <c r="G540" s="5">
        <v>427</v>
      </c>
      <c r="H540" s="5">
        <v>640</v>
      </c>
      <c r="I540" s="5">
        <v>2</v>
      </c>
    </row>
    <row r="541" spans="1:9" ht="13">
      <c r="A541" s="4" t="s">
        <v>573</v>
      </c>
      <c r="B541" s="12" t="s">
        <v>571</v>
      </c>
      <c r="C541" s="12" t="str">
        <f t="shared" ref="C541:C560" si="9">C540</f>
        <v>T-14</v>
      </c>
      <c r="D541" s="14">
        <v>80.3779296875</v>
      </c>
      <c r="E541" s="5">
        <v>273280</v>
      </c>
      <c r="F541" s="5">
        <v>1</v>
      </c>
      <c r="G541" s="5">
        <v>427</v>
      </c>
      <c r="H541" s="5">
        <v>640</v>
      </c>
      <c r="I541" s="5">
        <v>2</v>
      </c>
    </row>
    <row r="542" spans="1:9" ht="13">
      <c r="A542" s="4" t="s">
        <v>574</v>
      </c>
      <c r="B542" s="12" t="s">
        <v>571</v>
      </c>
      <c r="C542" s="12" t="str">
        <f t="shared" si="9"/>
        <v>T-14</v>
      </c>
      <c r="D542" s="14">
        <v>72.134765625</v>
      </c>
      <c r="E542" s="5">
        <v>273280</v>
      </c>
      <c r="F542" s="5">
        <v>1</v>
      </c>
      <c r="G542" s="5">
        <v>427</v>
      </c>
      <c r="H542" s="5">
        <v>640</v>
      </c>
      <c r="I542" s="5">
        <v>2</v>
      </c>
    </row>
    <row r="543" spans="1:9" ht="13">
      <c r="A543" s="4" t="s">
        <v>575</v>
      </c>
      <c r="B543" s="12" t="s">
        <v>571</v>
      </c>
      <c r="C543" s="12" t="str">
        <f t="shared" si="9"/>
        <v>T-14</v>
      </c>
      <c r="D543" s="14">
        <v>59.318359375</v>
      </c>
      <c r="E543" s="5">
        <v>273280</v>
      </c>
      <c r="F543" s="5">
        <v>1</v>
      </c>
      <c r="G543" s="5">
        <v>427</v>
      </c>
      <c r="H543" s="5">
        <v>640</v>
      </c>
      <c r="I543" s="5">
        <v>2</v>
      </c>
    </row>
    <row r="544" spans="1:9" ht="13">
      <c r="A544" s="4" t="s">
        <v>576</v>
      </c>
      <c r="B544" s="12" t="s">
        <v>571</v>
      </c>
      <c r="C544" s="12" t="str">
        <f t="shared" si="9"/>
        <v>T-14</v>
      </c>
      <c r="D544" s="14">
        <v>59.9873046875</v>
      </c>
      <c r="E544" s="5">
        <v>273280</v>
      </c>
      <c r="F544" s="5">
        <v>1</v>
      </c>
      <c r="G544" s="5">
        <v>427</v>
      </c>
      <c r="H544" s="5">
        <v>640</v>
      </c>
      <c r="I544" s="5">
        <v>2</v>
      </c>
    </row>
    <row r="545" spans="1:9" ht="13">
      <c r="A545" s="4" t="s">
        <v>577</v>
      </c>
      <c r="B545" s="12" t="s">
        <v>571</v>
      </c>
      <c r="C545" s="12" t="str">
        <f t="shared" si="9"/>
        <v>T-14</v>
      </c>
      <c r="D545" s="14">
        <v>42.2490234375</v>
      </c>
      <c r="E545" s="5">
        <v>273280</v>
      </c>
      <c r="F545" s="5">
        <v>1</v>
      </c>
      <c r="G545" s="5">
        <v>427</v>
      </c>
      <c r="H545" s="5">
        <v>640</v>
      </c>
      <c r="I545" s="5">
        <v>2</v>
      </c>
    </row>
    <row r="546" spans="1:9" ht="13">
      <c r="A546" s="4" t="s">
        <v>578</v>
      </c>
      <c r="B546" s="12" t="s">
        <v>571</v>
      </c>
      <c r="C546" s="12" t="str">
        <f t="shared" si="9"/>
        <v>T-14</v>
      </c>
      <c r="D546" s="14">
        <v>51.88671875</v>
      </c>
      <c r="E546" s="5">
        <v>273280</v>
      </c>
      <c r="F546" s="5">
        <v>1</v>
      </c>
      <c r="G546" s="5">
        <v>427</v>
      </c>
      <c r="H546" s="5">
        <v>640</v>
      </c>
      <c r="I546" s="5">
        <v>2</v>
      </c>
    </row>
    <row r="547" spans="1:9" ht="13">
      <c r="A547" s="4" t="s">
        <v>579</v>
      </c>
      <c r="B547" s="12" t="s">
        <v>571</v>
      </c>
      <c r="C547" s="12" t="str">
        <f t="shared" si="9"/>
        <v>T-14</v>
      </c>
      <c r="D547" s="14">
        <v>59.0791015625</v>
      </c>
      <c r="E547" s="5">
        <v>273280</v>
      </c>
      <c r="F547" s="5">
        <v>1</v>
      </c>
      <c r="G547" s="5">
        <v>427</v>
      </c>
      <c r="H547" s="5">
        <v>640</v>
      </c>
      <c r="I547" s="5">
        <v>2</v>
      </c>
    </row>
    <row r="548" spans="1:9" ht="13">
      <c r="A548" s="4" t="s">
        <v>580</v>
      </c>
      <c r="B548" s="12" t="s">
        <v>571</v>
      </c>
      <c r="C548" s="12" t="str">
        <f t="shared" si="9"/>
        <v>T-14</v>
      </c>
      <c r="D548" s="14">
        <v>39.400390625</v>
      </c>
      <c r="E548" s="5">
        <v>273280</v>
      </c>
      <c r="F548" s="5">
        <v>1</v>
      </c>
      <c r="G548" s="5">
        <v>427</v>
      </c>
      <c r="H548" s="5">
        <v>640</v>
      </c>
      <c r="I548" s="5">
        <v>2</v>
      </c>
    </row>
    <row r="549" spans="1:9" ht="13">
      <c r="A549" s="4" t="s">
        <v>581</v>
      </c>
      <c r="B549" s="12" t="s">
        <v>571</v>
      </c>
      <c r="C549" s="12" t="str">
        <f t="shared" si="9"/>
        <v>T-14</v>
      </c>
      <c r="D549" s="14">
        <v>63.5966796875</v>
      </c>
      <c r="E549" s="5">
        <v>273280</v>
      </c>
      <c r="F549" s="5">
        <v>1</v>
      </c>
      <c r="G549" s="5">
        <v>427</v>
      </c>
      <c r="H549" s="5">
        <v>640</v>
      </c>
      <c r="I549" s="5">
        <v>2</v>
      </c>
    </row>
    <row r="550" spans="1:9" ht="13">
      <c r="A550" s="4" t="s">
        <v>582</v>
      </c>
      <c r="B550" s="12" t="s">
        <v>571</v>
      </c>
      <c r="C550" s="12" t="str">
        <f t="shared" si="9"/>
        <v>T-14</v>
      </c>
      <c r="D550" s="14">
        <v>44.400390625</v>
      </c>
      <c r="E550" s="5">
        <v>273280</v>
      </c>
      <c r="F550" s="5">
        <v>1</v>
      </c>
      <c r="G550" s="5">
        <v>427</v>
      </c>
      <c r="H550" s="5">
        <v>640</v>
      </c>
      <c r="I550" s="5">
        <v>2</v>
      </c>
    </row>
    <row r="551" spans="1:9" ht="13">
      <c r="A551" s="4" t="s">
        <v>583</v>
      </c>
      <c r="B551" s="12" t="s">
        <v>571</v>
      </c>
      <c r="C551" s="12" t="str">
        <f t="shared" si="9"/>
        <v>T-14</v>
      </c>
      <c r="D551" s="14">
        <v>51.986328125</v>
      </c>
      <c r="E551" s="5">
        <v>273280</v>
      </c>
      <c r="F551" s="5">
        <v>1</v>
      </c>
      <c r="G551" s="5">
        <v>427</v>
      </c>
      <c r="H551" s="5">
        <v>640</v>
      </c>
      <c r="I551" s="5">
        <v>2</v>
      </c>
    </row>
    <row r="552" spans="1:9" ht="13">
      <c r="A552" s="4" t="s">
        <v>584</v>
      </c>
      <c r="B552" s="12" t="s">
        <v>571</v>
      </c>
      <c r="C552" s="12" t="str">
        <f t="shared" si="9"/>
        <v>T-14</v>
      </c>
      <c r="D552" s="14">
        <v>55.3427734375</v>
      </c>
      <c r="E552" s="5">
        <v>273280</v>
      </c>
      <c r="F552" s="5">
        <v>1</v>
      </c>
      <c r="G552" s="5">
        <v>427</v>
      </c>
      <c r="H552" s="5">
        <v>640</v>
      </c>
      <c r="I552" s="5">
        <v>2</v>
      </c>
    </row>
    <row r="553" spans="1:9" ht="13">
      <c r="A553" s="4" t="s">
        <v>585</v>
      </c>
      <c r="B553" s="12" t="s">
        <v>571</v>
      </c>
      <c r="C553" s="12" t="str">
        <f t="shared" si="9"/>
        <v>T-14</v>
      </c>
      <c r="D553" s="14">
        <v>45.7373046875</v>
      </c>
      <c r="E553" s="5">
        <v>273280</v>
      </c>
      <c r="F553" s="5">
        <v>1</v>
      </c>
      <c r="G553" s="5">
        <v>427</v>
      </c>
      <c r="H553" s="5">
        <v>640</v>
      </c>
      <c r="I553" s="5">
        <v>2</v>
      </c>
    </row>
    <row r="554" spans="1:9" ht="13">
      <c r="A554" s="4" t="s">
        <v>586</v>
      </c>
      <c r="B554" s="12" t="s">
        <v>571</v>
      </c>
      <c r="C554" s="12" t="str">
        <f t="shared" si="9"/>
        <v>T-14</v>
      </c>
      <c r="D554" s="14">
        <v>51.3154296875</v>
      </c>
      <c r="E554" s="5">
        <v>273280</v>
      </c>
      <c r="F554" s="5">
        <v>1</v>
      </c>
      <c r="G554" s="5">
        <v>427</v>
      </c>
      <c r="H554" s="5">
        <v>640</v>
      </c>
      <c r="I554" s="5">
        <v>2</v>
      </c>
    </row>
    <row r="555" spans="1:9" ht="13">
      <c r="A555" s="4" t="s">
        <v>587</v>
      </c>
      <c r="B555" s="12" t="s">
        <v>571</v>
      </c>
      <c r="C555" s="12" t="str">
        <f t="shared" si="9"/>
        <v>T-14</v>
      </c>
      <c r="D555" s="14">
        <v>56.4873046875</v>
      </c>
      <c r="E555" s="5">
        <v>307200</v>
      </c>
      <c r="F555" s="5">
        <v>1</v>
      </c>
      <c r="G555" s="5">
        <v>480</v>
      </c>
      <c r="H555" s="5">
        <v>640</v>
      </c>
      <c r="I555" s="5">
        <v>2</v>
      </c>
    </row>
    <row r="556" spans="1:9" ht="13">
      <c r="A556" s="4" t="s">
        <v>588</v>
      </c>
      <c r="B556" s="12" t="s">
        <v>571</v>
      </c>
      <c r="C556" s="12" t="str">
        <f t="shared" si="9"/>
        <v>T-14</v>
      </c>
      <c r="D556" s="14">
        <v>44.1318359375</v>
      </c>
      <c r="E556" s="5">
        <v>273280</v>
      </c>
      <c r="F556" s="5">
        <v>1</v>
      </c>
      <c r="G556" s="5">
        <v>427</v>
      </c>
      <c r="H556" s="5">
        <v>640</v>
      </c>
      <c r="I556" s="5">
        <v>2</v>
      </c>
    </row>
    <row r="557" spans="1:9" ht="13">
      <c r="A557" s="4" t="s">
        <v>589</v>
      </c>
      <c r="B557" s="12" t="s">
        <v>571</v>
      </c>
      <c r="C557" s="12" t="str">
        <f t="shared" si="9"/>
        <v>T-14</v>
      </c>
      <c r="D557" s="14">
        <v>40.2197265625</v>
      </c>
      <c r="E557" s="5">
        <v>273280</v>
      </c>
      <c r="F557" s="5">
        <v>1</v>
      </c>
      <c r="G557" s="5">
        <v>427</v>
      </c>
      <c r="H557" s="5">
        <v>640</v>
      </c>
      <c r="I557" s="5">
        <v>2</v>
      </c>
    </row>
    <row r="558" spans="1:9" ht="13">
      <c r="A558" s="4" t="s">
        <v>590</v>
      </c>
      <c r="B558" s="12" t="s">
        <v>571</v>
      </c>
      <c r="C558" s="12" t="str">
        <f t="shared" si="9"/>
        <v>T-14</v>
      </c>
      <c r="D558" s="14">
        <v>75.111328125</v>
      </c>
      <c r="E558" s="5">
        <v>273280</v>
      </c>
      <c r="F558" s="5">
        <v>1</v>
      </c>
      <c r="G558" s="5">
        <v>427</v>
      </c>
      <c r="H558" s="5">
        <v>640</v>
      </c>
      <c r="I558" s="5">
        <v>2</v>
      </c>
    </row>
    <row r="559" spans="1:9" ht="13">
      <c r="A559" s="4" t="s">
        <v>591</v>
      </c>
      <c r="B559" s="12" t="s">
        <v>571</v>
      </c>
      <c r="C559" s="12" t="str">
        <f t="shared" si="9"/>
        <v>T-14</v>
      </c>
      <c r="D559" s="14">
        <v>64.150390625</v>
      </c>
      <c r="E559" s="5">
        <v>273280</v>
      </c>
      <c r="F559" s="5">
        <v>1</v>
      </c>
      <c r="G559" s="5">
        <v>427</v>
      </c>
      <c r="H559" s="5">
        <v>640</v>
      </c>
      <c r="I559" s="5">
        <v>2</v>
      </c>
    </row>
    <row r="560" spans="1:9" ht="13">
      <c r="A560" s="4" t="s">
        <v>592</v>
      </c>
      <c r="B560" s="12" t="s">
        <v>571</v>
      </c>
      <c r="C560" s="12" t="str">
        <f t="shared" si="9"/>
        <v>T-14</v>
      </c>
      <c r="D560" s="14">
        <v>52.00390625</v>
      </c>
      <c r="E560" s="5">
        <v>273280</v>
      </c>
      <c r="F560" s="5">
        <v>1</v>
      </c>
      <c r="G560" s="5">
        <v>427</v>
      </c>
      <c r="H560" s="5">
        <v>640</v>
      </c>
      <c r="I560" s="5">
        <v>2</v>
      </c>
    </row>
    <row r="561" spans="1:9" ht="13">
      <c r="A561" s="4" t="s">
        <v>593</v>
      </c>
      <c r="B561" s="12" t="s">
        <v>571</v>
      </c>
      <c r="C561" s="12" t="s">
        <v>594</v>
      </c>
      <c r="D561" s="14">
        <v>70.53125</v>
      </c>
      <c r="E561" s="5">
        <v>262400</v>
      </c>
      <c r="F561" s="5">
        <v>1</v>
      </c>
      <c r="G561" s="5">
        <v>410</v>
      </c>
      <c r="H561" s="5">
        <v>640</v>
      </c>
      <c r="I561" s="5">
        <v>2</v>
      </c>
    </row>
    <row r="562" spans="1:9" ht="13">
      <c r="A562" s="4" t="s">
        <v>595</v>
      </c>
      <c r="B562" s="12" t="s">
        <v>571</v>
      </c>
      <c r="C562" s="12" t="str">
        <f t="shared" ref="C562:C580" si="10">C561</f>
        <v>T-62</v>
      </c>
      <c r="D562" s="14">
        <v>62.736328125</v>
      </c>
      <c r="E562" s="5">
        <v>262400</v>
      </c>
      <c r="F562" s="5">
        <v>1</v>
      </c>
      <c r="G562" s="5">
        <v>410</v>
      </c>
      <c r="H562" s="5">
        <v>640</v>
      </c>
      <c r="I562" s="5">
        <v>2</v>
      </c>
    </row>
    <row r="563" spans="1:9" ht="13">
      <c r="A563" s="4" t="s">
        <v>596</v>
      </c>
      <c r="B563" s="12" t="s">
        <v>571</v>
      </c>
      <c r="C563" s="12" t="str">
        <f t="shared" si="10"/>
        <v>T-62</v>
      </c>
      <c r="D563" s="14">
        <v>64.3671875</v>
      </c>
      <c r="E563" s="5">
        <v>307200</v>
      </c>
      <c r="F563" s="5">
        <v>1</v>
      </c>
      <c r="G563" s="5">
        <v>480</v>
      </c>
      <c r="H563" s="5">
        <v>640</v>
      </c>
      <c r="I563" s="5">
        <v>2</v>
      </c>
    </row>
    <row r="564" spans="1:9" ht="13">
      <c r="A564" s="4" t="s">
        <v>597</v>
      </c>
      <c r="B564" s="12" t="s">
        <v>571</v>
      </c>
      <c r="C564" s="12" t="str">
        <f t="shared" si="10"/>
        <v>T-62</v>
      </c>
      <c r="D564" s="14">
        <v>92.1083984375</v>
      </c>
      <c r="E564" s="5">
        <v>273280</v>
      </c>
      <c r="F564" s="5">
        <v>1</v>
      </c>
      <c r="G564" s="5">
        <v>427</v>
      </c>
      <c r="H564" s="5">
        <v>640</v>
      </c>
      <c r="I564" s="5">
        <v>2</v>
      </c>
    </row>
    <row r="565" spans="1:9" ht="13">
      <c r="A565" s="4" t="s">
        <v>598</v>
      </c>
      <c r="B565" s="12" t="s">
        <v>571</v>
      </c>
      <c r="C565" s="12" t="str">
        <f t="shared" si="10"/>
        <v>T-62</v>
      </c>
      <c r="D565" s="14">
        <v>97.6015625</v>
      </c>
      <c r="E565" s="5">
        <v>273280</v>
      </c>
      <c r="F565" s="5">
        <v>1</v>
      </c>
      <c r="G565" s="5">
        <v>427</v>
      </c>
      <c r="H565" s="5">
        <v>640</v>
      </c>
      <c r="I565" s="5">
        <v>2</v>
      </c>
    </row>
    <row r="566" spans="1:9" ht="13">
      <c r="A566" s="4" t="s">
        <v>599</v>
      </c>
      <c r="B566" s="12" t="s">
        <v>571</v>
      </c>
      <c r="C566" s="12" t="str">
        <f t="shared" si="10"/>
        <v>T-62</v>
      </c>
      <c r="D566" s="14">
        <v>268.55859375</v>
      </c>
      <c r="E566" s="5">
        <v>273280</v>
      </c>
      <c r="F566" s="5">
        <v>1</v>
      </c>
      <c r="G566" s="5">
        <v>427</v>
      </c>
      <c r="H566" s="5">
        <v>640</v>
      </c>
      <c r="I566" s="5">
        <v>2</v>
      </c>
    </row>
    <row r="567" spans="1:9" ht="13">
      <c r="A567" s="4" t="s">
        <v>600</v>
      </c>
      <c r="B567" s="12" t="s">
        <v>571</v>
      </c>
      <c r="C567" s="12" t="str">
        <f t="shared" si="10"/>
        <v>T-62</v>
      </c>
      <c r="D567" s="14">
        <v>271.4189453125</v>
      </c>
      <c r="E567" s="5">
        <v>273280</v>
      </c>
      <c r="F567" s="5">
        <v>1</v>
      </c>
      <c r="G567" s="5">
        <v>427</v>
      </c>
      <c r="H567" s="5">
        <v>640</v>
      </c>
      <c r="I567" s="5">
        <v>2</v>
      </c>
    </row>
    <row r="568" spans="1:9" ht="13">
      <c r="A568" s="4" t="s">
        <v>601</v>
      </c>
      <c r="B568" s="12" t="s">
        <v>571</v>
      </c>
      <c r="C568" s="12" t="str">
        <f t="shared" si="10"/>
        <v>T-62</v>
      </c>
      <c r="D568" s="14">
        <v>255.888671875</v>
      </c>
      <c r="E568" s="5">
        <v>273280</v>
      </c>
      <c r="F568" s="5">
        <v>1</v>
      </c>
      <c r="G568" s="5">
        <v>427</v>
      </c>
      <c r="H568" s="5">
        <v>640</v>
      </c>
      <c r="I568" s="5">
        <v>2</v>
      </c>
    </row>
    <row r="569" spans="1:9" ht="13">
      <c r="A569" s="4" t="s">
        <v>602</v>
      </c>
      <c r="B569" s="12" t="s">
        <v>571</v>
      </c>
      <c r="C569" s="12" t="str">
        <f t="shared" si="10"/>
        <v>T-62</v>
      </c>
      <c r="D569" s="14">
        <v>231.505859375</v>
      </c>
      <c r="E569" s="5">
        <v>273280</v>
      </c>
      <c r="F569" s="5">
        <v>1</v>
      </c>
      <c r="G569" s="5">
        <v>427</v>
      </c>
      <c r="H569" s="5">
        <v>640</v>
      </c>
      <c r="I569" s="5">
        <v>2</v>
      </c>
    </row>
    <row r="570" spans="1:9" ht="13">
      <c r="A570" s="4" t="s">
        <v>603</v>
      </c>
      <c r="B570" s="12" t="s">
        <v>571</v>
      </c>
      <c r="C570" s="12" t="str">
        <f t="shared" si="10"/>
        <v>T-62</v>
      </c>
      <c r="D570" s="14">
        <v>190.0439453125</v>
      </c>
      <c r="E570" s="5">
        <v>273280</v>
      </c>
      <c r="F570" s="5">
        <v>1</v>
      </c>
      <c r="G570" s="5">
        <v>427</v>
      </c>
      <c r="H570" s="5">
        <v>640</v>
      </c>
      <c r="I570" s="5">
        <v>2</v>
      </c>
    </row>
    <row r="571" spans="1:9" ht="13">
      <c r="A571" s="4" t="s">
        <v>604</v>
      </c>
      <c r="B571" s="12" t="s">
        <v>571</v>
      </c>
      <c r="C571" s="12" t="str">
        <f t="shared" si="10"/>
        <v>T-62</v>
      </c>
      <c r="D571" s="14">
        <v>198.197265625</v>
      </c>
      <c r="E571" s="5">
        <v>273280</v>
      </c>
      <c r="F571" s="5">
        <v>1</v>
      </c>
      <c r="G571" s="5">
        <v>427</v>
      </c>
      <c r="H571" s="5">
        <v>640</v>
      </c>
      <c r="I571" s="5">
        <v>2</v>
      </c>
    </row>
    <row r="572" spans="1:9" ht="13">
      <c r="A572" s="4" t="s">
        <v>605</v>
      </c>
      <c r="B572" s="12" t="s">
        <v>571</v>
      </c>
      <c r="C572" s="12" t="str">
        <f t="shared" si="10"/>
        <v>T-62</v>
      </c>
      <c r="D572" s="14">
        <v>168.1611328125</v>
      </c>
      <c r="E572" s="5">
        <v>273280</v>
      </c>
      <c r="F572" s="5">
        <v>1</v>
      </c>
      <c r="G572" s="5">
        <v>427</v>
      </c>
      <c r="H572" s="5">
        <v>640</v>
      </c>
      <c r="I572" s="5">
        <v>2</v>
      </c>
    </row>
    <row r="573" spans="1:9" ht="13">
      <c r="A573" s="4" t="s">
        <v>606</v>
      </c>
      <c r="B573" s="12" t="s">
        <v>571</v>
      </c>
      <c r="C573" s="12" t="str">
        <f t="shared" si="10"/>
        <v>T-62</v>
      </c>
      <c r="D573" s="14">
        <v>176.3798828125</v>
      </c>
      <c r="E573" s="5">
        <v>273280</v>
      </c>
      <c r="F573" s="5">
        <v>1</v>
      </c>
      <c r="G573" s="5">
        <v>427</v>
      </c>
      <c r="H573" s="5">
        <v>640</v>
      </c>
      <c r="I573" s="5">
        <v>2</v>
      </c>
    </row>
    <row r="574" spans="1:9" ht="14">
      <c r="A574" s="4" t="s">
        <v>607</v>
      </c>
      <c r="B574" s="12" t="s">
        <v>571</v>
      </c>
      <c r="C574" s="12" t="str">
        <f t="shared" si="10"/>
        <v>T-62</v>
      </c>
      <c r="D574" s="14">
        <v>5.0185546875</v>
      </c>
      <c r="E574" s="5">
        <v>13440</v>
      </c>
      <c r="F574" s="5">
        <v>1</v>
      </c>
      <c r="G574" s="5">
        <v>96</v>
      </c>
      <c r="H574" s="5">
        <v>140</v>
      </c>
      <c r="I574" s="13">
        <v>0</v>
      </c>
    </row>
    <row r="575" spans="1:9" ht="13">
      <c r="A575" s="4" t="s">
        <v>608</v>
      </c>
      <c r="B575" s="12" t="s">
        <v>571</v>
      </c>
      <c r="C575" s="12" t="str">
        <f t="shared" si="10"/>
        <v>T-62</v>
      </c>
      <c r="D575" s="14">
        <v>59.3203125</v>
      </c>
      <c r="E575" s="5">
        <v>426400</v>
      </c>
      <c r="F575" s="5">
        <v>1</v>
      </c>
      <c r="G575" s="5">
        <v>533</v>
      </c>
      <c r="H575" s="5">
        <v>800</v>
      </c>
      <c r="I575" s="5">
        <v>2</v>
      </c>
    </row>
    <row r="576" spans="1:9" ht="13">
      <c r="A576" s="4" t="s">
        <v>609</v>
      </c>
      <c r="B576" s="12" t="s">
        <v>571</v>
      </c>
      <c r="C576" s="12" t="str">
        <f t="shared" si="10"/>
        <v>T-62</v>
      </c>
      <c r="D576" s="14">
        <v>46.388671875</v>
      </c>
      <c r="E576" s="5">
        <v>426400</v>
      </c>
      <c r="F576" s="5">
        <v>1</v>
      </c>
      <c r="G576" s="5">
        <v>533</v>
      </c>
      <c r="H576" s="5">
        <v>800</v>
      </c>
      <c r="I576" s="5">
        <v>2</v>
      </c>
    </row>
    <row r="577" spans="1:9" ht="13">
      <c r="A577" s="4" t="s">
        <v>610</v>
      </c>
      <c r="B577" s="12" t="s">
        <v>571</v>
      </c>
      <c r="C577" s="12" t="str">
        <f t="shared" si="10"/>
        <v>T-62</v>
      </c>
      <c r="D577" s="14">
        <v>82.9423828125</v>
      </c>
      <c r="E577" s="5">
        <v>426400</v>
      </c>
      <c r="F577" s="5">
        <v>1</v>
      </c>
      <c r="G577" s="5">
        <v>533</v>
      </c>
      <c r="H577" s="5">
        <v>800</v>
      </c>
      <c r="I577" s="5">
        <v>2</v>
      </c>
    </row>
    <row r="578" spans="1:9" ht="13">
      <c r="A578" s="4" t="s">
        <v>611</v>
      </c>
      <c r="B578" s="12" t="s">
        <v>571</v>
      </c>
      <c r="C578" s="12" t="str">
        <f t="shared" si="10"/>
        <v>T-62</v>
      </c>
      <c r="D578" s="14">
        <v>68.5869140625</v>
      </c>
      <c r="E578" s="5">
        <v>426400</v>
      </c>
      <c r="F578" s="5">
        <v>1</v>
      </c>
      <c r="G578" s="5">
        <v>533</v>
      </c>
      <c r="H578" s="5">
        <v>800</v>
      </c>
      <c r="I578" s="5">
        <v>2</v>
      </c>
    </row>
    <row r="579" spans="1:9" ht="13">
      <c r="A579" s="4" t="s">
        <v>612</v>
      </c>
      <c r="B579" s="12" t="s">
        <v>571</v>
      </c>
      <c r="C579" s="12" t="str">
        <f t="shared" si="10"/>
        <v>T-62</v>
      </c>
      <c r="D579" s="14">
        <v>53.1806640625</v>
      </c>
      <c r="E579" s="5">
        <v>426400</v>
      </c>
      <c r="F579" s="5">
        <v>1</v>
      </c>
      <c r="G579" s="5">
        <v>533</v>
      </c>
      <c r="H579" s="5">
        <v>800</v>
      </c>
      <c r="I579" s="5">
        <v>2</v>
      </c>
    </row>
    <row r="580" spans="1:9" ht="13">
      <c r="A580" s="4" t="s">
        <v>613</v>
      </c>
      <c r="B580" s="12" t="s">
        <v>571</v>
      </c>
      <c r="C580" s="12" t="str">
        <f t="shared" si="10"/>
        <v>T-62</v>
      </c>
      <c r="D580" s="14">
        <v>48.7236328125</v>
      </c>
      <c r="E580" s="5">
        <v>426400</v>
      </c>
      <c r="F580" s="5">
        <v>1</v>
      </c>
      <c r="G580" s="5">
        <v>533</v>
      </c>
      <c r="H580" s="5">
        <v>800</v>
      </c>
      <c r="I580" s="5">
        <v>2</v>
      </c>
    </row>
    <row r="581" spans="1:9" ht="14">
      <c r="A581" s="4" t="s">
        <v>614</v>
      </c>
      <c r="B581" s="12" t="s">
        <v>571</v>
      </c>
      <c r="C581" s="12" t="s">
        <v>615</v>
      </c>
      <c r="D581" s="14">
        <v>31.0322265625</v>
      </c>
      <c r="E581" s="5">
        <v>173056</v>
      </c>
      <c r="F581" s="5">
        <v>1</v>
      </c>
      <c r="G581" s="5">
        <v>416</v>
      </c>
      <c r="H581" s="5">
        <v>416</v>
      </c>
      <c r="I581" s="13">
        <v>1</v>
      </c>
    </row>
    <row r="582" spans="1:9" ht="14">
      <c r="A582" s="4" t="s">
        <v>616</v>
      </c>
      <c r="B582" s="12" t="s">
        <v>571</v>
      </c>
      <c r="C582" s="12" t="str">
        <f t="shared" ref="C582:C676" si="11">C581</f>
        <v>T-64</v>
      </c>
      <c r="D582" s="14">
        <v>41.6298828125</v>
      </c>
      <c r="E582" s="5">
        <v>173056</v>
      </c>
      <c r="F582" s="5">
        <v>1</v>
      </c>
      <c r="G582" s="5">
        <v>416</v>
      </c>
      <c r="H582" s="5">
        <v>416</v>
      </c>
      <c r="I582" s="13">
        <v>1</v>
      </c>
    </row>
    <row r="583" spans="1:9" ht="14">
      <c r="A583" s="4" t="s">
        <v>617</v>
      </c>
      <c r="B583" s="12" t="s">
        <v>571</v>
      </c>
      <c r="C583" s="12" t="str">
        <f t="shared" si="11"/>
        <v>T-64</v>
      </c>
      <c r="D583" s="14">
        <v>29.9599609375</v>
      </c>
      <c r="E583" s="5">
        <v>173056</v>
      </c>
      <c r="F583" s="5">
        <v>1</v>
      </c>
      <c r="G583" s="5">
        <v>416</v>
      </c>
      <c r="H583" s="5">
        <v>416</v>
      </c>
      <c r="I583" s="13">
        <v>1</v>
      </c>
    </row>
    <row r="584" spans="1:9" ht="14">
      <c r="A584" s="4" t="s">
        <v>618</v>
      </c>
      <c r="B584" s="12" t="s">
        <v>571</v>
      </c>
      <c r="C584" s="12" t="str">
        <f t="shared" si="11"/>
        <v>T-64</v>
      </c>
      <c r="D584" s="14">
        <v>34.6572265625</v>
      </c>
      <c r="E584" s="5">
        <v>173056</v>
      </c>
      <c r="F584" s="5">
        <v>1</v>
      </c>
      <c r="G584" s="5">
        <v>416</v>
      </c>
      <c r="H584" s="5">
        <v>416</v>
      </c>
      <c r="I584" s="13">
        <v>1</v>
      </c>
    </row>
    <row r="585" spans="1:9" ht="14">
      <c r="A585" s="4" t="s">
        <v>619</v>
      </c>
      <c r="B585" s="12" t="s">
        <v>571</v>
      </c>
      <c r="C585" s="12" t="str">
        <f t="shared" si="11"/>
        <v>T-64</v>
      </c>
      <c r="D585" s="14">
        <v>21.068359375</v>
      </c>
      <c r="E585" s="5">
        <v>173056</v>
      </c>
      <c r="F585" s="5">
        <v>1</v>
      </c>
      <c r="G585" s="5">
        <v>416</v>
      </c>
      <c r="H585" s="5">
        <v>416</v>
      </c>
      <c r="I585" s="13">
        <v>1</v>
      </c>
    </row>
    <row r="586" spans="1:9" ht="14">
      <c r="A586" s="4" t="s">
        <v>620</v>
      </c>
      <c r="B586" s="12" t="s">
        <v>571</v>
      </c>
      <c r="C586" s="12" t="str">
        <f t="shared" si="11"/>
        <v>T-64</v>
      </c>
      <c r="D586" s="14">
        <v>23.9833984375</v>
      </c>
      <c r="E586" s="5">
        <v>173056</v>
      </c>
      <c r="F586" s="5">
        <v>1</v>
      </c>
      <c r="G586" s="5">
        <v>416</v>
      </c>
      <c r="H586" s="5">
        <v>416</v>
      </c>
      <c r="I586" s="13">
        <v>1</v>
      </c>
    </row>
    <row r="587" spans="1:9" ht="14">
      <c r="A587" s="4" t="s">
        <v>621</v>
      </c>
      <c r="B587" s="12" t="s">
        <v>571</v>
      </c>
      <c r="C587" s="12" t="str">
        <f t="shared" si="11"/>
        <v>T-64</v>
      </c>
      <c r="D587" s="14">
        <v>33.2353515625</v>
      </c>
      <c r="E587" s="5">
        <v>173056</v>
      </c>
      <c r="F587" s="5">
        <v>1</v>
      </c>
      <c r="G587" s="5">
        <v>416</v>
      </c>
      <c r="H587" s="5">
        <v>416</v>
      </c>
      <c r="I587" s="13">
        <v>1</v>
      </c>
    </row>
    <row r="588" spans="1:9" ht="14">
      <c r="A588" s="4" t="s">
        <v>622</v>
      </c>
      <c r="B588" s="12" t="s">
        <v>571</v>
      </c>
      <c r="C588" s="12" t="str">
        <f t="shared" si="11"/>
        <v>T-64</v>
      </c>
      <c r="D588" s="14">
        <v>34.3544921875</v>
      </c>
      <c r="E588" s="5">
        <v>173056</v>
      </c>
      <c r="F588" s="5">
        <v>1</v>
      </c>
      <c r="G588" s="5">
        <v>416</v>
      </c>
      <c r="H588" s="5">
        <v>416</v>
      </c>
      <c r="I588" s="13">
        <v>1</v>
      </c>
    </row>
    <row r="589" spans="1:9" ht="14">
      <c r="A589" s="4" t="s">
        <v>623</v>
      </c>
      <c r="B589" s="12" t="s">
        <v>571</v>
      </c>
      <c r="C589" s="12" t="str">
        <f t="shared" si="11"/>
        <v>T-64</v>
      </c>
      <c r="D589" s="14">
        <v>24.7626953125</v>
      </c>
      <c r="E589" s="5">
        <v>173056</v>
      </c>
      <c r="F589" s="5">
        <v>1</v>
      </c>
      <c r="G589" s="5">
        <v>416</v>
      </c>
      <c r="H589" s="5">
        <v>416</v>
      </c>
      <c r="I589" s="13">
        <v>1</v>
      </c>
    </row>
    <row r="590" spans="1:9" ht="14">
      <c r="A590" s="4" t="s">
        <v>624</v>
      </c>
      <c r="B590" s="12" t="s">
        <v>571</v>
      </c>
      <c r="C590" s="12" t="str">
        <f t="shared" si="11"/>
        <v>T-64</v>
      </c>
      <c r="D590" s="14">
        <v>23.6328125</v>
      </c>
      <c r="E590" s="5">
        <v>173056</v>
      </c>
      <c r="F590" s="5">
        <v>1</v>
      </c>
      <c r="G590" s="5">
        <v>416</v>
      </c>
      <c r="H590" s="5">
        <v>416</v>
      </c>
      <c r="I590" s="13">
        <v>1</v>
      </c>
    </row>
    <row r="591" spans="1:9" ht="14">
      <c r="A591" s="4" t="s">
        <v>625</v>
      </c>
      <c r="B591" s="12" t="s">
        <v>571</v>
      </c>
      <c r="C591" s="12" t="str">
        <f t="shared" si="11"/>
        <v>T-64</v>
      </c>
      <c r="D591" s="14">
        <v>23.89453125</v>
      </c>
      <c r="E591" s="5">
        <v>173056</v>
      </c>
      <c r="F591" s="5">
        <v>1</v>
      </c>
      <c r="G591" s="5">
        <v>416</v>
      </c>
      <c r="H591" s="5">
        <v>416</v>
      </c>
      <c r="I591" s="13">
        <v>1</v>
      </c>
    </row>
    <row r="592" spans="1:9" ht="14">
      <c r="A592" s="4" t="s">
        <v>626</v>
      </c>
      <c r="B592" s="12" t="s">
        <v>571</v>
      </c>
      <c r="C592" s="12" t="str">
        <f t="shared" si="11"/>
        <v>T-64</v>
      </c>
      <c r="D592" s="14">
        <v>26.333984375</v>
      </c>
      <c r="E592" s="5">
        <v>173056</v>
      </c>
      <c r="F592" s="5">
        <v>1</v>
      </c>
      <c r="G592" s="5">
        <v>416</v>
      </c>
      <c r="H592" s="5">
        <v>416</v>
      </c>
      <c r="I592" s="13">
        <v>1</v>
      </c>
    </row>
    <row r="593" spans="1:9" ht="14">
      <c r="A593" s="4" t="s">
        <v>627</v>
      </c>
      <c r="B593" s="12" t="s">
        <v>571</v>
      </c>
      <c r="C593" s="12" t="str">
        <f t="shared" si="11"/>
        <v>T-64</v>
      </c>
      <c r="D593" s="14">
        <v>29.0029296875</v>
      </c>
      <c r="E593" s="5">
        <v>173056</v>
      </c>
      <c r="F593" s="5">
        <v>1</v>
      </c>
      <c r="G593" s="5">
        <v>416</v>
      </c>
      <c r="H593" s="5">
        <v>416</v>
      </c>
      <c r="I593" s="13">
        <v>1</v>
      </c>
    </row>
    <row r="594" spans="1:9" ht="14">
      <c r="A594" s="4" t="s">
        <v>628</v>
      </c>
      <c r="B594" s="12" t="s">
        <v>571</v>
      </c>
      <c r="C594" s="12" t="str">
        <f t="shared" si="11"/>
        <v>T-64</v>
      </c>
      <c r="D594" s="14">
        <v>27.408203125</v>
      </c>
      <c r="E594" s="5">
        <v>173056</v>
      </c>
      <c r="F594" s="5">
        <v>1</v>
      </c>
      <c r="G594" s="5">
        <v>416</v>
      </c>
      <c r="H594" s="5">
        <v>416</v>
      </c>
      <c r="I594" s="13">
        <v>1</v>
      </c>
    </row>
    <row r="595" spans="1:9" ht="14">
      <c r="A595" s="4" t="s">
        <v>629</v>
      </c>
      <c r="B595" s="12" t="s">
        <v>571</v>
      </c>
      <c r="C595" s="12" t="str">
        <f t="shared" si="11"/>
        <v>T-64</v>
      </c>
      <c r="D595" s="14">
        <v>36.4453125</v>
      </c>
      <c r="E595" s="5">
        <v>173056</v>
      </c>
      <c r="F595" s="5">
        <v>1</v>
      </c>
      <c r="G595" s="5">
        <v>416</v>
      </c>
      <c r="H595" s="5">
        <v>416</v>
      </c>
      <c r="I595" s="13">
        <v>1</v>
      </c>
    </row>
    <row r="596" spans="1:9" ht="14">
      <c r="A596" s="4" t="s">
        <v>630</v>
      </c>
      <c r="B596" s="12" t="s">
        <v>571</v>
      </c>
      <c r="C596" s="12" t="str">
        <f t="shared" si="11"/>
        <v>T-64</v>
      </c>
      <c r="D596" s="14">
        <v>32.123046875</v>
      </c>
      <c r="E596" s="5">
        <v>173056</v>
      </c>
      <c r="F596" s="5">
        <v>1</v>
      </c>
      <c r="G596" s="5">
        <v>416</v>
      </c>
      <c r="H596" s="5">
        <v>416</v>
      </c>
      <c r="I596" s="13">
        <v>1</v>
      </c>
    </row>
    <row r="597" spans="1:9" ht="14">
      <c r="A597" s="4" t="s">
        <v>631</v>
      </c>
      <c r="B597" s="12" t="s">
        <v>571</v>
      </c>
      <c r="C597" s="12" t="str">
        <f t="shared" si="11"/>
        <v>T-64</v>
      </c>
      <c r="D597" s="14">
        <v>36.5693359375</v>
      </c>
      <c r="E597" s="5">
        <v>173056</v>
      </c>
      <c r="F597" s="5">
        <v>1</v>
      </c>
      <c r="G597" s="5">
        <v>416</v>
      </c>
      <c r="H597" s="5">
        <v>416</v>
      </c>
      <c r="I597" s="13">
        <v>1</v>
      </c>
    </row>
    <row r="598" spans="1:9" ht="14">
      <c r="A598" s="4" t="s">
        <v>632</v>
      </c>
      <c r="B598" s="12" t="s">
        <v>571</v>
      </c>
      <c r="C598" s="12" t="str">
        <f t="shared" si="11"/>
        <v>T-64</v>
      </c>
      <c r="D598" s="14">
        <v>40.7822265625</v>
      </c>
      <c r="E598" s="5">
        <v>173056</v>
      </c>
      <c r="F598" s="5">
        <v>1</v>
      </c>
      <c r="G598" s="5">
        <v>416</v>
      </c>
      <c r="H598" s="5">
        <v>416</v>
      </c>
      <c r="I598" s="13">
        <v>1</v>
      </c>
    </row>
    <row r="599" spans="1:9" ht="14">
      <c r="A599" s="4" t="s">
        <v>633</v>
      </c>
      <c r="B599" s="12" t="s">
        <v>571</v>
      </c>
      <c r="C599" s="12" t="str">
        <f t="shared" si="11"/>
        <v>T-64</v>
      </c>
      <c r="D599" s="14">
        <v>40.0771484375</v>
      </c>
      <c r="E599" s="5">
        <v>173056</v>
      </c>
      <c r="F599" s="5">
        <v>1</v>
      </c>
      <c r="G599" s="5">
        <v>416</v>
      </c>
      <c r="H599" s="5">
        <v>416</v>
      </c>
      <c r="I599" s="13">
        <v>1</v>
      </c>
    </row>
    <row r="600" spans="1:9" ht="14">
      <c r="A600" s="4" t="s">
        <v>634</v>
      </c>
      <c r="B600" s="12" t="s">
        <v>571</v>
      </c>
      <c r="C600" s="12" t="str">
        <f t="shared" si="11"/>
        <v>T-64</v>
      </c>
      <c r="D600" s="14">
        <v>42.06640625</v>
      </c>
      <c r="E600" s="5">
        <v>173056</v>
      </c>
      <c r="F600" s="5">
        <v>1</v>
      </c>
      <c r="G600" s="5">
        <v>416</v>
      </c>
      <c r="H600" s="5">
        <v>416</v>
      </c>
      <c r="I600" s="13">
        <v>1</v>
      </c>
    </row>
    <row r="601" spans="1:9" ht="14">
      <c r="A601" s="4" t="s">
        <v>635</v>
      </c>
      <c r="B601" s="12" t="s">
        <v>571</v>
      </c>
      <c r="C601" s="12" t="str">
        <f t="shared" si="11"/>
        <v>T-64</v>
      </c>
      <c r="D601" s="14">
        <v>47.6337890625</v>
      </c>
      <c r="E601" s="5">
        <v>173056</v>
      </c>
      <c r="F601" s="5">
        <v>1</v>
      </c>
      <c r="G601" s="5">
        <v>416</v>
      </c>
      <c r="H601" s="5">
        <v>416</v>
      </c>
      <c r="I601" s="13">
        <v>1</v>
      </c>
    </row>
    <row r="602" spans="1:9" ht="14">
      <c r="A602" s="4" t="s">
        <v>636</v>
      </c>
      <c r="B602" s="12" t="s">
        <v>571</v>
      </c>
      <c r="C602" s="12" t="str">
        <f t="shared" si="11"/>
        <v>T-64</v>
      </c>
      <c r="D602" s="14">
        <v>34.2275390625</v>
      </c>
      <c r="E602" s="5">
        <v>173056</v>
      </c>
      <c r="F602" s="5">
        <v>1</v>
      </c>
      <c r="G602" s="5">
        <v>416</v>
      </c>
      <c r="H602" s="5">
        <v>416</v>
      </c>
      <c r="I602" s="13">
        <v>1</v>
      </c>
    </row>
    <row r="603" spans="1:9" ht="14">
      <c r="A603" s="4" t="s">
        <v>637</v>
      </c>
      <c r="B603" s="12" t="s">
        <v>571</v>
      </c>
      <c r="C603" s="12" t="str">
        <f t="shared" si="11"/>
        <v>T-64</v>
      </c>
      <c r="D603" s="14">
        <v>36.3544921875</v>
      </c>
      <c r="E603" s="5">
        <v>173056</v>
      </c>
      <c r="F603" s="5">
        <v>1</v>
      </c>
      <c r="G603" s="5">
        <v>416</v>
      </c>
      <c r="H603" s="5">
        <v>416</v>
      </c>
      <c r="I603" s="13">
        <v>1</v>
      </c>
    </row>
    <row r="604" spans="1:9" ht="14">
      <c r="A604" s="4" t="s">
        <v>638</v>
      </c>
      <c r="B604" s="12" t="s">
        <v>571</v>
      </c>
      <c r="C604" s="12" t="str">
        <f t="shared" si="11"/>
        <v>T-64</v>
      </c>
      <c r="D604" s="14">
        <v>37.9453125</v>
      </c>
      <c r="E604" s="5">
        <v>173056</v>
      </c>
      <c r="F604" s="5">
        <v>1</v>
      </c>
      <c r="G604" s="5">
        <v>416</v>
      </c>
      <c r="H604" s="5">
        <v>416</v>
      </c>
      <c r="I604" s="13">
        <v>1</v>
      </c>
    </row>
    <row r="605" spans="1:9" ht="14">
      <c r="A605" s="4" t="s">
        <v>639</v>
      </c>
      <c r="B605" s="12" t="s">
        <v>571</v>
      </c>
      <c r="C605" s="12" t="str">
        <f t="shared" si="11"/>
        <v>T-64</v>
      </c>
      <c r="D605" s="14">
        <v>35.33984375</v>
      </c>
      <c r="E605" s="5">
        <v>173056</v>
      </c>
      <c r="F605" s="5">
        <v>1</v>
      </c>
      <c r="G605" s="5">
        <v>416</v>
      </c>
      <c r="H605" s="5">
        <v>416</v>
      </c>
      <c r="I605" s="13">
        <v>1</v>
      </c>
    </row>
    <row r="606" spans="1:9" ht="14">
      <c r="A606" s="4" t="s">
        <v>640</v>
      </c>
      <c r="B606" s="12" t="s">
        <v>571</v>
      </c>
      <c r="C606" s="12" t="str">
        <f t="shared" si="11"/>
        <v>T-64</v>
      </c>
      <c r="D606" s="14">
        <v>25.1767578125</v>
      </c>
      <c r="E606" s="5">
        <v>173056</v>
      </c>
      <c r="F606" s="5">
        <v>1</v>
      </c>
      <c r="G606" s="5">
        <v>416</v>
      </c>
      <c r="H606" s="5">
        <v>416</v>
      </c>
      <c r="I606" s="13">
        <v>1</v>
      </c>
    </row>
    <row r="607" spans="1:9" ht="14">
      <c r="A607" s="4" t="s">
        <v>641</v>
      </c>
      <c r="B607" s="12" t="s">
        <v>571</v>
      </c>
      <c r="C607" s="12" t="str">
        <f t="shared" si="11"/>
        <v>T-64</v>
      </c>
      <c r="D607" s="14">
        <v>41.767578125</v>
      </c>
      <c r="E607" s="5">
        <v>173056</v>
      </c>
      <c r="F607" s="5">
        <v>1</v>
      </c>
      <c r="G607" s="5">
        <v>416</v>
      </c>
      <c r="H607" s="5">
        <v>416</v>
      </c>
      <c r="I607" s="13">
        <v>1</v>
      </c>
    </row>
    <row r="608" spans="1:9" ht="14">
      <c r="A608" s="4" t="s">
        <v>642</v>
      </c>
      <c r="B608" s="12" t="s">
        <v>571</v>
      </c>
      <c r="C608" s="12" t="str">
        <f t="shared" si="11"/>
        <v>T-64</v>
      </c>
      <c r="D608" s="14">
        <v>26.2900390625</v>
      </c>
      <c r="E608" s="5">
        <v>173056</v>
      </c>
      <c r="F608" s="5">
        <v>1</v>
      </c>
      <c r="G608" s="5">
        <v>416</v>
      </c>
      <c r="H608" s="5">
        <v>416</v>
      </c>
      <c r="I608" s="13">
        <v>1</v>
      </c>
    </row>
    <row r="609" spans="1:9" ht="14">
      <c r="A609" s="4" t="s">
        <v>643</v>
      </c>
      <c r="B609" s="12" t="s">
        <v>571</v>
      </c>
      <c r="C609" s="12" t="str">
        <f t="shared" si="11"/>
        <v>T-64</v>
      </c>
      <c r="D609" s="14">
        <v>31.06640625</v>
      </c>
      <c r="E609" s="5">
        <v>173056</v>
      </c>
      <c r="F609" s="5">
        <v>1</v>
      </c>
      <c r="G609" s="5">
        <v>416</v>
      </c>
      <c r="H609" s="5">
        <v>416</v>
      </c>
      <c r="I609" s="13">
        <v>1</v>
      </c>
    </row>
    <row r="610" spans="1:9" ht="14">
      <c r="A610" s="4" t="s">
        <v>644</v>
      </c>
      <c r="B610" s="12" t="s">
        <v>571</v>
      </c>
      <c r="C610" s="12" t="str">
        <f t="shared" si="11"/>
        <v>T-64</v>
      </c>
      <c r="D610" s="14">
        <v>40.46875</v>
      </c>
      <c r="E610" s="5">
        <v>173056</v>
      </c>
      <c r="F610" s="5">
        <v>1</v>
      </c>
      <c r="G610" s="5">
        <v>416</v>
      </c>
      <c r="H610" s="5">
        <v>416</v>
      </c>
      <c r="I610" s="13">
        <v>1</v>
      </c>
    </row>
    <row r="611" spans="1:9" ht="14">
      <c r="A611" s="4" t="s">
        <v>645</v>
      </c>
      <c r="B611" s="12" t="s">
        <v>571</v>
      </c>
      <c r="C611" s="12" t="str">
        <f t="shared" si="11"/>
        <v>T-64</v>
      </c>
      <c r="D611" s="14">
        <v>34.587890625</v>
      </c>
      <c r="E611" s="5">
        <v>173056</v>
      </c>
      <c r="F611" s="5">
        <v>1</v>
      </c>
      <c r="G611" s="5">
        <v>416</v>
      </c>
      <c r="H611" s="5">
        <v>416</v>
      </c>
      <c r="I611" s="13">
        <v>1</v>
      </c>
    </row>
    <row r="612" spans="1:9" ht="14">
      <c r="A612" s="4" t="s">
        <v>646</v>
      </c>
      <c r="B612" s="12" t="s">
        <v>571</v>
      </c>
      <c r="C612" s="12" t="str">
        <f t="shared" si="11"/>
        <v>T-64</v>
      </c>
      <c r="D612" s="14">
        <v>22.6484375</v>
      </c>
      <c r="E612" s="5">
        <v>173056</v>
      </c>
      <c r="F612" s="5">
        <v>1</v>
      </c>
      <c r="G612" s="5">
        <v>416</v>
      </c>
      <c r="H612" s="5">
        <v>416</v>
      </c>
      <c r="I612" s="13">
        <v>1</v>
      </c>
    </row>
    <row r="613" spans="1:9" ht="14">
      <c r="A613" s="4" t="s">
        <v>647</v>
      </c>
      <c r="B613" s="12" t="s">
        <v>571</v>
      </c>
      <c r="C613" s="12" t="str">
        <f t="shared" si="11"/>
        <v>T-64</v>
      </c>
      <c r="D613" s="14">
        <v>28.265625</v>
      </c>
      <c r="E613" s="5">
        <v>173056</v>
      </c>
      <c r="F613" s="5">
        <v>1</v>
      </c>
      <c r="G613" s="5">
        <v>416</v>
      </c>
      <c r="H613" s="5">
        <v>416</v>
      </c>
      <c r="I613" s="13">
        <v>1</v>
      </c>
    </row>
    <row r="614" spans="1:9" ht="14">
      <c r="A614" s="4" t="s">
        <v>648</v>
      </c>
      <c r="B614" s="12" t="s">
        <v>571</v>
      </c>
      <c r="C614" s="12" t="str">
        <f t="shared" si="11"/>
        <v>T-64</v>
      </c>
      <c r="D614" s="14">
        <v>41.6181640625</v>
      </c>
      <c r="E614" s="5">
        <v>173056</v>
      </c>
      <c r="F614" s="5">
        <v>1</v>
      </c>
      <c r="G614" s="5">
        <v>416</v>
      </c>
      <c r="H614" s="5">
        <v>416</v>
      </c>
      <c r="I614" s="13">
        <v>1</v>
      </c>
    </row>
    <row r="615" spans="1:9" ht="14">
      <c r="A615" s="4" t="s">
        <v>649</v>
      </c>
      <c r="B615" s="12" t="s">
        <v>571</v>
      </c>
      <c r="C615" s="12" t="str">
        <f t="shared" si="11"/>
        <v>T-64</v>
      </c>
      <c r="D615" s="14">
        <v>31.2099609375</v>
      </c>
      <c r="E615" s="5">
        <v>173056</v>
      </c>
      <c r="F615" s="5">
        <v>1</v>
      </c>
      <c r="G615" s="5">
        <v>416</v>
      </c>
      <c r="H615" s="5">
        <v>416</v>
      </c>
      <c r="I615" s="13">
        <v>1</v>
      </c>
    </row>
    <row r="616" spans="1:9" ht="14">
      <c r="A616" s="4" t="s">
        <v>650</v>
      </c>
      <c r="B616" s="12" t="s">
        <v>571</v>
      </c>
      <c r="C616" s="12" t="str">
        <f t="shared" si="11"/>
        <v>T-64</v>
      </c>
      <c r="D616" s="14">
        <v>44.455078125</v>
      </c>
      <c r="E616" s="5">
        <v>173056</v>
      </c>
      <c r="F616" s="5">
        <v>1</v>
      </c>
      <c r="G616" s="5">
        <v>416</v>
      </c>
      <c r="H616" s="5">
        <v>416</v>
      </c>
      <c r="I616" s="13">
        <v>1</v>
      </c>
    </row>
    <row r="617" spans="1:9" ht="14">
      <c r="A617" s="4" t="s">
        <v>651</v>
      </c>
      <c r="B617" s="12" t="s">
        <v>571</v>
      </c>
      <c r="C617" s="12" t="str">
        <f t="shared" si="11"/>
        <v>T-64</v>
      </c>
      <c r="D617" s="14">
        <v>29.931640625</v>
      </c>
      <c r="E617" s="5">
        <v>173056</v>
      </c>
      <c r="F617" s="5">
        <v>1</v>
      </c>
      <c r="G617" s="5">
        <v>416</v>
      </c>
      <c r="H617" s="5">
        <v>416</v>
      </c>
      <c r="I617" s="13">
        <v>1</v>
      </c>
    </row>
    <row r="618" spans="1:9" ht="14">
      <c r="A618" s="4" t="s">
        <v>652</v>
      </c>
      <c r="B618" s="12" t="s">
        <v>571</v>
      </c>
      <c r="C618" s="12" t="str">
        <f t="shared" si="11"/>
        <v>T-64</v>
      </c>
      <c r="D618" s="14">
        <v>30.607421875</v>
      </c>
      <c r="E618" s="5">
        <v>173056</v>
      </c>
      <c r="F618" s="5">
        <v>1</v>
      </c>
      <c r="G618" s="5">
        <v>416</v>
      </c>
      <c r="H618" s="5">
        <v>416</v>
      </c>
      <c r="I618" s="13">
        <v>1</v>
      </c>
    </row>
    <row r="619" spans="1:9" ht="14">
      <c r="A619" s="4" t="s">
        <v>653</v>
      </c>
      <c r="B619" s="12" t="s">
        <v>571</v>
      </c>
      <c r="C619" s="12" t="str">
        <f t="shared" si="11"/>
        <v>T-64</v>
      </c>
      <c r="D619" s="14">
        <v>27.421875</v>
      </c>
      <c r="E619" s="5">
        <v>173056</v>
      </c>
      <c r="F619" s="5">
        <v>1</v>
      </c>
      <c r="G619" s="5">
        <v>416</v>
      </c>
      <c r="H619" s="5">
        <v>416</v>
      </c>
      <c r="I619" s="13">
        <v>1</v>
      </c>
    </row>
    <row r="620" spans="1:9" ht="14">
      <c r="A620" s="4" t="s">
        <v>654</v>
      </c>
      <c r="B620" s="12" t="s">
        <v>571</v>
      </c>
      <c r="C620" s="12" t="str">
        <f t="shared" si="11"/>
        <v>T-64</v>
      </c>
      <c r="D620" s="14">
        <v>26.8271484375</v>
      </c>
      <c r="E620" s="5">
        <v>173056</v>
      </c>
      <c r="F620" s="5">
        <v>1</v>
      </c>
      <c r="G620" s="5">
        <v>416</v>
      </c>
      <c r="H620" s="5">
        <v>416</v>
      </c>
      <c r="I620" s="13">
        <v>1</v>
      </c>
    </row>
    <row r="621" spans="1:9" ht="14">
      <c r="A621" s="4" t="s">
        <v>655</v>
      </c>
      <c r="B621" s="12" t="s">
        <v>571</v>
      </c>
      <c r="C621" s="12" t="str">
        <f t="shared" si="11"/>
        <v>T-64</v>
      </c>
      <c r="D621" s="14">
        <v>39.130859375</v>
      </c>
      <c r="E621" s="5">
        <v>173056</v>
      </c>
      <c r="F621" s="5">
        <v>1</v>
      </c>
      <c r="G621" s="5">
        <v>416</v>
      </c>
      <c r="H621" s="5">
        <v>416</v>
      </c>
      <c r="I621" s="13">
        <v>1</v>
      </c>
    </row>
    <row r="622" spans="1:9" ht="14">
      <c r="A622" s="4" t="s">
        <v>656</v>
      </c>
      <c r="B622" s="12" t="s">
        <v>571</v>
      </c>
      <c r="C622" s="12" t="str">
        <f t="shared" si="11"/>
        <v>T-64</v>
      </c>
      <c r="D622" s="14">
        <v>36.6806640625</v>
      </c>
      <c r="E622" s="5">
        <v>173056</v>
      </c>
      <c r="F622" s="5">
        <v>1</v>
      </c>
      <c r="G622" s="5">
        <v>416</v>
      </c>
      <c r="H622" s="5">
        <v>416</v>
      </c>
      <c r="I622" s="13">
        <v>1</v>
      </c>
    </row>
    <row r="623" spans="1:9" ht="14">
      <c r="A623" s="4" t="s">
        <v>657</v>
      </c>
      <c r="B623" s="12" t="s">
        <v>571</v>
      </c>
      <c r="C623" s="12" t="str">
        <f t="shared" si="11"/>
        <v>T-64</v>
      </c>
      <c r="D623" s="14">
        <v>37.6435546875</v>
      </c>
      <c r="E623" s="5">
        <v>173056</v>
      </c>
      <c r="F623" s="5">
        <v>1</v>
      </c>
      <c r="G623" s="5">
        <v>416</v>
      </c>
      <c r="H623" s="5">
        <v>416</v>
      </c>
      <c r="I623" s="13">
        <v>1</v>
      </c>
    </row>
    <row r="624" spans="1:9" ht="14">
      <c r="A624" s="4" t="s">
        <v>658</v>
      </c>
      <c r="B624" s="12" t="s">
        <v>571</v>
      </c>
      <c r="C624" s="12" t="str">
        <f t="shared" si="11"/>
        <v>T-64</v>
      </c>
      <c r="D624" s="14">
        <v>51.39453125</v>
      </c>
      <c r="E624" s="5">
        <v>173056</v>
      </c>
      <c r="F624" s="5">
        <v>1</v>
      </c>
      <c r="G624" s="5">
        <v>416</v>
      </c>
      <c r="H624" s="5">
        <v>416</v>
      </c>
      <c r="I624" s="13">
        <v>1</v>
      </c>
    </row>
    <row r="625" spans="1:9" ht="14">
      <c r="A625" s="4" t="s">
        <v>659</v>
      </c>
      <c r="B625" s="12" t="s">
        <v>571</v>
      </c>
      <c r="C625" s="12" t="str">
        <f t="shared" si="11"/>
        <v>T-64</v>
      </c>
      <c r="D625" s="14">
        <v>29.3759765625</v>
      </c>
      <c r="E625" s="5">
        <v>173056</v>
      </c>
      <c r="F625" s="5">
        <v>1</v>
      </c>
      <c r="G625" s="5">
        <v>416</v>
      </c>
      <c r="H625" s="5">
        <v>416</v>
      </c>
      <c r="I625" s="13">
        <v>1</v>
      </c>
    </row>
    <row r="626" spans="1:9" ht="14">
      <c r="A626" s="4" t="s">
        <v>660</v>
      </c>
      <c r="B626" s="12" t="s">
        <v>571</v>
      </c>
      <c r="C626" s="12" t="str">
        <f t="shared" si="11"/>
        <v>T-64</v>
      </c>
      <c r="D626" s="14">
        <v>34.1376953125</v>
      </c>
      <c r="E626" s="5">
        <v>173056</v>
      </c>
      <c r="F626" s="5">
        <v>1</v>
      </c>
      <c r="G626" s="5">
        <v>416</v>
      </c>
      <c r="H626" s="5">
        <v>416</v>
      </c>
      <c r="I626" s="13">
        <v>1</v>
      </c>
    </row>
    <row r="627" spans="1:9" ht="14">
      <c r="A627" s="4" t="s">
        <v>661</v>
      </c>
      <c r="B627" s="12" t="s">
        <v>571</v>
      </c>
      <c r="C627" s="12" t="str">
        <f t="shared" si="11"/>
        <v>T-64</v>
      </c>
      <c r="D627" s="14">
        <v>34.365234375</v>
      </c>
      <c r="E627" s="5">
        <v>173056</v>
      </c>
      <c r="F627" s="5">
        <v>1</v>
      </c>
      <c r="G627" s="5">
        <v>416</v>
      </c>
      <c r="H627" s="5">
        <v>416</v>
      </c>
      <c r="I627" s="13">
        <v>1</v>
      </c>
    </row>
    <row r="628" spans="1:9" ht="14">
      <c r="A628" s="4" t="s">
        <v>662</v>
      </c>
      <c r="B628" s="12" t="s">
        <v>571</v>
      </c>
      <c r="C628" s="12" t="str">
        <f t="shared" si="11"/>
        <v>T-64</v>
      </c>
      <c r="D628" s="14">
        <v>23.421875</v>
      </c>
      <c r="E628" s="5">
        <v>173056</v>
      </c>
      <c r="F628" s="5">
        <v>1</v>
      </c>
      <c r="G628" s="5">
        <v>416</v>
      </c>
      <c r="H628" s="5">
        <v>416</v>
      </c>
      <c r="I628" s="13">
        <v>1</v>
      </c>
    </row>
    <row r="629" spans="1:9" ht="14">
      <c r="A629" s="4" t="s">
        <v>663</v>
      </c>
      <c r="B629" s="12" t="s">
        <v>571</v>
      </c>
      <c r="C629" s="12" t="str">
        <f t="shared" si="11"/>
        <v>T-64</v>
      </c>
      <c r="D629" s="14">
        <v>41.873046875</v>
      </c>
      <c r="E629" s="5">
        <v>173056</v>
      </c>
      <c r="F629" s="5">
        <v>1</v>
      </c>
      <c r="G629" s="5">
        <v>416</v>
      </c>
      <c r="H629" s="5">
        <v>416</v>
      </c>
      <c r="I629" s="13">
        <v>1</v>
      </c>
    </row>
    <row r="630" spans="1:9" ht="14">
      <c r="A630" s="4" t="s">
        <v>664</v>
      </c>
      <c r="B630" s="12" t="s">
        <v>571</v>
      </c>
      <c r="C630" s="12" t="str">
        <f t="shared" si="11"/>
        <v>T-64</v>
      </c>
      <c r="D630" s="14">
        <v>25.4326171875</v>
      </c>
      <c r="E630" s="5">
        <v>173056</v>
      </c>
      <c r="F630" s="5">
        <v>1</v>
      </c>
      <c r="G630" s="5">
        <v>416</v>
      </c>
      <c r="H630" s="5">
        <v>416</v>
      </c>
      <c r="I630" s="13">
        <v>1</v>
      </c>
    </row>
    <row r="631" spans="1:9" ht="14">
      <c r="A631" s="4" t="s">
        <v>665</v>
      </c>
      <c r="B631" s="12" t="s">
        <v>571</v>
      </c>
      <c r="C631" s="12" t="str">
        <f t="shared" si="11"/>
        <v>T-64</v>
      </c>
      <c r="D631" s="14">
        <v>19.2587890625</v>
      </c>
      <c r="E631" s="5">
        <v>173056</v>
      </c>
      <c r="F631" s="5">
        <v>1</v>
      </c>
      <c r="G631" s="5">
        <v>416</v>
      </c>
      <c r="H631" s="5">
        <v>416</v>
      </c>
      <c r="I631" s="13">
        <v>1</v>
      </c>
    </row>
    <row r="632" spans="1:9" ht="14">
      <c r="A632" s="4" t="s">
        <v>666</v>
      </c>
      <c r="B632" s="12" t="s">
        <v>571</v>
      </c>
      <c r="C632" s="12" t="str">
        <f t="shared" si="11"/>
        <v>T-64</v>
      </c>
      <c r="D632" s="14">
        <v>31.3544921875</v>
      </c>
      <c r="E632" s="5">
        <v>173056</v>
      </c>
      <c r="F632" s="5">
        <v>1</v>
      </c>
      <c r="G632" s="5">
        <v>416</v>
      </c>
      <c r="H632" s="5">
        <v>416</v>
      </c>
      <c r="I632" s="13">
        <v>1</v>
      </c>
    </row>
    <row r="633" spans="1:9" ht="14">
      <c r="A633" s="4" t="s">
        <v>667</v>
      </c>
      <c r="B633" s="12" t="s">
        <v>571</v>
      </c>
      <c r="C633" s="12" t="str">
        <f t="shared" si="11"/>
        <v>T-64</v>
      </c>
      <c r="D633" s="14">
        <v>34.494140625</v>
      </c>
      <c r="E633" s="5">
        <v>173056</v>
      </c>
      <c r="F633" s="5">
        <v>1</v>
      </c>
      <c r="G633" s="5">
        <v>416</v>
      </c>
      <c r="H633" s="5">
        <v>416</v>
      </c>
      <c r="I633" s="13">
        <v>1</v>
      </c>
    </row>
    <row r="634" spans="1:9" ht="14">
      <c r="A634" s="4" t="s">
        <v>668</v>
      </c>
      <c r="B634" s="12" t="s">
        <v>571</v>
      </c>
      <c r="C634" s="12" t="str">
        <f t="shared" si="11"/>
        <v>T-64</v>
      </c>
      <c r="D634" s="14">
        <v>25.619140625</v>
      </c>
      <c r="E634" s="5">
        <v>173056</v>
      </c>
      <c r="F634" s="5">
        <v>1</v>
      </c>
      <c r="G634" s="5">
        <v>416</v>
      </c>
      <c r="H634" s="5">
        <v>416</v>
      </c>
      <c r="I634" s="13">
        <v>1</v>
      </c>
    </row>
    <row r="635" spans="1:9" ht="14">
      <c r="A635" s="4" t="s">
        <v>669</v>
      </c>
      <c r="B635" s="12" t="s">
        <v>571</v>
      </c>
      <c r="C635" s="12" t="str">
        <f t="shared" si="11"/>
        <v>T-64</v>
      </c>
      <c r="D635" s="14">
        <v>27.169921875</v>
      </c>
      <c r="E635" s="5">
        <v>173056</v>
      </c>
      <c r="F635" s="5">
        <v>1</v>
      </c>
      <c r="G635" s="5">
        <v>416</v>
      </c>
      <c r="H635" s="5">
        <v>416</v>
      </c>
      <c r="I635" s="13">
        <v>1</v>
      </c>
    </row>
    <row r="636" spans="1:9" ht="14">
      <c r="A636" s="4" t="s">
        <v>670</v>
      </c>
      <c r="B636" s="12" t="s">
        <v>571</v>
      </c>
      <c r="C636" s="12" t="str">
        <f t="shared" si="11"/>
        <v>T-64</v>
      </c>
      <c r="D636" s="14">
        <v>37.1943359375</v>
      </c>
      <c r="E636" s="5">
        <v>173056</v>
      </c>
      <c r="F636" s="5">
        <v>1</v>
      </c>
      <c r="G636" s="5">
        <v>416</v>
      </c>
      <c r="H636" s="5">
        <v>416</v>
      </c>
      <c r="I636" s="13">
        <v>1</v>
      </c>
    </row>
    <row r="637" spans="1:9" ht="14">
      <c r="A637" s="4" t="s">
        <v>671</v>
      </c>
      <c r="B637" s="12" t="s">
        <v>571</v>
      </c>
      <c r="C637" s="12" t="str">
        <f t="shared" si="11"/>
        <v>T-64</v>
      </c>
      <c r="D637" s="14">
        <v>30.5</v>
      </c>
      <c r="E637" s="5">
        <v>173056</v>
      </c>
      <c r="F637" s="5">
        <v>1</v>
      </c>
      <c r="G637" s="5">
        <v>416</v>
      </c>
      <c r="H637" s="5">
        <v>416</v>
      </c>
      <c r="I637" s="13">
        <v>1</v>
      </c>
    </row>
    <row r="638" spans="1:9" ht="14">
      <c r="A638" s="4" t="s">
        <v>672</v>
      </c>
      <c r="B638" s="12" t="s">
        <v>571</v>
      </c>
      <c r="C638" s="12" t="str">
        <f t="shared" si="11"/>
        <v>T-64</v>
      </c>
      <c r="D638" s="14">
        <v>35.9765625</v>
      </c>
      <c r="E638" s="5">
        <v>173056</v>
      </c>
      <c r="F638" s="5">
        <v>1</v>
      </c>
      <c r="G638" s="5">
        <v>416</v>
      </c>
      <c r="H638" s="5">
        <v>416</v>
      </c>
      <c r="I638" s="13">
        <v>1</v>
      </c>
    </row>
    <row r="639" spans="1:9" ht="14">
      <c r="A639" s="4" t="s">
        <v>673</v>
      </c>
      <c r="B639" s="12" t="s">
        <v>571</v>
      </c>
      <c r="C639" s="12" t="str">
        <f t="shared" si="11"/>
        <v>T-64</v>
      </c>
      <c r="D639" s="14">
        <v>28.126953125</v>
      </c>
      <c r="E639" s="5">
        <v>173056</v>
      </c>
      <c r="F639" s="5">
        <v>1</v>
      </c>
      <c r="G639" s="5">
        <v>416</v>
      </c>
      <c r="H639" s="5">
        <v>416</v>
      </c>
      <c r="I639" s="13">
        <v>1</v>
      </c>
    </row>
    <row r="640" spans="1:9" ht="14">
      <c r="A640" s="4" t="s">
        <v>674</v>
      </c>
      <c r="B640" s="12" t="s">
        <v>571</v>
      </c>
      <c r="C640" s="12" t="str">
        <f t="shared" si="11"/>
        <v>T-64</v>
      </c>
      <c r="D640" s="14">
        <v>29.283203125</v>
      </c>
      <c r="E640" s="5">
        <v>173056</v>
      </c>
      <c r="F640" s="5">
        <v>1</v>
      </c>
      <c r="G640" s="5">
        <v>416</v>
      </c>
      <c r="H640" s="5">
        <v>416</v>
      </c>
      <c r="I640" s="13">
        <v>1</v>
      </c>
    </row>
    <row r="641" spans="1:9" ht="14">
      <c r="A641" s="4" t="s">
        <v>675</v>
      </c>
      <c r="B641" s="12" t="s">
        <v>571</v>
      </c>
      <c r="C641" s="12" t="str">
        <f t="shared" si="11"/>
        <v>T-64</v>
      </c>
      <c r="D641" s="14">
        <v>20.466796875</v>
      </c>
      <c r="E641" s="5">
        <v>173056</v>
      </c>
      <c r="F641" s="5">
        <v>1</v>
      </c>
      <c r="G641" s="5">
        <v>416</v>
      </c>
      <c r="H641" s="5">
        <v>416</v>
      </c>
      <c r="I641" s="13">
        <v>1</v>
      </c>
    </row>
    <row r="642" spans="1:9" ht="14">
      <c r="A642" s="4" t="s">
        <v>676</v>
      </c>
      <c r="B642" s="12" t="s">
        <v>571</v>
      </c>
      <c r="C642" s="12" t="str">
        <f t="shared" si="11"/>
        <v>T-64</v>
      </c>
      <c r="D642" s="14">
        <v>24.3671875</v>
      </c>
      <c r="E642" s="5">
        <v>173056</v>
      </c>
      <c r="F642" s="5">
        <v>1</v>
      </c>
      <c r="G642" s="5">
        <v>416</v>
      </c>
      <c r="H642" s="5">
        <v>416</v>
      </c>
      <c r="I642" s="13">
        <v>1</v>
      </c>
    </row>
    <row r="643" spans="1:9" ht="14">
      <c r="A643" s="4" t="s">
        <v>677</v>
      </c>
      <c r="B643" s="12" t="s">
        <v>571</v>
      </c>
      <c r="C643" s="12" t="str">
        <f t="shared" si="11"/>
        <v>T-64</v>
      </c>
      <c r="D643" s="14">
        <v>28.123046875</v>
      </c>
      <c r="E643" s="5">
        <v>173056</v>
      </c>
      <c r="F643" s="5">
        <v>1</v>
      </c>
      <c r="G643" s="5">
        <v>416</v>
      </c>
      <c r="H643" s="5">
        <v>416</v>
      </c>
      <c r="I643" s="13">
        <v>1</v>
      </c>
    </row>
    <row r="644" spans="1:9" ht="14">
      <c r="A644" s="4" t="s">
        <v>678</v>
      </c>
      <c r="B644" s="12" t="s">
        <v>571</v>
      </c>
      <c r="C644" s="12" t="str">
        <f t="shared" si="11"/>
        <v>T-64</v>
      </c>
      <c r="D644" s="14">
        <v>20.3564453125</v>
      </c>
      <c r="E644" s="5">
        <v>173056</v>
      </c>
      <c r="F644" s="5">
        <v>1</v>
      </c>
      <c r="G644" s="5">
        <v>416</v>
      </c>
      <c r="H644" s="5">
        <v>416</v>
      </c>
      <c r="I644" s="13">
        <v>1</v>
      </c>
    </row>
    <row r="645" spans="1:9" ht="14">
      <c r="A645" s="4" t="s">
        <v>679</v>
      </c>
      <c r="B645" s="12" t="s">
        <v>571</v>
      </c>
      <c r="C645" s="12" t="str">
        <f t="shared" si="11"/>
        <v>T-64</v>
      </c>
      <c r="D645" s="14">
        <v>53.171875</v>
      </c>
      <c r="E645" s="5">
        <v>173056</v>
      </c>
      <c r="F645" s="5">
        <v>1</v>
      </c>
      <c r="G645" s="5">
        <v>416</v>
      </c>
      <c r="H645" s="5">
        <v>416</v>
      </c>
      <c r="I645" s="13">
        <v>1</v>
      </c>
    </row>
    <row r="646" spans="1:9" ht="14">
      <c r="A646" s="4" t="s">
        <v>680</v>
      </c>
      <c r="B646" s="12" t="s">
        <v>571</v>
      </c>
      <c r="C646" s="12" t="str">
        <f t="shared" si="11"/>
        <v>T-64</v>
      </c>
      <c r="D646" s="14">
        <v>38.9814453125</v>
      </c>
      <c r="E646" s="5">
        <v>173056</v>
      </c>
      <c r="F646" s="5">
        <v>1</v>
      </c>
      <c r="G646" s="5">
        <v>416</v>
      </c>
      <c r="H646" s="5">
        <v>416</v>
      </c>
      <c r="I646" s="13">
        <v>1</v>
      </c>
    </row>
    <row r="647" spans="1:9" ht="14">
      <c r="A647" s="4" t="s">
        <v>681</v>
      </c>
      <c r="B647" s="12" t="s">
        <v>571</v>
      </c>
      <c r="C647" s="12" t="str">
        <f t="shared" si="11"/>
        <v>T-64</v>
      </c>
      <c r="D647" s="14">
        <v>43.6142578125</v>
      </c>
      <c r="E647" s="5">
        <v>173056</v>
      </c>
      <c r="F647" s="5">
        <v>1</v>
      </c>
      <c r="G647" s="5">
        <v>416</v>
      </c>
      <c r="H647" s="5">
        <v>416</v>
      </c>
      <c r="I647" s="13">
        <v>1</v>
      </c>
    </row>
    <row r="648" spans="1:9" ht="14">
      <c r="A648" s="4" t="s">
        <v>682</v>
      </c>
      <c r="B648" s="12" t="s">
        <v>571</v>
      </c>
      <c r="C648" s="12" t="str">
        <f t="shared" si="11"/>
        <v>T-64</v>
      </c>
      <c r="D648" s="14">
        <v>37.4833984375</v>
      </c>
      <c r="E648" s="5">
        <v>173056</v>
      </c>
      <c r="F648" s="5">
        <v>1</v>
      </c>
      <c r="G648" s="5">
        <v>416</v>
      </c>
      <c r="H648" s="5">
        <v>416</v>
      </c>
      <c r="I648" s="13">
        <v>1</v>
      </c>
    </row>
    <row r="649" spans="1:9" ht="14">
      <c r="A649" s="4" t="s">
        <v>683</v>
      </c>
      <c r="B649" s="12" t="s">
        <v>571</v>
      </c>
      <c r="C649" s="12" t="str">
        <f t="shared" si="11"/>
        <v>T-64</v>
      </c>
      <c r="D649" s="14">
        <v>26.7841796875</v>
      </c>
      <c r="E649" s="5">
        <v>173056</v>
      </c>
      <c r="F649" s="5">
        <v>1</v>
      </c>
      <c r="G649" s="5">
        <v>416</v>
      </c>
      <c r="H649" s="5">
        <v>416</v>
      </c>
      <c r="I649" s="13">
        <v>1</v>
      </c>
    </row>
    <row r="650" spans="1:9" ht="14">
      <c r="A650" s="4" t="s">
        <v>684</v>
      </c>
      <c r="B650" s="12" t="s">
        <v>571</v>
      </c>
      <c r="C650" s="12" t="str">
        <f t="shared" si="11"/>
        <v>T-64</v>
      </c>
      <c r="D650" s="14">
        <v>32.90625</v>
      </c>
      <c r="E650" s="5">
        <v>173056</v>
      </c>
      <c r="F650" s="5">
        <v>1</v>
      </c>
      <c r="G650" s="5">
        <v>416</v>
      </c>
      <c r="H650" s="5">
        <v>416</v>
      </c>
      <c r="I650" s="13">
        <v>1</v>
      </c>
    </row>
    <row r="651" spans="1:9" ht="14">
      <c r="A651" s="4" t="s">
        <v>685</v>
      </c>
      <c r="B651" s="12" t="s">
        <v>571</v>
      </c>
      <c r="C651" s="12" t="str">
        <f t="shared" si="11"/>
        <v>T-64</v>
      </c>
      <c r="D651" s="14">
        <v>24.2763671875</v>
      </c>
      <c r="E651" s="5">
        <v>173056</v>
      </c>
      <c r="F651" s="5">
        <v>1</v>
      </c>
      <c r="G651" s="5">
        <v>416</v>
      </c>
      <c r="H651" s="5">
        <v>416</v>
      </c>
      <c r="I651" s="13">
        <v>1</v>
      </c>
    </row>
    <row r="652" spans="1:9" ht="14">
      <c r="A652" s="4" t="s">
        <v>686</v>
      </c>
      <c r="B652" s="12" t="s">
        <v>571</v>
      </c>
      <c r="C652" s="12" t="str">
        <f t="shared" si="11"/>
        <v>T-64</v>
      </c>
      <c r="D652" s="14">
        <v>19.2666015625</v>
      </c>
      <c r="E652" s="5">
        <v>173056</v>
      </c>
      <c r="F652" s="5">
        <v>1</v>
      </c>
      <c r="G652" s="5">
        <v>416</v>
      </c>
      <c r="H652" s="5">
        <v>416</v>
      </c>
      <c r="I652" s="13">
        <v>1</v>
      </c>
    </row>
    <row r="653" spans="1:9" ht="14">
      <c r="A653" s="4" t="s">
        <v>687</v>
      </c>
      <c r="B653" s="12" t="s">
        <v>571</v>
      </c>
      <c r="C653" s="12" t="str">
        <f t="shared" si="11"/>
        <v>T-64</v>
      </c>
      <c r="D653" s="14">
        <v>46.013671875</v>
      </c>
      <c r="E653" s="5">
        <v>173056</v>
      </c>
      <c r="F653" s="5">
        <v>1</v>
      </c>
      <c r="G653" s="5">
        <v>416</v>
      </c>
      <c r="H653" s="5">
        <v>416</v>
      </c>
      <c r="I653" s="13">
        <v>1</v>
      </c>
    </row>
    <row r="654" spans="1:9" ht="14">
      <c r="A654" s="4" t="s">
        <v>688</v>
      </c>
      <c r="B654" s="12" t="s">
        <v>571</v>
      </c>
      <c r="C654" s="12" t="str">
        <f t="shared" si="11"/>
        <v>T-64</v>
      </c>
      <c r="D654" s="14">
        <v>29.1748046875</v>
      </c>
      <c r="E654" s="5">
        <v>173056</v>
      </c>
      <c r="F654" s="5">
        <v>1</v>
      </c>
      <c r="G654" s="5">
        <v>416</v>
      </c>
      <c r="H654" s="5">
        <v>416</v>
      </c>
      <c r="I654" s="13">
        <v>1</v>
      </c>
    </row>
    <row r="655" spans="1:9" ht="14">
      <c r="A655" s="4" t="s">
        <v>689</v>
      </c>
      <c r="B655" s="12" t="s">
        <v>571</v>
      </c>
      <c r="C655" s="12" t="str">
        <f t="shared" si="11"/>
        <v>T-64</v>
      </c>
      <c r="D655" s="14">
        <v>27.5859375</v>
      </c>
      <c r="E655" s="5">
        <v>173056</v>
      </c>
      <c r="F655" s="5">
        <v>1</v>
      </c>
      <c r="G655" s="5">
        <v>416</v>
      </c>
      <c r="H655" s="5">
        <v>416</v>
      </c>
      <c r="I655" s="13">
        <v>1</v>
      </c>
    </row>
    <row r="656" spans="1:9" ht="14">
      <c r="A656" s="4" t="s">
        <v>690</v>
      </c>
      <c r="B656" s="12" t="s">
        <v>571</v>
      </c>
      <c r="C656" s="12" t="str">
        <f t="shared" si="11"/>
        <v>T-64</v>
      </c>
      <c r="D656" s="14">
        <v>41.548828125</v>
      </c>
      <c r="E656" s="5">
        <v>173056</v>
      </c>
      <c r="F656" s="5">
        <v>1</v>
      </c>
      <c r="G656" s="5">
        <v>416</v>
      </c>
      <c r="H656" s="5">
        <v>416</v>
      </c>
      <c r="I656" s="13">
        <v>1</v>
      </c>
    </row>
    <row r="657" spans="1:9" ht="14">
      <c r="A657" s="4" t="s">
        <v>691</v>
      </c>
      <c r="B657" s="12" t="s">
        <v>571</v>
      </c>
      <c r="C657" s="12" t="str">
        <f t="shared" si="11"/>
        <v>T-64</v>
      </c>
      <c r="D657" s="14">
        <v>27.9853515625</v>
      </c>
      <c r="E657" s="5">
        <v>173056</v>
      </c>
      <c r="F657" s="5">
        <v>1</v>
      </c>
      <c r="G657" s="5">
        <v>416</v>
      </c>
      <c r="H657" s="5">
        <v>416</v>
      </c>
      <c r="I657" s="13">
        <v>1</v>
      </c>
    </row>
    <row r="658" spans="1:9" ht="14">
      <c r="A658" s="4" t="s">
        <v>692</v>
      </c>
      <c r="B658" s="12" t="s">
        <v>571</v>
      </c>
      <c r="C658" s="12" t="str">
        <f t="shared" si="11"/>
        <v>T-64</v>
      </c>
      <c r="D658" s="14">
        <v>27.890625</v>
      </c>
      <c r="E658" s="5">
        <v>173056</v>
      </c>
      <c r="F658" s="5">
        <v>1</v>
      </c>
      <c r="G658" s="5">
        <v>416</v>
      </c>
      <c r="H658" s="5">
        <v>416</v>
      </c>
      <c r="I658" s="13">
        <v>1</v>
      </c>
    </row>
    <row r="659" spans="1:9" ht="13">
      <c r="A659" s="4" t="s">
        <v>693</v>
      </c>
      <c r="B659" s="12" t="s">
        <v>571</v>
      </c>
      <c r="C659" s="12" t="str">
        <f t="shared" si="11"/>
        <v>T-64</v>
      </c>
      <c r="D659" s="14">
        <v>91.80859375</v>
      </c>
      <c r="E659" s="5">
        <v>567025</v>
      </c>
      <c r="F659" s="5">
        <v>1</v>
      </c>
      <c r="G659" s="5">
        <v>613</v>
      </c>
      <c r="H659" s="5">
        <v>925</v>
      </c>
      <c r="I659" s="5">
        <v>2</v>
      </c>
    </row>
    <row r="660" spans="1:9" ht="13">
      <c r="A660" s="4" t="s">
        <v>694</v>
      </c>
      <c r="B660" s="12" t="s">
        <v>571</v>
      </c>
      <c r="C660" s="12" t="str">
        <f t="shared" si="11"/>
        <v>T-64</v>
      </c>
      <c r="D660" s="14">
        <v>46.236328125</v>
      </c>
      <c r="E660" s="5">
        <v>273280</v>
      </c>
      <c r="F660" s="5">
        <v>1</v>
      </c>
      <c r="G660" s="5">
        <v>427</v>
      </c>
      <c r="H660" s="5">
        <v>640</v>
      </c>
      <c r="I660" s="5">
        <v>2</v>
      </c>
    </row>
    <row r="661" spans="1:9" ht="13">
      <c r="A661" s="4" t="s">
        <v>695</v>
      </c>
      <c r="B661" s="12" t="s">
        <v>571</v>
      </c>
      <c r="C661" s="12" t="str">
        <f t="shared" si="11"/>
        <v>T-64</v>
      </c>
      <c r="D661" s="14">
        <v>44.404296875</v>
      </c>
      <c r="E661" s="5">
        <v>273280</v>
      </c>
      <c r="F661" s="5">
        <v>1</v>
      </c>
      <c r="G661" s="5">
        <v>427</v>
      </c>
      <c r="H661" s="5">
        <v>640</v>
      </c>
      <c r="I661" s="5">
        <v>2</v>
      </c>
    </row>
    <row r="662" spans="1:9" ht="13">
      <c r="A662" s="4" t="s">
        <v>696</v>
      </c>
      <c r="B662" s="12" t="s">
        <v>571</v>
      </c>
      <c r="C662" s="12" t="str">
        <f t="shared" si="11"/>
        <v>T-64</v>
      </c>
      <c r="D662" s="14">
        <v>34.6630859375</v>
      </c>
      <c r="E662" s="5">
        <v>273280</v>
      </c>
      <c r="F662" s="5">
        <v>1</v>
      </c>
      <c r="G662" s="5">
        <v>427</v>
      </c>
      <c r="H662" s="5">
        <v>640</v>
      </c>
      <c r="I662" s="5">
        <v>2</v>
      </c>
    </row>
    <row r="663" spans="1:9" ht="13">
      <c r="A663" s="4" t="s">
        <v>697</v>
      </c>
      <c r="B663" s="12" t="s">
        <v>571</v>
      </c>
      <c r="C663" s="12" t="str">
        <f t="shared" si="11"/>
        <v>T-64</v>
      </c>
      <c r="D663" s="14">
        <v>38.7802734375</v>
      </c>
      <c r="E663" s="5">
        <v>273280</v>
      </c>
      <c r="F663" s="5">
        <v>1</v>
      </c>
      <c r="G663" s="5">
        <v>427</v>
      </c>
      <c r="H663" s="5">
        <v>640</v>
      </c>
      <c r="I663" s="5">
        <v>2</v>
      </c>
    </row>
    <row r="664" spans="1:9" ht="13">
      <c r="A664" s="4" t="s">
        <v>698</v>
      </c>
      <c r="B664" s="12" t="s">
        <v>571</v>
      </c>
      <c r="C664" s="12" t="str">
        <f t="shared" si="11"/>
        <v>T-64</v>
      </c>
      <c r="D664" s="14">
        <v>43.9951171875</v>
      </c>
      <c r="E664" s="5">
        <v>273280</v>
      </c>
      <c r="F664" s="5">
        <v>1</v>
      </c>
      <c r="G664" s="5">
        <v>427</v>
      </c>
      <c r="H664" s="5">
        <v>640</v>
      </c>
      <c r="I664" s="5">
        <v>2</v>
      </c>
    </row>
    <row r="665" spans="1:9" ht="13">
      <c r="A665" s="4" t="s">
        <v>699</v>
      </c>
      <c r="B665" s="12" t="s">
        <v>571</v>
      </c>
      <c r="C665" s="12" t="str">
        <f t="shared" si="11"/>
        <v>T-64</v>
      </c>
      <c r="D665" s="14">
        <v>38.50390625</v>
      </c>
      <c r="E665" s="5">
        <v>273280</v>
      </c>
      <c r="F665" s="5">
        <v>1</v>
      </c>
      <c r="G665" s="5">
        <v>427</v>
      </c>
      <c r="H665" s="5">
        <v>640</v>
      </c>
      <c r="I665" s="5">
        <v>2</v>
      </c>
    </row>
    <row r="666" spans="1:9" ht="13">
      <c r="A666" s="4" t="s">
        <v>700</v>
      </c>
      <c r="B666" s="12" t="s">
        <v>571</v>
      </c>
      <c r="C666" s="12" t="str">
        <f t="shared" si="11"/>
        <v>T-64</v>
      </c>
      <c r="D666" s="14">
        <v>42.5810546875</v>
      </c>
      <c r="E666" s="5">
        <v>273280</v>
      </c>
      <c r="F666" s="5">
        <v>1</v>
      </c>
      <c r="G666" s="5">
        <v>427</v>
      </c>
      <c r="H666" s="5">
        <v>640</v>
      </c>
      <c r="I666" s="5">
        <v>2</v>
      </c>
    </row>
    <row r="667" spans="1:9" ht="13">
      <c r="A667" s="4" t="s">
        <v>701</v>
      </c>
      <c r="B667" s="12" t="s">
        <v>571</v>
      </c>
      <c r="C667" s="12" t="str">
        <f t="shared" si="11"/>
        <v>T-64</v>
      </c>
      <c r="D667" s="14">
        <v>69.283203125</v>
      </c>
      <c r="E667" s="5">
        <v>273920</v>
      </c>
      <c r="F667" s="5">
        <v>1</v>
      </c>
      <c r="G667" s="5">
        <v>428</v>
      </c>
      <c r="H667" s="5">
        <v>640</v>
      </c>
      <c r="I667" s="5">
        <v>2</v>
      </c>
    </row>
    <row r="668" spans="1:9" ht="13">
      <c r="A668" s="4" t="s">
        <v>702</v>
      </c>
      <c r="B668" s="12" t="s">
        <v>571</v>
      </c>
      <c r="C668" s="12" t="str">
        <f t="shared" si="11"/>
        <v>T-64</v>
      </c>
      <c r="D668" s="14">
        <v>108.978515625</v>
      </c>
      <c r="E668" s="5">
        <v>307200</v>
      </c>
      <c r="F668" s="5">
        <v>1</v>
      </c>
      <c r="G668" s="5">
        <v>480</v>
      </c>
      <c r="H668" s="5">
        <v>640</v>
      </c>
      <c r="I668" s="5">
        <v>2</v>
      </c>
    </row>
    <row r="669" spans="1:9" ht="13">
      <c r="A669" s="4" t="s">
        <v>703</v>
      </c>
      <c r="B669" s="12" t="s">
        <v>571</v>
      </c>
      <c r="C669" s="12" t="str">
        <f t="shared" si="11"/>
        <v>T-64</v>
      </c>
      <c r="D669" s="14">
        <v>61.8427734375</v>
      </c>
      <c r="E669" s="5">
        <v>248960</v>
      </c>
      <c r="F669" s="5">
        <v>1</v>
      </c>
      <c r="G669" s="5">
        <v>389</v>
      </c>
      <c r="H669" s="5">
        <v>640</v>
      </c>
      <c r="I669" s="5">
        <v>2</v>
      </c>
    </row>
    <row r="670" spans="1:9" ht="13">
      <c r="A670" s="4" t="s">
        <v>704</v>
      </c>
      <c r="B670" s="12" t="s">
        <v>571</v>
      </c>
      <c r="C670" s="12" t="str">
        <f t="shared" si="11"/>
        <v>T-64</v>
      </c>
      <c r="D670" s="14">
        <v>92.173828125</v>
      </c>
      <c r="E670" s="5">
        <v>354560</v>
      </c>
      <c r="F670" s="5">
        <v>1</v>
      </c>
      <c r="G670" s="5">
        <v>554</v>
      </c>
      <c r="H670" s="5">
        <v>640</v>
      </c>
      <c r="I670" s="5">
        <v>2</v>
      </c>
    </row>
    <row r="671" spans="1:9" ht="13">
      <c r="A671" s="4" t="s">
        <v>705</v>
      </c>
      <c r="B671" s="12" t="s">
        <v>571</v>
      </c>
      <c r="C671" s="12" t="str">
        <f t="shared" si="11"/>
        <v>T-64</v>
      </c>
      <c r="D671" s="14">
        <v>68.650390625</v>
      </c>
      <c r="E671" s="5">
        <v>320000</v>
      </c>
      <c r="F671" s="5">
        <v>1</v>
      </c>
      <c r="G671" s="5">
        <v>500</v>
      </c>
      <c r="H671" s="5">
        <v>640</v>
      </c>
      <c r="I671" s="5">
        <v>2</v>
      </c>
    </row>
    <row r="672" spans="1:9" ht="13">
      <c r="A672" s="4" t="s">
        <v>706</v>
      </c>
      <c r="B672" s="12" t="s">
        <v>571</v>
      </c>
      <c r="C672" s="12" t="str">
        <f t="shared" si="11"/>
        <v>T-64</v>
      </c>
      <c r="D672" s="14">
        <v>66.3759765625</v>
      </c>
      <c r="E672" s="5">
        <v>300160</v>
      </c>
      <c r="F672" s="5">
        <v>1</v>
      </c>
      <c r="G672" s="5">
        <v>469</v>
      </c>
      <c r="H672" s="5">
        <v>640</v>
      </c>
      <c r="I672" s="5">
        <v>2</v>
      </c>
    </row>
    <row r="673" spans="1:9" ht="13">
      <c r="A673" s="4" t="s">
        <v>707</v>
      </c>
      <c r="B673" s="12" t="s">
        <v>571</v>
      </c>
      <c r="C673" s="12" t="str">
        <f t="shared" si="11"/>
        <v>T-64</v>
      </c>
      <c r="D673" s="14">
        <v>75.2890625</v>
      </c>
      <c r="E673" s="5">
        <v>263040</v>
      </c>
      <c r="F673" s="5">
        <v>1</v>
      </c>
      <c r="G673" s="5">
        <v>411</v>
      </c>
      <c r="H673" s="5">
        <v>640</v>
      </c>
      <c r="I673" s="5">
        <v>2</v>
      </c>
    </row>
    <row r="674" spans="1:9" ht="13">
      <c r="A674" s="4" t="s">
        <v>708</v>
      </c>
      <c r="B674" s="12" t="s">
        <v>571</v>
      </c>
      <c r="C674" s="12" t="str">
        <f t="shared" si="11"/>
        <v>T-64</v>
      </c>
      <c r="D674" s="14">
        <v>74.060546875</v>
      </c>
      <c r="E674" s="5">
        <v>272640</v>
      </c>
      <c r="F674" s="5">
        <v>1</v>
      </c>
      <c r="G674" s="5">
        <v>426</v>
      </c>
      <c r="H674" s="5">
        <v>640</v>
      </c>
      <c r="I674" s="5">
        <v>2</v>
      </c>
    </row>
    <row r="675" spans="1:9" ht="13">
      <c r="A675" s="4" t="s">
        <v>709</v>
      </c>
      <c r="B675" s="12" t="s">
        <v>571</v>
      </c>
      <c r="C675" s="12" t="str">
        <f t="shared" si="11"/>
        <v>T-64</v>
      </c>
      <c r="D675" s="14">
        <v>65.2236328125</v>
      </c>
      <c r="E675" s="5">
        <v>225920</v>
      </c>
      <c r="F675" s="5">
        <v>1</v>
      </c>
      <c r="G675" s="5">
        <v>353</v>
      </c>
      <c r="H675" s="5">
        <v>640</v>
      </c>
      <c r="I675" s="5">
        <v>2</v>
      </c>
    </row>
    <row r="676" spans="1:9" ht="13">
      <c r="A676" s="4" t="s">
        <v>710</v>
      </c>
      <c r="B676" s="12" t="s">
        <v>571</v>
      </c>
      <c r="C676" s="12" t="str">
        <f t="shared" si="11"/>
        <v>T-64</v>
      </c>
      <c r="D676" s="14">
        <v>56.470703125</v>
      </c>
      <c r="E676" s="5">
        <v>208000</v>
      </c>
      <c r="F676" s="5">
        <v>1</v>
      </c>
      <c r="G676" s="5">
        <v>325</v>
      </c>
      <c r="H676" s="5">
        <v>640</v>
      </c>
      <c r="I676" s="5">
        <v>2</v>
      </c>
    </row>
    <row r="677" spans="1:9" ht="13">
      <c r="A677" s="4" t="s">
        <v>711</v>
      </c>
      <c r="B677" s="12" t="s">
        <v>571</v>
      </c>
      <c r="C677" s="12" t="s">
        <v>712</v>
      </c>
      <c r="D677" s="14">
        <v>42.4560546875</v>
      </c>
      <c r="E677" s="5">
        <v>271360</v>
      </c>
      <c r="F677" s="5">
        <v>1</v>
      </c>
      <c r="G677" s="5">
        <v>424</v>
      </c>
      <c r="H677" s="5">
        <v>640</v>
      </c>
      <c r="I677" s="5">
        <v>2</v>
      </c>
    </row>
    <row r="678" spans="1:9" ht="13">
      <c r="A678" s="4" t="s">
        <v>713</v>
      </c>
      <c r="B678" s="12" t="s">
        <v>571</v>
      </c>
      <c r="C678" s="12" t="str">
        <f t="shared" ref="C678:C709" si="12">C677</f>
        <v>T-72</v>
      </c>
      <c r="D678" s="14">
        <v>43.880859375</v>
      </c>
      <c r="E678" s="5">
        <v>271360</v>
      </c>
      <c r="F678" s="5">
        <v>1</v>
      </c>
      <c r="G678" s="5">
        <v>424</v>
      </c>
      <c r="H678" s="5">
        <v>640</v>
      </c>
      <c r="I678" s="5">
        <v>2</v>
      </c>
    </row>
    <row r="679" spans="1:9" ht="13">
      <c r="A679" s="4" t="s">
        <v>714</v>
      </c>
      <c r="B679" s="12" t="s">
        <v>571</v>
      </c>
      <c r="C679" s="12" t="str">
        <f t="shared" si="12"/>
        <v>T-72</v>
      </c>
      <c r="D679" s="14">
        <v>44.7998046875</v>
      </c>
      <c r="E679" s="5">
        <v>271360</v>
      </c>
      <c r="F679" s="5">
        <v>1</v>
      </c>
      <c r="G679" s="5">
        <v>424</v>
      </c>
      <c r="H679" s="5">
        <v>640</v>
      </c>
      <c r="I679" s="5">
        <v>2</v>
      </c>
    </row>
    <row r="680" spans="1:9" ht="13">
      <c r="A680" s="4" t="s">
        <v>715</v>
      </c>
      <c r="B680" s="12" t="s">
        <v>571</v>
      </c>
      <c r="C680" s="12" t="str">
        <f t="shared" si="12"/>
        <v>T-72</v>
      </c>
      <c r="D680" s="14">
        <v>42.1728515625</v>
      </c>
      <c r="E680" s="5">
        <v>271360</v>
      </c>
      <c r="F680" s="5">
        <v>1</v>
      </c>
      <c r="G680" s="5">
        <v>424</v>
      </c>
      <c r="H680" s="5">
        <v>640</v>
      </c>
      <c r="I680" s="5">
        <v>2</v>
      </c>
    </row>
    <row r="681" spans="1:9" ht="13">
      <c r="A681" s="4" t="s">
        <v>716</v>
      </c>
      <c r="B681" s="12" t="s">
        <v>571</v>
      </c>
      <c r="C681" s="12" t="str">
        <f t="shared" si="12"/>
        <v>T-72</v>
      </c>
      <c r="D681" s="14">
        <v>41.8154296875</v>
      </c>
      <c r="E681" s="5">
        <v>271360</v>
      </c>
      <c r="F681" s="5">
        <v>1</v>
      </c>
      <c r="G681" s="5">
        <v>424</v>
      </c>
      <c r="H681" s="5">
        <v>640</v>
      </c>
      <c r="I681" s="5">
        <v>2</v>
      </c>
    </row>
    <row r="682" spans="1:9" ht="13">
      <c r="A682" s="4" t="s">
        <v>717</v>
      </c>
      <c r="B682" s="12" t="s">
        <v>571</v>
      </c>
      <c r="C682" s="12" t="str">
        <f t="shared" si="12"/>
        <v>T-72</v>
      </c>
      <c r="D682" s="14">
        <v>46.9208984375</v>
      </c>
      <c r="E682" s="5">
        <v>271360</v>
      </c>
      <c r="F682" s="5">
        <v>1</v>
      </c>
      <c r="G682" s="5">
        <v>424</v>
      </c>
      <c r="H682" s="5">
        <v>640</v>
      </c>
      <c r="I682" s="5">
        <v>2</v>
      </c>
    </row>
    <row r="683" spans="1:9" ht="13">
      <c r="A683" s="4" t="s">
        <v>718</v>
      </c>
      <c r="B683" s="12" t="s">
        <v>571</v>
      </c>
      <c r="C683" s="12" t="str">
        <f t="shared" si="12"/>
        <v>T-72</v>
      </c>
      <c r="D683" s="14">
        <v>71.294921875</v>
      </c>
      <c r="E683" s="5">
        <v>263680</v>
      </c>
      <c r="F683" s="5">
        <v>1</v>
      </c>
      <c r="G683" s="5">
        <v>412</v>
      </c>
      <c r="H683" s="5">
        <v>640</v>
      </c>
      <c r="I683" s="5">
        <v>2</v>
      </c>
    </row>
    <row r="684" spans="1:9" ht="13">
      <c r="A684" s="4" t="s">
        <v>719</v>
      </c>
      <c r="B684" s="12" t="s">
        <v>571</v>
      </c>
      <c r="C684" s="12" t="str">
        <f t="shared" si="12"/>
        <v>T-72</v>
      </c>
      <c r="D684" s="14">
        <v>73.8505859375</v>
      </c>
      <c r="E684" s="5">
        <v>306560</v>
      </c>
      <c r="F684" s="5">
        <v>1</v>
      </c>
      <c r="G684" s="5">
        <v>479</v>
      </c>
      <c r="H684" s="5">
        <v>640</v>
      </c>
      <c r="I684" s="5">
        <v>2</v>
      </c>
    </row>
    <row r="685" spans="1:9" ht="13">
      <c r="A685" s="4" t="s">
        <v>720</v>
      </c>
      <c r="B685" s="12" t="s">
        <v>571</v>
      </c>
      <c r="C685" s="12" t="str">
        <f t="shared" si="12"/>
        <v>T-72</v>
      </c>
      <c r="D685" s="14">
        <v>68.388671875</v>
      </c>
      <c r="E685" s="5">
        <v>264320</v>
      </c>
      <c r="F685" s="5">
        <v>1</v>
      </c>
      <c r="G685" s="5">
        <v>413</v>
      </c>
      <c r="H685" s="5">
        <v>640</v>
      </c>
      <c r="I685" s="5">
        <v>2</v>
      </c>
    </row>
    <row r="686" spans="1:9" ht="13">
      <c r="A686" s="4" t="s">
        <v>721</v>
      </c>
      <c r="B686" s="12" t="s">
        <v>571</v>
      </c>
      <c r="C686" s="12" t="str">
        <f t="shared" si="12"/>
        <v>T-72</v>
      </c>
      <c r="D686" s="14">
        <v>60.4912109375</v>
      </c>
      <c r="E686" s="5">
        <v>272640</v>
      </c>
      <c r="F686" s="5">
        <v>1</v>
      </c>
      <c r="G686" s="5">
        <v>426</v>
      </c>
      <c r="H686" s="5">
        <v>640</v>
      </c>
      <c r="I686" s="5">
        <v>2</v>
      </c>
    </row>
    <row r="687" spans="1:9" ht="13">
      <c r="A687" s="4" t="s">
        <v>722</v>
      </c>
      <c r="B687" s="12" t="s">
        <v>571</v>
      </c>
      <c r="C687" s="12" t="str">
        <f t="shared" si="12"/>
        <v>T-72</v>
      </c>
      <c r="D687" s="14">
        <v>68.451171875</v>
      </c>
      <c r="E687" s="5">
        <v>282240</v>
      </c>
      <c r="F687" s="5">
        <v>1</v>
      </c>
      <c r="G687" s="5">
        <v>441</v>
      </c>
      <c r="H687" s="5">
        <v>640</v>
      </c>
      <c r="I687" s="5">
        <v>2</v>
      </c>
    </row>
    <row r="688" spans="1:9" ht="13">
      <c r="A688" s="4" t="s">
        <v>723</v>
      </c>
      <c r="B688" s="12" t="s">
        <v>571</v>
      </c>
      <c r="C688" s="12" t="str">
        <f t="shared" si="12"/>
        <v>T-72</v>
      </c>
      <c r="D688" s="14">
        <v>71.771484375</v>
      </c>
      <c r="E688" s="5">
        <v>285440</v>
      </c>
      <c r="F688" s="5">
        <v>1</v>
      </c>
      <c r="G688" s="5">
        <v>446</v>
      </c>
      <c r="H688" s="5">
        <v>640</v>
      </c>
      <c r="I688" s="5">
        <v>2</v>
      </c>
    </row>
    <row r="689" spans="1:9" ht="13">
      <c r="A689" s="4" t="s">
        <v>724</v>
      </c>
      <c r="B689" s="12" t="s">
        <v>571</v>
      </c>
      <c r="C689" s="12" t="str">
        <f t="shared" si="12"/>
        <v>T-72</v>
      </c>
      <c r="D689" s="14">
        <v>44.0263671875</v>
      </c>
      <c r="E689" s="5">
        <v>281600</v>
      </c>
      <c r="F689" s="5">
        <v>1</v>
      </c>
      <c r="G689" s="5">
        <v>440</v>
      </c>
      <c r="H689" s="5">
        <v>640</v>
      </c>
      <c r="I689" s="5">
        <v>2</v>
      </c>
    </row>
    <row r="690" spans="1:9" ht="13">
      <c r="A690" s="4" t="s">
        <v>725</v>
      </c>
      <c r="B690" s="12" t="s">
        <v>571</v>
      </c>
      <c r="C690" s="12" t="str">
        <f t="shared" si="12"/>
        <v>T-72</v>
      </c>
      <c r="D690" s="14">
        <v>91.455078125</v>
      </c>
      <c r="E690" s="5">
        <v>274560</v>
      </c>
      <c r="F690" s="5">
        <v>1</v>
      </c>
      <c r="G690" s="5">
        <v>429</v>
      </c>
      <c r="H690" s="5">
        <v>640</v>
      </c>
      <c r="I690" s="5">
        <v>2</v>
      </c>
    </row>
    <row r="691" spans="1:9" ht="13">
      <c r="A691" s="4" t="s">
        <v>726</v>
      </c>
      <c r="B691" s="12" t="s">
        <v>571</v>
      </c>
      <c r="C691" s="12" t="str">
        <f t="shared" si="12"/>
        <v>T-72</v>
      </c>
      <c r="D691" s="14">
        <v>93.4052734375</v>
      </c>
      <c r="E691" s="5">
        <v>274560</v>
      </c>
      <c r="F691" s="5">
        <v>1</v>
      </c>
      <c r="G691" s="5">
        <v>429</v>
      </c>
      <c r="H691" s="5">
        <v>640</v>
      </c>
      <c r="I691" s="5">
        <v>2</v>
      </c>
    </row>
    <row r="692" spans="1:9" ht="13">
      <c r="A692" s="4" t="s">
        <v>727</v>
      </c>
      <c r="B692" s="12" t="s">
        <v>571</v>
      </c>
      <c r="C692" s="12" t="str">
        <f t="shared" si="12"/>
        <v>T-72</v>
      </c>
      <c r="D692" s="14">
        <v>53.6142578125</v>
      </c>
      <c r="E692" s="5">
        <v>273280</v>
      </c>
      <c r="F692" s="5">
        <v>1</v>
      </c>
      <c r="G692" s="5">
        <v>427</v>
      </c>
      <c r="H692" s="5">
        <v>640</v>
      </c>
      <c r="I692" s="5">
        <v>2</v>
      </c>
    </row>
    <row r="693" spans="1:9" ht="13">
      <c r="A693" s="4" t="s">
        <v>728</v>
      </c>
      <c r="B693" s="12" t="s">
        <v>571</v>
      </c>
      <c r="C693" s="12" t="str">
        <f t="shared" si="12"/>
        <v>T-72</v>
      </c>
      <c r="D693" s="14">
        <v>129.91796875</v>
      </c>
      <c r="E693" s="5">
        <v>424800</v>
      </c>
      <c r="F693" s="5">
        <v>1</v>
      </c>
      <c r="G693" s="5">
        <v>531</v>
      </c>
      <c r="H693" s="5">
        <v>800</v>
      </c>
      <c r="I693" s="5">
        <v>2</v>
      </c>
    </row>
    <row r="694" spans="1:9" ht="13">
      <c r="A694" s="4" t="s">
        <v>729</v>
      </c>
      <c r="B694" s="12" t="s">
        <v>571</v>
      </c>
      <c r="C694" s="12" t="str">
        <f t="shared" si="12"/>
        <v>T-72</v>
      </c>
      <c r="D694" s="14">
        <v>63.583984375</v>
      </c>
      <c r="E694" s="5">
        <v>417600</v>
      </c>
      <c r="F694" s="5">
        <v>1</v>
      </c>
      <c r="G694" s="5">
        <v>522</v>
      </c>
      <c r="H694" s="5">
        <v>800</v>
      </c>
      <c r="I694" s="5">
        <v>2</v>
      </c>
    </row>
    <row r="695" spans="1:9" ht="13">
      <c r="A695" s="4" t="s">
        <v>730</v>
      </c>
      <c r="B695" s="12" t="s">
        <v>571</v>
      </c>
      <c r="C695" s="12" t="str">
        <f t="shared" si="12"/>
        <v>T-72</v>
      </c>
      <c r="D695" s="14">
        <v>81.634765625</v>
      </c>
      <c r="E695" s="5">
        <v>393600</v>
      </c>
      <c r="F695" s="5">
        <v>1</v>
      </c>
      <c r="G695" s="5">
        <v>492</v>
      </c>
      <c r="H695" s="5">
        <v>800</v>
      </c>
      <c r="I695" s="5">
        <v>2</v>
      </c>
    </row>
    <row r="696" spans="1:9" ht="13">
      <c r="A696" s="4" t="s">
        <v>731</v>
      </c>
      <c r="B696" s="12" t="s">
        <v>571</v>
      </c>
      <c r="C696" s="12" t="str">
        <f t="shared" si="12"/>
        <v>T-72</v>
      </c>
      <c r="D696" s="14">
        <v>101.537109375</v>
      </c>
      <c r="E696" s="5">
        <v>426400</v>
      </c>
      <c r="F696" s="5">
        <v>1</v>
      </c>
      <c r="G696" s="5">
        <v>533</v>
      </c>
      <c r="H696" s="5">
        <v>800</v>
      </c>
      <c r="I696" s="5">
        <v>2</v>
      </c>
    </row>
    <row r="697" spans="1:9" ht="13">
      <c r="A697" s="4" t="s">
        <v>732</v>
      </c>
      <c r="B697" s="12" t="s">
        <v>571</v>
      </c>
      <c r="C697" s="12" t="str">
        <f t="shared" si="12"/>
        <v>T-72</v>
      </c>
      <c r="D697" s="14">
        <v>98.88671875</v>
      </c>
      <c r="E697" s="5">
        <v>416800</v>
      </c>
      <c r="F697" s="5">
        <v>1</v>
      </c>
      <c r="G697" s="5">
        <v>521</v>
      </c>
      <c r="H697" s="5">
        <v>800</v>
      </c>
      <c r="I697" s="5">
        <v>2</v>
      </c>
    </row>
    <row r="698" spans="1:9" ht="13">
      <c r="A698" s="4" t="s">
        <v>733</v>
      </c>
      <c r="B698" s="12" t="s">
        <v>571</v>
      </c>
      <c r="C698" s="12" t="str">
        <f t="shared" si="12"/>
        <v>T-72</v>
      </c>
      <c r="D698" s="14">
        <v>68.44140625</v>
      </c>
      <c r="E698" s="5">
        <v>427200</v>
      </c>
      <c r="F698" s="5">
        <v>1</v>
      </c>
      <c r="G698" s="5">
        <v>534</v>
      </c>
      <c r="H698" s="5">
        <v>800</v>
      </c>
      <c r="I698" s="5">
        <v>2</v>
      </c>
    </row>
    <row r="699" spans="1:9" ht="13">
      <c r="A699" s="4" t="s">
        <v>734</v>
      </c>
      <c r="B699" s="12" t="s">
        <v>571</v>
      </c>
      <c r="C699" s="12" t="str">
        <f t="shared" si="12"/>
        <v>T-72</v>
      </c>
      <c r="D699" s="14">
        <v>73.8779296875</v>
      </c>
      <c r="E699" s="5">
        <v>426400</v>
      </c>
      <c r="F699" s="5">
        <v>1</v>
      </c>
      <c r="G699" s="5">
        <v>533</v>
      </c>
      <c r="H699" s="5">
        <v>800</v>
      </c>
      <c r="I699" s="5">
        <v>2</v>
      </c>
    </row>
    <row r="700" spans="1:9" ht="13">
      <c r="A700" s="4" t="s">
        <v>735</v>
      </c>
      <c r="B700" s="12" t="s">
        <v>571</v>
      </c>
      <c r="C700" s="12" t="str">
        <f t="shared" si="12"/>
        <v>T-72</v>
      </c>
      <c r="D700" s="14">
        <v>86.90625</v>
      </c>
      <c r="E700" s="5">
        <v>414400</v>
      </c>
      <c r="F700" s="5">
        <v>1</v>
      </c>
      <c r="G700" s="5">
        <v>518</v>
      </c>
      <c r="H700" s="5">
        <v>800</v>
      </c>
      <c r="I700" s="5">
        <v>2</v>
      </c>
    </row>
    <row r="701" spans="1:9" ht="13">
      <c r="A701" s="4" t="s">
        <v>736</v>
      </c>
      <c r="B701" s="12" t="s">
        <v>571</v>
      </c>
      <c r="C701" s="12" t="str">
        <f t="shared" si="12"/>
        <v>T-72</v>
      </c>
      <c r="D701" s="14">
        <v>37.833984375</v>
      </c>
      <c r="E701" s="5">
        <v>273920</v>
      </c>
      <c r="F701" s="5">
        <v>1</v>
      </c>
      <c r="G701" s="5">
        <v>428</v>
      </c>
      <c r="H701" s="5">
        <v>640</v>
      </c>
      <c r="I701" s="5">
        <v>2</v>
      </c>
    </row>
    <row r="702" spans="1:9" ht="13">
      <c r="A702" s="4" t="s">
        <v>737</v>
      </c>
      <c r="B702" s="12" t="s">
        <v>571</v>
      </c>
      <c r="C702" s="12" t="str">
        <f t="shared" si="12"/>
        <v>T-72</v>
      </c>
      <c r="D702" s="14">
        <v>33.1943359375</v>
      </c>
      <c r="E702" s="5">
        <v>273920</v>
      </c>
      <c r="F702" s="5">
        <v>1</v>
      </c>
      <c r="G702" s="5">
        <v>428</v>
      </c>
      <c r="H702" s="5">
        <v>640</v>
      </c>
      <c r="I702" s="5">
        <v>2</v>
      </c>
    </row>
    <row r="703" spans="1:9" ht="13">
      <c r="A703" s="4" t="s">
        <v>738</v>
      </c>
      <c r="B703" s="12" t="s">
        <v>571</v>
      </c>
      <c r="C703" s="12" t="str">
        <f t="shared" si="12"/>
        <v>T-72</v>
      </c>
      <c r="D703" s="14">
        <v>24.6044921875</v>
      </c>
      <c r="E703" s="5">
        <v>271360</v>
      </c>
      <c r="F703" s="5">
        <v>1</v>
      </c>
      <c r="G703" s="5">
        <v>424</v>
      </c>
      <c r="H703" s="5">
        <v>640</v>
      </c>
      <c r="I703" s="5">
        <v>2</v>
      </c>
    </row>
    <row r="704" spans="1:9" ht="13">
      <c r="A704" s="4" t="s">
        <v>739</v>
      </c>
      <c r="B704" s="12" t="s">
        <v>571</v>
      </c>
      <c r="C704" s="12" t="str">
        <f t="shared" si="12"/>
        <v>T-72</v>
      </c>
      <c r="D704" s="14">
        <v>30.3896484375</v>
      </c>
      <c r="E704" s="5">
        <v>271360</v>
      </c>
      <c r="F704" s="5">
        <v>1</v>
      </c>
      <c r="G704" s="5">
        <v>424</v>
      </c>
      <c r="H704" s="5">
        <v>640</v>
      </c>
      <c r="I704" s="5">
        <v>2</v>
      </c>
    </row>
    <row r="705" spans="1:9" ht="13">
      <c r="A705" s="4" t="s">
        <v>740</v>
      </c>
      <c r="B705" s="12" t="s">
        <v>571</v>
      </c>
      <c r="C705" s="12" t="str">
        <f t="shared" si="12"/>
        <v>T-72</v>
      </c>
      <c r="D705" s="14">
        <v>35.59765625</v>
      </c>
      <c r="E705" s="5">
        <v>273920</v>
      </c>
      <c r="F705" s="5">
        <v>1</v>
      </c>
      <c r="G705" s="5">
        <v>428</v>
      </c>
      <c r="H705" s="5">
        <v>640</v>
      </c>
      <c r="I705" s="5">
        <v>2</v>
      </c>
    </row>
    <row r="706" spans="1:9" ht="13">
      <c r="A706" s="4" t="s">
        <v>741</v>
      </c>
      <c r="B706" s="12" t="s">
        <v>571</v>
      </c>
      <c r="C706" s="12" t="str">
        <f t="shared" si="12"/>
        <v>T-72</v>
      </c>
      <c r="D706" s="14">
        <v>25.634765625</v>
      </c>
      <c r="E706" s="5">
        <v>271360</v>
      </c>
      <c r="F706" s="5">
        <v>1</v>
      </c>
      <c r="G706" s="5">
        <v>424</v>
      </c>
      <c r="H706" s="5">
        <v>640</v>
      </c>
      <c r="I706" s="5">
        <v>2</v>
      </c>
    </row>
    <row r="707" spans="1:9" ht="13">
      <c r="A707" s="4" t="s">
        <v>742</v>
      </c>
      <c r="B707" s="12" t="s">
        <v>571</v>
      </c>
      <c r="C707" s="12" t="str">
        <f t="shared" si="12"/>
        <v>T-72</v>
      </c>
      <c r="D707" s="14">
        <v>86.6904296875</v>
      </c>
      <c r="E707" s="5">
        <v>426400</v>
      </c>
      <c r="F707" s="5">
        <v>1</v>
      </c>
      <c r="G707" s="5">
        <v>533</v>
      </c>
      <c r="H707" s="5">
        <v>800</v>
      </c>
      <c r="I707" s="5">
        <v>2</v>
      </c>
    </row>
    <row r="708" spans="1:9" ht="13">
      <c r="A708" s="4" t="s">
        <v>743</v>
      </c>
      <c r="B708" s="12" t="s">
        <v>571</v>
      </c>
      <c r="C708" s="12" t="str">
        <f t="shared" si="12"/>
        <v>T-72</v>
      </c>
      <c r="D708" s="14">
        <v>67.6875</v>
      </c>
      <c r="E708" s="5">
        <v>427200</v>
      </c>
      <c r="F708" s="5">
        <v>1</v>
      </c>
      <c r="G708" s="5">
        <v>534</v>
      </c>
      <c r="H708" s="5">
        <v>800</v>
      </c>
      <c r="I708" s="5">
        <v>2</v>
      </c>
    </row>
    <row r="709" spans="1:9" ht="13">
      <c r="A709" s="4" t="s">
        <v>744</v>
      </c>
      <c r="B709" s="12" t="s">
        <v>571</v>
      </c>
      <c r="C709" s="12" t="str">
        <f t="shared" si="12"/>
        <v>T-72</v>
      </c>
      <c r="D709" s="14">
        <v>90.0107421875</v>
      </c>
      <c r="E709" s="5">
        <v>427200</v>
      </c>
      <c r="F709" s="5">
        <v>1</v>
      </c>
      <c r="G709" s="5">
        <v>534</v>
      </c>
      <c r="H709" s="5">
        <v>800</v>
      </c>
      <c r="I709" s="5">
        <v>2</v>
      </c>
    </row>
    <row r="710" spans="1:9" ht="14">
      <c r="A710" s="4" t="s">
        <v>745</v>
      </c>
      <c r="B710" s="12" t="s">
        <v>571</v>
      </c>
      <c r="C710" s="12" t="s">
        <v>746</v>
      </c>
      <c r="D710" s="14">
        <v>13.73046875</v>
      </c>
      <c r="E710" s="5">
        <v>43000</v>
      </c>
      <c r="F710" s="5">
        <v>1</v>
      </c>
      <c r="G710" s="5">
        <v>172</v>
      </c>
      <c r="H710" s="5">
        <v>250</v>
      </c>
      <c r="I710" s="13">
        <v>0</v>
      </c>
    </row>
    <row r="711" spans="1:9" ht="13">
      <c r="A711" s="4" t="s">
        <v>747</v>
      </c>
      <c r="B711" s="12" t="s">
        <v>571</v>
      </c>
      <c r="C711" s="12" t="str">
        <f t="shared" ref="C711:C730" si="13">C710</f>
        <v>T-80</v>
      </c>
      <c r="D711" s="14">
        <v>28.5791015625</v>
      </c>
      <c r="E711" s="5">
        <v>273280</v>
      </c>
      <c r="F711" s="5">
        <v>1</v>
      </c>
      <c r="G711" s="5">
        <v>427</v>
      </c>
      <c r="H711" s="5">
        <v>640</v>
      </c>
      <c r="I711" s="5">
        <v>2</v>
      </c>
    </row>
    <row r="712" spans="1:9" ht="13">
      <c r="A712" s="4" t="s">
        <v>748</v>
      </c>
      <c r="B712" s="12" t="s">
        <v>571</v>
      </c>
      <c r="C712" s="12" t="str">
        <f t="shared" si="13"/>
        <v>T-80</v>
      </c>
      <c r="D712" s="14">
        <v>38.6728515625</v>
      </c>
      <c r="E712" s="5">
        <v>273280</v>
      </c>
      <c r="F712" s="5">
        <v>1</v>
      </c>
      <c r="G712" s="5">
        <v>427</v>
      </c>
      <c r="H712" s="5">
        <v>640</v>
      </c>
      <c r="I712" s="5">
        <v>2</v>
      </c>
    </row>
    <row r="713" spans="1:9" ht="13">
      <c r="A713" s="4" t="s">
        <v>749</v>
      </c>
      <c r="B713" s="12" t="s">
        <v>571</v>
      </c>
      <c r="C713" s="12" t="str">
        <f t="shared" si="13"/>
        <v>T-80</v>
      </c>
      <c r="D713" s="14">
        <v>33.6552734375</v>
      </c>
      <c r="E713" s="5">
        <v>273280</v>
      </c>
      <c r="F713" s="5">
        <v>1</v>
      </c>
      <c r="G713" s="5">
        <v>427</v>
      </c>
      <c r="H713" s="5">
        <v>640</v>
      </c>
      <c r="I713" s="5">
        <v>2</v>
      </c>
    </row>
    <row r="714" spans="1:9" ht="13">
      <c r="A714" s="4" t="s">
        <v>750</v>
      </c>
      <c r="B714" s="12" t="s">
        <v>571</v>
      </c>
      <c r="C714" s="12" t="str">
        <f t="shared" si="13"/>
        <v>T-80</v>
      </c>
      <c r="D714" s="14">
        <v>35.8203125</v>
      </c>
      <c r="E714" s="5">
        <v>273280</v>
      </c>
      <c r="F714" s="5">
        <v>1</v>
      </c>
      <c r="G714" s="5">
        <v>427</v>
      </c>
      <c r="H714" s="5">
        <v>640</v>
      </c>
      <c r="I714" s="5">
        <v>2</v>
      </c>
    </row>
    <row r="715" spans="1:9" ht="13">
      <c r="A715" s="4" t="s">
        <v>751</v>
      </c>
      <c r="B715" s="12" t="s">
        <v>571</v>
      </c>
      <c r="C715" s="12" t="str">
        <f t="shared" si="13"/>
        <v>T-80</v>
      </c>
      <c r="D715" s="14">
        <v>31.68359375</v>
      </c>
      <c r="E715" s="5">
        <v>273280</v>
      </c>
      <c r="F715" s="5">
        <v>1</v>
      </c>
      <c r="G715" s="5">
        <v>427</v>
      </c>
      <c r="H715" s="5">
        <v>640</v>
      </c>
      <c r="I715" s="5">
        <v>2</v>
      </c>
    </row>
    <row r="716" spans="1:9" ht="13">
      <c r="A716" s="4" t="s">
        <v>752</v>
      </c>
      <c r="B716" s="12" t="s">
        <v>571</v>
      </c>
      <c r="C716" s="12" t="str">
        <f t="shared" si="13"/>
        <v>T-80</v>
      </c>
      <c r="D716" s="14">
        <v>34.2373046875</v>
      </c>
      <c r="E716" s="5">
        <v>273280</v>
      </c>
      <c r="F716" s="5">
        <v>1</v>
      </c>
      <c r="G716" s="5">
        <v>427</v>
      </c>
      <c r="H716" s="5">
        <v>640</v>
      </c>
      <c r="I716" s="5">
        <v>2</v>
      </c>
    </row>
    <row r="717" spans="1:9" ht="13">
      <c r="A717" s="4" t="s">
        <v>753</v>
      </c>
      <c r="B717" s="12" t="s">
        <v>571</v>
      </c>
      <c r="C717" s="12" t="str">
        <f t="shared" si="13"/>
        <v>T-80</v>
      </c>
      <c r="D717" s="14">
        <v>48.392578125</v>
      </c>
      <c r="E717" s="5">
        <v>273280</v>
      </c>
      <c r="F717" s="5">
        <v>1</v>
      </c>
      <c r="G717" s="5">
        <v>427</v>
      </c>
      <c r="H717" s="5">
        <v>640</v>
      </c>
      <c r="I717" s="5">
        <v>2</v>
      </c>
    </row>
    <row r="718" spans="1:9" ht="13">
      <c r="A718" s="4" t="s">
        <v>754</v>
      </c>
      <c r="B718" s="12" t="s">
        <v>571</v>
      </c>
      <c r="C718" s="12" t="str">
        <f t="shared" si="13"/>
        <v>T-80</v>
      </c>
      <c r="D718" s="14">
        <v>34.4091796875</v>
      </c>
      <c r="E718" s="5">
        <v>273280</v>
      </c>
      <c r="F718" s="5">
        <v>1</v>
      </c>
      <c r="G718" s="5">
        <v>427</v>
      </c>
      <c r="H718" s="5">
        <v>640</v>
      </c>
      <c r="I718" s="5">
        <v>2</v>
      </c>
    </row>
    <row r="719" spans="1:9" ht="13">
      <c r="A719" s="4" t="s">
        <v>755</v>
      </c>
      <c r="B719" s="12" t="s">
        <v>571</v>
      </c>
      <c r="C719" s="12" t="str">
        <f t="shared" si="13"/>
        <v>T-80</v>
      </c>
      <c r="D719" s="14">
        <v>31.68359375</v>
      </c>
      <c r="E719" s="5">
        <v>273280</v>
      </c>
      <c r="F719" s="5">
        <v>1</v>
      </c>
      <c r="G719" s="5">
        <v>427</v>
      </c>
      <c r="H719" s="5">
        <v>640</v>
      </c>
      <c r="I719" s="5">
        <v>2</v>
      </c>
    </row>
    <row r="720" spans="1:9" ht="13">
      <c r="A720" s="4" t="s">
        <v>756</v>
      </c>
      <c r="B720" s="12" t="s">
        <v>571</v>
      </c>
      <c r="C720" s="12" t="str">
        <f t="shared" si="13"/>
        <v>T-80</v>
      </c>
      <c r="D720" s="14">
        <v>53.8310546875</v>
      </c>
      <c r="E720" s="5">
        <v>273280</v>
      </c>
      <c r="F720" s="5">
        <v>1</v>
      </c>
      <c r="G720" s="5">
        <v>427</v>
      </c>
      <c r="H720" s="5">
        <v>640</v>
      </c>
      <c r="I720" s="5">
        <v>2</v>
      </c>
    </row>
    <row r="721" spans="1:9" ht="13">
      <c r="A721" s="4" t="s">
        <v>757</v>
      </c>
      <c r="B721" s="12" t="s">
        <v>571</v>
      </c>
      <c r="C721" s="12" t="str">
        <f t="shared" si="13"/>
        <v>T-80</v>
      </c>
      <c r="D721" s="14">
        <v>57.8662109375</v>
      </c>
      <c r="E721" s="5">
        <v>273280</v>
      </c>
      <c r="F721" s="5">
        <v>1</v>
      </c>
      <c r="G721" s="5">
        <v>427</v>
      </c>
      <c r="H721" s="5">
        <v>640</v>
      </c>
      <c r="I721" s="5">
        <v>2</v>
      </c>
    </row>
    <row r="722" spans="1:9" ht="13">
      <c r="A722" s="4" t="s">
        <v>758</v>
      </c>
      <c r="B722" s="12" t="s">
        <v>571</v>
      </c>
      <c r="C722" s="12" t="str">
        <f t="shared" si="13"/>
        <v>T-80</v>
      </c>
      <c r="D722" s="14">
        <v>46.6171875</v>
      </c>
      <c r="E722" s="5">
        <v>273280</v>
      </c>
      <c r="F722" s="5">
        <v>1</v>
      </c>
      <c r="G722" s="5">
        <v>427</v>
      </c>
      <c r="H722" s="5">
        <v>640</v>
      </c>
      <c r="I722" s="5">
        <v>2</v>
      </c>
    </row>
    <row r="723" spans="1:9" ht="13">
      <c r="A723" s="4" t="s">
        <v>759</v>
      </c>
      <c r="B723" s="12" t="s">
        <v>571</v>
      </c>
      <c r="C723" s="12" t="str">
        <f t="shared" si="13"/>
        <v>T-80</v>
      </c>
      <c r="D723" s="14">
        <v>47.2763671875</v>
      </c>
      <c r="E723" s="5">
        <v>273280</v>
      </c>
      <c r="F723" s="5">
        <v>1</v>
      </c>
      <c r="G723" s="5">
        <v>427</v>
      </c>
      <c r="H723" s="5">
        <v>640</v>
      </c>
      <c r="I723" s="5">
        <v>2</v>
      </c>
    </row>
    <row r="724" spans="1:9" ht="13">
      <c r="A724" s="4" t="s">
        <v>760</v>
      </c>
      <c r="B724" s="12" t="s">
        <v>571</v>
      </c>
      <c r="C724" s="12" t="str">
        <f t="shared" si="13"/>
        <v>T-80</v>
      </c>
      <c r="D724" s="14">
        <v>45.8154296875</v>
      </c>
      <c r="E724" s="5">
        <v>273280</v>
      </c>
      <c r="F724" s="5">
        <v>1</v>
      </c>
      <c r="G724" s="5">
        <v>427</v>
      </c>
      <c r="H724" s="5">
        <v>640</v>
      </c>
      <c r="I724" s="5">
        <v>2</v>
      </c>
    </row>
    <row r="725" spans="1:9" ht="13">
      <c r="A725" s="4" t="s">
        <v>761</v>
      </c>
      <c r="B725" s="12" t="s">
        <v>571</v>
      </c>
      <c r="C725" s="12" t="str">
        <f t="shared" si="13"/>
        <v>T-80</v>
      </c>
      <c r="D725" s="14">
        <v>66.6845703125</v>
      </c>
      <c r="E725" s="5">
        <v>273280</v>
      </c>
      <c r="F725" s="5">
        <v>1</v>
      </c>
      <c r="G725" s="5">
        <v>427</v>
      </c>
      <c r="H725" s="5">
        <v>640</v>
      </c>
      <c r="I725" s="5">
        <v>2</v>
      </c>
    </row>
    <row r="726" spans="1:9" ht="13">
      <c r="A726" s="4" t="s">
        <v>762</v>
      </c>
      <c r="B726" s="12" t="s">
        <v>571</v>
      </c>
      <c r="C726" s="12" t="str">
        <f t="shared" si="13"/>
        <v>T-80</v>
      </c>
      <c r="D726" s="14">
        <v>102.2001953125</v>
      </c>
      <c r="E726" s="5">
        <v>273280</v>
      </c>
      <c r="F726" s="5">
        <v>1</v>
      </c>
      <c r="G726" s="5">
        <v>427</v>
      </c>
      <c r="H726" s="5">
        <v>640</v>
      </c>
      <c r="I726" s="5">
        <v>2</v>
      </c>
    </row>
    <row r="727" spans="1:9" ht="13">
      <c r="A727" s="4" t="s">
        <v>763</v>
      </c>
      <c r="B727" s="12" t="s">
        <v>571</v>
      </c>
      <c r="C727" s="12" t="str">
        <f t="shared" si="13"/>
        <v>T-80</v>
      </c>
      <c r="D727" s="14">
        <v>86.0244140625</v>
      </c>
      <c r="E727" s="5">
        <v>273280</v>
      </c>
      <c r="F727" s="5">
        <v>1</v>
      </c>
      <c r="G727" s="5">
        <v>427</v>
      </c>
      <c r="H727" s="5">
        <v>640</v>
      </c>
      <c r="I727" s="5">
        <v>2</v>
      </c>
    </row>
    <row r="728" spans="1:9" ht="13">
      <c r="A728" s="4" t="s">
        <v>764</v>
      </c>
      <c r="B728" s="12" t="s">
        <v>571</v>
      </c>
      <c r="C728" s="12" t="str">
        <f t="shared" si="13"/>
        <v>T-80</v>
      </c>
      <c r="D728" s="14">
        <v>51.2607421875</v>
      </c>
      <c r="E728" s="5">
        <v>426400</v>
      </c>
      <c r="F728" s="5">
        <v>1</v>
      </c>
      <c r="G728" s="5">
        <v>533</v>
      </c>
      <c r="H728" s="5">
        <v>800</v>
      </c>
      <c r="I728" s="5">
        <v>2</v>
      </c>
    </row>
    <row r="729" spans="1:9" ht="13">
      <c r="A729" s="4" t="s">
        <v>765</v>
      </c>
      <c r="B729" s="12" t="s">
        <v>571</v>
      </c>
      <c r="C729" s="12" t="str">
        <f t="shared" si="13"/>
        <v>T-80</v>
      </c>
      <c r="D729" s="14">
        <v>46.8564453125</v>
      </c>
      <c r="E729" s="5">
        <v>426400</v>
      </c>
      <c r="F729" s="5">
        <v>1</v>
      </c>
      <c r="G729" s="5">
        <v>533</v>
      </c>
      <c r="H729" s="5">
        <v>800</v>
      </c>
      <c r="I729" s="5">
        <v>2</v>
      </c>
    </row>
    <row r="730" spans="1:9" ht="13">
      <c r="A730" s="4" t="s">
        <v>766</v>
      </c>
      <c r="B730" s="12" t="s">
        <v>571</v>
      </c>
      <c r="C730" s="12" t="str">
        <f t="shared" si="13"/>
        <v>T-80</v>
      </c>
      <c r="D730" s="14">
        <v>55.8603515625</v>
      </c>
      <c r="E730" s="5">
        <v>426400</v>
      </c>
      <c r="F730" s="5">
        <v>1</v>
      </c>
      <c r="G730" s="5">
        <v>533</v>
      </c>
      <c r="H730" s="5">
        <v>800</v>
      </c>
      <c r="I730" s="5">
        <v>2</v>
      </c>
    </row>
    <row r="731" spans="1:9" ht="13">
      <c r="A731" s="4" t="s">
        <v>767</v>
      </c>
      <c r="B731" s="12" t="s">
        <v>571</v>
      </c>
      <c r="C731" s="12" t="s">
        <v>768</v>
      </c>
      <c r="D731" s="14">
        <v>56.1318359375</v>
      </c>
      <c r="E731" s="5">
        <v>259200</v>
      </c>
      <c r="F731" s="5">
        <v>1</v>
      </c>
      <c r="G731" s="5">
        <v>405</v>
      </c>
      <c r="H731" s="5">
        <v>640</v>
      </c>
      <c r="I731" s="5">
        <v>2</v>
      </c>
    </row>
    <row r="732" spans="1:9" ht="13">
      <c r="A732" s="4" t="s">
        <v>769</v>
      </c>
      <c r="B732" s="12" t="s">
        <v>571</v>
      </c>
      <c r="C732" s="12" t="str">
        <f t="shared" ref="C732:C771" si="14">C731</f>
        <v>T-90</v>
      </c>
      <c r="D732" s="14">
        <v>92.8515625</v>
      </c>
      <c r="E732" s="5">
        <v>307200</v>
      </c>
      <c r="F732" s="5">
        <v>1</v>
      </c>
      <c r="G732" s="5">
        <v>480</v>
      </c>
      <c r="H732" s="5">
        <v>640</v>
      </c>
      <c r="I732" s="5">
        <v>2</v>
      </c>
    </row>
    <row r="733" spans="1:9" ht="13">
      <c r="A733" s="4" t="s">
        <v>770</v>
      </c>
      <c r="B733" s="12" t="s">
        <v>571</v>
      </c>
      <c r="C733" s="12" t="str">
        <f t="shared" si="14"/>
        <v>T-90</v>
      </c>
      <c r="D733" s="14">
        <v>50.4912109375</v>
      </c>
      <c r="E733" s="5">
        <v>279040</v>
      </c>
      <c r="F733" s="5">
        <v>1</v>
      </c>
      <c r="G733" s="5">
        <v>436</v>
      </c>
      <c r="H733" s="5">
        <v>640</v>
      </c>
      <c r="I733" s="5">
        <v>2</v>
      </c>
    </row>
    <row r="734" spans="1:9" ht="13">
      <c r="A734" s="4" t="s">
        <v>771</v>
      </c>
      <c r="B734" s="12" t="s">
        <v>571</v>
      </c>
      <c r="C734" s="12" t="str">
        <f t="shared" si="14"/>
        <v>T-90</v>
      </c>
      <c r="D734" s="14">
        <v>50.46484375</v>
      </c>
      <c r="E734" s="5">
        <v>273280</v>
      </c>
      <c r="F734" s="5">
        <v>1</v>
      </c>
      <c r="G734" s="5">
        <v>427</v>
      </c>
      <c r="H734" s="5">
        <v>640</v>
      </c>
      <c r="I734" s="5">
        <v>2</v>
      </c>
    </row>
    <row r="735" spans="1:9" ht="13">
      <c r="A735" s="4" t="s">
        <v>772</v>
      </c>
      <c r="B735" s="12" t="s">
        <v>571</v>
      </c>
      <c r="C735" s="12" t="str">
        <f t="shared" si="14"/>
        <v>T-90</v>
      </c>
      <c r="D735" s="14">
        <v>62.1611328125</v>
      </c>
      <c r="E735" s="5">
        <v>273280</v>
      </c>
      <c r="F735" s="5">
        <v>1</v>
      </c>
      <c r="G735" s="5">
        <v>427</v>
      </c>
      <c r="H735" s="5">
        <v>640</v>
      </c>
      <c r="I735" s="5">
        <v>2</v>
      </c>
    </row>
    <row r="736" spans="1:9" ht="13">
      <c r="A736" s="4" t="s">
        <v>773</v>
      </c>
      <c r="B736" s="12" t="s">
        <v>571</v>
      </c>
      <c r="C736" s="12" t="str">
        <f t="shared" si="14"/>
        <v>T-90</v>
      </c>
      <c r="D736" s="14">
        <v>72.2265625</v>
      </c>
      <c r="E736" s="5">
        <v>273280</v>
      </c>
      <c r="F736" s="5">
        <v>1</v>
      </c>
      <c r="G736" s="5">
        <v>427</v>
      </c>
      <c r="H736" s="5">
        <v>640</v>
      </c>
      <c r="I736" s="5">
        <v>2</v>
      </c>
    </row>
    <row r="737" spans="1:9" ht="13">
      <c r="A737" s="4" t="s">
        <v>774</v>
      </c>
      <c r="B737" s="12" t="s">
        <v>571</v>
      </c>
      <c r="C737" s="12" t="str">
        <f t="shared" si="14"/>
        <v>T-90</v>
      </c>
      <c r="D737" s="14">
        <v>68.279296875</v>
      </c>
      <c r="E737" s="5">
        <v>273280</v>
      </c>
      <c r="F737" s="5">
        <v>1</v>
      </c>
      <c r="G737" s="5">
        <v>427</v>
      </c>
      <c r="H737" s="5">
        <v>640</v>
      </c>
      <c r="I737" s="5">
        <v>2</v>
      </c>
    </row>
    <row r="738" spans="1:9" ht="13">
      <c r="A738" s="4" t="s">
        <v>775</v>
      </c>
      <c r="B738" s="12" t="s">
        <v>571</v>
      </c>
      <c r="C738" s="12" t="str">
        <f t="shared" si="14"/>
        <v>T-90</v>
      </c>
      <c r="D738" s="14">
        <v>80.521484375</v>
      </c>
      <c r="E738" s="5">
        <v>273280</v>
      </c>
      <c r="F738" s="5">
        <v>1</v>
      </c>
      <c r="G738" s="5">
        <v>427</v>
      </c>
      <c r="H738" s="5">
        <v>640</v>
      </c>
      <c r="I738" s="5">
        <v>2</v>
      </c>
    </row>
    <row r="739" spans="1:9" ht="13">
      <c r="A739" s="4" t="s">
        <v>776</v>
      </c>
      <c r="B739" s="12" t="s">
        <v>571</v>
      </c>
      <c r="C739" s="12" t="str">
        <f t="shared" si="14"/>
        <v>T-90</v>
      </c>
      <c r="D739" s="14">
        <v>110.3232421875</v>
      </c>
      <c r="E739" s="5">
        <v>272640</v>
      </c>
      <c r="F739" s="5">
        <v>1</v>
      </c>
      <c r="G739" s="5">
        <v>426</v>
      </c>
      <c r="H739" s="5">
        <v>640</v>
      </c>
      <c r="I739" s="5">
        <v>2</v>
      </c>
    </row>
    <row r="740" spans="1:9" ht="13">
      <c r="A740" s="4" t="s">
        <v>777</v>
      </c>
      <c r="B740" s="12" t="s">
        <v>571</v>
      </c>
      <c r="C740" s="12" t="str">
        <f t="shared" si="14"/>
        <v>T-90</v>
      </c>
      <c r="D740" s="14">
        <v>74.8076171875</v>
      </c>
      <c r="E740" s="5">
        <v>273280</v>
      </c>
      <c r="F740" s="5">
        <v>1</v>
      </c>
      <c r="G740" s="5">
        <v>427</v>
      </c>
      <c r="H740" s="5">
        <v>640</v>
      </c>
      <c r="I740" s="5">
        <v>2</v>
      </c>
    </row>
    <row r="741" spans="1:9" ht="13">
      <c r="A741" s="4" t="s">
        <v>778</v>
      </c>
      <c r="B741" s="12" t="s">
        <v>571</v>
      </c>
      <c r="C741" s="12" t="str">
        <f t="shared" si="14"/>
        <v>T-90</v>
      </c>
      <c r="D741" s="14">
        <v>54.822265625</v>
      </c>
      <c r="E741" s="5">
        <v>272640</v>
      </c>
      <c r="F741" s="5">
        <v>1</v>
      </c>
      <c r="G741" s="5">
        <v>426</v>
      </c>
      <c r="H741" s="5">
        <v>640</v>
      </c>
      <c r="I741" s="5">
        <v>2</v>
      </c>
    </row>
    <row r="742" spans="1:9" ht="13">
      <c r="A742" s="4" t="s">
        <v>779</v>
      </c>
      <c r="B742" s="12" t="s">
        <v>571</v>
      </c>
      <c r="C742" s="12" t="str">
        <f t="shared" si="14"/>
        <v>T-90</v>
      </c>
      <c r="D742" s="14">
        <v>41.67578125</v>
      </c>
      <c r="E742" s="5">
        <v>272640</v>
      </c>
      <c r="F742" s="5">
        <v>1</v>
      </c>
      <c r="G742" s="5">
        <v>426</v>
      </c>
      <c r="H742" s="5">
        <v>640</v>
      </c>
      <c r="I742" s="5">
        <v>2</v>
      </c>
    </row>
    <row r="743" spans="1:9" ht="13">
      <c r="A743" s="4" t="s">
        <v>780</v>
      </c>
      <c r="B743" s="12" t="s">
        <v>571</v>
      </c>
      <c r="C743" s="12" t="str">
        <f t="shared" si="14"/>
        <v>T-90</v>
      </c>
      <c r="D743" s="14">
        <v>79.7763671875</v>
      </c>
      <c r="E743" s="5">
        <v>272640</v>
      </c>
      <c r="F743" s="5">
        <v>1</v>
      </c>
      <c r="G743" s="5">
        <v>426</v>
      </c>
      <c r="H743" s="5">
        <v>640</v>
      </c>
      <c r="I743" s="5">
        <v>2</v>
      </c>
    </row>
    <row r="744" spans="1:9" ht="13">
      <c r="A744" s="4" t="s">
        <v>781</v>
      </c>
      <c r="B744" s="12" t="s">
        <v>571</v>
      </c>
      <c r="C744" s="12" t="str">
        <f t="shared" si="14"/>
        <v>T-90</v>
      </c>
      <c r="D744" s="14">
        <v>39.6083984375</v>
      </c>
      <c r="E744" s="5">
        <v>273280</v>
      </c>
      <c r="F744" s="5">
        <v>1</v>
      </c>
      <c r="G744" s="5">
        <v>427</v>
      </c>
      <c r="H744" s="5">
        <v>640</v>
      </c>
      <c r="I744" s="5">
        <v>2</v>
      </c>
    </row>
    <row r="745" spans="1:9" ht="13">
      <c r="A745" s="4" t="s">
        <v>782</v>
      </c>
      <c r="B745" s="12" t="s">
        <v>571</v>
      </c>
      <c r="C745" s="12" t="str">
        <f t="shared" si="14"/>
        <v>T-90</v>
      </c>
      <c r="D745" s="14">
        <v>45.87109375</v>
      </c>
      <c r="E745" s="5">
        <v>273280</v>
      </c>
      <c r="F745" s="5">
        <v>1</v>
      </c>
      <c r="G745" s="5">
        <v>427</v>
      </c>
      <c r="H745" s="5">
        <v>640</v>
      </c>
      <c r="I745" s="5">
        <v>2</v>
      </c>
    </row>
    <row r="746" spans="1:9" ht="13">
      <c r="A746" s="4" t="s">
        <v>783</v>
      </c>
      <c r="B746" s="12" t="s">
        <v>571</v>
      </c>
      <c r="C746" s="12" t="str">
        <f t="shared" si="14"/>
        <v>T-90</v>
      </c>
      <c r="D746" s="14">
        <v>48.2822265625</v>
      </c>
      <c r="E746" s="5">
        <v>273280</v>
      </c>
      <c r="F746" s="5">
        <v>1</v>
      </c>
      <c r="G746" s="5">
        <v>427</v>
      </c>
      <c r="H746" s="5">
        <v>640</v>
      </c>
      <c r="I746" s="5">
        <v>2</v>
      </c>
    </row>
    <row r="747" spans="1:9" ht="13">
      <c r="A747" s="4" t="s">
        <v>784</v>
      </c>
      <c r="B747" s="12" t="s">
        <v>571</v>
      </c>
      <c r="C747" s="12" t="str">
        <f t="shared" si="14"/>
        <v>T-90</v>
      </c>
      <c r="D747" s="14">
        <v>43.787109375</v>
      </c>
      <c r="E747" s="5">
        <v>273280</v>
      </c>
      <c r="F747" s="5">
        <v>1</v>
      </c>
      <c r="G747" s="5">
        <v>427</v>
      </c>
      <c r="H747" s="5">
        <v>640</v>
      </c>
      <c r="I747" s="5">
        <v>2</v>
      </c>
    </row>
    <row r="748" spans="1:9" ht="13">
      <c r="A748" s="4" t="s">
        <v>785</v>
      </c>
      <c r="B748" s="12" t="s">
        <v>571</v>
      </c>
      <c r="C748" s="12" t="str">
        <f t="shared" si="14"/>
        <v>T-90</v>
      </c>
      <c r="D748" s="14">
        <v>54.8173828125</v>
      </c>
      <c r="E748" s="5">
        <v>273280</v>
      </c>
      <c r="F748" s="5">
        <v>1</v>
      </c>
      <c r="G748" s="5">
        <v>427</v>
      </c>
      <c r="H748" s="5">
        <v>640</v>
      </c>
      <c r="I748" s="5">
        <v>2</v>
      </c>
    </row>
    <row r="749" spans="1:9" ht="13">
      <c r="A749" s="4" t="s">
        <v>786</v>
      </c>
      <c r="B749" s="12" t="s">
        <v>571</v>
      </c>
      <c r="C749" s="12" t="str">
        <f t="shared" si="14"/>
        <v>T-90</v>
      </c>
      <c r="D749" s="14">
        <v>51.7978515625</v>
      </c>
      <c r="E749" s="5">
        <v>273280</v>
      </c>
      <c r="F749" s="5">
        <v>1</v>
      </c>
      <c r="G749" s="5">
        <v>427</v>
      </c>
      <c r="H749" s="5">
        <v>640</v>
      </c>
      <c r="I749" s="5">
        <v>2</v>
      </c>
    </row>
    <row r="750" spans="1:9" ht="13">
      <c r="A750" s="4" t="s">
        <v>787</v>
      </c>
      <c r="B750" s="12" t="s">
        <v>571</v>
      </c>
      <c r="C750" s="12" t="str">
        <f t="shared" si="14"/>
        <v>T-90</v>
      </c>
      <c r="D750" s="14">
        <v>58.19921875</v>
      </c>
      <c r="E750" s="5">
        <v>273280</v>
      </c>
      <c r="F750" s="5">
        <v>1</v>
      </c>
      <c r="G750" s="5">
        <v>427</v>
      </c>
      <c r="H750" s="5">
        <v>640</v>
      </c>
      <c r="I750" s="5">
        <v>2</v>
      </c>
    </row>
    <row r="751" spans="1:9" ht="13">
      <c r="A751" s="4" t="s">
        <v>788</v>
      </c>
      <c r="B751" s="12" t="s">
        <v>571</v>
      </c>
      <c r="C751" s="12" t="str">
        <f t="shared" si="14"/>
        <v>T-90</v>
      </c>
      <c r="D751" s="14">
        <v>58.0341796875</v>
      </c>
      <c r="E751" s="5">
        <v>273280</v>
      </c>
      <c r="F751" s="5">
        <v>1</v>
      </c>
      <c r="G751" s="5">
        <v>427</v>
      </c>
      <c r="H751" s="5">
        <v>640</v>
      </c>
      <c r="I751" s="5">
        <v>2</v>
      </c>
    </row>
    <row r="752" spans="1:9" ht="13">
      <c r="A752" s="4" t="s">
        <v>789</v>
      </c>
      <c r="B752" s="12" t="s">
        <v>571</v>
      </c>
      <c r="C752" s="12" t="str">
        <f t="shared" si="14"/>
        <v>T-90</v>
      </c>
      <c r="D752" s="14">
        <v>45.27734375</v>
      </c>
      <c r="E752" s="5">
        <v>271360</v>
      </c>
      <c r="F752" s="5">
        <v>1</v>
      </c>
      <c r="G752" s="5">
        <v>424</v>
      </c>
      <c r="H752" s="5">
        <v>640</v>
      </c>
      <c r="I752" s="5">
        <v>2</v>
      </c>
    </row>
    <row r="753" spans="1:9" ht="13">
      <c r="A753" s="4" t="s">
        <v>790</v>
      </c>
      <c r="B753" s="12" t="s">
        <v>571</v>
      </c>
      <c r="C753" s="12" t="str">
        <f t="shared" si="14"/>
        <v>T-90</v>
      </c>
      <c r="D753" s="14">
        <v>44.298828125</v>
      </c>
      <c r="E753" s="5">
        <v>271360</v>
      </c>
      <c r="F753" s="5">
        <v>1</v>
      </c>
      <c r="G753" s="5">
        <v>424</v>
      </c>
      <c r="H753" s="5">
        <v>640</v>
      </c>
      <c r="I753" s="5">
        <v>2</v>
      </c>
    </row>
    <row r="754" spans="1:9" ht="13">
      <c r="A754" s="4" t="s">
        <v>791</v>
      </c>
      <c r="B754" s="12" t="s">
        <v>571</v>
      </c>
      <c r="C754" s="12" t="str">
        <f t="shared" si="14"/>
        <v>T-90</v>
      </c>
      <c r="D754" s="14">
        <v>50.416015625</v>
      </c>
      <c r="E754" s="5">
        <v>273280</v>
      </c>
      <c r="F754" s="5">
        <v>1</v>
      </c>
      <c r="G754" s="5">
        <v>427</v>
      </c>
      <c r="H754" s="5">
        <v>640</v>
      </c>
      <c r="I754" s="5">
        <v>2</v>
      </c>
    </row>
    <row r="755" spans="1:9" ht="13">
      <c r="A755" s="4" t="s">
        <v>792</v>
      </c>
      <c r="B755" s="12" t="s">
        <v>571</v>
      </c>
      <c r="C755" s="12" t="str">
        <f t="shared" si="14"/>
        <v>T-90</v>
      </c>
      <c r="D755" s="14">
        <v>53.2373046875</v>
      </c>
      <c r="E755" s="5">
        <v>273280</v>
      </c>
      <c r="F755" s="5">
        <v>1</v>
      </c>
      <c r="G755" s="5">
        <v>427</v>
      </c>
      <c r="H755" s="5">
        <v>640</v>
      </c>
      <c r="I755" s="5">
        <v>2</v>
      </c>
    </row>
    <row r="756" spans="1:9" ht="13">
      <c r="A756" s="4" t="s">
        <v>793</v>
      </c>
      <c r="B756" s="12" t="s">
        <v>571</v>
      </c>
      <c r="C756" s="12" t="str">
        <f t="shared" si="14"/>
        <v>T-90</v>
      </c>
      <c r="D756" s="14">
        <v>54.400390625</v>
      </c>
      <c r="E756" s="5">
        <v>273280</v>
      </c>
      <c r="F756" s="5">
        <v>1</v>
      </c>
      <c r="G756" s="5">
        <v>427</v>
      </c>
      <c r="H756" s="5">
        <v>640</v>
      </c>
      <c r="I756" s="5">
        <v>2</v>
      </c>
    </row>
    <row r="757" spans="1:9" ht="13">
      <c r="A757" s="4" t="s">
        <v>794</v>
      </c>
      <c r="B757" s="12" t="s">
        <v>571</v>
      </c>
      <c r="C757" s="12" t="str">
        <f t="shared" si="14"/>
        <v>T-90</v>
      </c>
      <c r="D757" s="14">
        <v>52.884765625</v>
      </c>
      <c r="E757" s="5">
        <v>273280</v>
      </c>
      <c r="F757" s="5">
        <v>1</v>
      </c>
      <c r="G757" s="5">
        <v>427</v>
      </c>
      <c r="H757" s="5">
        <v>640</v>
      </c>
      <c r="I757" s="5">
        <v>2</v>
      </c>
    </row>
    <row r="758" spans="1:9" ht="13">
      <c r="A758" s="4" t="s">
        <v>795</v>
      </c>
      <c r="B758" s="12" t="s">
        <v>571</v>
      </c>
      <c r="C758" s="12" t="str">
        <f t="shared" si="14"/>
        <v>T-90</v>
      </c>
      <c r="D758" s="14">
        <v>53.6005859375</v>
      </c>
      <c r="E758" s="5">
        <v>273280</v>
      </c>
      <c r="F758" s="5">
        <v>1</v>
      </c>
      <c r="G758" s="5">
        <v>427</v>
      </c>
      <c r="H758" s="5">
        <v>640</v>
      </c>
      <c r="I758" s="5">
        <v>2</v>
      </c>
    </row>
    <row r="759" spans="1:9" ht="13">
      <c r="A759" s="4" t="s">
        <v>796</v>
      </c>
      <c r="B759" s="12" t="s">
        <v>571</v>
      </c>
      <c r="C759" s="12" t="str">
        <f t="shared" si="14"/>
        <v>T-90</v>
      </c>
      <c r="D759" s="14">
        <v>72.31640625</v>
      </c>
      <c r="E759" s="5">
        <v>273280</v>
      </c>
      <c r="F759" s="5">
        <v>1</v>
      </c>
      <c r="G759" s="5">
        <v>427</v>
      </c>
      <c r="H759" s="5">
        <v>640</v>
      </c>
      <c r="I759" s="5">
        <v>2</v>
      </c>
    </row>
    <row r="760" spans="1:9" ht="13">
      <c r="A760" s="4" t="s">
        <v>797</v>
      </c>
      <c r="B760" s="12" t="s">
        <v>571</v>
      </c>
      <c r="C760" s="12" t="str">
        <f t="shared" si="14"/>
        <v>T-90</v>
      </c>
      <c r="D760" s="14">
        <v>49.537109375</v>
      </c>
      <c r="E760" s="5">
        <v>273280</v>
      </c>
      <c r="F760" s="5">
        <v>1</v>
      </c>
      <c r="G760" s="5">
        <v>427</v>
      </c>
      <c r="H760" s="5">
        <v>640</v>
      </c>
      <c r="I760" s="5">
        <v>2</v>
      </c>
    </row>
    <row r="761" spans="1:9" ht="13">
      <c r="A761" s="4" t="s">
        <v>798</v>
      </c>
      <c r="B761" s="12" t="s">
        <v>571</v>
      </c>
      <c r="C761" s="12" t="str">
        <f t="shared" si="14"/>
        <v>T-90</v>
      </c>
      <c r="D761" s="14">
        <v>81.3935546875</v>
      </c>
      <c r="E761" s="5">
        <v>273280</v>
      </c>
      <c r="F761" s="5">
        <v>1</v>
      </c>
      <c r="G761" s="5">
        <v>427</v>
      </c>
      <c r="H761" s="5">
        <v>640</v>
      </c>
      <c r="I761" s="5">
        <v>2</v>
      </c>
    </row>
    <row r="762" spans="1:9" ht="13">
      <c r="A762" s="4" t="s">
        <v>799</v>
      </c>
      <c r="B762" s="12" t="s">
        <v>571</v>
      </c>
      <c r="C762" s="12" t="str">
        <f t="shared" si="14"/>
        <v>T-90</v>
      </c>
      <c r="D762" s="14">
        <v>47.8193359375</v>
      </c>
      <c r="E762" s="5">
        <v>273280</v>
      </c>
      <c r="F762" s="5">
        <v>1</v>
      </c>
      <c r="G762" s="5">
        <v>427</v>
      </c>
      <c r="H762" s="5">
        <v>640</v>
      </c>
      <c r="I762" s="5">
        <v>2</v>
      </c>
    </row>
    <row r="763" spans="1:9" ht="13">
      <c r="A763" s="4" t="s">
        <v>800</v>
      </c>
      <c r="B763" s="12" t="s">
        <v>571</v>
      </c>
      <c r="C763" s="12" t="str">
        <f t="shared" si="14"/>
        <v>T-90</v>
      </c>
      <c r="D763" s="14">
        <v>61.1689453125</v>
      </c>
      <c r="E763" s="5">
        <v>273280</v>
      </c>
      <c r="F763" s="5">
        <v>1</v>
      </c>
      <c r="G763" s="5">
        <v>427</v>
      </c>
      <c r="H763" s="5">
        <v>640</v>
      </c>
      <c r="I763" s="5">
        <v>2</v>
      </c>
    </row>
    <row r="764" spans="1:9" ht="13">
      <c r="A764" s="4" t="s">
        <v>801</v>
      </c>
      <c r="B764" s="12" t="s">
        <v>571</v>
      </c>
      <c r="C764" s="12" t="str">
        <f t="shared" si="14"/>
        <v>T-90</v>
      </c>
      <c r="D764" s="14">
        <v>72.4296875</v>
      </c>
      <c r="E764" s="5">
        <v>273280</v>
      </c>
      <c r="F764" s="5">
        <v>1</v>
      </c>
      <c r="G764" s="5">
        <v>427</v>
      </c>
      <c r="H764" s="5">
        <v>640</v>
      </c>
      <c r="I764" s="5">
        <v>2</v>
      </c>
    </row>
    <row r="765" spans="1:9" ht="13">
      <c r="A765" s="4" t="s">
        <v>802</v>
      </c>
      <c r="B765" s="12" t="s">
        <v>571</v>
      </c>
      <c r="C765" s="12" t="str">
        <f t="shared" si="14"/>
        <v>T-90</v>
      </c>
      <c r="D765" s="14">
        <v>71.5419921875</v>
      </c>
      <c r="E765" s="5">
        <v>273280</v>
      </c>
      <c r="F765" s="5">
        <v>1</v>
      </c>
      <c r="G765" s="5">
        <v>427</v>
      </c>
      <c r="H765" s="5">
        <v>640</v>
      </c>
      <c r="I765" s="5">
        <v>2</v>
      </c>
    </row>
    <row r="766" spans="1:9" ht="13">
      <c r="A766" s="4" t="s">
        <v>803</v>
      </c>
      <c r="B766" s="12" t="s">
        <v>571</v>
      </c>
      <c r="C766" s="12" t="str">
        <f t="shared" si="14"/>
        <v>T-90</v>
      </c>
      <c r="D766" s="14">
        <v>71.693359375</v>
      </c>
      <c r="E766" s="5">
        <v>273280</v>
      </c>
      <c r="F766" s="5">
        <v>1</v>
      </c>
      <c r="G766" s="5">
        <v>427</v>
      </c>
      <c r="H766" s="5">
        <v>640</v>
      </c>
      <c r="I766" s="5">
        <v>2</v>
      </c>
    </row>
    <row r="767" spans="1:9" ht="13">
      <c r="A767" s="4" t="s">
        <v>804</v>
      </c>
      <c r="B767" s="12" t="s">
        <v>571</v>
      </c>
      <c r="C767" s="12" t="str">
        <f t="shared" si="14"/>
        <v>T-90</v>
      </c>
      <c r="D767" s="14">
        <v>62.318359375</v>
      </c>
      <c r="E767" s="5">
        <v>273280</v>
      </c>
      <c r="F767" s="5">
        <v>1</v>
      </c>
      <c r="G767" s="5">
        <v>427</v>
      </c>
      <c r="H767" s="5">
        <v>640</v>
      </c>
      <c r="I767" s="5">
        <v>2</v>
      </c>
    </row>
    <row r="768" spans="1:9" ht="13">
      <c r="A768" s="4" t="s">
        <v>805</v>
      </c>
      <c r="B768" s="12" t="s">
        <v>571</v>
      </c>
      <c r="C768" s="12" t="str">
        <f t="shared" si="14"/>
        <v>T-90</v>
      </c>
      <c r="D768" s="14">
        <v>51.4345703125</v>
      </c>
      <c r="E768" s="5">
        <v>273280</v>
      </c>
      <c r="F768" s="5">
        <v>1</v>
      </c>
      <c r="G768" s="5">
        <v>427</v>
      </c>
      <c r="H768" s="5">
        <v>640</v>
      </c>
      <c r="I768" s="5">
        <v>2</v>
      </c>
    </row>
    <row r="769" spans="1:9" ht="13">
      <c r="A769" s="4" t="s">
        <v>806</v>
      </c>
      <c r="B769" s="12" t="s">
        <v>571</v>
      </c>
      <c r="C769" s="12" t="str">
        <f t="shared" si="14"/>
        <v>T-90</v>
      </c>
      <c r="D769" s="14">
        <v>48.810546875</v>
      </c>
      <c r="E769" s="5">
        <v>273280</v>
      </c>
      <c r="F769" s="5">
        <v>1</v>
      </c>
      <c r="G769" s="5">
        <v>427</v>
      </c>
      <c r="H769" s="5">
        <v>640</v>
      </c>
      <c r="I769" s="5">
        <v>2</v>
      </c>
    </row>
    <row r="770" spans="1:9" ht="13">
      <c r="A770" s="4" t="s">
        <v>807</v>
      </c>
      <c r="B770" s="12" t="s">
        <v>571</v>
      </c>
      <c r="C770" s="12" t="str">
        <f t="shared" si="14"/>
        <v>T-90</v>
      </c>
      <c r="D770" s="14">
        <v>62.2265625</v>
      </c>
      <c r="E770" s="5">
        <v>273280</v>
      </c>
      <c r="F770" s="5">
        <v>1</v>
      </c>
      <c r="G770" s="5">
        <v>427</v>
      </c>
      <c r="H770" s="5">
        <v>640</v>
      </c>
      <c r="I770" s="5">
        <v>2</v>
      </c>
    </row>
    <row r="771" spans="1:9" ht="13">
      <c r="A771" s="4" t="s">
        <v>808</v>
      </c>
      <c r="B771" s="12" t="s">
        <v>571</v>
      </c>
      <c r="C771" s="12" t="str">
        <f t="shared" si="14"/>
        <v>T-90</v>
      </c>
      <c r="D771" s="14">
        <v>98.63671875</v>
      </c>
      <c r="E771" s="5">
        <v>307200</v>
      </c>
      <c r="F771" s="5">
        <v>1</v>
      </c>
      <c r="G771" s="5">
        <v>480</v>
      </c>
      <c r="H771" s="5">
        <v>640</v>
      </c>
      <c r="I771" s="5">
        <v>2</v>
      </c>
    </row>
    <row r="772" spans="1:9" ht="13">
      <c r="A772" s="4" t="s">
        <v>809</v>
      </c>
      <c r="B772" s="5" t="s">
        <v>10</v>
      </c>
      <c r="C772" s="12" t="s">
        <v>810</v>
      </c>
      <c r="D772" s="14">
        <v>68.0810546875</v>
      </c>
      <c r="E772" s="5">
        <v>273280</v>
      </c>
      <c r="F772" s="5">
        <v>1</v>
      </c>
      <c r="G772" s="5">
        <v>427</v>
      </c>
      <c r="H772" s="5">
        <v>640</v>
      </c>
      <c r="I772" s="5">
        <v>2</v>
      </c>
    </row>
    <row r="773" spans="1:9" ht="13">
      <c r="A773" s="4" t="s">
        <v>811</v>
      </c>
      <c r="B773" s="5" t="s">
        <v>10</v>
      </c>
      <c r="C773" s="12" t="s">
        <v>810</v>
      </c>
      <c r="D773" s="14">
        <v>57.1875</v>
      </c>
      <c r="E773" s="5">
        <v>273280</v>
      </c>
      <c r="F773" s="5">
        <v>1</v>
      </c>
      <c r="G773" s="5">
        <v>427</v>
      </c>
      <c r="H773" s="5">
        <v>640</v>
      </c>
      <c r="I773" s="5">
        <v>2</v>
      </c>
    </row>
    <row r="774" spans="1:9" ht="13">
      <c r="A774" s="4" t="s">
        <v>812</v>
      </c>
      <c r="B774" s="5" t="s">
        <v>10</v>
      </c>
      <c r="C774" s="12" t="s">
        <v>810</v>
      </c>
      <c r="D774" s="14">
        <v>60.0185546875</v>
      </c>
      <c r="E774" s="5">
        <v>273280</v>
      </c>
      <c r="F774" s="5">
        <v>1</v>
      </c>
      <c r="G774" s="5">
        <v>427</v>
      </c>
      <c r="H774" s="5">
        <v>640</v>
      </c>
      <c r="I774" s="5">
        <v>2</v>
      </c>
    </row>
    <row r="775" spans="1:9" ht="13">
      <c r="A775" s="4" t="s">
        <v>813</v>
      </c>
      <c r="B775" s="5" t="s">
        <v>10</v>
      </c>
      <c r="C775" s="12" t="s">
        <v>810</v>
      </c>
      <c r="D775" s="14">
        <v>50.54296875</v>
      </c>
      <c r="E775" s="5">
        <v>273280</v>
      </c>
      <c r="F775" s="5">
        <v>1</v>
      </c>
      <c r="G775" s="5">
        <v>427</v>
      </c>
      <c r="H775" s="5">
        <v>640</v>
      </c>
      <c r="I775" s="5">
        <v>2</v>
      </c>
    </row>
    <row r="776" spans="1:9" ht="13">
      <c r="A776" s="4" t="s">
        <v>814</v>
      </c>
      <c r="B776" s="5" t="s">
        <v>10</v>
      </c>
      <c r="C776" s="12" t="s">
        <v>810</v>
      </c>
      <c r="D776" s="14">
        <v>57.5908203125</v>
      </c>
      <c r="E776" s="5">
        <v>427200</v>
      </c>
      <c r="F776" s="5">
        <v>1</v>
      </c>
      <c r="G776" s="5">
        <v>534</v>
      </c>
      <c r="H776" s="5">
        <v>800</v>
      </c>
      <c r="I776" s="5">
        <v>2</v>
      </c>
    </row>
    <row r="777" spans="1:9" ht="13">
      <c r="A777" s="4" t="s">
        <v>815</v>
      </c>
      <c r="B777" s="5" t="s">
        <v>10</v>
      </c>
      <c r="C777" s="12" t="s">
        <v>810</v>
      </c>
      <c r="D777" s="14">
        <v>71.615234375</v>
      </c>
      <c r="E777" s="5">
        <v>427200</v>
      </c>
      <c r="F777" s="5">
        <v>1</v>
      </c>
      <c r="G777" s="5">
        <v>534</v>
      </c>
      <c r="H777" s="5">
        <v>800</v>
      </c>
      <c r="I777" s="5">
        <v>2</v>
      </c>
    </row>
    <row r="778" spans="1:9" ht="13">
      <c r="A778" s="4" t="s">
        <v>816</v>
      </c>
      <c r="B778" s="5" t="s">
        <v>10</v>
      </c>
      <c r="C778" s="12" t="s">
        <v>810</v>
      </c>
      <c r="D778" s="14">
        <v>57.5908203125</v>
      </c>
      <c r="E778" s="5">
        <v>427200</v>
      </c>
      <c r="F778" s="5">
        <v>1</v>
      </c>
      <c r="G778" s="5">
        <v>534</v>
      </c>
      <c r="H778" s="5">
        <v>800</v>
      </c>
      <c r="I778" s="5">
        <v>2</v>
      </c>
    </row>
    <row r="779" spans="1:9" ht="13">
      <c r="A779" s="4" t="s">
        <v>817</v>
      </c>
      <c r="B779" s="5" t="s">
        <v>10</v>
      </c>
      <c r="C779" s="12" t="s">
        <v>810</v>
      </c>
      <c r="D779" s="14">
        <v>71.615234375</v>
      </c>
      <c r="E779" s="5">
        <v>427200</v>
      </c>
      <c r="F779" s="5">
        <v>1</v>
      </c>
      <c r="G779" s="5">
        <v>534</v>
      </c>
      <c r="H779" s="5">
        <v>800</v>
      </c>
      <c r="I779" s="5">
        <v>2</v>
      </c>
    </row>
    <row r="780" spans="1:9" ht="13">
      <c r="A780" s="4" t="s">
        <v>818</v>
      </c>
      <c r="B780" s="5" t="s">
        <v>10</v>
      </c>
      <c r="C780" s="12" t="s">
        <v>810</v>
      </c>
      <c r="D780" s="14">
        <v>68.2060546875</v>
      </c>
      <c r="E780" s="5">
        <v>426400</v>
      </c>
      <c r="F780" s="5">
        <v>1</v>
      </c>
      <c r="G780" s="5">
        <v>533</v>
      </c>
      <c r="H780" s="5">
        <v>800</v>
      </c>
      <c r="I780" s="5">
        <v>2</v>
      </c>
    </row>
    <row r="781" spans="1:9" ht="13">
      <c r="A781" s="4" t="s">
        <v>819</v>
      </c>
      <c r="B781" s="5" t="s">
        <v>10</v>
      </c>
      <c r="C781" s="12" t="s">
        <v>810</v>
      </c>
      <c r="D781" s="14">
        <v>102.15625</v>
      </c>
      <c r="E781" s="5">
        <v>427200</v>
      </c>
      <c r="F781" s="5">
        <v>1</v>
      </c>
      <c r="G781" s="5">
        <v>534</v>
      </c>
      <c r="H781" s="5">
        <v>800</v>
      </c>
      <c r="I781" s="5">
        <v>2</v>
      </c>
    </row>
    <row r="782" spans="1:9" ht="13">
      <c r="A782" s="4" t="s">
        <v>820</v>
      </c>
      <c r="B782" s="5" t="s">
        <v>10</v>
      </c>
      <c r="C782" s="12" t="s">
        <v>810</v>
      </c>
      <c r="D782" s="14">
        <v>68.2060546875</v>
      </c>
      <c r="E782" s="5">
        <v>426400</v>
      </c>
      <c r="F782" s="5">
        <v>1</v>
      </c>
      <c r="G782" s="5">
        <v>533</v>
      </c>
      <c r="H782" s="5">
        <v>800</v>
      </c>
      <c r="I782" s="5">
        <v>2</v>
      </c>
    </row>
    <row r="783" spans="1:9" ht="13">
      <c r="A783" s="4" t="s">
        <v>821</v>
      </c>
      <c r="B783" s="5" t="s">
        <v>10</v>
      </c>
      <c r="C783" s="12" t="s">
        <v>810</v>
      </c>
      <c r="D783" s="14">
        <v>102.15625</v>
      </c>
      <c r="E783" s="5">
        <v>427200</v>
      </c>
      <c r="F783" s="5">
        <v>1</v>
      </c>
      <c r="G783" s="5">
        <v>534</v>
      </c>
      <c r="H783" s="5">
        <v>800</v>
      </c>
      <c r="I783" s="5">
        <v>2</v>
      </c>
    </row>
    <row r="784" spans="1:9" ht="13">
      <c r="A784" s="4" t="s">
        <v>822</v>
      </c>
      <c r="B784" s="5" t="s">
        <v>10</v>
      </c>
      <c r="C784" s="5" t="str">
        <f t="shared" ref="C784:C799" si="15">C783</f>
        <v>Tornado</v>
      </c>
      <c r="D784" s="6">
        <v>60.517578125</v>
      </c>
      <c r="E784" s="5">
        <v>273280</v>
      </c>
      <c r="F784" s="5">
        <v>1</v>
      </c>
      <c r="G784" s="5">
        <v>427</v>
      </c>
      <c r="H784" s="5">
        <v>640</v>
      </c>
      <c r="I784" s="5">
        <v>2</v>
      </c>
    </row>
    <row r="785" spans="1:9" ht="13">
      <c r="A785" s="4" t="s">
        <v>823</v>
      </c>
      <c r="B785" s="5" t="s">
        <v>10</v>
      </c>
      <c r="C785" s="5" t="str">
        <f t="shared" si="15"/>
        <v>Tornado</v>
      </c>
      <c r="D785" s="6">
        <v>60.09375</v>
      </c>
      <c r="E785" s="5">
        <v>273280</v>
      </c>
      <c r="F785" s="5">
        <v>1</v>
      </c>
      <c r="G785" s="5">
        <v>427</v>
      </c>
      <c r="H785" s="5">
        <v>640</v>
      </c>
      <c r="I785" s="5">
        <v>2</v>
      </c>
    </row>
    <row r="786" spans="1:9" ht="13">
      <c r="A786" s="4" t="s">
        <v>824</v>
      </c>
      <c r="B786" s="5" t="s">
        <v>10</v>
      </c>
      <c r="C786" s="5" t="str">
        <f t="shared" si="15"/>
        <v>Tornado</v>
      </c>
      <c r="D786" s="6">
        <v>97.4521484375</v>
      </c>
      <c r="E786" s="5">
        <v>307200</v>
      </c>
      <c r="F786" s="5">
        <v>1</v>
      </c>
      <c r="G786" s="5">
        <v>480</v>
      </c>
      <c r="H786" s="5">
        <v>640</v>
      </c>
      <c r="I786" s="5">
        <v>2</v>
      </c>
    </row>
    <row r="787" spans="1:9" ht="13">
      <c r="A787" s="4" t="s">
        <v>825</v>
      </c>
      <c r="B787" s="5" t="s">
        <v>10</v>
      </c>
      <c r="C787" s="5" t="str">
        <f t="shared" si="15"/>
        <v>Tornado</v>
      </c>
      <c r="D787" s="6">
        <v>49.998046875</v>
      </c>
      <c r="E787" s="5">
        <v>273280</v>
      </c>
      <c r="F787" s="5">
        <v>1</v>
      </c>
      <c r="G787" s="5">
        <v>427</v>
      </c>
      <c r="H787" s="5">
        <v>640</v>
      </c>
      <c r="I787" s="5">
        <v>2</v>
      </c>
    </row>
    <row r="788" spans="1:9" ht="13">
      <c r="A788" s="4" t="s">
        <v>826</v>
      </c>
      <c r="B788" s="5" t="s">
        <v>10</v>
      </c>
      <c r="C788" s="5" t="str">
        <f t="shared" si="15"/>
        <v>Tornado</v>
      </c>
      <c r="D788" s="6">
        <v>68.333984375</v>
      </c>
      <c r="E788" s="5">
        <v>307200</v>
      </c>
      <c r="F788" s="5">
        <v>1</v>
      </c>
      <c r="G788" s="5">
        <v>480</v>
      </c>
      <c r="H788" s="5">
        <v>640</v>
      </c>
      <c r="I788" s="5">
        <v>2</v>
      </c>
    </row>
    <row r="789" spans="1:9" ht="13">
      <c r="A789" s="4" t="s">
        <v>827</v>
      </c>
      <c r="B789" s="5" t="s">
        <v>10</v>
      </c>
      <c r="C789" s="5" t="str">
        <f t="shared" si="15"/>
        <v>Tornado</v>
      </c>
      <c r="D789" s="6">
        <v>59.6875</v>
      </c>
      <c r="E789" s="5">
        <v>307200</v>
      </c>
      <c r="F789" s="5">
        <v>1</v>
      </c>
      <c r="G789" s="5">
        <v>480</v>
      </c>
      <c r="H789" s="5">
        <v>640</v>
      </c>
      <c r="I789" s="5">
        <v>2</v>
      </c>
    </row>
    <row r="790" spans="1:9" ht="13">
      <c r="A790" s="4" t="s">
        <v>828</v>
      </c>
      <c r="B790" s="5" t="s">
        <v>10</v>
      </c>
      <c r="C790" s="5" t="str">
        <f t="shared" si="15"/>
        <v>Tornado</v>
      </c>
      <c r="D790" s="6">
        <v>64.2802734375</v>
      </c>
      <c r="E790" s="5">
        <v>273280</v>
      </c>
      <c r="F790" s="5">
        <v>1</v>
      </c>
      <c r="G790" s="5">
        <v>427</v>
      </c>
      <c r="H790" s="5">
        <v>640</v>
      </c>
      <c r="I790" s="5">
        <v>2</v>
      </c>
    </row>
    <row r="791" spans="1:9" ht="13">
      <c r="A791" s="4" t="s">
        <v>829</v>
      </c>
      <c r="B791" s="5" t="s">
        <v>10</v>
      </c>
      <c r="C791" s="5" t="str">
        <f t="shared" si="15"/>
        <v>Tornado</v>
      </c>
      <c r="D791" s="6">
        <v>55.078125</v>
      </c>
      <c r="E791" s="5">
        <v>273280</v>
      </c>
      <c r="F791" s="5">
        <v>1</v>
      </c>
      <c r="G791" s="5">
        <v>427</v>
      </c>
      <c r="H791" s="5">
        <v>640</v>
      </c>
      <c r="I791" s="5">
        <v>2</v>
      </c>
    </row>
    <row r="792" spans="1:9" ht="13">
      <c r="A792" s="4" t="s">
        <v>830</v>
      </c>
      <c r="B792" s="5" t="s">
        <v>10</v>
      </c>
      <c r="C792" s="5" t="str">
        <f t="shared" si="15"/>
        <v>Tornado</v>
      </c>
      <c r="D792" s="6">
        <v>60.517578125</v>
      </c>
      <c r="E792" s="5">
        <v>273280</v>
      </c>
      <c r="F792" s="5">
        <v>1</v>
      </c>
      <c r="G792" s="5">
        <v>427</v>
      </c>
      <c r="H792" s="5">
        <v>640</v>
      </c>
      <c r="I792" s="5">
        <v>2</v>
      </c>
    </row>
    <row r="793" spans="1:9" ht="13">
      <c r="A793" s="4" t="s">
        <v>831</v>
      </c>
      <c r="B793" s="5" t="s">
        <v>10</v>
      </c>
      <c r="C793" s="5" t="str">
        <f t="shared" si="15"/>
        <v>Tornado</v>
      </c>
      <c r="D793" s="6">
        <v>68.4833984375</v>
      </c>
      <c r="E793" s="5">
        <v>307200</v>
      </c>
      <c r="F793" s="5">
        <v>1</v>
      </c>
      <c r="G793" s="5">
        <v>480</v>
      </c>
      <c r="H793" s="5">
        <v>640</v>
      </c>
      <c r="I793" s="5">
        <v>2</v>
      </c>
    </row>
    <row r="794" spans="1:9" ht="13">
      <c r="A794" s="4" t="s">
        <v>832</v>
      </c>
      <c r="B794" s="5" t="s">
        <v>10</v>
      </c>
      <c r="C794" s="5" t="str">
        <f t="shared" si="15"/>
        <v>Tornado</v>
      </c>
      <c r="D794" s="6">
        <v>60.09375</v>
      </c>
      <c r="E794" s="5">
        <v>273280</v>
      </c>
      <c r="F794" s="5">
        <v>1</v>
      </c>
      <c r="G794" s="5">
        <v>427</v>
      </c>
      <c r="H794" s="5">
        <v>640</v>
      </c>
      <c r="I794" s="5">
        <v>2</v>
      </c>
    </row>
    <row r="795" spans="1:9" ht="13">
      <c r="A795" s="4" t="s">
        <v>833</v>
      </c>
      <c r="B795" s="5" t="s">
        <v>10</v>
      </c>
      <c r="C795" s="5" t="str">
        <f t="shared" si="15"/>
        <v>Tornado</v>
      </c>
      <c r="D795" s="6">
        <v>53.271484375</v>
      </c>
      <c r="E795" s="5">
        <v>273280</v>
      </c>
      <c r="F795" s="5">
        <v>1</v>
      </c>
      <c r="G795" s="5">
        <v>427</v>
      </c>
      <c r="H795" s="5">
        <v>640</v>
      </c>
      <c r="I795" s="5">
        <v>2</v>
      </c>
    </row>
    <row r="796" spans="1:9" ht="13">
      <c r="A796" s="4" t="s">
        <v>834</v>
      </c>
      <c r="B796" s="5" t="s">
        <v>10</v>
      </c>
      <c r="C796" s="5" t="str">
        <f t="shared" si="15"/>
        <v>Tornado</v>
      </c>
      <c r="D796" s="6">
        <v>97.4521484375</v>
      </c>
      <c r="E796" s="5">
        <v>307200</v>
      </c>
      <c r="F796" s="5">
        <v>1</v>
      </c>
      <c r="G796" s="5">
        <v>480</v>
      </c>
      <c r="H796" s="5">
        <v>640</v>
      </c>
      <c r="I796" s="5">
        <v>2</v>
      </c>
    </row>
    <row r="797" spans="1:9" ht="13">
      <c r="A797" s="4" t="s">
        <v>835</v>
      </c>
      <c r="B797" s="5" t="s">
        <v>10</v>
      </c>
      <c r="C797" s="5" t="str">
        <f t="shared" si="15"/>
        <v>Tornado</v>
      </c>
      <c r="D797" s="6">
        <v>68.4833984375</v>
      </c>
      <c r="E797" s="5">
        <v>307200</v>
      </c>
      <c r="F797" s="5">
        <v>1</v>
      </c>
      <c r="G797" s="5">
        <v>480</v>
      </c>
      <c r="H797" s="5">
        <v>640</v>
      </c>
      <c r="I797" s="5">
        <v>2</v>
      </c>
    </row>
    <row r="798" spans="1:9" ht="13">
      <c r="A798" s="4" t="s">
        <v>836</v>
      </c>
      <c r="B798" s="5" t="s">
        <v>10</v>
      </c>
      <c r="C798" s="5" t="str">
        <f t="shared" si="15"/>
        <v>Tornado</v>
      </c>
      <c r="D798" s="6">
        <v>63.3603515625</v>
      </c>
      <c r="E798" s="5">
        <v>307200</v>
      </c>
      <c r="F798" s="5">
        <v>1</v>
      </c>
      <c r="G798" s="5">
        <v>480</v>
      </c>
      <c r="H798" s="5">
        <v>640</v>
      </c>
      <c r="I798" s="5">
        <v>2</v>
      </c>
    </row>
    <row r="799" spans="1:9" ht="13">
      <c r="A799" s="4" t="s">
        <v>837</v>
      </c>
      <c r="B799" s="5" t="s">
        <v>10</v>
      </c>
      <c r="C799" s="5" t="str">
        <f t="shared" si="15"/>
        <v>Tornado</v>
      </c>
      <c r="D799" s="6">
        <v>63.3603515625</v>
      </c>
      <c r="E799" s="5">
        <v>307200</v>
      </c>
      <c r="F799" s="5">
        <v>1</v>
      </c>
      <c r="G799" s="5">
        <v>480</v>
      </c>
      <c r="H799" s="5">
        <v>640</v>
      </c>
      <c r="I799" s="5">
        <v>2</v>
      </c>
    </row>
    <row r="800" spans="1:9" ht="13">
      <c r="A800" s="4" t="s">
        <v>838</v>
      </c>
      <c r="B800" s="5" t="s">
        <v>10</v>
      </c>
      <c r="C800" s="5" t="s">
        <v>839</v>
      </c>
      <c r="D800" s="6">
        <v>49.998046875</v>
      </c>
      <c r="E800" s="5">
        <v>273280</v>
      </c>
      <c r="F800" s="5">
        <v>1</v>
      </c>
      <c r="G800" s="5">
        <v>427</v>
      </c>
      <c r="H800" s="5">
        <v>640</v>
      </c>
      <c r="I800" s="5">
        <v>2</v>
      </c>
    </row>
    <row r="801" spans="1:9" ht="13">
      <c r="A801" s="4" t="s">
        <v>840</v>
      </c>
      <c r="B801" s="5" t="s">
        <v>10</v>
      </c>
      <c r="C801" s="5" t="str">
        <f t="shared" ref="C801:C811" si="16">C800</f>
        <v>TOS-1</v>
      </c>
      <c r="D801" s="6">
        <v>68.333984375</v>
      </c>
      <c r="E801" s="5">
        <v>307200</v>
      </c>
      <c r="F801" s="5">
        <v>1</v>
      </c>
      <c r="G801" s="5">
        <v>480</v>
      </c>
      <c r="H801" s="5">
        <v>640</v>
      </c>
      <c r="I801" s="5">
        <v>2</v>
      </c>
    </row>
    <row r="802" spans="1:9" ht="13">
      <c r="A802" s="4" t="s">
        <v>841</v>
      </c>
      <c r="B802" s="5" t="s">
        <v>10</v>
      </c>
      <c r="C802" s="5" t="str">
        <f t="shared" si="16"/>
        <v>TOS-1</v>
      </c>
      <c r="D802" s="6">
        <v>59.6875</v>
      </c>
      <c r="E802" s="5">
        <v>307200</v>
      </c>
      <c r="F802" s="5">
        <v>1</v>
      </c>
      <c r="G802" s="5">
        <v>480</v>
      </c>
      <c r="H802" s="5">
        <v>640</v>
      </c>
      <c r="I802" s="5">
        <v>2</v>
      </c>
    </row>
    <row r="803" spans="1:9" ht="13">
      <c r="A803" s="4" t="s">
        <v>842</v>
      </c>
      <c r="B803" s="5" t="s">
        <v>10</v>
      </c>
      <c r="C803" s="5" t="str">
        <f t="shared" si="16"/>
        <v>TOS-1</v>
      </c>
      <c r="D803" s="6">
        <v>26.1767578125</v>
      </c>
      <c r="E803" s="5">
        <v>273280</v>
      </c>
      <c r="F803" s="5">
        <v>1</v>
      </c>
      <c r="G803" s="5">
        <v>427</v>
      </c>
      <c r="H803" s="5">
        <v>640</v>
      </c>
      <c r="I803" s="5">
        <v>2</v>
      </c>
    </row>
    <row r="804" spans="1:9" ht="13">
      <c r="A804" s="4" t="s">
        <v>843</v>
      </c>
      <c r="B804" s="5" t="s">
        <v>10</v>
      </c>
      <c r="C804" s="5" t="str">
        <f t="shared" si="16"/>
        <v>TOS-1</v>
      </c>
      <c r="D804" s="6">
        <v>28.0537109375</v>
      </c>
      <c r="E804" s="5">
        <v>273280</v>
      </c>
      <c r="F804" s="5">
        <v>1</v>
      </c>
      <c r="G804" s="5">
        <v>427</v>
      </c>
      <c r="H804" s="5">
        <v>640</v>
      </c>
      <c r="I804" s="5">
        <v>2</v>
      </c>
    </row>
    <row r="805" spans="1:9" ht="13">
      <c r="A805" s="4" t="s">
        <v>844</v>
      </c>
      <c r="B805" s="5" t="s">
        <v>10</v>
      </c>
      <c r="C805" s="5" t="str">
        <f t="shared" si="16"/>
        <v>TOS-1</v>
      </c>
      <c r="D805" s="6">
        <v>29.0986328125</v>
      </c>
      <c r="E805" s="5">
        <v>273280</v>
      </c>
      <c r="F805" s="5">
        <v>1</v>
      </c>
      <c r="G805" s="5">
        <v>427</v>
      </c>
      <c r="H805" s="5">
        <v>640</v>
      </c>
      <c r="I805" s="5">
        <v>2</v>
      </c>
    </row>
    <row r="806" spans="1:9" ht="13">
      <c r="A806" s="4" t="s">
        <v>845</v>
      </c>
      <c r="B806" s="5" t="s">
        <v>10</v>
      </c>
      <c r="C806" s="5" t="str">
        <f t="shared" si="16"/>
        <v>TOS-1</v>
      </c>
      <c r="D806" s="6">
        <v>28.8544921875</v>
      </c>
      <c r="E806" s="5">
        <v>273280</v>
      </c>
      <c r="F806" s="5">
        <v>1</v>
      </c>
      <c r="G806" s="5">
        <v>427</v>
      </c>
      <c r="H806" s="5">
        <v>640</v>
      </c>
      <c r="I806" s="5">
        <v>2</v>
      </c>
    </row>
    <row r="807" spans="1:9" ht="13">
      <c r="A807" s="4" t="s">
        <v>846</v>
      </c>
      <c r="B807" s="5" t="s">
        <v>10</v>
      </c>
      <c r="C807" s="5" t="str">
        <f t="shared" si="16"/>
        <v>TOS-1</v>
      </c>
      <c r="D807" s="6">
        <v>27.7919921875</v>
      </c>
      <c r="E807" s="5">
        <v>273280</v>
      </c>
      <c r="F807" s="5">
        <v>1</v>
      </c>
      <c r="G807" s="5">
        <v>427</v>
      </c>
      <c r="H807" s="5">
        <v>640</v>
      </c>
      <c r="I807" s="5">
        <v>2</v>
      </c>
    </row>
    <row r="808" spans="1:9" ht="13">
      <c r="A808" s="4" t="s">
        <v>847</v>
      </c>
      <c r="B808" s="5" t="s">
        <v>10</v>
      </c>
      <c r="C808" s="5" t="str">
        <f t="shared" si="16"/>
        <v>TOS-1</v>
      </c>
      <c r="D808" s="6">
        <v>32.6982421875</v>
      </c>
      <c r="E808" s="5">
        <v>273280</v>
      </c>
      <c r="F808" s="5">
        <v>1</v>
      </c>
      <c r="G808" s="5">
        <v>427</v>
      </c>
      <c r="H808" s="5">
        <v>640</v>
      </c>
      <c r="I808" s="5">
        <v>2</v>
      </c>
    </row>
    <row r="809" spans="1:9" ht="13">
      <c r="A809" s="4" t="s">
        <v>848</v>
      </c>
      <c r="B809" s="5" t="s">
        <v>10</v>
      </c>
      <c r="C809" s="5" t="str">
        <f t="shared" si="16"/>
        <v>TOS-1</v>
      </c>
      <c r="D809" s="6">
        <v>30.759765625</v>
      </c>
      <c r="E809" s="5">
        <v>273280</v>
      </c>
      <c r="F809" s="5">
        <v>1</v>
      </c>
      <c r="G809" s="5">
        <v>427</v>
      </c>
      <c r="H809" s="5">
        <v>640</v>
      </c>
      <c r="I809" s="5">
        <v>2</v>
      </c>
    </row>
    <row r="810" spans="1:9" ht="13">
      <c r="A810" s="4" t="s">
        <v>849</v>
      </c>
      <c r="B810" s="5" t="s">
        <v>10</v>
      </c>
      <c r="C810" s="5" t="str">
        <f t="shared" si="16"/>
        <v>TOS-1</v>
      </c>
      <c r="D810" s="6">
        <v>48.57421875</v>
      </c>
      <c r="E810" s="5">
        <v>273280</v>
      </c>
      <c r="F810" s="5">
        <v>1</v>
      </c>
      <c r="G810" s="5">
        <v>427</v>
      </c>
      <c r="H810" s="5">
        <v>640</v>
      </c>
      <c r="I810" s="5">
        <v>2</v>
      </c>
    </row>
    <row r="811" spans="1:9" ht="13">
      <c r="A811" s="4" t="s">
        <v>850</v>
      </c>
      <c r="B811" s="5" t="s">
        <v>10</v>
      </c>
      <c r="C811" s="5" t="str">
        <f t="shared" si="16"/>
        <v>TOS-1</v>
      </c>
      <c r="D811" s="6">
        <v>61.7021484375</v>
      </c>
      <c r="E811" s="5">
        <v>273280</v>
      </c>
      <c r="F811" s="5">
        <v>1</v>
      </c>
      <c r="G811" s="5">
        <v>427</v>
      </c>
      <c r="H811" s="5">
        <v>640</v>
      </c>
      <c r="I811" s="5">
        <v>2</v>
      </c>
    </row>
    <row r="813" spans="1:9" ht="13">
      <c r="B813" s="15"/>
      <c r="C813" s="15" t="s">
        <v>851</v>
      </c>
      <c r="D813" s="15" t="s">
        <v>4</v>
      </c>
      <c r="E813" s="15" t="s">
        <v>852</v>
      </c>
      <c r="F813" s="15" t="s">
        <v>853</v>
      </c>
    </row>
    <row r="814" spans="1:9" ht="13">
      <c r="B814" s="15" t="s">
        <v>854</v>
      </c>
      <c r="C814" s="15">
        <f t="shared" ref="C814:D814" si="17">AVERAGE(D2:D811)</f>
        <v>45.1530362654321</v>
      </c>
      <c r="D814" s="15">
        <f t="shared" si="17"/>
        <v>221038.8160493827</v>
      </c>
      <c r="E814" s="15">
        <f t="shared" ref="E814:F814" si="18">AVERAGE(G2:G811)</f>
        <v>424.20864197530864</v>
      </c>
      <c r="F814" s="15">
        <f t="shared" si="18"/>
        <v>512.50617283950612</v>
      </c>
    </row>
    <row r="815" spans="1:9" ht="13">
      <c r="B815" s="15" t="s">
        <v>855</v>
      </c>
      <c r="C815" s="15">
        <f t="shared" ref="C815:D815" si="19">STDEV(D2:D811)</f>
        <v>27.762558889726858</v>
      </c>
      <c r="D815" s="15">
        <f t="shared" si="19"/>
        <v>75017.679945446987</v>
      </c>
      <c r="E815" s="15">
        <f t="shared" ref="E815:F815" si="20">STDEV(G2:G811)</f>
        <v>48.64377895002778</v>
      </c>
      <c r="F815" s="16">
        <f t="shared" si="20"/>
        <v>126.29635557025604</v>
      </c>
    </row>
  </sheetData>
  <hyperlinks>
    <hyperlink ref="A2" r:id="rId1" xr:uid="{00000000-0004-0000-0000-000000000000}"/>
    <hyperlink ref="K2" r:id="rId2" xr:uid="{00000000-0004-0000-0000-000001000000}"/>
    <hyperlink ref="A3" r:id="rId3" xr:uid="{00000000-0004-0000-0000-000002000000}"/>
    <hyperlink ref="A4" r:id="rId4" xr:uid="{00000000-0004-0000-0000-000003000000}"/>
    <hyperlink ref="A5" r:id="rId5" xr:uid="{00000000-0004-0000-0000-000004000000}"/>
    <hyperlink ref="A6" r:id="rId6" xr:uid="{00000000-0004-0000-0000-000005000000}"/>
    <hyperlink ref="A7" r:id="rId7" xr:uid="{00000000-0004-0000-0000-000006000000}"/>
    <hyperlink ref="A8" r:id="rId8" xr:uid="{00000000-0004-0000-0000-000007000000}"/>
    <hyperlink ref="A9" r:id="rId9" xr:uid="{00000000-0004-0000-0000-000008000000}"/>
    <hyperlink ref="A10" r:id="rId10" xr:uid="{00000000-0004-0000-0000-000009000000}"/>
    <hyperlink ref="A11" r:id="rId11" xr:uid="{00000000-0004-0000-0000-00000A000000}"/>
    <hyperlink ref="A12" r:id="rId12" xr:uid="{00000000-0004-0000-0000-00000B000000}"/>
    <hyperlink ref="A13" r:id="rId13" xr:uid="{00000000-0004-0000-0000-00000C000000}"/>
    <hyperlink ref="A14" r:id="rId14" xr:uid="{00000000-0004-0000-0000-00000D000000}"/>
    <hyperlink ref="A15" r:id="rId15" xr:uid="{00000000-0004-0000-0000-00000E000000}"/>
    <hyperlink ref="A16" r:id="rId16" xr:uid="{00000000-0004-0000-0000-00000F000000}"/>
    <hyperlink ref="A17" r:id="rId17" xr:uid="{00000000-0004-0000-0000-000010000000}"/>
    <hyperlink ref="A18" r:id="rId18" xr:uid="{00000000-0004-0000-0000-000011000000}"/>
    <hyperlink ref="A19" r:id="rId19" xr:uid="{00000000-0004-0000-0000-000012000000}"/>
    <hyperlink ref="A20" r:id="rId20" xr:uid="{00000000-0004-0000-0000-000013000000}"/>
    <hyperlink ref="A21" r:id="rId21" xr:uid="{00000000-0004-0000-0000-000014000000}"/>
    <hyperlink ref="A22" r:id="rId22" xr:uid="{00000000-0004-0000-0000-000015000000}"/>
    <hyperlink ref="A23" r:id="rId23" xr:uid="{00000000-0004-0000-0000-000016000000}"/>
    <hyperlink ref="A24" r:id="rId24" xr:uid="{00000000-0004-0000-0000-000017000000}"/>
    <hyperlink ref="A25" r:id="rId25" xr:uid="{00000000-0004-0000-0000-000018000000}"/>
    <hyperlink ref="A26" r:id="rId26" xr:uid="{00000000-0004-0000-0000-000019000000}"/>
    <hyperlink ref="A27" r:id="rId27" xr:uid="{00000000-0004-0000-0000-00001A000000}"/>
    <hyperlink ref="A28" r:id="rId28" xr:uid="{00000000-0004-0000-0000-00001B000000}"/>
    <hyperlink ref="A29" r:id="rId29" xr:uid="{00000000-0004-0000-0000-00001C000000}"/>
    <hyperlink ref="A30" r:id="rId30" xr:uid="{00000000-0004-0000-0000-00001D000000}"/>
    <hyperlink ref="A31" r:id="rId31" xr:uid="{00000000-0004-0000-0000-00001E000000}"/>
    <hyperlink ref="A32" r:id="rId32" xr:uid="{00000000-0004-0000-0000-00001F000000}"/>
    <hyperlink ref="A33" r:id="rId33" xr:uid="{00000000-0004-0000-0000-000020000000}"/>
    <hyperlink ref="A34" r:id="rId34" xr:uid="{00000000-0004-0000-0000-000021000000}"/>
    <hyperlink ref="A35" r:id="rId35" xr:uid="{00000000-0004-0000-0000-000022000000}"/>
    <hyperlink ref="A36" r:id="rId36" xr:uid="{00000000-0004-0000-0000-000023000000}"/>
    <hyperlink ref="A37" r:id="rId37" xr:uid="{00000000-0004-0000-0000-000024000000}"/>
    <hyperlink ref="A38" r:id="rId38" xr:uid="{00000000-0004-0000-0000-000025000000}"/>
    <hyperlink ref="A39" r:id="rId39" xr:uid="{00000000-0004-0000-0000-000026000000}"/>
    <hyperlink ref="A40" r:id="rId40" xr:uid="{00000000-0004-0000-0000-000027000000}"/>
    <hyperlink ref="A41" r:id="rId41" xr:uid="{00000000-0004-0000-0000-000028000000}"/>
    <hyperlink ref="A42" r:id="rId42" xr:uid="{00000000-0004-0000-0000-000029000000}"/>
    <hyperlink ref="A43" r:id="rId43" xr:uid="{00000000-0004-0000-0000-00002A000000}"/>
    <hyperlink ref="A44" r:id="rId44" xr:uid="{00000000-0004-0000-0000-00002B000000}"/>
    <hyperlink ref="A45" r:id="rId45" xr:uid="{00000000-0004-0000-0000-00002C000000}"/>
    <hyperlink ref="A46" r:id="rId46" xr:uid="{00000000-0004-0000-0000-00002D000000}"/>
    <hyperlink ref="A47" r:id="rId47" xr:uid="{00000000-0004-0000-0000-00002E000000}"/>
    <hyperlink ref="A48" r:id="rId48" xr:uid="{00000000-0004-0000-0000-00002F000000}"/>
    <hyperlink ref="A49" r:id="rId49" xr:uid="{00000000-0004-0000-0000-000030000000}"/>
    <hyperlink ref="A50" r:id="rId50" xr:uid="{00000000-0004-0000-0000-000031000000}"/>
    <hyperlink ref="A51" r:id="rId51" xr:uid="{00000000-0004-0000-0000-000032000000}"/>
    <hyperlink ref="A52" r:id="rId52" xr:uid="{00000000-0004-0000-0000-000033000000}"/>
    <hyperlink ref="A53" r:id="rId53" xr:uid="{00000000-0004-0000-0000-000034000000}"/>
    <hyperlink ref="A54" r:id="rId54" xr:uid="{00000000-0004-0000-0000-000035000000}"/>
    <hyperlink ref="A55" r:id="rId55" xr:uid="{00000000-0004-0000-0000-000036000000}"/>
    <hyperlink ref="A56" r:id="rId56" xr:uid="{00000000-0004-0000-0000-000037000000}"/>
    <hyperlink ref="A57" r:id="rId57" xr:uid="{00000000-0004-0000-0000-000038000000}"/>
    <hyperlink ref="A58" r:id="rId58" xr:uid="{00000000-0004-0000-0000-000039000000}"/>
    <hyperlink ref="A59" r:id="rId59" xr:uid="{00000000-0004-0000-0000-00003A000000}"/>
    <hyperlink ref="A60" r:id="rId60" xr:uid="{00000000-0004-0000-0000-00003B000000}"/>
    <hyperlink ref="A61" r:id="rId61" xr:uid="{00000000-0004-0000-0000-00003C000000}"/>
    <hyperlink ref="A62" r:id="rId62" xr:uid="{00000000-0004-0000-0000-00003D000000}"/>
    <hyperlink ref="A63" r:id="rId63" xr:uid="{00000000-0004-0000-0000-00003E000000}"/>
    <hyperlink ref="A64" r:id="rId64" xr:uid="{00000000-0004-0000-0000-00003F000000}"/>
    <hyperlink ref="A65" r:id="rId65" xr:uid="{00000000-0004-0000-0000-000040000000}"/>
    <hyperlink ref="A66" r:id="rId66" xr:uid="{00000000-0004-0000-0000-000041000000}"/>
    <hyperlink ref="A67" r:id="rId67" xr:uid="{00000000-0004-0000-0000-000042000000}"/>
    <hyperlink ref="A68" r:id="rId68" xr:uid="{00000000-0004-0000-0000-000043000000}"/>
    <hyperlink ref="A69" r:id="rId69" xr:uid="{00000000-0004-0000-0000-000044000000}"/>
    <hyperlink ref="A70" r:id="rId70" xr:uid="{00000000-0004-0000-0000-000045000000}"/>
    <hyperlink ref="A71" r:id="rId71" xr:uid="{00000000-0004-0000-0000-000046000000}"/>
    <hyperlink ref="A72" r:id="rId72" xr:uid="{00000000-0004-0000-0000-000047000000}"/>
    <hyperlink ref="A73" r:id="rId73" xr:uid="{00000000-0004-0000-0000-000048000000}"/>
    <hyperlink ref="A74" r:id="rId74" xr:uid="{00000000-0004-0000-0000-000049000000}"/>
    <hyperlink ref="A75" r:id="rId75" xr:uid="{00000000-0004-0000-0000-00004A000000}"/>
    <hyperlink ref="A76" r:id="rId76" xr:uid="{00000000-0004-0000-0000-00004B000000}"/>
    <hyperlink ref="A77" r:id="rId77" xr:uid="{00000000-0004-0000-0000-00004C000000}"/>
    <hyperlink ref="A78" r:id="rId78" xr:uid="{00000000-0004-0000-0000-00004D000000}"/>
    <hyperlink ref="A79" r:id="rId79" xr:uid="{00000000-0004-0000-0000-00004E000000}"/>
    <hyperlink ref="A80" r:id="rId80" xr:uid="{00000000-0004-0000-0000-00004F000000}"/>
    <hyperlink ref="A81" r:id="rId81" xr:uid="{00000000-0004-0000-0000-000050000000}"/>
    <hyperlink ref="A82" r:id="rId82" xr:uid="{00000000-0004-0000-0000-000051000000}"/>
    <hyperlink ref="A83" r:id="rId83" xr:uid="{00000000-0004-0000-0000-000052000000}"/>
    <hyperlink ref="A84" r:id="rId84" xr:uid="{00000000-0004-0000-0000-000053000000}"/>
    <hyperlink ref="A85" r:id="rId85" xr:uid="{00000000-0004-0000-0000-000054000000}"/>
    <hyperlink ref="A86" r:id="rId86" xr:uid="{00000000-0004-0000-0000-000055000000}"/>
    <hyperlink ref="A87" r:id="rId87" xr:uid="{00000000-0004-0000-0000-000056000000}"/>
    <hyperlink ref="A88" r:id="rId88" xr:uid="{00000000-0004-0000-0000-000057000000}"/>
    <hyperlink ref="A89" r:id="rId89" xr:uid="{00000000-0004-0000-0000-000058000000}"/>
    <hyperlink ref="A90" r:id="rId90" xr:uid="{00000000-0004-0000-0000-000059000000}"/>
    <hyperlink ref="A91" r:id="rId91" xr:uid="{00000000-0004-0000-0000-00005A000000}"/>
    <hyperlink ref="A92" r:id="rId92" xr:uid="{00000000-0004-0000-0000-00005B000000}"/>
    <hyperlink ref="A93" r:id="rId93" xr:uid="{00000000-0004-0000-0000-00005C000000}"/>
    <hyperlink ref="A94" r:id="rId94" xr:uid="{00000000-0004-0000-0000-00005D000000}"/>
    <hyperlink ref="A95" r:id="rId95" xr:uid="{00000000-0004-0000-0000-00005E000000}"/>
    <hyperlink ref="A96" r:id="rId96" xr:uid="{00000000-0004-0000-0000-00005F000000}"/>
    <hyperlink ref="A97" r:id="rId97" xr:uid="{00000000-0004-0000-0000-000060000000}"/>
    <hyperlink ref="A98" r:id="rId98" xr:uid="{00000000-0004-0000-0000-000061000000}"/>
    <hyperlink ref="A99" r:id="rId99" xr:uid="{00000000-0004-0000-0000-000062000000}"/>
    <hyperlink ref="A100" r:id="rId100" xr:uid="{00000000-0004-0000-0000-000063000000}"/>
    <hyperlink ref="A101" r:id="rId101" xr:uid="{00000000-0004-0000-0000-000064000000}"/>
    <hyperlink ref="A102" r:id="rId102" xr:uid="{00000000-0004-0000-0000-000065000000}"/>
    <hyperlink ref="A103" r:id="rId103" xr:uid="{00000000-0004-0000-0000-000066000000}"/>
    <hyperlink ref="A104" r:id="rId104" xr:uid="{00000000-0004-0000-0000-000067000000}"/>
    <hyperlink ref="A105" r:id="rId105" xr:uid="{00000000-0004-0000-0000-000068000000}"/>
    <hyperlink ref="A106" r:id="rId106" xr:uid="{00000000-0004-0000-0000-000069000000}"/>
    <hyperlink ref="A107" r:id="rId107" xr:uid="{00000000-0004-0000-0000-00006A000000}"/>
    <hyperlink ref="A108" r:id="rId108" xr:uid="{00000000-0004-0000-0000-00006B000000}"/>
    <hyperlink ref="A109" r:id="rId109" xr:uid="{00000000-0004-0000-0000-00006C000000}"/>
    <hyperlink ref="A110" r:id="rId110" xr:uid="{00000000-0004-0000-0000-00006D000000}"/>
    <hyperlink ref="A111" r:id="rId111" xr:uid="{00000000-0004-0000-0000-00006E000000}"/>
    <hyperlink ref="A112" r:id="rId112" xr:uid="{00000000-0004-0000-0000-00006F000000}"/>
    <hyperlink ref="A113" r:id="rId113" xr:uid="{00000000-0004-0000-0000-000070000000}"/>
    <hyperlink ref="A114" r:id="rId114" xr:uid="{00000000-0004-0000-0000-000071000000}"/>
    <hyperlink ref="A115" r:id="rId115" xr:uid="{00000000-0004-0000-0000-000072000000}"/>
    <hyperlink ref="A116" r:id="rId116" xr:uid="{00000000-0004-0000-0000-000073000000}"/>
    <hyperlink ref="A117" r:id="rId117" xr:uid="{00000000-0004-0000-0000-000074000000}"/>
    <hyperlink ref="A118" r:id="rId118" xr:uid="{00000000-0004-0000-0000-000075000000}"/>
    <hyperlink ref="A119" r:id="rId119" xr:uid="{00000000-0004-0000-0000-000076000000}"/>
    <hyperlink ref="A120" r:id="rId120" xr:uid="{00000000-0004-0000-0000-000077000000}"/>
    <hyperlink ref="A121" r:id="rId121" xr:uid="{00000000-0004-0000-0000-000078000000}"/>
    <hyperlink ref="A122" r:id="rId122" xr:uid="{00000000-0004-0000-0000-000079000000}"/>
    <hyperlink ref="A123" r:id="rId123" xr:uid="{00000000-0004-0000-0000-00007A000000}"/>
    <hyperlink ref="A124" r:id="rId124" xr:uid="{00000000-0004-0000-0000-00007B000000}"/>
    <hyperlink ref="A125" r:id="rId125" xr:uid="{00000000-0004-0000-0000-00007C000000}"/>
    <hyperlink ref="A126" r:id="rId126" xr:uid="{00000000-0004-0000-0000-00007D000000}"/>
    <hyperlink ref="A127" r:id="rId127" xr:uid="{00000000-0004-0000-0000-00007E000000}"/>
    <hyperlink ref="A128" r:id="rId128" xr:uid="{00000000-0004-0000-0000-00007F000000}"/>
    <hyperlink ref="A129" r:id="rId129" xr:uid="{00000000-0004-0000-0000-000080000000}"/>
    <hyperlink ref="A130" r:id="rId130" xr:uid="{00000000-0004-0000-0000-000081000000}"/>
    <hyperlink ref="A131" r:id="rId131" xr:uid="{00000000-0004-0000-0000-000082000000}"/>
    <hyperlink ref="A132" r:id="rId132" xr:uid="{00000000-0004-0000-0000-000083000000}"/>
    <hyperlink ref="A133" r:id="rId133" xr:uid="{00000000-0004-0000-0000-000084000000}"/>
    <hyperlink ref="A134" r:id="rId134" xr:uid="{00000000-0004-0000-0000-000085000000}"/>
    <hyperlink ref="A135" r:id="rId135" xr:uid="{00000000-0004-0000-0000-000086000000}"/>
    <hyperlink ref="A136" r:id="rId136" xr:uid="{00000000-0004-0000-0000-000087000000}"/>
    <hyperlink ref="A137" r:id="rId137" xr:uid="{00000000-0004-0000-0000-000088000000}"/>
    <hyperlink ref="A138" r:id="rId138" xr:uid="{00000000-0004-0000-0000-000089000000}"/>
    <hyperlink ref="A139" r:id="rId139" xr:uid="{00000000-0004-0000-0000-00008A000000}"/>
    <hyperlink ref="A140" r:id="rId140" xr:uid="{00000000-0004-0000-0000-00008B000000}"/>
    <hyperlink ref="A141" r:id="rId141" xr:uid="{00000000-0004-0000-0000-00008C000000}"/>
    <hyperlink ref="A142" r:id="rId142" xr:uid="{00000000-0004-0000-0000-00008D000000}"/>
    <hyperlink ref="A143" r:id="rId143" xr:uid="{00000000-0004-0000-0000-00008E000000}"/>
    <hyperlink ref="A144" r:id="rId144" xr:uid="{00000000-0004-0000-0000-00008F000000}"/>
    <hyperlink ref="A145" r:id="rId145" xr:uid="{00000000-0004-0000-0000-000090000000}"/>
    <hyperlink ref="A146" r:id="rId146" xr:uid="{00000000-0004-0000-0000-000091000000}"/>
    <hyperlink ref="A147" r:id="rId147" xr:uid="{00000000-0004-0000-0000-000092000000}"/>
    <hyperlink ref="A148" r:id="rId148" xr:uid="{00000000-0004-0000-0000-000093000000}"/>
    <hyperlink ref="A149" r:id="rId149" xr:uid="{00000000-0004-0000-0000-000094000000}"/>
    <hyperlink ref="A150" r:id="rId150" xr:uid="{00000000-0004-0000-0000-000095000000}"/>
    <hyperlink ref="A151" r:id="rId151" xr:uid="{00000000-0004-0000-0000-000096000000}"/>
    <hyperlink ref="A152" r:id="rId152" xr:uid="{00000000-0004-0000-0000-000097000000}"/>
    <hyperlink ref="A153" r:id="rId153" xr:uid="{00000000-0004-0000-0000-000098000000}"/>
    <hyperlink ref="A154" r:id="rId154" xr:uid="{00000000-0004-0000-0000-000099000000}"/>
    <hyperlink ref="A155" r:id="rId155" xr:uid="{00000000-0004-0000-0000-00009A000000}"/>
    <hyperlink ref="A156" r:id="rId156" xr:uid="{00000000-0004-0000-0000-00009B000000}"/>
    <hyperlink ref="A157" r:id="rId157" xr:uid="{00000000-0004-0000-0000-00009C000000}"/>
    <hyperlink ref="A158" r:id="rId158" xr:uid="{00000000-0004-0000-0000-00009D000000}"/>
    <hyperlink ref="A159" r:id="rId159" xr:uid="{00000000-0004-0000-0000-00009E000000}"/>
    <hyperlink ref="A160" r:id="rId160" xr:uid="{00000000-0004-0000-0000-00009F000000}"/>
    <hyperlink ref="A161" r:id="rId161" xr:uid="{00000000-0004-0000-0000-0000A0000000}"/>
    <hyperlink ref="A162" r:id="rId162" xr:uid="{00000000-0004-0000-0000-0000A1000000}"/>
    <hyperlink ref="A163" r:id="rId163" xr:uid="{00000000-0004-0000-0000-0000A2000000}"/>
    <hyperlink ref="A164" r:id="rId164" xr:uid="{00000000-0004-0000-0000-0000A3000000}"/>
    <hyperlink ref="A165" r:id="rId165" xr:uid="{00000000-0004-0000-0000-0000A4000000}"/>
    <hyperlink ref="A166" r:id="rId166" xr:uid="{00000000-0004-0000-0000-0000A5000000}"/>
    <hyperlink ref="A167" r:id="rId167" xr:uid="{00000000-0004-0000-0000-0000A6000000}"/>
    <hyperlink ref="A168" r:id="rId168" xr:uid="{00000000-0004-0000-0000-0000A7000000}"/>
    <hyperlink ref="A169" r:id="rId169" xr:uid="{00000000-0004-0000-0000-0000A8000000}"/>
    <hyperlink ref="A170" r:id="rId170" xr:uid="{00000000-0004-0000-0000-0000A9000000}"/>
    <hyperlink ref="A171" r:id="rId171" xr:uid="{00000000-0004-0000-0000-0000AA000000}"/>
    <hyperlink ref="A172" r:id="rId172" xr:uid="{00000000-0004-0000-0000-0000AB000000}"/>
    <hyperlink ref="A173" r:id="rId173" xr:uid="{00000000-0004-0000-0000-0000AC000000}"/>
    <hyperlink ref="A174" r:id="rId174" xr:uid="{00000000-0004-0000-0000-0000AD000000}"/>
    <hyperlink ref="A175" r:id="rId175" xr:uid="{00000000-0004-0000-0000-0000AE000000}"/>
    <hyperlink ref="A176" r:id="rId176" xr:uid="{00000000-0004-0000-0000-0000AF000000}"/>
    <hyperlink ref="A177" r:id="rId177" xr:uid="{00000000-0004-0000-0000-0000B0000000}"/>
    <hyperlink ref="A178" r:id="rId178" xr:uid="{00000000-0004-0000-0000-0000B1000000}"/>
    <hyperlink ref="A179" r:id="rId179" xr:uid="{00000000-0004-0000-0000-0000B2000000}"/>
    <hyperlink ref="A180" r:id="rId180" xr:uid="{00000000-0004-0000-0000-0000B3000000}"/>
    <hyperlink ref="A181" r:id="rId181" xr:uid="{00000000-0004-0000-0000-0000B4000000}"/>
    <hyperlink ref="A182" r:id="rId182" xr:uid="{00000000-0004-0000-0000-0000B5000000}"/>
    <hyperlink ref="A183" r:id="rId183" xr:uid="{00000000-0004-0000-0000-0000B6000000}"/>
    <hyperlink ref="A184" r:id="rId184" xr:uid="{00000000-0004-0000-0000-0000B7000000}"/>
    <hyperlink ref="A185" r:id="rId185" xr:uid="{00000000-0004-0000-0000-0000B8000000}"/>
    <hyperlink ref="A186" r:id="rId186" xr:uid="{00000000-0004-0000-0000-0000B9000000}"/>
    <hyperlink ref="A187" r:id="rId187" xr:uid="{00000000-0004-0000-0000-0000BA000000}"/>
    <hyperlink ref="A188" r:id="rId188" xr:uid="{00000000-0004-0000-0000-0000BB000000}"/>
    <hyperlink ref="A189" r:id="rId189" xr:uid="{00000000-0004-0000-0000-0000BC000000}"/>
    <hyperlink ref="A190" r:id="rId190" xr:uid="{00000000-0004-0000-0000-0000BD000000}"/>
    <hyperlink ref="A191" r:id="rId191" xr:uid="{00000000-0004-0000-0000-0000BE000000}"/>
    <hyperlink ref="A192" r:id="rId192" xr:uid="{00000000-0004-0000-0000-0000BF000000}"/>
    <hyperlink ref="A193" r:id="rId193" xr:uid="{00000000-0004-0000-0000-0000C0000000}"/>
    <hyperlink ref="A194" r:id="rId194" xr:uid="{00000000-0004-0000-0000-0000C1000000}"/>
    <hyperlink ref="A195" r:id="rId195" xr:uid="{00000000-0004-0000-0000-0000C2000000}"/>
    <hyperlink ref="A196" r:id="rId196" xr:uid="{00000000-0004-0000-0000-0000C3000000}"/>
    <hyperlink ref="A197" r:id="rId197" xr:uid="{00000000-0004-0000-0000-0000C4000000}"/>
    <hyperlink ref="A198" r:id="rId198" xr:uid="{00000000-0004-0000-0000-0000C5000000}"/>
    <hyperlink ref="A199" r:id="rId199" xr:uid="{00000000-0004-0000-0000-0000C6000000}"/>
    <hyperlink ref="A200" r:id="rId200" xr:uid="{00000000-0004-0000-0000-0000C7000000}"/>
    <hyperlink ref="A201" r:id="rId201" xr:uid="{00000000-0004-0000-0000-0000C8000000}"/>
    <hyperlink ref="A202" r:id="rId202" xr:uid="{00000000-0004-0000-0000-0000C9000000}"/>
    <hyperlink ref="A203" r:id="rId203" xr:uid="{00000000-0004-0000-0000-0000CA000000}"/>
    <hyperlink ref="A204" r:id="rId204" xr:uid="{00000000-0004-0000-0000-0000CB000000}"/>
    <hyperlink ref="A205" r:id="rId205" xr:uid="{00000000-0004-0000-0000-0000CC000000}"/>
    <hyperlink ref="A206" r:id="rId206" xr:uid="{00000000-0004-0000-0000-0000CD000000}"/>
    <hyperlink ref="A207" r:id="rId207" xr:uid="{00000000-0004-0000-0000-0000CE000000}"/>
    <hyperlink ref="A208" r:id="rId208" xr:uid="{00000000-0004-0000-0000-0000CF000000}"/>
    <hyperlink ref="A209" r:id="rId209" xr:uid="{00000000-0004-0000-0000-0000D0000000}"/>
    <hyperlink ref="A210" r:id="rId210" xr:uid="{00000000-0004-0000-0000-0000D1000000}"/>
    <hyperlink ref="A211" r:id="rId211" xr:uid="{00000000-0004-0000-0000-0000D2000000}"/>
    <hyperlink ref="A212" r:id="rId212" xr:uid="{00000000-0004-0000-0000-0000D3000000}"/>
    <hyperlink ref="A213" r:id="rId213" xr:uid="{00000000-0004-0000-0000-0000D4000000}"/>
    <hyperlink ref="A214" r:id="rId214" xr:uid="{00000000-0004-0000-0000-0000D5000000}"/>
    <hyperlink ref="A215" r:id="rId215" xr:uid="{00000000-0004-0000-0000-0000D6000000}"/>
    <hyperlink ref="A216" r:id="rId216" xr:uid="{00000000-0004-0000-0000-0000D7000000}"/>
    <hyperlink ref="A217" r:id="rId217" xr:uid="{00000000-0004-0000-0000-0000D8000000}"/>
    <hyperlink ref="A218" r:id="rId218" xr:uid="{00000000-0004-0000-0000-0000D9000000}"/>
    <hyperlink ref="A219" r:id="rId219" xr:uid="{00000000-0004-0000-0000-0000DA000000}"/>
    <hyperlink ref="A220" r:id="rId220" xr:uid="{00000000-0004-0000-0000-0000DB000000}"/>
    <hyperlink ref="A221" r:id="rId221" xr:uid="{00000000-0004-0000-0000-0000DC000000}"/>
    <hyperlink ref="A222" r:id="rId222" xr:uid="{00000000-0004-0000-0000-0000DD000000}"/>
    <hyperlink ref="A223" r:id="rId223" xr:uid="{00000000-0004-0000-0000-0000DE000000}"/>
    <hyperlink ref="A224" r:id="rId224" xr:uid="{00000000-0004-0000-0000-0000DF000000}"/>
    <hyperlink ref="A225" r:id="rId225" xr:uid="{00000000-0004-0000-0000-0000E0000000}"/>
    <hyperlink ref="A226" r:id="rId226" xr:uid="{00000000-0004-0000-0000-0000E1000000}"/>
    <hyperlink ref="A227" r:id="rId227" xr:uid="{00000000-0004-0000-0000-0000E2000000}"/>
    <hyperlink ref="A228" r:id="rId228" xr:uid="{00000000-0004-0000-0000-0000E3000000}"/>
    <hyperlink ref="A229" r:id="rId229" xr:uid="{00000000-0004-0000-0000-0000E4000000}"/>
    <hyperlink ref="A230" r:id="rId230" xr:uid="{00000000-0004-0000-0000-0000E5000000}"/>
    <hyperlink ref="A231" r:id="rId231" xr:uid="{00000000-0004-0000-0000-0000E6000000}"/>
    <hyperlink ref="A232" r:id="rId232" xr:uid="{00000000-0004-0000-0000-0000E7000000}"/>
    <hyperlink ref="A233" r:id="rId233" xr:uid="{00000000-0004-0000-0000-0000E8000000}"/>
    <hyperlink ref="A234" r:id="rId234" xr:uid="{00000000-0004-0000-0000-0000E9000000}"/>
    <hyperlink ref="A235" r:id="rId235" xr:uid="{00000000-0004-0000-0000-0000EA000000}"/>
    <hyperlink ref="A236" r:id="rId236" xr:uid="{00000000-0004-0000-0000-0000EB000000}"/>
    <hyperlink ref="A237" r:id="rId237" xr:uid="{00000000-0004-0000-0000-0000EC000000}"/>
    <hyperlink ref="A238" r:id="rId238" xr:uid="{00000000-0004-0000-0000-0000ED000000}"/>
    <hyperlink ref="A239" r:id="rId239" xr:uid="{00000000-0004-0000-0000-0000EE000000}"/>
    <hyperlink ref="A240" r:id="rId240" xr:uid="{00000000-0004-0000-0000-0000EF000000}"/>
    <hyperlink ref="A241" r:id="rId241" xr:uid="{00000000-0004-0000-0000-0000F0000000}"/>
    <hyperlink ref="A242" r:id="rId242" xr:uid="{00000000-0004-0000-0000-0000F1000000}"/>
    <hyperlink ref="A243" r:id="rId243" xr:uid="{00000000-0004-0000-0000-0000F2000000}"/>
    <hyperlink ref="A244" r:id="rId244" xr:uid="{00000000-0004-0000-0000-0000F3000000}"/>
    <hyperlink ref="A245" r:id="rId245" xr:uid="{00000000-0004-0000-0000-0000F4000000}"/>
    <hyperlink ref="A246" r:id="rId246" xr:uid="{00000000-0004-0000-0000-0000F5000000}"/>
    <hyperlink ref="A247" r:id="rId247" xr:uid="{00000000-0004-0000-0000-0000F6000000}"/>
    <hyperlink ref="A248" r:id="rId248" xr:uid="{00000000-0004-0000-0000-0000F7000000}"/>
    <hyperlink ref="A249" r:id="rId249" xr:uid="{00000000-0004-0000-0000-0000F8000000}"/>
    <hyperlink ref="A250" r:id="rId250" xr:uid="{00000000-0004-0000-0000-0000F9000000}"/>
    <hyperlink ref="A251" r:id="rId251" xr:uid="{00000000-0004-0000-0000-0000FA000000}"/>
    <hyperlink ref="A252" r:id="rId252" xr:uid="{00000000-0004-0000-0000-0000FB000000}"/>
    <hyperlink ref="A253" r:id="rId253" xr:uid="{00000000-0004-0000-0000-0000FC000000}"/>
    <hyperlink ref="A254" r:id="rId254" xr:uid="{00000000-0004-0000-0000-0000FD000000}"/>
    <hyperlink ref="A255" r:id="rId255" xr:uid="{00000000-0004-0000-0000-0000FE000000}"/>
    <hyperlink ref="A256" r:id="rId256" xr:uid="{00000000-0004-0000-0000-0000FF000000}"/>
    <hyperlink ref="A257" r:id="rId257" xr:uid="{00000000-0004-0000-0000-000000010000}"/>
    <hyperlink ref="A258" r:id="rId258" xr:uid="{00000000-0004-0000-0000-000001010000}"/>
    <hyperlink ref="A259" r:id="rId259" xr:uid="{00000000-0004-0000-0000-000002010000}"/>
    <hyperlink ref="A260" r:id="rId260" xr:uid="{00000000-0004-0000-0000-000003010000}"/>
    <hyperlink ref="A261" r:id="rId261" xr:uid="{00000000-0004-0000-0000-000004010000}"/>
    <hyperlink ref="A262" r:id="rId262" xr:uid="{00000000-0004-0000-0000-000005010000}"/>
    <hyperlink ref="A263" r:id="rId263" xr:uid="{00000000-0004-0000-0000-000006010000}"/>
    <hyperlink ref="A264" r:id="rId264" xr:uid="{00000000-0004-0000-0000-000007010000}"/>
    <hyperlink ref="A265" r:id="rId265" xr:uid="{00000000-0004-0000-0000-000008010000}"/>
    <hyperlink ref="A266" r:id="rId266" xr:uid="{00000000-0004-0000-0000-000009010000}"/>
    <hyperlink ref="A267" r:id="rId267" xr:uid="{00000000-0004-0000-0000-00000A010000}"/>
    <hyperlink ref="A268" r:id="rId268" xr:uid="{00000000-0004-0000-0000-00000B010000}"/>
    <hyperlink ref="A269" r:id="rId269" xr:uid="{00000000-0004-0000-0000-00000C010000}"/>
    <hyperlink ref="A270" r:id="rId270" xr:uid="{00000000-0004-0000-0000-00000D010000}"/>
    <hyperlink ref="A271" r:id="rId271" xr:uid="{00000000-0004-0000-0000-00000E010000}"/>
    <hyperlink ref="A272" r:id="rId272" xr:uid="{00000000-0004-0000-0000-00000F010000}"/>
    <hyperlink ref="A273" r:id="rId273" xr:uid="{00000000-0004-0000-0000-000010010000}"/>
    <hyperlink ref="A274" r:id="rId274" xr:uid="{00000000-0004-0000-0000-000011010000}"/>
    <hyperlink ref="A275" r:id="rId275" xr:uid="{00000000-0004-0000-0000-000012010000}"/>
    <hyperlink ref="A276" r:id="rId276" xr:uid="{00000000-0004-0000-0000-000013010000}"/>
    <hyperlink ref="A277" r:id="rId277" xr:uid="{00000000-0004-0000-0000-000014010000}"/>
    <hyperlink ref="A278" r:id="rId278" xr:uid="{00000000-0004-0000-0000-000015010000}"/>
    <hyperlink ref="A279" r:id="rId279" xr:uid="{00000000-0004-0000-0000-000016010000}"/>
    <hyperlink ref="A280" r:id="rId280" xr:uid="{00000000-0004-0000-0000-000017010000}"/>
    <hyperlink ref="A281" r:id="rId281" xr:uid="{00000000-0004-0000-0000-000018010000}"/>
    <hyperlink ref="A282" r:id="rId282" xr:uid="{00000000-0004-0000-0000-000019010000}"/>
    <hyperlink ref="A283" r:id="rId283" xr:uid="{00000000-0004-0000-0000-00001A010000}"/>
    <hyperlink ref="A284" r:id="rId284" xr:uid="{00000000-0004-0000-0000-00001B010000}"/>
    <hyperlink ref="A285" r:id="rId285" xr:uid="{00000000-0004-0000-0000-00001C010000}"/>
    <hyperlink ref="A286" r:id="rId286" xr:uid="{00000000-0004-0000-0000-00001D010000}"/>
    <hyperlink ref="A287" r:id="rId287" xr:uid="{00000000-0004-0000-0000-00001E010000}"/>
    <hyperlink ref="A288" r:id="rId288" xr:uid="{00000000-0004-0000-0000-00001F010000}"/>
    <hyperlink ref="A289" r:id="rId289" xr:uid="{00000000-0004-0000-0000-000020010000}"/>
    <hyperlink ref="A290" r:id="rId290" xr:uid="{00000000-0004-0000-0000-000021010000}"/>
    <hyperlink ref="A291" r:id="rId291" xr:uid="{00000000-0004-0000-0000-000022010000}"/>
    <hyperlink ref="A292" r:id="rId292" xr:uid="{00000000-0004-0000-0000-000023010000}"/>
    <hyperlink ref="A293" r:id="rId293" xr:uid="{00000000-0004-0000-0000-000024010000}"/>
    <hyperlink ref="A294" r:id="rId294" xr:uid="{00000000-0004-0000-0000-000025010000}"/>
    <hyperlink ref="A295" r:id="rId295" xr:uid="{00000000-0004-0000-0000-000026010000}"/>
    <hyperlink ref="A296" r:id="rId296" xr:uid="{00000000-0004-0000-0000-000027010000}"/>
    <hyperlink ref="A297" r:id="rId297" xr:uid="{00000000-0004-0000-0000-000028010000}"/>
    <hyperlink ref="A298" r:id="rId298" xr:uid="{00000000-0004-0000-0000-000029010000}"/>
    <hyperlink ref="A299" r:id="rId299" xr:uid="{00000000-0004-0000-0000-00002A010000}"/>
    <hyperlink ref="A300" r:id="rId300" xr:uid="{00000000-0004-0000-0000-00002B010000}"/>
    <hyperlink ref="A301" r:id="rId301" xr:uid="{00000000-0004-0000-0000-00002C010000}"/>
    <hyperlink ref="A302" r:id="rId302" xr:uid="{00000000-0004-0000-0000-00002D010000}"/>
    <hyperlink ref="A303" r:id="rId303" xr:uid="{00000000-0004-0000-0000-00002E010000}"/>
    <hyperlink ref="A304" r:id="rId304" xr:uid="{00000000-0004-0000-0000-00002F010000}"/>
    <hyperlink ref="A305" r:id="rId305" xr:uid="{00000000-0004-0000-0000-000030010000}"/>
    <hyperlink ref="A306" r:id="rId306" xr:uid="{00000000-0004-0000-0000-000031010000}"/>
    <hyperlink ref="A307" r:id="rId307" xr:uid="{00000000-0004-0000-0000-000032010000}"/>
    <hyperlink ref="A308" r:id="rId308" xr:uid="{00000000-0004-0000-0000-000033010000}"/>
    <hyperlink ref="A309" r:id="rId309" xr:uid="{00000000-0004-0000-0000-000034010000}"/>
    <hyperlink ref="A310" r:id="rId310" xr:uid="{00000000-0004-0000-0000-000035010000}"/>
    <hyperlink ref="A311" r:id="rId311" xr:uid="{00000000-0004-0000-0000-000036010000}"/>
    <hyperlink ref="A312" r:id="rId312" xr:uid="{00000000-0004-0000-0000-000037010000}"/>
    <hyperlink ref="A313" r:id="rId313" xr:uid="{00000000-0004-0000-0000-000038010000}"/>
    <hyperlink ref="A314" r:id="rId314" xr:uid="{00000000-0004-0000-0000-000039010000}"/>
    <hyperlink ref="A315" r:id="rId315" xr:uid="{00000000-0004-0000-0000-00003A010000}"/>
    <hyperlink ref="A316" r:id="rId316" xr:uid="{00000000-0004-0000-0000-00003B010000}"/>
    <hyperlink ref="A317" r:id="rId317" xr:uid="{00000000-0004-0000-0000-00003C010000}"/>
    <hyperlink ref="A318" r:id="rId318" xr:uid="{00000000-0004-0000-0000-00003D010000}"/>
    <hyperlink ref="A319" r:id="rId319" xr:uid="{00000000-0004-0000-0000-00003E010000}"/>
    <hyperlink ref="A320" r:id="rId320" xr:uid="{00000000-0004-0000-0000-00003F010000}"/>
    <hyperlink ref="A321" r:id="rId321" xr:uid="{00000000-0004-0000-0000-000040010000}"/>
    <hyperlink ref="A322" r:id="rId322" xr:uid="{00000000-0004-0000-0000-000041010000}"/>
    <hyperlink ref="A323" r:id="rId323" xr:uid="{00000000-0004-0000-0000-000042010000}"/>
    <hyperlink ref="A324" r:id="rId324" xr:uid="{00000000-0004-0000-0000-000043010000}"/>
    <hyperlink ref="A325" r:id="rId325" xr:uid="{00000000-0004-0000-0000-000044010000}"/>
    <hyperlink ref="A326" r:id="rId326" xr:uid="{00000000-0004-0000-0000-000045010000}"/>
    <hyperlink ref="A327" r:id="rId327" xr:uid="{00000000-0004-0000-0000-000046010000}"/>
    <hyperlink ref="A328" r:id="rId328" xr:uid="{00000000-0004-0000-0000-000047010000}"/>
    <hyperlink ref="A329" r:id="rId329" xr:uid="{00000000-0004-0000-0000-000048010000}"/>
    <hyperlink ref="A330" r:id="rId330" xr:uid="{00000000-0004-0000-0000-000049010000}"/>
    <hyperlink ref="A331" r:id="rId331" xr:uid="{00000000-0004-0000-0000-00004A010000}"/>
    <hyperlink ref="A332" r:id="rId332" xr:uid="{00000000-0004-0000-0000-00004B010000}"/>
    <hyperlink ref="A333" r:id="rId333" xr:uid="{00000000-0004-0000-0000-00004C010000}"/>
    <hyperlink ref="A334" r:id="rId334" xr:uid="{00000000-0004-0000-0000-00004D010000}"/>
    <hyperlink ref="A335" r:id="rId335" xr:uid="{00000000-0004-0000-0000-00004E010000}"/>
    <hyperlink ref="A336" r:id="rId336" xr:uid="{00000000-0004-0000-0000-00004F010000}"/>
    <hyperlink ref="A337" r:id="rId337" xr:uid="{00000000-0004-0000-0000-000050010000}"/>
    <hyperlink ref="A338" r:id="rId338" xr:uid="{00000000-0004-0000-0000-000051010000}"/>
    <hyperlink ref="A339" r:id="rId339" xr:uid="{00000000-0004-0000-0000-000052010000}"/>
    <hyperlink ref="A340" r:id="rId340" xr:uid="{00000000-0004-0000-0000-000053010000}"/>
    <hyperlink ref="A341" r:id="rId341" xr:uid="{00000000-0004-0000-0000-000054010000}"/>
    <hyperlink ref="A342" r:id="rId342" xr:uid="{00000000-0004-0000-0000-000055010000}"/>
    <hyperlink ref="A343" r:id="rId343" xr:uid="{00000000-0004-0000-0000-000056010000}"/>
    <hyperlink ref="A344" r:id="rId344" xr:uid="{00000000-0004-0000-0000-000057010000}"/>
    <hyperlink ref="A345" r:id="rId345" xr:uid="{00000000-0004-0000-0000-000058010000}"/>
    <hyperlink ref="A346" r:id="rId346" xr:uid="{00000000-0004-0000-0000-000059010000}"/>
    <hyperlink ref="A347" r:id="rId347" xr:uid="{00000000-0004-0000-0000-00005A010000}"/>
    <hyperlink ref="A348" r:id="rId348" xr:uid="{00000000-0004-0000-0000-00005B010000}"/>
    <hyperlink ref="A349" r:id="rId349" xr:uid="{00000000-0004-0000-0000-00005C010000}"/>
    <hyperlink ref="A350" r:id="rId350" xr:uid="{00000000-0004-0000-0000-00005D010000}"/>
    <hyperlink ref="A351" r:id="rId351" xr:uid="{00000000-0004-0000-0000-00005E010000}"/>
    <hyperlink ref="A352" r:id="rId352" xr:uid="{00000000-0004-0000-0000-00005F010000}"/>
    <hyperlink ref="A353" r:id="rId353" xr:uid="{00000000-0004-0000-0000-000060010000}"/>
    <hyperlink ref="A354" r:id="rId354" xr:uid="{00000000-0004-0000-0000-000061010000}"/>
    <hyperlink ref="A355" r:id="rId355" xr:uid="{00000000-0004-0000-0000-000062010000}"/>
    <hyperlink ref="A356" r:id="rId356" xr:uid="{00000000-0004-0000-0000-000063010000}"/>
    <hyperlink ref="A357" r:id="rId357" xr:uid="{00000000-0004-0000-0000-000064010000}"/>
    <hyperlink ref="A358" r:id="rId358" xr:uid="{00000000-0004-0000-0000-000065010000}"/>
    <hyperlink ref="A359" r:id="rId359" xr:uid="{00000000-0004-0000-0000-000066010000}"/>
    <hyperlink ref="A360" r:id="rId360" xr:uid="{00000000-0004-0000-0000-000067010000}"/>
    <hyperlink ref="A361" r:id="rId361" xr:uid="{00000000-0004-0000-0000-000068010000}"/>
    <hyperlink ref="A362" r:id="rId362" xr:uid="{00000000-0004-0000-0000-000069010000}"/>
    <hyperlink ref="A363" r:id="rId363" xr:uid="{00000000-0004-0000-0000-00006A010000}"/>
    <hyperlink ref="A364" r:id="rId364" xr:uid="{00000000-0004-0000-0000-00006B010000}"/>
    <hyperlink ref="A365" r:id="rId365" xr:uid="{00000000-0004-0000-0000-00006C010000}"/>
    <hyperlink ref="A366" r:id="rId366" xr:uid="{00000000-0004-0000-0000-00006D010000}"/>
    <hyperlink ref="A367" r:id="rId367" xr:uid="{00000000-0004-0000-0000-00006E010000}"/>
    <hyperlink ref="A368" r:id="rId368" xr:uid="{00000000-0004-0000-0000-00006F010000}"/>
    <hyperlink ref="A369" r:id="rId369" xr:uid="{00000000-0004-0000-0000-000070010000}"/>
    <hyperlink ref="A370" r:id="rId370" xr:uid="{00000000-0004-0000-0000-000071010000}"/>
    <hyperlink ref="A371" r:id="rId371" xr:uid="{00000000-0004-0000-0000-000072010000}"/>
    <hyperlink ref="A372" r:id="rId372" xr:uid="{00000000-0004-0000-0000-000073010000}"/>
    <hyperlink ref="A373" r:id="rId373" xr:uid="{00000000-0004-0000-0000-000074010000}"/>
    <hyperlink ref="A374" r:id="rId374" xr:uid="{00000000-0004-0000-0000-000075010000}"/>
    <hyperlink ref="A375" r:id="rId375" xr:uid="{00000000-0004-0000-0000-000076010000}"/>
    <hyperlink ref="A376" r:id="rId376" xr:uid="{00000000-0004-0000-0000-000077010000}"/>
    <hyperlink ref="A377" r:id="rId377" xr:uid="{00000000-0004-0000-0000-000078010000}"/>
    <hyperlink ref="A378" r:id="rId378" xr:uid="{00000000-0004-0000-0000-000079010000}"/>
    <hyperlink ref="A379" r:id="rId379" xr:uid="{00000000-0004-0000-0000-00007A010000}"/>
    <hyperlink ref="A380" r:id="rId380" xr:uid="{00000000-0004-0000-0000-00007B010000}"/>
    <hyperlink ref="A381" r:id="rId381" xr:uid="{00000000-0004-0000-0000-00007C010000}"/>
    <hyperlink ref="A382" r:id="rId382" xr:uid="{00000000-0004-0000-0000-00007D010000}"/>
    <hyperlink ref="A383" r:id="rId383" xr:uid="{00000000-0004-0000-0000-00007E010000}"/>
    <hyperlink ref="A384" r:id="rId384" xr:uid="{00000000-0004-0000-0000-00007F010000}"/>
    <hyperlink ref="A385" r:id="rId385" xr:uid="{00000000-0004-0000-0000-000080010000}"/>
    <hyperlink ref="A386" r:id="rId386" xr:uid="{00000000-0004-0000-0000-000081010000}"/>
    <hyperlink ref="A387" r:id="rId387" xr:uid="{00000000-0004-0000-0000-000082010000}"/>
    <hyperlink ref="A388" r:id="rId388" xr:uid="{00000000-0004-0000-0000-000083010000}"/>
    <hyperlink ref="A389" r:id="rId389" xr:uid="{00000000-0004-0000-0000-000084010000}"/>
    <hyperlink ref="A390" r:id="rId390" xr:uid="{00000000-0004-0000-0000-000085010000}"/>
    <hyperlink ref="A391" r:id="rId391" xr:uid="{00000000-0004-0000-0000-000086010000}"/>
    <hyperlink ref="A392" r:id="rId392" xr:uid="{00000000-0004-0000-0000-000087010000}"/>
    <hyperlink ref="A393" r:id="rId393" xr:uid="{00000000-0004-0000-0000-000088010000}"/>
    <hyperlink ref="A394" r:id="rId394" xr:uid="{00000000-0004-0000-0000-000089010000}"/>
    <hyperlink ref="A395" r:id="rId395" xr:uid="{00000000-0004-0000-0000-00008A010000}"/>
    <hyperlink ref="A396" r:id="rId396" xr:uid="{00000000-0004-0000-0000-00008B010000}"/>
    <hyperlink ref="A397" r:id="rId397" xr:uid="{00000000-0004-0000-0000-00008C010000}"/>
    <hyperlink ref="A398" r:id="rId398" xr:uid="{00000000-0004-0000-0000-00008D010000}"/>
    <hyperlink ref="A399" r:id="rId399" xr:uid="{00000000-0004-0000-0000-00008E010000}"/>
    <hyperlink ref="A400" r:id="rId400" xr:uid="{00000000-0004-0000-0000-00008F010000}"/>
    <hyperlink ref="A401" r:id="rId401" xr:uid="{00000000-0004-0000-0000-000090010000}"/>
    <hyperlink ref="A402" r:id="rId402" xr:uid="{00000000-0004-0000-0000-000091010000}"/>
    <hyperlink ref="A403" r:id="rId403" xr:uid="{00000000-0004-0000-0000-000092010000}"/>
    <hyperlink ref="A404" r:id="rId404" xr:uid="{00000000-0004-0000-0000-000093010000}"/>
    <hyperlink ref="A405" r:id="rId405" xr:uid="{00000000-0004-0000-0000-000094010000}"/>
    <hyperlink ref="A406" r:id="rId406" xr:uid="{00000000-0004-0000-0000-000095010000}"/>
    <hyperlink ref="A407" r:id="rId407" xr:uid="{00000000-0004-0000-0000-000096010000}"/>
    <hyperlink ref="A408" r:id="rId408" xr:uid="{00000000-0004-0000-0000-000097010000}"/>
    <hyperlink ref="A409" r:id="rId409" xr:uid="{00000000-0004-0000-0000-000098010000}"/>
    <hyperlink ref="A410" r:id="rId410" xr:uid="{00000000-0004-0000-0000-000099010000}"/>
    <hyperlink ref="A411" r:id="rId411" xr:uid="{00000000-0004-0000-0000-00009A010000}"/>
    <hyperlink ref="A412" r:id="rId412" xr:uid="{00000000-0004-0000-0000-00009B010000}"/>
    <hyperlink ref="A413" r:id="rId413" xr:uid="{00000000-0004-0000-0000-00009C010000}"/>
    <hyperlink ref="A414" r:id="rId414" xr:uid="{00000000-0004-0000-0000-00009D010000}"/>
    <hyperlink ref="A415" r:id="rId415" xr:uid="{00000000-0004-0000-0000-00009E010000}"/>
    <hyperlink ref="A416" r:id="rId416" xr:uid="{00000000-0004-0000-0000-00009F010000}"/>
    <hyperlink ref="A417" r:id="rId417" xr:uid="{00000000-0004-0000-0000-0000A0010000}"/>
    <hyperlink ref="A418" r:id="rId418" xr:uid="{00000000-0004-0000-0000-0000A1010000}"/>
    <hyperlink ref="A419" r:id="rId419" xr:uid="{00000000-0004-0000-0000-0000A2010000}"/>
    <hyperlink ref="A420" r:id="rId420" xr:uid="{00000000-0004-0000-0000-0000A3010000}"/>
    <hyperlink ref="A421" r:id="rId421" xr:uid="{00000000-0004-0000-0000-0000A4010000}"/>
    <hyperlink ref="A422" r:id="rId422" xr:uid="{00000000-0004-0000-0000-0000A5010000}"/>
    <hyperlink ref="A423" r:id="rId423" xr:uid="{00000000-0004-0000-0000-0000A6010000}"/>
    <hyperlink ref="A424" r:id="rId424" xr:uid="{00000000-0004-0000-0000-0000A7010000}"/>
    <hyperlink ref="A425" r:id="rId425" xr:uid="{00000000-0004-0000-0000-0000A8010000}"/>
    <hyperlink ref="A426" r:id="rId426" xr:uid="{00000000-0004-0000-0000-0000A9010000}"/>
    <hyperlink ref="A427" r:id="rId427" xr:uid="{00000000-0004-0000-0000-0000AA010000}"/>
    <hyperlink ref="A428" r:id="rId428" xr:uid="{00000000-0004-0000-0000-0000AB010000}"/>
    <hyperlink ref="A429" r:id="rId429" xr:uid="{00000000-0004-0000-0000-0000AC010000}"/>
    <hyperlink ref="A430" r:id="rId430" xr:uid="{00000000-0004-0000-0000-0000AD010000}"/>
    <hyperlink ref="A431" r:id="rId431" xr:uid="{00000000-0004-0000-0000-0000AE010000}"/>
    <hyperlink ref="A432" r:id="rId432" xr:uid="{00000000-0004-0000-0000-0000AF010000}"/>
    <hyperlink ref="A433" r:id="rId433" xr:uid="{00000000-0004-0000-0000-0000B0010000}"/>
    <hyperlink ref="A434" r:id="rId434" xr:uid="{00000000-0004-0000-0000-0000B1010000}"/>
    <hyperlink ref="A435" r:id="rId435" xr:uid="{00000000-0004-0000-0000-0000B2010000}"/>
    <hyperlink ref="A436" r:id="rId436" xr:uid="{00000000-0004-0000-0000-0000B3010000}"/>
    <hyperlink ref="A437" r:id="rId437" xr:uid="{00000000-0004-0000-0000-0000B4010000}"/>
    <hyperlink ref="A438" r:id="rId438" xr:uid="{00000000-0004-0000-0000-0000B5010000}"/>
    <hyperlink ref="A439" r:id="rId439" xr:uid="{00000000-0004-0000-0000-0000B6010000}"/>
    <hyperlink ref="A440" r:id="rId440" xr:uid="{00000000-0004-0000-0000-0000B7010000}"/>
    <hyperlink ref="A441" r:id="rId441" xr:uid="{00000000-0004-0000-0000-0000B8010000}"/>
    <hyperlink ref="A442" r:id="rId442" xr:uid="{00000000-0004-0000-0000-0000B9010000}"/>
    <hyperlink ref="A443" r:id="rId443" xr:uid="{00000000-0004-0000-0000-0000BA010000}"/>
    <hyperlink ref="A444" r:id="rId444" xr:uid="{00000000-0004-0000-0000-0000BB010000}"/>
    <hyperlink ref="A445" r:id="rId445" xr:uid="{00000000-0004-0000-0000-0000BC010000}"/>
    <hyperlink ref="A446" r:id="rId446" xr:uid="{00000000-0004-0000-0000-0000BD010000}"/>
    <hyperlink ref="A447" r:id="rId447" xr:uid="{00000000-0004-0000-0000-0000BE010000}"/>
    <hyperlink ref="A448" r:id="rId448" xr:uid="{00000000-0004-0000-0000-0000BF010000}"/>
    <hyperlink ref="A449" r:id="rId449" xr:uid="{00000000-0004-0000-0000-0000C0010000}"/>
    <hyperlink ref="A450" r:id="rId450" xr:uid="{00000000-0004-0000-0000-0000C1010000}"/>
    <hyperlink ref="A451" r:id="rId451" xr:uid="{00000000-0004-0000-0000-0000C2010000}"/>
    <hyperlink ref="A452" r:id="rId452" xr:uid="{00000000-0004-0000-0000-0000C3010000}"/>
    <hyperlink ref="A453" r:id="rId453" xr:uid="{00000000-0004-0000-0000-0000C4010000}"/>
    <hyperlink ref="A454" r:id="rId454" xr:uid="{00000000-0004-0000-0000-0000C5010000}"/>
    <hyperlink ref="A455" r:id="rId455" xr:uid="{00000000-0004-0000-0000-0000C6010000}"/>
    <hyperlink ref="A456" r:id="rId456" xr:uid="{00000000-0004-0000-0000-0000C7010000}"/>
    <hyperlink ref="A457" r:id="rId457" xr:uid="{00000000-0004-0000-0000-0000C8010000}"/>
    <hyperlink ref="A458" r:id="rId458" xr:uid="{00000000-0004-0000-0000-0000C9010000}"/>
    <hyperlink ref="A459" r:id="rId459" xr:uid="{00000000-0004-0000-0000-0000CA010000}"/>
    <hyperlink ref="A460" r:id="rId460" xr:uid="{00000000-0004-0000-0000-0000CB010000}"/>
    <hyperlink ref="A461" r:id="rId461" xr:uid="{00000000-0004-0000-0000-0000CC010000}"/>
    <hyperlink ref="A462" r:id="rId462" xr:uid="{00000000-0004-0000-0000-0000CD010000}"/>
    <hyperlink ref="A463" r:id="rId463" xr:uid="{00000000-0004-0000-0000-0000CE010000}"/>
    <hyperlink ref="A464" r:id="rId464" xr:uid="{00000000-0004-0000-0000-0000CF010000}"/>
    <hyperlink ref="A465" r:id="rId465" xr:uid="{00000000-0004-0000-0000-0000D0010000}"/>
    <hyperlink ref="A466" r:id="rId466" xr:uid="{00000000-0004-0000-0000-0000D1010000}"/>
    <hyperlink ref="A467" r:id="rId467" xr:uid="{00000000-0004-0000-0000-0000D2010000}"/>
    <hyperlink ref="A468" r:id="rId468" xr:uid="{00000000-0004-0000-0000-0000D3010000}"/>
    <hyperlink ref="A469" r:id="rId469" xr:uid="{00000000-0004-0000-0000-0000D4010000}"/>
    <hyperlink ref="A470" r:id="rId470" xr:uid="{00000000-0004-0000-0000-0000D5010000}"/>
    <hyperlink ref="A471" r:id="rId471" xr:uid="{00000000-0004-0000-0000-0000D6010000}"/>
    <hyperlink ref="A472" r:id="rId472" xr:uid="{00000000-0004-0000-0000-0000D7010000}"/>
    <hyperlink ref="A473" r:id="rId473" xr:uid="{00000000-0004-0000-0000-0000D8010000}"/>
    <hyperlink ref="A474" r:id="rId474" xr:uid="{00000000-0004-0000-0000-0000D9010000}"/>
    <hyperlink ref="A475" r:id="rId475" xr:uid="{00000000-0004-0000-0000-0000DA010000}"/>
    <hyperlink ref="A476" r:id="rId476" xr:uid="{00000000-0004-0000-0000-0000DB010000}"/>
    <hyperlink ref="A477" r:id="rId477" xr:uid="{00000000-0004-0000-0000-0000DC010000}"/>
    <hyperlink ref="A478" r:id="rId478" xr:uid="{00000000-0004-0000-0000-0000DD010000}"/>
    <hyperlink ref="A479" r:id="rId479" xr:uid="{00000000-0004-0000-0000-0000DE010000}"/>
    <hyperlink ref="A480" r:id="rId480" xr:uid="{00000000-0004-0000-0000-0000DF010000}"/>
    <hyperlink ref="A481" r:id="rId481" xr:uid="{00000000-0004-0000-0000-0000E0010000}"/>
    <hyperlink ref="A482" r:id="rId482" xr:uid="{00000000-0004-0000-0000-0000E1010000}"/>
    <hyperlink ref="A483" r:id="rId483" xr:uid="{00000000-0004-0000-0000-0000E2010000}"/>
    <hyperlink ref="A484" r:id="rId484" xr:uid="{00000000-0004-0000-0000-0000E3010000}"/>
    <hyperlink ref="A485" r:id="rId485" xr:uid="{00000000-0004-0000-0000-0000E4010000}"/>
    <hyperlink ref="A486" r:id="rId486" xr:uid="{00000000-0004-0000-0000-0000E5010000}"/>
    <hyperlink ref="A487" r:id="rId487" xr:uid="{00000000-0004-0000-0000-0000E6010000}"/>
    <hyperlink ref="A488" r:id="rId488" xr:uid="{00000000-0004-0000-0000-0000E7010000}"/>
    <hyperlink ref="A489" r:id="rId489" xr:uid="{00000000-0004-0000-0000-0000E8010000}"/>
    <hyperlink ref="A490" r:id="rId490" xr:uid="{00000000-0004-0000-0000-0000E9010000}"/>
    <hyperlink ref="A491" r:id="rId491" xr:uid="{00000000-0004-0000-0000-0000EA010000}"/>
    <hyperlink ref="A492" r:id="rId492" xr:uid="{00000000-0004-0000-0000-0000EB010000}"/>
    <hyperlink ref="A493" r:id="rId493" xr:uid="{00000000-0004-0000-0000-0000EC010000}"/>
    <hyperlink ref="A494" r:id="rId494" xr:uid="{00000000-0004-0000-0000-0000ED010000}"/>
    <hyperlink ref="A495" r:id="rId495" xr:uid="{00000000-0004-0000-0000-0000EE010000}"/>
    <hyperlink ref="A496" r:id="rId496" xr:uid="{00000000-0004-0000-0000-0000EF010000}"/>
    <hyperlink ref="A497" r:id="rId497" xr:uid="{00000000-0004-0000-0000-0000F0010000}"/>
    <hyperlink ref="A498" r:id="rId498" xr:uid="{00000000-0004-0000-0000-0000F1010000}"/>
    <hyperlink ref="A499" r:id="rId499" xr:uid="{00000000-0004-0000-0000-0000F2010000}"/>
    <hyperlink ref="A500" r:id="rId500" xr:uid="{00000000-0004-0000-0000-0000F3010000}"/>
    <hyperlink ref="A501" r:id="rId501" xr:uid="{00000000-0004-0000-0000-0000F4010000}"/>
    <hyperlink ref="A502" r:id="rId502" xr:uid="{00000000-0004-0000-0000-0000F5010000}"/>
    <hyperlink ref="A503" r:id="rId503" xr:uid="{00000000-0004-0000-0000-0000F6010000}"/>
    <hyperlink ref="A504" r:id="rId504" xr:uid="{00000000-0004-0000-0000-0000F7010000}"/>
    <hyperlink ref="A505" r:id="rId505" xr:uid="{00000000-0004-0000-0000-0000F8010000}"/>
    <hyperlink ref="A506" r:id="rId506" xr:uid="{00000000-0004-0000-0000-0000F9010000}"/>
    <hyperlink ref="A507" r:id="rId507" xr:uid="{00000000-0004-0000-0000-0000FA010000}"/>
    <hyperlink ref="A508" r:id="rId508" xr:uid="{00000000-0004-0000-0000-0000FB010000}"/>
    <hyperlink ref="A509" r:id="rId509" xr:uid="{00000000-0004-0000-0000-0000FC010000}"/>
    <hyperlink ref="A510" r:id="rId510" xr:uid="{00000000-0004-0000-0000-0000FD010000}"/>
    <hyperlink ref="A511" r:id="rId511" xr:uid="{00000000-0004-0000-0000-0000FE010000}"/>
    <hyperlink ref="A512" r:id="rId512" xr:uid="{00000000-0004-0000-0000-0000FF010000}"/>
    <hyperlink ref="A513" r:id="rId513" xr:uid="{00000000-0004-0000-0000-000000020000}"/>
    <hyperlink ref="A514" r:id="rId514" xr:uid="{00000000-0004-0000-0000-000001020000}"/>
    <hyperlink ref="A515" r:id="rId515" xr:uid="{00000000-0004-0000-0000-000002020000}"/>
    <hyperlink ref="A516" r:id="rId516" xr:uid="{00000000-0004-0000-0000-000003020000}"/>
    <hyperlink ref="A517" r:id="rId517" xr:uid="{00000000-0004-0000-0000-000004020000}"/>
    <hyperlink ref="A518" r:id="rId518" xr:uid="{00000000-0004-0000-0000-000005020000}"/>
    <hyperlink ref="A519" r:id="rId519" xr:uid="{00000000-0004-0000-0000-000006020000}"/>
    <hyperlink ref="A520" r:id="rId520" xr:uid="{00000000-0004-0000-0000-000007020000}"/>
    <hyperlink ref="A521" r:id="rId521" xr:uid="{00000000-0004-0000-0000-000008020000}"/>
    <hyperlink ref="A522" r:id="rId522" xr:uid="{00000000-0004-0000-0000-000009020000}"/>
    <hyperlink ref="A523" r:id="rId523" xr:uid="{00000000-0004-0000-0000-00000A020000}"/>
    <hyperlink ref="A524" r:id="rId524" xr:uid="{00000000-0004-0000-0000-00000B020000}"/>
    <hyperlink ref="A525" r:id="rId525" xr:uid="{00000000-0004-0000-0000-00000C020000}"/>
    <hyperlink ref="A526" r:id="rId526" xr:uid="{00000000-0004-0000-0000-00000D020000}"/>
    <hyperlink ref="A527" r:id="rId527" xr:uid="{00000000-0004-0000-0000-00000E020000}"/>
    <hyperlink ref="A528" r:id="rId528" xr:uid="{00000000-0004-0000-0000-00000F020000}"/>
    <hyperlink ref="A529" r:id="rId529" xr:uid="{00000000-0004-0000-0000-000010020000}"/>
    <hyperlink ref="A530" r:id="rId530" xr:uid="{00000000-0004-0000-0000-000011020000}"/>
    <hyperlink ref="A531" r:id="rId531" xr:uid="{00000000-0004-0000-0000-000012020000}"/>
    <hyperlink ref="A532" r:id="rId532" xr:uid="{00000000-0004-0000-0000-000013020000}"/>
    <hyperlink ref="A533" r:id="rId533" xr:uid="{00000000-0004-0000-0000-000014020000}"/>
    <hyperlink ref="A534" r:id="rId534" xr:uid="{00000000-0004-0000-0000-000015020000}"/>
    <hyperlink ref="A535" r:id="rId535" xr:uid="{00000000-0004-0000-0000-000016020000}"/>
    <hyperlink ref="A536" r:id="rId536" xr:uid="{00000000-0004-0000-0000-000017020000}"/>
    <hyperlink ref="A537" r:id="rId537" xr:uid="{00000000-0004-0000-0000-000018020000}"/>
    <hyperlink ref="A538" r:id="rId538" xr:uid="{00000000-0004-0000-0000-000019020000}"/>
    <hyperlink ref="A539" r:id="rId539" xr:uid="{00000000-0004-0000-0000-00001A020000}"/>
    <hyperlink ref="A540" r:id="rId540" xr:uid="{00000000-0004-0000-0000-00001B020000}"/>
    <hyperlink ref="A541" r:id="rId541" xr:uid="{00000000-0004-0000-0000-00001C020000}"/>
    <hyperlink ref="A542" r:id="rId542" xr:uid="{00000000-0004-0000-0000-00001D020000}"/>
    <hyperlink ref="A543" r:id="rId543" xr:uid="{00000000-0004-0000-0000-00001E020000}"/>
    <hyperlink ref="A544" r:id="rId544" xr:uid="{00000000-0004-0000-0000-00001F020000}"/>
    <hyperlink ref="A545" r:id="rId545" xr:uid="{00000000-0004-0000-0000-000020020000}"/>
    <hyperlink ref="A546" r:id="rId546" xr:uid="{00000000-0004-0000-0000-000021020000}"/>
    <hyperlink ref="A547" r:id="rId547" xr:uid="{00000000-0004-0000-0000-000022020000}"/>
    <hyperlink ref="A548" r:id="rId548" xr:uid="{00000000-0004-0000-0000-000023020000}"/>
    <hyperlink ref="A549" r:id="rId549" xr:uid="{00000000-0004-0000-0000-000024020000}"/>
    <hyperlink ref="A550" r:id="rId550" xr:uid="{00000000-0004-0000-0000-000025020000}"/>
    <hyperlink ref="A551" r:id="rId551" xr:uid="{00000000-0004-0000-0000-000026020000}"/>
    <hyperlink ref="A552" r:id="rId552" xr:uid="{00000000-0004-0000-0000-000027020000}"/>
    <hyperlink ref="A553" r:id="rId553" xr:uid="{00000000-0004-0000-0000-000028020000}"/>
    <hyperlink ref="A554" r:id="rId554" xr:uid="{00000000-0004-0000-0000-000029020000}"/>
    <hyperlink ref="A555" r:id="rId555" xr:uid="{00000000-0004-0000-0000-00002A020000}"/>
    <hyperlink ref="A556" r:id="rId556" xr:uid="{00000000-0004-0000-0000-00002B020000}"/>
    <hyperlink ref="A557" r:id="rId557" xr:uid="{00000000-0004-0000-0000-00002C020000}"/>
    <hyperlink ref="A558" r:id="rId558" xr:uid="{00000000-0004-0000-0000-00002D020000}"/>
    <hyperlink ref="A559" r:id="rId559" xr:uid="{00000000-0004-0000-0000-00002E020000}"/>
    <hyperlink ref="A560" r:id="rId560" xr:uid="{00000000-0004-0000-0000-00002F020000}"/>
    <hyperlink ref="A561" r:id="rId561" xr:uid="{00000000-0004-0000-0000-000030020000}"/>
    <hyperlink ref="A562" r:id="rId562" xr:uid="{00000000-0004-0000-0000-000031020000}"/>
    <hyperlink ref="A563" r:id="rId563" xr:uid="{00000000-0004-0000-0000-000032020000}"/>
    <hyperlink ref="A564" r:id="rId564" xr:uid="{00000000-0004-0000-0000-000033020000}"/>
    <hyperlink ref="A565" r:id="rId565" xr:uid="{00000000-0004-0000-0000-000034020000}"/>
    <hyperlink ref="A566" r:id="rId566" xr:uid="{00000000-0004-0000-0000-000035020000}"/>
    <hyperlink ref="A567" r:id="rId567" xr:uid="{00000000-0004-0000-0000-000036020000}"/>
    <hyperlink ref="A568" r:id="rId568" xr:uid="{00000000-0004-0000-0000-000037020000}"/>
    <hyperlink ref="A569" r:id="rId569" xr:uid="{00000000-0004-0000-0000-000038020000}"/>
    <hyperlink ref="A570" r:id="rId570" xr:uid="{00000000-0004-0000-0000-000039020000}"/>
    <hyperlink ref="A571" r:id="rId571" xr:uid="{00000000-0004-0000-0000-00003A020000}"/>
    <hyperlink ref="A572" r:id="rId572" xr:uid="{00000000-0004-0000-0000-00003B020000}"/>
    <hyperlink ref="A573" r:id="rId573" xr:uid="{00000000-0004-0000-0000-00003C020000}"/>
    <hyperlink ref="A574" r:id="rId574" xr:uid="{00000000-0004-0000-0000-00003D020000}"/>
    <hyperlink ref="A575" r:id="rId575" xr:uid="{00000000-0004-0000-0000-00003E020000}"/>
    <hyperlink ref="A576" r:id="rId576" xr:uid="{00000000-0004-0000-0000-00003F020000}"/>
    <hyperlink ref="A577" r:id="rId577" xr:uid="{00000000-0004-0000-0000-000040020000}"/>
    <hyperlink ref="A578" r:id="rId578" xr:uid="{00000000-0004-0000-0000-000041020000}"/>
    <hyperlink ref="A579" r:id="rId579" xr:uid="{00000000-0004-0000-0000-000042020000}"/>
    <hyperlink ref="A580" r:id="rId580" xr:uid="{00000000-0004-0000-0000-000043020000}"/>
    <hyperlink ref="A581" r:id="rId581" xr:uid="{00000000-0004-0000-0000-000044020000}"/>
    <hyperlink ref="A582" r:id="rId582" xr:uid="{00000000-0004-0000-0000-000045020000}"/>
    <hyperlink ref="A583" r:id="rId583" xr:uid="{00000000-0004-0000-0000-000046020000}"/>
    <hyperlink ref="A584" r:id="rId584" xr:uid="{00000000-0004-0000-0000-000047020000}"/>
    <hyperlink ref="A585" r:id="rId585" xr:uid="{00000000-0004-0000-0000-000048020000}"/>
    <hyperlink ref="A586" r:id="rId586" xr:uid="{00000000-0004-0000-0000-000049020000}"/>
    <hyperlink ref="A587" r:id="rId587" xr:uid="{00000000-0004-0000-0000-00004A020000}"/>
    <hyperlink ref="A588" r:id="rId588" xr:uid="{00000000-0004-0000-0000-00004B020000}"/>
    <hyperlink ref="A589" r:id="rId589" xr:uid="{00000000-0004-0000-0000-00004C020000}"/>
    <hyperlink ref="A590" r:id="rId590" xr:uid="{00000000-0004-0000-0000-00004D020000}"/>
    <hyperlink ref="A591" r:id="rId591" xr:uid="{00000000-0004-0000-0000-00004E020000}"/>
    <hyperlink ref="A592" r:id="rId592" xr:uid="{00000000-0004-0000-0000-00004F020000}"/>
    <hyperlink ref="A593" r:id="rId593" xr:uid="{00000000-0004-0000-0000-000050020000}"/>
    <hyperlink ref="A594" r:id="rId594" xr:uid="{00000000-0004-0000-0000-000051020000}"/>
    <hyperlink ref="A595" r:id="rId595" xr:uid="{00000000-0004-0000-0000-000052020000}"/>
    <hyperlink ref="A596" r:id="rId596" xr:uid="{00000000-0004-0000-0000-000053020000}"/>
    <hyperlink ref="A597" r:id="rId597" xr:uid="{00000000-0004-0000-0000-000054020000}"/>
    <hyperlink ref="A598" r:id="rId598" xr:uid="{00000000-0004-0000-0000-000055020000}"/>
    <hyperlink ref="A599" r:id="rId599" xr:uid="{00000000-0004-0000-0000-000056020000}"/>
    <hyperlink ref="A600" r:id="rId600" xr:uid="{00000000-0004-0000-0000-000057020000}"/>
    <hyperlink ref="A601" r:id="rId601" xr:uid="{00000000-0004-0000-0000-000058020000}"/>
    <hyperlink ref="A602" r:id="rId602" xr:uid="{00000000-0004-0000-0000-000059020000}"/>
    <hyperlink ref="A603" r:id="rId603" xr:uid="{00000000-0004-0000-0000-00005A020000}"/>
    <hyperlink ref="A604" r:id="rId604" xr:uid="{00000000-0004-0000-0000-00005B020000}"/>
    <hyperlink ref="A605" r:id="rId605" xr:uid="{00000000-0004-0000-0000-00005C020000}"/>
    <hyperlink ref="A606" r:id="rId606" xr:uid="{00000000-0004-0000-0000-00005D020000}"/>
    <hyperlink ref="A607" r:id="rId607" xr:uid="{00000000-0004-0000-0000-00005E020000}"/>
    <hyperlink ref="A608" r:id="rId608" xr:uid="{00000000-0004-0000-0000-00005F020000}"/>
    <hyperlink ref="A609" r:id="rId609" xr:uid="{00000000-0004-0000-0000-000060020000}"/>
    <hyperlink ref="A610" r:id="rId610" xr:uid="{00000000-0004-0000-0000-000061020000}"/>
    <hyperlink ref="A611" r:id="rId611" xr:uid="{00000000-0004-0000-0000-000062020000}"/>
    <hyperlink ref="A612" r:id="rId612" xr:uid="{00000000-0004-0000-0000-000063020000}"/>
    <hyperlink ref="A613" r:id="rId613" xr:uid="{00000000-0004-0000-0000-000064020000}"/>
    <hyperlink ref="A614" r:id="rId614" xr:uid="{00000000-0004-0000-0000-000065020000}"/>
    <hyperlink ref="A615" r:id="rId615" xr:uid="{00000000-0004-0000-0000-000066020000}"/>
    <hyperlink ref="A616" r:id="rId616" xr:uid="{00000000-0004-0000-0000-000067020000}"/>
    <hyperlink ref="A617" r:id="rId617" xr:uid="{00000000-0004-0000-0000-000068020000}"/>
    <hyperlink ref="A618" r:id="rId618" xr:uid="{00000000-0004-0000-0000-000069020000}"/>
    <hyperlink ref="A619" r:id="rId619" xr:uid="{00000000-0004-0000-0000-00006A020000}"/>
    <hyperlink ref="A620" r:id="rId620" xr:uid="{00000000-0004-0000-0000-00006B020000}"/>
    <hyperlink ref="A621" r:id="rId621" xr:uid="{00000000-0004-0000-0000-00006C020000}"/>
    <hyperlink ref="A622" r:id="rId622" xr:uid="{00000000-0004-0000-0000-00006D020000}"/>
    <hyperlink ref="A623" r:id="rId623" xr:uid="{00000000-0004-0000-0000-00006E020000}"/>
    <hyperlink ref="A624" r:id="rId624" xr:uid="{00000000-0004-0000-0000-00006F020000}"/>
    <hyperlink ref="A625" r:id="rId625" xr:uid="{00000000-0004-0000-0000-000070020000}"/>
    <hyperlink ref="A626" r:id="rId626" xr:uid="{00000000-0004-0000-0000-000071020000}"/>
    <hyperlink ref="A627" r:id="rId627" xr:uid="{00000000-0004-0000-0000-000072020000}"/>
    <hyperlink ref="A628" r:id="rId628" xr:uid="{00000000-0004-0000-0000-000073020000}"/>
    <hyperlink ref="A629" r:id="rId629" xr:uid="{00000000-0004-0000-0000-000074020000}"/>
    <hyperlink ref="A630" r:id="rId630" xr:uid="{00000000-0004-0000-0000-000075020000}"/>
    <hyperlink ref="A631" r:id="rId631" xr:uid="{00000000-0004-0000-0000-000076020000}"/>
    <hyperlink ref="A632" r:id="rId632" xr:uid="{00000000-0004-0000-0000-000077020000}"/>
    <hyperlink ref="A633" r:id="rId633" xr:uid="{00000000-0004-0000-0000-000078020000}"/>
    <hyperlink ref="A634" r:id="rId634" xr:uid="{00000000-0004-0000-0000-000079020000}"/>
    <hyperlink ref="A635" r:id="rId635" xr:uid="{00000000-0004-0000-0000-00007A020000}"/>
    <hyperlink ref="A636" r:id="rId636" xr:uid="{00000000-0004-0000-0000-00007B020000}"/>
    <hyperlink ref="A637" r:id="rId637" xr:uid="{00000000-0004-0000-0000-00007C020000}"/>
    <hyperlink ref="A638" r:id="rId638" xr:uid="{00000000-0004-0000-0000-00007D020000}"/>
    <hyperlink ref="A639" r:id="rId639" xr:uid="{00000000-0004-0000-0000-00007E020000}"/>
    <hyperlink ref="A640" r:id="rId640" xr:uid="{00000000-0004-0000-0000-00007F020000}"/>
    <hyperlink ref="A641" r:id="rId641" xr:uid="{00000000-0004-0000-0000-000080020000}"/>
    <hyperlink ref="A642" r:id="rId642" xr:uid="{00000000-0004-0000-0000-000081020000}"/>
    <hyperlink ref="A643" r:id="rId643" xr:uid="{00000000-0004-0000-0000-000082020000}"/>
    <hyperlink ref="A644" r:id="rId644" xr:uid="{00000000-0004-0000-0000-000083020000}"/>
    <hyperlink ref="A645" r:id="rId645" xr:uid="{00000000-0004-0000-0000-000084020000}"/>
    <hyperlink ref="A646" r:id="rId646" xr:uid="{00000000-0004-0000-0000-000085020000}"/>
    <hyperlink ref="A647" r:id="rId647" xr:uid="{00000000-0004-0000-0000-000086020000}"/>
    <hyperlink ref="A648" r:id="rId648" xr:uid="{00000000-0004-0000-0000-000087020000}"/>
    <hyperlink ref="A649" r:id="rId649" xr:uid="{00000000-0004-0000-0000-000088020000}"/>
    <hyperlink ref="A650" r:id="rId650" xr:uid="{00000000-0004-0000-0000-000089020000}"/>
    <hyperlink ref="A651" r:id="rId651" xr:uid="{00000000-0004-0000-0000-00008A020000}"/>
    <hyperlink ref="A652" r:id="rId652" xr:uid="{00000000-0004-0000-0000-00008B020000}"/>
    <hyperlink ref="A653" r:id="rId653" xr:uid="{00000000-0004-0000-0000-00008C020000}"/>
    <hyperlink ref="A654" r:id="rId654" xr:uid="{00000000-0004-0000-0000-00008D020000}"/>
    <hyperlink ref="A655" r:id="rId655" xr:uid="{00000000-0004-0000-0000-00008E020000}"/>
    <hyperlink ref="A656" r:id="rId656" xr:uid="{00000000-0004-0000-0000-00008F020000}"/>
    <hyperlink ref="A657" r:id="rId657" xr:uid="{00000000-0004-0000-0000-000090020000}"/>
    <hyperlink ref="A658" r:id="rId658" xr:uid="{00000000-0004-0000-0000-000091020000}"/>
    <hyperlink ref="A659" r:id="rId659" xr:uid="{00000000-0004-0000-0000-000092020000}"/>
    <hyperlink ref="A660" r:id="rId660" xr:uid="{00000000-0004-0000-0000-000093020000}"/>
    <hyperlink ref="A661" r:id="rId661" xr:uid="{00000000-0004-0000-0000-000094020000}"/>
    <hyperlink ref="A662" r:id="rId662" xr:uid="{00000000-0004-0000-0000-000095020000}"/>
    <hyperlink ref="A663" r:id="rId663" xr:uid="{00000000-0004-0000-0000-000096020000}"/>
    <hyperlink ref="A664" r:id="rId664" xr:uid="{00000000-0004-0000-0000-000097020000}"/>
    <hyperlink ref="A665" r:id="rId665" xr:uid="{00000000-0004-0000-0000-000098020000}"/>
    <hyperlink ref="A666" r:id="rId666" xr:uid="{00000000-0004-0000-0000-000099020000}"/>
    <hyperlink ref="A667" r:id="rId667" xr:uid="{00000000-0004-0000-0000-00009A020000}"/>
    <hyperlink ref="A668" r:id="rId668" xr:uid="{00000000-0004-0000-0000-00009B020000}"/>
    <hyperlink ref="A669" r:id="rId669" xr:uid="{00000000-0004-0000-0000-00009C020000}"/>
    <hyperlink ref="A670" r:id="rId670" xr:uid="{00000000-0004-0000-0000-00009D020000}"/>
    <hyperlink ref="A671" r:id="rId671" xr:uid="{00000000-0004-0000-0000-00009E020000}"/>
    <hyperlink ref="A672" r:id="rId672" xr:uid="{00000000-0004-0000-0000-00009F020000}"/>
    <hyperlink ref="A673" r:id="rId673" xr:uid="{00000000-0004-0000-0000-0000A0020000}"/>
    <hyperlink ref="A674" r:id="rId674" xr:uid="{00000000-0004-0000-0000-0000A1020000}"/>
    <hyperlink ref="A675" r:id="rId675" xr:uid="{00000000-0004-0000-0000-0000A2020000}"/>
    <hyperlink ref="A676" r:id="rId676" xr:uid="{00000000-0004-0000-0000-0000A3020000}"/>
    <hyperlink ref="A677" r:id="rId677" xr:uid="{00000000-0004-0000-0000-0000A4020000}"/>
    <hyperlink ref="A678" r:id="rId678" xr:uid="{00000000-0004-0000-0000-0000A5020000}"/>
    <hyperlink ref="A679" r:id="rId679" xr:uid="{00000000-0004-0000-0000-0000A6020000}"/>
    <hyperlink ref="A680" r:id="rId680" xr:uid="{00000000-0004-0000-0000-0000A7020000}"/>
    <hyperlink ref="A681" r:id="rId681" xr:uid="{00000000-0004-0000-0000-0000A8020000}"/>
    <hyperlink ref="A682" r:id="rId682" xr:uid="{00000000-0004-0000-0000-0000A9020000}"/>
    <hyperlink ref="A683" r:id="rId683" xr:uid="{00000000-0004-0000-0000-0000AA020000}"/>
    <hyperlink ref="A684" r:id="rId684" xr:uid="{00000000-0004-0000-0000-0000AB020000}"/>
    <hyperlink ref="A685" r:id="rId685" xr:uid="{00000000-0004-0000-0000-0000AC020000}"/>
    <hyperlink ref="A686" r:id="rId686" xr:uid="{00000000-0004-0000-0000-0000AD020000}"/>
    <hyperlink ref="A687" r:id="rId687" xr:uid="{00000000-0004-0000-0000-0000AE020000}"/>
    <hyperlink ref="A688" r:id="rId688" xr:uid="{00000000-0004-0000-0000-0000AF020000}"/>
    <hyperlink ref="A689" r:id="rId689" xr:uid="{00000000-0004-0000-0000-0000B0020000}"/>
    <hyperlink ref="A690" r:id="rId690" xr:uid="{00000000-0004-0000-0000-0000B1020000}"/>
    <hyperlink ref="A691" r:id="rId691" xr:uid="{00000000-0004-0000-0000-0000B2020000}"/>
    <hyperlink ref="A692" r:id="rId692" xr:uid="{00000000-0004-0000-0000-0000B3020000}"/>
    <hyperlink ref="A693" r:id="rId693" xr:uid="{00000000-0004-0000-0000-0000B4020000}"/>
    <hyperlink ref="A694" r:id="rId694" xr:uid="{00000000-0004-0000-0000-0000B5020000}"/>
    <hyperlink ref="A695" r:id="rId695" xr:uid="{00000000-0004-0000-0000-0000B6020000}"/>
    <hyperlink ref="A696" r:id="rId696" xr:uid="{00000000-0004-0000-0000-0000B7020000}"/>
    <hyperlink ref="A697" r:id="rId697" xr:uid="{00000000-0004-0000-0000-0000B8020000}"/>
    <hyperlink ref="A698" r:id="rId698" xr:uid="{00000000-0004-0000-0000-0000B9020000}"/>
    <hyperlink ref="A699" r:id="rId699" xr:uid="{00000000-0004-0000-0000-0000BA020000}"/>
    <hyperlink ref="A700" r:id="rId700" xr:uid="{00000000-0004-0000-0000-0000BB020000}"/>
    <hyperlink ref="A701" r:id="rId701" xr:uid="{00000000-0004-0000-0000-0000BC020000}"/>
    <hyperlink ref="A702" r:id="rId702" xr:uid="{00000000-0004-0000-0000-0000BD020000}"/>
    <hyperlink ref="A703" r:id="rId703" xr:uid="{00000000-0004-0000-0000-0000BE020000}"/>
    <hyperlink ref="A704" r:id="rId704" xr:uid="{00000000-0004-0000-0000-0000BF020000}"/>
    <hyperlink ref="A705" r:id="rId705" xr:uid="{00000000-0004-0000-0000-0000C0020000}"/>
    <hyperlink ref="A706" r:id="rId706" xr:uid="{00000000-0004-0000-0000-0000C1020000}"/>
    <hyperlink ref="A707" r:id="rId707" xr:uid="{00000000-0004-0000-0000-0000C2020000}"/>
    <hyperlink ref="A708" r:id="rId708" xr:uid="{00000000-0004-0000-0000-0000C3020000}"/>
    <hyperlink ref="A709" r:id="rId709" xr:uid="{00000000-0004-0000-0000-0000C4020000}"/>
    <hyperlink ref="A710" r:id="rId710" xr:uid="{00000000-0004-0000-0000-0000C5020000}"/>
    <hyperlink ref="A711" r:id="rId711" xr:uid="{00000000-0004-0000-0000-0000C6020000}"/>
    <hyperlink ref="A712" r:id="rId712" xr:uid="{00000000-0004-0000-0000-0000C7020000}"/>
    <hyperlink ref="A713" r:id="rId713" xr:uid="{00000000-0004-0000-0000-0000C8020000}"/>
    <hyperlink ref="A714" r:id="rId714" xr:uid="{00000000-0004-0000-0000-0000C9020000}"/>
    <hyperlink ref="A715" r:id="rId715" xr:uid="{00000000-0004-0000-0000-0000CA020000}"/>
    <hyperlink ref="A716" r:id="rId716" xr:uid="{00000000-0004-0000-0000-0000CB020000}"/>
    <hyperlink ref="A717" r:id="rId717" xr:uid="{00000000-0004-0000-0000-0000CC020000}"/>
    <hyperlink ref="A718" r:id="rId718" xr:uid="{00000000-0004-0000-0000-0000CD020000}"/>
    <hyperlink ref="A719" r:id="rId719" xr:uid="{00000000-0004-0000-0000-0000CE020000}"/>
    <hyperlink ref="A720" r:id="rId720" xr:uid="{00000000-0004-0000-0000-0000CF020000}"/>
    <hyperlink ref="A721" r:id="rId721" xr:uid="{00000000-0004-0000-0000-0000D0020000}"/>
    <hyperlink ref="A722" r:id="rId722" xr:uid="{00000000-0004-0000-0000-0000D1020000}"/>
    <hyperlink ref="A723" r:id="rId723" xr:uid="{00000000-0004-0000-0000-0000D2020000}"/>
    <hyperlink ref="A724" r:id="rId724" xr:uid="{00000000-0004-0000-0000-0000D3020000}"/>
    <hyperlink ref="A725" r:id="rId725" xr:uid="{00000000-0004-0000-0000-0000D4020000}"/>
    <hyperlink ref="A726" r:id="rId726" xr:uid="{00000000-0004-0000-0000-0000D5020000}"/>
    <hyperlink ref="A727" r:id="rId727" xr:uid="{00000000-0004-0000-0000-0000D6020000}"/>
    <hyperlink ref="A728" r:id="rId728" xr:uid="{00000000-0004-0000-0000-0000D7020000}"/>
    <hyperlink ref="A729" r:id="rId729" xr:uid="{00000000-0004-0000-0000-0000D8020000}"/>
    <hyperlink ref="A730" r:id="rId730" xr:uid="{00000000-0004-0000-0000-0000D9020000}"/>
    <hyperlink ref="A731" r:id="rId731" xr:uid="{00000000-0004-0000-0000-0000DA020000}"/>
    <hyperlink ref="A732" r:id="rId732" xr:uid="{00000000-0004-0000-0000-0000DB020000}"/>
    <hyperlink ref="A733" r:id="rId733" xr:uid="{00000000-0004-0000-0000-0000DC020000}"/>
    <hyperlink ref="A734" r:id="rId734" xr:uid="{00000000-0004-0000-0000-0000DD020000}"/>
    <hyperlink ref="A735" r:id="rId735" xr:uid="{00000000-0004-0000-0000-0000DE020000}"/>
    <hyperlink ref="A736" r:id="rId736" xr:uid="{00000000-0004-0000-0000-0000DF020000}"/>
    <hyperlink ref="A737" r:id="rId737" xr:uid="{00000000-0004-0000-0000-0000E0020000}"/>
    <hyperlink ref="A738" r:id="rId738" xr:uid="{00000000-0004-0000-0000-0000E1020000}"/>
    <hyperlink ref="A739" r:id="rId739" xr:uid="{00000000-0004-0000-0000-0000E2020000}"/>
    <hyperlink ref="A740" r:id="rId740" xr:uid="{00000000-0004-0000-0000-0000E3020000}"/>
    <hyperlink ref="A741" r:id="rId741" xr:uid="{00000000-0004-0000-0000-0000E4020000}"/>
    <hyperlink ref="A742" r:id="rId742" xr:uid="{00000000-0004-0000-0000-0000E5020000}"/>
    <hyperlink ref="A743" r:id="rId743" xr:uid="{00000000-0004-0000-0000-0000E6020000}"/>
    <hyperlink ref="A744" r:id="rId744" xr:uid="{00000000-0004-0000-0000-0000E7020000}"/>
    <hyperlink ref="A745" r:id="rId745" xr:uid="{00000000-0004-0000-0000-0000E8020000}"/>
    <hyperlink ref="A746" r:id="rId746" xr:uid="{00000000-0004-0000-0000-0000E9020000}"/>
    <hyperlink ref="A747" r:id="rId747" xr:uid="{00000000-0004-0000-0000-0000EA020000}"/>
    <hyperlink ref="A748" r:id="rId748" xr:uid="{00000000-0004-0000-0000-0000EB020000}"/>
    <hyperlink ref="A749" r:id="rId749" xr:uid="{00000000-0004-0000-0000-0000EC020000}"/>
    <hyperlink ref="A750" r:id="rId750" xr:uid="{00000000-0004-0000-0000-0000ED020000}"/>
    <hyperlink ref="A751" r:id="rId751" xr:uid="{00000000-0004-0000-0000-0000EE020000}"/>
    <hyperlink ref="A752" r:id="rId752" xr:uid="{00000000-0004-0000-0000-0000EF020000}"/>
    <hyperlink ref="A753" r:id="rId753" xr:uid="{00000000-0004-0000-0000-0000F0020000}"/>
    <hyperlink ref="A754" r:id="rId754" xr:uid="{00000000-0004-0000-0000-0000F1020000}"/>
    <hyperlink ref="A755" r:id="rId755" xr:uid="{00000000-0004-0000-0000-0000F2020000}"/>
    <hyperlink ref="A756" r:id="rId756" xr:uid="{00000000-0004-0000-0000-0000F3020000}"/>
    <hyperlink ref="A757" r:id="rId757" xr:uid="{00000000-0004-0000-0000-0000F4020000}"/>
    <hyperlink ref="A758" r:id="rId758" xr:uid="{00000000-0004-0000-0000-0000F5020000}"/>
    <hyperlink ref="A759" r:id="rId759" xr:uid="{00000000-0004-0000-0000-0000F6020000}"/>
    <hyperlink ref="A760" r:id="rId760" xr:uid="{00000000-0004-0000-0000-0000F7020000}"/>
    <hyperlink ref="A761" r:id="rId761" xr:uid="{00000000-0004-0000-0000-0000F8020000}"/>
    <hyperlink ref="A762" r:id="rId762" xr:uid="{00000000-0004-0000-0000-0000F9020000}"/>
    <hyperlink ref="A763" r:id="rId763" xr:uid="{00000000-0004-0000-0000-0000FA020000}"/>
    <hyperlink ref="A764" r:id="rId764" xr:uid="{00000000-0004-0000-0000-0000FB020000}"/>
    <hyperlink ref="A765" r:id="rId765" xr:uid="{00000000-0004-0000-0000-0000FC020000}"/>
    <hyperlink ref="A766" r:id="rId766" xr:uid="{00000000-0004-0000-0000-0000FD020000}"/>
    <hyperlink ref="A767" r:id="rId767" xr:uid="{00000000-0004-0000-0000-0000FE020000}"/>
    <hyperlink ref="A768" r:id="rId768" xr:uid="{00000000-0004-0000-0000-0000FF020000}"/>
    <hyperlink ref="A769" r:id="rId769" xr:uid="{00000000-0004-0000-0000-000000030000}"/>
    <hyperlink ref="A770" r:id="rId770" xr:uid="{00000000-0004-0000-0000-000001030000}"/>
    <hyperlink ref="A771" r:id="rId771" xr:uid="{00000000-0004-0000-0000-000002030000}"/>
    <hyperlink ref="A772" r:id="rId772" xr:uid="{00000000-0004-0000-0000-000003030000}"/>
    <hyperlink ref="A773" r:id="rId773" xr:uid="{00000000-0004-0000-0000-000004030000}"/>
    <hyperlink ref="A774" r:id="rId774" xr:uid="{00000000-0004-0000-0000-000005030000}"/>
    <hyperlink ref="A775" r:id="rId775" xr:uid="{00000000-0004-0000-0000-000006030000}"/>
    <hyperlink ref="A776" r:id="rId776" xr:uid="{00000000-0004-0000-0000-000007030000}"/>
    <hyperlink ref="A777" r:id="rId777" xr:uid="{00000000-0004-0000-0000-000008030000}"/>
    <hyperlink ref="A778" r:id="rId778" xr:uid="{00000000-0004-0000-0000-000009030000}"/>
    <hyperlink ref="A779" r:id="rId779" xr:uid="{00000000-0004-0000-0000-00000A030000}"/>
    <hyperlink ref="A780" r:id="rId780" xr:uid="{00000000-0004-0000-0000-00000B030000}"/>
    <hyperlink ref="A781" r:id="rId781" xr:uid="{00000000-0004-0000-0000-00000C030000}"/>
    <hyperlink ref="A782" r:id="rId782" xr:uid="{00000000-0004-0000-0000-00000D030000}"/>
    <hyperlink ref="A783" r:id="rId783" xr:uid="{00000000-0004-0000-0000-00000E030000}"/>
    <hyperlink ref="A784" r:id="rId784" xr:uid="{00000000-0004-0000-0000-00000F030000}"/>
    <hyperlink ref="A785" r:id="rId785" xr:uid="{00000000-0004-0000-0000-000010030000}"/>
    <hyperlink ref="A786" r:id="rId786" xr:uid="{00000000-0004-0000-0000-000011030000}"/>
    <hyperlink ref="A787" r:id="rId787" xr:uid="{00000000-0004-0000-0000-000012030000}"/>
    <hyperlink ref="A788" r:id="rId788" xr:uid="{00000000-0004-0000-0000-000013030000}"/>
    <hyperlink ref="A789" r:id="rId789" xr:uid="{00000000-0004-0000-0000-000014030000}"/>
    <hyperlink ref="A790" r:id="rId790" xr:uid="{00000000-0004-0000-0000-000015030000}"/>
    <hyperlink ref="A791" r:id="rId791" xr:uid="{00000000-0004-0000-0000-000016030000}"/>
    <hyperlink ref="A792" r:id="rId792" xr:uid="{00000000-0004-0000-0000-000017030000}"/>
    <hyperlink ref="A793" r:id="rId793" xr:uid="{00000000-0004-0000-0000-000018030000}"/>
    <hyperlink ref="A794" r:id="rId794" xr:uid="{00000000-0004-0000-0000-000019030000}"/>
    <hyperlink ref="A795" r:id="rId795" xr:uid="{00000000-0004-0000-0000-00001A030000}"/>
    <hyperlink ref="A796" r:id="rId796" xr:uid="{00000000-0004-0000-0000-00001B030000}"/>
    <hyperlink ref="A797" r:id="rId797" xr:uid="{00000000-0004-0000-0000-00001C030000}"/>
    <hyperlink ref="A798" r:id="rId798" xr:uid="{00000000-0004-0000-0000-00001D030000}"/>
    <hyperlink ref="A799" r:id="rId799" xr:uid="{00000000-0004-0000-0000-00001E030000}"/>
    <hyperlink ref="A800" r:id="rId800" xr:uid="{00000000-0004-0000-0000-00001F030000}"/>
    <hyperlink ref="A801" r:id="rId801" xr:uid="{00000000-0004-0000-0000-000020030000}"/>
    <hyperlink ref="A802" r:id="rId802" xr:uid="{00000000-0004-0000-0000-000021030000}"/>
    <hyperlink ref="A803" r:id="rId803" xr:uid="{00000000-0004-0000-0000-000022030000}"/>
    <hyperlink ref="A804" r:id="rId804" xr:uid="{00000000-0004-0000-0000-000023030000}"/>
    <hyperlink ref="A805" r:id="rId805" xr:uid="{00000000-0004-0000-0000-000024030000}"/>
    <hyperlink ref="A806" r:id="rId806" xr:uid="{00000000-0004-0000-0000-000025030000}"/>
    <hyperlink ref="A807" r:id="rId807" xr:uid="{00000000-0004-0000-0000-000026030000}"/>
    <hyperlink ref="A808" r:id="rId808" xr:uid="{00000000-0004-0000-0000-000027030000}"/>
    <hyperlink ref="A809" r:id="rId809" xr:uid="{00000000-0004-0000-0000-000028030000}"/>
    <hyperlink ref="A810" r:id="rId810" xr:uid="{00000000-0004-0000-0000-000029030000}"/>
    <hyperlink ref="A811" r:id="rId811" xr:uid="{00000000-0004-0000-0000-00002A03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8"/>
  <sheetViews>
    <sheetView workbookViewId="0">
      <selection activeCell="A6" sqref="A6:XFD6"/>
    </sheetView>
  </sheetViews>
  <sheetFormatPr baseColWidth="10" defaultColWidth="12.6640625" defaultRowHeight="15.75" customHeight="1"/>
  <cols>
    <col min="1" max="1" width="17.33203125" customWidth="1"/>
    <col min="11" max="11" width="13.6640625" customWidth="1"/>
  </cols>
  <sheetData>
    <row r="1" spans="1:11" ht="15.75" customHeight="1">
      <c r="A1" s="17" t="s">
        <v>856</v>
      </c>
      <c r="B1" s="17" t="s">
        <v>857</v>
      </c>
      <c r="C1" s="17" t="s">
        <v>858</v>
      </c>
      <c r="D1" s="17" t="s">
        <v>859</v>
      </c>
      <c r="E1" s="17" t="s">
        <v>860</v>
      </c>
      <c r="F1" s="17" t="s">
        <v>861</v>
      </c>
      <c r="G1" s="17" t="s">
        <v>862</v>
      </c>
      <c r="H1" s="17" t="s">
        <v>863</v>
      </c>
      <c r="I1" s="17" t="s">
        <v>864</v>
      </c>
      <c r="J1" s="17" t="s">
        <v>865</v>
      </c>
      <c r="K1" s="17" t="s">
        <v>866</v>
      </c>
    </row>
    <row r="2" spans="1:11" ht="15.75" customHeight="1">
      <c r="A2" s="18" t="s">
        <v>571</v>
      </c>
      <c r="B2" s="19">
        <f t="shared" ref="B2:B8" si="0">IFERROR(H2/(H2+I2),0)</f>
        <v>0.83582089552238803</v>
      </c>
      <c r="C2" s="19">
        <f t="shared" ref="C2:C8" si="1">IFERROR(H2/(H2+K2),0)</f>
        <v>0.91803278688524592</v>
      </c>
      <c r="D2" s="19">
        <f t="shared" ref="D2:D8" si="2">2*B2*C2/(B2+C2)</f>
        <v>0.875</v>
      </c>
      <c r="E2" s="18">
        <f>COUNTIF(Training!$B$2:$B$811, A2)</f>
        <v>232</v>
      </c>
      <c r="F2" s="18">
        <f>COUNTIF(Testing!$B$2:$B$237, A2)</f>
        <v>61</v>
      </c>
      <c r="G2" s="18">
        <f t="shared" ref="G2:G8" si="3">SUM(E2:F2)</f>
        <v>293</v>
      </c>
      <c r="H2" s="18">
        <f>COUNTIFS(Testing!$B$2:$B$237,A2, Testing!$D$2:$D$237, A2)</f>
        <v>56</v>
      </c>
      <c r="I2" s="20">
        <f>COUNTIFS(Testing!$B$2:$B$237,"&lt;&gt;"&amp;A2, Testing!$D$2:$D$237, A2)</f>
        <v>11</v>
      </c>
      <c r="J2" s="20">
        <f>COUNTIFS(Testing!$B$2:$B$237,"&lt;&gt;"&amp;A2, Testing!$D$2:$D$237, "&lt;&gt;"&amp;A2)</f>
        <v>164</v>
      </c>
      <c r="K2" s="18">
        <f>COUNTIFS(Testing!$B$2:$B$237,A2, Testing!$D$2:$D$237, "&lt;&gt;"&amp;A2)</f>
        <v>5</v>
      </c>
    </row>
    <row r="3" spans="1:11" ht="15.75" customHeight="1">
      <c r="A3" s="18" t="s">
        <v>144</v>
      </c>
      <c r="B3" s="19">
        <f t="shared" si="0"/>
        <v>0.92727272727272725</v>
      </c>
      <c r="C3" s="19">
        <f t="shared" si="1"/>
        <v>0.87931034482758619</v>
      </c>
      <c r="D3" s="19">
        <f t="shared" si="2"/>
        <v>0.90265486725663702</v>
      </c>
      <c r="E3" s="18">
        <f>COUNTIF(Training!$B$2:$B$811, A3)</f>
        <v>160</v>
      </c>
      <c r="F3" s="18">
        <f>COUNTIF(Testing!$B$2:$B$237, A3)</f>
        <v>58</v>
      </c>
      <c r="G3" s="18">
        <f t="shared" si="3"/>
        <v>218</v>
      </c>
      <c r="H3" s="18">
        <f>COUNTIFS(Testing!$B$2:$B$237,A3, Testing!$D$2:$D$237, A3)</f>
        <v>51</v>
      </c>
      <c r="I3" s="20">
        <f>COUNTIFS(Testing!$B$2:$B$237,"&lt;&gt;"&amp;A3, Testing!$D$2:$D$237, A3)</f>
        <v>4</v>
      </c>
      <c r="J3" s="20">
        <f>COUNTIFS(Testing!$B$2:$B$237,"&lt;&gt;"&amp;A3, Testing!$D$2:$D$237, "&lt;&gt;"&amp;A3)</f>
        <v>174</v>
      </c>
      <c r="K3" s="18">
        <f>COUNTIFS(Testing!$B$2:$B$237,A3, Testing!$D$2:$D$237, "&lt;&gt;"&amp;A3)</f>
        <v>7</v>
      </c>
    </row>
    <row r="4" spans="1:11" ht="15.75" customHeight="1">
      <c r="A4" s="18" t="s">
        <v>308</v>
      </c>
      <c r="B4" s="19">
        <f t="shared" si="0"/>
        <v>0.8</v>
      </c>
      <c r="C4" s="19">
        <f t="shared" si="1"/>
        <v>0.82352941176470584</v>
      </c>
      <c r="D4" s="19">
        <f t="shared" si="2"/>
        <v>0.81159420289855067</v>
      </c>
      <c r="E4" s="18">
        <f>COUNTIF(Training!$B$2:$B$811, A4)</f>
        <v>121</v>
      </c>
      <c r="F4" s="18">
        <f>COUNTIF(Testing!$B$2:$B$237, A4)</f>
        <v>34</v>
      </c>
      <c r="G4" s="18">
        <f t="shared" si="3"/>
        <v>155</v>
      </c>
      <c r="H4" s="18">
        <f>COUNTIFS(Testing!$B$2:$B$237,A4, Testing!$D$2:$D$237, A4)</f>
        <v>28</v>
      </c>
      <c r="I4" s="20">
        <f>COUNTIFS(Testing!$B$2:$B$237,"&lt;&gt;"&amp;A4, Testing!$D$2:$D$237, A4)</f>
        <v>7</v>
      </c>
      <c r="J4" s="20">
        <f>COUNTIFS(Testing!$B$2:$B$237,"&lt;&gt;"&amp;A4, Testing!$D$2:$D$237, "&lt;&gt;"&amp;A4)</f>
        <v>195</v>
      </c>
      <c r="K4" s="18">
        <f>COUNTIFS(Testing!$B$2:$B$237,A4, Testing!$D$2:$D$237, "&lt;&gt;"&amp;A4)</f>
        <v>6</v>
      </c>
    </row>
    <row r="5" spans="1:11" ht="15.75" customHeight="1">
      <c r="A5" s="18" t="s">
        <v>10</v>
      </c>
      <c r="B5" s="19">
        <f t="shared" si="0"/>
        <v>1</v>
      </c>
      <c r="C5" s="19">
        <f t="shared" si="1"/>
        <v>0.69230769230769229</v>
      </c>
      <c r="D5" s="19">
        <f t="shared" si="2"/>
        <v>0.81818181818181812</v>
      </c>
      <c r="E5" s="18">
        <f>COUNTIF(Training!$B$2:$B$811, A5)</f>
        <v>77</v>
      </c>
      <c r="F5" s="18">
        <f>COUNTIF(Testing!$B$2:$B$237, A5)</f>
        <v>26</v>
      </c>
      <c r="G5" s="18">
        <f t="shared" si="3"/>
        <v>103</v>
      </c>
      <c r="H5" s="18">
        <f>COUNTIFS(Testing!$B$2:$B$237,A5, Testing!$D$2:$D$237, A5)</f>
        <v>18</v>
      </c>
      <c r="I5" s="20">
        <f>COUNTIFS(Testing!$B$2:$B$237,"&lt;&gt;"&amp;A5, Testing!$D$2:$D$237, A5)</f>
        <v>0</v>
      </c>
      <c r="J5" s="20">
        <f>COUNTIFS(Testing!$B$2:$B$237,"&lt;&gt;"&amp;A5, Testing!$D$2:$D$237, "&lt;&gt;"&amp;A5)</f>
        <v>210</v>
      </c>
      <c r="K5" s="18">
        <f>COUNTIFS(Testing!$B$2:$B$237,A5, Testing!$D$2:$D$237, "&lt;&gt;"&amp;A5)</f>
        <v>8</v>
      </c>
    </row>
    <row r="6" spans="1:11" ht="15.75" customHeight="1">
      <c r="A6" s="18" t="s">
        <v>28</v>
      </c>
      <c r="B6" s="19">
        <f t="shared" si="0"/>
        <v>0.82352941176470584</v>
      </c>
      <c r="C6" s="19">
        <f t="shared" si="1"/>
        <v>1</v>
      </c>
      <c r="D6" s="19">
        <f t="shared" si="2"/>
        <v>0.90322580645161288</v>
      </c>
      <c r="E6" s="18">
        <f>COUNTIF(Training!$B$2:$B$811, A6)</f>
        <v>54</v>
      </c>
      <c r="F6" s="18">
        <f>COUNTIF(Testing!$B$2:$B$237, A6)</f>
        <v>14</v>
      </c>
      <c r="G6" s="18">
        <f t="shared" si="3"/>
        <v>68</v>
      </c>
      <c r="H6" s="18">
        <f>COUNTIFS(Testing!$B$2:$B$237,A6, Testing!$D$2:$D$237, A6)</f>
        <v>14</v>
      </c>
      <c r="I6" s="20">
        <f>COUNTIFS(Testing!$B$2:$B$237,"&lt;&gt;"&amp;A6, Testing!$D$2:$D$237, A6)</f>
        <v>3</v>
      </c>
      <c r="J6" s="20">
        <f>COUNTIFS(Testing!$B$2:$B$237,"&lt;&gt;"&amp;A6, Testing!$D$2:$D$237, "&lt;&gt;"&amp;A6)</f>
        <v>219</v>
      </c>
      <c r="K6" s="18">
        <f>COUNTIFS(Testing!$B$2:$B$237,A6, Testing!$D$2:$D$237, "&lt;&gt;"&amp;A6)</f>
        <v>0</v>
      </c>
    </row>
    <row r="7" spans="1:11" ht="15.75" customHeight="1">
      <c r="A7" s="18" t="s">
        <v>464</v>
      </c>
      <c r="B7" s="19">
        <f t="shared" si="0"/>
        <v>0.83333333333333337</v>
      </c>
      <c r="C7" s="19">
        <f t="shared" si="1"/>
        <v>0.95238095238095233</v>
      </c>
      <c r="D7" s="19">
        <f t="shared" si="2"/>
        <v>0.88888888888888895</v>
      </c>
      <c r="E7" s="18">
        <f>COUNTIF(Training!$B$2:$B$811, A7)</f>
        <v>78</v>
      </c>
      <c r="F7" s="18">
        <f>COUNTIF(Testing!$B$2:$B$237, A7)</f>
        <v>21</v>
      </c>
      <c r="G7" s="18">
        <f t="shared" si="3"/>
        <v>99</v>
      </c>
      <c r="H7" s="18">
        <f>COUNTIFS(Testing!$B$2:$B$237,A7, Testing!$D$2:$D$237, A7)</f>
        <v>20</v>
      </c>
      <c r="I7" s="20">
        <f>COUNTIFS(Testing!$B$2:$B$237,"&lt;&gt;"&amp;A7, Testing!$D$2:$D$237, A7)</f>
        <v>4</v>
      </c>
      <c r="J7" s="20">
        <f>COUNTIFS(Testing!$B$2:$B$237,"&lt;&gt;"&amp;A7, Testing!$D$2:$D$237, "&lt;&gt;"&amp;A7)</f>
        <v>211</v>
      </c>
      <c r="K7" s="18">
        <f>COUNTIFS(Testing!$B$2:$B$237,A7, Testing!$D$2:$D$237, "&lt;&gt;"&amp;A7)</f>
        <v>1</v>
      </c>
    </row>
    <row r="8" spans="1:11" ht="15.75" customHeight="1">
      <c r="A8" s="18" t="s">
        <v>55</v>
      </c>
      <c r="B8" s="19">
        <f t="shared" si="0"/>
        <v>1</v>
      </c>
      <c r="C8" s="19">
        <f t="shared" si="1"/>
        <v>0.90909090909090906</v>
      </c>
      <c r="D8" s="19">
        <f t="shared" si="2"/>
        <v>0.95238095238095233</v>
      </c>
      <c r="E8" s="18">
        <f>COUNTIF(Training!$B$2:$B$811, A8)</f>
        <v>88</v>
      </c>
      <c r="F8" s="18">
        <f>COUNTIF(Testing!$B$2:$B$237, A8)</f>
        <v>22</v>
      </c>
      <c r="G8" s="18">
        <f t="shared" si="3"/>
        <v>110</v>
      </c>
      <c r="H8" s="18">
        <f>COUNTIFS(Testing!$B$2:$B$237,A8, Testing!$D$2:$D$237, A8)</f>
        <v>20</v>
      </c>
      <c r="I8" s="20">
        <f>COUNTIFS(Testing!$B$2:$B$237,"&lt;&gt;"&amp;A8, Testing!$D$2:$D$237, A8)</f>
        <v>0</v>
      </c>
      <c r="J8" s="20">
        <f>COUNTIFS(Testing!$B$2:$B$237,"&lt;&gt;"&amp;A8, Testing!$D$2:$D$237, "&lt;&gt;"&amp;A8)</f>
        <v>214</v>
      </c>
      <c r="K8" s="18">
        <f>COUNTIFS(Testing!$B$2:$B$237,A8, Testing!$D$2:$D$237, "&lt;&gt;"&amp;A8)</f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25"/>
  <sheetViews>
    <sheetView workbookViewId="0">
      <selection activeCell="A2" sqref="A2"/>
    </sheetView>
  </sheetViews>
  <sheetFormatPr baseColWidth="10" defaultColWidth="12.6640625" defaultRowHeight="15.75" customHeight="1"/>
  <cols>
    <col min="11" max="11" width="13.6640625" customWidth="1"/>
    <col min="12" max="12" width="18.83203125" customWidth="1"/>
  </cols>
  <sheetData>
    <row r="1" spans="1:12" ht="15.75" customHeight="1">
      <c r="A1" s="1" t="s">
        <v>856</v>
      </c>
      <c r="B1" s="1" t="s">
        <v>857</v>
      </c>
      <c r="C1" s="1" t="s">
        <v>858</v>
      </c>
      <c r="D1" s="1" t="s">
        <v>859</v>
      </c>
      <c r="E1" s="1" t="s">
        <v>860</v>
      </c>
      <c r="F1" s="1" t="s">
        <v>861</v>
      </c>
      <c r="G1" s="1" t="s">
        <v>862</v>
      </c>
      <c r="H1" s="1" t="s">
        <v>863</v>
      </c>
      <c r="I1" s="1" t="s">
        <v>864</v>
      </c>
      <c r="J1" s="1" t="s">
        <v>865</v>
      </c>
      <c r="K1" s="1" t="s">
        <v>866</v>
      </c>
      <c r="L1" s="1" t="s">
        <v>867</v>
      </c>
    </row>
    <row r="2" spans="1:12" ht="15.75" customHeight="1">
      <c r="A2" s="5" t="s">
        <v>11</v>
      </c>
      <c r="B2" s="21">
        <f t="shared" ref="B2:B25" si="0">IFERROR(H2/(H2+I2), 0)</f>
        <v>0</v>
      </c>
      <c r="C2" s="22">
        <f t="shared" ref="C2:C25" si="1">IFERROR(H2/(H2+K2), 0)</f>
        <v>0</v>
      </c>
      <c r="D2" s="21">
        <f t="shared" ref="D2:D25" si="2">IFERROR(B2*C2*2/(B2+C2), 0)</f>
        <v>0</v>
      </c>
      <c r="E2" s="23">
        <f>COUNTIF(Training!$C$2:$C$811,A2)</f>
        <v>13</v>
      </c>
      <c r="F2" s="23">
        <f>COUNTIF(Testing!$C$2:$C$237, A2)</f>
        <v>5</v>
      </c>
      <c r="G2" s="23">
        <f t="shared" ref="G2:G25" si="3">SUM(E2:F2)</f>
        <v>18</v>
      </c>
      <c r="H2" s="23">
        <f>COUNTIFS(Testing!$C$2:$C$237,A2, Testing!$E$2:$E$237, A2)</f>
        <v>0</v>
      </c>
      <c r="I2" s="24">
        <f>COUNTIFS(Testing!$C$2:$C$237,"&lt;&gt;"&amp;A2, Testing!$E$2:$E$237, A2)</f>
        <v>2</v>
      </c>
      <c r="J2" s="23">
        <f>COUNTIFS(Testing!$C$2:$C$237,"&lt;&gt;"&amp;A2, Testing!$E$2:$E$237, "&lt;&gt;"&amp;A2)</f>
        <v>229</v>
      </c>
      <c r="K2" s="23">
        <f>COUNTIFS(Testing!$C$2:$C$237,A2, Testing!$E$2:$E$237, "&lt;&gt;"&amp;A2)</f>
        <v>5</v>
      </c>
      <c r="L2" s="5">
        <f t="shared" ref="L2:L25" si="4">H2+I2</f>
        <v>2</v>
      </c>
    </row>
    <row r="3" spans="1:12" ht="15.75" customHeight="1">
      <c r="A3" s="5" t="s">
        <v>29</v>
      </c>
      <c r="B3" s="21">
        <f t="shared" si="0"/>
        <v>0.5</v>
      </c>
      <c r="C3" s="22">
        <f t="shared" si="1"/>
        <v>0.66666666666666663</v>
      </c>
      <c r="D3" s="21">
        <f t="shared" si="2"/>
        <v>0.57142857142857151</v>
      </c>
      <c r="E3" s="23">
        <f>COUNTIF(Training!$C$2:$C$811,A3)</f>
        <v>12</v>
      </c>
      <c r="F3" s="23">
        <f>COUNTIF(Testing!$C$2:$C$237, A3)</f>
        <v>3</v>
      </c>
      <c r="G3" s="23">
        <f t="shared" si="3"/>
        <v>15</v>
      </c>
      <c r="H3" s="23">
        <f>COUNTIFS(Testing!$C$2:$C$237,A3, Testing!$E$2:$E$237, A3)</f>
        <v>2</v>
      </c>
      <c r="I3" s="24">
        <f>COUNTIFS(Testing!$C$2:$C$237,"&lt;&gt;"&amp;A3, Testing!$E$2:$E$237, A3)</f>
        <v>2</v>
      </c>
      <c r="J3" s="23">
        <f>COUNTIFS(Testing!$C$2:$C$237,"&lt;&gt;"&amp;A3, Testing!$E$2:$E$237, "&lt;&gt;"&amp;A3)</f>
        <v>231</v>
      </c>
      <c r="K3" s="23">
        <f>COUNTIFS(Testing!$C$2:$C$237,A3, Testing!$E$2:$E$237, "&lt;&gt;"&amp;A3)</f>
        <v>1</v>
      </c>
      <c r="L3" s="5">
        <f t="shared" si="4"/>
        <v>4</v>
      </c>
    </row>
    <row r="4" spans="1:12" ht="15.75" customHeight="1">
      <c r="A4" s="5" t="s">
        <v>42</v>
      </c>
      <c r="B4" s="21">
        <f t="shared" si="0"/>
        <v>0.5</v>
      </c>
      <c r="C4" s="22">
        <f t="shared" si="1"/>
        <v>0.5</v>
      </c>
      <c r="D4" s="21">
        <f t="shared" si="2"/>
        <v>0.5</v>
      </c>
      <c r="E4" s="23">
        <f>COUNTIF(Training!$C$2:$C$811,A4)</f>
        <v>12</v>
      </c>
      <c r="F4" s="23">
        <f>COUNTIF(Testing!$C$2:$C$237, A4)</f>
        <v>4</v>
      </c>
      <c r="G4" s="23">
        <f t="shared" si="3"/>
        <v>16</v>
      </c>
      <c r="H4" s="23">
        <f>COUNTIFS(Testing!$C$2:$C$237,A4, Testing!$E$2:$E$237, A4)</f>
        <v>2</v>
      </c>
      <c r="I4" s="24">
        <f>COUNTIFS(Testing!$C$2:$C$237,"&lt;&gt;"&amp;A4, Testing!$E$2:$E$237, A4)</f>
        <v>2</v>
      </c>
      <c r="J4" s="23">
        <f>COUNTIFS(Testing!$C$2:$C$237,"&lt;&gt;"&amp;A4, Testing!$E$2:$E$237, "&lt;&gt;"&amp;A4)</f>
        <v>230</v>
      </c>
      <c r="K4" s="23">
        <f>COUNTIFS(Testing!$C$2:$C$237,A4, Testing!$E$2:$E$237, "&lt;&gt;"&amp;A4)</f>
        <v>2</v>
      </c>
      <c r="L4" s="5">
        <f t="shared" si="4"/>
        <v>4</v>
      </c>
    </row>
    <row r="5" spans="1:12" ht="15.75" customHeight="1">
      <c r="A5" s="5" t="s">
        <v>55</v>
      </c>
      <c r="B5" s="21">
        <f t="shared" si="0"/>
        <v>1</v>
      </c>
      <c r="C5" s="22">
        <f t="shared" si="1"/>
        <v>0.90909090909090906</v>
      </c>
      <c r="D5" s="21">
        <f t="shared" si="2"/>
        <v>0.95238095238095233</v>
      </c>
      <c r="E5" s="23">
        <f>COUNTIF(Training!$C$2:$C$811,A5)</f>
        <v>88</v>
      </c>
      <c r="F5" s="23">
        <f>COUNTIF(Testing!$C$2:$C$237, A5)</f>
        <v>22</v>
      </c>
      <c r="G5" s="23">
        <f t="shared" si="3"/>
        <v>110</v>
      </c>
      <c r="H5" s="23">
        <f>COUNTIFS(Testing!$C$2:$C$237,A5, Testing!$E$2:$E$237, A5)</f>
        <v>20</v>
      </c>
      <c r="I5" s="24">
        <f>COUNTIFS(Testing!$C$2:$C$237,"&lt;&gt;"&amp;A5, Testing!$E$2:$E$237, A5)</f>
        <v>0</v>
      </c>
      <c r="J5" s="23">
        <f>COUNTIFS(Testing!$C$2:$C$237,"&lt;&gt;"&amp;A5, Testing!$E$2:$E$237, "&lt;&gt;"&amp;A5)</f>
        <v>214</v>
      </c>
      <c r="K5" s="23">
        <f>COUNTIFS(Testing!$C$2:$C$237,A5, Testing!$E$2:$E$237, "&lt;&gt;"&amp;A5)</f>
        <v>2</v>
      </c>
      <c r="L5" s="5">
        <f t="shared" si="4"/>
        <v>20</v>
      </c>
    </row>
    <row r="6" spans="1:12" ht="15.75" customHeight="1">
      <c r="A6" s="5" t="s">
        <v>145</v>
      </c>
      <c r="B6" s="21">
        <f t="shared" si="0"/>
        <v>0.6</v>
      </c>
      <c r="C6" s="22">
        <f t="shared" si="1"/>
        <v>0.48</v>
      </c>
      <c r="D6" s="21">
        <f t="shared" si="2"/>
        <v>0.53333333333333321</v>
      </c>
      <c r="E6" s="23">
        <f>COUNTIF(Training!$C$2:$C$811,A6)</f>
        <v>78</v>
      </c>
      <c r="F6" s="23">
        <f>COUNTIF(Testing!$C$2:$C$237, A6)</f>
        <v>25</v>
      </c>
      <c r="G6" s="23">
        <f t="shared" si="3"/>
        <v>103</v>
      </c>
      <c r="H6" s="23">
        <f>COUNTIFS(Testing!$C$2:$C$237,A6, Testing!$E$2:$E$237, A6)</f>
        <v>12</v>
      </c>
      <c r="I6" s="24">
        <f>COUNTIFS(Testing!$C$2:$C$237,"&lt;&gt;"&amp;A6, Testing!$E$2:$E$237, A6)</f>
        <v>8</v>
      </c>
      <c r="J6" s="23">
        <f>COUNTIFS(Testing!$C$2:$C$237,"&lt;&gt;"&amp;A6, Testing!$E$2:$E$237, "&lt;&gt;"&amp;A6)</f>
        <v>203</v>
      </c>
      <c r="K6" s="23">
        <f>COUNTIFS(Testing!$C$2:$C$237,A6, Testing!$E$2:$E$237, "&lt;&gt;"&amp;A6)</f>
        <v>13</v>
      </c>
      <c r="L6" s="5">
        <f t="shared" si="4"/>
        <v>20</v>
      </c>
    </row>
    <row r="7" spans="1:12" ht="15.75" customHeight="1">
      <c r="A7" s="5" t="s">
        <v>224</v>
      </c>
      <c r="B7" s="21">
        <f t="shared" si="0"/>
        <v>0.6071428571428571</v>
      </c>
      <c r="C7" s="22">
        <f t="shared" si="1"/>
        <v>0.62962962962962965</v>
      </c>
      <c r="D7" s="21">
        <f t="shared" si="2"/>
        <v>0.61818181818181817</v>
      </c>
      <c r="E7" s="23">
        <f>COUNTIF(Training!$C$2:$C$811,A7)</f>
        <v>61</v>
      </c>
      <c r="F7" s="23">
        <f>COUNTIF(Testing!$C$2:$C$237, A7)</f>
        <v>27</v>
      </c>
      <c r="G7" s="23">
        <f t="shared" si="3"/>
        <v>88</v>
      </c>
      <c r="H7" s="23">
        <f>COUNTIFS(Testing!$C$2:$C$237,A7, Testing!$E$2:$E$237, A7)</f>
        <v>17</v>
      </c>
      <c r="I7" s="24">
        <f>COUNTIFS(Testing!$C$2:$C$237,"&lt;&gt;"&amp;A7, Testing!$E$2:$E$237, A7)</f>
        <v>11</v>
      </c>
      <c r="J7" s="23">
        <f>COUNTIFS(Testing!$C$2:$C$237,"&lt;&gt;"&amp;A7, Testing!$E$2:$E$237, "&lt;&gt;"&amp;A7)</f>
        <v>198</v>
      </c>
      <c r="K7" s="23">
        <f>COUNTIFS(Testing!$C$2:$C$237,A7, Testing!$E$2:$E$237, "&lt;&gt;"&amp;A7)</f>
        <v>10</v>
      </c>
      <c r="L7" s="5">
        <f t="shared" si="4"/>
        <v>28</v>
      </c>
    </row>
    <row r="8" spans="1:12" ht="15.75" customHeight="1">
      <c r="A8" s="5" t="s">
        <v>286</v>
      </c>
      <c r="B8" s="21">
        <f t="shared" si="0"/>
        <v>0.8571428571428571</v>
      </c>
      <c r="C8" s="22">
        <f t="shared" si="1"/>
        <v>1</v>
      </c>
      <c r="D8" s="21">
        <f t="shared" si="2"/>
        <v>0.92307692307692302</v>
      </c>
      <c r="E8" s="23">
        <f>COUNTIF(Training!$C$2:$C$811,A8)</f>
        <v>21</v>
      </c>
      <c r="F8" s="23">
        <f>COUNTIF(Testing!$C$2:$C$237, A8)</f>
        <v>6</v>
      </c>
      <c r="G8" s="23">
        <f t="shared" si="3"/>
        <v>27</v>
      </c>
      <c r="H8" s="23">
        <f>COUNTIFS(Testing!$C$2:$C$237,A8, Testing!$E$2:$E$237, A8)</f>
        <v>6</v>
      </c>
      <c r="I8" s="24">
        <f>COUNTIFS(Testing!$C$2:$C$237,"&lt;&gt;"&amp;A8, Testing!$E$2:$E$237, A8)</f>
        <v>1</v>
      </c>
      <c r="J8" s="23">
        <f>COUNTIFS(Testing!$C$2:$C$237,"&lt;&gt;"&amp;A8, Testing!$E$2:$E$237, "&lt;&gt;"&amp;A8)</f>
        <v>229</v>
      </c>
      <c r="K8" s="23">
        <f>COUNTIFS(Testing!$C$2:$C$237,A8, Testing!$E$2:$E$237, "&lt;&gt;"&amp;A8)</f>
        <v>0</v>
      </c>
      <c r="L8" s="5">
        <f t="shared" si="4"/>
        <v>7</v>
      </c>
    </row>
    <row r="9" spans="1:12" ht="15.75" customHeight="1">
      <c r="A9" s="5" t="s">
        <v>309</v>
      </c>
      <c r="B9" s="21">
        <f t="shared" si="0"/>
        <v>0.5</v>
      </c>
      <c r="C9" s="22">
        <f t="shared" si="1"/>
        <v>0.25</v>
      </c>
      <c r="D9" s="21">
        <f t="shared" si="2"/>
        <v>0.33333333333333331</v>
      </c>
      <c r="E9" s="23">
        <f>COUNTIF(Training!$C$2:$C$811,A9)</f>
        <v>13</v>
      </c>
      <c r="F9" s="23">
        <f>COUNTIF(Testing!$C$2:$C$237, A9)</f>
        <v>4</v>
      </c>
      <c r="G9" s="23">
        <f t="shared" si="3"/>
        <v>17</v>
      </c>
      <c r="H9" s="23">
        <f>COUNTIFS(Testing!$C$2:$C$237,A9, Testing!$E$2:$E$237, A9)</f>
        <v>1</v>
      </c>
      <c r="I9" s="24">
        <f>COUNTIFS(Testing!$C$2:$C$237,"&lt;&gt;"&amp;A9, Testing!$E$2:$E$237, A9)</f>
        <v>1</v>
      </c>
      <c r="J9" s="23">
        <f>COUNTIFS(Testing!$C$2:$C$237,"&lt;&gt;"&amp;A9, Testing!$E$2:$E$237, "&lt;&gt;"&amp;A9)</f>
        <v>231</v>
      </c>
      <c r="K9" s="23">
        <f>COUNTIFS(Testing!$C$2:$C$237,A9, Testing!$E$2:$E$237, "&lt;&gt;"&amp;A9)</f>
        <v>3</v>
      </c>
      <c r="L9" s="5">
        <f t="shared" si="4"/>
        <v>2</v>
      </c>
    </row>
    <row r="10" spans="1:12" ht="15.75" customHeight="1">
      <c r="A10" s="5" t="s">
        <v>323</v>
      </c>
      <c r="B10" s="21">
        <f t="shared" si="0"/>
        <v>0.6</v>
      </c>
      <c r="C10" s="22">
        <f t="shared" si="1"/>
        <v>1</v>
      </c>
      <c r="D10" s="21">
        <f t="shared" si="2"/>
        <v>0.74999999999999989</v>
      </c>
      <c r="E10" s="23">
        <f>COUNTIF(Training!$C$2:$C$811,A10)</f>
        <v>12</v>
      </c>
      <c r="F10" s="23">
        <f>COUNTIF(Testing!$C$2:$C$237, A10)</f>
        <v>3</v>
      </c>
      <c r="G10" s="23">
        <f t="shared" si="3"/>
        <v>15</v>
      </c>
      <c r="H10" s="23">
        <f>COUNTIFS(Testing!$C$2:$C$237,A10, Testing!$E$2:$E$237, A10)</f>
        <v>3</v>
      </c>
      <c r="I10" s="24">
        <f>COUNTIFS(Testing!$C$2:$C$237,"&lt;&gt;"&amp;A10, Testing!$E$2:$E$237, A10)</f>
        <v>2</v>
      </c>
      <c r="J10" s="23">
        <f>COUNTIFS(Testing!$C$2:$C$237,"&lt;&gt;"&amp;A10, Testing!$E$2:$E$237, "&lt;&gt;"&amp;A10)</f>
        <v>231</v>
      </c>
      <c r="K10" s="23">
        <f>COUNTIFS(Testing!$C$2:$C$237,A10, Testing!$E$2:$E$237, "&lt;&gt;"&amp;A10)</f>
        <v>0</v>
      </c>
      <c r="L10" s="5">
        <f t="shared" si="4"/>
        <v>5</v>
      </c>
    </row>
    <row r="11" spans="1:12" ht="15.75" customHeight="1">
      <c r="A11" s="5" t="s">
        <v>336</v>
      </c>
      <c r="B11" s="21">
        <f t="shared" si="0"/>
        <v>0.7407407407407407</v>
      </c>
      <c r="C11" s="22">
        <f t="shared" si="1"/>
        <v>0.83333333333333337</v>
      </c>
      <c r="D11" s="21">
        <f t="shared" si="2"/>
        <v>0.78431372549019607</v>
      </c>
      <c r="E11" s="23">
        <f>COUNTIF(Training!$C$2:$C$811,A11)</f>
        <v>88</v>
      </c>
      <c r="F11" s="23">
        <f>COUNTIF(Testing!$C$2:$C$237, A11)</f>
        <v>24</v>
      </c>
      <c r="G11" s="23">
        <f t="shared" si="3"/>
        <v>112</v>
      </c>
      <c r="H11" s="23">
        <f>COUNTIFS(Testing!$C$2:$C$237,A11, Testing!$E$2:$E$237, A11)</f>
        <v>20</v>
      </c>
      <c r="I11" s="24">
        <f>COUNTIFS(Testing!$C$2:$C$237,"&lt;&gt;"&amp;A11, Testing!$E$2:$E$237, A11)</f>
        <v>7</v>
      </c>
      <c r="J11" s="23">
        <f>COUNTIFS(Testing!$C$2:$C$237,"&lt;&gt;"&amp;A11, Testing!$E$2:$E$237, "&lt;&gt;"&amp;A11)</f>
        <v>205</v>
      </c>
      <c r="K11" s="23">
        <f>COUNTIFS(Testing!$C$2:$C$237,A11, Testing!$E$2:$E$237, "&lt;&gt;"&amp;A11)</f>
        <v>4</v>
      </c>
      <c r="L11" s="5">
        <f t="shared" si="4"/>
        <v>27</v>
      </c>
    </row>
    <row r="12" spans="1:12" ht="15.75" customHeight="1">
      <c r="A12" s="5" t="s">
        <v>425</v>
      </c>
      <c r="B12" s="21">
        <f t="shared" si="0"/>
        <v>0</v>
      </c>
      <c r="C12" s="22">
        <f t="shared" si="1"/>
        <v>0</v>
      </c>
      <c r="D12" s="21">
        <f t="shared" si="2"/>
        <v>0</v>
      </c>
      <c r="E12" s="23">
        <f>COUNTIF(Training!$C$2:$C$811,A12)</f>
        <v>8</v>
      </c>
      <c r="F12" s="23">
        <f>COUNTIF(Testing!$C$2:$C$237, A12)</f>
        <v>3</v>
      </c>
      <c r="G12" s="23">
        <f t="shared" si="3"/>
        <v>11</v>
      </c>
      <c r="H12" s="23">
        <f>COUNTIFS(Testing!$C$2:$C$237,A12, Testing!$E$2:$E$237, A12)</f>
        <v>0</v>
      </c>
      <c r="I12" s="24">
        <f>COUNTIFS(Testing!$C$2:$C$237,"&lt;&gt;"&amp;A12, Testing!$E$2:$E$237, A12)</f>
        <v>1</v>
      </c>
      <c r="J12" s="23">
        <f>COUNTIFS(Testing!$C$2:$C$237,"&lt;&gt;"&amp;A12, Testing!$E$2:$E$237, "&lt;&gt;"&amp;A12)</f>
        <v>232</v>
      </c>
      <c r="K12" s="23">
        <f>COUNTIFS(Testing!$C$2:$C$237,A12, Testing!$E$2:$E$237, "&lt;&gt;"&amp;A12)</f>
        <v>3</v>
      </c>
      <c r="L12" s="5">
        <f t="shared" si="4"/>
        <v>1</v>
      </c>
    </row>
    <row r="13" spans="1:12" ht="15.75" customHeight="1">
      <c r="A13" s="5" t="s">
        <v>445</v>
      </c>
      <c r="B13" s="21">
        <f t="shared" si="0"/>
        <v>0</v>
      </c>
      <c r="C13" s="22">
        <f t="shared" si="1"/>
        <v>0</v>
      </c>
      <c r="D13" s="21">
        <f t="shared" si="2"/>
        <v>0</v>
      </c>
      <c r="E13" s="23">
        <f>COUNTIF(Training!$C$2:$C$811,A13)</f>
        <v>12</v>
      </c>
      <c r="F13" s="23">
        <f>COUNTIF(Testing!$C$2:$C$237, A13)</f>
        <v>4</v>
      </c>
      <c r="G13" s="23">
        <f t="shared" si="3"/>
        <v>16</v>
      </c>
      <c r="H13" s="23">
        <f>COUNTIFS(Testing!$C$2:$C$237,A13, Testing!$E$2:$E$237, A13)</f>
        <v>0</v>
      </c>
      <c r="I13" s="24">
        <f>COUNTIFS(Testing!$C$2:$C$237,"&lt;&gt;"&amp;A13, Testing!$E$2:$E$237, A13)</f>
        <v>0</v>
      </c>
      <c r="J13" s="23">
        <f>COUNTIFS(Testing!$C$2:$C$237,"&lt;&gt;"&amp;A13, Testing!$E$2:$E$237, "&lt;&gt;"&amp;A13)</f>
        <v>232</v>
      </c>
      <c r="K13" s="23">
        <f>COUNTIFS(Testing!$C$2:$C$237,A13, Testing!$E$2:$E$237, "&lt;&gt;"&amp;A13)</f>
        <v>4</v>
      </c>
      <c r="L13" s="5">
        <f t="shared" si="4"/>
        <v>0</v>
      </c>
    </row>
    <row r="14" spans="1:12" ht="15.75" customHeight="1">
      <c r="A14" s="5" t="s">
        <v>447</v>
      </c>
      <c r="B14" s="21">
        <f t="shared" si="0"/>
        <v>0</v>
      </c>
      <c r="C14" s="22">
        <f t="shared" si="1"/>
        <v>0</v>
      </c>
      <c r="D14" s="21">
        <f t="shared" si="2"/>
        <v>0</v>
      </c>
      <c r="E14" s="23">
        <f>COUNTIF(Training!$C$2:$C$811,A14)</f>
        <v>16</v>
      </c>
      <c r="F14" s="23">
        <f>COUNTIF(Testing!$C$2:$C$237, A14)</f>
        <v>4</v>
      </c>
      <c r="G14" s="23">
        <f t="shared" si="3"/>
        <v>20</v>
      </c>
      <c r="H14" s="23">
        <f>COUNTIFS(Testing!$C$2:$C$237,A14, Testing!$E$2:$E$237, A14)</f>
        <v>0</v>
      </c>
      <c r="I14" s="24">
        <f>COUNTIFS(Testing!$C$2:$C$237,"&lt;&gt;"&amp;A14, Testing!$E$2:$E$237, A14)</f>
        <v>2</v>
      </c>
      <c r="J14" s="23">
        <f>COUNTIFS(Testing!$C$2:$C$237,"&lt;&gt;"&amp;A14, Testing!$E$2:$E$237, "&lt;&gt;"&amp;A14)</f>
        <v>230</v>
      </c>
      <c r="K14" s="23">
        <f>COUNTIFS(Testing!$C$2:$C$237,A14, Testing!$E$2:$E$237, "&lt;&gt;"&amp;A14)</f>
        <v>4</v>
      </c>
      <c r="L14" s="5">
        <f t="shared" si="4"/>
        <v>2</v>
      </c>
    </row>
    <row r="15" spans="1:12" ht="15.75" customHeight="1">
      <c r="A15" s="5" t="s">
        <v>464</v>
      </c>
      <c r="B15" s="21">
        <f t="shared" si="0"/>
        <v>0.83333333333333337</v>
      </c>
      <c r="C15" s="22">
        <f t="shared" si="1"/>
        <v>0.95238095238095233</v>
      </c>
      <c r="D15" s="21">
        <f t="shared" si="2"/>
        <v>0.88888888888888895</v>
      </c>
      <c r="E15" s="23">
        <f>COUNTIF(Training!$C$2:$C$811,A15)</f>
        <v>78</v>
      </c>
      <c r="F15" s="23">
        <f>COUNTIF(Testing!$C$2:$C$237, A15)</f>
        <v>21</v>
      </c>
      <c r="G15" s="23">
        <f t="shared" si="3"/>
        <v>99</v>
      </c>
      <c r="H15" s="23">
        <f>COUNTIFS(Testing!$C$2:$C$237,A15, Testing!$E$2:$E$237, A15)</f>
        <v>20</v>
      </c>
      <c r="I15" s="24">
        <f>COUNTIFS(Testing!$C$2:$C$237,"&lt;&gt;"&amp;A15, Testing!$E$2:$E$237, A15)</f>
        <v>4</v>
      </c>
      <c r="J15" s="23">
        <f>COUNTIFS(Testing!$C$2:$C$237,"&lt;&gt;"&amp;A15, Testing!$E$2:$E$237, "&lt;&gt;"&amp;A15)</f>
        <v>211</v>
      </c>
      <c r="K15" s="23">
        <f>COUNTIFS(Testing!$C$2:$C$237,A15, Testing!$E$2:$E$237, "&lt;&gt;"&amp;A15)</f>
        <v>1</v>
      </c>
      <c r="L15" s="5">
        <f t="shared" si="4"/>
        <v>24</v>
      </c>
    </row>
    <row r="16" spans="1:12" ht="15.75" customHeight="1">
      <c r="A16" s="5" t="s">
        <v>543</v>
      </c>
      <c r="B16" s="21">
        <f t="shared" si="0"/>
        <v>0.75</v>
      </c>
      <c r="C16" s="22">
        <f t="shared" si="1"/>
        <v>1</v>
      </c>
      <c r="D16" s="21">
        <f t="shared" si="2"/>
        <v>0.8571428571428571</v>
      </c>
      <c r="E16" s="23">
        <f>COUNTIF(Training!$C$2:$C$811,A16)</f>
        <v>12</v>
      </c>
      <c r="F16" s="23">
        <f>COUNTIF(Testing!$C$2:$C$237, A16)</f>
        <v>3</v>
      </c>
      <c r="G16" s="23">
        <f t="shared" si="3"/>
        <v>15</v>
      </c>
      <c r="H16" s="23">
        <f>COUNTIFS(Testing!$C$2:$C$237,A16, Testing!$E$2:$E$237, A16)</f>
        <v>3</v>
      </c>
      <c r="I16" s="24">
        <f>COUNTIFS(Testing!$C$2:$C$237,"&lt;&gt;"&amp;A16, Testing!$E$2:$E$237, A16)</f>
        <v>1</v>
      </c>
      <c r="J16" s="23">
        <f>COUNTIFS(Testing!$C$2:$C$237,"&lt;&gt;"&amp;A16, Testing!$E$2:$E$237, "&lt;&gt;"&amp;A16)</f>
        <v>232</v>
      </c>
      <c r="K16" s="23">
        <f>COUNTIFS(Testing!$C$2:$C$237,A16, Testing!$E$2:$E$237, "&lt;&gt;"&amp;A16)</f>
        <v>0</v>
      </c>
      <c r="L16" s="5">
        <f t="shared" si="4"/>
        <v>4</v>
      </c>
    </row>
    <row r="17" spans="1:12" ht="15.75" customHeight="1">
      <c r="A17" s="5" t="s">
        <v>556</v>
      </c>
      <c r="B17" s="21">
        <f t="shared" si="0"/>
        <v>0.5714285714285714</v>
      </c>
      <c r="C17" s="22">
        <f t="shared" si="1"/>
        <v>1</v>
      </c>
      <c r="D17" s="21">
        <f t="shared" si="2"/>
        <v>0.72727272727272729</v>
      </c>
      <c r="E17" s="23">
        <f>COUNTIF(Training!$C$2:$C$811,A17)</f>
        <v>14</v>
      </c>
      <c r="F17" s="23">
        <f>COUNTIF(Testing!$C$2:$C$237, A17)</f>
        <v>4</v>
      </c>
      <c r="G17" s="23">
        <f t="shared" si="3"/>
        <v>18</v>
      </c>
      <c r="H17" s="23">
        <f>COUNTIFS(Testing!$C$2:$C$237,A17, Testing!$E$2:$E$237, A17)</f>
        <v>4</v>
      </c>
      <c r="I17" s="24">
        <f>COUNTIFS(Testing!$C$2:$C$237,"&lt;&gt;"&amp;A17, Testing!$E$2:$E$237, A17)</f>
        <v>3</v>
      </c>
      <c r="J17" s="23">
        <f>COUNTIFS(Testing!$C$2:$C$237,"&lt;&gt;"&amp;A17, Testing!$E$2:$E$237, "&lt;&gt;"&amp;A17)</f>
        <v>229</v>
      </c>
      <c r="K17" s="23">
        <f>COUNTIFS(Testing!$C$2:$C$237,A17, Testing!$E$2:$E$237, "&lt;&gt;"&amp;A17)</f>
        <v>0</v>
      </c>
      <c r="L17" s="5">
        <f t="shared" si="4"/>
        <v>7</v>
      </c>
    </row>
    <row r="18" spans="1:12" ht="15.75" customHeight="1">
      <c r="A18" s="5" t="s">
        <v>572</v>
      </c>
      <c r="B18" s="21">
        <f t="shared" si="0"/>
        <v>0.6</v>
      </c>
      <c r="C18" s="22">
        <f t="shared" si="1"/>
        <v>0.5</v>
      </c>
      <c r="D18" s="21">
        <f t="shared" si="2"/>
        <v>0.54545454545454541</v>
      </c>
      <c r="E18" s="23">
        <f>COUNTIF(Training!$C$2:$C$811,A18)</f>
        <v>21</v>
      </c>
      <c r="F18" s="23">
        <f>COUNTIF(Testing!$C$2:$C$237, A18)</f>
        <v>6</v>
      </c>
      <c r="G18" s="23">
        <f t="shared" si="3"/>
        <v>27</v>
      </c>
      <c r="H18" s="23">
        <f>COUNTIFS(Testing!$C$2:$C$237,A18, Testing!$E$2:$E$237, A18)</f>
        <v>3</v>
      </c>
      <c r="I18" s="24">
        <f>COUNTIFS(Testing!$C$2:$C$237,"&lt;&gt;"&amp;A18, Testing!$E$2:$E$237, A18)</f>
        <v>2</v>
      </c>
      <c r="J18" s="23">
        <f>COUNTIFS(Testing!$C$2:$C$237,"&lt;&gt;"&amp;A18, Testing!$E$2:$E$237, "&lt;&gt;"&amp;A18)</f>
        <v>228</v>
      </c>
      <c r="K18" s="23">
        <f>COUNTIFS(Testing!$C$2:$C$237,A18, Testing!$E$2:$E$237, "&lt;&gt;"&amp;A18)</f>
        <v>3</v>
      </c>
      <c r="L18" s="5">
        <f t="shared" si="4"/>
        <v>5</v>
      </c>
    </row>
    <row r="19" spans="1:12" ht="15.75" customHeight="1">
      <c r="A19" s="5" t="s">
        <v>594</v>
      </c>
      <c r="B19" s="21">
        <f t="shared" si="0"/>
        <v>0.6</v>
      </c>
      <c r="C19" s="22">
        <f t="shared" si="1"/>
        <v>0.6</v>
      </c>
      <c r="D19" s="21">
        <f t="shared" si="2"/>
        <v>0.6</v>
      </c>
      <c r="E19" s="23">
        <f>COUNTIF(Training!$C$2:$C$811,A19)</f>
        <v>20</v>
      </c>
      <c r="F19" s="23">
        <f>COUNTIF(Testing!$C$2:$C$237, A19)</f>
        <v>5</v>
      </c>
      <c r="G19" s="23">
        <f t="shared" si="3"/>
        <v>25</v>
      </c>
      <c r="H19" s="23">
        <f>COUNTIFS(Testing!$C$2:$C$237,A19, Testing!$E$2:$E$237, A19)</f>
        <v>3</v>
      </c>
      <c r="I19" s="24">
        <f>COUNTIFS(Testing!$C$2:$C$237,"&lt;&gt;"&amp;A19, Testing!$E$2:$E$237, A19)</f>
        <v>2</v>
      </c>
      <c r="J19" s="23">
        <f>COUNTIFS(Testing!$C$2:$C$237,"&lt;&gt;"&amp;A19, Testing!$E$2:$E$237, "&lt;&gt;"&amp;A19)</f>
        <v>229</v>
      </c>
      <c r="K19" s="23">
        <f>COUNTIFS(Testing!$C$2:$C$237,A19, Testing!$E$2:$E$237, "&lt;&gt;"&amp;A19)</f>
        <v>2</v>
      </c>
      <c r="L19" s="5">
        <f t="shared" si="4"/>
        <v>5</v>
      </c>
    </row>
    <row r="20" spans="1:12" ht="15.75" customHeight="1">
      <c r="A20" s="5" t="s">
        <v>615</v>
      </c>
      <c r="B20" s="21">
        <f t="shared" si="0"/>
        <v>0.72</v>
      </c>
      <c r="C20" s="22">
        <f t="shared" si="1"/>
        <v>0.75</v>
      </c>
      <c r="D20" s="21">
        <f t="shared" si="2"/>
        <v>0.73469387755102045</v>
      </c>
      <c r="E20" s="23">
        <f>COUNTIF(Training!$C$2:$C$811,A20)</f>
        <v>96</v>
      </c>
      <c r="F20" s="23">
        <f>COUNTIF(Testing!$C$2:$C$237, A20)</f>
        <v>24</v>
      </c>
      <c r="G20" s="23">
        <f t="shared" si="3"/>
        <v>120</v>
      </c>
      <c r="H20" s="23">
        <f>COUNTIFS(Testing!$C$2:$C$237,A20, Testing!$E$2:$E$237, A20)</f>
        <v>18</v>
      </c>
      <c r="I20" s="24">
        <f>COUNTIFS(Testing!$C$2:$C$237,"&lt;&gt;"&amp;A20, Testing!$E$2:$E$237, A20)</f>
        <v>7</v>
      </c>
      <c r="J20" s="23">
        <f>COUNTIFS(Testing!$C$2:$C$237,"&lt;&gt;"&amp;A20, Testing!$E$2:$E$237, "&lt;&gt;"&amp;A20)</f>
        <v>205</v>
      </c>
      <c r="K20" s="23">
        <f>COUNTIFS(Testing!$C$2:$C$237,A20, Testing!$E$2:$E$237, "&lt;&gt;"&amp;A20)</f>
        <v>6</v>
      </c>
      <c r="L20" s="5">
        <f t="shared" si="4"/>
        <v>25</v>
      </c>
    </row>
    <row r="21" spans="1:12" ht="15.75" customHeight="1">
      <c r="A21" s="5" t="s">
        <v>712</v>
      </c>
      <c r="B21" s="21">
        <f t="shared" si="0"/>
        <v>0.44444444444444442</v>
      </c>
      <c r="C21" s="22">
        <f t="shared" si="1"/>
        <v>0.44444444444444442</v>
      </c>
      <c r="D21" s="21">
        <f t="shared" si="2"/>
        <v>0.44444444444444442</v>
      </c>
      <c r="E21" s="23">
        <f>COUNTIF(Training!$C$2:$C$811,A21)</f>
        <v>33</v>
      </c>
      <c r="F21" s="23">
        <f>COUNTIF(Testing!$C$2:$C$237, A21)</f>
        <v>9</v>
      </c>
      <c r="G21" s="23">
        <f t="shared" si="3"/>
        <v>42</v>
      </c>
      <c r="H21" s="23">
        <f>COUNTIFS(Testing!$C$2:$C$237,A21, Testing!$E$2:$E$237, A21)</f>
        <v>4</v>
      </c>
      <c r="I21" s="24">
        <f>COUNTIFS(Testing!$C$2:$C$237,"&lt;&gt;"&amp;A21, Testing!$E$2:$E$237, A21)</f>
        <v>5</v>
      </c>
      <c r="J21" s="23">
        <f>COUNTIFS(Testing!$C$2:$C$237,"&lt;&gt;"&amp;A21, Testing!$E$2:$E$237, "&lt;&gt;"&amp;A21)</f>
        <v>222</v>
      </c>
      <c r="K21" s="23">
        <f>COUNTIFS(Testing!$C$2:$C$237,A21, Testing!$E$2:$E$237, "&lt;&gt;"&amp;A21)</f>
        <v>5</v>
      </c>
      <c r="L21" s="5">
        <f t="shared" si="4"/>
        <v>9</v>
      </c>
    </row>
    <row r="22" spans="1:12" ht="15.75" customHeight="1">
      <c r="A22" s="5" t="s">
        <v>746</v>
      </c>
      <c r="B22" s="21">
        <f t="shared" si="0"/>
        <v>0.7142857142857143</v>
      </c>
      <c r="C22" s="22">
        <f t="shared" si="1"/>
        <v>0.83333333333333337</v>
      </c>
      <c r="D22" s="21">
        <f t="shared" si="2"/>
        <v>0.76923076923076916</v>
      </c>
      <c r="E22" s="23">
        <f>COUNTIF(Training!$C$2:$C$811,A22)</f>
        <v>21</v>
      </c>
      <c r="F22" s="23">
        <f>COUNTIF(Testing!$C$2:$C$237, A22)</f>
        <v>6</v>
      </c>
      <c r="G22" s="23">
        <f t="shared" si="3"/>
        <v>27</v>
      </c>
      <c r="H22" s="23">
        <f>COUNTIFS(Testing!$C$2:$C$237,A22, Testing!$E$2:$E$237, A22)</f>
        <v>5</v>
      </c>
      <c r="I22" s="24">
        <f>COUNTIFS(Testing!$C$2:$C$237,"&lt;&gt;"&amp;A22, Testing!$E$2:$E$237, A22)</f>
        <v>2</v>
      </c>
      <c r="J22" s="23">
        <f>COUNTIFS(Testing!$C$2:$C$237,"&lt;&gt;"&amp;A22, Testing!$E$2:$E$237, "&lt;&gt;"&amp;A22)</f>
        <v>228</v>
      </c>
      <c r="K22" s="23">
        <f>COUNTIFS(Testing!$C$2:$C$237,A22, Testing!$E$2:$E$237, "&lt;&gt;"&amp;A22)</f>
        <v>1</v>
      </c>
      <c r="L22" s="5">
        <f t="shared" si="4"/>
        <v>7</v>
      </c>
    </row>
    <row r="23" spans="1:12" ht="15.75" customHeight="1">
      <c r="A23" s="5" t="s">
        <v>768</v>
      </c>
      <c r="B23" s="21">
        <f t="shared" si="0"/>
        <v>0.5625</v>
      </c>
      <c r="C23" s="22">
        <f t="shared" si="1"/>
        <v>0.81818181818181823</v>
      </c>
      <c r="D23" s="21">
        <f t="shared" si="2"/>
        <v>0.66666666666666663</v>
      </c>
      <c r="E23" s="23">
        <f>COUNTIF(Training!$C$2:$C$811,A23)</f>
        <v>41</v>
      </c>
      <c r="F23" s="23">
        <f>COUNTIF(Testing!$C$2:$C$237, A23)</f>
        <v>11</v>
      </c>
      <c r="G23" s="23">
        <f t="shared" si="3"/>
        <v>52</v>
      </c>
      <c r="H23" s="23">
        <f>COUNTIFS(Testing!$C$2:$C$237,A23, Testing!$E$2:$E$237, A23)</f>
        <v>9</v>
      </c>
      <c r="I23" s="24">
        <f>COUNTIFS(Testing!$C$2:$C$237,"&lt;&gt;"&amp;A23, Testing!$E$2:$E$237, A23)</f>
        <v>7</v>
      </c>
      <c r="J23" s="23">
        <f>COUNTIFS(Testing!$C$2:$C$237,"&lt;&gt;"&amp;A23, Testing!$E$2:$E$237, "&lt;&gt;"&amp;A23)</f>
        <v>218</v>
      </c>
      <c r="K23" s="23">
        <f>COUNTIFS(Testing!$C$2:$C$237,A23, Testing!$E$2:$E$237, "&lt;&gt;"&amp;A23)</f>
        <v>2</v>
      </c>
      <c r="L23" s="5">
        <f t="shared" si="4"/>
        <v>16</v>
      </c>
    </row>
    <row r="24" spans="1:12" ht="15.75" customHeight="1">
      <c r="A24" s="5" t="s">
        <v>810</v>
      </c>
      <c r="B24" s="21">
        <f t="shared" si="0"/>
        <v>1</v>
      </c>
      <c r="C24" s="22">
        <f t="shared" si="1"/>
        <v>1</v>
      </c>
      <c r="D24" s="21">
        <f t="shared" si="2"/>
        <v>1</v>
      </c>
      <c r="E24" s="23">
        <f>COUNTIF(Training!$C$2:$C$811,A24)</f>
        <v>28</v>
      </c>
      <c r="F24" s="23">
        <f>COUNTIF(Testing!$C$2:$C$237, A24)</f>
        <v>5</v>
      </c>
      <c r="G24" s="23">
        <f t="shared" si="3"/>
        <v>33</v>
      </c>
      <c r="H24" s="23">
        <f>COUNTIFS(Testing!$C$2:$C$237,A24, Testing!$E$2:$E$237, A24)</f>
        <v>5</v>
      </c>
      <c r="I24" s="24">
        <f>COUNTIFS(Testing!$C$2:$C$237,"&lt;&gt;"&amp;A24, Testing!$E$2:$E$237, A24)</f>
        <v>0</v>
      </c>
      <c r="J24" s="23">
        <f>COUNTIFS(Testing!$C$2:$C$237,"&lt;&gt;"&amp;A24, Testing!$E$2:$E$237, "&lt;&gt;"&amp;A24)</f>
        <v>231</v>
      </c>
      <c r="K24" s="23">
        <f>COUNTIFS(Testing!$C$2:$C$237,A24, Testing!$E$2:$E$237, "&lt;&gt;"&amp;A24)</f>
        <v>0</v>
      </c>
      <c r="L24" s="5">
        <f t="shared" si="4"/>
        <v>5</v>
      </c>
    </row>
    <row r="25" spans="1:12" ht="15.75" customHeight="1">
      <c r="A25" s="5" t="s">
        <v>839</v>
      </c>
      <c r="B25" s="21">
        <f t="shared" si="0"/>
        <v>0.8571428571428571</v>
      </c>
      <c r="C25" s="22">
        <f t="shared" si="1"/>
        <v>0.75</v>
      </c>
      <c r="D25" s="21">
        <f t="shared" si="2"/>
        <v>0.79999999999999993</v>
      </c>
      <c r="E25" s="23">
        <f>COUNTIF(Training!$C$2:$C$811,A25)</f>
        <v>12</v>
      </c>
      <c r="F25" s="23">
        <f>COUNTIF(Testing!$C$2:$C$237, A25)</f>
        <v>8</v>
      </c>
      <c r="G25" s="23">
        <f t="shared" si="3"/>
        <v>20</v>
      </c>
      <c r="H25" s="23">
        <f>COUNTIFS(Testing!$C$2:$C$237,A25, Testing!$E$2:$E$237, A25)</f>
        <v>6</v>
      </c>
      <c r="I25" s="24">
        <f>COUNTIFS(Testing!$C$2:$C$237,"&lt;&gt;"&amp;A25, Testing!$E$2:$E$237, A25)</f>
        <v>1</v>
      </c>
      <c r="J25" s="23">
        <f>COUNTIFS(Testing!$C$2:$C$237,"&lt;&gt;"&amp;A25, Testing!$E$2:$E$237, "&lt;&gt;"&amp;A25)</f>
        <v>227</v>
      </c>
      <c r="K25" s="23">
        <f>COUNTIFS(Testing!$C$2:$C$237,A25, Testing!$E$2:$E$237, "&lt;&gt;"&amp;A25)</f>
        <v>2</v>
      </c>
      <c r="L25" s="5">
        <f t="shared" si="4"/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E410"/>
  <sheetViews>
    <sheetView workbookViewId="0"/>
  </sheetViews>
  <sheetFormatPr baseColWidth="10" defaultColWidth="12.6640625" defaultRowHeight="15.75" customHeight="1"/>
  <cols>
    <col min="1" max="1" width="95.33203125" customWidth="1"/>
    <col min="2" max="2" width="10.1640625" customWidth="1"/>
    <col min="3" max="3" width="9.6640625" customWidth="1"/>
    <col min="4" max="4" width="15.1640625" customWidth="1"/>
    <col min="5" max="5" width="154.1640625" customWidth="1"/>
    <col min="6" max="6" width="89.83203125" customWidth="1"/>
    <col min="7" max="7" width="120.1640625" customWidth="1"/>
    <col min="8" max="8" width="121.83203125" customWidth="1"/>
    <col min="9" max="9" width="217.5" customWidth="1"/>
  </cols>
  <sheetData>
    <row r="1" spans="1:135" ht="15.75" customHeight="1">
      <c r="A1" s="25" t="s">
        <v>868</v>
      </c>
      <c r="B1" s="26" t="s">
        <v>869</v>
      </c>
      <c r="C1" s="26" t="s">
        <v>870</v>
      </c>
      <c r="D1" s="26" t="s">
        <v>871</v>
      </c>
      <c r="E1" s="26" t="s">
        <v>872</v>
      </c>
      <c r="F1" s="26" t="s">
        <v>873</v>
      </c>
      <c r="G1" s="26" t="s">
        <v>874</v>
      </c>
      <c r="H1" s="26" t="s">
        <v>875</v>
      </c>
      <c r="I1" s="26" t="s">
        <v>876</v>
      </c>
      <c r="J1" s="26" t="s">
        <v>877</v>
      </c>
      <c r="K1" s="26" t="s">
        <v>878</v>
      </c>
      <c r="L1" s="26" t="s">
        <v>879</v>
      </c>
      <c r="M1" s="26" t="s">
        <v>880</v>
      </c>
      <c r="N1" s="26" t="s">
        <v>881</v>
      </c>
      <c r="O1" s="26" t="s">
        <v>882</v>
      </c>
      <c r="P1" s="26" t="s">
        <v>883</v>
      </c>
      <c r="Q1" s="26" t="s">
        <v>884</v>
      </c>
      <c r="R1" s="26" t="s">
        <v>885</v>
      </c>
      <c r="S1" s="26" t="s">
        <v>886</v>
      </c>
      <c r="T1" s="26" t="s">
        <v>887</v>
      </c>
      <c r="U1" s="26" t="s">
        <v>888</v>
      </c>
      <c r="V1" s="26" t="s">
        <v>889</v>
      </c>
      <c r="W1" s="26" t="s">
        <v>890</v>
      </c>
      <c r="X1" s="26" t="s">
        <v>891</v>
      </c>
      <c r="Y1" s="26" t="s">
        <v>892</v>
      </c>
      <c r="Z1" s="26" t="s">
        <v>893</v>
      </c>
      <c r="AA1" s="26" t="s">
        <v>894</v>
      </c>
      <c r="AB1" s="26" t="s">
        <v>895</v>
      </c>
      <c r="AC1" s="26" t="s">
        <v>896</v>
      </c>
      <c r="AD1" s="26" t="s">
        <v>897</v>
      </c>
      <c r="AE1" s="26" t="s">
        <v>898</v>
      </c>
      <c r="AF1" s="26" t="s">
        <v>899</v>
      </c>
      <c r="AG1" s="26" t="s">
        <v>900</v>
      </c>
      <c r="AH1" s="26" t="s">
        <v>901</v>
      </c>
      <c r="AI1" s="26" t="s">
        <v>902</v>
      </c>
      <c r="AJ1" s="26" t="s">
        <v>903</v>
      </c>
      <c r="AK1" s="26" t="s">
        <v>904</v>
      </c>
      <c r="AL1" s="26" t="s">
        <v>905</v>
      </c>
      <c r="AM1" s="26" t="s">
        <v>906</v>
      </c>
      <c r="AN1" s="26" t="s">
        <v>907</v>
      </c>
      <c r="AO1" s="26" t="s">
        <v>908</v>
      </c>
      <c r="AP1" s="26" t="s">
        <v>909</v>
      </c>
      <c r="AQ1" s="26" t="s">
        <v>910</v>
      </c>
      <c r="AR1" s="26" t="s">
        <v>911</v>
      </c>
      <c r="AS1" s="26" t="s">
        <v>912</v>
      </c>
      <c r="AT1" s="26" t="s">
        <v>913</v>
      </c>
      <c r="AU1" s="26" t="s">
        <v>914</v>
      </c>
      <c r="AV1" s="26" t="s">
        <v>915</v>
      </c>
      <c r="AW1" s="26" t="s">
        <v>916</v>
      </c>
      <c r="AX1" s="26" t="s">
        <v>917</v>
      </c>
      <c r="AY1" s="26" t="s">
        <v>918</v>
      </c>
      <c r="AZ1" s="26" t="s">
        <v>919</v>
      </c>
      <c r="BA1" s="26" t="s">
        <v>920</v>
      </c>
      <c r="BB1" s="26" t="s">
        <v>921</v>
      </c>
      <c r="BC1" s="26" t="s">
        <v>922</v>
      </c>
      <c r="BD1" s="26" t="s">
        <v>923</v>
      </c>
      <c r="BE1" s="26" t="s">
        <v>924</v>
      </c>
      <c r="BF1" s="26" t="s">
        <v>925</v>
      </c>
      <c r="BG1" s="26" t="s">
        <v>926</v>
      </c>
      <c r="BH1" s="26" t="s">
        <v>927</v>
      </c>
      <c r="BI1" s="26" t="s">
        <v>928</v>
      </c>
      <c r="BJ1" s="26" t="s">
        <v>929</v>
      </c>
      <c r="BK1" s="26" t="s">
        <v>930</v>
      </c>
      <c r="BL1" s="26" t="s">
        <v>931</v>
      </c>
      <c r="BM1" s="26" t="s">
        <v>932</v>
      </c>
      <c r="BN1" s="26" t="s">
        <v>933</v>
      </c>
      <c r="BO1" s="26" t="s">
        <v>934</v>
      </c>
      <c r="BP1" s="26" t="s">
        <v>935</v>
      </c>
      <c r="BQ1" s="26" t="s">
        <v>936</v>
      </c>
      <c r="BR1" s="26" t="s">
        <v>937</v>
      </c>
      <c r="BS1" s="26" t="s">
        <v>938</v>
      </c>
      <c r="BT1" s="26" t="s">
        <v>939</v>
      </c>
      <c r="BU1" s="26" t="s">
        <v>940</v>
      </c>
      <c r="BV1" s="26" t="s">
        <v>941</v>
      </c>
      <c r="BW1" s="26" t="s">
        <v>942</v>
      </c>
      <c r="BX1" s="26" t="s">
        <v>943</v>
      </c>
      <c r="BY1" s="26" t="s">
        <v>944</v>
      </c>
      <c r="BZ1" s="26" t="s">
        <v>945</v>
      </c>
      <c r="CA1" s="26" t="s">
        <v>946</v>
      </c>
      <c r="CB1" s="26" t="s">
        <v>947</v>
      </c>
      <c r="CC1" s="26" t="s">
        <v>948</v>
      </c>
      <c r="CD1" s="26" t="s">
        <v>949</v>
      </c>
      <c r="CE1" s="26" t="s">
        <v>950</v>
      </c>
      <c r="CF1" s="26" t="s">
        <v>951</v>
      </c>
      <c r="CG1" s="26" t="s">
        <v>952</v>
      </c>
      <c r="CH1" s="26" t="s">
        <v>953</v>
      </c>
      <c r="CI1" s="26" t="s">
        <v>954</v>
      </c>
      <c r="CJ1" s="26" t="s">
        <v>955</v>
      </c>
      <c r="CK1" s="26" t="s">
        <v>956</v>
      </c>
      <c r="CL1" s="26" t="s">
        <v>957</v>
      </c>
      <c r="CM1" s="26" t="s">
        <v>958</v>
      </c>
      <c r="CN1" s="26" t="s">
        <v>959</v>
      </c>
      <c r="CO1" s="26" t="s">
        <v>960</v>
      </c>
      <c r="CP1" s="26" t="s">
        <v>961</v>
      </c>
      <c r="CQ1" s="26" t="s">
        <v>962</v>
      </c>
      <c r="CR1" s="26" t="s">
        <v>963</v>
      </c>
      <c r="CS1" s="26" t="s">
        <v>964</v>
      </c>
      <c r="CT1" s="26" t="s">
        <v>965</v>
      </c>
      <c r="CU1" s="26" t="s">
        <v>966</v>
      </c>
      <c r="CV1" s="26" t="s">
        <v>967</v>
      </c>
      <c r="CW1" s="26" t="s">
        <v>968</v>
      </c>
      <c r="CX1" s="26" t="s">
        <v>969</v>
      </c>
      <c r="CY1" s="26" t="s">
        <v>970</v>
      </c>
      <c r="CZ1" s="26" t="s">
        <v>971</v>
      </c>
      <c r="DA1" s="26" t="s">
        <v>972</v>
      </c>
      <c r="DB1" s="26" t="s">
        <v>973</v>
      </c>
      <c r="DC1" s="26" t="s">
        <v>974</v>
      </c>
      <c r="DD1" s="26" t="s">
        <v>975</v>
      </c>
      <c r="DE1" s="26" t="s">
        <v>976</v>
      </c>
      <c r="DF1" s="26" t="s">
        <v>977</v>
      </c>
      <c r="DG1" s="26" t="s">
        <v>978</v>
      </c>
      <c r="DH1" s="26" t="s">
        <v>979</v>
      </c>
      <c r="DI1" s="26" t="s">
        <v>980</v>
      </c>
      <c r="DJ1" s="26" t="s">
        <v>981</v>
      </c>
      <c r="DK1" s="26" t="s">
        <v>982</v>
      </c>
      <c r="DL1" s="26" t="s">
        <v>983</v>
      </c>
      <c r="DM1" s="26" t="s">
        <v>984</v>
      </c>
      <c r="DN1" s="26" t="s">
        <v>985</v>
      </c>
      <c r="DO1" s="26" t="s">
        <v>986</v>
      </c>
      <c r="DP1" s="26" t="s">
        <v>987</v>
      </c>
      <c r="DQ1" s="26" t="s">
        <v>988</v>
      </c>
      <c r="DR1" s="26" t="s">
        <v>989</v>
      </c>
      <c r="DS1" s="26" t="s">
        <v>990</v>
      </c>
      <c r="DT1" s="26" t="s">
        <v>991</v>
      </c>
      <c r="DU1" s="26" t="s">
        <v>992</v>
      </c>
      <c r="DV1" s="26" t="s">
        <v>993</v>
      </c>
      <c r="DW1" s="26" t="s">
        <v>994</v>
      </c>
      <c r="DX1" s="26" t="s">
        <v>995</v>
      </c>
      <c r="DY1" s="26" t="s">
        <v>996</v>
      </c>
      <c r="DZ1" s="26" t="s">
        <v>997</v>
      </c>
      <c r="EA1" s="26" t="s">
        <v>998</v>
      </c>
      <c r="EB1" s="26" t="s">
        <v>999</v>
      </c>
      <c r="EC1" s="26" t="s">
        <v>1000</v>
      </c>
      <c r="ED1" s="26" t="s">
        <v>1001</v>
      </c>
      <c r="EE1" s="26" t="s">
        <v>1002</v>
      </c>
    </row>
    <row r="2" spans="1:135" ht="15">
      <c r="A2" s="27" t="s">
        <v>13</v>
      </c>
      <c r="B2" s="27" t="s">
        <v>1003</v>
      </c>
      <c r="C2" s="27" t="s">
        <v>11</v>
      </c>
      <c r="D2" s="27" t="s">
        <v>1004</v>
      </c>
      <c r="E2" s="27" t="s">
        <v>1005</v>
      </c>
      <c r="F2" s="27" t="s">
        <v>1006</v>
      </c>
      <c r="G2" s="27" t="s">
        <v>1007</v>
      </c>
      <c r="H2" s="27" t="s">
        <v>1008</v>
      </c>
      <c r="I2" s="27" t="s">
        <v>1009</v>
      </c>
      <c r="J2" s="27" t="s">
        <v>1010</v>
      </c>
      <c r="K2" s="27" t="s">
        <v>1011</v>
      </c>
      <c r="L2" s="27"/>
      <c r="M2" s="27" t="s">
        <v>1012</v>
      </c>
      <c r="N2" s="27"/>
      <c r="O2" s="27" t="s">
        <v>1013</v>
      </c>
      <c r="P2" s="27"/>
      <c r="Q2" s="27" t="s">
        <v>1014</v>
      </c>
      <c r="R2" s="27" t="s">
        <v>1015</v>
      </c>
      <c r="S2" s="27" t="s">
        <v>1016</v>
      </c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</row>
    <row r="3" spans="1:135" ht="15">
      <c r="A3" s="27" t="s">
        <v>15</v>
      </c>
      <c r="B3" s="27" t="s">
        <v>1003</v>
      </c>
      <c r="C3" s="27" t="s">
        <v>11</v>
      </c>
      <c r="D3" s="27" t="s">
        <v>1004</v>
      </c>
      <c r="E3" s="27" t="s">
        <v>1005</v>
      </c>
      <c r="F3" s="27" t="s">
        <v>1006</v>
      </c>
      <c r="G3" s="27" t="s">
        <v>1007</v>
      </c>
      <c r="H3" s="27" t="s">
        <v>1008</v>
      </c>
      <c r="I3" s="27" t="s">
        <v>1009</v>
      </c>
      <c r="J3" s="27" t="s">
        <v>1010</v>
      </c>
      <c r="K3" s="27" t="s">
        <v>1011</v>
      </c>
      <c r="L3" s="27"/>
      <c r="M3" s="27" t="s">
        <v>1012</v>
      </c>
      <c r="N3" s="27"/>
      <c r="O3" s="27" t="s">
        <v>1013</v>
      </c>
      <c r="P3" s="27"/>
      <c r="Q3" s="27" t="s">
        <v>1014</v>
      </c>
      <c r="R3" s="27" t="s">
        <v>1015</v>
      </c>
      <c r="S3" s="27" t="s">
        <v>1016</v>
      </c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</row>
    <row r="4" spans="1:135" ht="15">
      <c r="A4" s="27" t="s">
        <v>17</v>
      </c>
      <c r="B4" s="27" t="s">
        <v>1003</v>
      </c>
      <c r="C4" s="27" t="s">
        <v>11</v>
      </c>
      <c r="D4" s="27" t="s">
        <v>1004</v>
      </c>
      <c r="E4" s="27" t="s">
        <v>1005</v>
      </c>
      <c r="F4" s="27" t="s">
        <v>1006</v>
      </c>
      <c r="G4" s="27" t="s">
        <v>1007</v>
      </c>
      <c r="H4" s="27" t="s">
        <v>1008</v>
      </c>
      <c r="I4" s="27" t="s">
        <v>1009</v>
      </c>
      <c r="J4" s="27" t="s">
        <v>1010</v>
      </c>
      <c r="K4" s="27" t="s">
        <v>1011</v>
      </c>
      <c r="L4" s="27"/>
      <c r="M4" s="27" t="s">
        <v>1012</v>
      </c>
      <c r="N4" s="27"/>
      <c r="O4" s="27" t="s">
        <v>1013</v>
      </c>
      <c r="P4" s="27"/>
      <c r="Q4" s="27" t="s">
        <v>1014</v>
      </c>
      <c r="R4" s="27" t="s">
        <v>1015</v>
      </c>
      <c r="S4" s="27" t="s">
        <v>1016</v>
      </c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</row>
    <row r="5" spans="1:135" ht="15">
      <c r="A5" s="27" t="s">
        <v>18</v>
      </c>
      <c r="B5" s="27" t="s">
        <v>1003</v>
      </c>
      <c r="C5" s="27" t="s">
        <v>11</v>
      </c>
      <c r="D5" s="27" t="s">
        <v>1004</v>
      </c>
      <c r="E5" s="27" t="s">
        <v>1005</v>
      </c>
      <c r="F5" s="27" t="s">
        <v>1006</v>
      </c>
      <c r="G5" s="27" t="s">
        <v>1007</v>
      </c>
      <c r="H5" s="27" t="s">
        <v>1008</v>
      </c>
      <c r="I5" s="27" t="s">
        <v>1009</v>
      </c>
      <c r="J5" s="27" t="s">
        <v>1010</v>
      </c>
      <c r="K5" s="27" t="s">
        <v>1011</v>
      </c>
      <c r="L5" s="27"/>
      <c r="M5" s="27" t="s">
        <v>1012</v>
      </c>
      <c r="N5" s="27"/>
      <c r="O5" s="27" t="s">
        <v>1013</v>
      </c>
      <c r="P5" s="27"/>
      <c r="Q5" s="27" t="s">
        <v>1014</v>
      </c>
      <c r="R5" s="27" t="s">
        <v>1015</v>
      </c>
      <c r="S5" s="27" t="s">
        <v>1016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</row>
    <row r="6" spans="1:135" ht="15">
      <c r="A6" s="27" t="s">
        <v>19</v>
      </c>
      <c r="B6" s="27" t="s">
        <v>1003</v>
      </c>
      <c r="C6" s="27" t="s">
        <v>11</v>
      </c>
      <c r="D6" s="27" t="s">
        <v>1004</v>
      </c>
      <c r="E6" s="27" t="s">
        <v>1005</v>
      </c>
      <c r="F6" s="27" t="s">
        <v>1006</v>
      </c>
      <c r="G6" s="27" t="s">
        <v>1007</v>
      </c>
      <c r="H6" s="27" t="s">
        <v>1008</v>
      </c>
      <c r="I6" s="27" t="s">
        <v>1009</v>
      </c>
      <c r="J6" s="27" t="s">
        <v>1010</v>
      </c>
      <c r="K6" s="27" t="s">
        <v>1011</v>
      </c>
      <c r="L6" s="27"/>
      <c r="M6" s="27" t="s">
        <v>1012</v>
      </c>
      <c r="N6" s="27"/>
      <c r="O6" s="27" t="s">
        <v>1013</v>
      </c>
      <c r="P6" s="27"/>
      <c r="Q6" s="27" t="s">
        <v>1014</v>
      </c>
      <c r="R6" s="27" t="s">
        <v>1015</v>
      </c>
      <c r="S6" s="27" t="s">
        <v>1016</v>
      </c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</row>
    <row r="7" spans="1:135" ht="15">
      <c r="A7" s="27" t="s">
        <v>20</v>
      </c>
      <c r="B7" s="27" t="s">
        <v>1003</v>
      </c>
      <c r="C7" s="27" t="s">
        <v>11</v>
      </c>
      <c r="D7" s="27" t="s">
        <v>1004</v>
      </c>
      <c r="E7" s="27" t="s">
        <v>1005</v>
      </c>
      <c r="F7" s="27" t="s">
        <v>1006</v>
      </c>
      <c r="G7" s="27" t="s">
        <v>1007</v>
      </c>
      <c r="H7" s="27" t="s">
        <v>1008</v>
      </c>
      <c r="I7" s="27" t="s">
        <v>1009</v>
      </c>
      <c r="J7" s="27" t="s">
        <v>1010</v>
      </c>
      <c r="K7" s="27" t="s">
        <v>1011</v>
      </c>
      <c r="L7" s="27"/>
      <c r="M7" s="27" t="s">
        <v>1012</v>
      </c>
      <c r="N7" s="27"/>
      <c r="O7" s="27" t="s">
        <v>1013</v>
      </c>
      <c r="P7" s="27"/>
      <c r="Q7" s="27" t="s">
        <v>1014</v>
      </c>
      <c r="R7" s="27" t="s">
        <v>1015</v>
      </c>
      <c r="S7" s="27" t="s">
        <v>1016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</row>
    <row r="8" spans="1:135" ht="15">
      <c r="A8" s="27" t="s">
        <v>21</v>
      </c>
      <c r="B8" s="27" t="s">
        <v>1003</v>
      </c>
      <c r="C8" s="27" t="s">
        <v>11</v>
      </c>
      <c r="D8" s="27" t="s">
        <v>1004</v>
      </c>
      <c r="E8" s="27" t="s">
        <v>1005</v>
      </c>
      <c r="F8" s="27" t="s">
        <v>1006</v>
      </c>
      <c r="G8" s="27" t="s">
        <v>1007</v>
      </c>
      <c r="H8" s="27" t="s">
        <v>1008</v>
      </c>
      <c r="I8" s="27" t="s">
        <v>1009</v>
      </c>
      <c r="J8" s="27" t="s">
        <v>1010</v>
      </c>
      <c r="K8" s="27" t="s">
        <v>1011</v>
      </c>
      <c r="L8" s="27"/>
      <c r="M8" s="27" t="s">
        <v>1012</v>
      </c>
      <c r="N8" s="27"/>
      <c r="O8" s="27" t="s">
        <v>1013</v>
      </c>
      <c r="P8" s="27"/>
      <c r="Q8" s="27" t="s">
        <v>1014</v>
      </c>
      <c r="R8" s="27" t="s">
        <v>1015</v>
      </c>
      <c r="S8" s="27" t="s">
        <v>1016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</row>
    <row r="9" spans="1:135" ht="15">
      <c r="A9" s="27" t="s">
        <v>22</v>
      </c>
      <c r="B9" s="27" t="s">
        <v>1003</v>
      </c>
      <c r="C9" s="27" t="s">
        <v>11</v>
      </c>
      <c r="D9" s="27" t="s">
        <v>1004</v>
      </c>
      <c r="E9" s="27" t="s">
        <v>1005</v>
      </c>
      <c r="F9" s="27" t="s">
        <v>1006</v>
      </c>
      <c r="G9" s="27" t="s">
        <v>1007</v>
      </c>
      <c r="H9" s="27" t="s">
        <v>1008</v>
      </c>
      <c r="I9" s="27" t="s">
        <v>1009</v>
      </c>
      <c r="J9" s="27" t="s">
        <v>1010</v>
      </c>
      <c r="K9" s="27" t="s">
        <v>1011</v>
      </c>
      <c r="L9" s="27"/>
      <c r="M9" s="27" t="s">
        <v>1012</v>
      </c>
      <c r="N9" s="27"/>
      <c r="O9" s="27" t="s">
        <v>1013</v>
      </c>
      <c r="P9" s="27"/>
      <c r="Q9" s="27" t="s">
        <v>1014</v>
      </c>
      <c r="R9" s="27" t="s">
        <v>1015</v>
      </c>
      <c r="S9" s="27" t="s">
        <v>1016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</row>
    <row r="10" spans="1:135" ht="15">
      <c r="A10" s="27" t="s">
        <v>23</v>
      </c>
      <c r="B10" s="27" t="s">
        <v>1003</v>
      </c>
      <c r="C10" s="27" t="s">
        <v>11</v>
      </c>
      <c r="D10" s="27" t="s">
        <v>1004</v>
      </c>
      <c r="E10" s="27" t="s">
        <v>1005</v>
      </c>
      <c r="F10" s="27" t="s">
        <v>1006</v>
      </c>
      <c r="G10" s="27" t="s">
        <v>1007</v>
      </c>
      <c r="H10" s="27" t="s">
        <v>1008</v>
      </c>
      <c r="I10" s="27" t="s">
        <v>1009</v>
      </c>
      <c r="J10" s="27" t="s">
        <v>1010</v>
      </c>
      <c r="K10" s="27" t="s">
        <v>1011</v>
      </c>
      <c r="L10" s="27"/>
      <c r="M10" s="27" t="s">
        <v>1012</v>
      </c>
      <c r="N10" s="27"/>
      <c r="O10" s="27" t="s">
        <v>1013</v>
      </c>
      <c r="P10" s="27"/>
      <c r="Q10" s="27" t="s">
        <v>1014</v>
      </c>
      <c r="R10" s="27" t="s">
        <v>1015</v>
      </c>
      <c r="S10" s="27" t="s">
        <v>1016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</row>
    <row r="11" spans="1:135" ht="15">
      <c r="A11" s="27" t="s">
        <v>24</v>
      </c>
      <c r="B11" s="27" t="s">
        <v>1003</v>
      </c>
      <c r="C11" s="27" t="s">
        <v>11</v>
      </c>
      <c r="D11" s="27" t="s">
        <v>1004</v>
      </c>
      <c r="E11" s="27" t="s">
        <v>1005</v>
      </c>
      <c r="F11" s="27" t="s">
        <v>1006</v>
      </c>
      <c r="G11" s="27" t="s">
        <v>1007</v>
      </c>
      <c r="H11" s="27" t="s">
        <v>1008</v>
      </c>
      <c r="I11" s="27" t="s">
        <v>1009</v>
      </c>
      <c r="J11" s="27" t="s">
        <v>1010</v>
      </c>
      <c r="K11" s="27" t="s">
        <v>1011</v>
      </c>
      <c r="L11" s="27"/>
      <c r="M11" s="27" t="s">
        <v>1012</v>
      </c>
      <c r="N11" s="27"/>
      <c r="O11" s="27" t="s">
        <v>1013</v>
      </c>
      <c r="P11" s="27"/>
      <c r="Q11" s="27" t="s">
        <v>1014</v>
      </c>
      <c r="R11" s="27" t="s">
        <v>1015</v>
      </c>
      <c r="S11" s="27" t="s">
        <v>1016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</row>
    <row r="12" spans="1:135" ht="15">
      <c r="A12" s="27" t="s">
        <v>25</v>
      </c>
      <c r="B12" s="27" t="s">
        <v>1003</v>
      </c>
      <c r="C12" s="27" t="s">
        <v>11</v>
      </c>
      <c r="D12" s="27" t="s">
        <v>1004</v>
      </c>
      <c r="E12" s="27" t="s">
        <v>1005</v>
      </c>
      <c r="F12" s="27" t="s">
        <v>1006</v>
      </c>
      <c r="G12" s="27" t="s">
        <v>1007</v>
      </c>
      <c r="H12" s="27" t="s">
        <v>1008</v>
      </c>
      <c r="I12" s="27" t="s">
        <v>1009</v>
      </c>
      <c r="J12" s="27" t="s">
        <v>1010</v>
      </c>
      <c r="K12" s="27" t="s">
        <v>1011</v>
      </c>
      <c r="L12" s="27"/>
      <c r="M12" s="27" t="s">
        <v>1012</v>
      </c>
      <c r="N12" s="27"/>
      <c r="O12" s="27" t="s">
        <v>1013</v>
      </c>
      <c r="P12" s="27"/>
      <c r="Q12" s="27" t="s">
        <v>1014</v>
      </c>
      <c r="R12" s="27" t="s">
        <v>1015</v>
      </c>
      <c r="S12" s="27" t="s">
        <v>1016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</row>
    <row r="13" spans="1:135" ht="15">
      <c r="A13" s="27" t="s">
        <v>26</v>
      </c>
      <c r="B13" s="27" t="s">
        <v>1003</v>
      </c>
      <c r="C13" s="27" t="s">
        <v>11</v>
      </c>
      <c r="D13" s="27" t="s">
        <v>1004</v>
      </c>
      <c r="E13" s="27" t="s">
        <v>1005</v>
      </c>
      <c r="F13" s="27" t="s">
        <v>1006</v>
      </c>
      <c r="G13" s="27" t="s">
        <v>1007</v>
      </c>
      <c r="H13" s="27" t="s">
        <v>1008</v>
      </c>
      <c r="I13" s="27" t="s">
        <v>1009</v>
      </c>
      <c r="J13" s="27" t="s">
        <v>1010</v>
      </c>
      <c r="K13" s="27" t="s">
        <v>1011</v>
      </c>
      <c r="L13" s="27"/>
      <c r="M13" s="27" t="s">
        <v>1012</v>
      </c>
      <c r="N13" s="27"/>
      <c r="O13" s="27" t="s">
        <v>1013</v>
      </c>
      <c r="P13" s="27"/>
      <c r="Q13" s="27" t="s">
        <v>1014</v>
      </c>
      <c r="R13" s="27" t="s">
        <v>1015</v>
      </c>
      <c r="S13" s="27" t="s">
        <v>1016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</row>
    <row r="14" spans="1:135" ht="15">
      <c r="A14" s="27" t="s">
        <v>1017</v>
      </c>
      <c r="B14" s="27" t="s">
        <v>1003</v>
      </c>
      <c r="C14" s="27" t="s">
        <v>11</v>
      </c>
      <c r="D14" s="27" t="s">
        <v>1004</v>
      </c>
      <c r="E14" s="27" t="s">
        <v>1005</v>
      </c>
      <c r="F14" s="27" t="s">
        <v>1006</v>
      </c>
      <c r="G14" s="27" t="s">
        <v>1007</v>
      </c>
      <c r="H14" s="27" t="s">
        <v>1008</v>
      </c>
      <c r="I14" s="27" t="s">
        <v>1009</v>
      </c>
      <c r="J14" s="27" t="s">
        <v>1010</v>
      </c>
      <c r="K14" s="27" t="s">
        <v>1011</v>
      </c>
      <c r="L14" s="27"/>
      <c r="M14" s="27" t="s">
        <v>1012</v>
      </c>
      <c r="N14" s="27"/>
      <c r="O14" s="27" t="s">
        <v>1013</v>
      </c>
      <c r="P14" s="27"/>
      <c r="Q14" s="27" t="s">
        <v>1014</v>
      </c>
      <c r="R14" s="27" t="s">
        <v>1015</v>
      </c>
      <c r="S14" s="27" t="s">
        <v>1016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</row>
    <row r="15" spans="1:135" ht="15">
      <c r="A15" s="27" t="s">
        <v>1018</v>
      </c>
      <c r="B15" s="27" t="s">
        <v>1003</v>
      </c>
      <c r="C15" s="27" t="s">
        <v>11</v>
      </c>
      <c r="D15" s="27" t="s">
        <v>1004</v>
      </c>
      <c r="E15" s="27" t="s">
        <v>1005</v>
      </c>
      <c r="F15" s="27" t="s">
        <v>1006</v>
      </c>
      <c r="G15" s="27" t="s">
        <v>1007</v>
      </c>
      <c r="H15" s="27" t="s">
        <v>1008</v>
      </c>
      <c r="I15" s="27" t="s">
        <v>1009</v>
      </c>
      <c r="J15" s="27" t="s">
        <v>1010</v>
      </c>
      <c r="K15" s="27" t="s">
        <v>1011</v>
      </c>
      <c r="L15" s="27"/>
      <c r="M15" s="27" t="s">
        <v>1012</v>
      </c>
      <c r="N15" s="27"/>
      <c r="O15" s="27" t="s">
        <v>1013</v>
      </c>
      <c r="P15" s="27"/>
      <c r="Q15" s="27" t="s">
        <v>1014</v>
      </c>
      <c r="R15" s="27" t="s">
        <v>1015</v>
      </c>
      <c r="S15" s="27" t="s">
        <v>1016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</row>
    <row r="16" spans="1:135" ht="15">
      <c r="A16" s="27" t="s">
        <v>1019</v>
      </c>
      <c r="B16" s="27" t="s">
        <v>1003</v>
      </c>
      <c r="C16" s="27" t="s">
        <v>11</v>
      </c>
      <c r="D16" s="27" t="s">
        <v>1004</v>
      </c>
      <c r="E16" s="27" t="s">
        <v>1005</v>
      </c>
      <c r="F16" s="27" t="s">
        <v>1006</v>
      </c>
      <c r="G16" s="27" t="s">
        <v>1007</v>
      </c>
      <c r="H16" s="27" t="s">
        <v>1008</v>
      </c>
      <c r="I16" s="27" t="s">
        <v>1009</v>
      </c>
      <c r="J16" s="27" t="s">
        <v>1010</v>
      </c>
      <c r="K16" s="27" t="s">
        <v>1011</v>
      </c>
      <c r="L16" s="27"/>
      <c r="M16" s="27" t="s">
        <v>1012</v>
      </c>
      <c r="N16" s="27"/>
      <c r="O16" s="27" t="s">
        <v>1013</v>
      </c>
      <c r="P16" s="27"/>
      <c r="Q16" s="27" t="s">
        <v>1014</v>
      </c>
      <c r="R16" s="27" t="s">
        <v>1015</v>
      </c>
      <c r="S16" s="27" t="s">
        <v>1016</v>
      </c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</row>
    <row r="17" spans="1:135" ht="15">
      <c r="A17" s="27" t="s">
        <v>1020</v>
      </c>
      <c r="B17" s="27" t="s">
        <v>1003</v>
      </c>
      <c r="C17" s="27" t="s">
        <v>11</v>
      </c>
      <c r="D17" s="27" t="s">
        <v>1004</v>
      </c>
      <c r="E17" s="27" t="s">
        <v>1005</v>
      </c>
      <c r="F17" s="27" t="s">
        <v>1006</v>
      </c>
      <c r="G17" s="27" t="s">
        <v>1007</v>
      </c>
      <c r="H17" s="27" t="s">
        <v>1008</v>
      </c>
      <c r="I17" s="27" t="s">
        <v>1009</v>
      </c>
      <c r="J17" s="27" t="s">
        <v>1010</v>
      </c>
      <c r="K17" s="27" t="s">
        <v>1011</v>
      </c>
      <c r="L17" s="27"/>
      <c r="M17" s="27" t="s">
        <v>1012</v>
      </c>
      <c r="N17" s="27"/>
      <c r="O17" s="27" t="s">
        <v>1013</v>
      </c>
      <c r="P17" s="27"/>
      <c r="Q17" s="27" t="s">
        <v>1014</v>
      </c>
      <c r="R17" s="27" t="s">
        <v>1015</v>
      </c>
      <c r="S17" s="27" t="s">
        <v>1016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</row>
    <row r="18" spans="1:135" ht="15">
      <c r="A18" s="27" t="s">
        <v>1021</v>
      </c>
      <c r="B18" s="27" t="s">
        <v>1003</v>
      </c>
      <c r="C18" s="27" t="s">
        <v>11</v>
      </c>
      <c r="D18" s="27" t="s">
        <v>1004</v>
      </c>
      <c r="E18" s="27" t="s">
        <v>1005</v>
      </c>
      <c r="F18" s="27" t="s">
        <v>1006</v>
      </c>
      <c r="G18" s="27" t="s">
        <v>1007</v>
      </c>
      <c r="H18" s="27" t="s">
        <v>1008</v>
      </c>
      <c r="I18" s="27" t="s">
        <v>1009</v>
      </c>
      <c r="J18" s="27" t="s">
        <v>1010</v>
      </c>
      <c r="K18" s="27" t="s">
        <v>1011</v>
      </c>
      <c r="L18" s="27"/>
      <c r="M18" s="27" t="s">
        <v>1012</v>
      </c>
      <c r="N18" s="27"/>
      <c r="O18" s="27" t="s">
        <v>1013</v>
      </c>
      <c r="P18" s="27"/>
      <c r="Q18" s="27" t="s">
        <v>1014</v>
      </c>
      <c r="R18" s="27" t="s">
        <v>1015</v>
      </c>
      <c r="S18" s="27" t="s">
        <v>1016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</row>
    <row r="19" spans="1:135" ht="15">
      <c r="A19" s="27" t="s">
        <v>1022</v>
      </c>
      <c r="B19" s="27" t="s">
        <v>1023</v>
      </c>
      <c r="C19" s="27" t="s">
        <v>29</v>
      </c>
      <c r="D19" s="27" t="s">
        <v>1024</v>
      </c>
      <c r="E19" s="27" t="s">
        <v>1025</v>
      </c>
      <c r="F19" s="27" t="s">
        <v>1026</v>
      </c>
      <c r="G19" s="27"/>
      <c r="H19" s="27"/>
      <c r="I19" s="27" t="s">
        <v>1009</v>
      </c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 t="s">
        <v>1027</v>
      </c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 t="s">
        <v>1028</v>
      </c>
      <c r="CE19" s="27" t="s">
        <v>1029</v>
      </c>
      <c r="CF19" s="27" t="s">
        <v>1030</v>
      </c>
      <c r="CG19" s="27" t="s">
        <v>1031</v>
      </c>
      <c r="CH19" s="27" t="s">
        <v>1032</v>
      </c>
      <c r="CI19" s="27" t="s">
        <v>1033</v>
      </c>
      <c r="CJ19" s="27" t="s">
        <v>1034</v>
      </c>
      <c r="CK19" s="28">
        <v>100</v>
      </c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</row>
    <row r="20" spans="1:135" ht="15">
      <c r="A20" s="27" t="s">
        <v>1035</v>
      </c>
      <c r="B20" s="27" t="s">
        <v>1023</v>
      </c>
      <c r="C20" s="27" t="s">
        <v>29</v>
      </c>
      <c r="D20" s="27" t="s">
        <v>1024</v>
      </c>
      <c r="E20" s="27" t="s">
        <v>1025</v>
      </c>
      <c r="F20" s="27" t="s">
        <v>1026</v>
      </c>
      <c r="G20" s="27"/>
      <c r="H20" s="27"/>
      <c r="I20" s="27" t="s">
        <v>1009</v>
      </c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 t="s">
        <v>1027</v>
      </c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 t="s">
        <v>1028</v>
      </c>
      <c r="CE20" s="27" t="s">
        <v>1029</v>
      </c>
      <c r="CF20" s="27" t="s">
        <v>1030</v>
      </c>
      <c r="CG20" s="27" t="s">
        <v>1031</v>
      </c>
      <c r="CH20" s="27" t="s">
        <v>1032</v>
      </c>
      <c r="CI20" s="27" t="s">
        <v>1033</v>
      </c>
      <c r="CJ20" s="27" t="s">
        <v>1034</v>
      </c>
      <c r="CK20" s="28">
        <v>100</v>
      </c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</row>
    <row r="21" spans="1:135" ht="15">
      <c r="A21" s="27" t="s">
        <v>27</v>
      </c>
      <c r="B21" s="27" t="s">
        <v>1023</v>
      </c>
      <c r="C21" s="27" t="s">
        <v>29</v>
      </c>
      <c r="D21" s="27" t="s">
        <v>1036</v>
      </c>
      <c r="E21" s="27" t="s">
        <v>1025</v>
      </c>
      <c r="F21" s="27" t="s">
        <v>1026</v>
      </c>
      <c r="G21" s="27"/>
      <c r="H21" s="27"/>
      <c r="I21" s="27" t="s">
        <v>1009</v>
      </c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 t="s">
        <v>1027</v>
      </c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 t="s">
        <v>1037</v>
      </c>
      <c r="CE21" s="27" t="s">
        <v>1038</v>
      </c>
      <c r="CF21" s="27" t="s">
        <v>1030</v>
      </c>
      <c r="CG21" s="27" t="s">
        <v>1031</v>
      </c>
      <c r="CH21" s="27" t="s">
        <v>1039</v>
      </c>
      <c r="CI21" s="27" t="s">
        <v>1040</v>
      </c>
      <c r="CJ21" s="27" t="s">
        <v>1041</v>
      </c>
      <c r="CK21" s="28">
        <v>101</v>
      </c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</row>
    <row r="22" spans="1:135" ht="15">
      <c r="A22" s="27" t="s">
        <v>30</v>
      </c>
      <c r="B22" s="27" t="s">
        <v>1023</v>
      </c>
      <c r="C22" s="27" t="s">
        <v>29</v>
      </c>
      <c r="D22" s="27" t="s">
        <v>1042</v>
      </c>
      <c r="E22" s="27" t="s">
        <v>1025</v>
      </c>
      <c r="F22" s="27" t="s">
        <v>1026</v>
      </c>
      <c r="G22" s="27"/>
      <c r="H22" s="27"/>
      <c r="I22" s="27" t="s">
        <v>1009</v>
      </c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 t="s">
        <v>1027</v>
      </c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 t="s">
        <v>1043</v>
      </c>
      <c r="CE22" s="27" t="s">
        <v>1044</v>
      </c>
      <c r="CF22" s="27" t="s">
        <v>1030</v>
      </c>
      <c r="CG22" s="27" t="s">
        <v>1031</v>
      </c>
      <c r="CH22" s="27" t="s">
        <v>1045</v>
      </c>
      <c r="CI22" s="27" t="s">
        <v>1046</v>
      </c>
      <c r="CJ22" s="27" t="s">
        <v>1047</v>
      </c>
      <c r="CK22" s="28">
        <v>102</v>
      </c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</row>
    <row r="23" spans="1:135" ht="15">
      <c r="A23" s="27" t="s">
        <v>31</v>
      </c>
      <c r="B23" s="27" t="s">
        <v>1023</v>
      </c>
      <c r="C23" s="27" t="s">
        <v>29</v>
      </c>
      <c r="D23" s="27" t="s">
        <v>1048</v>
      </c>
      <c r="E23" s="27" t="s">
        <v>1025</v>
      </c>
      <c r="F23" s="27" t="s">
        <v>1026</v>
      </c>
      <c r="G23" s="27"/>
      <c r="H23" s="27"/>
      <c r="I23" s="27" t="s">
        <v>1009</v>
      </c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 t="s">
        <v>1027</v>
      </c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 t="s">
        <v>1049</v>
      </c>
      <c r="CE23" s="27" t="s">
        <v>1050</v>
      </c>
      <c r="CF23" s="27" t="s">
        <v>1030</v>
      </c>
      <c r="CG23" s="27" t="s">
        <v>1031</v>
      </c>
      <c r="CH23" s="27" t="s">
        <v>1051</v>
      </c>
      <c r="CI23" s="27" t="s">
        <v>1052</v>
      </c>
      <c r="CJ23" s="27" t="s">
        <v>1053</v>
      </c>
      <c r="CK23" s="28">
        <v>103</v>
      </c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</row>
    <row r="24" spans="1:135" ht="15">
      <c r="A24" s="27" t="s">
        <v>32</v>
      </c>
      <c r="B24" s="27" t="s">
        <v>1023</v>
      </c>
      <c r="C24" s="27" t="s">
        <v>29</v>
      </c>
      <c r="D24" s="27" t="s">
        <v>1054</v>
      </c>
      <c r="E24" s="27" t="s">
        <v>1025</v>
      </c>
      <c r="F24" s="27" t="s">
        <v>1026</v>
      </c>
      <c r="G24" s="27"/>
      <c r="H24" s="27"/>
      <c r="I24" s="27" t="s">
        <v>1009</v>
      </c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 t="s">
        <v>1027</v>
      </c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 t="s">
        <v>1055</v>
      </c>
      <c r="CE24" s="27" t="s">
        <v>1056</v>
      </c>
      <c r="CF24" s="27" t="s">
        <v>1030</v>
      </c>
      <c r="CG24" s="27" t="s">
        <v>1031</v>
      </c>
      <c r="CH24" s="27" t="s">
        <v>1057</v>
      </c>
      <c r="CI24" s="27" t="s">
        <v>1058</v>
      </c>
      <c r="CJ24" s="27" t="s">
        <v>1059</v>
      </c>
      <c r="CK24" s="28">
        <v>104</v>
      </c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</row>
    <row r="25" spans="1:135" ht="15">
      <c r="A25" s="27" t="s">
        <v>33</v>
      </c>
      <c r="B25" s="27" t="s">
        <v>1023</v>
      </c>
      <c r="C25" s="27" t="s">
        <v>29</v>
      </c>
      <c r="D25" s="27" t="s">
        <v>1060</v>
      </c>
      <c r="E25" s="27" t="s">
        <v>1025</v>
      </c>
      <c r="F25" s="27" t="s">
        <v>1026</v>
      </c>
      <c r="G25" s="27"/>
      <c r="H25" s="27"/>
      <c r="I25" s="27" t="s">
        <v>1009</v>
      </c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 t="s">
        <v>1027</v>
      </c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 t="s">
        <v>1061</v>
      </c>
      <c r="CE25" s="27" t="s">
        <v>1062</v>
      </c>
      <c r="CF25" s="27" t="s">
        <v>1030</v>
      </c>
      <c r="CG25" s="27" t="s">
        <v>1031</v>
      </c>
      <c r="CH25" s="27" t="s">
        <v>1063</v>
      </c>
      <c r="CI25" s="27" t="s">
        <v>1064</v>
      </c>
      <c r="CJ25" s="27" t="s">
        <v>1065</v>
      </c>
      <c r="CK25" s="28">
        <v>105</v>
      </c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</row>
    <row r="26" spans="1:135" ht="15">
      <c r="A26" s="27" t="s">
        <v>34</v>
      </c>
      <c r="B26" s="27" t="s">
        <v>1023</v>
      </c>
      <c r="C26" s="27" t="s">
        <v>29</v>
      </c>
      <c r="D26" s="27" t="s">
        <v>1066</v>
      </c>
      <c r="E26" s="27" t="s">
        <v>1025</v>
      </c>
      <c r="F26" s="27" t="s">
        <v>1026</v>
      </c>
      <c r="G26" s="27"/>
      <c r="H26" s="27"/>
      <c r="I26" s="27" t="s">
        <v>1009</v>
      </c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 t="s">
        <v>1027</v>
      </c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 t="s">
        <v>1067</v>
      </c>
      <c r="CE26" s="27" t="s">
        <v>1068</v>
      </c>
      <c r="CF26" s="27" t="s">
        <v>1030</v>
      </c>
      <c r="CG26" s="27" t="s">
        <v>1031</v>
      </c>
      <c r="CH26" s="27" t="s">
        <v>1069</v>
      </c>
      <c r="CI26" s="27" t="s">
        <v>1070</v>
      </c>
      <c r="CJ26" s="27" t="s">
        <v>1071</v>
      </c>
      <c r="CK26" s="28">
        <v>106</v>
      </c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</row>
    <row r="27" spans="1:135" ht="15">
      <c r="A27" s="27" t="s">
        <v>35</v>
      </c>
      <c r="B27" s="27" t="s">
        <v>1023</v>
      </c>
      <c r="C27" s="27" t="s">
        <v>29</v>
      </c>
      <c r="D27" s="27" t="s">
        <v>1072</v>
      </c>
      <c r="E27" s="27" t="s">
        <v>1025</v>
      </c>
      <c r="F27" s="27" t="s">
        <v>1026</v>
      </c>
      <c r="G27" s="27"/>
      <c r="H27" s="27"/>
      <c r="I27" s="27" t="s">
        <v>1009</v>
      </c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 t="s">
        <v>1027</v>
      </c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 t="s">
        <v>1073</v>
      </c>
      <c r="CE27" s="27" t="s">
        <v>1074</v>
      </c>
      <c r="CF27" s="27" t="s">
        <v>1030</v>
      </c>
      <c r="CG27" s="27" t="s">
        <v>1031</v>
      </c>
      <c r="CH27" s="27" t="s">
        <v>1075</v>
      </c>
      <c r="CI27" s="27" t="s">
        <v>1076</v>
      </c>
      <c r="CJ27" s="27" t="s">
        <v>1077</v>
      </c>
      <c r="CK27" s="28">
        <v>107</v>
      </c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</row>
    <row r="28" spans="1:135" ht="15">
      <c r="A28" s="27" t="s">
        <v>36</v>
      </c>
      <c r="B28" s="27" t="s">
        <v>1023</v>
      </c>
      <c r="C28" s="27" t="s">
        <v>29</v>
      </c>
      <c r="D28" s="27" t="s">
        <v>1078</v>
      </c>
      <c r="E28" s="27" t="s">
        <v>1025</v>
      </c>
      <c r="F28" s="27" t="s">
        <v>1026</v>
      </c>
      <c r="G28" s="27"/>
      <c r="H28" s="27"/>
      <c r="I28" s="27" t="s">
        <v>1009</v>
      </c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 t="s">
        <v>1027</v>
      </c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 t="s">
        <v>1079</v>
      </c>
      <c r="CE28" s="27" t="s">
        <v>1080</v>
      </c>
      <c r="CF28" s="27" t="s">
        <v>1030</v>
      </c>
      <c r="CG28" s="27" t="s">
        <v>1031</v>
      </c>
      <c r="CH28" s="27" t="s">
        <v>1081</v>
      </c>
      <c r="CI28" s="27" t="s">
        <v>1082</v>
      </c>
      <c r="CJ28" s="27" t="s">
        <v>1083</v>
      </c>
      <c r="CK28" s="28">
        <v>108</v>
      </c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</row>
    <row r="29" spans="1:135" ht="15">
      <c r="A29" s="27" t="s">
        <v>37</v>
      </c>
      <c r="B29" s="27" t="s">
        <v>1023</v>
      </c>
      <c r="C29" s="27" t="s">
        <v>29</v>
      </c>
      <c r="D29" s="27" t="s">
        <v>1084</v>
      </c>
      <c r="E29" s="27" t="s">
        <v>1025</v>
      </c>
      <c r="F29" s="27" t="s">
        <v>1026</v>
      </c>
      <c r="G29" s="27"/>
      <c r="H29" s="27"/>
      <c r="I29" s="27" t="s">
        <v>1009</v>
      </c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 t="s">
        <v>1027</v>
      </c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 t="s">
        <v>1085</v>
      </c>
      <c r="CE29" s="27" t="s">
        <v>1086</v>
      </c>
      <c r="CF29" s="27" t="s">
        <v>1030</v>
      </c>
      <c r="CG29" s="27" t="s">
        <v>1031</v>
      </c>
      <c r="CH29" s="27" t="s">
        <v>1087</v>
      </c>
      <c r="CI29" s="27" t="s">
        <v>1088</v>
      </c>
      <c r="CJ29" s="27" t="s">
        <v>1089</v>
      </c>
      <c r="CK29" s="28">
        <v>109</v>
      </c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</row>
    <row r="30" spans="1:135" ht="15">
      <c r="A30" s="27" t="s">
        <v>38</v>
      </c>
      <c r="B30" s="27" t="s">
        <v>1023</v>
      </c>
      <c r="C30" s="27" t="s">
        <v>29</v>
      </c>
      <c r="D30" s="27" t="s">
        <v>1090</v>
      </c>
      <c r="E30" s="27" t="s">
        <v>1025</v>
      </c>
      <c r="F30" s="27" t="s">
        <v>1026</v>
      </c>
      <c r="G30" s="27"/>
      <c r="H30" s="27"/>
      <c r="I30" s="27" t="s">
        <v>1009</v>
      </c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 t="s">
        <v>1027</v>
      </c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 t="s">
        <v>1091</v>
      </c>
      <c r="CE30" s="27" t="s">
        <v>1092</v>
      </c>
      <c r="CF30" s="27" t="s">
        <v>1030</v>
      </c>
      <c r="CG30" s="27" t="s">
        <v>1031</v>
      </c>
      <c r="CH30" s="27" t="s">
        <v>1093</v>
      </c>
      <c r="CI30" s="27" t="s">
        <v>1094</v>
      </c>
      <c r="CJ30" s="27" t="s">
        <v>1095</v>
      </c>
      <c r="CK30" s="28">
        <v>110</v>
      </c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</row>
    <row r="31" spans="1:135" ht="15">
      <c r="A31" s="27" t="s">
        <v>39</v>
      </c>
      <c r="B31" s="27" t="s">
        <v>1023</v>
      </c>
      <c r="C31" s="27" t="s">
        <v>29</v>
      </c>
      <c r="D31" s="27" t="s">
        <v>1096</v>
      </c>
      <c r="E31" s="27" t="s">
        <v>1025</v>
      </c>
      <c r="F31" s="27" t="s">
        <v>1026</v>
      </c>
      <c r="G31" s="27"/>
      <c r="H31" s="27"/>
      <c r="I31" s="27" t="s">
        <v>1009</v>
      </c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 t="s">
        <v>1027</v>
      </c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 t="s">
        <v>1097</v>
      </c>
      <c r="CE31" s="27" t="s">
        <v>1098</v>
      </c>
      <c r="CF31" s="27" t="s">
        <v>1030</v>
      </c>
      <c r="CG31" s="27" t="s">
        <v>1031</v>
      </c>
      <c r="CH31" s="27" t="s">
        <v>1099</v>
      </c>
      <c r="CI31" s="27" t="s">
        <v>1100</v>
      </c>
      <c r="CJ31" s="27" t="s">
        <v>1101</v>
      </c>
      <c r="CK31" s="28">
        <v>111</v>
      </c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</row>
    <row r="32" spans="1:135" ht="15">
      <c r="A32" s="27" t="s">
        <v>40</v>
      </c>
      <c r="B32" s="27" t="s">
        <v>1023</v>
      </c>
      <c r="C32" s="27" t="s">
        <v>29</v>
      </c>
      <c r="D32" s="27" t="s">
        <v>1102</v>
      </c>
      <c r="E32" s="27" t="s">
        <v>1025</v>
      </c>
      <c r="F32" s="27" t="s">
        <v>1026</v>
      </c>
      <c r="G32" s="27"/>
      <c r="H32" s="27"/>
      <c r="I32" s="27" t="s">
        <v>1009</v>
      </c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 t="s">
        <v>1027</v>
      </c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 t="s">
        <v>1103</v>
      </c>
      <c r="CE32" s="27" t="s">
        <v>1104</v>
      </c>
      <c r="CF32" s="27" t="s">
        <v>1030</v>
      </c>
      <c r="CG32" s="27" t="s">
        <v>1031</v>
      </c>
      <c r="CH32" s="27" t="s">
        <v>1105</v>
      </c>
      <c r="CI32" s="27" t="s">
        <v>1106</v>
      </c>
      <c r="CJ32" s="27" t="s">
        <v>1107</v>
      </c>
      <c r="CK32" s="28">
        <v>112</v>
      </c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</row>
    <row r="33" spans="1:135" ht="15">
      <c r="A33" s="27" t="s">
        <v>50</v>
      </c>
      <c r="B33" s="27" t="s">
        <v>1003</v>
      </c>
      <c r="C33" s="27" t="s">
        <v>42</v>
      </c>
      <c r="D33" s="27" t="s">
        <v>1108</v>
      </c>
      <c r="E33" s="27" t="s">
        <v>1109</v>
      </c>
      <c r="F33" s="27" t="s">
        <v>1110</v>
      </c>
      <c r="G33" s="27" t="s">
        <v>1111</v>
      </c>
      <c r="H33" s="27" t="s">
        <v>1112</v>
      </c>
      <c r="I33" s="27" t="s">
        <v>1113</v>
      </c>
      <c r="J33" s="27"/>
      <c r="K33" s="27" t="s">
        <v>1009</v>
      </c>
      <c r="L33" s="27"/>
      <c r="M33" s="27" t="s">
        <v>1114</v>
      </c>
      <c r="N33" s="27"/>
      <c r="O33" s="27" t="s">
        <v>1115</v>
      </c>
      <c r="P33" s="27" t="s">
        <v>1116</v>
      </c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 t="s">
        <v>1117</v>
      </c>
      <c r="AB33" s="27" t="s">
        <v>1118</v>
      </c>
      <c r="AC33" s="27" t="s">
        <v>1119</v>
      </c>
      <c r="AD33" s="27"/>
      <c r="AE33" s="27"/>
      <c r="AF33" s="27" t="s">
        <v>1120</v>
      </c>
      <c r="AG33" s="27"/>
      <c r="AH33" s="27" t="s">
        <v>1121</v>
      </c>
      <c r="AI33" s="27"/>
      <c r="AJ33" s="27"/>
      <c r="AK33" s="27"/>
      <c r="AL33" s="27" t="s">
        <v>1122</v>
      </c>
      <c r="AM33" s="27" t="s">
        <v>1123</v>
      </c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</row>
    <row r="34" spans="1:135" ht="15">
      <c r="A34" s="27" t="s">
        <v>51</v>
      </c>
      <c r="B34" s="27" t="s">
        <v>1003</v>
      </c>
      <c r="C34" s="27" t="s">
        <v>42</v>
      </c>
      <c r="D34" s="27" t="s">
        <v>1108</v>
      </c>
      <c r="E34" s="27" t="s">
        <v>1109</v>
      </c>
      <c r="F34" s="27" t="s">
        <v>1110</v>
      </c>
      <c r="G34" s="27" t="s">
        <v>1111</v>
      </c>
      <c r="H34" s="27" t="s">
        <v>1112</v>
      </c>
      <c r="I34" s="27" t="s">
        <v>1113</v>
      </c>
      <c r="J34" s="27"/>
      <c r="K34" s="27" t="s">
        <v>1009</v>
      </c>
      <c r="L34" s="27"/>
      <c r="M34" s="27" t="s">
        <v>1114</v>
      </c>
      <c r="N34" s="27"/>
      <c r="O34" s="27" t="s">
        <v>1115</v>
      </c>
      <c r="P34" s="27" t="s">
        <v>1116</v>
      </c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 t="s">
        <v>1117</v>
      </c>
      <c r="AB34" s="27" t="s">
        <v>1118</v>
      </c>
      <c r="AC34" s="27" t="s">
        <v>1119</v>
      </c>
      <c r="AD34" s="27"/>
      <c r="AE34" s="27"/>
      <c r="AF34" s="27" t="s">
        <v>1120</v>
      </c>
      <c r="AG34" s="27"/>
      <c r="AH34" s="27" t="s">
        <v>1121</v>
      </c>
      <c r="AI34" s="27"/>
      <c r="AJ34" s="27"/>
      <c r="AK34" s="27"/>
      <c r="AL34" s="27" t="s">
        <v>1122</v>
      </c>
      <c r="AM34" s="27" t="s">
        <v>1123</v>
      </c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</row>
    <row r="35" spans="1:135" ht="15">
      <c r="A35" s="27" t="s">
        <v>52</v>
      </c>
      <c r="B35" s="27" t="s">
        <v>1003</v>
      </c>
      <c r="C35" s="27" t="s">
        <v>42</v>
      </c>
      <c r="D35" s="27" t="s">
        <v>1108</v>
      </c>
      <c r="E35" s="27" t="s">
        <v>1109</v>
      </c>
      <c r="F35" s="27" t="s">
        <v>1110</v>
      </c>
      <c r="G35" s="27" t="s">
        <v>1111</v>
      </c>
      <c r="H35" s="27" t="s">
        <v>1112</v>
      </c>
      <c r="I35" s="27" t="s">
        <v>1113</v>
      </c>
      <c r="J35" s="27"/>
      <c r="K35" s="27" t="s">
        <v>1009</v>
      </c>
      <c r="L35" s="27"/>
      <c r="M35" s="27" t="s">
        <v>1114</v>
      </c>
      <c r="N35" s="27"/>
      <c r="O35" s="27" t="s">
        <v>1115</v>
      </c>
      <c r="P35" s="27" t="s">
        <v>1116</v>
      </c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 t="s">
        <v>1117</v>
      </c>
      <c r="AB35" s="27" t="s">
        <v>1118</v>
      </c>
      <c r="AC35" s="27" t="s">
        <v>1119</v>
      </c>
      <c r="AD35" s="27"/>
      <c r="AE35" s="27"/>
      <c r="AF35" s="27" t="s">
        <v>1120</v>
      </c>
      <c r="AG35" s="27"/>
      <c r="AH35" s="27" t="s">
        <v>1121</v>
      </c>
      <c r="AI35" s="27"/>
      <c r="AJ35" s="27"/>
      <c r="AK35" s="27"/>
      <c r="AL35" s="27" t="s">
        <v>1122</v>
      </c>
      <c r="AM35" s="27" t="s">
        <v>1123</v>
      </c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</row>
    <row r="36" spans="1:135" ht="15">
      <c r="A36" s="27" t="s">
        <v>53</v>
      </c>
      <c r="B36" s="27" t="s">
        <v>1003</v>
      </c>
      <c r="C36" s="27" t="s">
        <v>42</v>
      </c>
      <c r="D36" s="27" t="s">
        <v>1108</v>
      </c>
      <c r="E36" s="27" t="s">
        <v>1109</v>
      </c>
      <c r="F36" s="27" t="s">
        <v>1110</v>
      </c>
      <c r="G36" s="27" t="s">
        <v>1111</v>
      </c>
      <c r="H36" s="27" t="s">
        <v>1112</v>
      </c>
      <c r="I36" s="27" t="s">
        <v>1113</v>
      </c>
      <c r="J36" s="27"/>
      <c r="K36" s="27" t="s">
        <v>1009</v>
      </c>
      <c r="L36" s="27"/>
      <c r="M36" s="27" t="s">
        <v>1114</v>
      </c>
      <c r="N36" s="27"/>
      <c r="O36" s="27" t="s">
        <v>1115</v>
      </c>
      <c r="P36" s="27" t="s">
        <v>1116</v>
      </c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 t="s">
        <v>1117</v>
      </c>
      <c r="AB36" s="27" t="s">
        <v>1118</v>
      </c>
      <c r="AC36" s="27" t="s">
        <v>1119</v>
      </c>
      <c r="AD36" s="27"/>
      <c r="AE36" s="27"/>
      <c r="AF36" s="27" t="s">
        <v>1120</v>
      </c>
      <c r="AG36" s="27"/>
      <c r="AH36" s="27" t="s">
        <v>1121</v>
      </c>
      <c r="AI36" s="27"/>
      <c r="AJ36" s="27"/>
      <c r="AK36" s="27"/>
      <c r="AL36" s="27" t="s">
        <v>1122</v>
      </c>
      <c r="AM36" s="27" t="s">
        <v>1123</v>
      </c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</row>
    <row r="37" spans="1:135" ht="15">
      <c r="A37" s="27" t="s">
        <v>134</v>
      </c>
      <c r="B37" s="27" t="s">
        <v>55</v>
      </c>
      <c r="C37" s="27"/>
      <c r="D37" s="27" t="s">
        <v>1124</v>
      </c>
      <c r="E37" s="27" t="s">
        <v>1125</v>
      </c>
      <c r="F37" s="27" t="s">
        <v>1126</v>
      </c>
      <c r="G37" s="27" t="s">
        <v>1127</v>
      </c>
      <c r="H37" s="27" t="s">
        <v>1128</v>
      </c>
      <c r="I37" s="27" t="s">
        <v>1009</v>
      </c>
      <c r="J37" s="27" t="s">
        <v>1129</v>
      </c>
      <c r="K37" s="27" t="s">
        <v>1009</v>
      </c>
      <c r="L37" s="27" t="s">
        <v>1130</v>
      </c>
      <c r="M37" s="27" t="s">
        <v>1131</v>
      </c>
      <c r="N37" s="27" t="s">
        <v>1015</v>
      </c>
      <c r="O37" s="27" t="s">
        <v>1132</v>
      </c>
      <c r="P37" s="27" t="s">
        <v>1133</v>
      </c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</row>
    <row r="38" spans="1:135" ht="15">
      <c r="A38" s="27" t="s">
        <v>135</v>
      </c>
      <c r="B38" s="27" t="s">
        <v>55</v>
      </c>
      <c r="C38" s="27"/>
      <c r="D38" s="27" t="s">
        <v>1124</v>
      </c>
      <c r="E38" s="27" t="s">
        <v>1125</v>
      </c>
      <c r="F38" s="27" t="s">
        <v>1126</v>
      </c>
      <c r="G38" s="27" t="s">
        <v>1127</v>
      </c>
      <c r="H38" s="27" t="s">
        <v>1128</v>
      </c>
      <c r="I38" s="27" t="s">
        <v>1009</v>
      </c>
      <c r="J38" s="27" t="s">
        <v>1129</v>
      </c>
      <c r="K38" s="27" t="s">
        <v>1009</v>
      </c>
      <c r="L38" s="27" t="s">
        <v>1130</v>
      </c>
      <c r="M38" s="27" t="s">
        <v>1131</v>
      </c>
      <c r="N38" s="27" t="s">
        <v>1015</v>
      </c>
      <c r="O38" s="27" t="s">
        <v>1132</v>
      </c>
      <c r="P38" s="27" t="s">
        <v>1133</v>
      </c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</row>
    <row r="39" spans="1:135" ht="15">
      <c r="A39" s="27" t="s">
        <v>136</v>
      </c>
      <c r="B39" s="27" t="s">
        <v>55</v>
      </c>
      <c r="C39" s="27"/>
      <c r="D39" s="27" t="s">
        <v>1124</v>
      </c>
      <c r="E39" s="27" t="s">
        <v>1125</v>
      </c>
      <c r="F39" s="27" t="s">
        <v>1126</v>
      </c>
      <c r="G39" s="27" t="s">
        <v>1127</v>
      </c>
      <c r="H39" s="27" t="s">
        <v>1128</v>
      </c>
      <c r="I39" s="27" t="s">
        <v>1009</v>
      </c>
      <c r="J39" s="27" t="s">
        <v>1129</v>
      </c>
      <c r="K39" s="27" t="s">
        <v>1009</v>
      </c>
      <c r="L39" s="27" t="s">
        <v>1130</v>
      </c>
      <c r="M39" s="27" t="s">
        <v>1131</v>
      </c>
      <c r="N39" s="27" t="s">
        <v>1015</v>
      </c>
      <c r="O39" s="27" t="s">
        <v>1132</v>
      </c>
      <c r="P39" s="27" t="s">
        <v>1133</v>
      </c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</row>
    <row r="40" spans="1:135" ht="15">
      <c r="A40" s="27" t="s">
        <v>137</v>
      </c>
      <c r="B40" s="27" t="s">
        <v>55</v>
      </c>
      <c r="C40" s="27"/>
      <c r="D40" s="27" t="s">
        <v>1124</v>
      </c>
      <c r="E40" s="27" t="s">
        <v>1125</v>
      </c>
      <c r="F40" s="27" t="s">
        <v>1126</v>
      </c>
      <c r="G40" s="27" t="s">
        <v>1127</v>
      </c>
      <c r="H40" s="27" t="s">
        <v>1128</v>
      </c>
      <c r="I40" s="27" t="s">
        <v>1009</v>
      </c>
      <c r="J40" s="27" t="s">
        <v>1129</v>
      </c>
      <c r="K40" s="27" t="s">
        <v>1009</v>
      </c>
      <c r="L40" s="27" t="s">
        <v>1130</v>
      </c>
      <c r="M40" s="27" t="s">
        <v>1131</v>
      </c>
      <c r="N40" s="27" t="s">
        <v>1015</v>
      </c>
      <c r="O40" s="27" t="s">
        <v>1132</v>
      </c>
      <c r="P40" s="27" t="s">
        <v>1133</v>
      </c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</row>
    <row r="41" spans="1:135" ht="15">
      <c r="A41" s="27" t="s">
        <v>1134</v>
      </c>
      <c r="B41" s="27" t="s">
        <v>55</v>
      </c>
      <c r="C41" s="27"/>
      <c r="D41" s="27" t="s">
        <v>1124</v>
      </c>
      <c r="E41" s="27" t="s">
        <v>1125</v>
      </c>
      <c r="F41" s="27" t="s">
        <v>1126</v>
      </c>
      <c r="G41" s="27" t="s">
        <v>1127</v>
      </c>
      <c r="H41" s="27" t="s">
        <v>1128</v>
      </c>
      <c r="I41" s="27" t="s">
        <v>1009</v>
      </c>
      <c r="J41" s="27" t="s">
        <v>1129</v>
      </c>
      <c r="K41" s="27" t="s">
        <v>1009</v>
      </c>
      <c r="L41" s="27" t="s">
        <v>1130</v>
      </c>
      <c r="M41" s="27" t="s">
        <v>1131</v>
      </c>
      <c r="N41" s="27" t="s">
        <v>1015</v>
      </c>
      <c r="O41" s="27" t="s">
        <v>1132</v>
      </c>
      <c r="P41" s="27" t="s">
        <v>1133</v>
      </c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</row>
    <row r="42" spans="1:135" ht="15">
      <c r="A42" s="27" t="s">
        <v>138</v>
      </c>
      <c r="B42" s="27" t="s">
        <v>55</v>
      </c>
      <c r="C42" s="27"/>
      <c r="D42" s="27" t="s">
        <v>1124</v>
      </c>
      <c r="E42" s="27" t="s">
        <v>1125</v>
      </c>
      <c r="F42" s="27" t="s">
        <v>1126</v>
      </c>
      <c r="G42" s="27" t="s">
        <v>1127</v>
      </c>
      <c r="H42" s="27" t="s">
        <v>1128</v>
      </c>
      <c r="I42" s="27" t="s">
        <v>1009</v>
      </c>
      <c r="J42" s="27" t="s">
        <v>1129</v>
      </c>
      <c r="K42" s="27" t="s">
        <v>1009</v>
      </c>
      <c r="L42" s="27" t="s">
        <v>1130</v>
      </c>
      <c r="M42" s="27" t="s">
        <v>1131</v>
      </c>
      <c r="N42" s="27" t="s">
        <v>1015</v>
      </c>
      <c r="O42" s="27" t="s">
        <v>1132</v>
      </c>
      <c r="P42" s="27" t="s">
        <v>1133</v>
      </c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</row>
    <row r="43" spans="1:135" ht="15">
      <c r="A43" s="27" t="s">
        <v>139</v>
      </c>
      <c r="B43" s="27" t="s">
        <v>55</v>
      </c>
      <c r="C43" s="27"/>
      <c r="D43" s="27" t="s">
        <v>1124</v>
      </c>
      <c r="E43" s="27" t="s">
        <v>1125</v>
      </c>
      <c r="F43" s="27" t="s">
        <v>1126</v>
      </c>
      <c r="G43" s="27" t="s">
        <v>1127</v>
      </c>
      <c r="H43" s="27" t="s">
        <v>1128</v>
      </c>
      <c r="I43" s="27" t="s">
        <v>1009</v>
      </c>
      <c r="J43" s="27" t="s">
        <v>1129</v>
      </c>
      <c r="K43" s="27" t="s">
        <v>1009</v>
      </c>
      <c r="L43" s="27" t="s">
        <v>1130</v>
      </c>
      <c r="M43" s="27" t="s">
        <v>1131</v>
      </c>
      <c r="N43" s="27" t="s">
        <v>1015</v>
      </c>
      <c r="O43" s="27" t="s">
        <v>1132</v>
      </c>
      <c r="P43" s="27" t="s">
        <v>1133</v>
      </c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</row>
    <row r="44" spans="1:135" ht="15">
      <c r="A44" s="27" t="s">
        <v>140</v>
      </c>
      <c r="B44" s="27" t="s">
        <v>55</v>
      </c>
      <c r="C44" s="27"/>
      <c r="D44" s="27" t="s">
        <v>1124</v>
      </c>
      <c r="E44" s="27" t="s">
        <v>1125</v>
      </c>
      <c r="F44" s="27" t="s">
        <v>1126</v>
      </c>
      <c r="G44" s="27" t="s">
        <v>1127</v>
      </c>
      <c r="H44" s="27" t="s">
        <v>1128</v>
      </c>
      <c r="I44" s="27" t="s">
        <v>1009</v>
      </c>
      <c r="J44" s="27" t="s">
        <v>1129</v>
      </c>
      <c r="K44" s="27" t="s">
        <v>1009</v>
      </c>
      <c r="L44" s="27" t="s">
        <v>1130</v>
      </c>
      <c r="M44" s="27" t="s">
        <v>1131</v>
      </c>
      <c r="N44" s="27" t="s">
        <v>1015</v>
      </c>
      <c r="O44" s="27" t="s">
        <v>1132</v>
      </c>
      <c r="P44" s="27" t="s">
        <v>1133</v>
      </c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</row>
    <row r="45" spans="1:135" ht="15">
      <c r="A45" s="27" t="s">
        <v>141</v>
      </c>
      <c r="B45" s="27" t="s">
        <v>55</v>
      </c>
      <c r="C45" s="27"/>
      <c r="D45" s="27" t="s">
        <v>1124</v>
      </c>
      <c r="E45" s="27" t="s">
        <v>1125</v>
      </c>
      <c r="F45" s="27" t="s">
        <v>1126</v>
      </c>
      <c r="G45" s="27" t="s">
        <v>1127</v>
      </c>
      <c r="H45" s="27" t="s">
        <v>1128</v>
      </c>
      <c r="I45" s="27" t="s">
        <v>1009</v>
      </c>
      <c r="J45" s="27" t="s">
        <v>1129</v>
      </c>
      <c r="K45" s="27" t="s">
        <v>1009</v>
      </c>
      <c r="L45" s="27" t="s">
        <v>1130</v>
      </c>
      <c r="M45" s="27" t="s">
        <v>1131</v>
      </c>
      <c r="N45" s="27" t="s">
        <v>1015</v>
      </c>
      <c r="O45" s="27" t="s">
        <v>1132</v>
      </c>
      <c r="P45" s="27" t="s">
        <v>1133</v>
      </c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</row>
    <row r="46" spans="1:135" ht="15">
      <c r="A46" s="27" t="s">
        <v>1135</v>
      </c>
      <c r="B46" s="27" t="s">
        <v>55</v>
      </c>
      <c r="C46" s="27"/>
      <c r="D46" s="27" t="s">
        <v>1124</v>
      </c>
      <c r="E46" s="27" t="s">
        <v>1125</v>
      </c>
      <c r="F46" s="27" t="s">
        <v>1126</v>
      </c>
      <c r="G46" s="27" t="s">
        <v>1127</v>
      </c>
      <c r="H46" s="27" t="s">
        <v>1128</v>
      </c>
      <c r="I46" s="27" t="s">
        <v>1009</v>
      </c>
      <c r="J46" s="27" t="s">
        <v>1129</v>
      </c>
      <c r="K46" s="27" t="s">
        <v>1009</v>
      </c>
      <c r="L46" s="27" t="s">
        <v>1130</v>
      </c>
      <c r="M46" s="27" t="s">
        <v>1131</v>
      </c>
      <c r="N46" s="27" t="s">
        <v>1015</v>
      </c>
      <c r="O46" s="27" t="s">
        <v>1132</v>
      </c>
      <c r="P46" s="27" t="s">
        <v>1133</v>
      </c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</row>
    <row r="47" spans="1:135" ht="15">
      <c r="A47" s="27" t="s">
        <v>142</v>
      </c>
      <c r="B47" s="27" t="s">
        <v>55</v>
      </c>
      <c r="C47" s="27"/>
      <c r="D47" s="27" t="s">
        <v>1124</v>
      </c>
      <c r="E47" s="27" t="s">
        <v>1125</v>
      </c>
      <c r="F47" s="27" t="s">
        <v>1126</v>
      </c>
      <c r="G47" s="27" t="s">
        <v>1127</v>
      </c>
      <c r="H47" s="27" t="s">
        <v>1128</v>
      </c>
      <c r="I47" s="27" t="s">
        <v>1009</v>
      </c>
      <c r="J47" s="27" t="s">
        <v>1129</v>
      </c>
      <c r="K47" s="27" t="s">
        <v>1009</v>
      </c>
      <c r="L47" s="27" t="s">
        <v>1130</v>
      </c>
      <c r="M47" s="27" t="s">
        <v>1131</v>
      </c>
      <c r="N47" s="27" t="s">
        <v>1015</v>
      </c>
      <c r="O47" s="27" t="s">
        <v>1132</v>
      </c>
      <c r="P47" s="27" t="s">
        <v>1133</v>
      </c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</row>
    <row r="48" spans="1:135" ht="15">
      <c r="A48" s="27" t="s">
        <v>1136</v>
      </c>
      <c r="B48" s="27" t="s">
        <v>55</v>
      </c>
      <c r="C48" s="27"/>
      <c r="D48" s="27" t="s">
        <v>1124</v>
      </c>
      <c r="E48" s="27" t="s">
        <v>1125</v>
      </c>
      <c r="F48" s="27" t="s">
        <v>1126</v>
      </c>
      <c r="G48" s="27" t="s">
        <v>1127</v>
      </c>
      <c r="H48" s="27" t="s">
        <v>1128</v>
      </c>
      <c r="I48" s="27" t="s">
        <v>1009</v>
      </c>
      <c r="J48" s="27" t="s">
        <v>1129</v>
      </c>
      <c r="K48" s="27" t="s">
        <v>1009</v>
      </c>
      <c r="L48" s="27" t="s">
        <v>1130</v>
      </c>
      <c r="M48" s="27" t="s">
        <v>1131</v>
      </c>
      <c r="N48" s="27" t="s">
        <v>1015</v>
      </c>
      <c r="O48" s="27" t="s">
        <v>1132</v>
      </c>
      <c r="P48" s="27" t="s">
        <v>1133</v>
      </c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</row>
    <row r="49" spans="1:135" ht="15">
      <c r="A49" s="27" t="s">
        <v>307</v>
      </c>
      <c r="B49" s="27" t="s">
        <v>308</v>
      </c>
      <c r="C49" s="27" t="s">
        <v>309</v>
      </c>
      <c r="D49" s="27" t="s">
        <v>1137</v>
      </c>
      <c r="E49" s="27" t="s">
        <v>1138</v>
      </c>
      <c r="F49" s="27" t="s">
        <v>1139</v>
      </c>
      <c r="G49" s="27" t="s">
        <v>1140</v>
      </c>
      <c r="H49" s="27" t="s">
        <v>1141</v>
      </c>
      <c r="I49" s="27" t="s">
        <v>1142</v>
      </c>
      <c r="J49" s="27" t="s">
        <v>1143</v>
      </c>
      <c r="K49" s="27" t="s">
        <v>1009</v>
      </c>
      <c r="L49" s="27" t="s">
        <v>1144</v>
      </c>
      <c r="M49" s="27" t="s">
        <v>1145</v>
      </c>
      <c r="N49" s="27" t="s">
        <v>1146</v>
      </c>
      <c r="O49" s="27" t="s">
        <v>1147</v>
      </c>
      <c r="P49" s="27" t="s">
        <v>1148</v>
      </c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</row>
    <row r="50" spans="1:135" ht="15">
      <c r="A50" s="27" t="s">
        <v>310</v>
      </c>
      <c r="B50" s="27" t="s">
        <v>308</v>
      </c>
      <c r="C50" s="27" t="s">
        <v>309</v>
      </c>
      <c r="D50" s="27" t="s">
        <v>1137</v>
      </c>
      <c r="E50" s="27" t="s">
        <v>1138</v>
      </c>
      <c r="F50" s="27" t="s">
        <v>1139</v>
      </c>
      <c r="G50" s="27" t="s">
        <v>1140</v>
      </c>
      <c r="H50" s="27" t="s">
        <v>1141</v>
      </c>
      <c r="I50" s="27" t="s">
        <v>1142</v>
      </c>
      <c r="J50" s="27" t="s">
        <v>1143</v>
      </c>
      <c r="K50" s="27" t="s">
        <v>1009</v>
      </c>
      <c r="L50" s="27" t="s">
        <v>1144</v>
      </c>
      <c r="M50" s="27" t="s">
        <v>1145</v>
      </c>
      <c r="N50" s="27" t="s">
        <v>1146</v>
      </c>
      <c r="O50" s="27" t="s">
        <v>1147</v>
      </c>
      <c r="P50" s="27" t="s">
        <v>1148</v>
      </c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</row>
    <row r="51" spans="1:135" ht="15">
      <c r="A51" s="27" t="s">
        <v>311</v>
      </c>
      <c r="B51" s="27" t="s">
        <v>308</v>
      </c>
      <c r="C51" s="27" t="s">
        <v>309</v>
      </c>
      <c r="D51" s="27" t="s">
        <v>1137</v>
      </c>
      <c r="E51" s="27" t="s">
        <v>1138</v>
      </c>
      <c r="F51" s="27" t="s">
        <v>1139</v>
      </c>
      <c r="G51" s="27" t="s">
        <v>1140</v>
      </c>
      <c r="H51" s="27" t="s">
        <v>1141</v>
      </c>
      <c r="I51" s="27" t="s">
        <v>1142</v>
      </c>
      <c r="J51" s="27" t="s">
        <v>1143</v>
      </c>
      <c r="K51" s="27" t="s">
        <v>1009</v>
      </c>
      <c r="L51" s="27" t="s">
        <v>1144</v>
      </c>
      <c r="M51" s="27" t="s">
        <v>1145</v>
      </c>
      <c r="N51" s="27" t="s">
        <v>1146</v>
      </c>
      <c r="O51" s="27" t="s">
        <v>1147</v>
      </c>
      <c r="P51" s="27" t="s">
        <v>1148</v>
      </c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</row>
    <row r="52" spans="1:135" ht="15">
      <c r="A52" s="27" t="s">
        <v>312</v>
      </c>
      <c r="B52" s="27" t="s">
        <v>308</v>
      </c>
      <c r="C52" s="27" t="s">
        <v>309</v>
      </c>
      <c r="D52" s="27" t="s">
        <v>1137</v>
      </c>
      <c r="E52" s="27" t="s">
        <v>1138</v>
      </c>
      <c r="F52" s="27" t="s">
        <v>1139</v>
      </c>
      <c r="G52" s="27" t="s">
        <v>1140</v>
      </c>
      <c r="H52" s="27" t="s">
        <v>1141</v>
      </c>
      <c r="I52" s="27" t="s">
        <v>1142</v>
      </c>
      <c r="J52" s="27" t="s">
        <v>1143</v>
      </c>
      <c r="K52" s="27" t="s">
        <v>1009</v>
      </c>
      <c r="L52" s="27" t="s">
        <v>1144</v>
      </c>
      <c r="M52" s="27" t="s">
        <v>1145</v>
      </c>
      <c r="N52" s="27" t="s">
        <v>1146</v>
      </c>
      <c r="O52" s="27" t="s">
        <v>1147</v>
      </c>
      <c r="P52" s="27" t="s">
        <v>1148</v>
      </c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</row>
    <row r="53" spans="1:135" ht="15">
      <c r="A53" s="27" t="s">
        <v>313</v>
      </c>
      <c r="B53" s="27" t="s">
        <v>308</v>
      </c>
      <c r="C53" s="27" t="s">
        <v>309</v>
      </c>
      <c r="D53" s="27" t="s">
        <v>1137</v>
      </c>
      <c r="E53" s="27" t="s">
        <v>1138</v>
      </c>
      <c r="F53" s="27" t="s">
        <v>1139</v>
      </c>
      <c r="G53" s="27" t="s">
        <v>1140</v>
      </c>
      <c r="H53" s="27" t="s">
        <v>1141</v>
      </c>
      <c r="I53" s="27" t="s">
        <v>1142</v>
      </c>
      <c r="J53" s="27" t="s">
        <v>1143</v>
      </c>
      <c r="K53" s="27" t="s">
        <v>1009</v>
      </c>
      <c r="L53" s="27" t="s">
        <v>1144</v>
      </c>
      <c r="M53" s="27" t="s">
        <v>1145</v>
      </c>
      <c r="N53" s="27" t="s">
        <v>1146</v>
      </c>
      <c r="O53" s="27" t="s">
        <v>1147</v>
      </c>
      <c r="P53" s="27" t="s">
        <v>1148</v>
      </c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</row>
    <row r="54" spans="1:135" ht="15">
      <c r="A54" s="27" t="s">
        <v>314</v>
      </c>
      <c r="B54" s="27" t="s">
        <v>308</v>
      </c>
      <c r="C54" s="27" t="s">
        <v>309</v>
      </c>
      <c r="D54" s="27" t="s">
        <v>1137</v>
      </c>
      <c r="E54" s="27" t="s">
        <v>1138</v>
      </c>
      <c r="F54" s="27" t="s">
        <v>1139</v>
      </c>
      <c r="G54" s="27" t="s">
        <v>1140</v>
      </c>
      <c r="H54" s="27" t="s">
        <v>1141</v>
      </c>
      <c r="I54" s="27" t="s">
        <v>1142</v>
      </c>
      <c r="J54" s="27" t="s">
        <v>1143</v>
      </c>
      <c r="K54" s="27" t="s">
        <v>1009</v>
      </c>
      <c r="L54" s="27" t="s">
        <v>1144</v>
      </c>
      <c r="M54" s="27" t="s">
        <v>1145</v>
      </c>
      <c r="N54" s="27" t="s">
        <v>1146</v>
      </c>
      <c r="O54" s="27" t="s">
        <v>1147</v>
      </c>
      <c r="P54" s="27" t="s">
        <v>1148</v>
      </c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</row>
    <row r="55" spans="1:135" ht="15">
      <c r="A55" s="27" t="s">
        <v>315</v>
      </c>
      <c r="B55" s="27" t="s">
        <v>308</v>
      </c>
      <c r="C55" s="27" t="s">
        <v>309</v>
      </c>
      <c r="D55" s="27" t="s">
        <v>1137</v>
      </c>
      <c r="E55" s="27" t="s">
        <v>1138</v>
      </c>
      <c r="F55" s="27" t="s">
        <v>1139</v>
      </c>
      <c r="G55" s="27" t="s">
        <v>1140</v>
      </c>
      <c r="H55" s="27" t="s">
        <v>1141</v>
      </c>
      <c r="I55" s="27" t="s">
        <v>1142</v>
      </c>
      <c r="J55" s="27" t="s">
        <v>1143</v>
      </c>
      <c r="K55" s="27" t="s">
        <v>1009</v>
      </c>
      <c r="L55" s="27" t="s">
        <v>1144</v>
      </c>
      <c r="M55" s="27" t="s">
        <v>1145</v>
      </c>
      <c r="N55" s="27" t="s">
        <v>1146</v>
      </c>
      <c r="O55" s="27" t="s">
        <v>1147</v>
      </c>
      <c r="P55" s="27" t="s">
        <v>1148</v>
      </c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</row>
    <row r="56" spans="1:135" ht="15">
      <c r="A56" s="27" t="s">
        <v>316</v>
      </c>
      <c r="B56" s="27" t="s">
        <v>308</v>
      </c>
      <c r="C56" s="27" t="s">
        <v>309</v>
      </c>
      <c r="D56" s="27" t="s">
        <v>1137</v>
      </c>
      <c r="E56" s="27" t="s">
        <v>1138</v>
      </c>
      <c r="F56" s="27" t="s">
        <v>1139</v>
      </c>
      <c r="G56" s="27" t="s">
        <v>1140</v>
      </c>
      <c r="H56" s="27" t="s">
        <v>1141</v>
      </c>
      <c r="I56" s="27" t="s">
        <v>1142</v>
      </c>
      <c r="J56" s="27" t="s">
        <v>1143</v>
      </c>
      <c r="K56" s="27" t="s">
        <v>1009</v>
      </c>
      <c r="L56" s="27" t="s">
        <v>1144</v>
      </c>
      <c r="M56" s="27" t="s">
        <v>1145</v>
      </c>
      <c r="N56" s="27" t="s">
        <v>1146</v>
      </c>
      <c r="O56" s="27" t="s">
        <v>1147</v>
      </c>
      <c r="P56" s="27" t="s">
        <v>1148</v>
      </c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</row>
    <row r="57" spans="1:135" ht="15">
      <c r="A57" s="27" t="s">
        <v>317</v>
      </c>
      <c r="B57" s="27" t="s">
        <v>308</v>
      </c>
      <c r="C57" s="27" t="s">
        <v>309</v>
      </c>
      <c r="D57" s="27" t="s">
        <v>1137</v>
      </c>
      <c r="E57" s="27" t="s">
        <v>1138</v>
      </c>
      <c r="F57" s="27" t="s">
        <v>1139</v>
      </c>
      <c r="G57" s="27" t="s">
        <v>1140</v>
      </c>
      <c r="H57" s="27" t="s">
        <v>1141</v>
      </c>
      <c r="I57" s="27" t="s">
        <v>1142</v>
      </c>
      <c r="J57" s="27" t="s">
        <v>1143</v>
      </c>
      <c r="K57" s="27" t="s">
        <v>1009</v>
      </c>
      <c r="L57" s="27" t="s">
        <v>1144</v>
      </c>
      <c r="M57" s="27" t="s">
        <v>1145</v>
      </c>
      <c r="N57" s="27" t="s">
        <v>1146</v>
      </c>
      <c r="O57" s="27" t="s">
        <v>1147</v>
      </c>
      <c r="P57" s="27" t="s">
        <v>1148</v>
      </c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</row>
    <row r="58" spans="1:135" ht="15">
      <c r="A58" s="27" t="s">
        <v>1149</v>
      </c>
      <c r="B58" s="27" t="s">
        <v>308</v>
      </c>
      <c r="C58" s="27" t="s">
        <v>309</v>
      </c>
      <c r="D58" s="27" t="s">
        <v>1137</v>
      </c>
      <c r="E58" s="27" t="s">
        <v>1138</v>
      </c>
      <c r="F58" s="27" t="s">
        <v>1139</v>
      </c>
      <c r="G58" s="27" t="s">
        <v>1140</v>
      </c>
      <c r="H58" s="27" t="s">
        <v>1141</v>
      </c>
      <c r="I58" s="27" t="s">
        <v>1142</v>
      </c>
      <c r="J58" s="27" t="s">
        <v>1143</v>
      </c>
      <c r="K58" s="27" t="s">
        <v>1009</v>
      </c>
      <c r="L58" s="27" t="s">
        <v>1144</v>
      </c>
      <c r="M58" s="27" t="s">
        <v>1145</v>
      </c>
      <c r="N58" s="27" t="s">
        <v>1146</v>
      </c>
      <c r="O58" s="27" t="s">
        <v>1147</v>
      </c>
      <c r="P58" s="27" t="s">
        <v>1148</v>
      </c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</row>
    <row r="59" spans="1:135" ht="15">
      <c r="A59" s="27" t="s">
        <v>318</v>
      </c>
      <c r="B59" s="27" t="s">
        <v>308</v>
      </c>
      <c r="C59" s="27" t="s">
        <v>309</v>
      </c>
      <c r="D59" s="27" t="s">
        <v>1137</v>
      </c>
      <c r="E59" s="27" t="s">
        <v>1138</v>
      </c>
      <c r="F59" s="27" t="s">
        <v>1139</v>
      </c>
      <c r="G59" s="27" t="s">
        <v>1140</v>
      </c>
      <c r="H59" s="27" t="s">
        <v>1141</v>
      </c>
      <c r="I59" s="27" t="s">
        <v>1142</v>
      </c>
      <c r="J59" s="27" t="s">
        <v>1143</v>
      </c>
      <c r="K59" s="27" t="s">
        <v>1009</v>
      </c>
      <c r="L59" s="27" t="s">
        <v>1144</v>
      </c>
      <c r="M59" s="27" t="s">
        <v>1145</v>
      </c>
      <c r="N59" s="27" t="s">
        <v>1146</v>
      </c>
      <c r="O59" s="27" t="s">
        <v>1147</v>
      </c>
      <c r="P59" s="27" t="s">
        <v>1148</v>
      </c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</row>
    <row r="60" spans="1:135" ht="15">
      <c r="A60" s="27" t="s">
        <v>1150</v>
      </c>
      <c r="B60" s="27" t="s">
        <v>308</v>
      </c>
      <c r="C60" s="27" t="s">
        <v>309</v>
      </c>
      <c r="D60" s="27" t="s">
        <v>1137</v>
      </c>
      <c r="E60" s="27" t="s">
        <v>1138</v>
      </c>
      <c r="F60" s="27" t="s">
        <v>1139</v>
      </c>
      <c r="G60" s="27" t="s">
        <v>1140</v>
      </c>
      <c r="H60" s="27" t="s">
        <v>1141</v>
      </c>
      <c r="I60" s="27" t="s">
        <v>1142</v>
      </c>
      <c r="J60" s="27" t="s">
        <v>1143</v>
      </c>
      <c r="K60" s="27" t="s">
        <v>1009</v>
      </c>
      <c r="L60" s="27" t="s">
        <v>1144</v>
      </c>
      <c r="M60" s="27" t="s">
        <v>1145</v>
      </c>
      <c r="N60" s="27" t="s">
        <v>1146</v>
      </c>
      <c r="O60" s="27" t="s">
        <v>1147</v>
      </c>
      <c r="P60" s="27" t="s">
        <v>1148</v>
      </c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</row>
    <row r="61" spans="1:135" ht="15">
      <c r="A61" s="27" t="s">
        <v>1151</v>
      </c>
      <c r="B61" s="27" t="s">
        <v>308</v>
      </c>
      <c r="C61" s="27" t="s">
        <v>309</v>
      </c>
      <c r="D61" s="27" t="s">
        <v>1137</v>
      </c>
      <c r="E61" s="27" t="s">
        <v>1138</v>
      </c>
      <c r="F61" s="27" t="s">
        <v>1139</v>
      </c>
      <c r="G61" s="27" t="s">
        <v>1140</v>
      </c>
      <c r="H61" s="27" t="s">
        <v>1141</v>
      </c>
      <c r="I61" s="27" t="s">
        <v>1142</v>
      </c>
      <c r="J61" s="27" t="s">
        <v>1143</v>
      </c>
      <c r="K61" s="27" t="s">
        <v>1009</v>
      </c>
      <c r="L61" s="27" t="s">
        <v>1144</v>
      </c>
      <c r="M61" s="27" t="s">
        <v>1145</v>
      </c>
      <c r="N61" s="27" t="s">
        <v>1146</v>
      </c>
      <c r="O61" s="27" t="s">
        <v>1147</v>
      </c>
      <c r="P61" s="27" t="s">
        <v>1148</v>
      </c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</row>
    <row r="62" spans="1:135" ht="15">
      <c r="A62" s="27" t="s">
        <v>319</v>
      </c>
      <c r="B62" s="27" t="s">
        <v>308</v>
      </c>
      <c r="C62" s="27" t="s">
        <v>309</v>
      </c>
      <c r="D62" s="27" t="s">
        <v>1137</v>
      </c>
      <c r="E62" s="27" t="s">
        <v>1138</v>
      </c>
      <c r="F62" s="27" t="s">
        <v>1139</v>
      </c>
      <c r="G62" s="27" t="s">
        <v>1140</v>
      </c>
      <c r="H62" s="27" t="s">
        <v>1141</v>
      </c>
      <c r="I62" s="27" t="s">
        <v>1142</v>
      </c>
      <c r="J62" s="27" t="s">
        <v>1143</v>
      </c>
      <c r="K62" s="27" t="s">
        <v>1009</v>
      </c>
      <c r="L62" s="27" t="s">
        <v>1144</v>
      </c>
      <c r="M62" s="27" t="s">
        <v>1145</v>
      </c>
      <c r="N62" s="27" t="s">
        <v>1146</v>
      </c>
      <c r="O62" s="27" t="s">
        <v>1147</v>
      </c>
      <c r="P62" s="27" t="s">
        <v>1148</v>
      </c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</row>
    <row r="63" spans="1:135" ht="15">
      <c r="A63" s="27" t="s">
        <v>1152</v>
      </c>
      <c r="B63" s="27" t="s">
        <v>308</v>
      </c>
      <c r="C63" s="27" t="s">
        <v>309</v>
      </c>
      <c r="D63" s="27" t="s">
        <v>1137</v>
      </c>
      <c r="E63" s="27" t="s">
        <v>1138</v>
      </c>
      <c r="F63" s="27" t="s">
        <v>1139</v>
      </c>
      <c r="G63" s="27" t="s">
        <v>1140</v>
      </c>
      <c r="H63" s="27" t="s">
        <v>1141</v>
      </c>
      <c r="I63" s="27" t="s">
        <v>1142</v>
      </c>
      <c r="J63" s="27" t="s">
        <v>1143</v>
      </c>
      <c r="K63" s="27" t="s">
        <v>1009</v>
      </c>
      <c r="L63" s="27" t="s">
        <v>1144</v>
      </c>
      <c r="M63" s="27" t="s">
        <v>1145</v>
      </c>
      <c r="N63" s="27" t="s">
        <v>1146</v>
      </c>
      <c r="O63" s="27" t="s">
        <v>1147</v>
      </c>
      <c r="P63" s="27" t="s">
        <v>1148</v>
      </c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</row>
    <row r="64" spans="1:135" ht="15">
      <c r="A64" s="27" t="s">
        <v>320</v>
      </c>
      <c r="B64" s="27" t="s">
        <v>308</v>
      </c>
      <c r="C64" s="27" t="s">
        <v>309</v>
      </c>
      <c r="D64" s="27" t="s">
        <v>1137</v>
      </c>
      <c r="E64" s="27" t="s">
        <v>1138</v>
      </c>
      <c r="F64" s="27" t="s">
        <v>1139</v>
      </c>
      <c r="G64" s="27" t="s">
        <v>1140</v>
      </c>
      <c r="H64" s="27" t="s">
        <v>1141</v>
      </c>
      <c r="I64" s="27" t="s">
        <v>1142</v>
      </c>
      <c r="J64" s="27" t="s">
        <v>1143</v>
      </c>
      <c r="K64" s="27" t="s">
        <v>1009</v>
      </c>
      <c r="L64" s="27" t="s">
        <v>1144</v>
      </c>
      <c r="M64" s="27" t="s">
        <v>1145</v>
      </c>
      <c r="N64" s="27" t="s">
        <v>1146</v>
      </c>
      <c r="O64" s="27" t="s">
        <v>1147</v>
      </c>
      <c r="P64" s="27" t="s">
        <v>1148</v>
      </c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</row>
    <row r="65" spans="1:135" ht="15">
      <c r="A65" s="27" t="s">
        <v>321</v>
      </c>
      <c r="B65" s="27" t="s">
        <v>308</v>
      </c>
      <c r="C65" s="27" t="s">
        <v>309</v>
      </c>
      <c r="D65" s="27" t="s">
        <v>1137</v>
      </c>
      <c r="E65" s="27" t="s">
        <v>1138</v>
      </c>
      <c r="F65" s="27" t="s">
        <v>1139</v>
      </c>
      <c r="G65" s="27" t="s">
        <v>1140</v>
      </c>
      <c r="H65" s="27" t="s">
        <v>1141</v>
      </c>
      <c r="I65" s="27" t="s">
        <v>1142</v>
      </c>
      <c r="J65" s="27" t="s">
        <v>1143</v>
      </c>
      <c r="K65" s="27" t="s">
        <v>1009</v>
      </c>
      <c r="L65" s="27" t="s">
        <v>1144</v>
      </c>
      <c r="M65" s="27" t="s">
        <v>1145</v>
      </c>
      <c r="N65" s="27" t="s">
        <v>1146</v>
      </c>
      <c r="O65" s="27" t="s">
        <v>1147</v>
      </c>
      <c r="P65" s="27" t="s">
        <v>1148</v>
      </c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</row>
    <row r="66" spans="1:135" ht="15">
      <c r="A66" s="27" t="s">
        <v>324</v>
      </c>
      <c r="B66" s="27" t="s">
        <v>308</v>
      </c>
      <c r="C66" s="27" t="s">
        <v>323</v>
      </c>
      <c r="D66" s="27" t="s">
        <v>1153</v>
      </c>
      <c r="E66" s="27" t="s">
        <v>1154</v>
      </c>
      <c r="F66" s="27" t="s">
        <v>1155</v>
      </c>
      <c r="G66" s="27" t="s">
        <v>1140</v>
      </c>
      <c r="H66" s="27" t="s">
        <v>1141</v>
      </c>
      <c r="I66" s="27" t="s">
        <v>1156</v>
      </c>
      <c r="J66" s="27" t="s">
        <v>1157</v>
      </c>
      <c r="K66" s="27" t="s">
        <v>1009</v>
      </c>
      <c r="L66" s="27" t="s">
        <v>1158</v>
      </c>
      <c r="M66" s="27" t="s">
        <v>1145</v>
      </c>
      <c r="N66" s="27" t="s">
        <v>1015</v>
      </c>
      <c r="O66" s="27" t="s">
        <v>1159</v>
      </c>
      <c r="P66" s="27" t="s">
        <v>1160</v>
      </c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</row>
    <row r="67" spans="1:135" ht="15">
      <c r="A67" s="27" t="s">
        <v>325</v>
      </c>
      <c r="B67" s="27" t="s">
        <v>308</v>
      </c>
      <c r="C67" s="27" t="s">
        <v>323</v>
      </c>
      <c r="D67" s="27" t="s">
        <v>1153</v>
      </c>
      <c r="E67" s="27" t="s">
        <v>1154</v>
      </c>
      <c r="F67" s="27" t="s">
        <v>1155</v>
      </c>
      <c r="G67" s="27" t="s">
        <v>1140</v>
      </c>
      <c r="H67" s="27" t="s">
        <v>1141</v>
      </c>
      <c r="I67" s="27" t="s">
        <v>1156</v>
      </c>
      <c r="J67" s="27" t="s">
        <v>1157</v>
      </c>
      <c r="K67" s="27" t="s">
        <v>1009</v>
      </c>
      <c r="L67" s="27" t="s">
        <v>1158</v>
      </c>
      <c r="M67" s="27" t="s">
        <v>1145</v>
      </c>
      <c r="N67" s="27" t="s">
        <v>1015</v>
      </c>
      <c r="O67" s="27" t="s">
        <v>1159</v>
      </c>
      <c r="P67" s="27" t="s">
        <v>1160</v>
      </c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</row>
    <row r="68" spans="1:135" ht="15">
      <c r="A68" s="27" t="s">
        <v>326</v>
      </c>
      <c r="B68" s="27" t="s">
        <v>308</v>
      </c>
      <c r="C68" s="27" t="s">
        <v>323</v>
      </c>
      <c r="D68" s="27" t="s">
        <v>1153</v>
      </c>
      <c r="E68" s="27" t="s">
        <v>1154</v>
      </c>
      <c r="F68" s="27" t="s">
        <v>1155</v>
      </c>
      <c r="G68" s="27" t="s">
        <v>1140</v>
      </c>
      <c r="H68" s="27" t="s">
        <v>1141</v>
      </c>
      <c r="I68" s="27" t="s">
        <v>1156</v>
      </c>
      <c r="J68" s="27" t="s">
        <v>1157</v>
      </c>
      <c r="K68" s="27" t="s">
        <v>1009</v>
      </c>
      <c r="L68" s="27" t="s">
        <v>1158</v>
      </c>
      <c r="M68" s="27" t="s">
        <v>1145</v>
      </c>
      <c r="N68" s="27" t="s">
        <v>1015</v>
      </c>
      <c r="O68" s="27" t="s">
        <v>1159</v>
      </c>
      <c r="P68" s="27" t="s">
        <v>1160</v>
      </c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</row>
    <row r="69" spans="1:135" ht="15">
      <c r="A69" s="27" t="s">
        <v>327</v>
      </c>
      <c r="B69" s="27" t="s">
        <v>308</v>
      </c>
      <c r="C69" s="27" t="s">
        <v>323</v>
      </c>
      <c r="D69" s="27" t="s">
        <v>1153</v>
      </c>
      <c r="E69" s="27" t="s">
        <v>1154</v>
      </c>
      <c r="F69" s="27" t="s">
        <v>1155</v>
      </c>
      <c r="G69" s="27" t="s">
        <v>1140</v>
      </c>
      <c r="H69" s="27" t="s">
        <v>1141</v>
      </c>
      <c r="I69" s="27" t="s">
        <v>1156</v>
      </c>
      <c r="J69" s="27" t="s">
        <v>1157</v>
      </c>
      <c r="K69" s="27" t="s">
        <v>1009</v>
      </c>
      <c r="L69" s="27" t="s">
        <v>1158</v>
      </c>
      <c r="M69" s="27" t="s">
        <v>1145</v>
      </c>
      <c r="N69" s="27" t="s">
        <v>1015</v>
      </c>
      <c r="O69" s="27" t="s">
        <v>1159</v>
      </c>
      <c r="P69" s="27" t="s">
        <v>1160</v>
      </c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</row>
    <row r="70" spans="1:135" ht="15">
      <c r="A70" s="27" t="s">
        <v>328</v>
      </c>
      <c r="B70" s="27" t="s">
        <v>308</v>
      </c>
      <c r="C70" s="27" t="s">
        <v>323</v>
      </c>
      <c r="D70" s="27" t="s">
        <v>1153</v>
      </c>
      <c r="E70" s="27" t="s">
        <v>1154</v>
      </c>
      <c r="F70" s="27" t="s">
        <v>1155</v>
      </c>
      <c r="G70" s="27" t="s">
        <v>1140</v>
      </c>
      <c r="H70" s="27" t="s">
        <v>1141</v>
      </c>
      <c r="I70" s="27" t="s">
        <v>1156</v>
      </c>
      <c r="J70" s="27" t="s">
        <v>1157</v>
      </c>
      <c r="K70" s="27" t="s">
        <v>1009</v>
      </c>
      <c r="L70" s="27" t="s">
        <v>1158</v>
      </c>
      <c r="M70" s="27" t="s">
        <v>1145</v>
      </c>
      <c r="N70" s="27" t="s">
        <v>1015</v>
      </c>
      <c r="O70" s="27" t="s">
        <v>1159</v>
      </c>
      <c r="P70" s="27" t="s">
        <v>1160</v>
      </c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</row>
    <row r="71" spans="1:135" ht="15">
      <c r="A71" s="27" t="s">
        <v>329</v>
      </c>
      <c r="B71" s="27" t="s">
        <v>308</v>
      </c>
      <c r="C71" s="27" t="s">
        <v>323</v>
      </c>
      <c r="D71" s="27" t="s">
        <v>1153</v>
      </c>
      <c r="E71" s="27" t="s">
        <v>1154</v>
      </c>
      <c r="F71" s="27" t="s">
        <v>1155</v>
      </c>
      <c r="G71" s="27" t="s">
        <v>1140</v>
      </c>
      <c r="H71" s="27" t="s">
        <v>1141</v>
      </c>
      <c r="I71" s="27" t="s">
        <v>1156</v>
      </c>
      <c r="J71" s="27" t="s">
        <v>1157</v>
      </c>
      <c r="K71" s="27" t="s">
        <v>1009</v>
      </c>
      <c r="L71" s="27" t="s">
        <v>1158</v>
      </c>
      <c r="M71" s="27" t="s">
        <v>1145</v>
      </c>
      <c r="N71" s="27" t="s">
        <v>1015</v>
      </c>
      <c r="O71" s="27" t="s">
        <v>1159</v>
      </c>
      <c r="P71" s="27" t="s">
        <v>1160</v>
      </c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</row>
    <row r="72" spans="1:135" ht="15">
      <c r="A72" s="27" t="s">
        <v>330</v>
      </c>
      <c r="B72" s="27" t="s">
        <v>308</v>
      </c>
      <c r="C72" s="27" t="s">
        <v>323</v>
      </c>
      <c r="D72" s="27" t="s">
        <v>1153</v>
      </c>
      <c r="E72" s="27" t="s">
        <v>1154</v>
      </c>
      <c r="F72" s="27" t="s">
        <v>1155</v>
      </c>
      <c r="G72" s="27" t="s">
        <v>1140</v>
      </c>
      <c r="H72" s="27" t="s">
        <v>1141</v>
      </c>
      <c r="I72" s="27" t="s">
        <v>1156</v>
      </c>
      <c r="J72" s="27" t="s">
        <v>1157</v>
      </c>
      <c r="K72" s="27" t="s">
        <v>1009</v>
      </c>
      <c r="L72" s="27" t="s">
        <v>1158</v>
      </c>
      <c r="M72" s="27" t="s">
        <v>1145</v>
      </c>
      <c r="N72" s="27" t="s">
        <v>1015</v>
      </c>
      <c r="O72" s="27" t="s">
        <v>1159</v>
      </c>
      <c r="P72" s="27" t="s">
        <v>1160</v>
      </c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</row>
    <row r="73" spans="1:135" ht="15">
      <c r="A73" s="27" t="s">
        <v>331</v>
      </c>
      <c r="B73" s="27" t="s">
        <v>308</v>
      </c>
      <c r="C73" s="27" t="s">
        <v>323</v>
      </c>
      <c r="D73" s="27" t="s">
        <v>1153</v>
      </c>
      <c r="E73" s="27" t="s">
        <v>1154</v>
      </c>
      <c r="F73" s="27" t="s">
        <v>1155</v>
      </c>
      <c r="G73" s="27" t="s">
        <v>1140</v>
      </c>
      <c r="H73" s="27" t="s">
        <v>1141</v>
      </c>
      <c r="I73" s="27" t="s">
        <v>1156</v>
      </c>
      <c r="J73" s="27" t="s">
        <v>1157</v>
      </c>
      <c r="K73" s="27" t="s">
        <v>1009</v>
      </c>
      <c r="L73" s="27" t="s">
        <v>1158</v>
      </c>
      <c r="M73" s="27" t="s">
        <v>1145</v>
      </c>
      <c r="N73" s="27" t="s">
        <v>1015</v>
      </c>
      <c r="O73" s="27" t="s">
        <v>1159</v>
      </c>
      <c r="P73" s="27" t="s">
        <v>1160</v>
      </c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</row>
    <row r="74" spans="1:135" ht="15">
      <c r="A74" s="27" t="s">
        <v>332</v>
      </c>
      <c r="B74" s="27" t="s">
        <v>308</v>
      </c>
      <c r="C74" s="27" t="s">
        <v>323</v>
      </c>
      <c r="D74" s="27" t="s">
        <v>1153</v>
      </c>
      <c r="E74" s="27" t="s">
        <v>1154</v>
      </c>
      <c r="F74" s="27" t="s">
        <v>1155</v>
      </c>
      <c r="G74" s="27" t="s">
        <v>1140</v>
      </c>
      <c r="H74" s="27" t="s">
        <v>1141</v>
      </c>
      <c r="I74" s="27" t="s">
        <v>1156</v>
      </c>
      <c r="J74" s="27" t="s">
        <v>1157</v>
      </c>
      <c r="K74" s="27" t="s">
        <v>1009</v>
      </c>
      <c r="L74" s="27" t="s">
        <v>1158</v>
      </c>
      <c r="M74" s="27" t="s">
        <v>1145</v>
      </c>
      <c r="N74" s="27" t="s">
        <v>1015</v>
      </c>
      <c r="O74" s="27" t="s">
        <v>1159</v>
      </c>
      <c r="P74" s="27" t="s">
        <v>1160</v>
      </c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</row>
    <row r="75" spans="1:135" ht="15">
      <c r="A75" s="27" t="s">
        <v>1161</v>
      </c>
      <c r="B75" s="27" t="s">
        <v>308</v>
      </c>
      <c r="C75" s="27" t="s">
        <v>323</v>
      </c>
      <c r="D75" s="27" t="s">
        <v>1153</v>
      </c>
      <c r="E75" s="27" t="s">
        <v>1154</v>
      </c>
      <c r="F75" s="27" t="s">
        <v>1155</v>
      </c>
      <c r="G75" s="27" t="s">
        <v>1140</v>
      </c>
      <c r="H75" s="27" t="s">
        <v>1141</v>
      </c>
      <c r="I75" s="27" t="s">
        <v>1156</v>
      </c>
      <c r="J75" s="27" t="s">
        <v>1157</v>
      </c>
      <c r="K75" s="27" t="s">
        <v>1009</v>
      </c>
      <c r="L75" s="27" t="s">
        <v>1158</v>
      </c>
      <c r="M75" s="27" t="s">
        <v>1145</v>
      </c>
      <c r="N75" s="27" t="s">
        <v>1015</v>
      </c>
      <c r="O75" s="27" t="s">
        <v>1159</v>
      </c>
      <c r="P75" s="27" t="s">
        <v>1160</v>
      </c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</row>
    <row r="76" spans="1:135" ht="15">
      <c r="A76" s="27" t="s">
        <v>1162</v>
      </c>
      <c r="B76" s="27" t="s">
        <v>308</v>
      </c>
      <c r="C76" s="27" t="s">
        <v>323</v>
      </c>
      <c r="D76" s="27" t="s">
        <v>1153</v>
      </c>
      <c r="E76" s="27" t="s">
        <v>1154</v>
      </c>
      <c r="F76" s="27" t="s">
        <v>1155</v>
      </c>
      <c r="G76" s="27" t="s">
        <v>1140</v>
      </c>
      <c r="H76" s="27" t="s">
        <v>1141</v>
      </c>
      <c r="I76" s="27" t="s">
        <v>1156</v>
      </c>
      <c r="J76" s="27" t="s">
        <v>1157</v>
      </c>
      <c r="K76" s="27" t="s">
        <v>1009</v>
      </c>
      <c r="L76" s="27" t="s">
        <v>1158</v>
      </c>
      <c r="M76" s="27" t="s">
        <v>1145</v>
      </c>
      <c r="N76" s="27" t="s">
        <v>1015</v>
      </c>
      <c r="O76" s="27" t="s">
        <v>1159</v>
      </c>
      <c r="P76" s="27" t="s">
        <v>1160</v>
      </c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</row>
    <row r="77" spans="1:135" ht="15">
      <c r="A77" s="27" t="s">
        <v>333</v>
      </c>
      <c r="B77" s="27" t="s">
        <v>308</v>
      </c>
      <c r="C77" s="27" t="s">
        <v>323</v>
      </c>
      <c r="D77" s="27" t="s">
        <v>1153</v>
      </c>
      <c r="E77" s="27" t="s">
        <v>1154</v>
      </c>
      <c r="F77" s="27" t="s">
        <v>1155</v>
      </c>
      <c r="G77" s="27" t="s">
        <v>1140</v>
      </c>
      <c r="H77" s="27" t="s">
        <v>1141</v>
      </c>
      <c r="I77" s="27" t="s">
        <v>1156</v>
      </c>
      <c r="J77" s="27" t="s">
        <v>1157</v>
      </c>
      <c r="K77" s="27" t="s">
        <v>1009</v>
      </c>
      <c r="L77" s="27" t="s">
        <v>1158</v>
      </c>
      <c r="M77" s="27" t="s">
        <v>1145</v>
      </c>
      <c r="N77" s="27" t="s">
        <v>1015</v>
      </c>
      <c r="O77" s="27" t="s">
        <v>1159</v>
      </c>
      <c r="P77" s="27" t="s">
        <v>1160</v>
      </c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</row>
    <row r="78" spans="1:135" ht="15">
      <c r="A78" s="27" t="s">
        <v>334</v>
      </c>
      <c r="B78" s="27" t="s">
        <v>308</v>
      </c>
      <c r="C78" s="27" t="s">
        <v>323</v>
      </c>
      <c r="D78" s="27" t="s">
        <v>1153</v>
      </c>
      <c r="E78" s="27" t="s">
        <v>1154</v>
      </c>
      <c r="F78" s="27" t="s">
        <v>1155</v>
      </c>
      <c r="G78" s="27" t="s">
        <v>1140</v>
      </c>
      <c r="H78" s="27" t="s">
        <v>1141</v>
      </c>
      <c r="I78" s="27" t="s">
        <v>1156</v>
      </c>
      <c r="J78" s="27" t="s">
        <v>1157</v>
      </c>
      <c r="K78" s="27" t="s">
        <v>1009</v>
      </c>
      <c r="L78" s="27" t="s">
        <v>1158</v>
      </c>
      <c r="M78" s="27" t="s">
        <v>1145</v>
      </c>
      <c r="N78" s="27" t="s">
        <v>1015</v>
      </c>
      <c r="O78" s="27" t="s">
        <v>1159</v>
      </c>
      <c r="P78" s="27" t="s">
        <v>1160</v>
      </c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</row>
    <row r="79" spans="1:135" ht="15">
      <c r="A79" s="27" t="s">
        <v>1163</v>
      </c>
      <c r="B79" s="27" t="s">
        <v>308</v>
      </c>
      <c r="C79" s="27" t="s">
        <v>323</v>
      </c>
      <c r="D79" s="27" t="s">
        <v>1153</v>
      </c>
      <c r="E79" s="27" t="s">
        <v>1154</v>
      </c>
      <c r="F79" s="27" t="s">
        <v>1155</v>
      </c>
      <c r="G79" s="27" t="s">
        <v>1140</v>
      </c>
      <c r="H79" s="27" t="s">
        <v>1141</v>
      </c>
      <c r="I79" s="27" t="s">
        <v>1156</v>
      </c>
      <c r="J79" s="27" t="s">
        <v>1157</v>
      </c>
      <c r="K79" s="27" t="s">
        <v>1009</v>
      </c>
      <c r="L79" s="27" t="s">
        <v>1158</v>
      </c>
      <c r="M79" s="27" t="s">
        <v>1145</v>
      </c>
      <c r="N79" s="27" t="s">
        <v>1015</v>
      </c>
      <c r="O79" s="27" t="s">
        <v>1159</v>
      </c>
      <c r="P79" s="27" t="s">
        <v>1160</v>
      </c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</row>
    <row r="80" spans="1:135" ht="15">
      <c r="A80" s="27" t="s">
        <v>416</v>
      </c>
      <c r="B80" s="27" t="s">
        <v>308</v>
      </c>
      <c r="C80" s="27" t="s">
        <v>336</v>
      </c>
      <c r="D80" s="27" t="s">
        <v>1153</v>
      </c>
      <c r="E80" s="27" t="s">
        <v>1164</v>
      </c>
      <c r="F80" s="27" t="s">
        <v>1165</v>
      </c>
      <c r="G80" s="27" t="s">
        <v>1166</v>
      </c>
      <c r="H80" s="27" t="s">
        <v>1141</v>
      </c>
      <c r="I80" s="27" t="s">
        <v>1167</v>
      </c>
      <c r="J80" s="27" t="s">
        <v>1168</v>
      </c>
      <c r="K80" s="27" t="s">
        <v>1009</v>
      </c>
      <c r="L80" s="27" t="s">
        <v>1158</v>
      </c>
      <c r="M80" s="27" t="s">
        <v>1169</v>
      </c>
      <c r="N80" s="27" t="s">
        <v>1170</v>
      </c>
      <c r="O80" s="27" t="s">
        <v>1171</v>
      </c>
      <c r="P80" s="27" t="s">
        <v>1172</v>
      </c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</row>
    <row r="81" spans="1:135" ht="15">
      <c r="A81" s="27" t="s">
        <v>417</v>
      </c>
      <c r="B81" s="27" t="s">
        <v>308</v>
      </c>
      <c r="C81" s="27" t="s">
        <v>336</v>
      </c>
      <c r="D81" s="27" t="s">
        <v>1153</v>
      </c>
      <c r="E81" s="27" t="s">
        <v>1164</v>
      </c>
      <c r="F81" s="27" t="s">
        <v>1165</v>
      </c>
      <c r="G81" s="27" t="s">
        <v>1166</v>
      </c>
      <c r="H81" s="27" t="s">
        <v>1141</v>
      </c>
      <c r="I81" s="27" t="s">
        <v>1167</v>
      </c>
      <c r="J81" s="27" t="s">
        <v>1168</v>
      </c>
      <c r="K81" s="27" t="s">
        <v>1009</v>
      </c>
      <c r="L81" s="27" t="s">
        <v>1158</v>
      </c>
      <c r="M81" s="27" t="s">
        <v>1169</v>
      </c>
      <c r="N81" s="27" t="s">
        <v>1170</v>
      </c>
      <c r="O81" s="27" t="s">
        <v>1171</v>
      </c>
      <c r="P81" s="27" t="s">
        <v>1172</v>
      </c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</row>
    <row r="82" spans="1:135" ht="15">
      <c r="A82" s="27" t="s">
        <v>418</v>
      </c>
      <c r="B82" s="27" t="s">
        <v>308</v>
      </c>
      <c r="C82" s="27" t="s">
        <v>336</v>
      </c>
      <c r="D82" s="27" t="s">
        <v>1153</v>
      </c>
      <c r="E82" s="27" t="s">
        <v>1164</v>
      </c>
      <c r="F82" s="27" t="s">
        <v>1165</v>
      </c>
      <c r="G82" s="27" t="s">
        <v>1166</v>
      </c>
      <c r="H82" s="27" t="s">
        <v>1141</v>
      </c>
      <c r="I82" s="27" t="s">
        <v>1167</v>
      </c>
      <c r="J82" s="27" t="s">
        <v>1168</v>
      </c>
      <c r="K82" s="27" t="s">
        <v>1009</v>
      </c>
      <c r="L82" s="27" t="s">
        <v>1158</v>
      </c>
      <c r="M82" s="27" t="s">
        <v>1169</v>
      </c>
      <c r="N82" s="27" t="s">
        <v>1170</v>
      </c>
      <c r="O82" s="27" t="s">
        <v>1171</v>
      </c>
      <c r="P82" s="27" t="s">
        <v>1172</v>
      </c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</row>
    <row r="83" spans="1:135" ht="15">
      <c r="A83" s="27" t="s">
        <v>419</v>
      </c>
      <c r="B83" s="27" t="s">
        <v>308</v>
      </c>
      <c r="C83" s="27" t="s">
        <v>336</v>
      </c>
      <c r="D83" s="27" t="s">
        <v>1153</v>
      </c>
      <c r="E83" s="27" t="s">
        <v>1164</v>
      </c>
      <c r="F83" s="27" t="s">
        <v>1165</v>
      </c>
      <c r="G83" s="27" t="s">
        <v>1166</v>
      </c>
      <c r="H83" s="27" t="s">
        <v>1141</v>
      </c>
      <c r="I83" s="27" t="s">
        <v>1167</v>
      </c>
      <c r="J83" s="27" t="s">
        <v>1168</v>
      </c>
      <c r="K83" s="27" t="s">
        <v>1009</v>
      </c>
      <c r="L83" s="27" t="s">
        <v>1158</v>
      </c>
      <c r="M83" s="27" t="s">
        <v>1169</v>
      </c>
      <c r="N83" s="27" t="s">
        <v>1170</v>
      </c>
      <c r="O83" s="27" t="s">
        <v>1171</v>
      </c>
      <c r="P83" s="27" t="s">
        <v>1172</v>
      </c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</row>
    <row r="84" spans="1:135" ht="15">
      <c r="A84" s="27" t="s">
        <v>420</v>
      </c>
      <c r="B84" s="27" t="s">
        <v>308</v>
      </c>
      <c r="C84" s="27" t="s">
        <v>336</v>
      </c>
      <c r="D84" s="27" t="s">
        <v>1153</v>
      </c>
      <c r="E84" s="27" t="s">
        <v>1164</v>
      </c>
      <c r="F84" s="27" t="s">
        <v>1165</v>
      </c>
      <c r="G84" s="27" t="s">
        <v>1166</v>
      </c>
      <c r="H84" s="27" t="s">
        <v>1141</v>
      </c>
      <c r="I84" s="27" t="s">
        <v>1167</v>
      </c>
      <c r="J84" s="27" t="s">
        <v>1168</v>
      </c>
      <c r="K84" s="27" t="s">
        <v>1009</v>
      </c>
      <c r="L84" s="27" t="s">
        <v>1158</v>
      </c>
      <c r="M84" s="27" t="s">
        <v>1169</v>
      </c>
      <c r="N84" s="27" t="s">
        <v>1170</v>
      </c>
      <c r="O84" s="27" t="s">
        <v>1171</v>
      </c>
      <c r="P84" s="27" t="s">
        <v>1172</v>
      </c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</row>
    <row r="85" spans="1:135" ht="15">
      <c r="A85" s="27" t="s">
        <v>421</v>
      </c>
      <c r="B85" s="27" t="s">
        <v>308</v>
      </c>
      <c r="C85" s="27" t="s">
        <v>336</v>
      </c>
      <c r="D85" s="27" t="s">
        <v>1153</v>
      </c>
      <c r="E85" s="27" t="s">
        <v>1164</v>
      </c>
      <c r="F85" s="27" t="s">
        <v>1165</v>
      </c>
      <c r="G85" s="27" t="s">
        <v>1166</v>
      </c>
      <c r="H85" s="27" t="s">
        <v>1141</v>
      </c>
      <c r="I85" s="27" t="s">
        <v>1167</v>
      </c>
      <c r="J85" s="27" t="s">
        <v>1168</v>
      </c>
      <c r="K85" s="27" t="s">
        <v>1009</v>
      </c>
      <c r="L85" s="27" t="s">
        <v>1158</v>
      </c>
      <c r="M85" s="27" t="s">
        <v>1169</v>
      </c>
      <c r="N85" s="27" t="s">
        <v>1170</v>
      </c>
      <c r="O85" s="27" t="s">
        <v>1171</v>
      </c>
      <c r="P85" s="27" t="s">
        <v>1172</v>
      </c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</row>
    <row r="86" spans="1:135" ht="15">
      <c r="A86" s="27" t="s">
        <v>1173</v>
      </c>
      <c r="B86" s="27" t="s">
        <v>308</v>
      </c>
      <c r="C86" s="27" t="s">
        <v>336</v>
      </c>
      <c r="D86" s="27" t="s">
        <v>1153</v>
      </c>
      <c r="E86" s="27" t="s">
        <v>1164</v>
      </c>
      <c r="F86" s="27" t="s">
        <v>1165</v>
      </c>
      <c r="G86" s="27" t="s">
        <v>1166</v>
      </c>
      <c r="H86" s="27" t="s">
        <v>1141</v>
      </c>
      <c r="I86" s="27" t="s">
        <v>1167</v>
      </c>
      <c r="J86" s="27" t="s">
        <v>1168</v>
      </c>
      <c r="K86" s="27" t="s">
        <v>1009</v>
      </c>
      <c r="L86" s="27" t="s">
        <v>1158</v>
      </c>
      <c r="M86" s="27" t="s">
        <v>1169</v>
      </c>
      <c r="N86" s="27" t="s">
        <v>1170</v>
      </c>
      <c r="O86" s="27" t="s">
        <v>1171</v>
      </c>
      <c r="P86" s="27" t="s">
        <v>1172</v>
      </c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</row>
    <row r="87" spans="1:135" ht="15">
      <c r="A87" s="27" t="s">
        <v>422</v>
      </c>
      <c r="B87" s="27" t="s">
        <v>308</v>
      </c>
      <c r="C87" s="27" t="s">
        <v>336</v>
      </c>
      <c r="D87" s="27" t="s">
        <v>1153</v>
      </c>
      <c r="E87" s="27" t="s">
        <v>1164</v>
      </c>
      <c r="F87" s="27" t="s">
        <v>1165</v>
      </c>
      <c r="G87" s="27" t="s">
        <v>1166</v>
      </c>
      <c r="H87" s="27" t="s">
        <v>1141</v>
      </c>
      <c r="I87" s="27" t="s">
        <v>1167</v>
      </c>
      <c r="J87" s="27" t="s">
        <v>1168</v>
      </c>
      <c r="K87" s="27" t="s">
        <v>1009</v>
      </c>
      <c r="L87" s="27" t="s">
        <v>1158</v>
      </c>
      <c r="M87" s="27" t="s">
        <v>1169</v>
      </c>
      <c r="N87" s="27" t="s">
        <v>1170</v>
      </c>
      <c r="O87" s="27" t="s">
        <v>1171</v>
      </c>
      <c r="P87" s="27" t="s">
        <v>1172</v>
      </c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</row>
    <row r="88" spans="1:135" ht="15">
      <c r="A88" s="27" t="s">
        <v>423</v>
      </c>
      <c r="B88" s="27" t="s">
        <v>308</v>
      </c>
      <c r="C88" s="27" t="s">
        <v>336</v>
      </c>
      <c r="D88" s="27" t="s">
        <v>1153</v>
      </c>
      <c r="E88" s="27" t="s">
        <v>1164</v>
      </c>
      <c r="F88" s="27" t="s">
        <v>1165</v>
      </c>
      <c r="G88" s="27" t="s">
        <v>1166</v>
      </c>
      <c r="H88" s="27" t="s">
        <v>1141</v>
      </c>
      <c r="I88" s="27" t="s">
        <v>1167</v>
      </c>
      <c r="J88" s="27" t="s">
        <v>1168</v>
      </c>
      <c r="K88" s="27" t="s">
        <v>1009</v>
      </c>
      <c r="L88" s="27" t="s">
        <v>1158</v>
      </c>
      <c r="M88" s="27" t="s">
        <v>1169</v>
      </c>
      <c r="N88" s="27" t="s">
        <v>1170</v>
      </c>
      <c r="O88" s="27" t="s">
        <v>1171</v>
      </c>
      <c r="P88" s="27" t="s">
        <v>1172</v>
      </c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</row>
    <row r="89" spans="1:135" ht="15">
      <c r="A89" s="27" t="s">
        <v>1174</v>
      </c>
      <c r="B89" s="27" t="s">
        <v>308</v>
      </c>
      <c r="C89" s="27" t="s">
        <v>336</v>
      </c>
      <c r="D89" s="27" t="s">
        <v>1153</v>
      </c>
      <c r="E89" s="27" t="s">
        <v>1164</v>
      </c>
      <c r="F89" s="27" t="s">
        <v>1165</v>
      </c>
      <c r="G89" s="27" t="s">
        <v>1166</v>
      </c>
      <c r="H89" s="27" t="s">
        <v>1141</v>
      </c>
      <c r="I89" s="27" t="s">
        <v>1167</v>
      </c>
      <c r="J89" s="27" t="s">
        <v>1168</v>
      </c>
      <c r="K89" s="27" t="s">
        <v>1009</v>
      </c>
      <c r="L89" s="27" t="s">
        <v>1158</v>
      </c>
      <c r="M89" s="27" t="s">
        <v>1169</v>
      </c>
      <c r="N89" s="27" t="s">
        <v>1170</v>
      </c>
      <c r="O89" s="27" t="s">
        <v>1171</v>
      </c>
      <c r="P89" s="27" t="s">
        <v>1172</v>
      </c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</row>
    <row r="90" spans="1:135" ht="15">
      <c r="A90" s="27" t="s">
        <v>1175</v>
      </c>
      <c r="B90" s="27" t="s">
        <v>308</v>
      </c>
      <c r="C90" s="27" t="s">
        <v>336</v>
      </c>
      <c r="D90" s="27" t="s">
        <v>1153</v>
      </c>
      <c r="E90" s="27" t="s">
        <v>1164</v>
      </c>
      <c r="F90" s="27" t="s">
        <v>1165</v>
      </c>
      <c r="G90" s="27" t="s">
        <v>1166</v>
      </c>
      <c r="H90" s="27" t="s">
        <v>1141</v>
      </c>
      <c r="I90" s="27" t="s">
        <v>1167</v>
      </c>
      <c r="J90" s="27" t="s">
        <v>1168</v>
      </c>
      <c r="K90" s="27" t="s">
        <v>1009</v>
      </c>
      <c r="L90" s="27" t="s">
        <v>1158</v>
      </c>
      <c r="M90" s="27" t="s">
        <v>1169</v>
      </c>
      <c r="N90" s="27" t="s">
        <v>1170</v>
      </c>
      <c r="O90" s="27" t="s">
        <v>1171</v>
      </c>
      <c r="P90" s="27" t="s">
        <v>1172</v>
      </c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</row>
    <row r="91" spans="1:135" ht="15">
      <c r="A91" s="27" t="s">
        <v>424</v>
      </c>
      <c r="B91" s="27" t="s">
        <v>308</v>
      </c>
      <c r="C91" s="27" t="s">
        <v>425</v>
      </c>
      <c r="D91" s="27" t="s">
        <v>1176</v>
      </c>
      <c r="E91" s="27" t="s">
        <v>1177</v>
      </c>
      <c r="F91" s="27" t="s">
        <v>1178</v>
      </c>
      <c r="G91" s="27" t="s">
        <v>1179</v>
      </c>
      <c r="H91" s="27" t="s">
        <v>1180</v>
      </c>
      <c r="I91" s="27" t="s">
        <v>1181</v>
      </c>
      <c r="J91" s="27" t="s">
        <v>1182</v>
      </c>
      <c r="K91" s="27" t="s">
        <v>1009</v>
      </c>
      <c r="L91" s="27" t="s">
        <v>1183</v>
      </c>
      <c r="M91" s="27" t="s">
        <v>1169</v>
      </c>
      <c r="N91" s="27" t="s">
        <v>1184</v>
      </c>
      <c r="O91" s="27" t="s">
        <v>1185</v>
      </c>
      <c r="P91" s="27" t="s">
        <v>1186</v>
      </c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</row>
    <row r="92" spans="1:135" ht="15">
      <c r="A92" s="27" t="s">
        <v>426</v>
      </c>
      <c r="B92" s="27" t="s">
        <v>308</v>
      </c>
      <c r="C92" s="27" t="s">
        <v>425</v>
      </c>
      <c r="D92" s="27" t="s">
        <v>1176</v>
      </c>
      <c r="E92" s="27" t="s">
        <v>1177</v>
      </c>
      <c r="F92" s="27" t="s">
        <v>1178</v>
      </c>
      <c r="G92" s="27" t="s">
        <v>1179</v>
      </c>
      <c r="H92" s="27" t="s">
        <v>1180</v>
      </c>
      <c r="I92" s="27" t="s">
        <v>1181</v>
      </c>
      <c r="J92" s="27" t="s">
        <v>1182</v>
      </c>
      <c r="K92" s="27" t="s">
        <v>1009</v>
      </c>
      <c r="L92" s="27" t="s">
        <v>1183</v>
      </c>
      <c r="M92" s="27" t="s">
        <v>1169</v>
      </c>
      <c r="N92" s="27" t="s">
        <v>1184</v>
      </c>
      <c r="O92" s="27" t="s">
        <v>1185</v>
      </c>
      <c r="P92" s="27" t="s">
        <v>1186</v>
      </c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</row>
    <row r="93" spans="1:135" ht="15">
      <c r="A93" s="27" t="s">
        <v>1187</v>
      </c>
      <c r="B93" s="27" t="s">
        <v>308</v>
      </c>
      <c r="C93" s="27" t="s">
        <v>425</v>
      </c>
      <c r="D93" s="27" t="s">
        <v>1176</v>
      </c>
      <c r="E93" s="27" t="s">
        <v>1177</v>
      </c>
      <c r="F93" s="27" t="s">
        <v>1178</v>
      </c>
      <c r="G93" s="27" t="s">
        <v>1179</v>
      </c>
      <c r="H93" s="27" t="s">
        <v>1180</v>
      </c>
      <c r="I93" s="27" t="s">
        <v>1181</v>
      </c>
      <c r="J93" s="27" t="s">
        <v>1182</v>
      </c>
      <c r="K93" s="27" t="s">
        <v>1009</v>
      </c>
      <c r="L93" s="27" t="s">
        <v>1183</v>
      </c>
      <c r="M93" s="27" t="s">
        <v>1169</v>
      </c>
      <c r="N93" s="27" t="s">
        <v>1184</v>
      </c>
      <c r="O93" s="27" t="s">
        <v>1185</v>
      </c>
      <c r="P93" s="27" t="s">
        <v>1186</v>
      </c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</row>
    <row r="94" spans="1:135" ht="15">
      <c r="A94" s="27" t="s">
        <v>1188</v>
      </c>
      <c r="B94" s="27" t="s">
        <v>308</v>
      </c>
      <c r="C94" s="27" t="s">
        <v>425</v>
      </c>
      <c r="D94" s="27" t="s">
        <v>1176</v>
      </c>
      <c r="E94" s="27" t="s">
        <v>1177</v>
      </c>
      <c r="F94" s="27" t="s">
        <v>1178</v>
      </c>
      <c r="G94" s="27" t="s">
        <v>1179</v>
      </c>
      <c r="H94" s="27" t="s">
        <v>1180</v>
      </c>
      <c r="I94" s="27" t="s">
        <v>1181</v>
      </c>
      <c r="J94" s="27" t="s">
        <v>1182</v>
      </c>
      <c r="K94" s="27" t="s">
        <v>1009</v>
      </c>
      <c r="L94" s="27" t="s">
        <v>1183</v>
      </c>
      <c r="M94" s="27" t="s">
        <v>1169</v>
      </c>
      <c r="N94" s="27" t="s">
        <v>1184</v>
      </c>
      <c r="O94" s="27" t="s">
        <v>1185</v>
      </c>
      <c r="P94" s="27" t="s">
        <v>1186</v>
      </c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</row>
    <row r="95" spans="1:135" ht="15">
      <c r="A95" s="27" t="s">
        <v>1189</v>
      </c>
      <c r="B95" s="27" t="s">
        <v>308</v>
      </c>
      <c r="C95" s="27" t="s">
        <v>425</v>
      </c>
      <c r="D95" s="27" t="s">
        <v>1176</v>
      </c>
      <c r="E95" s="27" t="s">
        <v>1177</v>
      </c>
      <c r="F95" s="27" t="s">
        <v>1178</v>
      </c>
      <c r="G95" s="27" t="s">
        <v>1179</v>
      </c>
      <c r="H95" s="27" t="s">
        <v>1180</v>
      </c>
      <c r="I95" s="27" t="s">
        <v>1181</v>
      </c>
      <c r="J95" s="27" t="s">
        <v>1182</v>
      </c>
      <c r="K95" s="27" t="s">
        <v>1009</v>
      </c>
      <c r="L95" s="27" t="s">
        <v>1183</v>
      </c>
      <c r="M95" s="27" t="s">
        <v>1169</v>
      </c>
      <c r="N95" s="27" t="s">
        <v>1184</v>
      </c>
      <c r="O95" s="27" t="s">
        <v>1185</v>
      </c>
      <c r="P95" s="27" t="s">
        <v>1186</v>
      </c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</row>
    <row r="96" spans="1:135" ht="15">
      <c r="A96" s="27" t="s">
        <v>427</v>
      </c>
      <c r="B96" s="27" t="s">
        <v>308</v>
      </c>
      <c r="C96" s="27" t="s">
        <v>425</v>
      </c>
      <c r="D96" s="27" t="s">
        <v>1176</v>
      </c>
      <c r="E96" s="27" t="s">
        <v>1177</v>
      </c>
      <c r="F96" s="27" t="s">
        <v>1178</v>
      </c>
      <c r="G96" s="27" t="s">
        <v>1179</v>
      </c>
      <c r="H96" s="27" t="s">
        <v>1180</v>
      </c>
      <c r="I96" s="27" t="s">
        <v>1181</v>
      </c>
      <c r="J96" s="27" t="s">
        <v>1182</v>
      </c>
      <c r="K96" s="27" t="s">
        <v>1009</v>
      </c>
      <c r="L96" s="27" t="s">
        <v>1183</v>
      </c>
      <c r="M96" s="27" t="s">
        <v>1169</v>
      </c>
      <c r="N96" s="27" t="s">
        <v>1184</v>
      </c>
      <c r="O96" s="27" t="s">
        <v>1185</v>
      </c>
      <c r="P96" s="27" t="s">
        <v>1186</v>
      </c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</row>
    <row r="97" spans="1:135" ht="15">
      <c r="A97" s="27" t="s">
        <v>428</v>
      </c>
      <c r="B97" s="27" t="s">
        <v>308</v>
      </c>
      <c r="C97" s="27" t="s">
        <v>425</v>
      </c>
      <c r="D97" s="27" t="s">
        <v>1176</v>
      </c>
      <c r="E97" s="27" t="s">
        <v>1177</v>
      </c>
      <c r="F97" s="27" t="s">
        <v>1178</v>
      </c>
      <c r="G97" s="27" t="s">
        <v>1179</v>
      </c>
      <c r="H97" s="27" t="s">
        <v>1180</v>
      </c>
      <c r="I97" s="27" t="s">
        <v>1181</v>
      </c>
      <c r="J97" s="27" t="s">
        <v>1182</v>
      </c>
      <c r="K97" s="27" t="s">
        <v>1009</v>
      </c>
      <c r="L97" s="27" t="s">
        <v>1183</v>
      </c>
      <c r="M97" s="27" t="s">
        <v>1169</v>
      </c>
      <c r="N97" s="27" t="s">
        <v>1184</v>
      </c>
      <c r="O97" s="27" t="s">
        <v>1185</v>
      </c>
      <c r="P97" s="27" t="s">
        <v>1186</v>
      </c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</row>
    <row r="98" spans="1:135" ht="15">
      <c r="A98" s="27" t="s">
        <v>429</v>
      </c>
      <c r="B98" s="27" t="s">
        <v>308</v>
      </c>
      <c r="C98" s="27" t="s">
        <v>425</v>
      </c>
      <c r="D98" s="27" t="s">
        <v>1176</v>
      </c>
      <c r="E98" s="27" t="s">
        <v>1177</v>
      </c>
      <c r="F98" s="27" t="s">
        <v>1178</v>
      </c>
      <c r="G98" s="27" t="s">
        <v>1179</v>
      </c>
      <c r="H98" s="27" t="s">
        <v>1180</v>
      </c>
      <c r="I98" s="27" t="s">
        <v>1181</v>
      </c>
      <c r="J98" s="27" t="s">
        <v>1182</v>
      </c>
      <c r="K98" s="27" t="s">
        <v>1009</v>
      </c>
      <c r="L98" s="27" t="s">
        <v>1183</v>
      </c>
      <c r="M98" s="27" t="s">
        <v>1169</v>
      </c>
      <c r="N98" s="27" t="s">
        <v>1184</v>
      </c>
      <c r="O98" s="27" t="s">
        <v>1185</v>
      </c>
      <c r="P98" s="27" t="s">
        <v>1186</v>
      </c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</row>
    <row r="99" spans="1:135" ht="15">
      <c r="A99" s="27" t="s">
        <v>430</v>
      </c>
      <c r="B99" s="27" t="s">
        <v>308</v>
      </c>
      <c r="C99" s="27" t="s">
        <v>425</v>
      </c>
      <c r="D99" s="27" t="s">
        <v>1176</v>
      </c>
      <c r="E99" s="27" t="s">
        <v>1177</v>
      </c>
      <c r="F99" s="27" t="s">
        <v>1178</v>
      </c>
      <c r="G99" s="27" t="s">
        <v>1179</v>
      </c>
      <c r="H99" s="27" t="s">
        <v>1180</v>
      </c>
      <c r="I99" s="27" t="s">
        <v>1181</v>
      </c>
      <c r="J99" s="27" t="s">
        <v>1182</v>
      </c>
      <c r="K99" s="27" t="s">
        <v>1009</v>
      </c>
      <c r="L99" s="27" t="s">
        <v>1183</v>
      </c>
      <c r="M99" s="27" t="s">
        <v>1169</v>
      </c>
      <c r="N99" s="27" t="s">
        <v>1184</v>
      </c>
      <c r="O99" s="27" t="s">
        <v>1185</v>
      </c>
      <c r="P99" s="27" t="s">
        <v>1186</v>
      </c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</row>
    <row r="100" spans="1:135" ht="15">
      <c r="A100" s="27" t="s">
        <v>431</v>
      </c>
      <c r="B100" s="27" t="s">
        <v>308</v>
      </c>
      <c r="C100" s="27" t="s">
        <v>425</v>
      </c>
      <c r="D100" s="27" t="s">
        <v>1176</v>
      </c>
      <c r="E100" s="27" t="s">
        <v>1177</v>
      </c>
      <c r="F100" s="27" t="s">
        <v>1178</v>
      </c>
      <c r="G100" s="27" t="s">
        <v>1179</v>
      </c>
      <c r="H100" s="27" t="s">
        <v>1180</v>
      </c>
      <c r="I100" s="27" t="s">
        <v>1181</v>
      </c>
      <c r="J100" s="27" t="s">
        <v>1182</v>
      </c>
      <c r="K100" s="27" t="s">
        <v>1009</v>
      </c>
      <c r="L100" s="27" t="s">
        <v>1183</v>
      </c>
      <c r="M100" s="27" t="s">
        <v>1169</v>
      </c>
      <c r="N100" s="27" t="s">
        <v>1184</v>
      </c>
      <c r="O100" s="27" t="s">
        <v>1185</v>
      </c>
      <c r="P100" s="27" t="s">
        <v>1186</v>
      </c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</row>
    <row r="101" spans="1:135" ht="15">
      <c r="A101" s="27" t="s">
        <v>434</v>
      </c>
      <c r="B101" s="27" t="s">
        <v>1003</v>
      </c>
      <c r="C101" s="27" t="s">
        <v>445</v>
      </c>
      <c r="D101" s="27" t="s">
        <v>1190</v>
      </c>
      <c r="E101" s="27" t="s">
        <v>1191</v>
      </c>
      <c r="F101" s="27" t="s">
        <v>1192</v>
      </c>
      <c r="G101" s="27" t="s">
        <v>1193</v>
      </c>
      <c r="H101" s="27"/>
      <c r="I101" s="27" t="s">
        <v>1194</v>
      </c>
      <c r="J101" s="27" t="s">
        <v>1195</v>
      </c>
      <c r="K101" s="27" t="s">
        <v>1009</v>
      </c>
      <c r="L101" s="27"/>
      <c r="M101" s="27" t="s">
        <v>1196</v>
      </c>
      <c r="N101" s="27" t="s">
        <v>1197</v>
      </c>
      <c r="O101" s="27" t="s">
        <v>1198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 t="s">
        <v>1199</v>
      </c>
      <c r="AO101" s="27" t="s">
        <v>1200</v>
      </c>
      <c r="AP101" s="27" t="s">
        <v>1201</v>
      </c>
      <c r="AQ101" s="27" t="s">
        <v>1202</v>
      </c>
      <c r="AR101" s="27" t="s">
        <v>1203</v>
      </c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</row>
    <row r="102" spans="1:135" ht="15">
      <c r="A102" s="27" t="s">
        <v>1204</v>
      </c>
      <c r="B102" s="27" t="s">
        <v>1003</v>
      </c>
      <c r="C102" s="27" t="s">
        <v>445</v>
      </c>
      <c r="D102" s="27" t="s">
        <v>1190</v>
      </c>
      <c r="E102" s="27" t="s">
        <v>1191</v>
      </c>
      <c r="F102" s="27" t="s">
        <v>1192</v>
      </c>
      <c r="G102" s="27" t="s">
        <v>1193</v>
      </c>
      <c r="H102" s="27"/>
      <c r="I102" s="27" t="s">
        <v>1194</v>
      </c>
      <c r="J102" s="27" t="s">
        <v>1195</v>
      </c>
      <c r="K102" s="27" t="s">
        <v>1009</v>
      </c>
      <c r="L102" s="27"/>
      <c r="M102" s="27" t="s">
        <v>1196</v>
      </c>
      <c r="N102" s="27" t="s">
        <v>1197</v>
      </c>
      <c r="O102" s="27" t="s">
        <v>1198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 t="s">
        <v>1199</v>
      </c>
      <c r="AO102" s="27" t="s">
        <v>1200</v>
      </c>
      <c r="AP102" s="27" t="s">
        <v>1201</v>
      </c>
      <c r="AQ102" s="27" t="s">
        <v>1202</v>
      </c>
      <c r="AR102" s="27" t="s">
        <v>1203</v>
      </c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</row>
    <row r="103" spans="1:135" ht="15">
      <c r="A103" s="27" t="s">
        <v>1205</v>
      </c>
      <c r="B103" s="27" t="s">
        <v>1003</v>
      </c>
      <c r="C103" s="27" t="s">
        <v>445</v>
      </c>
      <c r="D103" s="27" t="s">
        <v>1190</v>
      </c>
      <c r="E103" s="27" t="s">
        <v>1191</v>
      </c>
      <c r="F103" s="27" t="s">
        <v>1192</v>
      </c>
      <c r="G103" s="27" t="s">
        <v>1193</v>
      </c>
      <c r="H103" s="27"/>
      <c r="I103" s="27" t="s">
        <v>1194</v>
      </c>
      <c r="J103" s="27" t="s">
        <v>1195</v>
      </c>
      <c r="K103" s="27" t="s">
        <v>1009</v>
      </c>
      <c r="L103" s="27"/>
      <c r="M103" s="27" t="s">
        <v>1196</v>
      </c>
      <c r="N103" s="27" t="s">
        <v>1197</v>
      </c>
      <c r="O103" s="27" t="s">
        <v>1198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 t="s">
        <v>1199</v>
      </c>
      <c r="AO103" s="27" t="s">
        <v>1200</v>
      </c>
      <c r="AP103" s="27" t="s">
        <v>1201</v>
      </c>
      <c r="AQ103" s="27" t="s">
        <v>1202</v>
      </c>
      <c r="AR103" s="27" t="s">
        <v>1203</v>
      </c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</row>
    <row r="104" spans="1:135" ht="15">
      <c r="A104" s="27" t="s">
        <v>1206</v>
      </c>
      <c r="B104" s="27" t="s">
        <v>1003</v>
      </c>
      <c r="C104" s="27" t="s">
        <v>445</v>
      </c>
      <c r="D104" s="27" t="s">
        <v>1190</v>
      </c>
      <c r="E104" s="27" t="s">
        <v>1191</v>
      </c>
      <c r="F104" s="27" t="s">
        <v>1192</v>
      </c>
      <c r="G104" s="27" t="s">
        <v>1193</v>
      </c>
      <c r="H104" s="27"/>
      <c r="I104" s="27" t="s">
        <v>1194</v>
      </c>
      <c r="J104" s="27" t="s">
        <v>1195</v>
      </c>
      <c r="K104" s="27" t="s">
        <v>1009</v>
      </c>
      <c r="L104" s="27"/>
      <c r="M104" s="27" t="s">
        <v>1196</v>
      </c>
      <c r="N104" s="27" t="s">
        <v>1197</v>
      </c>
      <c r="O104" s="27" t="s">
        <v>1198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 t="s">
        <v>1199</v>
      </c>
      <c r="AO104" s="27" t="s">
        <v>1200</v>
      </c>
      <c r="AP104" s="27" t="s">
        <v>1201</v>
      </c>
      <c r="AQ104" s="27" t="s">
        <v>1202</v>
      </c>
      <c r="AR104" s="27" t="s">
        <v>1203</v>
      </c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</row>
    <row r="105" spans="1:135" ht="15">
      <c r="A105" s="27" t="s">
        <v>1207</v>
      </c>
      <c r="B105" s="27" t="s">
        <v>1003</v>
      </c>
      <c r="C105" s="27" t="s">
        <v>445</v>
      </c>
      <c r="D105" s="27" t="s">
        <v>1190</v>
      </c>
      <c r="E105" s="27" t="s">
        <v>1191</v>
      </c>
      <c r="F105" s="27" t="s">
        <v>1192</v>
      </c>
      <c r="G105" s="27" t="s">
        <v>1193</v>
      </c>
      <c r="H105" s="27"/>
      <c r="I105" s="27" t="s">
        <v>1194</v>
      </c>
      <c r="J105" s="27" t="s">
        <v>1195</v>
      </c>
      <c r="K105" s="27" t="s">
        <v>1009</v>
      </c>
      <c r="L105" s="27"/>
      <c r="M105" s="27" t="s">
        <v>1196</v>
      </c>
      <c r="N105" s="27" t="s">
        <v>1197</v>
      </c>
      <c r="O105" s="27" t="s">
        <v>1198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 t="s">
        <v>1199</v>
      </c>
      <c r="AO105" s="27" t="s">
        <v>1200</v>
      </c>
      <c r="AP105" s="27" t="s">
        <v>1201</v>
      </c>
      <c r="AQ105" s="27" t="s">
        <v>1202</v>
      </c>
      <c r="AR105" s="27" t="s">
        <v>1203</v>
      </c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</row>
    <row r="106" spans="1:135" ht="15">
      <c r="A106" s="27" t="s">
        <v>435</v>
      </c>
      <c r="B106" s="27" t="s">
        <v>1003</v>
      </c>
      <c r="C106" s="27" t="s">
        <v>445</v>
      </c>
      <c r="D106" s="27" t="s">
        <v>1190</v>
      </c>
      <c r="E106" s="27" t="s">
        <v>1191</v>
      </c>
      <c r="F106" s="27" t="s">
        <v>1192</v>
      </c>
      <c r="G106" s="27" t="s">
        <v>1193</v>
      </c>
      <c r="H106" s="27"/>
      <c r="I106" s="27" t="s">
        <v>1194</v>
      </c>
      <c r="J106" s="27" t="s">
        <v>1195</v>
      </c>
      <c r="K106" s="27" t="s">
        <v>1009</v>
      </c>
      <c r="L106" s="27"/>
      <c r="M106" s="27" t="s">
        <v>1196</v>
      </c>
      <c r="N106" s="27" t="s">
        <v>1197</v>
      </c>
      <c r="O106" s="27" t="s">
        <v>1198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 t="s">
        <v>1199</v>
      </c>
      <c r="AO106" s="27" t="s">
        <v>1200</v>
      </c>
      <c r="AP106" s="27" t="s">
        <v>1201</v>
      </c>
      <c r="AQ106" s="27" t="s">
        <v>1202</v>
      </c>
      <c r="AR106" s="27" t="s">
        <v>1203</v>
      </c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</row>
    <row r="107" spans="1:135" ht="15">
      <c r="A107" s="27" t="s">
        <v>436</v>
      </c>
      <c r="B107" s="27" t="s">
        <v>1003</v>
      </c>
      <c r="C107" s="27" t="s">
        <v>445</v>
      </c>
      <c r="D107" s="27" t="s">
        <v>1190</v>
      </c>
      <c r="E107" s="27" t="s">
        <v>1191</v>
      </c>
      <c r="F107" s="27" t="s">
        <v>1192</v>
      </c>
      <c r="G107" s="27" t="s">
        <v>1193</v>
      </c>
      <c r="H107" s="27"/>
      <c r="I107" s="27" t="s">
        <v>1194</v>
      </c>
      <c r="J107" s="27" t="s">
        <v>1195</v>
      </c>
      <c r="K107" s="27" t="s">
        <v>1009</v>
      </c>
      <c r="L107" s="27"/>
      <c r="M107" s="27" t="s">
        <v>1196</v>
      </c>
      <c r="N107" s="27" t="s">
        <v>1197</v>
      </c>
      <c r="O107" s="27" t="s">
        <v>1198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 t="s">
        <v>1199</v>
      </c>
      <c r="AO107" s="27" t="s">
        <v>1200</v>
      </c>
      <c r="AP107" s="27" t="s">
        <v>1201</v>
      </c>
      <c r="AQ107" s="27" t="s">
        <v>1202</v>
      </c>
      <c r="AR107" s="27" t="s">
        <v>1203</v>
      </c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</row>
    <row r="108" spans="1:135" ht="15">
      <c r="A108" s="27" t="s">
        <v>437</v>
      </c>
      <c r="B108" s="27" t="s">
        <v>1003</v>
      </c>
      <c r="C108" s="27" t="s">
        <v>445</v>
      </c>
      <c r="D108" s="27" t="s">
        <v>1190</v>
      </c>
      <c r="E108" s="27" t="s">
        <v>1191</v>
      </c>
      <c r="F108" s="27" t="s">
        <v>1192</v>
      </c>
      <c r="G108" s="27" t="s">
        <v>1193</v>
      </c>
      <c r="H108" s="27"/>
      <c r="I108" s="27" t="s">
        <v>1194</v>
      </c>
      <c r="J108" s="27" t="s">
        <v>1195</v>
      </c>
      <c r="K108" s="27" t="s">
        <v>1009</v>
      </c>
      <c r="L108" s="27"/>
      <c r="M108" s="27" t="s">
        <v>1196</v>
      </c>
      <c r="N108" s="27" t="s">
        <v>1197</v>
      </c>
      <c r="O108" s="27" t="s">
        <v>1198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 t="s">
        <v>1199</v>
      </c>
      <c r="AO108" s="27" t="s">
        <v>1200</v>
      </c>
      <c r="AP108" s="27" t="s">
        <v>1201</v>
      </c>
      <c r="AQ108" s="27" t="s">
        <v>1202</v>
      </c>
      <c r="AR108" s="27" t="s">
        <v>1203</v>
      </c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</row>
    <row r="109" spans="1:135" ht="15">
      <c r="A109" s="27" t="s">
        <v>438</v>
      </c>
      <c r="B109" s="27" t="s">
        <v>1003</v>
      </c>
      <c r="C109" s="27" t="s">
        <v>445</v>
      </c>
      <c r="D109" s="27" t="s">
        <v>1190</v>
      </c>
      <c r="E109" s="27" t="s">
        <v>1191</v>
      </c>
      <c r="F109" s="27" t="s">
        <v>1192</v>
      </c>
      <c r="G109" s="27" t="s">
        <v>1193</v>
      </c>
      <c r="H109" s="27"/>
      <c r="I109" s="27" t="s">
        <v>1194</v>
      </c>
      <c r="J109" s="27" t="s">
        <v>1195</v>
      </c>
      <c r="K109" s="27" t="s">
        <v>1009</v>
      </c>
      <c r="L109" s="27"/>
      <c r="M109" s="27" t="s">
        <v>1196</v>
      </c>
      <c r="N109" s="27" t="s">
        <v>1197</v>
      </c>
      <c r="O109" s="27" t="s">
        <v>1198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 t="s">
        <v>1199</v>
      </c>
      <c r="AO109" s="27" t="s">
        <v>1200</v>
      </c>
      <c r="AP109" s="27" t="s">
        <v>1201</v>
      </c>
      <c r="AQ109" s="27" t="s">
        <v>1202</v>
      </c>
      <c r="AR109" s="27" t="s">
        <v>1203</v>
      </c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</row>
    <row r="110" spans="1:135" ht="15">
      <c r="A110" s="27" t="s">
        <v>439</v>
      </c>
      <c r="B110" s="27" t="s">
        <v>1003</v>
      </c>
      <c r="C110" s="27" t="s">
        <v>445</v>
      </c>
      <c r="D110" s="27" t="s">
        <v>1190</v>
      </c>
      <c r="E110" s="27" t="s">
        <v>1191</v>
      </c>
      <c r="F110" s="27" t="s">
        <v>1192</v>
      </c>
      <c r="G110" s="27" t="s">
        <v>1193</v>
      </c>
      <c r="H110" s="27"/>
      <c r="I110" s="27" t="s">
        <v>1194</v>
      </c>
      <c r="J110" s="27" t="s">
        <v>1195</v>
      </c>
      <c r="K110" s="27" t="s">
        <v>1009</v>
      </c>
      <c r="L110" s="27"/>
      <c r="M110" s="27" t="s">
        <v>1196</v>
      </c>
      <c r="N110" s="27" t="s">
        <v>1197</v>
      </c>
      <c r="O110" s="27" t="s">
        <v>1198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 t="s">
        <v>1199</v>
      </c>
      <c r="AO110" s="27" t="s">
        <v>1200</v>
      </c>
      <c r="AP110" s="27" t="s">
        <v>1201</v>
      </c>
      <c r="AQ110" s="27" t="s">
        <v>1202</v>
      </c>
      <c r="AR110" s="27" t="s">
        <v>1203</v>
      </c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</row>
    <row r="111" spans="1:135" ht="15">
      <c r="A111" s="27" t="s">
        <v>440</v>
      </c>
      <c r="B111" s="27" t="s">
        <v>1003</v>
      </c>
      <c r="C111" s="27" t="s">
        <v>445</v>
      </c>
      <c r="D111" s="27" t="s">
        <v>1190</v>
      </c>
      <c r="E111" s="27" t="s">
        <v>1191</v>
      </c>
      <c r="F111" s="27" t="s">
        <v>1192</v>
      </c>
      <c r="G111" s="27" t="s">
        <v>1193</v>
      </c>
      <c r="H111" s="27"/>
      <c r="I111" s="27" t="s">
        <v>1194</v>
      </c>
      <c r="J111" s="27" t="s">
        <v>1195</v>
      </c>
      <c r="K111" s="27" t="s">
        <v>1009</v>
      </c>
      <c r="L111" s="27"/>
      <c r="M111" s="27" t="s">
        <v>1196</v>
      </c>
      <c r="N111" s="27" t="s">
        <v>1197</v>
      </c>
      <c r="O111" s="27" t="s">
        <v>1198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 t="s">
        <v>1199</v>
      </c>
      <c r="AO111" s="27" t="s">
        <v>1200</v>
      </c>
      <c r="AP111" s="27" t="s">
        <v>1201</v>
      </c>
      <c r="AQ111" s="27" t="s">
        <v>1202</v>
      </c>
      <c r="AR111" s="27" t="s">
        <v>1203</v>
      </c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</row>
    <row r="112" spans="1:135" ht="15">
      <c r="A112" s="27" t="s">
        <v>441</v>
      </c>
      <c r="B112" s="27" t="s">
        <v>1003</v>
      </c>
      <c r="C112" s="27" t="s">
        <v>445</v>
      </c>
      <c r="D112" s="27" t="s">
        <v>1190</v>
      </c>
      <c r="E112" s="27" t="s">
        <v>1191</v>
      </c>
      <c r="F112" s="27" t="s">
        <v>1192</v>
      </c>
      <c r="G112" s="27" t="s">
        <v>1193</v>
      </c>
      <c r="H112" s="27"/>
      <c r="I112" s="27" t="s">
        <v>1194</v>
      </c>
      <c r="J112" s="27" t="s">
        <v>1195</v>
      </c>
      <c r="K112" s="27" t="s">
        <v>1009</v>
      </c>
      <c r="L112" s="27"/>
      <c r="M112" s="27" t="s">
        <v>1196</v>
      </c>
      <c r="N112" s="27" t="s">
        <v>1197</v>
      </c>
      <c r="O112" s="27" t="s">
        <v>1198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 t="s">
        <v>1199</v>
      </c>
      <c r="AO112" s="27" t="s">
        <v>1200</v>
      </c>
      <c r="AP112" s="27" t="s">
        <v>1201</v>
      </c>
      <c r="AQ112" s="27" t="s">
        <v>1202</v>
      </c>
      <c r="AR112" s="27" t="s">
        <v>1203</v>
      </c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</row>
    <row r="113" spans="1:135" ht="15">
      <c r="A113" s="27" t="s">
        <v>442</v>
      </c>
      <c r="B113" s="27" t="s">
        <v>1003</v>
      </c>
      <c r="C113" s="27" t="s">
        <v>445</v>
      </c>
      <c r="D113" s="27" t="s">
        <v>1190</v>
      </c>
      <c r="E113" s="27" t="s">
        <v>1191</v>
      </c>
      <c r="F113" s="27" t="s">
        <v>1192</v>
      </c>
      <c r="G113" s="27" t="s">
        <v>1193</v>
      </c>
      <c r="H113" s="27"/>
      <c r="I113" s="27" t="s">
        <v>1194</v>
      </c>
      <c r="J113" s="27" t="s">
        <v>1195</v>
      </c>
      <c r="K113" s="27" t="s">
        <v>1009</v>
      </c>
      <c r="L113" s="27"/>
      <c r="M113" s="27" t="s">
        <v>1196</v>
      </c>
      <c r="N113" s="27" t="s">
        <v>1197</v>
      </c>
      <c r="O113" s="27" t="s">
        <v>1198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 t="s">
        <v>1199</v>
      </c>
      <c r="AO113" s="27" t="s">
        <v>1200</v>
      </c>
      <c r="AP113" s="27" t="s">
        <v>1201</v>
      </c>
      <c r="AQ113" s="27" t="s">
        <v>1202</v>
      </c>
      <c r="AR113" s="27" t="s">
        <v>1203</v>
      </c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</row>
    <row r="114" spans="1:135" ht="15">
      <c r="A114" s="27" t="s">
        <v>443</v>
      </c>
      <c r="B114" s="27" t="s">
        <v>1003</v>
      </c>
      <c r="C114" s="27" t="s">
        <v>445</v>
      </c>
      <c r="D114" s="27" t="s">
        <v>1190</v>
      </c>
      <c r="E114" s="27" t="s">
        <v>1191</v>
      </c>
      <c r="F114" s="27" t="s">
        <v>1192</v>
      </c>
      <c r="G114" s="27" t="s">
        <v>1193</v>
      </c>
      <c r="H114" s="27"/>
      <c r="I114" s="27" t="s">
        <v>1194</v>
      </c>
      <c r="J114" s="27" t="s">
        <v>1195</v>
      </c>
      <c r="K114" s="27" t="s">
        <v>1009</v>
      </c>
      <c r="L114" s="27"/>
      <c r="M114" s="27" t="s">
        <v>1196</v>
      </c>
      <c r="N114" s="27" t="s">
        <v>1197</v>
      </c>
      <c r="O114" s="27" t="s">
        <v>1198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 t="s">
        <v>1199</v>
      </c>
      <c r="AO114" s="27" t="s">
        <v>1200</v>
      </c>
      <c r="AP114" s="27" t="s">
        <v>1201</v>
      </c>
      <c r="AQ114" s="27" t="s">
        <v>1202</v>
      </c>
      <c r="AR114" s="27" t="s">
        <v>1203</v>
      </c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</row>
    <row r="115" spans="1:135" ht="15">
      <c r="A115" s="27" t="s">
        <v>444</v>
      </c>
      <c r="B115" s="27" t="s">
        <v>1003</v>
      </c>
      <c r="C115" s="27" t="s">
        <v>445</v>
      </c>
      <c r="D115" s="27" t="s">
        <v>1190</v>
      </c>
      <c r="E115" s="27" t="s">
        <v>1191</v>
      </c>
      <c r="F115" s="27" t="s">
        <v>1192</v>
      </c>
      <c r="G115" s="27" t="s">
        <v>1193</v>
      </c>
      <c r="H115" s="27"/>
      <c r="I115" s="27" t="s">
        <v>1194</v>
      </c>
      <c r="J115" s="27" t="s">
        <v>1195</v>
      </c>
      <c r="K115" s="27" t="s">
        <v>1009</v>
      </c>
      <c r="L115" s="27"/>
      <c r="M115" s="27" t="s">
        <v>1196</v>
      </c>
      <c r="N115" s="27" t="s">
        <v>1197</v>
      </c>
      <c r="O115" s="27" t="s">
        <v>1198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 t="s">
        <v>1199</v>
      </c>
      <c r="AO115" s="27" t="s">
        <v>1200</v>
      </c>
      <c r="AP115" s="27" t="s">
        <v>1201</v>
      </c>
      <c r="AQ115" s="27" t="s">
        <v>1202</v>
      </c>
      <c r="AR115" s="27" t="s">
        <v>1203</v>
      </c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</row>
    <row r="116" spans="1:135" ht="15">
      <c r="A116" s="27" t="s">
        <v>1208</v>
      </c>
      <c r="B116" s="27" t="s">
        <v>1023</v>
      </c>
      <c r="C116" s="27" t="s">
        <v>447</v>
      </c>
      <c r="D116" s="27" t="s">
        <v>1209</v>
      </c>
      <c r="E116" s="27" t="s">
        <v>1210</v>
      </c>
      <c r="F116" s="27" t="s">
        <v>1211</v>
      </c>
      <c r="G116" s="27" t="s">
        <v>1212</v>
      </c>
      <c r="H116" s="27"/>
      <c r="I116" s="27" t="s">
        <v>1009</v>
      </c>
      <c r="J116" s="27"/>
      <c r="K116" s="27" t="s">
        <v>1009</v>
      </c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 t="s">
        <v>1213</v>
      </c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 t="s">
        <v>1214</v>
      </c>
      <c r="CP116" s="27"/>
      <c r="CQ116" s="27"/>
      <c r="CR116" s="27"/>
      <c r="CS116" s="27"/>
      <c r="CT116" s="27"/>
      <c r="CU116" s="27"/>
      <c r="CV116" s="27" t="s">
        <v>1215</v>
      </c>
      <c r="CW116" s="27" t="s">
        <v>1216</v>
      </c>
      <c r="CX116" s="27" t="s">
        <v>1217</v>
      </c>
      <c r="CY116" s="27" t="s">
        <v>1218</v>
      </c>
      <c r="CZ116" s="27" t="s">
        <v>1219</v>
      </c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</row>
    <row r="117" spans="1:135" ht="15">
      <c r="A117" s="27" t="s">
        <v>1220</v>
      </c>
      <c r="B117" s="27" t="s">
        <v>1023</v>
      </c>
      <c r="C117" s="27" t="s">
        <v>447</v>
      </c>
      <c r="D117" s="27" t="s">
        <v>1209</v>
      </c>
      <c r="E117" s="27" t="s">
        <v>1210</v>
      </c>
      <c r="F117" s="27" t="s">
        <v>1211</v>
      </c>
      <c r="G117" s="27" t="s">
        <v>1212</v>
      </c>
      <c r="H117" s="27"/>
      <c r="I117" s="27" t="s">
        <v>1009</v>
      </c>
      <c r="J117" s="27"/>
      <c r="K117" s="27" t="s">
        <v>1009</v>
      </c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 t="s">
        <v>1213</v>
      </c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 t="s">
        <v>1214</v>
      </c>
      <c r="CP117" s="27"/>
      <c r="CQ117" s="27"/>
      <c r="CR117" s="27"/>
      <c r="CS117" s="27"/>
      <c r="CT117" s="27"/>
      <c r="CU117" s="27"/>
      <c r="CV117" s="27" t="s">
        <v>1215</v>
      </c>
      <c r="CW117" s="27" t="s">
        <v>1216</v>
      </c>
      <c r="CX117" s="27" t="s">
        <v>1217</v>
      </c>
      <c r="CY117" s="27" t="s">
        <v>1218</v>
      </c>
      <c r="CZ117" s="27" t="s">
        <v>1219</v>
      </c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</row>
    <row r="118" spans="1:135" ht="15">
      <c r="A118" s="27" t="s">
        <v>1221</v>
      </c>
      <c r="B118" s="27" t="s">
        <v>1023</v>
      </c>
      <c r="C118" s="27" t="s">
        <v>447</v>
      </c>
      <c r="D118" s="27" t="s">
        <v>1209</v>
      </c>
      <c r="E118" s="27" t="s">
        <v>1210</v>
      </c>
      <c r="F118" s="27" t="s">
        <v>1211</v>
      </c>
      <c r="G118" s="27" t="s">
        <v>1212</v>
      </c>
      <c r="H118" s="27"/>
      <c r="I118" s="27" t="s">
        <v>1009</v>
      </c>
      <c r="J118" s="27"/>
      <c r="K118" s="27" t="s">
        <v>1009</v>
      </c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 t="s">
        <v>1213</v>
      </c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 t="s">
        <v>1214</v>
      </c>
      <c r="CP118" s="27"/>
      <c r="CQ118" s="27"/>
      <c r="CR118" s="27"/>
      <c r="CS118" s="27"/>
      <c r="CT118" s="27"/>
      <c r="CU118" s="27"/>
      <c r="CV118" s="27" t="s">
        <v>1215</v>
      </c>
      <c r="CW118" s="27" t="s">
        <v>1216</v>
      </c>
      <c r="CX118" s="27" t="s">
        <v>1217</v>
      </c>
      <c r="CY118" s="27" t="s">
        <v>1218</v>
      </c>
      <c r="CZ118" s="27" t="s">
        <v>1219</v>
      </c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</row>
    <row r="119" spans="1:135" ht="15">
      <c r="A119" s="27" t="s">
        <v>1222</v>
      </c>
      <c r="B119" s="27" t="s">
        <v>1023</v>
      </c>
      <c r="C119" s="27" t="s">
        <v>447</v>
      </c>
      <c r="D119" s="27" t="s">
        <v>1209</v>
      </c>
      <c r="E119" s="27" t="s">
        <v>1210</v>
      </c>
      <c r="F119" s="27" t="s">
        <v>1211</v>
      </c>
      <c r="G119" s="27" t="s">
        <v>1212</v>
      </c>
      <c r="H119" s="27"/>
      <c r="I119" s="27" t="s">
        <v>1009</v>
      </c>
      <c r="J119" s="27"/>
      <c r="K119" s="27" t="s">
        <v>1009</v>
      </c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 t="s">
        <v>1213</v>
      </c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 t="s">
        <v>1214</v>
      </c>
      <c r="CP119" s="27"/>
      <c r="CQ119" s="27"/>
      <c r="CR119" s="27"/>
      <c r="CS119" s="27"/>
      <c r="CT119" s="27"/>
      <c r="CU119" s="27"/>
      <c r="CV119" s="27" t="s">
        <v>1215</v>
      </c>
      <c r="CW119" s="27" t="s">
        <v>1216</v>
      </c>
      <c r="CX119" s="27" t="s">
        <v>1217</v>
      </c>
      <c r="CY119" s="27" t="s">
        <v>1218</v>
      </c>
      <c r="CZ119" s="27" t="s">
        <v>1219</v>
      </c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</row>
    <row r="120" spans="1:135" ht="15">
      <c r="A120" s="27" t="s">
        <v>446</v>
      </c>
      <c r="B120" s="27" t="s">
        <v>1023</v>
      </c>
      <c r="C120" s="27" t="s">
        <v>447</v>
      </c>
      <c r="D120" s="27" t="s">
        <v>1209</v>
      </c>
      <c r="E120" s="27" t="s">
        <v>1210</v>
      </c>
      <c r="F120" s="27" t="s">
        <v>1211</v>
      </c>
      <c r="G120" s="27" t="s">
        <v>1212</v>
      </c>
      <c r="H120" s="27"/>
      <c r="I120" s="27" t="s">
        <v>1009</v>
      </c>
      <c r="J120" s="27"/>
      <c r="K120" s="27" t="s">
        <v>1009</v>
      </c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 t="s">
        <v>1213</v>
      </c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 t="s">
        <v>1214</v>
      </c>
      <c r="CP120" s="27"/>
      <c r="CQ120" s="27"/>
      <c r="CR120" s="27"/>
      <c r="CS120" s="27"/>
      <c r="CT120" s="27"/>
      <c r="CU120" s="27"/>
      <c r="CV120" s="27" t="s">
        <v>1215</v>
      </c>
      <c r="CW120" s="27" t="s">
        <v>1216</v>
      </c>
      <c r="CX120" s="27" t="s">
        <v>1217</v>
      </c>
      <c r="CY120" s="27" t="s">
        <v>1218</v>
      </c>
      <c r="CZ120" s="27" t="s">
        <v>1219</v>
      </c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</row>
    <row r="121" spans="1:135" ht="15">
      <c r="A121" s="27" t="s">
        <v>448</v>
      </c>
      <c r="B121" s="27" t="s">
        <v>1023</v>
      </c>
      <c r="C121" s="27" t="s">
        <v>447</v>
      </c>
      <c r="D121" s="27" t="s">
        <v>1209</v>
      </c>
      <c r="E121" s="27" t="s">
        <v>1210</v>
      </c>
      <c r="F121" s="27" t="s">
        <v>1211</v>
      </c>
      <c r="G121" s="27" t="s">
        <v>1212</v>
      </c>
      <c r="H121" s="27"/>
      <c r="I121" s="27" t="s">
        <v>1009</v>
      </c>
      <c r="J121" s="27"/>
      <c r="K121" s="27" t="s">
        <v>1009</v>
      </c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 t="s">
        <v>1213</v>
      </c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 t="s">
        <v>1214</v>
      </c>
      <c r="CP121" s="27"/>
      <c r="CQ121" s="27"/>
      <c r="CR121" s="27"/>
      <c r="CS121" s="27"/>
      <c r="CT121" s="27"/>
      <c r="CU121" s="27"/>
      <c r="CV121" s="27" t="s">
        <v>1215</v>
      </c>
      <c r="CW121" s="27" t="s">
        <v>1216</v>
      </c>
      <c r="CX121" s="27" t="s">
        <v>1217</v>
      </c>
      <c r="CY121" s="27" t="s">
        <v>1218</v>
      </c>
      <c r="CZ121" s="27" t="s">
        <v>1219</v>
      </c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</row>
    <row r="122" spans="1:135" ht="15">
      <c r="A122" s="27" t="s">
        <v>449</v>
      </c>
      <c r="B122" s="27" t="s">
        <v>1023</v>
      </c>
      <c r="C122" s="27" t="s">
        <v>447</v>
      </c>
      <c r="D122" s="27" t="s">
        <v>1209</v>
      </c>
      <c r="E122" s="27" t="s">
        <v>1210</v>
      </c>
      <c r="F122" s="27" t="s">
        <v>1211</v>
      </c>
      <c r="G122" s="27" t="s">
        <v>1212</v>
      </c>
      <c r="H122" s="27"/>
      <c r="I122" s="27" t="s">
        <v>1009</v>
      </c>
      <c r="J122" s="27"/>
      <c r="K122" s="27" t="s">
        <v>1009</v>
      </c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 t="s">
        <v>1213</v>
      </c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 t="s">
        <v>1214</v>
      </c>
      <c r="CP122" s="27"/>
      <c r="CQ122" s="27"/>
      <c r="CR122" s="27"/>
      <c r="CS122" s="27"/>
      <c r="CT122" s="27"/>
      <c r="CU122" s="27"/>
      <c r="CV122" s="27" t="s">
        <v>1215</v>
      </c>
      <c r="CW122" s="27" t="s">
        <v>1216</v>
      </c>
      <c r="CX122" s="27" t="s">
        <v>1217</v>
      </c>
      <c r="CY122" s="27" t="s">
        <v>1218</v>
      </c>
      <c r="CZ122" s="27" t="s">
        <v>1219</v>
      </c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</row>
    <row r="123" spans="1:135" ht="15">
      <c r="A123" s="27" t="s">
        <v>450</v>
      </c>
      <c r="B123" s="27" t="s">
        <v>1023</v>
      </c>
      <c r="C123" s="27" t="s">
        <v>447</v>
      </c>
      <c r="D123" s="27" t="s">
        <v>1209</v>
      </c>
      <c r="E123" s="27" t="s">
        <v>1210</v>
      </c>
      <c r="F123" s="27" t="s">
        <v>1211</v>
      </c>
      <c r="G123" s="27" t="s">
        <v>1212</v>
      </c>
      <c r="H123" s="27"/>
      <c r="I123" s="27" t="s">
        <v>1009</v>
      </c>
      <c r="J123" s="27"/>
      <c r="K123" s="27" t="s">
        <v>1009</v>
      </c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 t="s">
        <v>1213</v>
      </c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 t="s">
        <v>1214</v>
      </c>
      <c r="CP123" s="27"/>
      <c r="CQ123" s="27"/>
      <c r="CR123" s="27"/>
      <c r="CS123" s="27"/>
      <c r="CT123" s="27"/>
      <c r="CU123" s="27"/>
      <c r="CV123" s="27" t="s">
        <v>1215</v>
      </c>
      <c r="CW123" s="27" t="s">
        <v>1216</v>
      </c>
      <c r="CX123" s="27" t="s">
        <v>1217</v>
      </c>
      <c r="CY123" s="27" t="s">
        <v>1218</v>
      </c>
      <c r="CZ123" s="27" t="s">
        <v>1219</v>
      </c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</row>
    <row r="124" spans="1:135" ht="15">
      <c r="A124" s="27" t="s">
        <v>451</v>
      </c>
      <c r="B124" s="27" t="s">
        <v>1023</v>
      </c>
      <c r="C124" s="27" t="s">
        <v>447</v>
      </c>
      <c r="D124" s="27" t="s">
        <v>1209</v>
      </c>
      <c r="E124" s="27" t="s">
        <v>1210</v>
      </c>
      <c r="F124" s="27" t="s">
        <v>1211</v>
      </c>
      <c r="G124" s="27" t="s">
        <v>1212</v>
      </c>
      <c r="H124" s="27"/>
      <c r="I124" s="27" t="s">
        <v>1009</v>
      </c>
      <c r="J124" s="27"/>
      <c r="K124" s="27" t="s">
        <v>1009</v>
      </c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 t="s">
        <v>1213</v>
      </c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 t="s">
        <v>1214</v>
      </c>
      <c r="CP124" s="27"/>
      <c r="CQ124" s="27"/>
      <c r="CR124" s="27"/>
      <c r="CS124" s="27"/>
      <c r="CT124" s="27"/>
      <c r="CU124" s="27"/>
      <c r="CV124" s="27" t="s">
        <v>1215</v>
      </c>
      <c r="CW124" s="27" t="s">
        <v>1216</v>
      </c>
      <c r="CX124" s="27" t="s">
        <v>1217</v>
      </c>
      <c r="CY124" s="27" t="s">
        <v>1218</v>
      </c>
      <c r="CZ124" s="27" t="s">
        <v>1219</v>
      </c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</row>
    <row r="125" spans="1:135" ht="15">
      <c r="A125" s="27" t="s">
        <v>453</v>
      </c>
      <c r="B125" s="27" t="s">
        <v>1023</v>
      </c>
      <c r="C125" s="27" t="s">
        <v>447</v>
      </c>
      <c r="D125" s="27" t="s">
        <v>1223</v>
      </c>
      <c r="E125" s="27" t="s">
        <v>1210</v>
      </c>
      <c r="F125" s="27" t="s">
        <v>1211</v>
      </c>
      <c r="G125" s="27" t="s">
        <v>1224</v>
      </c>
      <c r="H125" s="27"/>
      <c r="I125" s="27" t="s">
        <v>1009</v>
      </c>
      <c r="J125" s="27"/>
      <c r="K125" s="27" t="s">
        <v>1009</v>
      </c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 t="s">
        <v>1213</v>
      </c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 t="s">
        <v>1214</v>
      </c>
      <c r="CP125" s="27"/>
      <c r="CQ125" s="27"/>
      <c r="CR125" s="27"/>
      <c r="CS125" s="27"/>
      <c r="CT125" s="27"/>
      <c r="CU125" s="27"/>
      <c r="CV125" s="27" t="s">
        <v>1215</v>
      </c>
      <c r="CW125" s="27" t="s">
        <v>1216</v>
      </c>
      <c r="CX125" s="27" t="s">
        <v>1217</v>
      </c>
      <c r="CY125" s="27" t="s">
        <v>1225</v>
      </c>
      <c r="CZ125" s="27" t="s">
        <v>1219</v>
      </c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</row>
    <row r="126" spans="1:135" ht="15">
      <c r="A126" s="27" t="s">
        <v>454</v>
      </c>
      <c r="B126" s="27" t="s">
        <v>1023</v>
      </c>
      <c r="C126" s="27" t="s">
        <v>447</v>
      </c>
      <c r="D126" s="27" t="s">
        <v>1226</v>
      </c>
      <c r="E126" s="27" t="s">
        <v>1210</v>
      </c>
      <c r="F126" s="27" t="s">
        <v>1211</v>
      </c>
      <c r="G126" s="27" t="s">
        <v>1227</v>
      </c>
      <c r="H126" s="27"/>
      <c r="I126" s="27" t="s">
        <v>1009</v>
      </c>
      <c r="J126" s="27"/>
      <c r="K126" s="27" t="s">
        <v>1009</v>
      </c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 t="s">
        <v>1213</v>
      </c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 t="s">
        <v>1214</v>
      </c>
      <c r="CP126" s="27"/>
      <c r="CQ126" s="27"/>
      <c r="CR126" s="27"/>
      <c r="CS126" s="27"/>
      <c r="CT126" s="27"/>
      <c r="CU126" s="27"/>
      <c r="CV126" s="27" t="s">
        <v>1215</v>
      </c>
      <c r="CW126" s="27" t="s">
        <v>1216</v>
      </c>
      <c r="CX126" s="27" t="s">
        <v>1217</v>
      </c>
      <c r="CY126" s="27" t="s">
        <v>1228</v>
      </c>
      <c r="CZ126" s="27" t="s">
        <v>1219</v>
      </c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</row>
    <row r="127" spans="1:135" ht="15">
      <c r="A127" s="27" t="s">
        <v>455</v>
      </c>
      <c r="B127" s="27" t="s">
        <v>1023</v>
      </c>
      <c r="C127" s="27" t="s">
        <v>447</v>
      </c>
      <c r="D127" s="27" t="s">
        <v>1229</v>
      </c>
      <c r="E127" s="27" t="s">
        <v>1210</v>
      </c>
      <c r="F127" s="27" t="s">
        <v>1211</v>
      </c>
      <c r="G127" s="27" t="s">
        <v>1230</v>
      </c>
      <c r="H127" s="27"/>
      <c r="I127" s="27" t="s">
        <v>1009</v>
      </c>
      <c r="J127" s="27"/>
      <c r="K127" s="27" t="s">
        <v>1009</v>
      </c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 t="s">
        <v>1213</v>
      </c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 t="s">
        <v>1214</v>
      </c>
      <c r="CP127" s="27"/>
      <c r="CQ127" s="27"/>
      <c r="CR127" s="27"/>
      <c r="CS127" s="27"/>
      <c r="CT127" s="27"/>
      <c r="CU127" s="27"/>
      <c r="CV127" s="27" t="s">
        <v>1215</v>
      </c>
      <c r="CW127" s="27" t="s">
        <v>1216</v>
      </c>
      <c r="CX127" s="27" t="s">
        <v>1217</v>
      </c>
      <c r="CY127" s="27" t="s">
        <v>1231</v>
      </c>
      <c r="CZ127" s="27" t="s">
        <v>1219</v>
      </c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</row>
    <row r="128" spans="1:135" ht="15">
      <c r="A128" s="27" t="s">
        <v>456</v>
      </c>
      <c r="B128" s="27" t="s">
        <v>1023</v>
      </c>
      <c r="C128" s="27" t="s">
        <v>447</v>
      </c>
      <c r="D128" s="27" t="s">
        <v>1232</v>
      </c>
      <c r="E128" s="27" t="s">
        <v>1210</v>
      </c>
      <c r="F128" s="27" t="s">
        <v>1211</v>
      </c>
      <c r="G128" s="27" t="s">
        <v>1233</v>
      </c>
      <c r="H128" s="27"/>
      <c r="I128" s="27" t="s">
        <v>1009</v>
      </c>
      <c r="J128" s="27"/>
      <c r="K128" s="27" t="s">
        <v>1009</v>
      </c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 t="s">
        <v>1213</v>
      </c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 t="s">
        <v>1214</v>
      </c>
      <c r="CP128" s="27"/>
      <c r="CQ128" s="27"/>
      <c r="CR128" s="27"/>
      <c r="CS128" s="27"/>
      <c r="CT128" s="27"/>
      <c r="CU128" s="27"/>
      <c r="CV128" s="27" t="s">
        <v>1215</v>
      </c>
      <c r="CW128" s="27" t="s">
        <v>1216</v>
      </c>
      <c r="CX128" s="27" t="s">
        <v>1217</v>
      </c>
      <c r="CY128" s="27" t="s">
        <v>1234</v>
      </c>
      <c r="CZ128" s="27" t="s">
        <v>1219</v>
      </c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</row>
    <row r="129" spans="1:135" ht="15">
      <c r="A129" s="27" t="s">
        <v>457</v>
      </c>
      <c r="B129" s="27" t="s">
        <v>1023</v>
      </c>
      <c r="C129" s="27" t="s">
        <v>447</v>
      </c>
      <c r="D129" s="27" t="s">
        <v>1235</v>
      </c>
      <c r="E129" s="27" t="s">
        <v>1210</v>
      </c>
      <c r="F129" s="27" t="s">
        <v>1211</v>
      </c>
      <c r="G129" s="27" t="s">
        <v>1236</v>
      </c>
      <c r="H129" s="27"/>
      <c r="I129" s="27" t="s">
        <v>1009</v>
      </c>
      <c r="J129" s="27"/>
      <c r="K129" s="27" t="s">
        <v>1009</v>
      </c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 t="s">
        <v>1213</v>
      </c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 t="s">
        <v>1214</v>
      </c>
      <c r="CP129" s="27"/>
      <c r="CQ129" s="27"/>
      <c r="CR129" s="27"/>
      <c r="CS129" s="27"/>
      <c r="CT129" s="27"/>
      <c r="CU129" s="27"/>
      <c r="CV129" s="27" t="s">
        <v>1215</v>
      </c>
      <c r="CW129" s="27" t="s">
        <v>1216</v>
      </c>
      <c r="CX129" s="27" t="s">
        <v>1217</v>
      </c>
      <c r="CY129" s="27" t="s">
        <v>1237</v>
      </c>
      <c r="CZ129" s="27" t="s">
        <v>1219</v>
      </c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</row>
    <row r="130" spans="1:135" ht="15">
      <c r="A130" s="27" t="s">
        <v>458</v>
      </c>
      <c r="B130" s="27" t="s">
        <v>1023</v>
      </c>
      <c r="C130" s="27" t="s">
        <v>447</v>
      </c>
      <c r="D130" s="27" t="s">
        <v>1238</v>
      </c>
      <c r="E130" s="27" t="s">
        <v>1210</v>
      </c>
      <c r="F130" s="27" t="s">
        <v>1211</v>
      </c>
      <c r="G130" s="27" t="s">
        <v>1239</v>
      </c>
      <c r="H130" s="27"/>
      <c r="I130" s="27" t="s">
        <v>1009</v>
      </c>
      <c r="J130" s="27"/>
      <c r="K130" s="27" t="s">
        <v>1009</v>
      </c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 t="s">
        <v>1213</v>
      </c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 t="s">
        <v>1214</v>
      </c>
      <c r="CP130" s="27"/>
      <c r="CQ130" s="27"/>
      <c r="CR130" s="27"/>
      <c r="CS130" s="27"/>
      <c r="CT130" s="27"/>
      <c r="CU130" s="27"/>
      <c r="CV130" s="27" t="s">
        <v>1215</v>
      </c>
      <c r="CW130" s="27" t="s">
        <v>1216</v>
      </c>
      <c r="CX130" s="27" t="s">
        <v>1217</v>
      </c>
      <c r="CY130" s="27" t="s">
        <v>1240</v>
      </c>
      <c r="CZ130" s="27" t="s">
        <v>1219</v>
      </c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</row>
    <row r="131" spans="1:135" ht="15">
      <c r="A131" s="27" t="s">
        <v>459</v>
      </c>
      <c r="B131" s="27" t="s">
        <v>1023</v>
      </c>
      <c r="C131" s="27" t="s">
        <v>447</v>
      </c>
      <c r="D131" s="27" t="s">
        <v>1241</v>
      </c>
      <c r="E131" s="27" t="s">
        <v>1210</v>
      </c>
      <c r="F131" s="27" t="s">
        <v>1211</v>
      </c>
      <c r="G131" s="27" t="s">
        <v>1242</v>
      </c>
      <c r="H131" s="27"/>
      <c r="I131" s="27" t="s">
        <v>1009</v>
      </c>
      <c r="J131" s="27"/>
      <c r="K131" s="27" t="s">
        <v>1009</v>
      </c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 t="s">
        <v>1213</v>
      </c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 t="s">
        <v>1214</v>
      </c>
      <c r="CP131" s="27"/>
      <c r="CQ131" s="27"/>
      <c r="CR131" s="27"/>
      <c r="CS131" s="27"/>
      <c r="CT131" s="27"/>
      <c r="CU131" s="27"/>
      <c r="CV131" s="27" t="s">
        <v>1215</v>
      </c>
      <c r="CW131" s="27" t="s">
        <v>1216</v>
      </c>
      <c r="CX131" s="27" t="s">
        <v>1217</v>
      </c>
      <c r="CY131" s="27" t="s">
        <v>1243</v>
      </c>
      <c r="CZ131" s="27" t="s">
        <v>1219</v>
      </c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</row>
    <row r="132" spans="1:135" ht="15">
      <c r="A132" s="27" t="s">
        <v>460</v>
      </c>
      <c r="B132" s="27" t="s">
        <v>1023</v>
      </c>
      <c r="C132" s="27" t="s">
        <v>447</v>
      </c>
      <c r="D132" s="27" t="s">
        <v>1244</v>
      </c>
      <c r="E132" s="27" t="s">
        <v>1210</v>
      </c>
      <c r="F132" s="27" t="s">
        <v>1211</v>
      </c>
      <c r="G132" s="27" t="s">
        <v>1245</v>
      </c>
      <c r="H132" s="27"/>
      <c r="I132" s="27" t="s">
        <v>1009</v>
      </c>
      <c r="J132" s="27"/>
      <c r="K132" s="27" t="s">
        <v>1009</v>
      </c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 t="s">
        <v>1213</v>
      </c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 t="s">
        <v>1214</v>
      </c>
      <c r="CP132" s="27"/>
      <c r="CQ132" s="27"/>
      <c r="CR132" s="27"/>
      <c r="CS132" s="27"/>
      <c r="CT132" s="27"/>
      <c r="CU132" s="27"/>
      <c r="CV132" s="27" t="s">
        <v>1215</v>
      </c>
      <c r="CW132" s="27" t="s">
        <v>1216</v>
      </c>
      <c r="CX132" s="27" t="s">
        <v>1217</v>
      </c>
      <c r="CY132" s="27" t="s">
        <v>1246</v>
      </c>
      <c r="CZ132" s="27" t="s">
        <v>1219</v>
      </c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</row>
    <row r="133" spans="1:135" ht="15">
      <c r="A133" s="27" t="s">
        <v>461</v>
      </c>
      <c r="B133" s="27" t="s">
        <v>1023</v>
      </c>
      <c r="C133" s="27" t="s">
        <v>447</v>
      </c>
      <c r="D133" s="27" t="s">
        <v>1247</v>
      </c>
      <c r="E133" s="27" t="s">
        <v>1210</v>
      </c>
      <c r="F133" s="27" t="s">
        <v>1211</v>
      </c>
      <c r="G133" s="27" t="s">
        <v>1248</v>
      </c>
      <c r="H133" s="27"/>
      <c r="I133" s="27" t="s">
        <v>1009</v>
      </c>
      <c r="J133" s="27"/>
      <c r="K133" s="27" t="s">
        <v>1009</v>
      </c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 t="s">
        <v>1213</v>
      </c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 t="s">
        <v>1214</v>
      </c>
      <c r="CP133" s="27"/>
      <c r="CQ133" s="27"/>
      <c r="CR133" s="27"/>
      <c r="CS133" s="27"/>
      <c r="CT133" s="27"/>
      <c r="CU133" s="27"/>
      <c r="CV133" s="27" t="s">
        <v>1215</v>
      </c>
      <c r="CW133" s="27" t="s">
        <v>1216</v>
      </c>
      <c r="CX133" s="27" t="s">
        <v>1217</v>
      </c>
      <c r="CY133" s="27" t="s">
        <v>1249</v>
      </c>
      <c r="CZ133" s="27" t="s">
        <v>1219</v>
      </c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</row>
    <row r="134" spans="1:135" ht="15">
      <c r="A134" s="27" t="s">
        <v>462</v>
      </c>
      <c r="B134" s="27" t="s">
        <v>1023</v>
      </c>
      <c r="C134" s="27" t="s">
        <v>447</v>
      </c>
      <c r="D134" s="27" t="s">
        <v>1250</v>
      </c>
      <c r="E134" s="27" t="s">
        <v>1210</v>
      </c>
      <c r="F134" s="27" t="s">
        <v>1211</v>
      </c>
      <c r="G134" s="27" t="s">
        <v>1251</v>
      </c>
      <c r="H134" s="27"/>
      <c r="I134" s="27" t="s">
        <v>1009</v>
      </c>
      <c r="J134" s="27"/>
      <c r="K134" s="27" t="s">
        <v>1009</v>
      </c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 t="s">
        <v>1213</v>
      </c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 t="s">
        <v>1214</v>
      </c>
      <c r="CP134" s="27"/>
      <c r="CQ134" s="27"/>
      <c r="CR134" s="27"/>
      <c r="CS134" s="27"/>
      <c r="CT134" s="27"/>
      <c r="CU134" s="27"/>
      <c r="CV134" s="27" t="s">
        <v>1215</v>
      </c>
      <c r="CW134" s="27" t="s">
        <v>1216</v>
      </c>
      <c r="CX134" s="27" t="s">
        <v>1217</v>
      </c>
      <c r="CY134" s="27" t="s">
        <v>1252</v>
      </c>
      <c r="CZ134" s="27" t="s">
        <v>1219</v>
      </c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</row>
    <row r="135" spans="1:135" ht="15">
      <c r="A135" s="27" t="s">
        <v>549</v>
      </c>
      <c r="B135" s="27" t="s">
        <v>1023</v>
      </c>
      <c r="C135" s="27" t="s">
        <v>543</v>
      </c>
      <c r="D135" s="27" t="s">
        <v>1253</v>
      </c>
      <c r="E135" s="27" t="s">
        <v>1254</v>
      </c>
      <c r="F135" s="27" t="s">
        <v>1255</v>
      </c>
      <c r="G135" s="27" t="s">
        <v>1256</v>
      </c>
      <c r="H135" s="27"/>
      <c r="I135" s="27" t="s">
        <v>1257</v>
      </c>
      <c r="J135" s="27"/>
      <c r="K135" s="27" t="s">
        <v>1009</v>
      </c>
      <c r="L135" s="27"/>
      <c r="M135" s="27" t="s">
        <v>1258</v>
      </c>
      <c r="N135" s="27"/>
      <c r="O135" s="27" t="s">
        <v>1115</v>
      </c>
      <c r="P135" s="27" t="s">
        <v>1259</v>
      </c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 t="s">
        <v>1260</v>
      </c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 t="s">
        <v>1261</v>
      </c>
      <c r="DG135" s="27" t="s">
        <v>1262</v>
      </c>
      <c r="DH135" s="27" t="s">
        <v>1263</v>
      </c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</row>
    <row r="136" spans="1:135" ht="15">
      <c r="A136" s="27" t="s">
        <v>550</v>
      </c>
      <c r="B136" s="27" t="s">
        <v>1023</v>
      </c>
      <c r="C136" s="27" t="s">
        <v>543</v>
      </c>
      <c r="D136" s="27" t="s">
        <v>1253</v>
      </c>
      <c r="E136" s="27" t="s">
        <v>1254</v>
      </c>
      <c r="F136" s="27" t="s">
        <v>1255</v>
      </c>
      <c r="G136" s="27" t="s">
        <v>1256</v>
      </c>
      <c r="H136" s="27"/>
      <c r="I136" s="27" t="s">
        <v>1257</v>
      </c>
      <c r="J136" s="27"/>
      <c r="K136" s="27" t="s">
        <v>1009</v>
      </c>
      <c r="L136" s="27"/>
      <c r="M136" s="27" t="s">
        <v>1258</v>
      </c>
      <c r="N136" s="27"/>
      <c r="O136" s="27" t="s">
        <v>1115</v>
      </c>
      <c r="P136" s="27" t="s">
        <v>1259</v>
      </c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 t="s">
        <v>1260</v>
      </c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 t="s">
        <v>1261</v>
      </c>
      <c r="DG136" s="27" t="s">
        <v>1262</v>
      </c>
      <c r="DH136" s="27" t="s">
        <v>1263</v>
      </c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</row>
    <row r="137" spans="1:135" ht="15">
      <c r="A137" s="27" t="s">
        <v>551</v>
      </c>
      <c r="B137" s="27" t="s">
        <v>1023</v>
      </c>
      <c r="C137" s="27" t="s">
        <v>543</v>
      </c>
      <c r="D137" s="27" t="s">
        <v>1253</v>
      </c>
      <c r="E137" s="27" t="s">
        <v>1254</v>
      </c>
      <c r="F137" s="27" t="s">
        <v>1255</v>
      </c>
      <c r="G137" s="27" t="s">
        <v>1256</v>
      </c>
      <c r="H137" s="27"/>
      <c r="I137" s="27" t="s">
        <v>1257</v>
      </c>
      <c r="J137" s="27"/>
      <c r="K137" s="27" t="s">
        <v>1009</v>
      </c>
      <c r="L137" s="27"/>
      <c r="M137" s="27" t="s">
        <v>1258</v>
      </c>
      <c r="N137" s="27"/>
      <c r="O137" s="27" t="s">
        <v>1115</v>
      </c>
      <c r="P137" s="27" t="s">
        <v>1259</v>
      </c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 t="s">
        <v>1260</v>
      </c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 t="s">
        <v>1261</v>
      </c>
      <c r="DG137" s="27" t="s">
        <v>1262</v>
      </c>
      <c r="DH137" s="27" t="s">
        <v>1263</v>
      </c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</row>
    <row r="138" spans="1:135" ht="15">
      <c r="A138" s="27" t="s">
        <v>552</v>
      </c>
      <c r="B138" s="27" t="s">
        <v>1023</v>
      </c>
      <c r="C138" s="27" t="s">
        <v>543</v>
      </c>
      <c r="D138" s="27" t="s">
        <v>1253</v>
      </c>
      <c r="E138" s="27" t="s">
        <v>1254</v>
      </c>
      <c r="F138" s="27" t="s">
        <v>1255</v>
      </c>
      <c r="G138" s="27" t="s">
        <v>1256</v>
      </c>
      <c r="H138" s="27"/>
      <c r="I138" s="27" t="s">
        <v>1257</v>
      </c>
      <c r="J138" s="27"/>
      <c r="K138" s="27" t="s">
        <v>1009</v>
      </c>
      <c r="L138" s="27"/>
      <c r="M138" s="27" t="s">
        <v>1258</v>
      </c>
      <c r="N138" s="27"/>
      <c r="O138" s="27" t="s">
        <v>1115</v>
      </c>
      <c r="P138" s="27" t="s">
        <v>1259</v>
      </c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 t="s">
        <v>1260</v>
      </c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 t="s">
        <v>1261</v>
      </c>
      <c r="DG138" s="27" t="s">
        <v>1262</v>
      </c>
      <c r="DH138" s="27" t="s">
        <v>1263</v>
      </c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</row>
    <row r="139" spans="1:135" ht="15">
      <c r="A139" s="27" t="s">
        <v>553</v>
      </c>
      <c r="B139" s="27" t="s">
        <v>1023</v>
      </c>
      <c r="C139" s="27" t="s">
        <v>543</v>
      </c>
      <c r="D139" s="27" t="s">
        <v>1253</v>
      </c>
      <c r="E139" s="27" t="s">
        <v>1254</v>
      </c>
      <c r="F139" s="27" t="s">
        <v>1255</v>
      </c>
      <c r="G139" s="27" t="s">
        <v>1256</v>
      </c>
      <c r="H139" s="27"/>
      <c r="I139" s="27" t="s">
        <v>1257</v>
      </c>
      <c r="J139" s="27"/>
      <c r="K139" s="27" t="s">
        <v>1009</v>
      </c>
      <c r="L139" s="27"/>
      <c r="M139" s="27" t="s">
        <v>1258</v>
      </c>
      <c r="N139" s="27"/>
      <c r="O139" s="27" t="s">
        <v>1115</v>
      </c>
      <c r="P139" s="27" t="s">
        <v>1259</v>
      </c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 t="s">
        <v>1260</v>
      </c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 t="s">
        <v>1261</v>
      </c>
      <c r="DG139" s="27" t="s">
        <v>1262</v>
      </c>
      <c r="DH139" s="27" t="s">
        <v>1263</v>
      </c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</row>
    <row r="140" spans="1:135" ht="15">
      <c r="A140" s="27" t="s">
        <v>554</v>
      </c>
      <c r="B140" s="27" t="s">
        <v>1023</v>
      </c>
      <c r="C140" s="27" t="s">
        <v>543</v>
      </c>
      <c r="D140" s="27" t="s">
        <v>1253</v>
      </c>
      <c r="E140" s="27" t="s">
        <v>1254</v>
      </c>
      <c r="F140" s="27" t="s">
        <v>1255</v>
      </c>
      <c r="G140" s="27" t="s">
        <v>1256</v>
      </c>
      <c r="H140" s="27"/>
      <c r="I140" s="27" t="s">
        <v>1257</v>
      </c>
      <c r="J140" s="27"/>
      <c r="K140" s="27" t="s">
        <v>1009</v>
      </c>
      <c r="L140" s="27"/>
      <c r="M140" s="27" t="s">
        <v>1258</v>
      </c>
      <c r="N140" s="27"/>
      <c r="O140" s="27" t="s">
        <v>1115</v>
      </c>
      <c r="P140" s="27" t="s">
        <v>1259</v>
      </c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 t="s">
        <v>1260</v>
      </c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 t="s">
        <v>1261</v>
      </c>
      <c r="DG140" s="27" t="s">
        <v>1262</v>
      </c>
      <c r="DH140" s="27" t="s">
        <v>1263</v>
      </c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</row>
    <row r="141" spans="1:135" ht="15">
      <c r="A141" s="27" t="s">
        <v>557</v>
      </c>
      <c r="B141" s="27" t="s">
        <v>1023</v>
      </c>
      <c r="C141" s="27" t="s">
        <v>556</v>
      </c>
      <c r="D141" s="27" t="s">
        <v>1264</v>
      </c>
      <c r="E141" s="27" t="s">
        <v>1265</v>
      </c>
      <c r="F141" s="27" t="s">
        <v>1266</v>
      </c>
      <c r="G141" s="27"/>
      <c r="H141" s="27"/>
      <c r="I141" s="27" t="s">
        <v>1009</v>
      </c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 t="s">
        <v>1267</v>
      </c>
      <c r="AW141" s="27" t="s">
        <v>1015</v>
      </c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 t="s">
        <v>1268</v>
      </c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 t="s">
        <v>1269</v>
      </c>
      <c r="CP141" s="27"/>
      <c r="CQ141" s="27"/>
      <c r="CR141" s="27"/>
      <c r="CS141" s="27"/>
      <c r="CT141" s="27" t="s">
        <v>1270</v>
      </c>
      <c r="CU141" s="27"/>
      <c r="CV141" s="27"/>
      <c r="CW141" s="27"/>
      <c r="CX141" s="27"/>
      <c r="CY141" s="27"/>
      <c r="CZ141" s="27" t="s">
        <v>1271</v>
      </c>
      <c r="DA141" s="27"/>
      <c r="DB141" s="27"/>
      <c r="DC141" s="27" t="s">
        <v>1272</v>
      </c>
      <c r="DD141" s="27"/>
      <c r="DE141" s="27"/>
      <c r="DF141" s="27"/>
      <c r="DG141" s="27"/>
      <c r="DH141" s="27"/>
      <c r="DI141" s="27" t="s">
        <v>1273</v>
      </c>
      <c r="DJ141" s="27" t="s">
        <v>1274</v>
      </c>
      <c r="DK141" s="27" t="s">
        <v>1275</v>
      </c>
      <c r="DL141" s="27" t="s">
        <v>1276</v>
      </c>
      <c r="DM141" s="27" t="s">
        <v>1277</v>
      </c>
      <c r="DN141" s="27" t="s">
        <v>1278</v>
      </c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</row>
    <row r="142" spans="1:135" ht="15">
      <c r="A142" s="27" t="s">
        <v>558</v>
      </c>
      <c r="B142" s="27" t="s">
        <v>1023</v>
      </c>
      <c r="C142" s="27" t="s">
        <v>556</v>
      </c>
      <c r="D142" s="27" t="s">
        <v>1264</v>
      </c>
      <c r="E142" s="27" t="s">
        <v>1265</v>
      </c>
      <c r="F142" s="27" t="s">
        <v>1266</v>
      </c>
      <c r="G142" s="27"/>
      <c r="H142" s="27"/>
      <c r="I142" s="27" t="s">
        <v>1009</v>
      </c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 t="s">
        <v>1267</v>
      </c>
      <c r="AW142" s="27" t="s">
        <v>1015</v>
      </c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 t="s">
        <v>1268</v>
      </c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 t="s">
        <v>1269</v>
      </c>
      <c r="CP142" s="27"/>
      <c r="CQ142" s="27"/>
      <c r="CR142" s="27"/>
      <c r="CS142" s="27"/>
      <c r="CT142" s="27" t="s">
        <v>1270</v>
      </c>
      <c r="CU142" s="27"/>
      <c r="CV142" s="27"/>
      <c r="CW142" s="27"/>
      <c r="CX142" s="27"/>
      <c r="CY142" s="27"/>
      <c r="CZ142" s="27" t="s">
        <v>1271</v>
      </c>
      <c r="DA142" s="27"/>
      <c r="DB142" s="27"/>
      <c r="DC142" s="27" t="s">
        <v>1272</v>
      </c>
      <c r="DD142" s="27"/>
      <c r="DE142" s="27"/>
      <c r="DF142" s="27"/>
      <c r="DG142" s="27"/>
      <c r="DH142" s="27"/>
      <c r="DI142" s="27" t="s">
        <v>1273</v>
      </c>
      <c r="DJ142" s="27" t="s">
        <v>1274</v>
      </c>
      <c r="DK142" s="27" t="s">
        <v>1275</v>
      </c>
      <c r="DL142" s="27" t="s">
        <v>1276</v>
      </c>
      <c r="DM142" s="27" t="s">
        <v>1277</v>
      </c>
      <c r="DN142" s="27" t="s">
        <v>1278</v>
      </c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</row>
    <row r="143" spans="1:135" ht="15">
      <c r="A143" s="27" t="s">
        <v>559</v>
      </c>
      <c r="B143" s="27" t="s">
        <v>1023</v>
      </c>
      <c r="C143" s="27" t="s">
        <v>556</v>
      </c>
      <c r="D143" s="27" t="s">
        <v>1264</v>
      </c>
      <c r="E143" s="27" t="s">
        <v>1265</v>
      </c>
      <c r="F143" s="27" t="s">
        <v>1266</v>
      </c>
      <c r="G143" s="27"/>
      <c r="H143" s="27"/>
      <c r="I143" s="27" t="s">
        <v>1009</v>
      </c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 t="s">
        <v>1267</v>
      </c>
      <c r="AW143" s="27" t="s">
        <v>1015</v>
      </c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 t="s">
        <v>1268</v>
      </c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 t="s">
        <v>1269</v>
      </c>
      <c r="CP143" s="27"/>
      <c r="CQ143" s="27"/>
      <c r="CR143" s="27"/>
      <c r="CS143" s="27"/>
      <c r="CT143" s="27" t="s">
        <v>1270</v>
      </c>
      <c r="CU143" s="27"/>
      <c r="CV143" s="27"/>
      <c r="CW143" s="27"/>
      <c r="CX143" s="27"/>
      <c r="CY143" s="27"/>
      <c r="CZ143" s="27" t="s">
        <v>1271</v>
      </c>
      <c r="DA143" s="27"/>
      <c r="DB143" s="27"/>
      <c r="DC143" s="27" t="s">
        <v>1272</v>
      </c>
      <c r="DD143" s="27"/>
      <c r="DE143" s="27"/>
      <c r="DF143" s="27"/>
      <c r="DG143" s="27"/>
      <c r="DH143" s="27"/>
      <c r="DI143" s="27" t="s">
        <v>1273</v>
      </c>
      <c r="DJ143" s="27" t="s">
        <v>1274</v>
      </c>
      <c r="DK143" s="27" t="s">
        <v>1275</v>
      </c>
      <c r="DL143" s="27" t="s">
        <v>1276</v>
      </c>
      <c r="DM143" s="27" t="s">
        <v>1277</v>
      </c>
      <c r="DN143" s="27" t="s">
        <v>1278</v>
      </c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</row>
    <row r="144" spans="1:135" ht="15">
      <c r="A144" s="27" t="s">
        <v>560</v>
      </c>
      <c r="B144" s="27" t="s">
        <v>1023</v>
      </c>
      <c r="C144" s="27" t="s">
        <v>556</v>
      </c>
      <c r="D144" s="27" t="s">
        <v>1264</v>
      </c>
      <c r="E144" s="27" t="s">
        <v>1265</v>
      </c>
      <c r="F144" s="27" t="s">
        <v>1266</v>
      </c>
      <c r="G144" s="27"/>
      <c r="H144" s="27"/>
      <c r="I144" s="27" t="s">
        <v>1009</v>
      </c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 t="s">
        <v>1267</v>
      </c>
      <c r="AW144" s="27" t="s">
        <v>1015</v>
      </c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 t="s">
        <v>1268</v>
      </c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 t="s">
        <v>1269</v>
      </c>
      <c r="CP144" s="27"/>
      <c r="CQ144" s="27"/>
      <c r="CR144" s="27"/>
      <c r="CS144" s="27"/>
      <c r="CT144" s="27" t="s">
        <v>1270</v>
      </c>
      <c r="CU144" s="27"/>
      <c r="CV144" s="27"/>
      <c r="CW144" s="27"/>
      <c r="CX144" s="27"/>
      <c r="CY144" s="27"/>
      <c r="CZ144" s="27" t="s">
        <v>1271</v>
      </c>
      <c r="DA144" s="27"/>
      <c r="DB144" s="27"/>
      <c r="DC144" s="27" t="s">
        <v>1272</v>
      </c>
      <c r="DD144" s="27"/>
      <c r="DE144" s="27"/>
      <c r="DF144" s="27"/>
      <c r="DG144" s="27"/>
      <c r="DH144" s="27"/>
      <c r="DI144" s="27" t="s">
        <v>1273</v>
      </c>
      <c r="DJ144" s="27" t="s">
        <v>1274</v>
      </c>
      <c r="DK144" s="27" t="s">
        <v>1275</v>
      </c>
      <c r="DL144" s="27" t="s">
        <v>1276</v>
      </c>
      <c r="DM144" s="27" t="s">
        <v>1277</v>
      </c>
      <c r="DN144" s="27" t="s">
        <v>1278</v>
      </c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</row>
    <row r="145" spans="1:135" ht="15">
      <c r="A145" s="27" t="s">
        <v>561</v>
      </c>
      <c r="B145" s="27" t="s">
        <v>1023</v>
      </c>
      <c r="C145" s="27" t="s">
        <v>556</v>
      </c>
      <c r="D145" s="27" t="s">
        <v>1264</v>
      </c>
      <c r="E145" s="27" t="s">
        <v>1265</v>
      </c>
      <c r="F145" s="27" t="s">
        <v>1266</v>
      </c>
      <c r="G145" s="27"/>
      <c r="H145" s="27"/>
      <c r="I145" s="27" t="s">
        <v>1009</v>
      </c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 t="s">
        <v>1267</v>
      </c>
      <c r="AW145" s="27" t="s">
        <v>1015</v>
      </c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 t="s">
        <v>1268</v>
      </c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 t="s">
        <v>1269</v>
      </c>
      <c r="CP145" s="27"/>
      <c r="CQ145" s="27"/>
      <c r="CR145" s="27"/>
      <c r="CS145" s="27"/>
      <c r="CT145" s="27" t="s">
        <v>1270</v>
      </c>
      <c r="CU145" s="27"/>
      <c r="CV145" s="27"/>
      <c r="CW145" s="27"/>
      <c r="CX145" s="27"/>
      <c r="CY145" s="27"/>
      <c r="CZ145" s="27" t="s">
        <v>1271</v>
      </c>
      <c r="DA145" s="27"/>
      <c r="DB145" s="27"/>
      <c r="DC145" s="27" t="s">
        <v>1272</v>
      </c>
      <c r="DD145" s="27"/>
      <c r="DE145" s="27"/>
      <c r="DF145" s="27"/>
      <c r="DG145" s="27"/>
      <c r="DH145" s="27"/>
      <c r="DI145" s="27" t="s">
        <v>1273</v>
      </c>
      <c r="DJ145" s="27" t="s">
        <v>1274</v>
      </c>
      <c r="DK145" s="27" t="s">
        <v>1275</v>
      </c>
      <c r="DL145" s="27" t="s">
        <v>1276</v>
      </c>
      <c r="DM145" s="27" t="s">
        <v>1277</v>
      </c>
      <c r="DN145" s="27" t="s">
        <v>1278</v>
      </c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</row>
    <row r="146" spans="1:135" ht="15">
      <c r="A146" s="27" t="s">
        <v>562</v>
      </c>
      <c r="B146" s="27" t="s">
        <v>1023</v>
      </c>
      <c r="C146" s="27" t="s">
        <v>556</v>
      </c>
      <c r="D146" s="27" t="s">
        <v>1264</v>
      </c>
      <c r="E146" s="27" t="s">
        <v>1265</v>
      </c>
      <c r="F146" s="27" t="s">
        <v>1266</v>
      </c>
      <c r="G146" s="27"/>
      <c r="H146" s="27"/>
      <c r="I146" s="27" t="s">
        <v>1009</v>
      </c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 t="s">
        <v>1267</v>
      </c>
      <c r="AW146" s="27" t="s">
        <v>1015</v>
      </c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 t="s">
        <v>1268</v>
      </c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 t="s">
        <v>1269</v>
      </c>
      <c r="CP146" s="27"/>
      <c r="CQ146" s="27"/>
      <c r="CR146" s="27"/>
      <c r="CS146" s="27"/>
      <c r="CT146" s="27" t="s">
        <v>1270</v>
      </c>
      <c r="CU146" s="27"/>
      <c r="CV146" s="27"/>
      <c r="CW146" s="27"/>
      <c r="CX146" s="27"/>
      <c r="CY146" s="27"/>
      <c r="CZ146" s="27" t="s">
        <v>1271</v>
      </c>
      <c r="DA146" s="27"/>
      <c r="DB146" s="27"/>
      <c r="DC146" s="27" t="s">
        <v>1272</v>
      </c>
      <c r="DD146" s="27"/>
      <c r="DE146" s="27"/>
      <c r="DF146" s="27"/>
      <c r="DG146" s="27"/>
      <c r="DH146" s="27"/>
      <c r="DI146" s="27" t="s">
        <v>1273</v>
      </c>
      <c r="DJ146" s="27" t="s">
        <v>1274</v>
      </c>
      <c r="DK146" s="27" t="s">
        <v>1275</v>
      </c>
      <c r="DL146" s="27" t="s">
        <v>1276</v>
      </c>
      <c r="DM146" s="27" t="s">
        <v>1277</v>
      </c>
      <c r="DN146" s="27" t="s">
        <v>1278</v>
      </c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</row>
    <row r="147" spans="1:135" ht="15">
      <c r="A147" s="27" t="s">
        <v>563</v>
      </c>
      <c r="B147" s="27" t="s">
        <v>1023</v>
      </c>
      <c r="C147" s="27" t="s">
        <v>556</v>
      </c>
      <c r="D147" s="27" t="s">
        <v>1264</v>
      </c>
      <c r="E147" s="27" t="s">
        <v>1265</v>
      </c>
      <c r="F147" s="27" t="s">
        <v>1266</v>
      </c>
      <c r="G147" s="27"/>
      <c r="H147" s="27"/>
      <c r="I147" s="27" t="s">
        <v>1009</v>
      </c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 t="s">
        <v>1267</v>
      </c>
      <c r="AW147" s="27" t="s">
        <v>1015</v>
      </c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 t="s">
        <v>1268</v>
      </c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 t="s">
        <v>1269</v>
      </c>
      <c r="CP147" s="27"/>
      <c r="CQ147" s="27"/>
      <c r="CR147" s="27"/>
      <c r="CS147" s="27"/>
      <c r="CT147" s="27" t="s">
        <v>1270</v>
      </c>
      <c r="CU147" s="27"/>
      <c r="CV147" s="27"/>
      <c r="CW147" s="27"/>
      <c r="CX147" s="27"/>
      <c r="CY147" s="27"/>
      <c r="CZ147" s="27" t="s">
        <v>1271</v>
      </c>
      <c r="DA147" s="27"/>
      <c r="DB147" s="27"/>
      <c r="DC147" s="27" t="s">
        <v>1272</v>
      </c>
      <c r="DD147" s="27"/>
      <c r="DE147" s="27"/>
      <c r="DF147" s="27"/>
      <c r="DG147" s="27"/>
      <c r="DH147" s="27"/>
      <c r="DI147" s="27" t="s">
        <v>1273</v>
      </c>
      <c r="DJ147" s="27" t="s">
        <v>1274</v>
      </c>
      <c r="DK147" s="27" t="s">
        <v>1275</v>
      </c>
      <c r="DL147" s="27" t="s">
        <v>1276</v>
      </c>
      <c r="DM147" s="27" t="s">
        <v>1277</v>
      </c>
      <c r="DN147" s="27" t="s">
        <v>1278</v>
      </c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</row>
    <row r="148" spans="1:135" ht="15">
      <c r="A148" s="27" t="s">
        <v>564</v>
      </c>
      <c r="B148" s="27" t="s">
        <v>1023</v>
      </c>
      <c r="C148" s="27" t="s">
        <v>556</v>
      </c>
      <c r="D148" s="27" t="s">
        <v>1264</v>
      </c>
      <c r="E148" s="27" t="s">
        <v>1265</v>
      </c>
      <c r="F148" s="27" t="s">
        <v>1266</v>
      </c>
      <c r="G148" s="27"/>
      <c r="H148" s="27"/>
      <c r="I148" s="27" t="s">
        <v>1009</v>
      </c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 t="s">
        <v>1267</v>
      </c>
      <c r="AW148" s="27" t="s">
        <v>1015</v>
      </c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 t="s">
        <v>1268</v>
      </c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 t="s">
        <v>1269</v>
      </c>
      <c r="CP148" s="27"/>
      <c r="CQ148" s="27"/>
      <c r="CR148" s="27"/>
      <c r="CS148" s="27"/>
      <c r="CT148" s="27" t="s">
        <v>1270</v>
      </c>
      <c r="CU148" s="27"/>
      <c r="CV148" s="27"/>
      <c r="CW148" s="27"/>
      <c r="CX148" s="27"/>
      <c r="CY148" s="27"/>
      <c r="CZ148" s="27" t="s">
        <v>1271</v>
      </c>
      <c r="DA148" s="27"/>
      <c r="DB148" s="27"/>
      <c r="DC148" s="27" t="s">
        <v>1272</v>
      </c>
      <c r="DD148" s="27"/>
      <c r="DE148" s="27"/>
      <c r="DF148" s="27"/>
      <c r="DG148" s="27"/>
      <c r="DH148" s="27"/>
      <c r="DI148" s="27" t="s">
        <v>1273</v>
      </c>
      <c r="DJ148" s="27" t="s">
        <v>1274</v>
      </c>
      <c r="DK148" s="27" t="s">
        <v>1275</v>
      </c>
      <c r="DL148" s="27" t="s">
        <v>1276</v>
      </c>
      <c r="DM148" s="27" t="s">
        <v>1277</v>
      </c>
      <c r="DN148" s="27" t="s">
        <v>1278</v>
      </c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</row>
    <row r="149" spans="1:135" ht="15">
      <c r="A149" s="27" t="s">
        <v>565</v>
      </c>
      <c r="B149" s="27" t="s">
        <v>1023</v>
      </c>
      <c r="C149" s="27" t="s">
        <v>556</v>
      </c>
      <c r="D149" s="27" t="s">
        <v>1264</v>
      </c>
      <c r="E149" s="27" t="s">
        <v>1265</v>
      </c>
      <c r="F149" s="27" t="s">
        <v>1266</v>
      </c>
      <c r="G149" s="27"/>
      <c r="H149" s="27"/>
      <c r="I149" s="27" t="s">
        <v>1009</v>
      </c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 t="s">
        <v>1267</v>
      </c>
      <c r="AW149" s="27" t="s">
        <v>1015</v>
      </c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 t="s">
        <v>1268</v>
      </c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 t="s">
        <v>1269</v>
      </c>
      <c r="CP149" s="27"/>
      <c r="CQ149" s="27"/>
      <c r="CR149" s="27"/>
      <c r="CS149" s="27"/>
      <c r="CT149" s="27" t="s">
        <v>1270</v>
      </c>
      <c r="CU149" s="27"/>
      <c r="CV149" s="27"/>
      <c r="CW149" s="27"/>
      <c r="CX149" s="27"/>
      <c r="CY149" s="27"/>
      <c r="CZ149" s="27" t="s">
        <v>1271</v>
      </c>
      <c r="DA149" s="27"/>
      <c r="DB149" s="27"/>
      <c r="DC149" s="27" t="s">
        <v>1272</v>
      </c>
      <c r="DD149" s="27"/>
      <c r="DE149" s="27"/>
      <c r="DF149" s="27"/>
      <c r="DG149" s="27"/>
      <c r="DH149" s="27"/>
      <c r="DI149" s="27" t="s">
        <v>1273</v>
      </c>
      <c r="DJ149" s="27" t="s">
        <v>1274</v>
      </c>
      <c r="DK149" s="27" t="s">
        <v>1275</v>
      </c>
      <c r="DL149" s="27" t="s">
        <v>1276</v>
      </c>
      <c r="DM149" s="27" t="s">
        <v>1277</v>
      </c>
      <c r="DN149" s="27" t="s">
        <v>1278</v>
      </c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</row>
    <row r="150" spans="1:135" ht="15">
      <c r="A150" s="27" t="s">
        <v>566</v>
      </c>
      <c r="B150" s="27" t="s">
        <v>1023</v>
      </c>
      <c r="C150" s="27" t="s">
        <v>556</v>
      </c>
      <c r="D150" s="27" t="s">
        <v>1264</v>
      </c>
      <c r="E150" s="27" t="s">
        <v>1265</v>
      </c>
      <c r="F150" s="27" t="s">
        <v>1266</v>
      </c>
      <c r="G150" s="27"/>
      <c r="H150" s="27"/>
      <c r="I150" s="27" t="s">
        <v>1009</v>
      </c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 t="s">
        <v>1267</v>
      </c>
      <c r="AW150" s="27" t="s">
        <v>1015</v>
      </c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 t="s">
        <v>1268</v>
      </c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 t="s">
        <v>1269</v>
      </c>
      <c r="CP150" s="27"/>
      <c r="CQ150" s="27"/>
      <c r="CR150" s="27"/>
      <c r="CS150" s="27"/>
      <c r="CT150" s="27" t="s">
        <v>1270</v>
      </c>
      <c r="CU150" s="27"/>
      <c r="CV150" s="27"/>
      <c r="CW150" s="27"/>
      <c r="CX150" s="27"/>
      <c r="CY150" s="27"/>
      <c r="CZ150" s="27" t="s">
        <v>1271</v>
      </c>
      <c r="DA150" s="27"/>
      <c r="DB150" s="27"/>
      <c r="DC150" s="27" t="s">
        <v>1272</v>
      </c>
      <c r="DD150" s="27"/>
      <c r="DE150" s="27"/>
      <c r="DF150" s="27"/>
      <c r="DG150" s="27"/>
      <c r="DH150" s="27"/>
      <c r="DI150" s="27" t="s">
        <v>1273</v>
      </c>
      <c r="DJ150" s="27" t="s">
        <v>1274</v>
      </c>
      <c r="DK150" s="27" t="s">
        <v>1275</v>
      </c>
      <c r="DL150" s="27" t="s">
        <v>1276</v>
      </c>
      <c r="DM150" s="27" t="s">
        <v>1277</v>
      </c>
      <c r="DN150" s="27" t="s">
        <v>1278</v>
      </c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</row>
    <row r="151" spans="1:135" ht="15">
      <c r="A151" s="27" t="s">
        <v>567</v>
      </c>
      <c r="B151" s="27" t="s">
        <v>1023</v>
      </c>
      <c r="C151" s="27" t="s">
        <v>556</v>
      </c>
      <c r="D151" s="27" t="s">
        <v>1264</v>
      </c>
      <c r="E151" s="27" t="s">
        <v>1265</v>
      </c>
      <c r="F151" s="27" t="s">
        <v>1266</v>
      </c>
      <c r="G151" s="27"/>
      <c r="H151" s="27"/>
      <c r="I151" s="27" t="s">
        <v>1009</v>
      </c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 t="s">
        <v>1267</v>
      </c>
      <c r="AW151" s="27" t="s">
        <v>1015</v>
      </c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 t="s">
        <v>1268</v>
      </c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 t="s">
        <v>1269</v>
      </c>
      <c r="CP151" s="27"/>
      <c r="CQ151" s="27"/>
      <c r="CR151" s="27"/>
      <c r="CS151" s="27"/>
      <c r="CT151" s="27" t="s">
        <v>1270</v>
      </c>
      <c r="CU151" s="27"/>
      <c r="CV151" s="27"/>
      <c r="CW151" s="27"/>
      <c r="CX151" s="27"/>
      <c r="CY151" s="27"/>
      <c r="CZ151" s="27" t="s">
        <v>1271</v>
      </c>
      <c r="DA151" s="27"/>
      <c r="DB151" s="27"/>
      <c r="DC151" s="27" t="s">
        <v>1272</v>
      </c>
      <c r="DD151" s="27"/>
      <c r="DE151" s="27"/>
      <c r="DF151" s="27"/>
      <c r="DG151" s="27"/>
      <c r="DH151" s="27"/>
      <c r="DI151" s="27" t="s">
        <v>1273</v>
      </c>
      <c r="DJ151" s="27" t="s">
        <v>1274</v>
      </c>
      <c r="DK151" s="27" t="s">
        <v>1275</v>
      </c>
      <c r="DL151" s="27" t="s">
        <v>1276</v>
      </c>
      <c r="DM151" s="27" t="s">
        <v>1277</v>
      </c>
      <c r="DN151" s="27" t="s">
        <v>1278</v>
      </c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</row>
    <row r="152" spans="1:135" ht="15">
      <c r="A152" s="27" t="s">
        <v>568</v>
      </c>
      <c r="B152" s="27" t="s">
        <v>1023</v>
      </c>
      <c r="C152" s="27" t="s">
        <v>556</v>
      </c>
      <c r="D152" s="27" t="s">
        <v>1264</v>
      </c>
      <c r="E152" s="27" t="s">
        <v>1265</v>
      </c>
      <c r="F152" s="27" t="s">
        <v>1266</v>
      </c>
      <c r="G152" s="27"/>
      <c r="H152" s="27"/>
      <c r="I152" s="27" t="s">
        <v>1009</v>
      </c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 t="s">
        <v>1267</v>
      </c>
      <c r="AW152" s="27" t="s">
        <v>1015</v>
      </c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 t="s">
        <v>1268</v>
      </c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 t="s">
        <v>1269</v>
      </c>
      <c r="CP152" s="27"/>
      <c r="CQ152" s="27"/>
      <c r="CR152" s="27"/>
      <c r="CS152" s="27"/>
      <c r="CT152" s="27" t="s">
        <v>1270</v>
      </c>
      <c r="CU152" s="27"/>
      <c r="CV152" s="27"/>
      <c r="CW152" s="27"/>
      <c r="CX152" s="27"/>
      <c r="CY152" s="27"/>
      <c r="CZ152" s="27" t="s">
        <v>1271</v>
      </c>
      <c r="DA152" s="27"/>
      <c r="DB152" s="27"/>
      <c r="DC152" s="27" t="s">
        <v>1272</v>
      </c>
      <c r="DD152" s="27"/>
      <c r="DE152" s="27"/>
      <c r="DF152" s="27"/>
      <c r="DG152" s="27"/>
      <c r="DH152" s="27"/>
      <c r="DI152" s="27" t="s">
        <v>1273</v>
      </c>
      <c r="DJ152" s="27" t="s">
        <v>1274</v>
      </c>
      <c r="DK152" s="27" t="s">
        <v>1275</v>
      </c>
      <c r="DL152" s="27" t="s">
        <v>1276</v>
      </c>
      <c r="DM152" s="27" t="s">
        <v>1277</v>
      </c>
      <c r="DN152" s="27" t="s">
        <v>1278</v>
      </c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</row>
    <row r="153" spans="1:135" ht="15">
      <c r="A153" s="27" t="s">
        <v>569</v>
      </c>
      <c r="B153" s="27" t="s">
        <v>1023</v>
      </c>
      <c r="C153" s="27" t="s">
        <v>556</v>
      </c>
      <c r="D153" s="27" t="s">
        <v>1264</v>
      </c>
      <c r="E153" s="27" t="s">
        <v>1265</v>
      </c>
      <c r="F153" s="27" t="s">
        <v>1266</v>
      </c>
      <c r="G153" s="27"/>
      <c r="H153" s="27"/>
      <c r="I153" s="27" t="s">
        <v>1009</v>
      </c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 t="s">
        <v>1267</v>
      </c>
      <c r="AW153" s="27" t="s">
        <v>1015</v>
      </c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 t="s">
        <v>1268</v>
      </c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 t="s">
        <v>1269</v>
      </c>
      <c r="CP153" s="27"/>
      <c r="CQ153" s="27"/>
      <c r="CR153" s="27"/>
      <c r="CS153" s="27"/>
      <c r="CT153" s="27" t="s">
        <v>1270</v>
      </c>
      <c r="CU153" s="27"/>
      <c r="CV153" s="27"/>
      <c r="CW153" s="27"/>
      <c r="CX153" s="27"/>
      <c r="CY153" s="27"/>
      <c r="CZ153" s="27" t="s">
        <v>1271</v>
      </c>
      <c r="DA153" s="27"/>
      <c r="DB153" s="27"/>
      <c r="DC153" s="27" t="s">
        <v>1272</v>
      </c>
      <c r="DD153" s="27"/>
      <c r="DE153" s="27"/>
      <c r="DF153" s="27"/>
      <c r="DG153" s="27"/>
      <c r="DH153" s="27"/>
      <c r="DI153" s="27" t="s">
        <v>1273</v>
      </c>
      <c r="DJ153" s="27" t="s">
        <v>1274</v>
      </c>
      <c r="DK153" s="27" t="s">
        <v>1275</v>
      </c>
      <c r="DL153" s="27" t="s">
        <v>1276</v>
      </c>
      <c r="DM153" s="27" t="s">
        <v>1277</v>
      </c>
      <c r="DN153" s="27" t="s">
        <v>1278</v>
      </c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</row>
    <row r="154" spans="1:135" ht="15">
      <c r="A154" s="27" t="s">
        <v>1279</v>
      </c>
      <c r="B154" s="27" t="s">
        <v>1023</v>
      </c>
      <c r="C154" s="27" t="s">
        <v>556</v>
      </c>
      <c r="D154" s="27" t="s">
        <v>1264</v>
      </c>
      <c r="E154" s="27" t="s">
        <v>1265</v>
      </c>
      <c r="F154" s="27" t="s">
        <v>1266</v>
      </c>
      <c r="G154" s="27"/>
      <c r="H154" s="27"/>
      <c r="I154" s="27" t="s">
        <v>1009</v>
      </c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 t="s">
        <v>1267</v>
      </c>
      <c r="AW154" s="27" t="s">
        <v>1015</v>
      </c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 t="s">
        <v>1268</v>
      </c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 t="s">
        <v>1269</v>
      </c>
      <c r="CP154" s="27"/>
      <c r="CQ154" s="27"/>
      <c r="CR154" s="27"/>
      <c r="CS154" s="27"/>
      <c r="CT154" s="27" t="s">
        <v>1270</v>
      </c>
      <c r="CU154" s="27"/>
      <c r="CV154" s="27"/>
      <c r="CW154" s="27"/>
      <c r="CX154" s="27"/>
      <c r="CY154" s="27"/>
      <c r="CZ154" s="27" t="s">
        <v>1271</v>
      </c>
      <c r="DA154" s="27"/>
      <c r="DB154" s="27"/>
      <c r="DC154" s="27" t="s">
        <v>1272</v>
      </c>
      <c r="DD154" s="27"/>
      <c r="DE154" s="27"/>
      <c r="DF154" s="27"/>
      <c r="DG154" s="27"/>
      <c r="DH154" s="27"/>
      <c r="DI154" s="27" t="s">
        <v>1273</v>
      </c>
      <c r="DJ154" s="27" t="s">
        <v>1274</v>
      </c>
      <c r="DK154" s="27" t="s">
        <v>1275</v>
      </c>
      <c r="DL154" s="27" t="s">
        <v>1276</v>
      </c>
      <c r="DM154" s="27" t="s">
        <v>1277</v>
      </c>
      <c r="DN154" s="27" t="s">
        <v>1278</v>
      </c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</row>
    <row r="155" spans="1:135" ht="15">
      <c r="A155" s="27" t="s">
        <v>1280</v>
      </c>
      <c r="B155" s="27" t="s">
        <v>1023</v>
      </c>
      <c r="C155" s="27" t="s">
        <v>556</v>
      </c>
      <c r="D155" s="27" t="s">
        <v>1264</v>
      </c>
      <c r="E155" s="27" t="s">
        <v>1265</v>
      </c>
      <c r="F155" s="27" t="s">
        <v>1266</v>
      </c>
      <c r="G155" s="27"/>
      <c r="H155" s="27"/>
      <c r="I155" s="27" t="s">
        <v>1009</v>
      </c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 t="s">
        <v>1267</v>
      </c>
      <c r="AW155" s="27" t="s">
        <v>1015</v>
      </c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 t="s">
        <v>1268</v>
      </c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 t="s">
        <v>1269</v>
      </c>
      <c r="CP155" s="27"/>
      <c r="CQ155" s="27"/>
      <c r="CR155" s="27"/>
      <c r="CS155" s="27"/>
      <c r="CT155" s="27" t="s">
        <v>1270</v>
      </c>
      <c r="CU155" s="27"/>
      <c r="CV155" s="27"/>
      <c r="CW155" s="27"/>
      <c r="CX155" s="27"/>
      <c r="CY155" s="27"/>
      <c r="CZ155" s="27" t="s">
        <v>1271</v>
      </c>
      <c r="DA155" s="27"/>
      <c r="DB155" s="27"/>
      <c r="DC155" s="27" t="s">
        <v>1272</v>
      </c>
      <c r="DD155" s="27"/>
      <c r="DE155" s="27"/>
      <c r="DF155" s="27"/>
      <c r="DG155" s="27"/>
      <c r="DH155" s="27"/>
      <c r="DI155" s="27" t="s">
        <v>1273</v>
      </c>
      <c r="DJ155" s="27" t="s">
        <v>1274</v>
      </c>
      <c r="DK155" s="27" t="s">
        <v>1275</v>
      </c>
      <c r="DL155" s="27" t="s">
        <v>1276</v>
      </c>
      <c r="DM155" s="27" t="s">
        <v>1277</v>
      </c>
      <c r="DN155" s="27" t="s">
        <v>1278</v>
      </c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</row>
    <row r="156" spans="1:135" ht="15">
      <c r="A156" s="27" t="s">
        <v>1281</v>
      </c>
      <c r="B156" s="27" t="s">
        <v>1023</v>
      </c>
      <c r="C156" s="27" t="s">
        <v>556</v>
      </c>
      <c r="D156" s="27" t="s">
        <v>1264</v>
      </c>
      <c r="E156" s="27" t="s">
        <v>1265</v>
      </c>
      <c r="F156" s="27" t="s">
        <v>1266</v>
      </c>
      <c r="G156" s="27"/>
      <c r="H156" s="27"/>
      <c r="I156" s="27" t="s">
        <v>1009</v>
      </c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 t="s">
        <v>1267</v>
      </c>
      <c r="AW156" s="27" t="s">
        <v>1015</v>
      </c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 t="s">
        <v>1268</v>
      </c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 t="s">
        <v>1269</v>
      </c>
      <c r="CP156" s="27"/>
      <c r="CQ156" s="27"/>
      <c r="CR156" s="27"/>
      <c r="CS156" s="27"/>
      <c r="CT156" s="27" t="s">
        <v>1270</v>
      </c>
      <c r="CU156" s="27"/>
      <c r="CV156" s="27"/>
      <c r="CW156" s="27"/>
      <c r="CX156" s="27"/>
      <c r="CY156" s="27"/>
      <c r="CZ156" s="27" t="s">
        <v>1271</v>
      </c>
      <c r="DA156" s="27"/>
      <c r="DB156" s="27"/>
      <c r="DC156" s="27" t="s">
        <v>1272</v>
      </c>
      <c r="DD156" s="27"/>
      <c r="DE156" s="27"/>
      <c r="DF156" s="27"/>
      <c r="DG156" s="27"/>
      <c r="DH156" s="27"/>
      <c r="DI156" s="27" t="s">
        <v>1273</v>
      </c>
      <c r="DJ156" s="27" t="s">
        <v>1274</v>
      </c>
      <c r="DK156" s="27" t="s">
        <v>1275</v>
      </c>
      <c r="DL156" s="27" t="s">
        <v>1276</v>
      </c>
      <c r="DM156" s="27" t="s">
        <v>1277</v>
      </c>
      <c r="DN156" s="27" t="s">
        <v>1278</v>
      </c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</row>
    <row r="157" spans="1:135" ht="15">
      <c r="A157" s="27" t="s">
        <v>1282</v>
      </c>
      <c r="B157" s="27" t="s">
        <v>1023</v>
      </c>
      <c r="C157" s="27" t="s">
        <v>556</v>
      </c>
      <c r="D157" s="27" t="s">
        <v>1264</v>
      </c>
      <c r="E157" s="27" t="s">
        <v>1265</v>
      </c>
      <c r="F157" s="27" t="s">
        <v>1266</v>
      </c>
      <c r="G157" s="27"/>
      <c r="H157" s="27"/>
      <c r="I157" s="27" t="s">
        <v>1009</v>
      </c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 t="s">
        <v>1267</v>
      </c>
      <c r="AW157" s="27" t="s">
        <v>1015</v>
      </c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 t="s">
        <v>1268</v>
      </c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 t="s">
        <v>1269</v>
      </c>
      <c r="CP157" s="27"/>
      <c r="CQ157" s="27"/>
      <c r="CR157" s="27"/>
      <c r="CS157" s="27"/>
      <c r="CT157" s="27" t="s">
        <v>1270</v>
      </c>
      <c r="CU157" s="27"/>
      <c r="CV157" s="27"/>
      <c r="CW157" s="27"/>
      <c r="CX157" s="27"/>
      <c r="CY157" s="27"/>
      <c r="CZ157" s="27" t="s">
        <v>1271</v>
      </c>
      <c r="DA157" s="27"/>
      <c r="DB157" s="27"/>
      <c r="DC157" s="27" t="s">
        <v>1272</v>
      </c>
      <c r="DD157" s="27"/>
      <c r="DE157" s="27"/>
      <c r="DF157" s="27"/>
      <c r="DG157" s="27"/>
      <c r="DH157" s="27"/>
      <c r="DI157" s="27" t="s">
        <v>1273</v>
      </c>
      <c r="DJ157" s="27" t="s">
        <v>1274</v>
      </c>
      <c r="DK157" s="27" t="s">
        <v>1275</v>
      </c>
      <c r="DL157" s="27" t="s">
        <v>1276</v>
      </c>
      <c r="DM157" s="27" t="s">
        <v>1277</v>
      </c>
      <c r="DN157" s="27" t="s">
        <v>1278</v>
      </c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</row>
    <row r="158" spans="1:135" ht="15">
      <c r="A158" s="27" t="s">
        <v>570</v>
      </c>
      <c r="B158" s="27" t="s">
        <v>571</v>
      </c>
      <c r="C158" s="27" t="s">
        <v>572</v>
      </c>
      <c r="D158" s="27" t="s">
        <v>1283</v>
      </c>
      <c r="E158" s="27" t="s">
        <v>1284</v>
      </c>
      <c r="F158" s="27" t="s">
        <v>1285</v>
      </c>
      <c r="G158" s="27" t="s">
        <v>1286</v>
      </c>
      <c r="H158" s="27" t="s">
        <v>1287</v>
      </c>
      <c r="I158" s="27" t="s">
        <v>1009</v>
      </c>
      <c r="J158" s="27" t="s">
        <v>1288</v>
      </c>
      <c r="K158" s="27" t="s">
        <v>1009</v>
      </c>
      <c r="L158" s="27" t="s">
        <v>1289</v>
      </c>
      <c r="M158" s="27" t="s">
        <v>1290</v>
      </c>
      <c r="N158" s="27" t="s">
        <v>1015</v>
      </c>
      <c r="O158" s="27" t="s">
        <v>1115</v>
      </c>
      <c r="P158" s="27" t="s">
        <v>1291</v>
      </c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</row>
    <row r="159" spans="1:135" ht="15">
      <c r="A159" s="27" t="s">
        <v>573</v>
      </c>
      <c r="B159" s="27" t="s">
        <v>571</v>
      </c>
      <c r="C159" s="27" t="s">
        <v>572</v>
      </c>
      <c r="D159" s="27" t="s">
        <v>1283</v>
      </c>
      <c r="E159" s="27" t="s">
        <v>1284</v>
      </c>
      <c r="F159" s="27" t="s">
        <v>1285</v>
      </c>
      <c r="G159" s="27" t="s">
        <v>1286</v>
      </c>
      <c r="H159" s="27" t="s">
        <v>1287</v>
      </c>
      <c r="I159" s="27" t="s">
        <v>1009</v>
      </c>
      <c r="J159" s="27" t="s">
        <v>1288</v>
      </c>
      <c r="K159" s="27" t="s">
        <v>1009</v>
      </c>
      <c r="L159" s="27" t="s">
        <v>1289</v>
      </c>
      <c r="M159" s="27" t="s">
        <v>1290</v>
      </c>
      <c r="N159" s="27" t="s">
        <v>1015</v>
      </c>
      <c r="O159" s="27" t="s">
        <v>1115</v>
      </c>
      <c r="P159" s="27" t="s">
        <v>1291</v>
      </c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</row>
    <row r="160" spans="1:135" ht="15">
      <c r="A160" s="27" t="s">
        <v>574</v>
      </c>
      <c r="B160" s="27" t="s">
        <v>571</v>
      </c>
      <c r="C160" s="27" t="s">
        <v>572</v>
      </c>
      <c r="D160" s="27" t="s">
        <v>1283</v>
      </c>
      <c r="E160" s="27" t="s">
        <v>1284</v>
      </c>
      <c r="F160" s="27" t="s">
        <v>1285</v>
      </c>
      <c r="G160" s="27" t="s">
        <v>1286</v>
      </c>
      <c r="H160" s="27" t="s">
        <v>1287</v>
      </c>
      <c r="I160" s="27" t="s">
        <v>1009</v>
      </c>
      <c r="J160" s="27" t="s">
        <v>1288</v>
      </c>
      <c r="K160" s="27" t="s">
        <v>1009</v>
      </c>
      <c r="L160" s="27" t="s">
        <v>1289</v>
      </c>
      <c r="M160" s="27" t="s">
        <v>1290</v>
      </c>
      <c r="N160" s="27" t="s">
        <v>1015</v>
      </c>
      <c r="O160" s="27" t="s">
        <v>1115</v>
      </c>
      <c r="P160" s="27" t="s">
        <v>1291</v>
      </c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</row>
    <row r="161" spans="1:135" ht="15">
      <c r="A161" s="27" t="s">
        <v>575</v>
      </c>
      <c r="B161" s="27" t="s">
        <v>571</v>
      </c>
      <c r="C161" s="27" t="s">
        <v>572</v>
      </c>
      <c r="D161" s="27" t="s">
        <v>1283</v>
      </c>
      <c r="E161" s="27" t="s">
        <v>1284</v>
      </c>
      <c r="F161" s="27" t="s">
        <v>1285</v>
      </c>
      <c r="G161" s="27" t="s">
        <v>1286</v>
      </c>
      <c r="H161" s="27" t="s">
        <v>1287</v>
      </c>
      <c r="I161" s="27" t="s">
        <v>1009</v>
      </c>
      <c r="J161" s="27" t="s">
        <v>1288</v>
      </c>
      <c r="K161" s="27" t="s">
        <v>1009</v>
      </c>
      <c r="L161" s="27" t="s">
        <v>1289</v>
      </c>
      <c r="M161" s="27" t="s">
        <v>1290</v>
      </c>
      <c r="N161" s="27" t="s">
        <v>1015</v>
      </c>
      <c r="O161" s="27" t="s">
        <v>1115</v>
      </c>
      <c r="P161" s="27" t="s">
        <v>1291</v>
      </c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</row>
    <row r="162" spans="1:135" ht="15">
      <c r="A162" s="27" t="s">
        <v>576</v>
      </c>
      <c r="B162" s="27" t="s">
        <v>571</v>
      </c>
      <c r="C162" s="27" t="s">
        <v>572</v>
      </c>
      <c r="D162" s="27" t="s">
        <v>1283</v>
      </c>
      <c r="E162" s="27" t="s">
        <v>1284</v>
      </c>
      <c r="F162" s="27" t="s">
        <v>1285</v>
      </c>
      <c r="G162" s="27" t="s">
        <v>1286</v>
      </c>
      <c r="H162" s="27" t="s">
        <v>1287</v>
      </c>
      <c r="I162" s="27" t="s">
        <v>1009</v>
      </c>
      <c r="J162" s="27" t="s">
        <v>1288</v>
      </c>
      <c r="K162" s="27" t="s">
        <v>1009</v>
      </c>
      <c r="L162" s="27" t="s">
        <v>1289</v>
      </c>
      <c r="M162" s="27" t="s">
        <v>1290</v>
      </c>
      <c r="N162" s="27" t="s">
        <v>1015</v>
      </c>
      <c r="O162" s="27" t="s">
        <v>1115</v>
      </c>
      <c r="P162" s="27" t="s">
        <v>1291</v>
      </c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</row>
    <row r="163" spans="1:135" ht="15">
      <c r="A163" s="27" t="s">
        <v>577</v>
      </c>
      <c r="B163" s="27" t="s">
        <v>571</v>
      </c>
      <c r="C163" s="27" t="s">
        <v>572</v>
      </c>
      <c r="D163" s="27" t="s">
        <v>1283</v>
      </c>
      <c r="E163" s="27" t="s">
        <v>1284</v>
      </c>
      <c r="F163" s="27" t="s">
        <v>1285</v>
      </c>
      <c r="G163" s="27" t="s">
        <v>1286</v>
      </c>
      <c r="H163" s="27" t="s">
        <v>1287</v>
      </c>
      <c r="I163" s="27" t="s">
        <v>1009</v>
      </c>
      <c r="J163" s="27" t="s">
        <v>1288</v>
      </c>
      <c r="K163" s="27" t="s">
        <v>1009</v>
      </c>
      <c r="L163" s="27" t="s">
        <v>1289</v>
      </c>
      <c r="M163" s="27" t="s">
        <v>1290</v>
      </c>
      <c r="N163" s="27" t="s">
        <v>1015</v>
      </c>
      <c r="O163" s="27" t="s">
        <v>1115</v>
      </c>
      <c r="P163" s="27" t="s">
        <v>1291</v>
      </c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</row>
    <row r="164" spans="1:135" ht="15">
      <c r="A164" s="27" t="s">
        <v>578</v>
      </c>
      <c r="B164" s="27" t="s">
        <v>571</v>
      </c>
      <c r="C164" s="27" t="s">
        <v>572</v>
      </c>
      <c r="D164" s="27" t="s">
        <v>1283</v>
      </c>
      <c r="E164" s="27" t="s">
        <v>1284</v>
      </c>
      <c r="F164" s="27" t="s">
        <v>1285</v>
      </c>
      <c r="G164" s="27" t="s">
        <v>1286</v>
      </c>
      <c r="H164" s="27" t="s">
        <v>1287</v>
      </c>
      <c r="I164" s="27" t="s">
        <v>1009</v>
      </c>
      <c r="J164" s="27" t="s">
        <v>1288</v>
      </c>
      <c r="K164" s="27" t="s">
        <v>1009</v>
      </c>
      <c r="L164" s="27" t="s">
        <v>1289</v>
      </c>
      <c r="M164" s="27" t="s">
        <v>1290</v>
      </c>
      <c r="N164" s="27" t="s">
        <v>1015</v>
      </c>
      <c r="O164" s="27" t="s">
        <v>1115</v>
      </c>
      <c r="P164" s="27" t="s">
        <v>1291</v>
      </c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</row>
    <row r="165" spans="1:135" ht="15">
      <c r="A165" s="27" t="s">
        <v>579</v>
      </c>
      <c r="B165" s="27" t="s">
        <v>571</v>
      </c>
      <c r="C165" s="27" t="s">
        <v>572</v>
      </c>
      <c r="D165" s="27" t="s">
        <v>1283</v>
      </c>
      <c r="E165" s="27" t="s">
        <v>1284</v>
      </c>
      <c r="F165" s="27" t="s">
        <v>1285</v>
      </c>
      <c r="G165" s="27" t="s">
        <v>1286</v>
      </c>
      <c r="H165" s="27" t="s">
        <v>1287</v>
      </c>
      <c r="I165" s="27" t="s">
        <v>1009</v>
      </c>
      <c r="J165" s="27" t="s">
        <v>1288</v>
      </c>
      <c r="K165" s="27" t="s">
        <v>1009</v>
      </c>
      <c r="L165" s="27" t="s">
        <v>1289</v>
      </c>
      <c r="M165" s="27" t="s">
        <v>1290</v>
      </c>
      <c r="N165" s="27" t="s">
        <v>1015</v>
      </c>
      <c r="O165" s="27" t="s">
        <v>1115</v>
      </c>
      <c r="P165" s="27" t="s">
        <v>1291</v>
      </c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</row>
    <row r="166" spans="1:135" ht="15">
      <c r="A166" s="27" t="s">
        <v>580</v>
      </c>
      <c r="B166" s="27" t="s">
        <v>571</v>
      </c>
      <c r="C166" s="27" t="s">
        <v>572</v>
      </c>
      <c r="D166" s="27" t="s">
        <v>1283</v>
      </c>
      <c r="E166" s="27" t="s">
        <v>1284</v>
      </c>
      <c r="F166" s="27" t="s">
        <v>1285</v>
      </c>
      <c r="G166" s="27" t="s">
        <v>1286</v>
      </c>
      <c r="H166" s="27" t="s">
        <v>1287</v>
      </c>
      <c r="I166" s="27" t="s">
        <v>1009</v>
      </c>
      <c r="J166" s="27" t="s">
        <v>1288</v>
      </c>
      <c r="K166" s="27" t="s">
        <v>1009</v>
      </c>
      <c r="L166" s="27" t="s">
        <v>1289</v>
      </c>
      <c r="M166" s="27" t="s">
        <v>1290</v>
      </c>
      <c r="N166" s="27" t="s">
        <v>1015</v>
      </c>
      <c r="O166" s="27" t="s">
        <v>1115</v>
      </c>
      <c r="P166" s="27" t="s">
        <v>1291</v>
      </c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</row>
    <row r="167" spans="1:135" ht="15">
      <c r="A167" s="27" t="s">
        <v>581</v>
      </c>
      <c r="B167" s="27" t="s">
        <v>571</v>
      </c>
      <c r="C167" s="27" t="s">
        <v>572</v>
      </c>
      <c r="D167" s="27" t="s">
        <v>1283</v>
      </c>
      <c r="E167" s="27" t="s">
        <v>1284</v>
      </c>
      <c r="F167" s="27" t="s">
        <v>1285</v>
      </c>
      <c r="G167" s="27" t="s">
        <v>1286</v>
      </c>
      <c r="H167" s="27" t="s">
        <v>1287</v>
      </c>
      <c r="I167" s="27" t="s">
        <v>1009</v>
      </c>
      <c r="J167" s="27" t="s">
        <v>1288</v>
      </c>
      <c r="K167" s="27" t="s">
        <v>1009</v>
      </c>
      <c r="L167" s="27" t="s">
        <v>1289</v>
      </c>
      <c r="M167" s="27" t="s">
        <v>1290</v>
      </c>
      <c r="N167" s="27" t="s">
        <v>1015</v>
      </c>
      <c r="O167" s="27" t="s">
        <v>1115</v>
      </c>
      <c r="P167" s="27" t="s">
        <v>1291</v>
      </c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</row>
    <row r="168" spans="1:135" ht="15">
      <c r="A168" s="27" t="s">
        <v>582</v>
      </c>
      <c r="B168" s="27" t="s">
        <v>571</v>
      </c>
      <c r="C168" s="27" t="s">
        <v>572</v>
      </c>
      <c r="D168" s="27" t="s">
        <v>1283</v>
      </c>
      <c r="E168" s="27" t="s">
        <v>1284</v>
      </c>
      <c r="F168" s="27" t="s">
        <v>1285</v>
      </c>
      <c r="G168" s="27" t="s">
        <v>1286</v>
      </c>
      <c r="H168" s="27" t="s">
        <v>1287</v>
      </c>
      <c r="I168" s="27" t="s">
        <v>1009</v>
      </c>
      <c r="J168" s="27" t="s">
        <v>1288</v>
      </c>
      <c r="K168" s="27" t="s">
        <v>1009</v>
      </c>
      <c r="L168" s="27" t="s">
        <v>1289</v>
      </c>
      <c r="M168" s="27" t="s">
        <v>1290</v>
      </c>
      <c r="N168" s="27" t="s">
        <v>1015</v>
      </c>
      <c r="O168" s="27" t="s">
        <v>1115</v>
      </c>
      <c r="P168" s="27" t="s">
        <v>1291</v>
      </c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</row>
    <row r="169" spans="1:135" ht="15">
      <c r="A169" s="27" t="s">
        <v>1292</v>
      </c>
      <c r="B169" s="27" t="s">
        <v>571</v>
      </c>
      <c r="C169" s="27" t="s">
        <v>572</v>
      </c>
      <c r="D169" s="27" t="s">
        <v>1283</v>
      </c>
      <c r="E169" s="27" t="s">
        <v>1284</v>
      </c>
      <c r="F169" s="27" t="s">
        <v>1285</v>
      </c>
      <c r="G169" s="27" t="s">
        <v>1286</v>
      </c>
      <c r="H169" s="27" t="s">
        <v>1287</v>
      </c>
      <c r="I169" s="27" t="s">
        <v>1009</v>
      </c>
      <c r="J169" s="27" t="s">
        <v>1288</v>
      </c>
      <c r="K169" s="27" t="s">
        <v>1009</v>
      </c>
      <c r="L169" s="27" t="s">
        <v>1289</v>
      </c>
      <c r="M169" s="27" t="s">
        <v>1290</v>
      </c>
      <c r="N169" s="27" t="s">
        <v>1015</v>
      </c>
      <c r="O169" s="27" t="s">
        <v>1115</v>
      </c>
      <c r="P169" s="27" t="s">
        <v>1291</v>
      </c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</row>
    <row r="170" spans="1:135" ht="15">
      <c r="A170" s="27" t="s">
        <v>583</v>
      </c>
      <c r="B170" s="27" t="s">
        <v>571</v>
      </c>
      <c r="C170" s="27" t="s">
        <v>572</v>
      </c>
      <c r="D170" s="27" t="s">
        <v>1283</v>
      </c>
      <c r="E170" s="27" t="s">
        <v>1284</v>
      </c>
      <c r="F170" s="27" t="s">
        <v>1285</v>
      </c>
      <c r="G170" s="27" t="s">
        <v>1286</v>
      </c>
      <c r="H170" s="27" t="s">
        <v>1287</v>
      </c>
      <c r="I170" s="27" t="s">
        <v>1009</v>
      </c>
      <c r="J170" s="27" t="s">
        <v>1288</v>
      </c>
      <c r="K170" s="27" t="s">
        <v>1009</v>
      </c>
      <c r="L170" s="27" t="s">
        <v>1289</v>
      </c>
      <c r="M170" s="27" t="s">
        <v>1290</v>
      </c>
      <c r="N170" s="27" t="s">
        <v>1015</v>
      </c>
      <c r="O170" s="27" t="s">
        <v>1115</v>
      </c>
      <c r="P170" s="27" t="s">
        <v>1291</v>
      </c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</row>
    <row r="171" spans="1:135" ht="15">
      <c r="A171" s="27" t="s">
        <v>584</v>
      </c>
      <c r="B171" s="27" t="s">
        <v>571</v>
      </c>
      <c r="C171" s="27" t="s">
        <v>572</v>
      </c>
      <c r="D171" s="27" t="s">
        <v>1283</v>
      </c>
      <c r="E171" s="27" t="s">
        <v>1284</v>
      </c>
      <c r="F171" s="27" t="s">
        <v>1285</v>
      </c>
      <c r="G171" s="27" t="s">
        <v>1286</v>
      </c>
      <c r="H171" s="27" t="s">
        <v>1287</v>
      </c>
      <c r="I171" s="27" t="s">
        <v>1009</v>
      </c>
      <c r="J171" s="27" t="s">
        <v>1288</v>
      </c>
      <c r="K171" s="27" t="s">
        <v>1009</v>
      </c>
      <c r="L171" s="27" t="s">
        <v>1289</v>
      </c>
      <c r="M171" s="27" t="s">
        <v>1290</v>
      </c>
      <c r="N171" s="27" t="s">
        <v>1015</v>
      </c>
      <c r="O171" s="27" t="s">
        <v>1115</v>
      </c>
      <c r="P171" s="27" t="s">
        <v>1291</v>
      </c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</row>
    <row r="172" spans="1:135" ht="15">
      <c r="A172" s="27" t="s">
        <v>585</v>
      </c>
      <c r="B172" s="27" t="s">
        <v>571</v>
      </c>
      <c r="C172" s="27" t="s">
        <v>572</v>
      </c>
      <c r="D172" s="27" t="s">
        <v>1283</v>
      </c>
      <c r="E172" s="27" t="s">
        <v>1284</v>
      </c>
      <c r="F172" s="27" t="s">
        <v>1285</v>
      </c>
      <c r="G172" s="27" t="s">
        <v>1286</v>
      </c>
      <c r="H172" s="27" t="s">
        <v>1287</v>
      </c>
      <c r="I172" s="27" t="s">
        <v>1009</v>
      </c>
      <c r="J172" s="27" t="s">
        <v>1288</v>
      </c>
      <c r="K172" s="27" t="s">
        <v>1009</v>
      </c>
      <c r="L172" s="27" t="s">
        <v>1289</v>
      </c>
      <c r="M172" s="27" t="s">
        <v>1290</v>
      </c>
      <c r="N172" s="27" t="s">
        <v>1015</v>
      </c>
      <c r="O172" s="27" t="s">
        <v>1115</v>
      </c>
      <c r="P172" s="27" t="s">
        <v>1291</v>
      </c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</row>
    <row r="173" spans="1:135" ht="15">
      <c r="A173" s="27" t="s">
        <v>586</v>
      </c>
      <c r="B173" s="27" t="s">
        <v>571</v>
      </c>
      <c r="C173" s="27" t="s">
        <v>572</v>
      </c>
      <c r="D173" s="27" t="s">
        <v>1283</v>
      </c>
      <c r="E173" s="27" t="s">
        <v>1284</v>
      </c>
      <c r="F173" s="27" t="s">
        <v>1285</v>
      </c>
      <c r="G173" s="27" t="s">
        <v>1286</v>
      </c>
      <c r="H173" s="27" t="s">
        <v>1287</v>
      </c>
      <c r="I173" s="27" t="s">
        <v>1009</v>
      </c>
      <c r="J173" s="27" t="s">
        <v>1288</v>
      </c>
      <c r="K173" s="27" t="s">
        <v>1009</v>
      </c>
      <c r="L173" s="27" t="s">
        <v>1289</v>
      </c>
      <c r="M173" s="27" t="s">
        <v>1290</v>
      </c>
      <c r="N173" s="27" t="s">
        <v>1015</v>
      </c>
      <c r="O173" s="27" t="s">
        <v>1115</v>
      </c>
      <c r="P173" s="27" t="s">
        <v>1291</v>
      </c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</row>
    <row r="174" spans="1:135" ht="15">
      <c r="A174" s="27" t="s">
        <v>1293</v>
      </c>
      <c r="B174" s="27" t="s">
        <v>571</v>
      </c>
      <c r="C174" s="27" t="s">
        <v>572</v>
      </c>
      <c r="D174" s="27" t="s">
        <v>1283</v>
      </c>
      <c r="E174" s="27" t="s">
        <v>1284</v>
      </c>
      <c r="F174" s="27" t="s">
        <v>1285</v>
      </c>
      <c r="G174" s="27" t="s">
        <v>1286</v>
      </c>
      <c r="H174" s="27" t="s">
        <v>1287</v>
      </c>
      <c r="I174" s="27" t="s">
        <v>1009</v>
      </c>
      <c r="J174" s="27" t="s">
        <v>1288</v>
      </c>
      <c r="K174" s="27" t="s">
        <v>1009</v>
      </c>
      <c r="L174" s="27" t="s">
        <v>1289</v>
      </c>
      <c r="M174" s="27" t="s">
        <v>1290</v>
      </c>
      <c r="N174" s="27" t="s">
        <v>1015</v>
      </c>
      <c r="O174" s="27" t="s">
        <v>1115</v>
      </c>
      <c r="P174" s="27" t="s">
        <v>1291</v>
      </c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</row>
    <row r="175" spans="1:135" ht="15">
      <c r="A175" s="27" t="s">
        <v>587</v>
      </c>
      <c r="B175" s="27" t="s">
        <v>571</v>
      </c>
      <c r="C175" s="27" t="s">
        <v>572</v>
      </c>
      <c r="D175" s="27" t="s">
        <v>1283</v>
      </c>
      <c r="E175" s="27" t="s">
        <v>1284</v>
      </c>
      <c r="F175" s="27" t="s">
        <v>1285</v>
      </c>
      <c r="G175" s="27" t="s">
        <v>1286</v>
      </c>
      <c r="H175" s="27" t="s">
        <v>1287</v>
      </c>
      <c r="I175" s="27" t="s">
        <v>1009</v>
      </c>
      <c r="J175" s="27" t="s">
        <v>1288</v>
      </c>
      <c r="K175" s="27" t="s">
        <v>1009</v>
      </c>
      <c r="L175" s="27" t="s">
        <v>1289</v>
      </c>
      <c r="M175" s="27" t="s">
        <v>1290</v>
      </c>
      <c r="N175" s="27" t="s">
        <v>1015</v>
      </c>
      <c r="O175" s="27" t="s">
        <v>1115</v>
      </c>
      <c r="P175" s="27" t="s">
        <v>1291</v>
      </c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</row>
    <row r="176" spans="1:135" ht="15">
      <c r="A176" s="27" t="s">
        <v>588</v>
      </c>
      <c r="B176" s="27" t="s">
        <v>571</v>
      </c>
      <c r="C176" s="27" t="s">
        <v>572</v>
      </c>
      <c r="D176" s="27" t="s">
        <v>1283</v>
      </c>
      <c r="E176" s="27" t="s">
        <v>1284</v>
      </c>
      <c r="F176" s="27" t="s">
        <v>1285</v>
      </c>
      <c r="G176" s="27" t="s">
        <v>1286</v>
      </c>
      <c r="H176" s="27" t="s">
        <v>1287</v>
      </c>
      <c r="I176" s="27" t="s">
        <v>1009</v>
      </c>
      <c r="J176" s="27" t="s">
        <v>1288</v>
      </c>
      <c r="K176" s="27" t="s">
        <v>1009</v>
      </c>
      <c r="L176" s="27" t="s">
        <v>1289</v>
      </c>
      <c r="M176" s="27" t="s">
        <v>1290</v>
      </c>
      <c r="N176" s="27" t="s">
        <v>1015</v>
      </c>
      <c r="O176" s="27" t="s">
        <v>1115</v>
      </c>
      <c r="P176" s="27" t="s">
        <v>1291</v>
      </c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</row>
    <row r="177" spans="1:135" ht="15">
      <c r="A177" s="27" t="s">
        <v>589</v>
      </c>
      <c r="B177" s="27" t="s">
        <v>571</v>
      </c>
      <c r="C177" s="27" t="s">
        <v>572</v>
      </c>
      <c r="D177" s="27" t="s">
        <v>1283</v>
      </c>
      <c r="E177" s="27" t="s">
        <v>1284</v>
      </c>
      <c r="F177" s="27" t="s">
        <v>1285</v>
      </c>
      <c r="G177" s="27" t="s">
        <v>1286</v>
      </c>
      <c r="H177" s="27" t="s">
        <v>1287</v>
      </c>
      <c r="I177" s="27" t="s">
        <v>1009</v>
      </c>
      <c r="J177" s="27" t="s">
        <v>1288</v>
      </c>
      <c r="K177" s="27" t="s">
        <v>1009</v>
      </c>
      <c r="L177" s="27" t="s">
        <v>1289</v>
      </c>
      <c r="M177" s="27" t="s">
        <v>1290</v>
      </c>
      <c r="N177" s="27" t="s">
        <v>1015</v>
      </c>
      <c r="O177" s="27" t="s">
        <v>1115</v>
      </c>
      <c r="P177" s="27" t="s">
        <v>1291</v>
      </c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</row>
    <row r="178" spans="1:135" ht="15">
      <c r="A178" s="27" t="s">
        <v>1294</v>
      </c>
      <c r="B178" s="27" t="s">
        <v>571</v>
      </c>
      <c r="C178" s="27" t="s">
        <v>572</v>
      </c>
      <c r="D178" s="27" t="s">
        <v>1283</v>
      </c>
      <c r="E178" s="27" t="s">
        <v>1284</v>
      </c>
      <c r="F178" s="27" t="s">
        <v>1285</v>
      </c>
      <c r="G178" s="27" t="s">
        <v>1286</v>
      </c>
      <c r="H178" s="27" t="s">
        <v>1287</v>
      </c>
      <c r="I178" s="27" t="s">
        <v>1009</v>
      </c>
      <c r="J178" s="27" t="s">
        <v>1288</v>
      </c>
      <c r="K178" s="27" t="s">
        <v>1009</v>
      </c>
      <c r="L178" s="27" t="s">
        <v>1289</v>
      </c>
      <c r="M178" s="27" t="s">
        <v>1290</v>
      </c>
      <c r="N178" s="27" t="s">
        <v>1015</v>
      </c>
      <c r="O178" s="27" t="s">
        <v>1115</v>
      </c>
      <c r="P178" s="27" t="s">
        <v>1291</v>
      </c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</row>
    <row r="179" spans="1:135" ht="15">
      <c r="A179" s="27" t="s">
        <v>590</v>
      </c>
      <c r="B179" s="27" t="s">
        <v>571</v>
      </c>
      <c r="C179" s="27" t="s">
        <v>572</v>
      </c>
      <c r="D179" s="27" t="s">
        <v>1283</v>
      </c>
      <c r="E179" s="27" t="s">
        <v>1284</v>
      </c>
      <c r="F179" s="27" t="s">
        <v>1285</v>
      </c>
      <c r="G179" s="27" t="s">
        <v>1286</v>
      </c>
      <c r="H179" s="27" t="s">
        <v>1287</v>
      </c>
      <c r="I179" s="27" t="s">
        <v>1009</v>
      </c>
      <c r="J179" s="27" t="s">
        <v>1288</v>
      </c>
      <c r="K179" s="27" t="s">
        <v>1009</v>
      </c>
      <c r="L179" s="27" t="s">
        <v>1289</v>
      </c>
      <c r="M179" s="27" t="s">
        <v>1290</v>
      </c>
      <c r="N179" s="27" t="s">
        <v>1015</v>
      </c>
      <c r="O179" s="27" t="s">
        <v>1115</v>
      </c>
      <c r="P179" s="27" t="s">
        <v>1291</v>
      </c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</row>
    <row r="180" spans="1:135" ht="15">
      <c r="A180" s="27" t="s">
        <v>591</v>
      </c>
      <c r="B180" s="27" t="s">
        <v>571</v>
      </c>
      <c r="C180" s="27" t="s">
        <v>572</v>
      </c>
      <c r="D180" s="27" t="s">
        <v>1283</v>
      </c>
      <c r="E180" s="27" t="s">
        <v>1284</v>
      </c>
      <c r="F180" s="27" t="s">
        <v>1285</v>
      </c>
      <c r="G180" s="27" t="s">
        <v>1286</v>
      </c>
      <c r="H180" s="27" t="s">
        <v>1287</v>
      </c>
      <c r="I180" s="27" t="s">
        <v>1009</v>
      </c>
      <c r="J180" s="27" t="s">
        <v>1288</v>
      </c>
      <c r="K180" s="27" t="s">
        <v>1009</v>
      </c>
      <c r="L180" s="27" t="s">
        <v>1289</v>
      </c>
      <c r="M180" s="27" t="s">
        <v>1290</v>
      </c>
      <c r="N180" s="27" t="s">
        <v>1015</v>
      </c>
      <c r="O180" s="27" t="s">
        <v>1115</v>
      </c>
      <c r="P180" s="27" t="s">
        <v>1291</v>
      </c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</row>
    <row r="181" spans="1:135" ht="15">
      <c r="A181" s="27" t="s">
        <v>1295</v>
      </c>
      <c r="B181" s="27" t="s">
        <v>571</v>
      </c>
      <c r="C181" s="27" t="s">
        <v>572</v>
      </c>
      <c r="D181" s="27" t="s">
        <v>1283</v>
      </c>
      <c r="E181" s="27" t="s">
        <v>1284</v>
      </c>
      <c r="F181" s="27" t="s">
        <v>1285</v>
      </c>
      <c r="G181" s="27" t="s">
        <v>1286</v>
      </c>
      <c r="H181" s="27" t="s">
        <v>1287</v>
      </c>
      <c r="I181" s="27" t="s">
        <v>1009</v>
      </c>
      <c r="J181" s="27" t="s">
        <v>1288</v>
      </c>
      <c r="K181" s="27" t="s">
        <v>1009</v>
      </c>
      <c r="L181" s="27" t="s">
        <v>1289</v>
      </c>
      <c r="M181" s="27" t="s">
        <v>1290</v>
      </c>
      <c r="N181" s="27" t="s">
        <v>1015</v>
      </c>
      <c r="O181" s="27" t="s">
        <v>1115</v>
      </c>
      <c r="P181" s="27" t="s">
        <v>1291</v>
      </c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</row>
    <row r="182" spans="1:135" ht="15">
      <c r="A182" s="27" t="s">
        <v>1296</v>
      </c>
      <c r="B182" s="27" t="s">
        <v>571</v>
      </c>
      <c r="C182" s="27" t="s">
        <v>572</v>
      </c>
      <c r="D182" s="27" t="s">
        <v>1283</v>
      </c>
      <c r="E182" s="27" t="s">
        <v>1284</v>
      </c>
      <c r="F182" s="27" t="s">
        <v>1285</v>
      </c>
      <c r="G182" s="27" t="s">
        <v>1286</v>
      </c>
      <c r="H182" s="27" t="s">
        <v>1287</v>
      </c>
      <c r="I182" s="27" t="s">
        <v>1009</v>
      </c>
      <c r="J182" s="27" t="s">
        <v>1288</v>
      </c>
      <c r="K182" s="27" t="s">
        <v>1009</v>
      </c>
      <c r="L182" s="27" t="s">
        <v>1289</v>
      </c>
      <c r="M182" s="27" t="s">
        <v>1290</v>
      </c>
      <c r="N182" s="27" t="s">
        <v>1015</v>
      </c>
      <c r="O182" s="27" t="s">
        <v>1115</v>
      </c>
      <c r="P182" s="27" t="s">
        <v>1291</v>
      </c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</row>
    <row r="183" spans="1:135" ht="15">
      <c r="A183" s="27" t="s">
        <v>592</v>
      </c>
      <c r="B183" s="27" t="s">
        <v>571</v>
      </c>
      <c r="C183" s="27" t="s">
        <v>572</v>
      </c>
      <c r="D183" s="27" t="s">
        <v>1283</v>
      </c>
      <c r="E183" s="27" t="s">
        <v>1284</v>
      </c>
      <c r="F183" s="27" t="s">
        <v>1285</v>
      </c>
      <c r="G183" s="27" t="s">
        <v>1286</v>
      </c>
      <c r="H183" s="27" t="s">
        <v>1287</v>
      </c>
      <c r="I183" s="27" t="s">
        <v>1009</v>
      </c>
      <c r="J183" s="27" t="s">
        <v>1288</v>
      </c>
      <c r="K183" s="27" t="s">
        <v>1009</v>
      </c>
      <c r="L183" s="27" t="s">
        <v>1289</v>
      </c>
      <c r="M183" s="27" t="s">
        <v>1290</v>
      </c>
      <c r="N183" s="27" t="s">
        <v>1015</v>
      </c>
      <c r="O183" s="27" t="s">
        <v>1115</v>
      </c>
      <c r="P183" s="27" t="s">
        <v>1291</v>
      </c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</row>
    <row r="184" spans="1:135" ht="15">
      <c r="A184" s="27" t="s">
        <v>1297</v>
      </c>
      <c r="B184" s="27" t="s">
        <v>144</v>
      </c>
      <c r="C184" s="27" t="s">
        <v>286</v>
      </c>
      <c r="D184" s="27" t="s">
        <v>1298</v>
      </c>
      <c r="E184" s="27" t="s">
        <v>1299</v>
      </c>
      <c r="F184" s="27" t="s">
        <v>1300</v>
      </c>
      <c r="G184" s="27" t="s">
        <v>1301</v>
      </c>
      <c r="H184" s="27" t="s">
        <v>1302</v>
      </c>
      <c r="I184" s="27" t="s">
        <v>1009</v>
      </c>
      <c r="J184" s="27" t="s">
        <v>1303</v>
      </c>
      <c r="K184" s="27" t="s">
        <v>1009</v>
      </c>
      <c r="L184" s="27" t="s">
        <v>1304</v>
      </c>
      <c r="M184" s="27" t="s">
        <v>1305</v>
      </c>
      <c r="N184" s="27" t="s">
        <v>1306</v>
      </c>
      <c r="O184" s="27" t="s">
        <v>1307</v>
      </c>
      <c r="P184" s="27" t="s">
        <v>1308</v>
      </c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</row>
    <row r="185" spans="1:135" ht="15">
      <c r="A185" s="27" t="s">
        <v>1309</v>
      </c>
      <c r="B185" s="27" t="s">
        <v>144</v>
      </c>
      <c r="C185" s="27" t="s">
        <v>286</v>
      </c>
      <c r="D185" s="27" t="s">
        <v>1298</v>
      </c>
      <c r="E185" s="27" t="s">
        <v>1299</v>
      </c>
      <c r="F185" s="27" t="s">
        <v>1300</v>
      </c>
      <c r="G185" s="27" t="s">
        <v>1301</v>
      </c>
      <c r="H185" s="27" t="s">
        <v>1302</v>
      </c>
      <c r="I185" s="27" t="s">
        <v>1009</v>
      </c>
      <c r="J185" s="27" t="s">
        <v>1303</v>
      </c>
      <c r="K185" s="27" t="s">
        <v>1009</v>
      </c>
      <c r="L185" s="27" t="s">
        <v>1304</v>
      </c>
      <c r="M185" s="27" t="s">
        <v>1305</v>
      </c>
      <c r="N185" s="27" t="s">
        <v>1306</v>
      </c>
      <c r="O185" s="27" t="s">
        <v>1307</v>
      </c>
      <c r="P185" s="27" t="s">
        <v>1308</v>
      </c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</row>
    <row r="186" spans="1:135" ht="15">
      <c r="A186" s="27" t="s">
        <v>1310</v>
      </c>
      <c r="B186" s="27" t="s">
        <v>144</v>
      </c>
      <c r="C186" s="27" t="s">
        <v>286</v>
      </c>
      <c r="D186" s="27" t="s">
        <v>1298</v>
      </c>
      <c r="E186" s="27" t="s">
        <v>1299</v>
      </c>
      <c r="F186" s="27" t="s">
        <v>1300</v>
      </c>
      <c r="G186" s="27" t="s">
        <v>1301</v>
      </c>
      <c r="H186" s="27" t="s">
        <v>1302</v>
      </c>
      <c r="I186" s="27" t="s">
        <v>1009</v>
      </c>
      <c r="J186" s="27" t="s">
        <v>1303</v>
      </c>
      <c r="K186" s="27" t="s">
        <v>1009</v>
      </c>
      <c r="L186" s="27" t="s">
        <v>1304</v>
      </c>
      <c r="M186" s="27" t="s">
        <v>1305</v>
      </c>
      <c r="N186" s="27" t="s">
        <v>1306</v>
      </c>
      <c r="O186" s="27" t="s">
        <v>1307</v>
      </c>
      <c r="P186" s="27" t="s">
        <v>1308</v>
      </c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</row>
    <row r="187" spans="1:135" ht="15">
      <c r="A187" s="27" t="s">
        <v>1311</v>
      </c>
      <c r="B187" s="27" t="s">
        <v>144</v>
      </c>
      <c r="C187" s="27" t="s">
        <v>286</v>
      </c>
      <c r="D187" s="27" t="s">
        <v>1298</v>
      </c>
      <c r="E187" s="27" t="s">
        <v>1299</v>
      </c>
      <c r="F187" s="27" t="s">
        <v>1300</v>
      </c>
      <c r="G187" s="27" t="s">
        <v>1301</v>
      </c>
      <c r="H187" s="27" t="s">
        <v>1302</v>
      </c>
      <c r="I187" s="27" t="s">
        <v>1009</v>
      </c>
      <c r="J187" s="27" t="s">
        <v>1303</v>
      </c>
      <c r="K187" s="27" t="s">
        <v>1009</v>
      </c>
      <c r="L187" s="27" t="s">
        <v>1304</v>
      </c>
      <c r="M187" s="27" t="s">
        <v>1305</v>
      </c>
      <c r="N187" s="27" t="s">
        <v>1306</v>
      </c>
      <c r="O187" s="27" t="s">
        <v>1307</v>
      </c>
      <c r="P187" s="27" t="s">
        <v>1308</v>
      </c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</row>
    <row r="188" spans="1:135" ht="15">
      <c r="A188" s="27" t="s">
        <v>1312</v>
      </c>
      <c r="B188" s="27" t="s">
        <v>144</v>
      </c>
      <c r="C188" s="27" t="s">
        <v>286</v>
      </c>
      <c r="D188" s="27" t="s">
        <v>1298</v>
      </c>
      <c r="E188" s="27" t="s">
        <v>1299</v>
      </c>
      <c r="F188" s="27" t="s">
        <v>1300</v>
      </c>
      <c r="G188" s="27" t="s">
        <v>1301</v>
      </c>
      <c r="H188" s="27" t="s">
        <v>1302</v>
      </c>
      <c r="I188" s="27" t="s">
        <v>1009</v>
      </c>
      <c r="J188" s="27" t="s">
        <v>1303</v>
      </c>
      <c r="K188" s="27" t="s">
        <v>1009</v>
      </c>
      <c r="L188" s="27" t="s">
        <v>1304</v>
      </c>
      <c r="M188" s="27" t="s">
        <v>1305</v>
      </c>
      <c r="N188" s="27" t="s">
        <v>1306</v>
      </c>
      <c r="O188" s="27" t="s">
        <v>1307</v>
      </c>
      <c r="P188" s="27" t="s">
        <v>1308</v>
      </c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</row>
    <row r="189" spans="1:135" ht="15">
      <c r="A189" s="27" t="s">
        <v>1313</v>
      </c>
      <c r="B189" s="27" t="s">
        <v>144</v>
      </c>
      <c r="C189" s="27" t="s">
        <v>286</v>
      </c>
      <c r="D189" s="27" t="s">
        <v>1298</v>
      </c>
      <c r="E189" s="27" t="s">
        <v>1299</v>
      </c>
      <c r="F189" s="27" t="s">
        <v>1300</v>
      </c>
      <c r="G189" s="27" t="s">
        <v>1301</v>
      </c>
      <c r="H189" s="27" t="s">
        <v>1302</v>
      </c>
      <c r="I189" s="27" t="s">
        <v>1009</v>
      </c>
      <c r="J189" s="27" t="s">
        <v>1303</v>
      </c>
      <c r="K189" s="27" t="s">
        <v>1009</v>
      </c>
      <c r="L189" s="27" t="s">
        <v>1304</v>
      </c>
      <c r="M189" s="27" t="s">
        <v>1305</v>
      </c>
      <c r="N189" s="27" t="s">
        <v>1306</v>
      </c>
      <c r="O189" s="27" t="s">
        <v>1307</v>
      </c>
      <c r="P189" s="27" t="s">
        <v>1308</v>
      </c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</row>
    <row r="190" spans="1:135" ht="15">
      <c r="A190" s="27" t="s">
        <v>285</v>
      </c>
      <c r="B190" s="27" t="s">
        <v>144</v>
      </c>
      <c r="C190" s="27" t="s">
        <v>286</v>
      </c>
      <c r="D190" s="27" t="s">
        <v>1298</v>
      </c>
      <c r="E190" s="27" t="s">
        <v>1299</v>
      </c>
      <c r="F190" s="27" t="s">
        <v>1300</v>
      </c>
      <c r="G190" s="27" t="s">
        <v>1301</v>
      </c>
      <c r="H190" s="27" t="s">
        <v>1302</v>
      </c>
      <c r="I190" s="27" t="s">
        <v>1009</v>
      </c>
      <c r="J190" s="27" t="s">
        <v>1303</v>
      </c>
      <c r="K190" s="27" t="s">
        <v>1009</v>
      </c>
      <c r="L190" s="27" t="s">
        <v>1304</v>
      </c>
      <c r="M190" s="27" t="s">
        <v>1305</v>
      </c>
      <c r="N190" s="27" t="s">
        <v>1306</v>
      </c>
      <c r="O190" s="27" t="s">
        <v>1307</v>
      </c>
      <c r="P190" s="27" t="s">
        <v>1308</v>
      </c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</row>
    <row r="191" spans="1:135" ht="15">
      <c r="A191" s="27" t="s">
        <v>287</v>
      </c>
      <c r="B191" s="27" t="s">
        <v>144</v>
      </c>
      <c r="C191" s="27" t="s">
        <v>286</v>
      </c>
      <c r="D191" s="27" t="s">
        <v>1298</v>
      </c>
      <c r="E191" s="27" t="s">
        <v>1299</v>
      </c>
      <c r="F191" s="27" t="s">
        <v>1300</v>
      </c>
      <c r="G191" s="27" t="s">
        <v>1301</v>
      </c>
      <c r="H191" s="27" t="s">
        <v>1302</v>
      </c>
      <c r="I191" s="27" t="s">
        <v>1009</v>
      </c>
      <c r="J191" s="27" t="s">
        <v>1303</v>
      </c>
      <c r="K191" s="27" t="s">
        <v>1009</v>
      </c>
      <c r="L191" s="27" t="s">
        <v>1304</v>
      </c>
      <c r="M191" s="27" t="s">
        <v>1305</v>
      </c>
      <c r="N191" s="27" t="s">
        <v>1306</v>
      </c>
      <c r="O191" s="27" t="s">
        <v>1307</v>
      </c>
      <c r="P191" s="27" t="s">
        <v>1308</v>
      </c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</row>
    <row r="192" spans="1:135" ht="15">
      <c r="A192" s="27" t="s">
        <v>288</v>
      </c>
      <c r="B192" s="27" t="s">
        <v>144</v>
      </c>
      <c r="C192" s="27" t="s">
        <v>286</v>
      </c>
      <c r="D192" s="27" t="s">
        <v>1298</v>
      </c>
      <c r="E192" s="27" t="s">
        <v>1299</v>
      </c>
      <c r="F192" s="27" t="s">
        <v>1300</v>
      </c>
      <c r="G192" s="27" t="s">
        <v>1301</v>
      </c>
      <c r="H192" s="27" t="s">
        <v>1302</v>
      </c>
      <c r="I192" s="27" t="s">
        <v>1009</v>
      </c>
      <c r="J192" s="27" t="s">
        <v>1303</v>
      </c>
      <c r="K192" s="27" t="s">
        <v>1009</v>
      </c>
      <c r="L192" s="27" t="s">
        <v>1304</v>
      </c>
      <c r="M192" s="27" t="s">
        <v>1305</v>
      </c>
      <c r="N192" s="27" t="s">
        <v>1306</v>
      </c>
      <c r="O192" s="27" t="s">
        <v>1307</v>
      </c>
      <c r="P192" s="27" t="s">
        <v>1308</v>
      </c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</row>
    <row r="193" spans="1:135" ht="15">
      <c r="A193" s="27" t="s">
        <v>289</v>
      </c>
      <c r="B193" s="27" t="s">
        <v>144</v>
      </c>
      <c r="C193" s="27" t="s">
        <v>286</v>
      </c>
      <c r="D193" s="27" t="s">
        <v>1298</v>
      </c>
      <c r="E193" s="27" t="s">
        <v>1299</v>
      </c>
      <c r="F193" s="27" t="s">
        <v>1300</v>
      </c>
      <c r="G193" s="27" t="s">
        <v>1301</v>
      </c>
      <c r="H193" s="27" t="s">
        <v>1302</v>
      </c>
      <c r="I193" s="27" t="s">
        <v>1009</v>
      </c>
      <c r="J193" s="27" t="s">
        <v>1303</v>
      </c>
      <c r="K193" s="27" t="s">
        <v>1009</v>
      </c>
      <c r="L193" s="27" t="s">
        <v>1304</v>
      </c>
      <c r="M193" s="27" t="s">
        <v>1305</v>
      </c>
      <c r="N193" s="27" t="s">
        <v>1306</v>
      </c>
      <c r="O193" s="27" t="s">
        <v>1307</v>
      </c>
      <c r="P193" s="27" t="s">
        <v>1308</v>
      </c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</row>
    <row r="194" spans="1:135" ht="15">
      <c r="A194" s="27" t="s">
        <v>290</v>
      </c>
      <c r="B194" s="27" t="s">
        <v>144</v>
      </c>
      <c r="C194" s="27" t="s">
        <v>286</v>
      </c>
      <c r="D194" s="27" t="s">
        <v>1298</v>
      </c>
      <c r="E194" s="27" t="s">
        <v>1299</v>
      </c>
      <c r="F194" s="27" t="s">
        <v>1300</v>
      </c>
      <c r="G194" s="27" t="s">
        <v>1301</v>
      </c>
      <c r="H194" s="27" t="s">
        <v>1302</v>
      </c>
      <c r="I194" s="27" t="s">
        <v>1009</v>
      </c>
      <c r="J194" s="27" t="s">
        <v>1303</v>
      </c>
      <c r="K194" s="27" t="s">
        <v>1009</v>
      </c>
      <c r="L194" s="27" t="s">
        <v>1304</v>
      </c>
      <c r="M194" s="27" t="s">
        <v>1305</v>
      </c>
      <c r="N194" s="27" t="s">
        <v>1306</v>
      </c>
      <c r="O194" s="27" t="s">
        <v>1307</v>
      </c>
      <c r="P194" s="27" t="s">
        <v>1308</v>
      </c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</row>
    <row r="195" spans="1:135" ht="15">
      <c r="A195" s="27" t="s">
        <v>291</v>
      </c>
      <c r="B195" s="27" t="s">
        <v>144</v>
      </c>
      <c r="C195" s="27" t="s">
        <v>286</v>
      </c>
      <c r="D195" s="27" t="s">
        <v>1298</v>
      </c>
      <c r="E195" s="27" t="s">
        <v>1299</v>
      </c>
      <c r="F195" s="27" t="s">
        <v>1300</v>
      </c>
      <c r="G195" s="27" t="s">
        <v>1301</v>
      </c>
      <c r="H195" s="27" t="s">
        <v>1302</v>
      </c>
      <c r="I195" s="27" t="s">
        <v>1009</v>
      </c>
      <c r="J195" s="27" t="s">
        <v>1303</v>
      </c>
      <c r="K195" s="27" t="s">
        <v>1009</v>
      </c>
      <c r="L195" s="27" t="s">
        <v>1304</v>
      </c>
      <c r="M195" s="27" t="s">
        <v>1305</v>
      </c>
      <c r="N195" s="27" t="s">
        <v>1306</v>
      </c>
      <c r="O195" s="27" t="s">
        <v>1307</v>
      </c>
      <c r="P195" s="27" t="s">
        <v>1308</v>
      </c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</row>
    <row r="196" spans="1:135" ht="15">
      <c r="A196" s="27" t="s">
        <v>292</v>
      </c>
      <c r="B196" s="27" t="s">
        <v>144</v>
      </c>
      <c r="C196" s="27" t="s">
        <v>286</v>
      </c>
      <c r="D196" s="27" t="s">
        <v>1298</v>
      </c>
      <c r="E196" s="27" t="s">
        <v>1299</v>
      </c>
      <c r="F196" s="27" t="s">
        <v>1300</v>
      </c>
      <c r="G196" s="27" t="s">
        <v>1301</v>
      </c>
      <c r="H196" s="27" t="s">
        <v>1302</v>
      </c>
      <c r="I196" s="27" t="s">
        <v>1009</v>
      </c>
      <c r="J196" s="27" t="s">
        <v>1303</v>
      </c>
      <c r="K196" s="27" t="s">
        <v>1009</v>
      </c>
      <c r="L196" s="27" t="s">
        <v>1304</v>
      </c>
      <c r="M196" s="27" t="s">
        <v>1305</v>
      </c>
      <c r="N196" s="27" t="s">
        <v>1306</v>
      </c>
      <c r="O196" s="27" t="s">
        <v>1307</v>
      </c>
      <c r="P196" s="27" t="s">
        <v>1308</v>
      </c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</row>
    <row r="197" spans="1:135" ht="15">
      <c r="A197" s="27" t="s">
        <v>293</v>
      </c>
      <c r="B197" s="27" t="s">
        <v>144</v>
      </c>
      <c r="C197" s="27" t="s">
        <v>286</v>
      </c>
      <c r="D197" s="27" t="s">
        <v>1298</v>
      </c>
      <c r="E197" s="27" t="s">
        <v>1299</v>
      </c>
      <c r="F197" s="27" t="s">
        <v>1300</v>
      </c>
      <c r="G197" s="27" t="s">
        <v>1301</v>
      </c>
      <c r="H197" s="27" t="s">
        <v>1302</v>
      </c>
      <c r="I197" s="27" t="s">
        <v>1009</v>
      </c>
      <c r="J197" s="27" t="s">
        <v>1303</v>
      </c>
      <c r="K197" s="27" t="s">
        <v>1009</v>
      </c>
      <c r="L197" s="27" t="s">
        <v>1304</v>
      </c>
      <c r="M197" s="27" t="s">
        <v>1305</v>
      </c>
      <c r="N197" s="27" t="s">
        <v>1306</v>
      </c>
      <c r="O197" s="27" t="s">
        <v>1307</v>
      </c>
      <c r="P197" s="27" t="s">
        <v>1308</v>
      </c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</row>
    <row r="198" spans="1:135" ht="15">
      <c r="A198" s="27" t="s">
        <v>294</v>
      </c>
      <c r="B198" s="27" t="s">
        <v>144</v>
      </c>
      <c r="C198" s="27" t="s">
        <v>286</v>
      </c>
      <c r="D198" s="27" t="s">
        <v>1298</v>
      </c>
      <c r="E198" s="27" t="s">
        <v>1299</v>
      </c>
      <c r="F198" s="27" t="s">
        <v>1300</v>
      </c>
      <c r="G198" s="27" t="s">
        <v>1301</v>
      </c>
      <c r="H198" s="27" t="s">
        <v>1302</v>
      </c>
      <c r="I198" s="27" t="s">
        <v>1009</v>
      </c>
      <c r="J198" s="27" t="s">
        <v>1303</v>
      </c>
      <c r="K198" s="27" t="s">
        <v>1009</v>
      </c>
      <c r="L198" s="27" t="s">
        <v>1304</v>
      </c>
      <c r="M198" s="27" t="s">
        <v>1305</v>
      </c>
      <c r="N198" s="27" t="s">
        <v>1306</v>
      </c>
      <c r="O198" s="27" t="s">
        <v>1307</v>
      </c>
      <c r="P198" s="27" t="s">
        <v>1308</v>
      </c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</row>
    <row r="199" spans="1:135" ht="15">
      <c r="A199" s="27" t="s">
        <v>295</v>
      </c>
      <c r="B199" s="27" t="s">
        <v>144</v>
      </c>
      <c r="C199" s="27" t="s">
        <v>286</v>
      </c>
      <c r="D199" s="27" t="s">
        <v>1298</v>
      </c>
      <c r="E199" s="27" t="s">
        <v>1299</v>
      </c>
      <c r="F199" s="27" t="s">
        <v>1300</v>
      </c>
      <c r="G199" s="27" t="s">
        <v>1301</v>
      </c>
      <c r="H199" s="27" t="s">
        <v>1302</v>
      </c>
      <c r="I199" s="27" t="s">
        <v>1009</v>
      </c>
      <c r="J199" s="27" t="s">
        <v>1303</v>
      </c>
      <c r="K199" s="27" t="s">
        <v>1009</v>
      </c>
      <c r="L199" s="27" t="s">
        <v>1304</v>
      </c>
      <c r="M199" s="27" t="s">
        <v>1305</v>
      </c>
      <c r="N199" s="27" t="s">
        <v>1306</v>
      </c>
      <c r="O199" s="27" t="s">
        <v>1307</v>
      </c>
      <c r="P199" s="27" t="s">
        <v>1308</v>
      </c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</row>
    <row r="200" spans="1:135" ht="15">
      <c r="A200" s="27" t="s">
        <v>296</v>
      </c>
      <c r="B200" s="27" t="s">
        <v>144</v>
      </c>
      <c r="C200" s="27" t="s">
        <v>286</v>
      </c>
      <c r="D200" s="27" t="s">
        <v>1298</v>
      </c>
      <c r="E200" s="27" t="s">
        <v>1299</v>
      </c>
      <c r="F200" s="27" t="s">
        <v>1300</v>
      </c>
      <c r="G200" s="27" t="s">
        <v>1301</v>
      </c>
      <c r="H200" s="27" t="s">
        <v>1302</v>
      </c>
      <c r="I200" s="27" t="s">
        <v>1009</v>
      </c>
      <c r="J200" s="27" t="s">
        <v>1303</v>
      </c>
      <c r="K200" s="27" t="s">
        <v>1009</v>
      </c>
      <c r="L200" s="27" t="s">
        <v>1304</v>
      </c>
      <c r="M200" s="27" t="s">
        <v>1305</v>
      </c>
      <c r="N200" s="27" t="s">
        <v>1306</v>
      </c>
      <c r="O200" s="27" t="s">
        <v>1307</v>
      </c>
      <c r="P200" s="27" t="s">
        <v>1308</v>
      </c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</row>
    <row r="201" spans="1:135" ht="15">
      <c r="A201" s="27" t="s">
        <v>297</v>
      </c>
      <c r="B201" s="27" t="s">
        <v>144</v>
      </c>
      <c r="C201" s="27" t="s">
        <v>286</v>
      </c>
      <c r="D201" s="27" t="s">
        <v>1298</v>
      </c>
      <c r="E201" s="27" t="s">
        <v>1299</v>
      </c>
      <c r="F201" s="27" t="s">
        <v>1300</v>
      </c>
      <c r="G201" s="27" t="s">
        <v>1301</v>
      </c>
      <c r="H201" s="27" t="s">
        <v>1302</v>
      </c>
      <c r="I201" s="27" t="s">
        <v>1009</v>
      </c>
      <c r="J201" s="27" t="s">
        <v>1303</v>
      </c>
      <c r="K201" s="27" t="s">
        <v>1009</v>
      </c>
      <c r="L201" s="27" t="s">
        <v>1304</v>
      </c>
      <c r="M201" s="27" t="s">
        <v>1305</v>
      </c>
      <c r="N201" s="27" t="s">
        <v>1306</v>
      </c>
      <c r="O201" s="27" t="s">
        <v>1307</v>
      </c>
      <c r="P201" s="27" t="s">
        <v>1308</v>
      </c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</row>
    <row r="202" spans="1:135" ht="15">
      <c r="A202" s="27" t="s">
        <v>298</v>
      </c>
      <c r="B202" s="27" t="s">
        <v>144</v>
      </c>
      <c r="C202" s="27" t="s">
        <v>286</v>
      </c>
      <c r="D202" s="27" t="s">
        <v>1298</v>
      </c>
      <c r="E202" s="27" t="s">
        <v>1299</v>
      </c>
      <c r="F202" s="27" t="s">
        <v>1300</v>
      </c>
      <c r="G202" s="27" t="s">
        <v>1301</v>
      </c>
      <c r="H202" s="27" t="s">
        <v>1302</v>
      </c>
      <c r="I202" s="27" t="s">
        <v>1009</v>
      </c>
      <c r="J202" s="27" t="s">
        <v>1303</v>
      </c>
      <c r="K202" s="27" t="s">
        <v>1009</v>
      </c>
      <c r="L202" s="27" t="s">
        <v>1304</v>
      </c>
      <c r="M202" s="27" t="s">
        <v>1305</v>
      </c>
      <c r="N202" s="27" t="s">
        <v>1306</v>
      </c>
      <c r="O202" s="27" t="s">
        <v>1307</v>
      </c>
      <c r="P202" s="27" t="s">
        <v>1308</v>
      </c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</row>
    <row r="203" spans="1:135" ht="15">
      <c r="A203" s="27" t="s">
        <v>299</v>
      </c>
      <c r="B203" s="27" t="s">
        <v>144</v>
      </c>
      <c r="C203" s="27" t="s">
        <v>286</v>
      </c>
      <c r="D203" s="27" t="s">
        <v>1298</v>
      </c>
      <c r="E203" s="27" t="s">
        <v>1299</v>
      </c>
      <c r="F203" s="27" t="s">
        <v>1300</v>
      </c>
      <c r="G203" s="27" t="s">
        <v>1301</v>
      </c>
      <c r="H203" s="27" t="s">
        <v>1302</v>
      </c>
      <c r="I203" s="27" t="s">
        <v>1009</v>
      </c>
      <c r="J203" s="27" t="s">
        <v>1303</v>
      </c>
      <c r="K203" s="27" t="s">
        <v>1009</v>
      </c>
      <c r="L203" s="27" t="s">
        <v>1304</v>
      </c>
      <c r="M203" s="27" t="s">
        <v>1305</v>
      </c>
      <c r="N203" s="27" t="s">
        <v>1306</v>
      </c>
      <c r="O203" s="27" t="s">
        <v>1307</v>
      </c>
      <c r="P203" s="27" t="s">
        <v>1308</v>
      </c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</row>
    <row r="204" spans="1:135" ht="15">
      <c r="A204" s="27" t="s">
        <v>300</v>
      </c>
      <c r="B204" s="27" t="s">
        <v>144</v>
      </c>
      <c r="C204" s="27" t="s">
        <v>286</v>
      </c>
      <c r="D204" s="27" t="s">
        <v>1298</v>
      </c>
      <c r="E204" s="27" t="s">
        <v>1299</v>
      </c>
      <c r="F204" s="27" t="s">
        <v>1300</v>
      </c>
      <c r="G204" s="27" t="s">
        <v>1301</v>
      </c>
      <c r="H204" s="27" t="s">
        <v>1302</v>
      </c>
      <c r="I204" s="27" t="s">
        <v>1009</v>
      </c>
      <c r="J204" s="27" t="s">
        <v>1303</v>
      </c>
      <c r="K204" s="27" t="s">
        <v>1009</v>
      </c>
      <c r="L204" s="27" t="s">
        <v>1304</v>
      </c>
      <c r="M204" s="27" t="s">
        <v>1305</v>
      </c>
      <c r="N204" s="27" t="s">
        <v>1306</v>
      </c>
      <c r="O204" s="27" t="s">
        <v>1307</v>
      </c>
      <c r="P204" s="27" t="s">
        <v>1308</v>
      </c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</row>
    <row r="205" spans="1:135" ht="15">
      <c r="A205" s="27" t="s">
        <v>301</v>
      </c>
      <c r="B205" s="27" t="s">
        <v>144</v>
      </c>
      <c r="C205" s="27" t="s">
        <v>286</v>
      </c>
      <c r="D205" s="27" t="s">
        <v>1298</v>
      </c>
      <c r="E205" s="27" t="s">
        <v>1299</v>
      </c>
      <c r="F205" s="27" t="s">
        <v>1300</v>
      </c>
      <c r="G205" s="27" t="s">
        <v>1301</v>
      </c>
      <c r="H205" s="27" t="s">
        <v>1302</v>
      </c>
      <c r="I205" s="27" t="s">
        <v>1009</v>
      </c>
      <c r="J205" s="27" t="s">
        <v>1303</v>
      </c>
      <c r="K205" s="27" t="s">
        <v>1009</v>
      </c>
      <c r="L205" s="27" t="s">
        <v>1304</v>
      </c>
      <c r="M205" s="27" t="s">
        <v>1305</v>
      </c>
      <c r="N205" s="27" t="s">
        <v>1306</v>
      </c>
      <c r="O205" s="27" t="s">
        <v>1307</v>
      </c>
      <c r="P205" s="27" t="s">
        <v>1308</v>
      </c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</row>
    <row r="206" spans="1:135" ht="15">
      <c r="A206" s="27" t="s">
        <v>302</v>
      </c>
      <c r="B206" s="27" t="s">
        <v>144</v>
      </c>
      <c r="C206" s="27" t="s">
        <v>286</v>
      </c>
      <c r="D206" s="27" t="s">
        <v>1298</v>
      </c>
      <c r="E206" s="27" t="s">
        <v>1299</v>
      </c>
      <c r="F206" s="27" t="s">
        <v>1300</v>
      </c>
      <c r="G206" s="27" t="s">
        <v>1301</v>
      </c>
      <c r="H206" s="27" t="s">
        <v>1302</v>
      </c>
      <c r="I206" s="27" t="s">
        <v>1009</v>
      </c>
      <c r="J206" s="27" t="s">
        <v>1303</v>
      </c>
      <c r="K206" s="27" t="s">
        <v>1009</v>
      </c>
      <c r="L206" s="27" t="s">
        <v>1304</v>
      </c>
      <c r="M206" s="27" t="s">
        <v>1305</v>
      </c>
      <c r="N206" s="27" t="s">
        <v>1306</v>
      </c>
      <c r="O206" s="27" t="s">
        <v>1307</v>
      </c>
      <c r="P206" s="27" t="s">
        <v>1308</v>
      </c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</row>
    <row r="207" spans="1:135" ht="15">
      <c r="A207" s="27" t="s">
        <v>303</v>
      </c>
      <c r="B207" s="27" t="s">
        <v>144</v>
      </c>
      <c r="C207" s="27" t="s">
        <v>286</v>
      </c>
      <c r="D207" s="27" t="s">
        <v>1298</v>
      </c>
      <c r="E207" s="27" t="s">
        <v>1299</v>
      </c>
      <c r="F207" s="27" t="s">
        <v>1300</v>
      </c>
      <c r="G207" s="27" t="s">
        <v>1301</v>
      </c>
      <c r="H207" s="27" t="s">
        <v>1302</v>
      </c>
      <c r="I207" s="27" t="s">
        <v>1009</v>
      </c>
      <c r="J207" s="27" t="s">
        <v>1303</v>
      </c>
      <c r="K207" s="27" t="s">
        <v>1009</v>
      </c>
      <c r="L207" s="27" t="s">
        <v>1304</v>
      </c>
      <c r="M207" s="27" t="s">
        <v>1305</v>
      </c>
      <c r="N207" s="27" t="s">
        <v>1306</v>
      </c>
      <c r="O207" s="27" t="s">
        <v>1307</v>
      </c>
      <c r="P207" s="27" t="s">
        <v>1308</v>
      </c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</row>
    <row r="208" spans="1:135" ht="15">
      <c r="A208" s="27" t="s">
        <v>304</v>
      </c>
      <c r="B208" s="27" t="s">
        <v>144</v>
      </c>
      <c r="C208" s="27" t="s">
        <v>286</v>
      </c>
      <c r="D208" s="27" t="s">
        <v>1298</v>
      </c>
      <c r="E208" s="27" t="s">
        <v>1299</v>
      </c>
      <c r="F208" s="27" t="s">
        <v>1300</v>
      </c>
      <c r="G208" s="27" t="s">
        <v>1301</v>
      </c>
      <c r="H208" s="27" t="s">
        <v>1302</v>
      </c>
      <c r="I208" s="27" t="s">
        <v>1009</v>
      </c>
      <c r="J208" s="27" t="s">
        <v>1303</v>
      </c>
      <c r="K208" s="27" t="s">
        <v>1009</v>
      </c>
      <c r="L208" s="27" t="s">
        <v>1304</v>
      </c>
      <c r="M208" s="27" t="s">
        <v>1305</v>
      </c>
      <c r="N208" s="27" t="s">
        <v>1306</v>
      </c>
      <c r="O208" s="27" t="s">
        <v>1307</v>
      </c>
      <c r="P208" s="27" t="s">
        <v>1308</v>
      </c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</row>
    <row r="209" spans="1:135" ht="15">
      <c r="A209" s="27" t="s">
        <v>305</v>
      </c>
      <c r="B209" s="27" t="s">
        <v>144</v>
      </c>
      <c r="C209" s="27" t="s">
        <v>286</v>
      </c>
      <c r="D209" s="27" t="s">
        <v>1298</v>
      </c>
      <c r="E209" s="27" t="s">
        <v>1299</v>
      </c>
      <c r="F209" s="27" t="s">
        <v>1300</v>
      </c>
      <c r="G209" s="27" t="s">
        <v>1301</v>
      </c>
      <c r="H209" s="27" t="s">
        <v>1302</v>
      </c>
      <c r="I209" s="27" t="s">
        <v>1009</v>
      </c>
      <c r="J209" s="27" t="s">
        <v>1303</v>
      </c>
      <c r="K209" s="27" t="s">
        <v>1009</v>
      </c>
      <c r="L209" s="27" t="s">
        <v>1304</v>
      </c>
      <c r="M209" s="27" t="s">
        <v>1305</v>
      </c>
      <c r="N209" s="27" t="s">
        <v>1306</v>
      </c>
      <c r="O209" s="27" t="s">
        <v>1307</v>
      </c>
      <c r="P209" s="27" t="s">
        <v>1308</v>
      </c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7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</row>
    <row r="210" spans="1:135" ht="15">
      <c r="A210" s="27" t="s">
        <v>306</v>
      </c>
      <c r="B210" s="27" t="s">
        <v>144</v>
      </c>
      <c r="C210" s="27" t="s">
        <v>286</v>
      </c>
      <c r="D210" s="27" t="s">
        <v>1298</v>
      </c>
      <c r="E210" s="27" t="s">
        <v>1299</v>
      </c>
      <c r="F210" s="27" t="s">
        <v>1300</v>
      </c>
      <c r="G210" s="27" t="s">
        <v>1301</v>
      </c>
      <c r="H210" s="27" t="s">
        <v>1302</v>
      </c>
      <c r="I210" s="27" t="s">
        <v>1009</v>
      </c>
      <c r="J210" s="27" t="s">
        <v>1303</v>
      </c>
      <c r="K210" s="27" t="s">
        <v>1009</v>
      </c>
      <c r="L210" s="27" t="s">
        <v>1304</v>
      </c>
      <c r="M210" s="27" t="s">
        <v>1305</v>
      </c>
      <c r="N210" s="27" t="s">
        <v>1306</v>
      </c>
      <c r="O210" s="27" t="s">
        <v>1307</v>
      </c>
      <c r="P210" s="27" t="s">
        <v>1308</v>
      </c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/>
      <c r="DW210" s="27"/>
      <c r="DX210" s="27"/>
      <c r="DY210" s="27"/>
      <c r="DZ210" s="27"/>
      <c r="EA210" s="27"/>
      <c r="EB210" s="27"/>
      <c r="EC210" s="27"/>
      <c r="ED210" s="27"/>
      <c r="EE210" s="27"/>
    </row>
    <row r="211" spans="1:135" ht="15">
      <c r="A211" s="27" t="s">
        <v>593</v>
      </c>
      <c r="B211" s="27" t="s">
        <v>571</v>
      </c>
      <c r="C211" s="27" t="s">
        <v>594</v>
      </c>
      <c r="D211" s="27" t="s">
        <v>1314</v>
      </c>
      <c r="E211" s="27" t="s">
        <v>1315</v>
      </c>
      <c r="F211" s="27" t="s">
        <v>1316</v>
      </c>
      <c r="G211" s="27" t="s">
        <v>1317</v>
      </c>
      <c r="H211" s="27"/>
      <c r="I211" s="27" t="s">
        <v>1318</v>
      </c>
      <c r="J211" s="27" t="s">
        <v>1319</v>
      </c>
      <c r="K211" s="27" t="s">
        <v>1009</v>
      </c>
      <c r="L211" s="27" t="s">
        <v>1320</v>
      </c>
      <c r="M211" s="27" t="s">
        <v>1321</v>
      </c>
      <c r="N211" s="27" t="s">
        <v>1322</v>
      </c>
      <c r="O211" s="27" t="s">
        <v>1323</v>
      </c>
      <c r="P211" s="27" t="s">
        <v>1324</v>
      </c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 t="s">
        <v>1325</v>
      </c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</row>
    <row r="212" spans="1:135" ht="15">
      <c r="A212" s="27" t="s">
        <v>595</v>
      </c>
      <c r="B212" s="27" t="s">
        <v>571</v>
      </c>
      <c r="C212" s="27" t="s">
        <v>594</v>
      </c>
      <c r="D212" s="27" t="s">
        <v>1314</v>
      </c>
      <c r="E212" s="27" t="s">
        <v>1315</v>
      </c>
      <c r="F212" s="27" t="s">
        <v>1316</v>
      </c>
      <c r="G212" s="27" t="s">
        <v>1317</v>
      </c>
      <c r="H212" s="27"/>
      <c r="I212" s="27" t="s">
        <v>1318</v>
      </c>
      <c r="J212" s="27" t="s">
        <v>1319</v>
      </c>
      <c r="K212" s="27" t="s">
        <v>1009</v>
      </c>
      <c r="L212" s="27" t="s">
        <v>1320</v>
      </c>
      <c r="M212" s="27" t="s">
        <v>1321</v>
      </c>
      <c r="N212" s="27" t="s">
        <v>1322</v>
      </c>
      <c r="O212" s="27" t="s">
        <v>1323</v>
      </c>
      <c r="P212" s="27" t="s">
        <v>1324</v>
      </c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 t="s">
        <v>1325</v>
      </c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</row>
    <row r="213" spans="1:135" ht="15">
      <c r="A213" s="27" t="s">
        <v>596</v>
      </c>
      <c r="B213" s="27" t="s">
        <v>571</v>
      </c>
      <c r="C213" s="27" t="s">
        <v>594</v>
      </c>
      <c r="D213" s="27" t="s">
        <v>1314</v>
      </c>
      <c r="E213" s="27" t="s">
        <v>1315</v>
      </c>
      <c r="F213" s="27" t="s">
        <v>1316</v>
      </c>
      <c r="G213" s="27" t="s">
        <v>1317</v>
      </c>
      <c r="H213" s="27"/>
      <c r="I213" s="27" t="s">
        <v>1318</v>
      </c>
      <c r="J213" s="27" t="s">
        <v>1319</v>
      </c>
      <c r="K213" s="27" t="s">
        <v>1009</v>
      </c>
      <c r="L213" s="27" t="s">
        <v>1320</v>
      </c>
      <c r="M213" s="27" t="s">
        <v>1321</v>
      </c>
      <c r="N213" s="27" t="s">
        <v>1322</v>
      </c>
      <c r="O213" s="27" t="s">
        <v>1323</v>
      </c>
      <c r="P213" s="27" t="s">
        <v>1324</v>
      </c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 t="s">
        <v>1325</v>
      </c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</row>
    <row r="214" spans="1:135" ht="15">
      <c r="A214" s="27" t="s">
        <v>597</v>
      </c>
      <c r="B214" s="27" t="s">
        <v>571</v>
      </c>
      <c r="C214" s="27" t="s">
        <v>594</v>
      </c>
      <c r="D214" s="27" t="s">
        <v>1314</v>
      </c>
      <c r="E214" s="27" t="s">
        <v>1315</v>
      </c>
      <c r="F214" s="27" t="s">
        <v>1316</v>
      </c>
      <c r="G214" s="27" t="s">
        <v>1317</v>
      </c>
      <c r="H214" s="27"/>
      <c r="I214" s="27" t="s">
        <v>1318</v>
      </c>
      <c r="J214" s="27" t="s">
        <v>1319</v>
      </c>
      <c r="K214" s="27" t="s">
        <v>1009</v>
      </c>
      <c r="L214" s="27" t="s">
        <v>1320</v>
      </c>
      <c r="M214" s="27" t="s">
        <v>1321</v>
      </c>
      <c r="N214" s="27" t="s">
        <v>1322</v>
      </c>
      <c r="O214" s="27" t="s">
        <v>1323</v>
      </c>
      <c r="P214" s="27" t="s">
        <v>1324</v>
      </c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 t="s">
        <v>1325</v>
      </c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</row>
    <row r="215" spans="1:135" ht="15">
      <c r="A215" s="27" t="s">
        <v>598</v>
      </c>
      <c r="B215" s="27" t="s">
        <v>571</v>
      </c>
      <c r="C215" s="27" t="s">
        <v>594</v>
      </c>
      <c r="D215" s="27" t="s">
        <v>1314</v>
      </c>
      <c r="E215" s="27" t="s">
        <v>1315</v>
      </c>
      <c r="F215" s="27" t="s">
        <v>1316</v>
      </c>
      <c r="G215" s="27" t="s">
        <v>1317</v>
      </c>
      <c r="H215" s="27"/>
      <c r="I215" s="27" t="s">
        <v>1318</v>
      </c>
      <c r="J215" s="27" t="s">
        <v>1319</v>
      </c>
      <c r="K215" s="27" t="s">
        <v>1009</v>
      </c>
      <c r="L215" s="27" t="s">
        <v>1320</v>
      </c>
      <c r="M215" s="27" t="s">
        <v>1321</v>
      </c>
      <c r="N215" s="27" t="s">
        <v>1322</v>
      </c>
      <c r="O215" s="27" t="s">
        <v>1323</v>
      </c>
      <c r="P215" s="27" t="s">
        <v>1324</v>
      </c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 t="s">
        <v>1325</v>
      </c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</row>
    <row r="216" spans="1:135" ht="15">
      <c r="A216" s="27" t="s">
        <v>599</v>
      </c>
      <c r="B216" s="27" t="s">
        <v>571</v>
      </c>
      <c r="C216" s="27" t="s">
        <v>594</v>
      </c>
      <c r="D216" s="27" t="s">
        <v>1314</v>
      </c>
      <c r="E216" s="27" t="s">
        <v>1315</v>
      </c>
      <c r="F216" s="27" t="s">
        <v>1316</v>
      </c>
      <c r="G216" s="27" t="s">
        <v>1317</v>
      </c>
      <c r="H216" s="27"/>
      <c r="I216" s="27" t="s">
        <v>1318</v>
      </c>
      <c r="J216" s="27" t="s">
        <v>1319</v>
      </c>
      <c r="K216" s="27" t="s">
        <v>1009</v>
      </c>
      <c r="L216" s="27" t="s">
        <v>1320</v>
      </c>
      <c r="M216" s="27" t="s">
        <v>1321</v>
      </c>
      <c r="N216" s="27" t="s">
        <v>1322</v>
      </c>
      <c r="O216" s="27" t="s">
        <v>1323</v>
      </c>
      <c r="P216" s="27" t="s">
        <v>1324</v>
      </c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 t="s">
        <v>1325</v>
      </c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</row>
    <row r="217" spans="1:135" ht="15">
      <c r="A217" s="27" t="s">
        <v>600</v>
      </c>
      <c r="B217" s="27" t="s">
        <v>571</v>
      </c>
      <c r="C217" s="27" t="s">
        <v>594</v>
      </c>
      <c r="D217" s="27" t="s">
        <v>1314</v>
      </c>
      <c r="E217" s="27" t="s">
        <v>1315</v>
      </c>
      <c r="F217" s="27" t="s">
        <v>1316</v>
      </c>
      <c r="G217" s="27" t="s">
        <v>1317</v>
      </c>
      <c r="H217" s="27"/>
      <c r="I217" s="27" t="s">
        <v>1318</v>
      </c>
      <c r="J217" s="27" t="s">
        <v>1319</v>
      </c>
      <c r="K217" s="27" t="s">
        <v>1009</v>
      </c>
      <c r="L217" s="27" t="s">
        <v>1320</v>
      </c>
      <c r="M217" s="27" t="s">
        <v>1321</v>
      </c>
      <c r="N217" s="27" t="s">
        <v>1322</v>
      </c>
      <c r="O217" s="27" t="s">
        <v>1323</v>
      </c>
      <c r="P217" s="27" t="s">
        <v>1324</v>
      </c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 t="s">
        <v>1325</v>
      </c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</row>
    <row r="218" spans="1:135" ht="15">
      <c r="A218" s="27" t="s">
        <v>1326</v>
      </c>
      <c r="B218" s="27" t="s">
        <v>571</v>
      </c>
      <c r="C218" s="27" t="s">
        <v>594</v>
      </c>
      <c r="D218" s="27" t="s">
        <v>1314</v>
      </c>
      <c r="E218" s="27" t="s">
        <v>1315</v>
      </c>
      <c r="F218" s="27" t="s">
        <v>1316</v>
      </c>
      <c r="G218" s="27" t="s">
        <v>1317</v>
      </c>
      <c r="H218" s="27"/>
      <c r="I218" s="27" t="s">
        <v>1318</v>
      </c>
      <c r="J218" s="27" t="s">
        <v>1319</v>
      </c>
      <c r="K218" s="27" t="s">
        <v>1009</v>
      </c>
      <c r="L218" s="27" t="s">
        <v>1320</v>
      </c>
      <c r="M218" s="27" t="s">
        <v>1321</v>
      </c>
      <c r="N218" s="27" t="s">
        <v>1322</v>
      </c>
      <c r="O218" s="27" t="s">
        <v>1323</v>
      </c>
      <c r="P218" s="27" t="s">
        <v>1324</v>
      </c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 t="s">
        <v>1325</v>
      </c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</row>
    <row r="219" spans="1:135" ht="15">
      <c r="A219" s="27" t="s">
        <v>601</v>
      </c>
      <c r="B219" s="27" t="s">
        <v>571</v>
      </c>
      <c r="C219" s="27" t="s">
        <v>594</v>
      </c>
      <c r="D219" s="27" t="s">
        <v>1314</v>
      </c>
      <c r="E219" s="27" t="s">
        <v>1315</v>
      </c>
      <c r="F219" s="27" t="s">
        <v>1316</v>
      </c>
      <c r="G219" s="27" t="s">
        <v>1317</v>
      </c>
      <c r="H219" s="27"/>
      <c r="I219" s="27" t="s">
        <v>1318</v>
      </c>
      <c r="J219" s="27" t="s">
        <v>1319</v>
      </c>
      <c r="K219" s="27" t="s">
        <v>1009</v>
      </c>
      <c r="L219" s="27" t="s">
        <v>1320</v>
      </c>
      <c r="M219" s="27" t="s">
        <v>1321</v>
      </c>
      <c r="N219" s="27" t="s">
        <v>1322</v>
      </c>
      <c r="O219" s="27" t="s">
        <v>1323</v>
      </c>
      <c r="P219" s="27" t="s">
        <v>1324</v>
      </c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 t="s">
        <v>1325</v>
      </c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</row>
    <row r="220" spans="1:135" ht="15">
      <c r="A220" s="27" t="s">
        <v>1327</v>
      </c>
      <c r="B220" s="27" t="s">
        <v>571</v>
      </c>
      <c r="C220" s="27" t="s">
        <v>594</v>
      </c>
      <c r="D220" s="27" t="s">
        <v>1314</v>
      </c>
      <c r="E220" s="27" t="s">
        <v>1315</v>
      </c>
      <c r="F220" s="27" t="s">
        <v>1316</v>
      </c>
      <c r="G220" s="27" t="s">
        <v>1317</v>
      </c>
      <c r="H220" s="27"/>
      <c r="I220" s="27" t="s">
        <v>1318</v>
      </c>
      <c r="J220" s="27" t="s">
        <v>1319</v>
      </c>
      <c r="K220" s="27" t="s">
        <v>1009</v>
      </c>
      <c r="L220" s="27" t="s">
        <v>1320</v>
      </c>
      <c r="M220" s="27" t="s">
        <v>1321</v>
      </c>
      <c r="N220" s="27" t="s">
        <v>1322</v>
      </c>
      <c r="O220" s="27" t="s">
        <v>1323</v>
      </c>
      <c r="P220" s="27" t="s">
        <v>1324</v>
      </c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 t="s">
        <v>1325</v>
      </c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</row>
    <row r="221" spans="1:135" ht="15">
      <c r="A221" s="27" t="s">
        <v>602</v>
      </c>
      <c r="B221" s="27" t="s">
        <v>571</v>
      </c>
      <c r="C221" s="27" t="s">
        <v>594</v>
      </c>
      <c r="D221" s="27" t="s">
        <v>1314</v>
      </c>
      <c r="E221" s="27" t="s">
        <v>1315</v>
      </c>
      <c r="F221" s="27" t="s">
        <v>1316</v>
      </c>
      <c r="G221" s="27" t="s">
        <v>1317</v>
      </c>
      <c r="H221" s="27"/>
      <c r="I221" s="27" t="s">
        <v>1318</v>
      </c>
      <c r="J221" s="27" t="s">
        <v>1319</v>
      </c>
      <c r="K221" s="27" t="s">
        <v>1009</v>
      </c>
      <c r="L221" s="27" t="s">
        <v>1320</v>
      </c>
      <c r="M221" s="27" t="s">
        <v>1321</v>
      </c>
      <c r="N221" s="27" t="s">
        <v>1322</v>
      </c>
      <c r="O221" s="27" t="s">
        <v>1323</v>
      </c>
      <c r="P221" s="27" t="s">
        <v>1324</v>
      </c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 t="s">
        <v>1325</v>
      </c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</row>
    <row r="222" spans="1:135" ht="15">
      <c r="A222" s="27" t="s">
        <v>1328</v>
      </c>
      <c r="B222" s="27" t="s">
        <v>571</v>
      </c>
      <c r="C222" s="27" t="s">
        <v>594</v>
      </c>
      <c r="D222" s="27" t="s">
        <v>1314</v>
      </c>
      <c r="E222" s="27" t="s">
        <v>1315</v>
      </c>
      <c r="F222" s="27" t="s">
        <v>1316</v>
      </c>
      <c r="G222" s="27" t="s">
        <v>1317</v>
      </c>
      <c r="H222" s="27"/>
      <c r="I222" s="27" t="s">
        <v>1318</v>
      </c>
      <c r="J222" s="27" t="s">
        <v>1319</v>
      </c>
      <c r="K222" s="27" t="s">
        <v>1009</v>
      </c>
      <c r="L222" s="27" t="s">
        <v>1320</v>
      </c>
      <c r="M222" s="27" t="s">
        <v>1321</v>
      </c>
      <c r="N222" s="27" t="s">
        <v>1322</v>
      </c>
      <c r="O222" s="27" t="s">
        <v>1323</v>
      </c>
      <c r="P222" s="27" t="s">
        <v>1324</v>
      </c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 t="s">
        <v>1325</v>
      </c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</row>
    <row r="223" spans="1:135" ht="15">
      <c r="A223" s="27" t="s">
        <v>603</v>
      </c>
      <c r="B223" s="27" t="s">
        <v>571</v>
      </c>
      <c r="C223" s="27" t="s">
        <v>594</v>
      </c>
      <c r="D223" s="27" t="s">
        <v>1314</v>
      </c>
      <c r="E223" s="27" t="s">
        <v>1315</v>
      </c>
      <c r="F223" s="27" t="s">
        <v>1316</v>
      </c>
      <c r="G223" s="27" t="s">
        <v>1317</v>
      </c>
      <c r="H223" s="27"/>
      <c r="I223" s="27" t="s">
        <v>1318</v>
      </c>
      <c r="J223" s="27" t="s">
        <v>1319</v>
      </c>
      <c r="K223" s="27" t="s">
        <v>1009</v>
      </c>
      <c r="L223" s="27" t="s">
        <v>1320</v>
      </c>
      <c r="M223" s="27" t="s">
        <v>1321</v>
      </c>
      <c r="N223" s="27" t="s">
        <v>1322</v>
      </c>
      <c r="O223" s="27" t="s">
        <v>1323</v>
      </c>
      <c r="P223" s="27" t="s">
        <v>1324</v>
      </c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 t="s">
        <v>1325</v>
      </c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</row>
    <row r="224" spans="1:135" ht="15">
      <c r="A224" s="27" t="s">
        <v>604</v>
      </c>
      <c r="B224" s="27" t="s">
        <v>571</v>
      </c>
      <c r="C224" s="27" t="s">
        <v>594</v>
      </c>
      <c r="D224" s="27" t="s">
        <v>1314</v>
      </c>
      <c r="E224" s="27" t="s">
        <v>1315</v>
      </c>
      <c r="F224" s="27" t="s">
        <v>1316</v>
      </c>
      <c r="G224" s="27" t="s">
        <v>1317</v>
      </c>
      <c r="H224" s="27"/>
      <c r="I224" s="27" t="s">
        <v>1318</v>
      </c>
      <c r="J224" s="27" t="s">
        <v>1319</v>
      </c>
      <c r="K224" s="27" t="s">
        <v>1009</v>
      </c>
      <c r="L224" s="27" t="s">
        <v>1320</v>
      </c>
      <c r="M224" s="27" t="s">
        <v>1321</v>
      </c>
      <c r="N224" s="27" t="s">
        <v>1322</v>
      </c>
      <c r="O224" s="27" t="s">
        <v>1323</v>
      </c>
      <c r="P224" s="27" t="s">
        <v>1324</v>
      </c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 t="s">
        <v>1325</v>
      </c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</row>
    <row r="225" spans="1:135" ht="15">
      <c r="A225" s="27" t="s">
        <v>1329</v>
      </c>
      <c r="B225" s="27" t="s">
        <v>571</v>
      </c>
      <c r="C225" s="27" t="s">
        <v>594</v>
      </c>
      <c r="D225" s="27" t="s">
        <v>1314</v>
      </c>
      <c r="E225" s="27" t="s">
        <v>1315</v>
      </c>
      <c r="F225" s="27" t="s">
        <v>1316</v>
      </c>
      <c r="G225" s="27" t="s">
        <v>1317</v>
      </c>
      <c r="H225" s="27"/>
      <c r="I225" s="27" t="s">
        <v>1318</v>
      </c>
      <c r="J225" s="27" t="s">
        <v>1319</v>
      </c>
      <c r="K225" s="27" t="s">
        <v>1009</v>
      </c>
      <c r="L225" s="27" t="s">
        <v>1320</v>
      </c>
      <c r="M225" s="27" t="s">
        <v>1321</v>
      </c>
      <c r="N225" s="27" t="s">
        <v>1322</v>
      </c>
      <c r="O225" s="27" t="s">
        <v>1323</v>
      </c>
      <c r="P225" s="27" t="s">
        <v>1324</v>
      </c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 t="s">
        <v>1325</v>
      </c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</row>
    <row r="226" spans="1:135" ht="15">
      <c r="A226" s="27" t="s">
        <v>605</v>
      </c>
      <c r="B226" s="27" t="s">
        <v>571</v>
      </c>
      <c r="C226" s="27" t="s">
        <v>594</v>
      </c>
      <c r="D226" s="27" t="s">
        <v>1314</v>
      </c>
      <c r="E226" s="27" t="s">
        <v>1315</v>
      </c>
      <c r="F226" s="27" t="s">
        <v>1316</v>
      </c>
      <c r="G226" s="27" t="s">
        <v>1317</v>
      </c>
      <c r="H226" s="27"/>
      <c r="I226" s="27" t="s">
        <v>1318</v>
      </c>
      <c r="J226" s="27" t="s">
        <v>1319</v>
      </c>
      <c r="K226" s="27" t="s">
        <v>1009</v>
      </c>
      <c r="L226" s="27" t="s">
        <v>1320</v>
      </c>
      <c r="M226" s="27" t="s">
        <v>1321</v>
      </c>
      <c r="N226" s="27" t="s">
        <v>1322</v>
      </c>
      <c r="O226" s="27" t="s">
        <v>1323</v>
      </c>
      <c r="P226" s="27" t="s">
        <v>1324</v>
      </c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 t="s">
        <v>1325</v>
      </c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</row>
    <row r="227" spans="1:135" ht="15">
      <c r="A227" s="27" t="s">
        <v>606</v>
      </c>
      <c r="B227" s="27" t="s">
        <v>571</v>
      </c>
      <c r="C227" s="27" t="s">
        <v>594</v>
      </c>
      <c r="D227" s="27" t="s">
        <v>1314</v>
      </c>
      <c r="E227" s="27" t="s">
        <v>1315</v>
      </c>
      <c r="F227" s="27" t="s">
        <v>1316</v>
      </c>
      <c r="G227" s="27" t="s">
        <v>1317</v>
      </c>
      <c r="H227" s="27"/>
      <c r="I227" s="27" t="s">
        <v>1318</v>
      </c>
      <c r="J227" s="27" t="s">
        <v>1319</v>
      </c>
      <c r="K227" s="27" t="s">
        <v>1009</v>
      </c>
      <c r="L227" s="27" t="s">
        <v>1320</v>
      </c>
      <c r="M227" s="27" t="s">
        <v>1321</v>
      </c>
      <c r="N227" s="27" t="s">
        <v>1322</v>
      </c>
      <c r="O227" s="27" t="s">
        <v>1323</v>
      </c>
      <c r="P227" s="27" t="s">
        <v>1324</v>
      </c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 t="s">
        <v>1325</v>
      </c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</row>
    <row r="228" spans="1:135" ht="15">
      <c r="A228" s="27" t="s">
        <v>608</v>
      </c>
      <c r="B228" s="27" t="s">
        <v>571</v>
      </c>
      <c r="C228" s="27" t="s">
        <v>594</v>
      </c>
      <c r="D228" s="27" t="s">
        <v>1330</v>
      </c>
      <c r="E228" s="27" t="s">
        <v>1331</v>
      </c>
      <c r="F228" s="27" t="s">
        <v>1332</v>
      </c>
      <c r="G228" s="27" t="s">
        <v>1317</v>
      </c>
      <c r="H228" s="27" t="s">
        <v>1333</v>
      </c>
      <c r="I228" s="27" t="s">
        <v>1334</v>
      </c>
      <c r="J228" s="27" t="s">
        <v>1010</v>
      </c>
      <c r="K228" s="27" t="s">
        <v>1009</v>
      </c>
      <c r="L228" s="27" t="s">
        <v>1320</v>
      </c>
      <c r="M228" s="27" t="s">
        <v>1335</v>
      </c>
      <c r="N228" s="27" t="s">
        <v>1322</v>
      </c>
      <c r="O228" s="27" t="s">
        <v>1323</v>
      </c>
      <c r="P228" s="27" t="s">
        <v>1336</v>
      </c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7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</row>
    <row r="229" spans="1:135" ht="15">
      <c r="A229" s="27" t="s">
        <v>609</v>
      </c>
      <c r="B229" s="27" t="s">
        <v>571</v>
      </c>
      <c r="C229" s="27" t="s">
        <v>594</v>
      </c>
      <c r="D229" s="27" t="s">
        <v>1330</v>
      </c>
      <c r="E229" s="27" t="s">
        <v>1331</v>
      </c>
      <c r="F229" s="27" t="s">
        <v>1332</v>
      </c>
      <c r="G229" s="27" t="s">
        <v>1317</v>
      </c>
      <c r="H229" s="27" t="s">
        <v>1333</v>
      </c>
      <c r="I229" s="27" t="s">
        <v>1334</v>
      </c>
      <c r="J229" s="27" t="s">
        <v>1010</v>
      </c>
      <c r="K229" s="27" t="s">
        <v>1009</v>
      </c>
      <c r="L229" s="27" t="s">
        <v>1320</v>
      </c>
      <c r="M229" s="27" t="s">
        <v>1335</v>
      </c>
      <c r="N229" s="27" t="s">
        <v>1322</v>
      </c>
      <c r="O229" s="27" t="s">
        <v>1323</v>
      </c>
      <c r="P229" s="27" t="s">
        <v>1336</v>
      </c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</row>
    <row r="230" spans="1:135" ht="15">
      <c r="A230" s="27" t="s">
        <v>1337</v>
      </c>
      <c r="B230" s="27" t="s">
        <v>571</v>
      </c>
      <c r="C230" s="27" t="s">
        <v>594</v>
      </c>
      <c r="D230" s="27" t="s">
        <v>1330</v>
      </c>
      <c r="E230" s="27" t="s">
        <v>1331</v>
      </c>
      <c r="F230" s="27" t="s">
        <v>1332</v>
      </c>
      <c r="G230" s="27" t="s">
        <v>1317</v>
      </c>
      <c r="H230" s="27" t="s">
        <v>1333</v>
      </c>
      <c r="I230" s="27" t="s">
        <v>1334</v>
      </c>
      <c r="J230" s="27" t="s">
        <v>1010</v>
      </c>
      <c r="K230" s="27" t="s">
        <v>1009</v>
      </c>
      <c r="L230" s="27" t="s">
        <v>1320</v>
      </c>
      <c r="M230" s="27" t="s">
        <v>1335</v>
      </c>
      <c r="N230" s="27" t="s">
        <v>1322</v>
      </c>
      <c r="O230" s="27" t="s">
        <v>1323</v>
      </c>
      <c r="P230" s="27" t="s">
        <v>1336</v>
      </c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</row>
    <row r="231" spans="1:135" ht="15">
      <c r="A231" s="27" t="s">
        <v>610</v>
      </c>
      <c r="B231" s="27" t="s">
        <v>571</v>
      </c>
      <c r="C231" s="27" t="s">
        <v>594</v>
      </c>
      <c r="D231" s="27" t="s">
        <v>1330</v>
      </c>
      <c r="E231" s="27" t="s">
        <v>1331</v>
      </c>
      <c r="F231" s="27" t="s">
        <v>1332</v>
      </c>
      <c r="G231" s="27" t="s">
        <v>1317</v>
      </c>
      <c r="H231" s="27" t="s">
        <v>1333</v>
      </c>
      <c r="I231" s="27" t="s">
        <v>1334</v>
      </c>
      <c r="J231" s="27" t="s">
        <v>1010</v>
      </c>
      <c r="K231" s="27" t="s">
        <v>1009</v>
      </c>
      <c r="L231" s="27" t="s">
        <v>1320</v>
      </c>
      <c r="M231" s="27" t="s">
        <v>1335</v>
      </c>
      <c r="N231" s="27" t="s">
        <v>1322</v>
      </c>
      <c r="O231" s="27" t="s">
        <v>1323</v>
      </c>
      <c r="P231" s="27" t="s">
        <v>1336</v>
      </c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</row>
    <row r="232" spans="1:135" ht="15">
      <c r="A232" s="27" t="s">
        <v>611</v>
      </c>
      <c r="B232" s="27" t="s">
        <v>571</v>
      </c>
      <c r="C232" s="27" t="s">
        <v>594</v>
      </c>
      <c r="D232" s="27" t="s">
        <v>1330</v>
      </c>
      <c r="E232" s="27" t="s">
        <v>1331</v>
      </c>
      <c r="F232" s="27" t="s">
        <v>1332</v>
      </c>
      <c r="G232" s="27" t="s">
        <v>1317</v>
      </c>
      <c r="H232" s="27" t="s">
        <v>1333</v>
      </c>
      <c r="I232" s="27" t="s">
        <v>1334</v>
      </c>
      <c r="J232" s="27" t="s">
        <v>1010</v>
      </c>
      <c r="K232" s="27" t="s">
        <v>1009</v>
      </c>
      <c r="L232" s="27" t="s">
        <v>1320</v>
      </c>
      <c r="M232" s="27" t="s">
        <v>1335</v>
      </c>
      <c r="N232" s="27" t="s">
        <v>1322</v>
      </c>
      <c r="O232" s="27" t="s">
        <v>1323</v>
      </c>
      <c r="P232" s="27" t="s">
        <v>1336</v>
      </c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</row>
    <row r="233" spans="1:135" ht="15">
      <c r="A233" s="27" t="s">
        <v>612</v>
      </c>
      <c r="B233" s="27" t="s">
        <v>571</v>
      </c>
      <c r="C233" s="27" t="s">
        <v>594</v>
      </c>
      <c r="D233" s="27" t="s">
        <v>1330</v>
      </c>
      <c r="E233" s="27" t="s">
        <v>1331</v>
      </c>
      <c r="F233" s="27" t="s">
        <v>1332</v>
      </c>
      <c r="G233" s="27" t="s">
        <v>1317</v>
      </c>
      <c r="H233" s="27" t="s">
        <v>1333</v>
      </c>
      <c r="I233" s="27" t="s">
        <v>1334</v>
      </c>
      <c r="J233" s="27" t="s">
        <v>1010</v>
      </c>
      <c r="K233" s="27" t="s">
        <v>1009</v>
      </c>
      <c r="L233" s="27" t="s">
        <v>1320</v>
      </c>
      <c r="M233" s="27" t="s">
        <v>1335</v>
      </c>
      <c r="N233" s="27" t="s">
        <v>1322</v>
      </c>
      <c r="O233" s="27" t="s">
        <v>1323</v>
      </c>
      <c r="P233" s="27" t="s">
        <v>1336</v>
      </c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</row>
    <row r="234" spans="1:135" ht="15">
      <c r="A234" s="27" t="s">
        <v>613</v>
      </c>
      <c r="B234" s="27" t="s">
        <v>571</v>
      </c>
      <c r="C234" s="27" t="s">
        <v>594</v>
      </c>
      <c r="D234" s="27" t="s">
        <v>1330</v>
      </c>
      <c r="E234" s="27" t="s">
        <v>1331</v>
      </c>
      <c r="F234" s="27" t="s">
        <v>1332</v>
      </c>
      <c r="G234" s="27" t="s">
        <v>1317</v>
      </c>
      <c r="H234" s="27" t="s">
        <v>1333</v>
      </c>
      <c r="I234" s="27" t="s">
        <v>1334</v>
      </c>
      <c r="J234" s="27" t="s">
        <v>1010</v>
      </c>
      <c r="K234" s="27" t="s">
        <v>1009</v>
      </c>
      <c r="L234" s="27" t="s">
        <v>1320</v>
      </c>
      <c r="M234" s="27" t="s">
        <v>1335</v>
      </c>
      <c r="N234" s="27" t="s">
        <v>1322</v>
      </c>
      <c r="O234" s="27" t="s">
        <v>1323</v>
      </c>
      <c r="P234" s="27" t="s">
        <v>1336</v>
      </c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</row>
    <row r="235" spans="1:135" ht="15">
      <c r="A235" s="27" t="s">
        <v>1338</v>
      </c>
      <c r="B235" s="27" t="s">
        <v>571</v>
      </c>
      <c r="C235" s="27" t="s">
        <v>615</v>
      </c>
      <c r="D235" s="27" t="s">
        <v>1339</v>
      </c>
      <c r="E235" s="27" t="s">
        <v>1340</v>
      </c>
      <c r="F235" s="27" t="s">
        <v>1341</v>
      </c>
      <c r="G235" s="27"/>
      <c r="H235" s="27"/>
      <c r="I235" s="27"/>
      <c r="J235" s="27" t="s">
        <v>1342</v>
      </c>
      <c r="K235" s="27"/>
      <c r="L235" s="27"/>
      <c r="M235" s="27"/>
      <c r="N235" s="27"/>
      <c r="O235" s="27" t="s">
        <v>1115</v>
      </c>
      <c r="P235" s="27" t="s">
        <v>1343</v>
      </c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 t="s">
        <v>1344</v>
      </c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8">
        <v>1976</v>
      </c>
      <c r="DQ235" s="27"/>
      <c r="DR235" s="27" t="s">
        <v>1030</v>
      </c>
      <c r="DS235" s="27" t="s">
        <v>1345</v>
      </c>
      <c r="DT235" s="27"/>
      <c r="DU235" s="27" t="s">
        <v>1346</v>
      </c>
      <c r="DV235" s="27" t="s">
        <v>1347</v>
      </c>
      <c r="DW235" s="27"/>
      <c r="DX235" s="27"/>
      <c r="DY235" s="27"/>
      <c r="DZ235" s="27"/>
      <c r="EA235" s="27"/>
      <c r="EB235" s="27"/>
      <c r="EC235" s="27"/>
      <c r="ED235" s="27"/>
      <c r="EE235" s="27"/>
    </row>
    <row r="236" spans="1:135" ht="15">
      <c r="A236" s="27" t="s">
        <v>1348</v>
      </c>
      <c r="B236" s="27" t="s">
        <v>571</v>
      </c>
      <c r="C236" s="27" t="s">
        <v>615</v>
      </c>
      <c r="D236" s="27" t="s">
        <v>1339</v>
      </c>
      <c r="E236" s="27" t="s">
        <v>1340</v>
      </c>
      <c r="F236" s="27" t="s">
        <v>1341</v>
      </c>
      <c r="G236" s="27"/>
      <c r="H236" s="27"/>
      <c r="I236" s="27"/>
      <c r="J236" s="27" t="s">
        <v>1342</v>
      </c>
      <c r="K236" s="27"/>
      <c r="L236" s="27"/>
      <c r="M236" s="27"/>
      <c r="N236" s="27"/>
      <c r="O236" s="27" t="s">
        <v>1115</v>
      </c>
      <c r="P236" s="27" t="s">
        <v>1343</v>
      </c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 t="s">
        <v>1344</v>
      </c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8">
        <v>1976</v>
      </c>
      <c r="DQ236" s="27"/>
      <c r="DR236" s="27" t="s">
        <v>1030</v>
      </c>
      <c r="DS236" s="27" t="s">
        <v>1345</v>
      </c>
      <c r="DT236" s="27"/>
      <c r="DU236" s="27" t="s">
        <v>1346</v>
      </c>
      <c r="DV236" s="27" t="s">
        <v>1347</v>
      </c>
      <c r="DW236" s="27"/>
      <c r="DX236" s="27"/>
      <c r="DY236" s="27"/>
      <c r="DZ236" s="27"/>
      <c r="EA236" s="27"/>
      <c r="EB236" s="27"/>
      <c r="EC236" s="27"/>
      <c r="ED236" s="27"/>
      <c r="EE236" s="27"/>
    </row>
    <row r="237" spans="1:135" ht="15">
      <c r="A237" s="27" t="s">
        <v>693</v>
      </c>
      <c r="B237" s="27" t="s">
        <v>571</v>
      </c>
      <c r="C237" s="27" t="s">
        <v>615</v>
      </c>
      <c r="D237" s="27" t="s">
        <v>1339</v>
      </c>
      <c r="E237" s="27" t="s">
        <v>1340</v>
      </c>
      <c r="F237" s="27" t="s">
        <v>1341</v>
      </c>
      <c r="G237" s="27"/>
      <c r="H237" s="27"/>
      <c r="I237" s="27"/>
      <c r="J237" s="27" t="s">
        <v>1342</v>
      </c>
      <c r="K237" s="27"/>
      <c r="L237" s="27"/>
      <c r="M237" s="27"/>
      <c r="N237" s="27"/>
      <c r="O237" s="27" t="s">
        <v>1115</v>
      </c>
      <c r="P237" s="27" t="s">
        <v>1343</v>
      </c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 t="s">
        <v>1344</v>
      </c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8">
        <v>1976</v>
      </c>
      <c r="DQ237" s="27"/>
      <c r="DR237" s="27" t="s">
        <v>1030</v>
      </c>
      <c r="DS237" s="27" t="s">
        <v>1345</v>
      </c>
      <c r="DT237" s="27"/>
      <c r="DU237" s="27" t="s">
        <v>1346</v>
      </c>
      <c r="DV237" s="27" t="s">
        <v>1347</v>
      </c>
      <c r="DW237" s="27"/>
      <c r="DX237" s="27"/>
      <c r="DY237" s="27"/>
      <c r="DZ237" s="27"/>
      <c r="EA237" s="27"/>
      <c r="EB237" s="27"/>
      <c r="EC237" s="27"/>
      <c r="ED237" s="27"/>
      <c r="EE237" s="27"/>
    </row>
    <row r="238" spans="1:135" ht="15">
      <c r="A238" s="27" t="s">
        <v>1349</v>
      </c>
      <c r="B238" s="27" t="s">
        <v>571</v>
      </c>
      <c r="C238" s="27" t="s">
        <v>615</v>
      </c>
      <c r="D238" s="27" t="s">
        <v>1339</v>
      </c>
      <c r="E238" s="27" t="s">
        <v>1340</v>
      </c>
      <c r="F238" s="27" t="s">
        <v>1341</v>
      </c>
      <c r="G238" s="27"/>
      <c r="H238" s="27"/>
      <c r="I238" s="27"/>
      <c r="J238" s="27" t="s">
        <v>1342</v>
      </c>
      <c r="K238" s="27"/>
      <c r="L238" s="27"/>
      <c r="M238" s="27"/>
      <c r="N238" s="27"/>
      <c r="O238" s="27" t="s">
        <v>1115</v>
      </c>
      <c r="P238" s="27" t="s">
        <v>1343</v>
      </c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 t="s">
        <v>1344</v>
      </c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8">
        <v>1976</v>
      </c>
      <c r="DQ238" s="27"/>
      <c r="DR238" s="27" t="s">
        <v>1030</v>
      </c>
      <c r="DS238" s="27" t="s">
        <v>1345</v>
      </c>
      <c r="DT238" s="27"/>
      <c r="DU238" s="27" t="s">
        <v>1346</v>
      </c>
      <c r="DV238" s="27" t="s">
        <v>1347</v>
      </c>
      <c r="DW238" s="27"/>
      <c r="DX238" s="27"/>
      <c r="DY238" s="27"/>
      <c r="DZ238" s="27"/>
      <c r="EA238" s="27"/>
      <c r="EB238" s="27"/>
      <c r="EC238" s="27"/>
      <c r="ED238" s="27"/>
      <c r="EE238" s="27"/>
    </row>
    <row r="239" spans="1:135" ht="15">
      <c r="A239" s="27" t="s">
        <v>1350</v>
      </c>
      <c r="B239" s="27" t="s">
        <v>571</v>
      </c>
      <c r="C239" s="27" t="s">
        <v>615</v>
      </c>
      <c r="D239" s="27" t="s">
        <v>1339</v>
      </c>
      <c r="E239" s="27" t="s">
        <v>1340</v>
      </c>
      <c r="F239" s="27" t="s">
        <v>1341</v>
      </c>
      <c r="G239" s="27"/>
      <c r="H239" s="27"/>
      <c r="I239" s="27"/>
      <c r="J239" s="27" t="s">
        <v>1342</v>
      </c>
      <c r="K239" s="27"/>
      <c r="L239" s="27"/>
      <c r="M239" s="27"/>
      <c r="N239" s="27"/>
      <c r="O239" s="27" t="s">
        <v>1115</v>
      </c>
      <c r="P239" s="27" t="s">
        <v>1343</v>
      </c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 t="s">
        <v>1344</v>
      </c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8">
        <v>1976</v>
      </c>
      <c r="DQ239" s="27"/>
      <c r="DR239" s="27" t="s">
        <v>1030</v>
      </c>
      <c r="DS239" s="27" t="s">
        <v>1345</v>
      </c>
      <c r="DT239" s="27"/>
      <c r="DU239" s="27" t="s">
        <v>1346</v>
      </c>
      <c r="DV239" s="27" t="s">
        <v>1347</v>
      </c>
      <c r="DW239" s="27"/>
      <c r="DX239" s="27"/>
      <c r="DY239" s="27"/>
      <c r="DZ239" s="27"/>
      <c r="EA239" s="27"/>
      <c r="EB239" s="27"/>
      <c r="EC239" s="27"/>
      <c r="ED239" s="27"/>
      <c r="EE239" s="27"/>
    </row>
    <row r="240" spans="1:135" ht="15">
      <c r="A240" s="27" t="s">
        <v>694</v>
      </c>
      <c r="B240" s="27" t="s">
        <v>571</v>
      </c>
      <c r="C240" s="27" t="s">
        <v>615</v>
      </c>
      <c r="D240" s="27" t="s">
        <v>1351</v>
      </c>
      <c r="E240" s="27" t="s">
        <v>1352</v>
      </c>
      <c r="F240" s="27" t="s">
        <v>1353</v>
      </c>
      <c r="G240" s="27" t="s">
        <v>1354</v>
      </c>
      <c r="H240" s="27" t="s">
        <v>1355</v>
      </c>
      <c r="I240" s="27" t="s">
        <v>1356</v>
      </c>
      <c r="J240" s="27" t="s">
        <v>1357</v>
      </c>
      <c r="K240" s="27" t="s">
        <v>1009</v>
      </c>
      <c r="L240" s="27" t="s">
        <v>1267</v>
      </c>
      <c r="M240" s="27" t="s">
        <v>1358</v>
      </c>
      <c r="N240" s="27" t="s">
        <v>1359</v>
      </c>
      <c r="O240" s="27" t="s">
        <v>1115</v>
      </c>
      <c r="P240" s="27" t="s">
        <v>1360</v>
      </c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  <c r="CI240" s="27"/>
      <c r="CJ240" s="27"/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</row>
    <row r="241" spans="1:135" ht="15">
      <c r="A241" s="27" t="s">
        <v>695</v>
      </c>
      <c r="B241" s="27" t="s">
        <v>571</v>
      </c>
      <c r="C241" s="27" t="s">
        <v>615</v>
      </c>
      <c r="D241" s="27" t="s">
        <v>1351</v>
      </c>
      <c r="E241" s="27" t="s">
        <v>1352</v>
      </c>
      <c r="F241" s="27" t="s">
        <v>1353</v>
      </c>
      <c r="G241" s="27" t="s">
        <v>1354</v>
      </c>
      <c r="H241" s="27" t="s">
        <v>1355</v>
      </c>
      <c r="I241" s="27" t="s">
        <v>1356</v>
      </c>
      <c r="J241" s="27" t="s">
        <v>1357</v>
      </c>
      <c r="K241" s="27" t="s">
        <v>1009</v>
      </c>
      <c r="L241" s="27" t="s">
        <v>1267</v>
      </c>
      <c r="M241" s="27" t="s">
        <v>1358</v>
      </c>
      <c r="N241" s="27" t="s">
        <v>1359</v>
      </c>
      <c r="O241" s="27" t="s">
        <v>1115</v>
      </c>
      <c r="P241" s="27" t="s">
        <v>1360</v>
      </c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  <c r="DQ241" s="27"/>
      <c r="DR241" s="27"/>
      <c r="DS241" s="27"/>
      <c r="DT241" s="27"/>
      <c r="DU241" s="27"/>
      <c r="DV241" s="27"/>
      <c r="DW241" s="27"/>
      <c r="DX241" s="27"/>
      <c r="DY241" s="27"/>
      <c r="DZ241" s="27"/>
      <c r="EA241" s="27"/>
      <c r="EB241" s="27"/>
      <c r="EC241" s="27"/>
      <c r="ED241" s="27"/>
      <c r="EE241" s="27"/>
    </row>
    <row r="242" spans="1:135" ht="15">
      <c r="A242" s="27" t="s">
        <v>696</v>
      </c>
      <c r="B242" s="27" t="s">
        <v>571</v>
      </c>
      <c r="C242" s="27" t="s">
        <v>615</v>
      </c>
      <c r="D242" s="27" t="s">
        <v>1351</v>
      </c>
      <c r="E242" s="27" t="s">
        <v>1352</v>
      </c>
      <c r="F242" s="27" t="s">
        <v>1353</v>
      </c>
      <c r="G242" s="27" t="s">
        <v>1354</v>
      </c>
      <c r="H242" s="27" t="s">
        <v>1355</v>
      </c>
      <c r="I242" s="27" t="s">
        <v>1356</v>
      </c>
      <c r="J242" s="27" t="s">
        <v>1357</v>
      </c>
      <c r="K242" s="27" t="s">
        <v>1009</v>
      </c>
      <c r="L242" s="27" t="s">
        <v>1267</v>
      </c>
      <c r="M242" s="27" t="s">
        <v>1358</v>
      </c>
      <c r="N242" s="27" t="s">
        <v>1359</v>
      </c>
      <c r="O242" s="27" t="s">
        <v>1115</v>
      </c>
      <c r="P242" s="27" t="s">
        <v>1360</v>
      </c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</row>
    <row r="243" spans="1:135" ht="15">
      <c r="A243" s="27" t="s">
        <v>697</v>
      </c>
      <c r="B243" s="27" t="s">
        <v>571</v>
      </c>
      <c r="C243" s="27" t="s">
        <v>615</v>
      </c>
      <c r="D243" s="27" t="s">
        <v>1351</v>
      </c>
      <c r="E243" s="27" t="s">
        <v>1352</v>
      </c>
      <c r="F243" s="27" t="s">
        <v>1353</v>
      </c>
      <c r="G243" s="27" t="s">
        <v>1354</v>
      </c>
      <c r="H243" s="27" t="s">
        <v>1355</v>
      </c>
      <c r="I243" s="27" t="s">
        <v>1356</v>
      </c>
      <c r="J243" s="27" t="s">
        <v>1357</v>
      </c>
      <c r="K243" s="27" t="s">
        <v>1009</v>
      </c>
      <c r="L243" s="27" t="s">
        <v>1267</v>
      </c>
      <c r="M243" s="27" t="s">
        <v>1358</v>
      </c>
      <c r="N243" s="27" t="s">
        <v>1359</v>
      </c>
      <c r="O243" s="27" t="s">
        <v>1115</v>
      </c>
      <c r="P243" s="27" t="s">
        <v>1360</v>
      </c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</row>
    <row r="244" spans="1:135" ht="15">
      <c r="A244" s="27" t="s">
        <v>698</v>
      </c>
      <c r="B244" s="27" t="s">
        <v>571</v>
      </c>
      <c r="C244" s="27" t="s">
        <v>615</v>
      </c>
      <c r="D244" s="27" t="s">
        <v>1351</v>
      </c>
      <c r="E244" s="27" t="s">
        <v>1352</v>
      </c>
      <c r="F244" s="27" t="s">
        <v>1353</v>
      </c>
      <c r="G244" s="27" t="s">
        <v>1354</v>
      </c>
      <c r="H244" s="27" t="s">
        <v>1355</v>
      </c>
      <c r="I244" s="27" t="s">
        <v>1356</v>
      </c>
      <c r="J244" s="27" t="s">
        <v>1357</v>
      </c>
      <c r="K244" s="27" t="s">
        <v>1009</v>
      </c>
      <c r="L244" s="27" t="s">
        <v>1267</v>
      </c>
      <c r="M244" s="27" t="s">
        <v>1358</v>
      </c>
      <c r="N244" s="27" t="s">
        <v>1359</v>
      </c>
      <c r="O244" s="27" t="s">
        <v>1115</v>
      </c>
      <c r="P244" s="27" t="s">
        <v>1360</v>
      </c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</row>
    <row r="245" spans="1:135" ht="15">
      <c r="A245" s="27" t="s">
        <v>699</v>
      </c>
      <c r="B245" s="27" t="s">
        <v>571</v>
      </c>
      <c r="C245" s="27" t="s">
        <v>615</v>
      </c>
      <c r="D245" s="27" t="s">
        <v>1351</v>
      </c>
      <c r="E245" s="27" t="s">
        <v>1352</v>
      </c>
      <c r="F245" s="27" t="s">
        <v>1353</v>
      </c>
      <c r="G245" s="27" t="s">
        <v>1354</v>
      </c>
      <c r="H245" s="27" t="s">
        <v>1355</v>
      </c>
      <c r="I245" s="27" t="s">
        <v>1356</v>
      </c>
      <c r="J245" s="27" t="s">
        <v>1357</v>
      </c>
      <c r="K245" s="27" t="s">
        <v>1009</v>
      </c>
      <c r="L245" s="27" t="s">
        <v>1267</v>
      </c>
      <c r="M245" s="27" t="s">
        <v>1358</v>
      </c>
      <c r="N245" s="27" t="s">
        <v>1359</v>
      </c>
      <c r="O245" s="27" t="s">
        <v>1115</v>
      </c>
      <c r="P245" s="27" t="s">
        <v>1360</v>
      </c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</row>
    <row r="246" spans="1:135" ht="15">
      <c r="A246" s="27" t="s">
        <v>700</v>
      </c>
      <c r="B246" s="27" t="s">
        <v>571</v>
      </c>
      <c r="C246" s="27" t="s">
        <v>615</v>
      </c>
      <c r="D246" s="27" t="s">
        <v>1351</v>
      </c>
      <c r="E246" s="27" t="s">
        <v>1352</v>
      </c>
      <c r="F246" s="27" t="s">
        <v>1353</v>
      </c>
      <c r="G246" s="27" t="s">
        <v>1354</v>
      </c>
      <c r="H246" s="27" t="s">
        <v>1355</v>
      </c>
      <c r="I246" s="27" t="s">
        <v>1356</v>
      </c>
      <c r="J246" s="27" t="s">
        <v>1357</v>
      </c>
      <c r="K246" s="27" t="s">
        <v>1009</v>
      </c>
      <c r="L246" s="27" t="s">
        <v>1267</v>
      </c>
      <c r="M246" s="27" t="s">
        <v>1358</v>
      </c>
      <c r="N246" s="27" t="s">
        <v>1359</v>
      </c>
      <c r="O246" s="27" t="s">
        <v>1115</v>
      </c>
      <c r="P246" s="27" t="s">
        <v>1360</v>
      </c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</row>
    <row r="247" spans="1:135" ht="15">
      <c r="A247" s="27" t="s">
        <v>701</v>
      </c>
      <c r="B247" s="27" t="s">
        <v>571</v>
      </c>
      <c r="C247" s="27" t="s">
        <v>615</v>
      </c>
      <c r="D247" s="27" t="s">
        <v>1351</v>
      </c>
      <c r="E247" s="27" t="s">
        <v>1352</v>
      </c>
      <c r="F247" s="27" t="s">
        <v>1353</v>
      </c>
      <c r="G247" s="27" t="s">
        <v>1354</v>
      </c>
      <c r="H247" s="27" t="s">
        <v>1355</v>
      </c>
      <c r="I247" s="27" t="s">
        <v>1356</v>
      </c>
      <c r="J247" s="27" t="s">
        <v>1357</v>
      </c>
      <c r="K247" s="27" t="s">
        <v>1009</v>
      </c>
      <c r="L247" s="27" t="s">
        <v>1267</v>
      </c>
      <c r="M247" s="27" t="s">
        <v>1358</v>
      </c>
      <c r="N247" s="27" t="s">
        <v>1359</v>
      </c>
      <c r="O247" s="27" t="s">
        <v>1115</v>
      </c>
      <c r="P247" s="27" t="s">
        <v>1360</v>
      </c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</row>
    <row r="248" spans="1:135" ht="15">
      <c r="A248" s="27" t="s">
        <v>702</v>
      </c>
      <c r="B248" s="27" t="s">
        <v>571</v>
      </c>
      <c r="C248" s="27" t="s">
        <v>615</v>
      </c>
      <c r="D248" s="27" t="s">
        <v>1351</v>
      </c>
      <c r="E248" s="27" t="s">
        <v>1352</v>
      </c>
      <c r="F248" s="27" t="s">
        <v>1353</v>
      </c>
      <c r="G248" s="27" t="s">
        <v>1354</v>
      </c>
      <c r="H248" s="27" t="s">
        <v>1355</v>
      </c>
      <c r="I248" s="27" t="s">
        <v>1356</v>
      </c>
      <c r="J248" s="27" t="s">
        <v>1357</v>
      </c>
      <c r="K248" s="27" t="s">
        <v>1009</v>
      </c>
      <c r="L248" s="27" t="s">
        <v>1267</v>
      </c>
      <c r="M248" s="27" t="s">
        <v>1358</v>
      </c>
      <c r="N248" s="27" t="s">
        <v>1359</v>
      </c>
      <c r="O248" s="27" t="s">
        <v>1115</v>
      </c>
      <c r="P248" s="27" t="s">
        <v>1360</v>
      </c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</row>
    <row r="249" spans="1:135" ht="15">
      <c r="A249" s="27" t="s">
        <v>703</v>
      </c>
      <c r="B249" s="27" t="s">
        <v>571</v>
      </c>
      <c r="C249" s="27" t="s">
        <v>615</v>
      </c>
      <c r="D249" s="27" t="s">
        <v>1351</v>
      </c>
      <c r="E249" s="27" t="s">
        <v>1352</v>
      </c>
      <c r="F249" s="27" t="s">
        <v>1353</v>
      </c>
      <c r="G249" s="27" t="s">
        <v>1354</v>
      </c>
      <c r="H249" s="27" t="s">
        <v>1355</v>
      </c>
      <c r="I249" s="27" t="s">
        <v>1356</v>
      </c>
      <c r="J249" s="27" t="s">
        <v>1357</v>
      </c>
      <c r="K249" s="27" t="s">
        <v>1009</v>
      </c>
      <c r="L249" s="27" t="s">
        <v>1267</v>
      </c>
      <c r="M249" s="27" t="s">
        <v>1358</v>
      </c>
      <c r="N249" s="27" t="s">
        <v>1359</v>
      </c>
      <c r="O249" s="27" t="s">
        <v>1115</v>
      </c>
      <c r="P249" s="27" t="s">
        <v>1360</v>
      </c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</row>
    <row r="250" spans="1:135" ht="15">
      <c r="A250" s="27" t="s">
        <v>704</v>
      </c>
      <c r="B250" s="27" t="s">
        <v>571</v>
      </c>
      <c r="C250" s="27" t="s">
        <v>615</v>
      </c>
      <c r="D250" s="27" t="s">
        <v>1351</v>
      </c>
      <c r="E250" s="27" t="s">
        <v>1352</v>
      </c>
      <c r="F250" s="27" t="s">
        <v>1353</v>
      </c>
      <c r="G250" s="27" t="s">
        <v>1354</v>
      </c>
      <c r="H250" s="27" t="s">
        <v>1355</v>
      </c>
      <c r="I250" s="27" t="s">
        <v>1356</v>
      </c>
      <c r="J250" s="27" t="s">
        <v>1357</v>
      </c>
      <c r="K250" s="27" t="s">
        <v>1009</v>
      </c>
      <c r="L250" s="27" t="s">
        <v>1267</v>
      </c>
      <c r="M250" s="27" t="s">
        <v>1358</v>
      </c>
      <c r="N250" s="27" t="s">
        <v>1359</v>
      </c>
      <c r="O250" s="27" t="s">
        <v>1115</v>
      </c>
      <c r="P250" s="27" t="s">
        <v>1360</v>
      </c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</row>
    <row r="251" spans="1:135" ht="15">
      <c r="A251" s="27" t="s">
        <v>705</v>
      </c>
      <c r="B251" s="27" t="s">
        <v>571</v>
      </c>
      <c r="C251" s="27" t="s">
        <v>615</v>
      </c>
      <c r="D251" s="27" t="s">
        <v>1351</v>
      </c>
      <c r="E251" s="27" t="s">
        <v>1352</v>
      </c>
      <c r="F251" s="27" t="s">
        <v>1353</v>
      </c>
      <c r="G251" s="27" t="s">
        <v>1354</v>
      </c>
      <c r="H251" s="27" t="s">
        <v>1355</v>
      </c>
      <c r="I251" s="27" t="s">
        <v>1356</v>
      </c>
      <c r="J251" s="27" t="s">
        <v>1357</v>
      </c>
      <c r="K251" s="27" t="s">
        <v>1009</v>
      </c>
      <c r="L251" s="27" t="s">
        <v>1267</v>
      </c>
      <c r="M251" s="27" t="s">
        <v>1358</v>
      </c>
      <c r="N251" s="27" t="s">
        <v>1359</v>
      </c>
      <c r="O251" s="27" t="s">
        <v>1115</v>
      </c>
      <c r="P251" s="27" t="s">
        <v>1360</v>
      </c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</row>
    <row r="252" spans="1:135" ht="15">
      <c r="A252" s="27" t="s">
        <v>706</v>
      </c>
      <c r="B252" s="27" t="s">
        <v>571</v>
      </c>
      <c r="C252" s="27" t="s">
        <v>615</v>
      </c>
      <c r="D252" s="27" t="s">
        <v>1351</v>
      </c>
      <c r="E252" s="27" t="s">
        <v>1352</v>
      </c>
      <c r="F252" s="27" t="s">
        <v>1353</v>
      </c>
      <c r="G252" s="27" t="s">
        <v>1354</v>
      </c>
      <c r="H252" s="27" t="s">
        <v>1355</v>
      </c>
      <c r="I252" s="27" t="s">
        <v>1356</v>
      </c>
      <c r="J252" s="27" t="s">
        <v>1357</v>
      </c>
      <c r="K252" s="27" t="s">
        <v>1009</v>
      </c>
      <c r="L252" s="27" t="s">
        <v>1267</v>
      </c>
      <c r="M252" s="27" t="s">
        <v>1358</v>
      </c>
      <c r="N252" s="27" t="s">
        <v>1359</v>
      </c>
      <c r="O252" s="27" t="s">
        <v>1115</v>
      </c>
      <c r="P252" s="27" t="s">
        <v>1360</v>
      </c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</row>
    <row r="253" spans="1:135" ht="15">
      <c r="A253" s="27" t="s">
        <v>707</v>
      </c>
      <c r="B253" s="27" t="s">
        <v>571</v>
      </c>
      <c r="C253" s="27" t="s">
        <v>615</v>
      </c>
      <c r="D253" s="27" t="s">
        <v>1351</v>
      </c>
      <c r="E253" s="27" t="s">
        <v>1352</v>
      </c>
      <c r="F253" s="27" t="s">
        <v>1353</v>
      </c>
      <c r="G253" s="27" t="s">
        <v>1354</v>
      </c>
      <c r="H253" s="27" t="s">
        <v>1355</v>
      </c>
      <c r="I253" s="27" t="s">
        <v>1356</v>
      </c>
      <c r="J253" s="27" t="s">
        <v>1357</v>
      </c>
      <c r="K253" s="27" t="s">
        <v>1009</v>
      </c>
      <c r="L253" s="27" t="s">
        <v>1267</v>
      </c>
      <c r="M253" s="27" t="s">
        <v>1358</v>
      </c>
      <c r="N253" s="27" t="s">
        <v>1359</v>
      </c>
      <c r="O253" s="27" t="s">
        <v>1115</v>
      </c>
      <c r="P253" s="27" t="s">
        <v>1360</v>
      </c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7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7"/>
      <c r="DJ253" s="27"/>
      <c r="DK253" s="27"/>
      <c r="DL253" s="27"/>
      <c r="DM253" s="27"/>
      <c r="DN253" s="27"/>
      <c r="DO253" s="27"/>
      <c r="DP253" s="27"/>
      <c r="DQ253" s="27"/>
      <c r="DR253" s="27"/>
      <c r="DS253" s="27"/>
      <c r="DT253" s="27"/>
      <c r="DU253" s="27"/>
      <c r="DV253" s="27"/>
      <c r="DW253" s="27"/>
      <c r="DX253" s="27"/>
      <c r="DY253" s="27"/>
      <c r="DZ253" s="27"/>
      <c r="EA253" s="27"/>
      <c r="EB253" s="27"/>
      <c r="EC253" s="27"/>
      <c r="ED253" s="27"/>
      <c r="EE253" s="27"/>
    </row>
    <row r="254" spans="1:135" ht="15">
      <c r="A254" s="27" t="s">
        <v>708</v>
      </c>
      <c r="B254" s="27" t="s">
        <v>571</v>
      </c>
      <c r="C254" s="27" t="s">
        <v>615</v>
      </c>
      <c r="D254" s="27" t="s">
        <v>1351</v>
      </c>
      <c r="E254" s="27" t="s">
        <v>1352</v>
      </c>
      <c r="F254" s="27" t="s">
        <v>1353</v>
      </c>
      <c r="G254" s="27" t="s">
        <v>1354</v>
      </c>
      <c r="H254" s="27" t="s">
        <v>1355</v>
      </c>
      <c r="I254" s="27" t="s">
        <v>1356</v>
      </c>
      <c r="J254" s="27" t="s">
        <v>1357</v>
      </c>
      <c r="K254" s="27" t="s">
        <v>1009</v>
      </c>
      <c r="L254" s="27" t="s">
        <v>1267</v>
      </c>
      <c r="M254" s="27" t="s">
        <v>1358</v>
      </c>
      <c r="N254" s="27" t="s">
        <v>1359</v>
      </c>
      <c r="O254" s="27" t="s">
        <v>1115</v>
      </c>
      <c r="P254" s="27" t="s">
        <v>1360</v>
      </c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7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7"/>
      <c r="DJ254" s="27"/>
      <c r="DK254" s="27"/>
      <c r="DL254" s="27"/>
      <c r="DM254" s="27"/>
      <c r="DN254" s="27"/>
      <c r="DO254" s="27"/>
      <c r="DP254" s="27"/>
      <c r="DQ254" s="27"/>
      <c r="DR254" s="27"/>
      <c r="DS254" s="27"/>
      <c r="DT254" s="27"/>
      <c r="DU254" s="27"/>
      <c r="DV254" s="27"/>
      <c r="DW254" s="27"/>
      <c r="DX254" s="27"/>
      <c r="DY254" s="27"/>
      <c r="DZ254" s="27"/>
      <c r="EA254" s="27"/>
      <c r="EB254" s="27"/>
      <c r="EC254" s="27"/>
      <c r="ED254" s="27"/>
      <c r="EE254" s="27"/>
    </row>
    <row r="255" spans="1:135" ht="15">
      <c r="A255" s="27" t="s">
        <v>709</v>
      </c>
      <c r="B255" s="27" t="s">
        <v>571</v>
      </c>
      <c r="C255" s="27" t="s">
        <v>615</v>
      </c>
      <c r="D255" s="27" t="s">
        <v>1351</v>
      </c>
      <c r="E255" s="27" t="s">
        <v>1352</v>
      </c>
      <c r="F255" s="27" t="s">
        <v>1353</v>
      </c>
      <c r="G255" s="27" t="s">
        <v>1354</v>
      </c>
      <c r="H255" s="27" t="s">
        <v>1355</v>
      </c>
      <c r="I255" s="27" t="s">
        <v>1356</v>
      </c>
      <c r="J255" s="27" t="s">
        <v>1357</v>
      </c>
      <c r="K255" s="27" t="s">
        <v>1009</v>
      </c>
      <c r="L255" s="27" t="s">
        <v>1267</v>
      </c>
      <c r="M255" s="27" t="s">
        <v>1358</v>
      </c>
      <c r="N255" s="27" t="s">
        <v>1359</v>
      </c>
      <c r="O255" s="27" t="s">
        <v>1115</v>
      </c>
      <c r="P255" s="27" t="s">
        <v>1360</v>
      </c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</row>
    <row r="256" spans="1:135" ht="15">
      <c r="A256" s="27" t="s">
        <v>710</v>
      </c>
      <c r="B256" s="27" t="s">
        <v>571</v>
      </c>
      <c r="C256" s="27" t="s">
        <v>615</v>
      </c>
      <c r="D256" s="27" t="s">
        <v>1351</v>
      </c>
      <c r="E256" s="27" t="s">
        <v>1352</v>
      </c>
      <c r="F256" s="27" t="s">
        <v>1353</v>
      </c>
      <c r="G256" s="27" t="s">
        <v>1354</v>
      </c>
      <c r="H256" s="27" t="s">
        <v>1355</v>
      </c>
      <c r="I256" s="27" t="s">
        <v>1356</v>
      </c>
      <c r="J256" s="27" t="s">
        <v>1357</v>
      </c>
      <c r="K256" s="27" t="s">
        <v>1009</v>
      </c>
      <c r="L256" s="27" t="s">
        <v>1267</v>
      </c>
      <c r="M256" s="27" t="s">
        <v>1358</v>
      </c>
      <c r="N256" s="27" t="s">
        <v>1359</v>
      </c>
      <c r="O256" s="27" t="s">
        <v>1115</v>
      </c>
      <c r="P256" s="27" t="s">
        <v>1360</v>
      </c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</row>
    <row r="257" spans="1:135" ht="15">
      <c r="A257" s="27" t="s">
        <v>711</v>
      </c>
      <c r="B257" s="27" t="s">
        <v>571</v>
      </c>
      <c r="C257" s="27" t="s">
        <v>712</v>
      </c>
      <c r="D257" s="27" t="s">
        <v>1361</v>
      </c>
      <c r="E257" s="27" t="s">
        <v>1362</v>
      </c>
      <c r="F257" s="27" t="s">
        <v>1363</v>
      </c>
      <c r="G257" s="27" t="s">
        <v>1364</v>
      </c>
      <c r="H257" s="27" t="s">
        <v>1365</v>
      </c>
      <c r="I257" s="27" t="s">
        <v>1366</v>
      </c>
      <c r="J257" s="27" t="s">
        <v>1367</v>
      </c>
      <c r="K257" s="27" t="s">
        <v>1009</v>
      </c>
      <c r="L257" s="27" t="s">
        <v>1014</v>
      </c>
      <c r="M257" s="27" t="s">
        <v>1368</v>
      </c>
      <c r="N257" s="27" t="s">
        <v>1369</v>
      </c>
      <c r="O257" s="27" t="s">
        <v>1115</v>
      </c>
      <c r="P257" s="27" t="s">
        <v>1370</v>
      </c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7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</row>
    <row r="258" spans="1:135" ht="15">
      <c r="A258" s="27" t="s">
        <v>713</v>
      </c>
      <c r="B258" s="27" t="s">
        <v>571</v>
      </c>
      <c r="C258" s="27" t="s">
        <v>712</v>
      </c>
      <c r="D258" s="27" t="s">
        <v>1361</v>
      </c>
      <c r="E258" s="27" t="s">
        <v>1362</v>
      </c>
      <c r="F258" s="27" t="s">
        <v>1363</v>
      </c>
      <c r="G258" s="27" t="s">
        <v>1364</v>
      </c>
      <c r="H258" s="27" t="s">
        <v>1365</v>
      </c>
      <c r="I258" s="27" t="s">
        <v>1366</v>
      </c>
      <c r="J258" s="27" t="s">
        <v>1367</v>
      </c>
      <c r="K258" s="27" t="s">
        <v>1009</v>
      </c>
      <c r="L258" s="27" t="s">
        <v>1014</v>
      </c>
      <c r="M258" s="27" t="s">
        <v>1368</v>
      </c>
      <c r="N258" s="27" t="s">
        <v>1369</v>
      </c>
      <c r="O258" s="27" t="s">
        <v>1115</v>
      </c>
      <c r="P258" s="27" t="s">
        <v>1370</v>
      </c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7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</row>
    <row r="259" spans="1:135" ht="15">
      <c r="A259" s="27" t="s">
        <v>1371</v>
      </c>
      <c r="B259" s="27" t="s">
        <v>571</v>
      </c>
      <c r="C259" s="27" t="s">
        <v>712</v>
      </c>
      <c r="D259" s="27" t="s">
        <v>1361</v>
      </c>
      <c r="E259" s="27" t="s">
        <v>1362</v>
      </c>
      <c r="F259" s="27" t="s">
        <v>1363</v>
      </c>
      <c r="G259" s="27" t="s">
        <v>1364</v>
      </c>
      <c r="H259" s="27" t="s">
        <v>1365</v>
      </c>
      <c r="I259" s="27" t="s">
        <v>1366</v>
      </c>
      <c r="J259" s="27" t="s">
        <v>1367</v>
      </c>
      <c r="K259" s="27" t="s">
        <v>1009</v>
      </c>
      <c r="L259" s="27" t="s">
        <v>1014</v>
      </c>
      <c r="M259" s="27" t="s">
        <v>1368</v>
      </c>
      <c r="N259" s="27" t="s">
        <v>1369</v>
      </c>
      <c r="O259" s="27" t="s">
        <v>1115</v>
      </c>
      <c r="P259" s="27" t="s">
        <v>1370</v>
      </c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7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7"/>
      <c r="EA259" s="27"/>
      <c r="EB259" s="27"/>
      <c r="EC259" s="27"/>
      <c r="ED259" s="27"/>
      <c r="EE259" s="27"/>
    </row>
    <row r="260" spans="1:135" ht="15">
      <c r="A260" s="27" t="s">
        <v>714</v>
      </c>
      <c r="B260" s="27" t="s">
        <v>571</v>
      </c>
      <c r="C260" s="27" t="s">
        <v>712</v>
      </c>
      <c r="D260" s="27" t="s">
        <v>1361</v>
      </c>
      <c r="E260" s="27" t="s">
        <v>1362</v>
      </c>
      <c r="F260" s="27" t="s">
        <v>1363</v>
      </c>
      <c r="G260" s="27" t="s">
        <v>1364</v>
      </c>
      <c r="H260" s="27" t="s">
        <v>1365</v>
      </c>
      <c r="I260" s="27" t="s">
        <v>1366</v>
      </c>
      <c r="J260" s="27" t="s">
        <v>1367</v>
      </c>
      <c r="K260" s="27" t="s">
        <v>1009</v>
      </c>
      <c r="L260" s="27" t="s">
        <v>1014</v>
      </c>
      <c r="M260" s="27" t="s">
        <v>1368</v>
      </c>
      <c r="N260" s="27" t="s">
        <v>1369</v>
      </c>
      <c r="O260" s="27" t="s">
        <v>1115</v>
      </c>
      <c r="P260" s="27" t="s">
        <v>1370</v>
      </c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</row>
    <row r="261" spans="1:135" ht="15">
      <c r="A261" s="27" t="s">
        <v>715</v>
      </c>
      <c r="B261" s="27" t="s">
        <v>571</v>
      </c>
      <c r="C261" s="27" t="s">
        <v>712</v>
      </c>
      <c r="D261" s="27" t="s">
        <v>1361</v>
      </c>
      <c r="E261" s="27" t="s">
        <v>1362</v>
      </c>
      <c r="F261" s="27" t="s">
        <v>1363</v>
      </c>
      <c r="G261" s="27" t="s">
        <v>1364</v>
      </c>
      <c r="H261" s="27" t="s">
        <v>1365</v>
      </c>
      <c r="I261" s="27" t="s">
        <v>1366</v>
      </c>
      <c r="J261" s="27" t="s">
        <v>1367</v>
      </c>
      <c r="K261" s="27" t="s">
        <v>1009</v>
      </c>
      <c r="L261" s="27" t="s">
        <v>1014</v>
      </c>
      <c r="M261" s="27" t="s">
        <v>1368</v>
      </c>
      <c r="N261" s="27" t="s">
        <v>1369</v>
      </c>
      <c r="O261" s="27" t="s">
        <v>1115</v>
      </c>
      <c r="P261" s="27" t="s">
        <v>1370</v>
      </c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</row>
    <row r="262" spans="1:135" ht="15">
      <c r="A262" s="27" t="s">
        <v>716</v>
      </c>
      <c r="B262" s="27" t="s">
        <v>571</v>
      </c>
      <c r="C262" s="27" t="s">
        <v>712</v>
      </c>
      <c r="D262" s="27" t="s">
        <v>1361</v>
      </c>
      <c r="E262" s="27" t="s">
        <v>1362</v>
      </c>
      <c r="F262" s="27" t="s">
        <v>1363</v>
      </c>
      <c r="G262" s="27" t="s">
        <v>1364</v>
      </c>
      <c r="H262" s="27" t="s">
        <v>1365</v>
      </c>
      <c r="I262" s="27" t="s">
        <v>1366</v>
      </c>
      <c r="J262" s="27" t="s">
        <v>1367</v>
      </c>
      <c r="K262" s="27" t="s">
        <v>1009</v>
      </c>
      <c r="L262" s="27" t="s">
        <v>1014</v>
      </c>
      <c r="M262" s="27" t="s">
        <v>1368</v>
      </c>
      <c r="N262" s="27" t="s">
        <v>1369</v>
      </c>
      <c r="O262" s="27" t="s">
        <v>1115</v>
      </c>
      <c r="P262" s="27" t="s">
        <v>1370</v>
      </c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7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</row>
    <row r="263" spans="1:135" ht="15">
      <c r="A263" s="27" t="s">
        <v>1372</v>
      </c>
      <c r="B263" s="27" t="s">
        <v>571</v>
      </c>
      <c r="C263" s="27" t="s">
        <v>712</v>
      </c>
      <c r="D263" s="27" t="s">
        <v>1361</v>
      </c>
      <c r="E263" s="27" t="s">
        <v>1362</v>
      </c>
      <c r="F263" s="27" t="s">
        <v>1363</v>
      </c>
      <c r="G263" s="27" t="s">
        <v>1364</v>
      </c>
      <c r="H263" s="27" t="s">
        <v>1365</v>
      </c>
      <c r="I263" s="27" t="s">
        <v>1366</v>
      </c>
      <c r="J263" s="27" t="s">
        <v>1367</v>
      </c>
      <c r="K263" s="27" t="s">
        <v>1009</v>
      </c>
      <c r="L263" s="27" t="s">
        <v>1014</v>
      </c>
      <c r="M263" s="27" t="s">
        <v>1368</v>
      </c>
      <c r="N263" s="27" t="s">
        <v>1369</v>
      </c>
      <c r="O263" s="27" t="s">
        <v>1115</v>
      </c>
      <c r="P263" s="27" t="s">
        <v>1370</v>
      </c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7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</row>
    <row r="264" spans="1:135" ht="15">
      <c r="A264" s="27" t="s">
        <v>717</v>
      </c>
      <c r="B264" s="27" t="s">
        <v>571</v>
      </c>
      <c r="C264" s="27" t="s">
        <v>712</v>
      </c>
      <c r="D264" s="27" t="s">
        <v>1361</v>
      </c>
      <c r="E264" s="27" t="s">
        <v>1362</v>
      </c>
      <c r="F264" s="27" t="s">
        <v>1363</v>
      </c>
      <c r="G264" s="27" t="s">
        <v>1364</v>
      </c>
      <c r="H264" s="27" t="s">
        <v>1365</v>
      </c>
      <c r="I264" s="27" t="s">
        <v>1366</v>
      </c>
      <c r="J264" s="27" t="s">
        <v>1367</v>
      </c>
      <c r="K264" s="27" t="s">
        <v>1009</v>
      </c>
      <c r="L264" s="27" t="s">
        <v>1014</v>
      </c>
      <c r="M264" s="27" t="s">
        <v>1368</v>
      </c>
      <c r="N264" s="27" t="s">
        <v>1369</v>
      </c>
      <c r="O264" s="27" t="s">
        <v>1115</v>
      </c>
      <c r="P264" s="27" t="s">
        <v>1370</v>
      </c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</row>
    <row r="265" spans="1:135" ht="15">
      <c r="A265" s="27" t="s">
        <v>718</v>
      </c>
      <c r="B265" s="27" t="s">
        <v>571</v>
      </c>
      <c r="C265" s="27" t="s">
        <v>712</v>
      </c>
      <c r="D265" s="27" t="s">
        <v>1373</v>
      </c>
      <c r="E265" s="27" t="s">
        <v>1374</v>
      </c>
      <c r="F265" s="27" t="s">
        <v>1375</v>
      </c>
      <c r="G265" s="27" t="s">
        <v>1376</v>
      </c>
      <c r="H265" s="27" t="s">
        <v>1377</v>
      </c>
      <c r="I265" s="27" t="s">
        <v>1378</v>
      </c>
      <c r="J265" s="27" t="s">
        <v>1379</v>
      </c>
      <c r="K265" s="27" t="s">
        <v>1009</v>
      </c>
      <c r="L265" s="27" t="s">
        <v>1118</v>
      </c>
      <c r="M265" s="27" t="s">
        <v>1380</v>
      </c>
      <c r="N265" s="27" t="s">
        <v>1015</v>
      </c>
      <c r="O265" s="27" t="s">
        <v>1115</v>
      </c>
      <c r="P265" s="27" t="s">
        <v>1381</v>
      </c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</row>
    <row r="266" spans="1:135" ht="15">
      <c r="A266" s="27" t="s">
        <v>719</v>
      </c>
      <c r="B266" s="27" t="s">
        <v>571</v>
      </c>
      <c r="C266" s="27" t="s">
        <v>712</v>
      </c>
      <c r="D266" s="27" t="s">
        <v>1373</v>
      </c>
      <c r="E266" s="27" t="s">
        <v>1374</v>
      </c>
      <c r="F266" s="27" t="s">
        <v>1375</v>
      </c>
      <c r="G266" s="27" t="s">
        <v>1376</v>
      </c>
      <c r="H266" s="27" t="s">
        <v>1377</v>
      </c>
      <c r="I266" s="27" t="s">
        <v>1378</v>
      </c>
      <c r="J266" s="27" t="s">
        <v>1379</v>
      </c>
      <c r="K266" s="27" t="s">
        <v>1009</v>
      </c>
      <c r="L266" s="27" t="s">
        <v>1118</v>
      </c>
      <c r="M266" s="27" t="s">
        <v>1380</v>
      </c>
      <c r="N266" s="27" t="s">
        <v>1015</v>
      </c>
      <c r="O266" s="27" t="s">
        <v>1115</v>
      </c>
      <c r="P266" s="27" t="s">
        <v>1381</v>
      </c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</row>
    <row r="267" spans="1:135" ht="15">
      <c r="A267" s="27" t="s">
        <v>720</v>
      </c>
      <c r="B267" s="27" t="s">
        <v>571</v>
      </c>
      <c r="C267" s="27" t="s">
        <v>712</v>
      </c>
      <c r="D267" s="27" t="s">
        <v>1373</v>
      </c>
      <c r="E267" s="27" t="s">
        <v>1374</v>
      </c>
      <c r="F267" s="27" t="s">
        <v>1375</v>
      </c>
      <c r="G267" s="27" t="s">
        <v>1376</v>
      </c>
      <c r="H267" s="27" t="s">
        <v>1377</v>
      </c>
      <c r="I267" s="27" t="s">
        <v>1378</v>
      </c>
      <c r="J267" s="27" t="s">
        <v>1379</v>
      </c>
      <c r="K267" s="27" t="s">
        <v>1009</v>
      </c>
      <c r="L267" s="27" t="s">
        <v>1118</v>
      </c>
      <c r="M267" s="27" t="s">
        <v>1380</v>
      </c>
      <c r="N267" s="27" t="s">
        <v>1015</v>
      </c>
      <c r="O267" s="27" t="s">
        <v>1115</v>
      </c>
      <c r="P267" s="27" t="s">
        <v>1381</v>
      </c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</row>
    <row r="268" spans="1:135" ht="15">
      <c r="A268" s="27" t="s">
        <v>1382</v>
      </c>
      <c r="B268" s="27" t="s">
        <v>571</v>
      </c>
      <c r="C268" s="27" t="s">
        <v>712</v>
      </c>
      <c r="D268" s="27" t="s">
        <v>1373</v>
      </c>
      <c r="E268" s="27" t="s">
        <v>1374</v>
      </c>
      <c r="F268" s="27" t="s">
        <v>1375</v>
      </c>
      <c r="G268" s="27" t="s">
        <v>1376</v>
      </c>
      <c r="H268" s="27" t="s">
        <v>1377</v>
      </c>
      <c r="I268" s="27" t="s">
        <v>1378</v>
      </c>
      <c r="J268" s="27" t="s">
        <v>1379</v>
      </c>
      <c r="K268" s="27" t="s">
        <v>1009</v>
      </c>
      <c r="L268" s="27" t="s">
        <v>1118</v>
      </c>
      <c r="M268" s="27" t="s">
        <v>1380</v>
      </c>
      <c r="N268" s="27" t="s">
        <v>1015</v>
      </c>
      <c r="O268" s="27" t="s">
        <v>1115</v>
      </c>
      <c r="P268" s="27" t="s">
        <v>1381</v>
      </c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7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</row>
    <row r="269" spans="1:135" ht="15">
      <c r="A269" s="27" t="s">
        <v>721</v>
      </c>
      <c r="B269" s="27" t="s">
        <v>571</v>
      </c>
      <c r="C269" s="27" t="s">
        <v>712</v>
      </c>
      <c r="D269" s="27" t="s">
        <v>1373</v>
      </c>
      <c r="E269" s="27" t="s">
        <v>1374</v>
      </c>
      <c r="F269" s="27" t="s">
        <v>1375</v>
      </c>
      <c r="G269" s="27" t="s">
        <v>1376</v>
      </c>
      <c r="H269" s="27" t="s">
        <v>1377</v>
      </c>
      <c r="I269" s="27" t="s">
        <v>1378</v>
      </c>
      <c r="J269" s="27" t="s">
        <v>1379</v>
      </c>
      <c r="K269" s="27" t="s">
        <v>1009</v>
      </c>
      <c r="L269" s="27" t="s">
        <v>1118</v>
      </c>
      <c r="M269" s="27" t="s">
        <v>1380</v>
      </c>
      <c r="N269" s="27" t="s">
        <v>1015</v>
      </c>
      <c r="O269" s="27" t="s">
        <v>1115</v>
      </c>
      <c r="P269" s="27" t="s">
        <v>1381</v>
      </c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7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</row>
    <row r="270" spans="1:135" ht="15">
      <c r="A270" s="27" t="s">
        <v>722</v>
      </c>
      <c r="B270" s="27" t="s">
        <v>571</v>
      </c>
      <c r="C270" s="27" t="s">
        <v>712</v>
      </c>
      <c r="D270" s="27" t="s">
        <v>1373</v>
      </c>
      <c r="E270" s="27" t="s">
        <v>1374</v>
      </c>
      <c r="F270" s="27" t="s">
        <v>1375</v>
      </c>
      <c r="G270" s="27" t="s">
        <v>1376</v>
      </c>
      <c r="H270" s="27" t="s">
        <v>1377</v>
      </c>
      <c r="I270" s="27" t="s">
        <v>1378</v>
      </c>
      <c r="J270" s="27" t="s">
        <v>1379</v>
      </c>
      <c r="K270" s="27" t="s">
        <v>1009</v>
      </c>
      <c r="L270" s="27" t="s">
        <v>1118</v>
      </c>
      <c r="M270" s="27" t="s">
        <v>1380</v>
      </c>
      <c r="N270" s="27" t="s">
        <v>1015</v>
      </c>
      <c r="O270" s="27" t="s">
        <v>1115</v>
      </c>
      <c r="P270" s="27" t="s">
        <v>1381</v>
      </c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</row>
    <row r="271" spans="1:135" ht="15">
      <c r="A271" s="27" t="s">
        <v>723</v>
      </c>
      <c r="B271" s="27" t="s">
        <v>571</v>
      </c>
      <c r="C271" s="27" t="s">
        <v>712</v>
      </c>
      <c r="D271" s="27" t="s">
        <v>1373</v>
      </c>
      <c r="E271" s="27" t="s">
        <v>1374</v>
      </c>
      <c r="F271" s="27" t="s">
        <v>1375</v>
      </c>
      <c r="G271" s="27" t="s">
        <v>1376</v>
      </c>
      <c r="H271" s="27" t="s">
        <v>1377</v>
      </c>
      <c r="I271" s="27" t="s">
        <v>1378</v>
      </c>
      <c r="J271" s="27" t="s">
        <v>1379</v>
      </c>
      <c r="K271" s="27" t="s">
        <v>1009</v>
      </c>
      <c r="L271" s="27" t="s">
        <v>1118</v>
      </c>
      <c r="M271" s="27" t="s">
        <v>1380</v>
      </c>
      <c r="N271" s="27" t="s">
        <v>1015</v>
      </c>
      <c r="O271" s="27" t="s">
        <v>1115</v>
      </c>
      <c r="P271" s="27" t="s">
        <v>1381</v>
      </c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</row>
    <row r="272" spans="1:135" ht="15">
      <c r="A272" s="27" t="s">
        <v>724</v>
      </c>
      <c r="B272" s="27" t="s">
        <v>571</v>
      </c>
      <c r="C272" s="27" t="s">
        <v>712</v>
      </c>
      <c r="D272" s="27" t="s">
        <v>1373</v>
      </c>
      <c r="E272" s="27" t="s">
        <v>1374</v>
      </c>
      <c r="F272" s="27" t="s">
        <v>1375</v>
      </c>
      <c r="G272" s="27" t="s">
        <v>1376</v>
      </c>
      <c r="H272" s="27" t="s">
        <v>1377</v>
      </c>
      <c r="I272" s="27" t="s">
        <v>1378</v>
      </c>
      <c r="J272" s="27" t="s">
        <v>1379</v>
      </c>
      <c r="K272" s="27" t="s">
        <v>1009</v>
      </c>
      <c r="L272" s="27" t="s">
        <v>1118</v>
      </c>
      <c r="M272" s="27" t="s">
        <v>1380</v>
      </c>
      <c r="N272" s="27" t="s">
        <v>1015</v>
      </c>
      <c r="O272" s="27" t="s">
        <v>1115</v>
      </c>
      <c r="P272" s="27" t="s">
        <v>1381</v>
      </c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7"/>
      <c r="CL272" s="27"/>
      <c r="CM272" s="27"/>
      <c r="CN272" s="27"/>
      <c r="CO272" s="27"/>
      <c r="CP272" s="27"/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</row>
    <row r="273" spans="1:135" ht="15">
      <c r="A273" s="27" t="s">
        <v>725</v>
      </c>
      <c r="B273" s="27" t="s">
        <v>571</v>
      </c>
      <c r="C273" s="27" t="s">
        <v>712</v>
      </c>
      <c r="D273" s="27" t="s">
        <v>1373</v>
      </c>
      <c r="E273" s="27" t="s">
        <v>1374</v>
      </c>
      <c r="F273" s="27" t="s">
        <v>1375</v>
      </c>
      <c r="G273" s="27" t="s">
        <v>1376</v>
      </c>
      <c r="H273" s="27" t="s">
        <v>1377</v>
      </c>
      <c r="I273" s="27" t="s">
        <v>1378</v>
      </c>
      <c r="J273" s="27" t="s">
        <v>1379</v>
      </c>
      <c r="K273" s="27" t="s">
        <v>1009</v>
      </c>
      <c r="L273" s="27" t="s">
        <v>1118</v>
      </c>
      <c r="M273" s="27" t="s">
        <v>1380</v>
      </c>
      <c r="N273" s="27" t="s">
        <v>1015</v>
      </c>
      <c r="O273" s="27" t="s">
        <v>1115</v>
      </c>
      <c r="P273" s="27" t="s">
        <v>1381</v>
      </c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7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</row>
    <row r="274" spans="1:135" ht="15">
      <c r="A274" s="27" t="s">
        <v>1383</v>
      </c>
      <c r="B274" s="27" t="s">
        <v>571</v>
      </c>
      <c r="C274" s="27" t="s">
        <v>712</v>
      </c>
      <c r="D274" s="27" t="s">
        <v>1373</v>
      </c>
      <c r="E274" s="27" t="s">
        <v>1374</v>
      </c>
      <c r="F274" s="27" t="s">
        <v>1375</v>
      </c>
      <c r="G274" s="27" t="s">
        <v>1376</v>
      </c>
      <c r="H274" s="27" t="s">
        <v>1377</v>
      </c>
      <c r="I274" s="27" t="s">
        <v>1378</v>
      </c>
      <c r="J274" s="27" t="s">
        <v>1379</v>
      </c>
      <c r="K274" s="27" t="s">
        <v>1009</v>
      </c>
      <c r="L274" s="27" t="s">
        <v>1118</v>
      </c>
      <c r="M274" s="27" t="s">
        <v>1380</v>
      </c>
      <c r="N274" s="27" t="s">
        <v>1015</v>
      </c>
      <c r="O274" s="27" t="s">
        <v>1115</v>
      </c>
      <c r="P274" s="27" t="s">
        <v>1381</v>
      </c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</row>
    <row r="275" spans="1:135" ht="15">
      <c r="A275" s="27" t="s">
        <v>726</v>
      </c>
      <c r="B275" s="27" t="s">
        <v>571</v>
      </c>
      <c r="C275" s="27" t="s">
        <v>712</v>
      </c>
      <c r="D275" s="27" t="s">
        <v>1373</v>
      </c>
      <c r="E275" s="27" t="s">
        <v>1374</v>
      </c>
      <c r="F275" s="27" t="s">
        <v>1375</v>
      </c>
      <c r="G275" s="27" t="s">
        <v>1376</v>
      </c>
      <c r="H275" s="27" t="s">
        <v>1377</v>
      </c>
      <c r="I275" s="27" t="s">
        <v>1378</v>
      </c>
      <c r="J275" s="27" t="s">
        <v>1379</v>
      </c>
      <c r="K275" s="27" t="s">
        <v>1009</v>
      </c>
      <c r="L275" s="27" t="s">
        <v>1118</v>
      </c>
      <c r="M275" s="27" t="s">
        <v>1380</v>
      </c>
      <c r="N275" s="27" t="s">
        <v>1015</v>
      </c>
      <c r="O275" s="27" t="s">
        <v>1115</v>
      </c>
      <c r="P275" s="27" t="s">
        <v>1381</v>
      </c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</row>
    <row r="276" spans="1:135" ht="15">
      <c r="A276" s="27" t="s">
        <v>727</v>
      </c>
      <c r="B276" s="27" t="s">
        <v>571</v>
      </c>
      <c r="C276" s="27" t="s">
        <v>712</v>
      </c>
      <c r="D276" s="27" t="s">
        <v>1373</v>
      </c>
      <c r="E276" s="27" t="s">
        <v>1374</v>
      </c>
      <c r="F276" s="27" t="s">
        <v>1375</v>
      </c>
      <c r="G276" s="27" t="s">
        <v>1376</v>
      </c>
      <c r="H276" s="27" t="s">
        <v>1377</v>
      </c>
      <c r="I276" s="27" t="s">
        <v>1378</v>
      </c>
      <c r="J276" s="27" t="s">
        <v>1379</v>
      </c>
      <c r="K276" s="27" t="s">
        <v>1009</v>
      </c>
      <c r="L276" s="27" t="s">
        <v>1118</v>
      </c>
      <c r="M276" s="27" t="s">
        <v>1380</v>
      </c>
      <c r="N276" s="27" t="s">
        <v>1015</v>
      </c>
      <c r="O276" s="27" t="s">
        <v>1115</v>
      </c>
      <c r="P276" s="27" t="s">
        <v>1381</v>
      </c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</row>
    <row r="277" spans="1:135" ht="15">
      <c r="A277" s="27" t="s">
        <v>1384</v>
      </c>
      <c r="B277" s="27" t="s">
        <v>571</v>
      </c>
      <c r="C277" s="27" t="s">
        <v>712</v>
      </c>
      <c r="D277" s="27" t="s">
        <v>1373</v>
      </c>
      <c r="E277" s="27" t="s">
        <v>1374</v>
      </c>
      <c r="F277" s="27" t="s">
        <v>1375</v>
      </c>
      <c r="G277" s="27" t="s">
        <v>1376</v>
      </c>
      <c r="H277" s="27" t="s">
        <v>1377</v>
      </c>
      <c r="I277" s="27" t="s">
        <v>1378</v>
      </c>
      <c r="J277" s="27" t="s">
        <v>1379</v>
      </c>
      <c r="K277" s="27" t="s">
        <v>1009</v>
      </c>
      <c r="L277" s="27" t="s">
        <v>1118</v>
      </c>
      <c r="M277" s="27" t="s">
        <v>1380</v>
      </c>
      <c r="N277" s="27" t="s">
        <v>1015</v>
      </c>
      <c r="O277" s="27" t="s">
        <v>1115</v>
      </c>
      <c r="P277" s="27" t="s">
        <v>1381</v>
      </c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</row>
    <row r="278" spans="1:135" ht="15">
      <c r="A278" s="27" t="s">
        <v>728</v>
      </c>
      <c r="B278" s="27" t="s">
        <v>571</v>
      </c>
      <c r="C278" s="27" t="s">
        <v>712</v>
      </c>
      <c r="D278" s="27" t="s">
        <v>1385</v>
      </c>
      <c r="E278" s="27" t="s">
        <v>1386</v>
      </c>
      <c r="F278" s="27" t="s">
        <v>1387</v>
      </c>
      <c r="G278" s="27" t="s">
        <v>1388</v>
      </c>
      <c r="H278" s="27" t="s">
        <v>1389</v>
      </c>
      <c r="I278" s="27" t="s">
        <v>1390</v>
      </c>
      <c r="J278" s="27" t="s">
        <v>1391</v>
      </c>
      <c r="K278" s="27" t="s">
        <v>1009</v>
      </c>
      <c r="L278" s="27" t="s">
        <v>1118</v>
      </c>
      <c r="M278" s="27" t="s">
        <v>1392</v>
      </c>
      <c r="N278" s="27" t="s">
        <v>1393</v>
      </c>
      <c r="O278" s="27" t="s">
        <v>1115</v>
      </c>
      <c r="P278" s="27" t="s">
        <v>1394</v>
      </c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</row>
    <row r="279" spans="1:135" ht="15">
      <c r="A279" s="27" t="s">
        <v>729</v>
      </c>
      <c r="B279" s="27" t="s">
        <v>571</v>
      </c>
      <c r="C279" s="27" t="s">
        <v>712</v>
      </c>
      <c r="D279" s="27" t="s">
        <v>1385</v>
      </c>
      <c r="E279" s="27" t="s">
        <v>1386</v>
      </c>
      <c r="F279" s="27" t="s">
        <v>1387</v>
      </c>
      <c r="G279" s="27" t="s">
        <v>1388</v>
      </c>
      <c r="H279" s="27" t="s">
        <v>1389</v>
      </c>
      <c r="I279" s="27" t="s">
        <v>1390</v>
      </c>
      <c r="J279" s="27" t="s">
        <v>1391</v>
      </c>
      <c r="K279" s="27" t="s">
        <v>1009</v>
      </c>
      <c r="L279" s="27" t="s">
        <v>1118</v>
      </c>
      <c r="M279" s="27" t="s">
        <v>1392</v>
      </c>
      <c r="N279" s="27" t="s">
        <v>1393</v>
      </c>
      <c r="O279" s="27" t="s">
        <v>1115</v>
      </c>
      <c r="P279" s="27" t="s">
        <v>1394</v>
      </c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</row>
    <row r="280" spans="1:135" ht="15">
      <c r="A280" s="27" t="s">
        <v>730</v>
      </c>
      <c r="B280" s="27" t="s">
        <v>571</v>
      </c>
      <c r="C280" s="27" t="s">
        <v>712</v>
      </c>
      <c r="D280" s="27" t="s">
        <v>1385</v>
      </c>
      <c r="E280" s="27" t="s">
        <v>1386</v>
      </c>
      <c r="F280" s="27" t="s">
        <v>1387</v>
      </c>
      <c r="G280" s="27" t="s">
        <v>1388</v>
      </c>
      <c r="H280" s="27" t="s">
        <v>1389</v>
      </c>
      <c r="I280" s="27" t="s">
        <v>1390</v>
      </c>
      <c r="J280" s="27" t="s">
        <v>1391</v>
      </c>
      <c r="K280" s="27" t="s">
        <v>1009</v>
      </c>
      <c r="L280" s="27" t="s">
        <v>1118</v>
      </c>
      <c r="M280" s="27" t="s">
        <v>1392</v>
      </c>
      <c r="N280" s="27" t="s">
        <v>1393</v>
      </c>
      <c r="O280" s="27" t="s">
        <v>1115</v>
      </c>
      <c r="P280" s="27" t="s">
        <v>1394</v>
      </c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</row>
    <row r="281" spans="1:135" ht="15">
      <c r="A281" s="27" t="s">
        <v>731</v>
      </c>
      <c r="B281" s="27" t="s">
        <v>571</v>
      </c>
      <c r="C281" s="27" t="s">
        <v>712</v>
      </c>
      <c r="D281" s="27" t="s">
        <v>1385</v>
      </c>
      <c r="E281" s="27" t="s">
        <v>1386</v>
      </c>
      <c r="F281" s="27" t="s">
        <v>1387</v>
      </c>
      <c r="G281" s="27" t="s">
        <v>1388</v>
      </c>
      <c r="H281" s="27" t="s">
        <v>1389</v>
      </c>
      <c r="I281" s="27" t="s">
        <v>1390</v>
      </c>
      <c r="J281" s="27" t="s">
        <v>1391</v>
      </c>
      <c r="K281" s="27" t="s">
        <v>1009</v>
      </c>
      <c r="L281" s="27" t="s">
        <v>1118</v>
      </c>
      <c r="M281" s="27" t="s">
        <v>1392</v>
      </c>
      <c r="N281" s="27" t="s">
        <v>1393</v>
      </c>
      <c r="O281" s="27" t="s">
        <v>1115</v>
      </c>
      <c r="P281" s="27" t="s">
        <v>1394</v>
      </c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</row>
    <row r="282" spans="1:135" ht="15">
      <c r="A282" s="27" t="s">
        <v>732</v>
      </c>
      <c r="B282" s="27" t="s">
        <v>571</v>
      </c>
      <c r="C282" s="27" t="s">
        <v>712</v>
      </c>
      <c r="D282" s="27" t="s">
        <v>1385</v>
      </c>
      <c r="E282" s="27" t="s">
        <v>1386</v>
      </c>
      <c r="F282" s="27" t="s">
        <v>1387</v>
      </c>
      <c r="G282" s="27" t="s">
        <v>1388</v>
      </c>
      <c r="H282" s="27" t="s">
        <v>1389</v>
      </c>
      <c r="I282" s="27" t="s">
        <v>1390</v>
      </c>
      <c r="J282" s="27" t="s">
        <v>1391</v>
      </c>
      <c r="K282" s="27" t="s">
        <v>1009</v>
      </c>
      <c r="L282" s="27" t="s">
        <v>1118</v>
      </c>
      <c r="M282" s="27" t="s">
        <v>1392</v>
      </c>
      <c r="N282" s="27" t="s">
        <v>1393</v>
      </c>
      <c r="O282" s="27" t="s">
        <v>1115</v>
      </c>
      <c r="P282" s="27" t="s">
        <v>1394</v>
      </c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7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</row>
    <row r="283" spans="1:135" ht="15">
      <c r="A283" s="27" t="s">
        <v>733</v>
      </c>
      <c r="B283" s="27" t="s">
        <v>571</v>
      </c>
      <c r="C283" s="27" t="s">
        <v>712</v>
      </c>
      <c r="D283" s="27" t="s">
        <v>1385</v>
      </c>
      <c r="E283" s="27" t="s">
        <v>1386</v>
      </c>
      <c r="F283" s="27" t="s">
        <v>1387</v>
      </c>
      <c r="G283" s="27" t="s">
        <v>1388</v>
      </c>
      <c r="H283" s="27" t="s">
        <v>1389</v>
      </c>
      <c r="I283" s="27" t="s">
        <v>1390</v>
      </c>
      <c r="J283" s="27" t="s">
        <v>1391</v>
      </c>
      <c r="K283" s="27" t="s">
        <v>1009</v>
      </c>
      <c r="L283" s="27" t="s">
        <v>1118</v>
      </c>
      <c r="M283" s="27" t="s">
        <v>1392</v>
      </c>
      <c r="N283" s="27" t="s">
        <v>1393</v>
      </c>
      <c r="O283" s="27" t="s">
        <v>1115</v>
      </c>
      <c r="P283" s="27" t="s">
        <v>1394</v>
      </c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7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7"/>
      <c r="DJ283" s="27"/>
      <c r="DK283" s="27"/>
      <c r="DL283" s="27"/>
      <c r="DM283" s="27"/>
      <c r="DN283" s="27"/>
      <c r="DO283" s="27"/>
      <c r="DP283" s="27"/>
      <c r="DQ283" s="27"/>
      <c r="DR283" s="27"/>
      <c r="DS283" s="27"/>
      <c r="DT283" s="27"/>
      <c r="DU283" s="27"/>
      <c r="DV283" s="27"/>
      <c r="DW283" s="27"/>
      <c r="DX283" s="27"/>
      <c r="DY283" s="27"/>
      <c r="DZ283" s="27"/>
      <c r="EA283" s="27"/>
      <c r="EB283" s="27"/>
      <c r="EC283" s="27"/>
      <c r="ED283" s="27"/>
      <c r="EE283" s="27"/>
    </row>
    <row r="284" spans="1:135" ht="15">
      <c r="A284" s="27" t="s">
        <v>1395</v>
      </c>
      <c r="B284" s="27" t="s">
        <v>571</v>
      </c>
      <c r="C284" s="27" t="s">
        <v>712</v>
      </c>
      <c r="D284" s="27" t="s">
        <v>1385</v>
      </c>
      <c r="E284" s="27" t="s">
        <v>1386</v>
      </c>
      <c r="F284" s="27" t="s">
        <v>1387</v>
      </c>
      <c r="G284" s="27" t="s">
        <v>1388</v>
      </c>
      <c r="H284" s="27" t="s">
        <v>1389</v>
      </c>
      <c r="I284" s="27" t="s">
        <v>1390</v>
      </c>
      <c r="J284" s="27" t="s">
        <v>1391</v>
      </c>
      <c r="K284" s="27" t="s">
        <v>1009</v>
      </c>
      <c r="L284" s="27" t="s">
        <v>1118</v>
      </c>
      <c r="M284" s="27" t="s">
        <v>1392</v>
      </c>
      <c r="N284" s="27" t="s">
        <v>1393</v>
      </c>
      <c r="O284" s="27" t="s">
        <v>1115</v>
      </c>
      <c r="P284" s="27" t="s">
        <v>1394</v>
      </c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7"/>
      <c r="DJ284" s="27"/>
      <c r="DK284" s="27"/>
      <c r="DL284" s="27"/>
      <c r="DM284" s="27"/>
      <c r="DN284" s="27"/>
      <c r="DO284" s="27"/>
      <c r="DP284" s="27"/>
      <c r="DQ284" s="27"/>
      <c r="DR284" s="27"/>
      <c r="DS284" s="27"/>
      <c r="DT284" s="27"/>
      <c r="DU284" s="27"/>
      <c r="DV284" s="27"/>
      <c r="DW284" s="27"/>
      <c r="DX284" s="27"/>
      <c r="DY284" s="27"/>
      <c r="DZ284" s="27"/>
      <c r="EA284" s="27"/>
      <c r="EB284" s="27"/>
      <c r="EC284" s="27"/>
      <c r="ED284" s="27"/>
      <c r="EE284" s="27"/>
    </row>
    <row r="285" spans="1:135" ht="15">
      <c r="A285" s="27" t="s">
        <v>734</v>
      </c>
      <c r="B285" s="27" t="s">
        <v>571</v>
      </c>
      <c r="C285" s="27" t="s">
        <v>712</v>
      </c>
      <c r="D285" s="27" t="s">
        <v>1385</v>
      </c>
      <c r="E285" s="27" t="s">
        <v>1386</v>
      </c>
      <c r="F285" s="27" t="s">
        <v>1387</v>
      </c>
      <c r="G285" s="27" t="s">
        <v>1388</v>
      </c>
      <c r="H285" s="27" t="s">
        <v>1389</v>
      </c>
      <c r="I285" s="27" t="s">
        <v>1390</v>
      </c>
      <c r="J285" s="27" t="s">
        <v>1391</v>
      </c>
      <c r="K285" s="27" t="s">
        <v>1009</v>
      </c>
      <c r="L285" s="27" t="s">
        <v>1118</v>
      </c>
      <c r="M285" s="27" t="s">
        <v>1392</v>
      </c>
      <c r="N285" s="27" t="s">
        <v>1393</v>
      </c>
      <c r="O285" s="27" t="s">
        <v>1115</v>
      </c>
      <c r="P285" s="27" t="s">
        <v>1394</v>
      </c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7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</row>
    <row r="286" spans="1:135" ht="15">
      <c r="A286" s="27" t="s">
        <v>735</v>
      </c>
      <c r="B286" s="27" t="s">
        <v>571</v>
      </c>
      <c r="C286" s="27" t="s">
        <v>712</v>
      </c>
      <c r="D286" s="27" t="s">
        <v>1385</v>
      </c>
      <c r="E286" s="27" t="s">
        <v>1386</v>
      </c>
      <c r="F286" s="27" t="s">
        <v>1387</v>
      </c>
      <c r="G286" s="27" t="s">
        <v>1388</v>
      </c>
      <c r="H286" s="27" t="s">
        <v>1389</v>
      </c>
      <c r="I286" s="27" t="s">
        <v>1390</v>
      </c>
      <c r="J286" s="27" t="s">
        <v>1391</v>
      </c>
      <c r="K286" s="27" t="s">
        <v>1009</v>
      </c>
      <c r="L286" s="27" t="s">
        <v>1118</v>
      </c>
      <c r="M286" s="27" t="s">
        <v>1392</v>
      </c>
      <c r="N286" s="27" t="s">
        <v>1393</v>
      </c>
      <c r="O286" s="27" t="s">
        <v>1115</v>
      </c>
      <c r="P286" s="27" t="s">
        <v>1394</v>
      </c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7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</row>
    <row r="287" spans="1:135" ht="15">
      <c r="A287" s="27" t="s">
        <v>1396</v>
      </c>
      <c r="B287" s="27" t="s">
        <v>571</v>
      </c>
      <c r="C287" s="27" t="s">
        <v>712</v>
      </c>
      <c r="D287" s="27" t="s">
        <v>1283</v>
      </c>
      <c r="E287" s="27" t="s">
        <v>1397</v>
      </c>
      <c r="F287" s="27" t="s">
        <v>1398</v>
      </c>
      <c r="G287" s="27" t="s">
        <v>1399</v>
      </c>
      <c r="H287" s="27" t="s">
        <v>1400</v>
      </c>
      <c r="I287" s="27" t="s">
        <v>1009</v>
      </c>
      <c r="J287" s="27" t="s">
        <v>1401</v>
      </c>
      <c r="K287" s="27" t="s">
        <v>1402</v>
      </c>
      <c r="L287" s="27" t="s">
        <v>1118</v>
      </c>
      <c r="M287" s="27" t="s">
        <v>1403</v>
      </c>
      <c r="N287" s="27" t="s">
        <v>1306</v>
      </c>
      <c r="O287" s="27" t="s">
        <v>1115</v>
      </c>
      <c r="P287" s="27" t="s">
        <v>1404</v>
      </c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</row>
    <row r="288" spans="1:135" ht="15">
      <c r="A288" s="27" t="s">
        <v>742</v>
      </c>
      <c r="B288" s="27" t="s">
        <v>571</v>
      </c>
      <c r="C288" s="27" t="s">
        <v>712</v>
      </c>
      <c r="D288" s="27" t="s">
        <v>1283</v>
      </c>
      <c r="E288" s="27" t="s">
        <v>1397</v>
      </c>
      <c r="F288" s="27" t="s">
        <v>1398</v>
      </c>
      <c r="G288" s="27" t="s">
        <v>1399</v>
      </c>
      <c r="H288" s="27" t="s">
        <v>1400</v>
      </c>
      <c r="I288" s="27" t="s">
        <v>1009</v>
      </c>
      <c r="J288" s="27" t="s">
        <v>1401</v>
      </c>
      <c r="K288" s="27" t="s">
        <v>1402</v>
      </c>
      <c r="L288" s="27" t="s">
        <v>1118</v>
      </c>
      <c r="M288" s="27" t="s">
        <v>1403</v>
      </c>
      <c r="N288" s="27" t="s">
        <v>1306</v>
      </c>
      <c r="O288" s="27" t="s">
        <v>1115</v>
      </c>
      <c r="P288" s="27" t="s">
        <v>1404</v>
      </c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7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</row>
    <row r="289" spans="1:135" ht="15">
      <c r="A289" s="27" t="s">
        <v>743</v>
      </c>
      <c r="B289" s="27" t="s">
        <v>571</v>
      </c>
      <c r="C289" s="27" t="s">
        <v>712</v>
      </c>
      <c r="D289" s="27" t="s">
        <v>1283</v>
      </c>
      <c r="E289" s="27" t="s">
        <v>1397</v>
      </c>
      <c r="F289" s="27" t="s">
        <v>1398</v>
      </c>
      <c r="G289" s="27" t="s">
        <v>1399</v>
      </c>
      <c r="H289" s="27" t="s">
        <v>1400</v>
      </c>
      <c r="I289" s="27" t="s">
        <v>1009</v>
      </c>
      <c r="J289" s="27" t="s">
        <v>1401</v>
      </c>
      <c r="K289" s="27" t="s">
        <v>1402</v>
      </c>
      <c r="L289" s="27" t="s">
        <v>1118</v>
      </c>
      <c r="M289" s="27" t="s">
        <v>1403</v>
      </c>
      <c r="N289" s="27" t="s">
        <v>1306</v>
      </c>
      <c r="O289" s="27" t="s">
        <v>1115</v>
      </c>
      <c r="P289" s="27" t="s">
        <v>1404</v>
      </c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7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/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7"/>
      <c r="DJ289" s="27"/>
      <c r="DK289" s="27"/>
      <c r="DL289" s="27"/>
      <c r="DM289" s="27"/>
      <c r="DN289" s="27"/>
      <c r="DO289" s="27"/>
      <c r="DP289" s="27"/>
      <c r="DQ289" s="27"/>
      <c r="DR289" s="27"/>
      <c r="DS289" s="27"/>
      <c r="DT289" s="27"/>
      <c r="DU289" s="27"/>
      <c r="DV289" s="27"/>
      <c r="DW289" s="27"/>
      <c r="DX289" s="27"/>
      <c r="DY289" s="27"/>
      <c r="DZ289" s="27"/>
      <c r="EA289" s="27"/>
      <c r="EB289" s="27"/>
      <c r="EC289" s="27"/>
      <c r="ED289" s="27"/>
      <c r="EE289" s="27"/>
    </row>
    <row r="290" spans="1:135" ht="16">
      <c r="A290" s="27" t="s">
        <v>736</v>
      </c>
      <c r="B290" s="27" t="s">
        <v>571</v>
      </c>
      <c r="C290" s="27" t="s">
        <v>712</v>
      </c>
      <c r="D290" s="27" t="s">
        <v>1283</v>
      </c>
      <c r="E290" s="27" t="s">
        <v>1405</v>
      </c>
      <c r="F290" s="27" t="s">
        <v>1406</v>
      </c>
      <c r="G290" s="27" t="s">
        <v>1407</v>
      </c>
      <c r="H290" s="27" t="s">
        <v>1408</v>
      </c>
      <c r="I290" s="27" t="s">
        <v>1402</v>
      </c>
      <c r="J290" s="29" t="s">
        <v>1409</v>
      </c>
      <c r="K290" s="27" t="s">
        <v>1009</v>
      </c>
      <c r="L290" s="27" t="s">
        <v>1304</v>
      </c>
      <c r="M290" s="27" t="s">
        <v>1410</v>
      </c>
      <c r="N290" s="27" t="s">
        <v>1015</v>
      </c>
      <c r="O290" s="28">
        <v>3</v>
      </c>
      <c r="P290" s="27" t="s">
        <v>1404</v>
      </c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7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7"/>
      <c r="DJ290" s="27"/>
      <c r="DK290" s="27"/>
      <c r="DL290" s="27"/>
      <c r="DM290" s="27"/>
      <c r="DN290" s="27"/>
      <c r="DO290" s="27"/>
      <c r="DP290" s="27"/>
      <c r="DQ290" s="27"/>
      <c r="DR290" s="27"/>
      <c r="DS290" s="27"/>
      <c r="DT290" s="27"/>
      <c r="DU290" s="27"/>
      <c r="DV290" s="27"/>
      <c r="DW290" s="27"/>
      <c r="DX290" s="27"/>
      <c r="DY290" s="27"/>
      <c r="DZ290" s="27"/>
      <c r="EA290" s="27"/>
      <c r="EB290" s="27"/>
      <c r="EC290" s="27"/>
      <c r="ED290" s="27"/>
      <c r="EE290" s="27"/>
    </row>
    <row r="291" spans="1:135" ht="16">
      <c r="A291" s="27" t="s">
        <v>1411</v>
      </c>
      <c r="B291" s="27" t="s">
        <v>571</v>
      </c>
      <c r="C291" s="27" t="s">
        <v>712</v>
      </c>
      <c r="D291" s="27" t="s">
        <v>1283</v>
      </c>
      <c r="E291" s="27" t="s">
        <v>1405</v>
      </c>
      <c r="F291" s="27" t="s">
        <v>1406</v>
      </c>
      <c r="G291" s="27" t="s">
        <v>1407</v>
      </c>
      <c r="H291" s="27" t="s">
        <v>1408</v>
      </c>
      <c r="I291" s="27" t="s">
        <v>1402</v>
      </c>
      <c r="J291" s="29" t="s">
        <v>1409</v>
      </c>
      <c r="K291" s="27" t="s">
        <v>1009</v>
      </c>
      <c r="L291" s="27" t="s">
        <v>1412</v>
      </c>
      <c r="M291" s="27" t="s">
        <v>1410</v>
      </c>
      <c r="N291" s="27" t="s">
        <v>1413</v>
      </c>
      <c r="O291" s="28">
        <v>4</v>
      </c>
      <c r="P291" s="27" t="s">
        <v>1404</v>
      </c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7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</row>
    <row r="292" spans="1:135" ht="16">
      <c r="A292" s="27" t="s">
        <v>737</v>
      </c>
      <c r="B292" s="27" t="s">
        <v>571</v>
      </c>
      <c r="C292" s="27" t="s">
        <v>712</v>
      </c>
      <c r="D292" s="27" t="s">
        <v>1283</v>
      </c>
      <c r="E292" s="27" t="s">
        <v>1405</v>
      </c>
      <c r="F292" s="27" t="s">
        <v>1406</v>
      </c>
      <c r="G292" s="27" t="s">
        <v>1407</v>
      </c>
      <c r="H292" s="27" t="s">
        <v>1408</v>
      </c>
      <c r="I292" s="27" t="s">
        <v>1402</v>
      </c>
      <c r="J292" s="29" t="s">
        <v>1409</v>
      </c>
      <c r="K292" s="27" t="s">
        <v>1009</v>
      </c>
      <c r="L292" s="27" t="s">
        <v>1414</v>
      </c>
      <c r="M292" s="27" t="s">
        <v>1410</v>
      </c>
      <c r="N292" s="27" t="s">
        <v>1415</v>
      </c>
      <c r="O292" s="28">
        <v>5</v>
      </c>
      <c r="P292" s="27" t="s">
        <v>1404</v>
      </c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7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</row>
    <row r="293" spans="1:135" ht="16">
      <c r="A293" s="27" t="s">
        <v>738</v>
      </c>
      <c r="B293" s="27" t="s">
        <v>571</v>
      </c>
      <c r="C293" s="27" t="s">
        <v>712</v>
      </c>
      <c r="D293" s="27" t="s">
        <v>1283</v>
      </c>
      <c r="E293" s="27" t="s">
        <v>1405</v>
      </c>
      <c r="F293" s="27" t="s">
        <v>1406</v>
      </c>
      <c r="G293" s="27" t="s">
        <v>1407</v>
      </c>
      <c r="H293" s="27" t="s">
        <v>1408</v>
      </c>
      <c r="I293" s="27" t="s">
        <v>1402</v>
      </c>
      <c r="J293" s="29" t="s">
        <v>1409</v>
      </c>
      <c r="K293" s="27" t="s">
        <v>1009</v>
      </c>
      <c r="L293" s="27" t="s">
        <v>1416</v>
      </c>
      <c r="M293" s="27" t="s">
        <v>1410</v>
      </c>
      <c r="N293" s="27" t="s">
        <v>1417</v>
      </c>
      <c r="O293" s="28">
        <v>6</v>
      </c>
      <c r="P293" s="27" t="s">
        <v>1404</v>
      </c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</row>
    <row r="294" spans="1:135" ht="16">
      <c r="A294" s="27" t="s">
        <v>739</v>
      </c>
      <c r="B294" s="27" t="s">
        <v>571</v>
      </c>
      <c r="C294" s="27" t="s">
        <v>712</v>
      </c>
      <c r="D294" s="27" t="s">
        <v>1283</v>
      </c>
      <c r="E294" s="27" t="s">
        <v>1405</v>
      </c>
      <c r="F294" s="27" t="s">
        <v>1406</v>
      </c>
      <c r="G294" s="27" t="s">
        <v>1407</v>
      </c>
      <c r="H294" s="27" t="s">
        <v>1408</v>
      </c>
      <c r="I294" s="27" t="s">
        <v>1402</v>
      </c>
      <c r="J294" s="29" t="s">
        <v>1409</v>
      </c>
      <c r="K294" s="27" t="s">
        <v>1009</v>
      </c>
      <c r="L294" s="27" t="s">
        <v>1418</v>
      </c>
      <c r="M294" s="27" t="s">
        <v>1410</v>
      </c>
      <c r="N294" s="27" t="s">
        <v>1419</v>
      </c>
      <c r="O294" s="28">
        <v>7</v>
      </c>
      <c r="P294" s="27" t="s">
        <v>1404</v>
      </c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</row>
    <row r="295" spans="1:135" ht="16">
      <c r="A295" s="27" t="s">
        <v>740</v>
      </c>
      <c r="B295" s="27" t="s">
        <v>571</v>
      </c>
      <c r="C295" s="27" t="s">
        <v>712</v>
      </c>
      <c r="D295" s="27" t="s">
        <v>1283</v>
      </c>
      <c r="E295" s="27" t="s">
        <v>1405</v>
      </c>
      <c r="F295" s="27" t="s">
        <v>1406</v>
      </c>
      <c r="G295" s="27" t="s">
        <v>1407</v>
      </c>
      <c r="H295" s="27" t="s">
        <v>1408</v>
      </c>
      <c r="I295" s="27" t="s">
        <v>1402</v>
      </c>
      <c r="J295" s="29" t="s">
        <v>1409</v>
      </c>
      <c r="K295" s="27" t="s">
        <v>1009</v>
      </c>
      <c r="L295" s="27" t="s">
        <v>1420</v>
      </c>
      <c r="M295" s="27" t="s">
        <v>1410</v>
      </c>
      <c r="N295" s="27" t="s">
        <v>1421</v>
      </c>
      <c r="O295" s="28">
        <v>8</v>
      </c>
      <c r="P295" s="27" t="s">
        <v>1404</v>
      </c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7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  <c r="DQ295" s="27"/>
      <c r="DR295" s="27"/>
      <c r="DS295" s="27"/>
      <c r="DT295" s="27"/>
      <c r="DU295" s="27"/>
      <c r="DV295" s="27"/>
      <c r="DW295" s="27"/>
      <c r="DX295" s="27"/>
      <c r="DY295" s="27"/>
      <c r="DZ295" s="27"/>
      <c r="EA295" s="27"/>
      <c r="EB295" s="27"/>
      <c r="EC295" s="27"/>
      <c r="ED295" s="27"/>
      <c r="EE295" s="27"/>
    </row>
    <row r="296" spans="1:135" ht="16">
      <c r="A296" s="27" t="s">
        <v>741</v>
      </c>
      <c r="B296" s="27" t="s">
        <v>571</v>
      </c>
      <c r="C296" s="27" t="s">
        <v>712</v>
      </c>
      <c r="D296" s="27" t="s">
        <v>1283</v>
      </c>
      <c r="E296" s="27" t="s">
        <v>1405</v>
      </c>
      <c r="F296" s="27" t="s">
        <v>1406</v>
      </c>
      <c r="G296" s="27" t="s">
        <v>1407</v>
      </c>
      <c r="H296" s="27" t="s">
        <v>1408</v>
      </c>
      <c r="I296" s="27" t="s">
        <v>1402</v>
      </c>
      <c r="J296" s="29" t="s">
        <v>1409</v>
      </c>
      <c r="K296" s="27" t="s">
        <v>1009</v>
      </c>
      <c r="L296" s="27" t="s">
        <v>1422</v>
      </c>
      <c r="M296" s="27" t="s">
        <v>1410</v>
      </c>
      <c r="N296" s="27" t="s">
        <v>1423</v>
      </c>
      <c r="O296" s="28">
        <v>9</v>
      </c>
      <c r="P296" s="27" t="s">
        <v>1404</v>
      </c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</row>
    <row r="297" spans="1:135" ht="15">
      <c r="A297" s="27" t="s">
        <v>762</v>
      </c>
      <c r="B297" s="27" t="s">
        <v>571</v>
      </c>
      <c r="C297" s="27" t="s">
        <v>746</v>
      </c>
      <c r="D297" s="30">
        <v>45041</v>
      </c>
      <c r="E297" s="27" t="s">
        <v>1424</v>
      </c>
      <c r="F297" s="27" t="s">
        <v>1425</v>
      </c>
      <c r="G297" s="27" t="s">
        <v>1426</v>
      </c>
      <c r="H297" s="27" t="s">
        <v>1427</v>
      </c>
      <c r="I297" s="27" t="s">
        <v>1009</v>
      </c>
      <c r="J297" s="27" t="s">
        <v>1121</v>
      </c>
      <c r="K297" s="27" t="s">
        <v>1009</v>
      </c>
      <c r="L297" s="27" t="s">
        <v>1428</v>
      </c>
      <c r="M297" s="27" t="s">
        <v>1429</v>
      </c>
      <c r="N297" s="27" t="s">
        <v>1430</v>
      </c>
      <c r="O297" s="27" t="s">
        <v>1115</v>
      </c>
      <c r="P297" s="27" t="s">
        <v>1431</v>
      </c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7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</row>
    <row r="298" spans="1:135" ht="15">
      <c r="A298" s="27" t="s">
        <v>747</v>
      </c>
      <c r="B298" s="27" t="s">
        <v>571</v>
      </c>
      <c r="C298" s="27" t="s">
        <v>746</v>
      </c>
      <c r="D298" s="30">
        <v>45022</v>
      </c>
      <c r="E298" s="27" t="s">
        <v>1432</v>
      </c>
      <c r="F298" s="27" t="s">
        <v>1433</v>
      </c>
      <c r="G298" s="27" t="s">
        <v>1434</v>
      </c>
      <c r="H298" s="27"/>
      <c r="I298" s="27" t="s">
        <v>1435</v>
      </c>
      <c r="J298" s="27" t="s">
        <v>1357</v>
      </c>
      <c r="K298" s="27" t="s">
        <v>1009</v>
      </c>
      <c r="L298" s="27" t="s">
        <v>1436</v>
      </c>
      <c r="M298" s="27" t="s">
        <v>1437</v>
      </c>
      <c r="N298" s="27" t="s">
        <v>1438</v>
      </c>
      <c r="O298" s="28">
        <v>3</v>
      </c>
      <c r="P298" s="27" t="s">
        <v>1439</v>
      </c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 t="s">
        <v>1440</v>
      </c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</row>
    <row r="299" spans="1:135" ht="15">
      <c r="A299" s="27" t="s">
        <v>748</v>
      </c>
      <c r="B299" s="27" t="s">
        <v>571</v>
      </c>
      <c r="C299" s="27" t="s">
        <v>746</v>
      </c>
      <c r="D299" s="30">
        <v>45022</v>
      </c>
      <c r="E299" s="27" t="s">
        <v>1432</v>
      </c>
      <c r="F299" s="27" t="s">
        <v>1433</v>
      </c>
      <c r="G299" s="27" t="s">
        <v>1434</v>
      </c>
      <c r="H299" s="27"/>
      <c r="I299" s="27" t="s">
        <v>1435</v>
      </c>
      <c r="J299" s="27" t="s">
        <v>1357</v>
      </c>
      <c r="K299" s="27" t="s">
        <v>1009</v>
      </c>
      <c r="L299" s="27" t="s">
        <v>1441</v>
      </c>
      <c r="M299" s="27" t="s">
        <v>1437</v>
      </c>
      <c r="N299" s="27" t="s">
        <v>1442</v>
      </c>
      <c r="O299" s="28">
        <v>4</v>
      </c>
      <c r="P299" s="27" t="s">
        <v>1439</v>
      </c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 t="s">
        <v>1440</v>
      </c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</row>
    <row r="300" spans="1:135" ht="15">
      <c r="A300" s="27" t="s">
        <v>749</v>
      </c>
      <c r="B300" s="27" t="s">
        <v>571</v>
      </c>
      <c r="C300" s="27" t="s">
        <v>746</v>
      </c>
      <c r="D300" s="30">
        <v>45022</v>
      </c>
      <c r="E300" s="27" t="s">
        <v>1432</v>
      </c>
      <c r="F300" s="27" t="s">
        <v>1433</v>
      </c>
      <c r="G300" s="27" t="s">
        <v>1434</v>
      </c>
      <c r="H300" s="27"/>
      <c r="I300" s="27" t="s">
        <v>1435</v>
      </c>
      <c r="J300" s="27" t="s">
        <v>1357</v>
      </c>
      <c r="K300" s="27" t="s">
        <v>1009</v>
      </c>
      <c r="L300" s="27" t="s">
        <v>1443</v>
      </c>
      <c r="M300" s="27" t="s">
        <v>1437</v>
      </c>
      <c r="N300" s="27" t="s">
        <v>1444</v>
      </c>
      <c r="O300" s="28">
        <v>5</v>
      </c>
      <c r="P300" s="27" t="s">
        <v>1439</v>
      </c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 t="s">
        <v>1440</v>
      </c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  <c r="CA300" s="27"/>
      <c r="CB300" s="27"/>
      <c r="CC300" s="27"/>
      <c r="CD300" s="27"/>
      <c r="CE300" s="27"/>
      <c r="CF300" s="27"/>
      <c r="CG300" s="27"/>
      <c r="CH300" s="27"/>
      <c r="CI300" s="27"/>
      <c r="CJ300" s="27"/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/>
      <c r="CY300" s="27"/>
      <c r="CZ300" s="27"/>
      <c r="DA300" s="27"/>
      <c r="DB300" s="27"/>
      <c r="DC300" s="27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/>
      <c r="DQ300" s="27"/>
      <c r="DR300" s="27"/>
      <c r="DS300" s="27"/>
      <c r="DT300" s="27"/>
      <c r="DU300" s="27"/>
      <c r="DV300" s="27"/>
      <c r="DW300" s="27"/>
      <c r="DX300" s="27"/>
      <c r="DY300" s="27"/>
      <c r="DZ300" s="27"/>
      <c r="EA300" s="27"/>
      <c r="EB300" s="27"/>
      <c r="EC300" s="27"/>
      <c r="ED300" s="27"/>
      <c r="EE300" s="27"/>
    </row>
    <row r="301" spans="1:135" ht="15">
      <c r="A301" s="27" t="s">
        <v>750</v>
      </c>
      <c r="B301" s="27" t="s">
        <v>571</v>
      </c>
      <c r="C301" s="27" t="s">
        <v>746</v>
      </c>
      <c r="D301" s="30">
        <v>45022</v>
      </c>
      <c r="E301" s="27" t="s">
        <v>1432</v>
      </c>
      <c r="F301" s="27" t="s">
        <v>1433</v>
      </c>
      <c r="G301" s="27" t="s">
        <v>1434</v>
      </c>
      <c r="H301" s="27"/>
      <c r="I301" s="27" t="s">
        <v>1435</v>
      </c>
      <c r="J301" s="27" t="s">
        <v>1357</v>
      </c>
      <c r="K301" s="27" t="s">
        <v>1009</v>
      </c>
      <c r="L301" s="27" t="s">
        <v>1445</v>
      </c>
      <c r="M301" s="27" t="s">
        <v>1437</v>
      </c>
      <c r="N301" s="27" t="s">
        <v>1446</v>
      </c>
      <c r="O301" s="28">
        <v>6</v>
      </c>
      <c r="P301" s="27" t="s">
        <v>1439</v>
      </c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 t="s">
        <v>1440</v>
      </c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</row>
    <row r="302" spans="1:135" ht="15">
      <c r="A302" s="27" t="s">
        <v>751</v>
      </c>
      <c r="B302" s="27" t="s">
        <v>571</v>
      </c>
      <c r="C302" s="27" t="s">
        <v>746</v>
      </c>
      <c r="D302" s="30">
        <v>45022</v>
      </c>
      <c r="E302" s="27" t="s">
        <v>1432</v>
      </c>
      <c r="F302" s="27" t="s">
        <v>1433</v>
      </c>
      <c r="G302" s="27" t="s">
        <v>1434</v>
      </c>
      <c r="H302" s="27"/>
      <c r="I302" s="27" t="s">
        <v>1435</v>
      </c>
      <c r="J302" s="27" t="s">
        <v>1357</v>
      </c>
      <c r="K302" s="27" t="s">
        <v>1009</v>
      </c>
      <c r="L302" s="27" t="s">
        <v>1447</v>
      </c>
      <c r="M302" s="27" t="s">
        <v>1437</v>
      </c>
      <c r="N302" s="27" t="s">
        <v>1448</v>
      </c>
      <c r="O302" s="28">
        <v>7</v>
      </c>
      <c r="P302" s="27" t="s">
        <v>1439</v>
      </c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 t="s">
        <v>1440</v>
      </c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</row>
    <row r="303" spans="1:135" ht="15">
      <c r="A303" s="27" t="s">
        <v>752</v>
      </c>
      <c r="B303" s="27" t="s">
        <v>571</v>
      </c>
      <c r="C303" s="27" t="s">
        <v>746</v>
      </c>
      <c r="D303" s="30">
        <v>45022</v>
      </c>
      <c r="E303" s="27" t="s">
        <v>1432</v>
      </c>
      <c r="F303" s="27" t="s">
        <v>1433</v>
      </c>
      <c r="G303" s="27" t="s">
        <v>1434</v>
      </c>
      <c r="H303" s="27"/>
      <c r="I303" s="27" t="s">
        <v>1435</v>
      </c>
      <c r="J303" s="27" t="s">
        <v>1357</v>
      </c>
      <c r="K303" s="27" t="s">
        <v>1009</v>
      </c>
      <c r="L303" s="27" t="s">
        <v>1449</v>
      </c>
      <c r="M303" s="27" t="s">
        <v>1437</v>
      </c>
      <c r="N303" s="27" t="s">
        <v>1450</v>
      </c>
      <c r="O303" s="28">
        <v>8</v>
      </c>
      <c r="P303" s="27" t="s">
        <v>1439</v>
      </c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 t="s">
        <v>1440</v>
      </c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27"/>
      <c r="CV303" s="27"/>
      <c r="CW303" s="27"/>
      <c r="CX303" s="27"/>
      <c r="CY303" s="27"/>
      <c r="CZ303" s="27"/>
      <c r="DA303" s="27"/>
      <c r="DB303" s="27"/>
      <c r="DC303" s="27"/>
      <c r="DD303" s="27"/>
      <c r="DE303" s="27"/>
      <c r="DF303" s="27"/>
      <c r="DG303" s="27"/>
      <c r="DH303" s="27"/>
      <c r="DI303" s="27"/>
      <c r="DJ303" s="27"/>
      <c r="DK303" s="27"/>
      <c r="DL303" s="27"/>
      <c r="DM303" s="27"/>
      <c r="DN303" s="27"/>
      <c r="DO303" s="27"/>
      <c r="DP303" s="27"/>
      <c r="DQ303" s="27"/>
      <c r="DR303" s="27"/>
      <c r="DS303" s="27"/>
      <c r="DT303" s="27"/>
      <c r="DU303" s="27"/>
      <c r="DV303" s="27"/>
      <c r="DW303" s="27"/>
      <c r="DX303" s="27"/>
      <c r="DY303" s="27"/>
      <c r="DZ303" s="27"/>
      <c r="EA303" s="27"/>
      <c r="EB303" s="27"/>
      <c r="EC303" s="27"/>
      <c r="ED303" s="27"/>
      <c r="EE303" s="27"/>
    </row>
    <row r="304" spans="1:135" ht="15">
      <c r="A304" s="27" t="s">
        <v>753</v>
      </c>
      <c r="B304" s="27" t="s">
        <v>571</v>
      </c>
      <c r="C304" s="27" t="s">
        <v>746</v>
      </c>
      <c r="D304" s="30">
        <v>45022</v>
      </c>
      <c r="E304" s="27" t="s">
        <v>1432</v>
      </c>
      <c r="F304" s="27" t="s">
        <v>1433</v>
      </c>
      <c r="G304" s="27" t="s">
        <v>1434</v>
      </c>
      <c r="H304" s="27"/>
      <c r="I304" s="27" t="s">
        <v>1435</v>
      </c>
      <c r="J304" s="27" t="s">
        <v>1357</v>
      </c>
      <c r="K304" s="27" t="s">
        <v>1009</v>
      </c>
      <c r="L304" s="27" t="s">
        <v>1451</v>
      </c>
      <c r="M304" s="27" t="s">
        <v>1437</v>
      </c>
      <c r="N304" s="27" t="s">
        <v>1452</v>
      </c>
      <c r="O304" s="28">
        <v>9</v>
      </c>
      <c r="P304" s="27" t="s">
        <v>1439</v>
      </c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 t="s">
        <v>1440</v>
      </c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27"/>
      <c r="CV304" s="27"/>
      <c r="CW304" s="27"/>
      <c r="CX304" s="27"/>
      <c r="CY304" s="27"/>
      <c r="CZ304" s="27"/>
      <c r="DA304" s="27"/>
      <c r="DB304" s="27"/>
      <c r="DC304" s="27"/>
      <c r="DD304" s="27"/>
      <c r="DE304" s="27"/>
      <c r="DF304" s="27"/>
      <c r="DG304" s="27"/>
      <c r="DH304" s="27"/>
      <c r="DI304" s="27"/>
      <c r="DJ304" s="27"/>
      <c r="DK304" s="27"/>
      <c r="DL304" s="27"/>
      <c r="DM304" s="27"/>
      <c r="DN304" s="27"/>
      <c r="DO304" s="27"/>
      <c r="DP304" s="27"/>
      <c r="DQ304" s="27"/>
      <c r="DR304" s="27"/>
      <c r="DS304" s="27"/>
      <c r="DT304" s="27"/>
      <c r="DU304" s="27"/>
      <c r="DV304" s="27"/>
      <c r="DW304" s="27"/>
      <c r="DX304" s="27"/>
      <c r="DY304" s="27"/>
      <c r="DZ304" s="27"/>
      <c r="EA304" s="27"/>
      <c r="EB304" s="27"/>
      <c r="EC304" s="27"/>
      <c r="ED304" s="27"/>
      <c r="EE304" s="27"/>
    </row>
    <row r="305" spans="1:135" ht="15">
      <c r="A305" s="27" t="s">
        <v>754</v>
      </c>
      <c r="B305" s="27" t="s">
        <v>571</v>
      </c>
      <c r="C305" s="27" t="s">
        <v>746</v>
      </c>
      <c r="D305" s="30">
        <v>45022</v>
      </c>
      <c r="E305" s="27" t="s">
        <v>1432</v>
      </c>
      <c r="F305" s="27" t="s">
        <v>1433</v>
      </c>
      <c r="G305" s="27" t="s">
        <v>1434</v>
      </c>
      <c r="H305" s="27"/>
      <c r="I305" s="27" t="s">
        <v>1435</v>
      </c>
      <c r="J305" s="27" t="s">
        <v>1357</v>
      </c>
      <c r="K305" s="27" t="s">
        <v>1009</v>
      </c>
      <c r="L305" s="27" t="s">
        <v>1453</v>
      </c>
      <c r="M305" s="27" t="s">
        <v>1437</v>
      </c>
      <c r="N305" s="27" t="s">
        <v>1454</v>
      </c>
      <c r="O305" s="28">
        <v>10</v>
      </c>
      <c r="P305" s="27" t="s">
        <v>1439</v>
      </c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 t="s">
        <v>1440</v>
      </c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/>
      <c r="CZ305" s="27"/>
      <c r="DA305" s="27"/>
      <c r="DB305" s="27"/>
      <c r="DC305" s="27"/>
      <c r="DD305" s="27"/>
      <c r="DE305" s="27"/>
      <c r="DF305" s="27"/>
      <c r="DG305" s="27"/>
      <c r="DH305" s="27"/>
      <c r="DI305" s="27"/>
      <c r="DJ305" s="27"/>
      <c r="DK305" s="27"/>
      <c r="DL305" s="27"/>
      <c r="DM305" s="27"/>
      <c r="DN305" s="27"/>
      <c r="DO305" s="27"/>
      <c r="DP305" s="27"/>
      <c r="DQ305" s="27"/>
      <c r="DR305" s="27"/>
      <c r="DS305" s="27"/>
      <c r="DT305" s="27"/>
      <c r="DU305" s="27"/>
      <c r="DV305" s="27"/>
      <c r="DW305" s="27"/>
      <c r="DX305" s="27"/>
      <c r="DY305" s="27"/>
      <c r="DZ305" s="27"/>
      <c r="EA305" s="27"/>
      <c r="EB305" s="27"/>
      <c r="EC305" s="27"/>
      <c r="ED305" s="27"/>
      <c r="EE305" s="27"/>
    </row>
    <row r="306" spans="1:135" ht="15">
      <c r="A306" s="27" t="s">
        <v>755</v>
      </c>
      <c r="B306" s="27" t="s">
        <v>571</v>
      </c>
      <c r="C306" s="27" t="s">
        <v>746</v>
      </c>
      <c r="D306" s="30">
        <v>45022</v>
      </c>
      <c r="E306" s="27" t="s">
        <v>1432</v>
      </c>
      <c r="F306" s="27" t="s">
        <v>1433</v>
      </c>
      <c r="G306" s="27" t="s">
        <v>1434</v>
      </c>
      <c r="H306" s="27"/>
      <c r="I306" s="27" t="s">
        <v>1435</v>
      </c>
      <c r="J306" s="27" t="s">
        <v>1357</v>
      </c>
      <c r="K306" s="27" t="s">
        <v>1009</v>
      </c>
      <c r="L306" s="27" t="s">
        <v>1455</v>
      </c>
      <c r="M306" s="27" t="s">
        <v>1437</v>
      </c>
      <c r="N306" s="27" t="s">
        <v>1456</v>
      </c>
      <c r="O306" s="28">
        <v>11</v>
      </c>
      <c r="P306" s="27" t="s">
        <v>1439</v>
      </c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 t="s">
        <v>1440</v>
      </c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27"/>
      <c r="CV306" s="27"/>
      <c r="CW306" s="27"/>
      <c r="CX306" s="27"/>
      <c r="CY306" s="27"/>
      <c r="CZ306" s="27"/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</row>
    <row r="307" spans="1:135" ht="15">
      <c r="A307" s="27" t="s">
        <v>1457</v>
      </c>
      <c r="B307" s="27" t="s">
        <v>571</v>
      </c>
      <c r="C307" s="27" t="s">
        <v>746</v>
      </c>
      <c r="D307" s="30">
        <v>45022</v>
      </c>
      <c r="E307" s="27" t="s">
        <v>1432</v>
      </c>
      <c r="F307" s="27" t="s">
        <v>1433</v>
      </c>
      <c r="G307" s="27" t="s">
        <v>1434</v>
      </c>
      <c r="H307" s="27"/>
      <c r="I307" s="27" t="s">
        <v>1435</v>
      </c>
      <c r="J307" s="27" t="s">
        <v>1357</v>
      </c>
      <c r="K307" s="27" t="s">
        <v>1009</v>
      </c>
      <c r="L307" s="27" t="s">
        <v>1458</v>
      </c>
      <c r="M307" s="27" t="s">
        <v>1437</v>
      </c>
      <c r="N307" s="27" t="s">
        <v>1459</v>
      </c>
      <c r="O307" s="28">
        <v>12</v>
      </c>
      <c r="P307" s="27" t="s">
        <v>1439</v>
      </c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 t="s">
        <v>1440</v>
      </c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27"/>
      <c r="CV307" s="27"/>
      <c r="CW307" s="27"/>
      <c r="CX307" s="27"/>
      <c r="CY307" s="27"/>
      <c r="CZ307" s="27"/>
      <c r="DA307" s="27"/>
      <c r="DB307" s="27"/>
      <c r="DC307" s="27"/>
      <c r="DD307" s="27"/>
      <c r="DE307" s="27"/>
      <c r="DF307" s="27"/>
      <c r="DG307" s="27"/>
      <c r="DH307" s="27"/>
      <c r="DI307" s="27"/>
      <c r="DJ307" s="27"/>
      <c r="DK307" s="27"/>
      <c r="DL307" s="27"/>
      <c r="DM307" s="27"/>
      <c r="DN307" s="27"/>
      <c r="DO307" s="27"/>
      <c r="DP307" s="27"/>
      <c r="DQ307" s="27"/>
      <c r="DR307" s="27"/>
      <c r="DS307" s="27"/>
      <c r="DT307" s="27"/>
      <c r="DU307" s="27"/>
      <c r="DV307" s="27"/>
      <c r="DW307" s="27"/>
      <c r="DX307" s="27"/>
      <c r="DY307" s="27"/>
      <c r="DZ307" s="27"/>
      <c r="EA307" s="27"/>
      <c r="EB307" s="27"/>
      <c r="EC307" s="27"/>
      <c r="ED307" s="27"/>
      <c r="EE307" s="27"/>
    </row>
    <row r="308" spans="1:135" ht="15">
      <c r="A308" s="27" t="s">
        <v>769</v>
      </c>
      <c r="B308" s="27" t="s">
        <v>571</v>
      </c>
      <c r="C308" s="27" t="s">
        <v>768</v>
      </c>
      <c r="D308" s="27" t="s">
        <v>1339</v>
      </c>
      <c r="E308" s="27" t="s">
        <v>1460</v>
      </c>
      <c r="F308" s="27" t="s">
        <v>1461</v>
      </c>
      <c r="G308" s="27" t="s">
        <v>1462</v>
      </c>
      <c r="H308" s="27"/>
      <c r="I308" s="27" t="s">
        <v>1463</v>
      </c>
      <c r="J308" s="27" t="s">
        <v>1367</v>
      </c>
      <c r="K308" s="27" t="s">
        <v>1009</v>
      </c>
      <c r="L308" s="27" t="s">
        <v>1464</v>
      </c>
      <c r="M308" s="27" t="s">
        <v>1465</v>
      </c>
      <c r="N308" s="27" t="s">
        <v>1466</v>
      </c>
      <c r="O308" s="27" t="s">
        <v>1115</v>
      </c>
      <c r="P308" s="27" t="s">
        <v>1467</v>
      </c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 t="s">
        <v>1468</v>
      </c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</row>
    <row r="309" spans="1:135" ht="15">
      <c r="A309" s="27" t="s">
        <v>770</v>
      </c>
      <c r="B309" s="27" t="s">
        <v>571</v>
      </c>
      <c r="C309" s="27" t="s">
        <v>768</v>
      </c>
      <c r="D309" s="27" t="s">
        <v>1339</v>
      </c>
      <c r="E309" s="27" t="s">
        <v>1460</v>
      </c>
      <c r="F309" s="27" t="s">
        <v>1461</v>
      </c>
      <c r="G309" s="27" t="s">
        <v>1462</v>
      </c>
      <c r="H309" s="27"/>
      <c r="I309" s="27" t="s">
        <v>1463</v>
      </c>
      <c r="J309" s="27" t="s">
        <v>1367</v>
      </c>
      <c r="K309" s="27" t="s">
        <v>1009</v>
      </c>
      <c r="L309" s="27" t="s">
        <v>1464</v>
      </c>
      <c r="M309" s="27" t="s">
        <v>1465</v>
      </c>
      <c r="N309" s="27" t="s">
        <v>1466</v>
      </c>
      <c r="O309" s="27" t="s">
        <v>1115</v>
      </c>
      <c r="P309" s="27" t="s">
        <v>1467</v>
      </c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 t="s">
        <v>1468</v>
      </c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27"/>
      <c r="CV309" s="27"/>
      <c r="CW309" s="27"/>
      <c r="CX309" s="27"/>
      <c r="CY309" s="27"/>
      <c r="CZ309" s="27"/>
      <c r="DA309" s="27"/>
      <c r="DB309" s="27"/>
      <c r="DC309" s="27"/>
      <c r="DD309" s="27"/>
      <c r="DE309" s="27"/>
      <c r="DF309" s="27"/>
      <c r="DG309" s="27"/>
      <c r="DH309" s="27"/>
      <c r="DI309" s="27"/>
      <c r="DJ309" s="27"/>
      <c r="DK309" s="27"/>
      <c r="DL309" s="27"/>
      <c r="DM309" s="27"/>
      <c r="DN309" s="27"/>
      <c r="DO309" s="27"/>
      <c r="DP309" s="27"/>
      <c r="DQ309" s="27"/>
      <c r="DR309" s="27"/>
      <c r="DS309" s="27"/>
      <c r="DT309" s="27"/>
      <c r="DU309" s="27"/>
      <c r="DV309" s="27"/>
      <c r="DW309" s="27"/>
      <c r="DX309" s="27"/>
      <c r="DY309" s="27"/>
      <c r="DZ309" s="27"/>
      <c r="EA309" s="27"/>
      <c r="EB309" s="27"/>
      <c r="EC309" s="27"/>
      <c r="ED309" s="27"/>
      <c r="EE309" s="27"/>
    </row>
    <row r="310" spans="1:135" ht="15">
      <c r="A310" s="27" t="s">
        <v>771</v>
      </c>
      <c r="B310" s="27" t="s">
        <v>571</v>
      </c>
      <c r="C310" s="27" t="s">
        <v>768</v>
      </c>
      <c r="D310" s="27" t="s">
        <v>1339</v>
      </c>
      <c r="E310" s="27" t="s">
        <v>1460</v>
      </c>
      <c r="F310" s="27" t="s">
        <v>1461</v>
      </c>
      <c r="G310" s="27" t="s">
        <v>1462</v>
      </c>
      <c r="H310" s="27"/>
      <c r="I310" s="27" t="s">
        <v>1463</v>
      </c>
      <c r="J310" s="27" t="s">
        <v>1367</v>
      </c>
      <c r="K310" s="27" t="s">
        <v>1009</v>
      </c>
      <c r="L310" s="27" t="s">
        <v>1464</v>
      </c>
      <c r="M310" s="27" t="s">
        <v>1465</v>
      </c>
      <c r="N310" s="27" t="s">
        <v>1466</v>
      </c>
      <c r="O310" s="27" t="s">
        <v>1115</v>
      </c>
      <c r="P310" s="27" t="s">
        <v>1467</v>
      </c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 t="s">
        <v>1468</v>
      </c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</row>
    <row r="311" spans="1:135" ht="15">
      <c r="A311" s="27" t="s">
        <v>772</v>
      </c>
      <c r="B311" s="27" t="s">
        <v>571</v>
      </c>
      <c r="C311" s="27" t="s">
        <v>768</v>
      </c>
      <c r="D311" s="27" t="s">
        <v>1339</v>
      </c>
      <c r="E311" s="27" t="s">
        <v>1460</v>
      </c>
      <c r="F311" s="27" t="s">
        <v>1461</v>
      </c>
      <c r="G311" s="27" t="s">
        <v>1462</v>
      </c>
      <c r="H311" s="27"/>
      <c r="I311" s="27" t="s">
        <v>1463</v>
      </c>
      <c r="J311" s="27" t="s">
        <v>1367</v>
      </c>
      <c r="K311" s="27" t="s">
        <v>1009</v>
      </c>
      <c r="L311" s="27" t="s">
        <v>1464</v>
      </c>
      <c r="M311" s="27" t="s">
        <v>1465</v>
      </c>
      <c r="N311" s="27" t="s">
        <v>1466</v>
      </c>
      <c r="O311" s="27" t="s">
        <v>1115</v>
      </c>
      <c r="P311" s="27" t="s">
        <v>1467</v>
      </c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 t="s">
        <v>1468</v>
      </c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27"/>
      <c r="CV311" s="27"/>
      <c r="CW311" s="27"/>
      <c r="CX311" s="27"/>
      <c r="CY311" s="27"/>
      <c r="CZ311" s="27"/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</row>
    <row r="312" spans="1:135" ht="15">
      <c r="A312" s="27" t="s">
        <v>773</v>
      </c>
      <c r="B312" s="27" t="s">
        <v>571</v>
      </c>
      <c r="C312" s="27" t="s">
        <v>768</v>
      </c>
      <c r="D312" s="27" t="s">
        <v>1339</v>
      </c>
      <c r="E312" s="27" t="s">
        <v>1460</v>
      </c>
      <c r="F312" s="27" t="s">
        <v>1461</v>
      </c>
      <c r="G312" s="27" t="s">
        <v>1462</v>
      </c>
      <c r="H312" s="27"/>
      <c r="I312" s="27" t="s">
        <v>1463</v>
      </c>
      <c r="J312" s="27" t="s">
        <v>1367</v>
      </c>
      <c r="K312" s="27" t="s">
        <v>1009</v>
      </c>
      <c r="L312" s="27" t="s">
        <v>1464</v>
      </c>
      <c r="M312" s="27" t="s">
        <v>1465</v>
      </c>
      <c r="N312" s="27" t="s">
        <v>1466</v>
      </c>
      <c r="O312" s="27" t="s">
        <v>1115</v>
      </c>
      <c r="P312" s="27" t="s">
        <v>1467</v>
      </c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 t="s">
        <v>1468</v>
      </c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27"/>
      <c r="CV312" s="27"/>
      <c r="CW312" s="27"/>
      <c r="CX312" s="27"/>
      <c r="CY312" s="27"/>
      <c r="CZ312" s="27"/>
      <c r="DA312" s="27"/>
      <c r="DB312" s="27"/>
      <c r="DC312" s="27"/>
      <c r="DD312" s="27"/>
      <c r="DE312" s="27"/>
      <c r="DF312" s="27"/>
      <c r="DG312" s="27"/>
      <c r="DH312" s="27"/>
      <c r="DI312" s="27"/>
      <c r="DJ312" s="27"/>
      <c r="DK312" s="27"/>
      <c r="DL312" s="27"/>
      <c r="DM312" s="27"/>
      <c r="DN312" s="27"/>
      <c r="DO312" s="27"/>
      <c r="DP312" s="27"/>
      <c r="DQ312" s="27"/>
      <c r="DR312" s="27"/>
      <c r="DS312" s="27"/>
      <c r="DT312" s="27"/>
      <c r="DU312" s="27"/>
      <c r="DV312" s="27"/>
      <c r="DW312" s="27"/>
      <c r="DX312" s="27"/>
      <c r="DY312" s="27"/>
      <c r="DZ312" s="27"/>
      <c r="EA312" s="27"/>
      <c r="EB312" s="27"/>
      <c r="EC312" s="27"/>
      <c r="ED312" s="27"/>
      <c r="EE312" s="27"/>
    </row>
    <row r="313" spans="1:135" ht="15">
      <c r="A313" s="27" t="s">
        <v>774</v>
      </c>
      <c r="B313" s="27" t="s">
        <v>571</v>
      </c>
      <c r="C313" s="27" t="s">
        <v>768</v>
      </c>
      <c r="D313" s="27" t="s">
        <v>1339</v>
      </c>
      <c r="E313" s="27" t="s">
        <v>1460</v>
      </c>
      <c r="F313" s="27" t="s">
        <v>1461</v>
      </c>
      <c r="G313" s="27" t="s">
        <v>1462</v>
      </c>
      <c r="H313" s="27"/>
      <c r="I313" s="27" t="s">
        <v>1463</v>
      </c>
      <c r="J313" s="27" t="s">
        <v>1367</v>
      </c>
      <c r="K313" s="27" t="s">
        <v>1009</v>
      </c>
      <c r="L313" s="27" t="s">
        <v>1464</v>
      </c>
      <c r="M313" s="27" t="s">
        <v>1465</v>
      </c>
      <c r="N313" s="27" t="s">
        <v>1466</v>
      </c>
      <c r="O313" s="27" t="s">
        <v>1115</v>
      </c>
      <c r="P313" s="27" t="s">
        <v>1467</v>
      </c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 t="s">
        <v>1468</v>
      </c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</row>
    <row r="314" spans="1:135" ht="15">
      <c r="A314" s="27" t="s">
        <v>775</v>
      </c>
      <c r="B314" s="27" t="s">
        <v>571</v>
      </c>
      <c r="C314" s="27" t="s">
        <v>768</v>
      </c>
      <c r="D314" s="27" t="s">
        <v>1339</v>
      </c>
      <c r="E314" s="27" t="s">
        <v>1460</v>
      </c>
      <c r="F314" s="27" t="s">
        <v>1461</v>
      </c>
      <c r="G314" s="27" t="s">
        <v>1462</v>
      </c>
      <c r="H314" s="27"/>
      <c r="I314" s="27" t="s">
        <v>1463</v>
      </c>
      <c r="J314" s="27" t="s">
        <v>1367</v>
      </c>
      <c r="K314" s="27" t="s">
        <v>1009</v>
      </c>
      <c r="L314" s="27" t="s">
        <v>1464</v>
      </c>
      <c r="M314" s="27" t="s">
        <v>1465</v>
      </c>
      <c r="N314" s="27" t="s">
        <v>1466</v>
      </c>
      <c r="O314" s="27" t="s">
        <v>1115</v>
      </c>
      <c r="P314" s="27" t="s">
        <v>1467</v>
      </c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 t="s">
        <v>1468</v>
      </c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</row>
    <row r="315" spans="1:135" ht="15">
      <c r="A315" s="27" t="s">
        <v>776</v>
      </c>
      <c r="B315" s="27" t="s">
        <v>571</v>
      </c>
      <c r="C315" s="27" t="s">
        <v>768</v>
      </c>
      <c r="D315" s="27" t="s">
        <v>1339</v>
      </c>
      <c r="E315" s="27" t="s">
        <v>1460</v>
      </c>
      <c r="F315" s="27" t="s">
        <v>1461</v>
      </c>
      <c r="G315" s="27" t="s">
        <v>1462</v>
      </c>
      <c r="H315" s="27"/>
      <c r="I315" s="27" t="s">
        <v>1463</v>
      </c>
      <c r="J315" s="27" t="s">
        <v>1367</v>
      </c>
      <c r="K315" s="27" t="s">
        <v>1009</v>
      </c>
      <c r="L315" s="27" t="s">
        <v>1464</v>
      </c>
      <c r="M315" s="27" t="s">
        <v>1465</v>
      </c>
      <c r="N315" s="27" t="s">
        <v>1466</v>
      </c>
      <c r="O315" s="27" t="s">
        <v>1115</v>
      </c>
      <c r="P315" s="27" t="s">
        <v>1467</v>
      </c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 t="s">
        <v>1468</v>
      </c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</row>
    <row r="316" spans="1:135" ht="15">
      <c r="A316" s="27" t="s">
        <v>777</v>
      </c>
      <c r="B316" s="27" t="s">
        <v>571</v>
      </c>
      <c r="C316" s="27" t="s">
        <v>768</v>
      </c>
      <c r="D316" s="27" t="s">
        <v>1339</v>
      </c>
      <c r="E316" s="27" t="s">
        <v>1460</v>
      </c>
      <c r="F316" s="27" t="s">
        <v>1461</v>
      </c>
      <c r="G316" s="27" t="s">
        <v>1462</v>
      </c>
      <c r="H316" s="27"/>
      <c r="I316" s="27" t="s">
        <v>1463</v>
      </c>
      <c r="J316" s="27" t="s">
        <v>1367</v>
      </c>
      <c r="K316" s="27" t="s">
        <v>1009</v>
      </c>
      <c r="L316" s="27" t="s">
        <v>1464</v>
      </c>
      <c r="M316" s="27" t="s">
        <v>1465</v>
      </c>
      <c r="N316" s="27" t="s">
        <v>1466</v>
      </c>
      <c r="O316" s="27" t="s">
        <v>1115</v>
      </c>
      <c r="P316" s="27" t="s">
        <v>1467</v>
      </c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 t="s">
        <v>1468</v>
      </c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</row>
    <row r="317" spans="1:135" ht="15">
      <c r="A317" s="27" t="s">
        <v>778</v>
      </c>
      <c r="B317" s="27" t="s">
        <v>571</v>
      </c>
      <c r="C317" s="27" t="s">
        <v>768</v>
      </c>
      <c r="D317" s="27" t="s">
        <v>1339</v>
      </c>
      <c r="E317" s="27" t="s">
        <v>1460</v>
      </c>
      <c r="F317" s="27" t="s">
        <v>1461</v>
      </c>
      <c r="G317" s="27" t="s">
        <v>1462</v>
      </c>
      <c r="H317" s="27"/>
      <c r="I317" s="27" t="s">
        <v>1463</v>
      </c>
      <c r="J317" s="27" t="s">
        <v>1367</v>
      </c>
      <c r="K317" s="27" t="s">
        <v>1009</v>
      </c>
      <c r="L317" s="27" t="s">
        <v>1464</v>
      </c>
      <c r="M317" s="27" t="s">
        <v>1465</v>
      </c>
      <c r="N317" s="27" t="s">
        <v>1466</v>
      </c>
      <c r="O317" s="27" t="s">
        <v>1115</v>
      </c>
      <c r="P317" s="27" t="s">
        <v>1467</v>
      </c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 t="s">
        <v>1468</v>
      </c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27"/>
      <c r="CV317" s="27"/>
      <c r="CW317" s="27"/>
      <c r="CX317" s="27"/>
      <c r="CY317" s="27"/>
      <c r="CZ317" s="27"/>
      <c r="DA317" s="27"/>
      <c r="DB317" s="27"/>
      <c r="DC317" s="27"/>
      <c r="DD317" s="27"/>
      <c r="DE317" s="27"/>
      <c r="DF317" s="27"/>
      <c r="DG317" s="27"/>
      <c r="DH317" s="27"/>
      <c r="DI317" s="27"/>
      <c r="DJ317" s="27"/>
      <c r="DK317" s="27"/>
      <c r="DL317" s="27"/>
      <c r="DM317" s="27"/>
      <c r="DN317" s="27"/>
      <c r="DO317" s="27"/>
      <c r="DP317" s="27"/>
      <c r="DQ317" s="27"/>
      <c r="DR317" s="27"/>
      <c r="DS317" s="27"/>
      <c r="DT317" s="27"/>
      <c r="DU317" s="27"/>
      <c r="DV317" s="27"/>
      <c r="DW317" s="27"/>
      <c r="DX317" s="27"/>
      <c r="DY317" s="27"/>
      <c r="DZ317" s="27"/>
      <c r="EA317" s="27"/>
      <c r="EB317" s="27"/>
      <c r="EC317" s="27"/>
      <c r="ED317" s="27"/>
      <c r="EE317" s="27"/>
    </row>
    <row r="318" spans="1:135" ht="15">
      <c r="A318" s="27" t="s">
        <v>779</v>
      </c>
      <c r="B318" s="27" t="s">
        <v>571</v>
      </c>
      <c r="C318" s="27" t="s">
        <v>768</v>
      </c>
      <c r="D318" s="27" t="s">
        <v>1339</v>
      </c>
      <c r="E318" s="27" t="s">
        <v>1460</v>
      </c>
      <c r="F318" s="27" t="s">
        <v>1461</v>
      </c>
      <c r="G318" s="27" t="s">
        <v>1462</v>
      </c>
      <c r="H318" s="27"/>
      <c r="I318" s="27" t="s">
        <v>1463</v>
      </c>
      <c r="J318" s="27" t="s">
        <v>1367</v>
      </c>
      <c r="K318" s="27" t="s">
        <v>1009</v>
      </c>
      <c r="L318" s="27" t="s">
        <v>1464</v>
      </c>
      <c r="M318" s="27" t="s">
        <v>1465</v>
      </c>
      <c r="N318" s="27" t="s">
        <v>1466</v>
      </c>
      <c r="O318" s="27" t="s">
        <v>1115</v>
      </c>
      <c r="P318" s="27" t="s">
        <v>1467</v>
      </c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 t="s">
        <v>1468</v>
      </c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27"/>
      <c r="CL318" s="27"/>
      <c r="CM318" s="27"/>
      <c r="CN318" s="27"/>
      <c r="CO318" s="27"/>
      <c r="CP318" s="27"/>
      <c r="CQ318" s="27"/>
      <c r="CR318" s="27"/>
      <c r="CS318" s="27"/>
      <c r="CT318" s="27"/>
      <c r="CU318" s="27"/>
      <c r="CV318" s="27"/>
      <c r="CW318" s="27"/>
      <c r="CX318" s="27"/>
      <c r="CY318" s="27"/>
      <c r="CZ318" s="27"/>
      <c r="DA318" s="27"/>
      <c r="DB318" s="27"/>
      <c r="DC318" s="27"/>
      <c r="DD318" s="27"/>
      <c r="DE318" s="27"/>
      <c r="DF318" s="27"/>
      <c r="DG318" s="27"/>
      <c r="DH318" s="27"/>
      <c r="DI318" s="27"/>
      <c r="DJ318" s="27"/>
      <c r="DK318" s="27"/>
      <c r="DL318" s="27"/>
      <c r="DM318" s="27"/>
      <c r="DN318" s="27"/>
      <c r="DO318" s="27"/>
      <c r="DP318" s="27"/>
      <c r="DQ318" s="27"/>
      <c r="DR318" s="27"/>
      <c r="DS318" s="27"/>
      <c r="DT318" s="27"/>
      <c r="DU318" s="27"/>
      <c r="DV318" s="27"/>
      <c r="DW318" s="27"/>
      <c r="DX318" s="27"/>
      <c r="DY318" s="27"/>
      <c r="DZ318" s="27"/>
      <c r="EA318" s="27"/>
      <c r="EB318" s="27"/>
      <c r="EC318" s="27"/>
      <c r="ED318" s="27"/>
      <c r="EE318" s="27"/>
    </row>
    <row r="319" spans="1:135" ht="15">
      <c r="A319" s="27" t="s">
        <v>780</v>
      </c>
      <c r="B319" s="27" t="s">
        <v>571</v>
      </c>
      <c r="C319" s="27" t="s">
        <v>768</v>
      </c>
      <c r="D319" s="27" t="s">
        <v>1339</v>
      </c>
      <c r="E319" s="27" t="s">
        <v>1460</v>
      </c>
      <c r="F319" s="27" t="s">
        <v>1461</v>
      </c>
      <c r="G319" s="27" t="s">
        <v>1462</v>
      </c>
      <c r="H319" s="27"/>
      <c r="I319" s="27" t="s">
        <v>1463</v>
      </c>
      <c r="J319" s="27" t="s">
        <v>1367</v>
      </c>
      <c r="K319" s="27" t="s">
        <v>1009</v>
      </c>
      <c r="L319" s="27" t="s">
        <v>1464</v>
      </c>
      <c r="M319" s="27" t="s">
        <v>1465</v>
      </c>
      <c r="N319" s="27" t="s">
        <v>1466</v>
      </c>
      <c r="O319" s="27" t="s">
        <v>1115</v>
      </c>
      <c r="P319" s="27" t="s">
        <v>1467</v>
      </c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 t="s">
        <v>1468</v>
      </c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27"/>
      <c r="CL319" s="27"/>
      <c r="CM319" s="27"/>
      <c r="CN319" s="27"/>
      <c r="CO319" s="27"/>
      <c r="CP319" s="27"/>
      <c r="CQ319" s="27"/>
      <c r="CR319" s="27"/>
      <c r="CS319" s="27"/>
      <c r="CT319" s="27"/>
      <c r="CU319" s="27"/>
      <c r="CV319" s="27"/>
      <c r="CW319" s="27"/>
      <c r="CX319" s="27"/>
      <c r="CY319" s="27"/>
      <c r="CZ319" s="27"/>
      <c r="DA319" s="27"/>
      <c r="DB319" s="27"/>
      <c r="DC319" s="27"/>
      <c r="DD319" s="27"/>
      <c r="DE319" s="27"/>
      <c r="DF319" s="27"/>
      <c r="DG319" s="27"/>
      <c r="DH319" s="27"/>
      <c r="DI319" s="27"/>
      <c r="DJ319" s="27"/>
      <c r="DK319" s="27"/>
      <c r="DL319" s="27"/>
      <c r="DM319" s="27"/>
      <c r="DN319" s="27"/>
      <c r="DO319" s="27"/>
      <c r="DP319" s="27"/>
      <c r="DQ319" s="27"/>
      <c r="DR319" s="27"/>
      <c r="DS319" s="27"/>
      <c r="DT319" s="27"/>
      <c r="DU319" s="27"/>
      <c r="DV319" s="27"/>
      <c r="DW319" s="27"/>
      <c r="DX319" s="27"/>
      <c r="DY319" s="27"/>
      <c r="DZ319" s="27"/>
      <c r="EA319" s="27"/>
      <c r="EB319" s="27"/>
      <c r="EC319" s="27"/>
      <c r="ED319" s="27"/>
      <c r="EE319" s="27"/>
    </row>
    <row r="320" spans="1:135" ht="15">
      <c r="A320" s="27" t="s">
        <v>781</v>
      </c>
      <c r="B320" s="27" t="s">
        <v>571</v>
      </c>
      <c r="C320" s="27" t="s">
        <v>768</v>
      </c>
      <c r="D320" s="27" t="s">
        <v>1469</v>
      </c>
      <c r="E320" s="27" t="s">
        <v>1470</v>
      </c>
      <c r="F320" s="27" t="s">
        <v>1471</v>
      </c>
      <c r="G320" s="27" t="s">
        <v>1472</v>
      </c>
      <c r="H320" s="27" t="s">
        <v>1473</v>
      </c>
      <c r="I320" s="27" t="s">
        <v>1474</v>
      </c>
      <c r="J320" s="27" t="s">
        <v>1367</v>
      </c>
      <c r="K320" s="27" t="s">
        <v>1009</v>
      </c>
      <c r="L320" s="27" t="s">
        <v>1118</v>
      </c>
      <c r="M320" s="27" t="s">
        <v>1475</v>
      </c>
      <c r="N320" s="27" t="s">
        <v>1015</v>
      </c>
      <c r="O320" s="27" t="s">
        <v>1115</v>
      </c>
      <c r="P320" s="27" t="s">
        <v>1476</v>
      </c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27"/>
      <c r="CV320" s="27"/>
      <c r="CW320" s="27"/>
      <c r="CX320" s="27"/>
      <c r="CY320" s="27"/>
      <c r="CZ320" s="27"/>
      <c r="DA320" s="27"/>
      <c r="DB320" s="27"/>
      <c r="DC320" s="27"/>
      <c r="DD320" s="27"/>
      <c r="DE320" s="27"/>
      <c r="DF320" s="27"/>
      <c r="DG320" s="27"/>
      <c r="DH320" s="27"/>
      <c r="DI320" s="27"/>
      <c r="DJ320" s="27"/>
      <c r="DK320" s="27"/>
      <c r="DL320" s="27"/>
      <c r="DM320" s="27"/>
      <c r="DN320" s="27"/>
      <c r="DO320" s="27"/>
      <c r="DP320" s="27"/>
      <c r="DQ320" s="27"/>
      <c r="DR320" s="27"/>
      <c r="DS320" s="27"/>
      <c r="DT320" s="27"/>
      <c r="DU320" s="27"/>
      <c r="DV320" s="27"/>
      <c r="DW320" s="27"/>
      <c r="DX320" s="27"/>
      <c r="DY320" s="27"/>
      <c r="DZ320" s="27"/>
      <c r="EA320" s="27"/>
      <c r="EB320" s="27"/>
      <c r="EC320" s="27"/>
      <c r="ED320" s="27"/>
      <c r="EE320" s="27"/>
    </row>
    <row r="321" spans="1:135" ht="15">
      <c r="A321" s="27" t="s">
        <v>782</v>
      </c>
      <c r="B321" s="27" t="s">
        <v>571</v>
      </c>
      <c r="C321" s="27" t="s">
        <v>768</v>
      </c>
      <c r="D321" s="27" t="s">
        <v>1469</v>
      </c>
      <c r="E321" s="27" t="s">
        <v>1470</v>
      </c>
      <c r="F321" s="27" t="s">
        <v>1471</v>
      </c>
      <c r="G321" s="27" t="s">
        <v>1472</v>
      </c>
      <c r="H321" s="27" t="s">
        <v>1473</v>
      </c>
      <c r="I321" s="27" t="s">
        <v>1474</v>
      </c>
      <c r="J321" s="27" t="s">
        <v>1367</v>
      </c>
      <c r="K321" s="27" t="s">
        <v>1009</v>
      </c>
      <c r="L321" s="27" t="s">
        <v>1118</v>
      </c>
      <c r="M321" s="27" t="s">
        <v>1475</v>
      </c>
      <c r="N321" s="27" t="s">
        <v>1015</v>
      </c>
      <c r="O321" s="27" t="s">
        <v>1115</v>
      </c>
      <c r="P321" s="27" t="s">
        <v>1476</v>
      </c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27"/>
      <c r="CV321" s="27"/>
      <c r="CW321" s="27"/>
      <c r="CX321" s="27"/>
      <c r="CY321" s="27"/>
      <c r="CZ321" s="27"/>
      <c r="DA321" s="27"/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</row>
    <row r="322" spans="1:135" ht="15">
      <c r="A322" s="27" t="s">
        <v>783</v>
      </c>
      <c r="B322" s="27" t="s">
        <v>571</v>
      </c>
      <c r="C322" s="27" t="s">
        <v>768</v>
      </c>
      <c r="D322" s="27" t="s">
        <v>1469</v>
      </c>
      <c r="E322" s="27" t="s">
        <v>1470</v>
      </c>
      <c r="F322" s="27" t="s">
        <v>1471</v>
      </c>
      <c r="G322" s="27" t="s">
        <v>1472</v>
      </c>
      <c r="H322" s="27" t="s">
        <v>1473</v>
      </c>
      <c r="I322" s="27" t="s">
        <v>1474</v>
      </c>
      <c r="J322" s="27" t="s">
        <v>1367</v>
      </c>
      <c r="K322" s="27" t="s">
        <v>1009</v>
      </c>
      <c r="L322" s="27" t="s">
        <v>1118</v>
      </c>
      <c r="M322" s="27" t="s">
        <v>1475</v>
      </c>
      <c r="N322" s="27" t="s">
        <v>1015</v>
      </c>
      <c r="O322" s="27" t="s">
        <v>1115</v>
      </c>
      <c r="P322" s="27" t="s">
        <v>1476</v>
      </c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27"/>
      <c r="CV322" s="27"/>
      <c r="CW322" s="27"/>
      <c r="CX322" s="27"/>
      <c r="CY322" s="27"/>
      <c r="CZ322" s="27"/>
      <c r="DA322" s="27"/>
      <c r="DB322" s="27"/>
      <c r="DC322" s="27"/>
      <c r="DD322" s="27"/>
      <c r="DE322" s="27"/>
      <c r="DF322" s="27"/>
      <c r="DG322" s="27"/>
      <c r="DH322" s="27"/>
      <c r="DI322" s="27"/>
      <c r="DJ322" s="27"/>
      <c r="DK322" s="27"/>
      <c r="DL322" s="27"/>
      <c r="DM322" s="27"/>
      <c r="DN322" s="27"/>
      <c r="DO322" s="27"/>
      <c r="DP322" s="27"/>
      <c r="DQ322" s="27"/>
      <c r="DR322" s="27"/>
      <c r="DS322" s="27"/>
      <c r="DT322" s="27"/>
      <c r="DU322" s="27"/>
      <c r="DV322" s="27"/>
      <c r="DW322" s="27"/>
      <c r="DX322" s="27"/>
      <c r="DY322" s="27"/>
      <c r="DZ322" s="27"/>
      <c r="EA322" s="27"/>
      <c r="EB322" s="27"/>
      <c r="EC322" s="27"/>
      <c r="ED322" s="27"/>
      <c r="EE322" s="27"/>
    </row>
    <row r="323" spans="1:135" ht="15">
      <c r="A323" s="27" t="s">
        <v>784</v>
      </c>
      <c r="B323" s="27" t="s">
        <v>571</v>
      </c>
      <c r="C323" s="27" t="s">
        <v>768</v>
      </c>
      <c r="D323" s="27" t="s">
        <v>1469</v>
      </c>
      <c r="E323" s="27" t="s">
        <v>1470</v>
      </c>
      <c r="F323" s="27" t="s">
        <v>1471</v>
      </c>
      <c r="G323" s="27" t="s">
        <v>1472</v>
      </c>
      <c r="H323" s="27" t="s">
        <v>1473</v>
      </c>
      <c r="I323" s="27" t="s">
        <v>1474</v>
      </c>
      <c r="J323" s="27" t="s">
        <v>1367</v>
      </c>
      <c r="K323" s="27" t="s">
        <v>1009</v>
      </c>
      <c r="L323" s="27" t="s">
        <v>1118</v>
      </c>
      <c r="M323" s="27" t="s">
        <v>1475</v>
      </c>
      <c r="N323" s="27" t="s">
        <v>1015</v>
      </c>
      <c r="O323" s="27" t="s">
        <v>1115</v>
      </c>
      <c r="P323" s="27" t="s">
        <v>1476</v>
      </c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27"/>
      <c r="CV323" s="27"/>
      <c r="CW323" s="27"/>
      <c r="CX323" s="27"/>
      <c r="CY323" s="27"/>
      <c r="CZ323" s="27"/>
      <c r="DA323" s="27"/>
      <c r="DB323" s="27"/>
      <c r="DC323" s="27"/>
      <c r="DD323" s="27"/>
      <c r="DE323" s="27"/>
      <c r="DF323" s="27"/>
      <c r="DG323" s="27"/>
      <c r="DH323" s="27"/>
      <c r="DI323" s="27"/>
      <c r="DJ323" s="27"/>
      <c r="DK323" s="27"/>
      <c r="DL323" s="27"/>
      <c r="DM323" s="27"/>
      <c r="DN323" s="27"/>
      <c r="DO323" s="27"/>
      <c r="DP323" s="27"/>
      <c r="DQ323" s="27"/>
      <c r="DR323" s="27"/>
      <c r="DS323" s="27"/>
      <c r="DT323" s="27"/>
      <c r="DU323" s="27"/>
      <c r="DV323" s="27"/>
      <c r="DW323" s="27"/>
      <c r="DX323" s="27"/>
      <c r="DY323" s="27"/>
      <c r="DZ323" s="27"/>
      <c r="EA323" s="27"/>
      <c r="EB323" s="27"/>
      <c r="EC323" s="27"/>
      <c r="ED323" s="27"/>
      <c r="EE323" s="27"/>
    </row>
    <row r="324" spans="1:135" ht="15">
      <c r="A324" s="27" t="s">
        <v>785</v>
      </c>
      <c r="B324" s="27" t="s">
        <v>571</v>
      </c>
      <c r="C324" s="27" t="s">
        <v>768</v>
      </c>
      <c r="D324" s="27" t="s">
        <v>1469</v>
      </c>
      <c r="E324" s="27" t="s">
        <v>1470</v>
      </c>
      <c r="F324" s="27" t="s">
        <v>1471</v>
      </c>
      <c r="G324" s="27" t="s">
        <v>1472</v>
      </c>
      <c r="H324" s="27" t="s">
        <v>1473</v>
      </c>
      <c r="I324" s="27" t="s">
        <v>1474</v>
      </c>
      <c r="J324" s="27" t="s">
        <v>1367</v>
      </c>
      <c r="K324" s="27" t="s">
        <v>1009</v>
      </c>
      <c r="L324" s="27" t="s">
        <v>1118</v>
      </c>
      <c r="M324" s="27" t="s">
        <v>1475</v>
      </c>
      <c r="N324" s="27" t="s">
        <v>1015</v>
      </c>
      <c r="O324" s="27" t="s">
        <v>1115</v>
      </c>
      <c r="P324" s="27" t="s">
        <v>1476</v>
      </c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</row>
    <row r="325" spans="1:135" ht="15">
      <c r="A325" s="27" t="s">
        <v>786</v>
      </c>
      <c r="B325" s="27" t="s">
        <v>571</v>
      </c>
      <c r="C325" s="27" t="s">
        <v>768</v>
      </c>
      <c r="D325" s="27" t="s">
        <v>1469</v>
      </c>
      <c r="E325" s="27" t="s">
        <v>1470</v>
      </c>
      <c r="F325" s="27" t="s">
        <v>1471</v>
      </c>
      <c r="G325" s="27" t="s">
        <v>1472</v>
      </c>
      <c r="H325" s="27" t="s">
        <v>1473</v>
      </c>
      <c r="I325" s="27" t="s">
        <v>1474</v>
      </c>
      <c r="J325" s="27" t="s">
        <v>1367</v>
      </c>
      <c r="K325" s="27" t="s">
        <v>1009</v>
      </c>
      <c r="L325" s="27" t="s">
        <v>1118</v>
      </c>
      <c r="M325" s="27" t="s">
        <v>1475</v>
      </c>
      <c r="N325" s="27" t="s">
        <v>1015</v>
      </c>
      <c r="O325" s="27" t="s">
        <v>1115</v>
      </c>
      <c r="P325" s="27" t="s">
        <v>1476</v>
      </c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27"/>
      <c r="CV325" s="27"/>
      <c r="CW325" s="27"/>
      <c r="CX325" s="27"/>
      <c r="CY325" s="27"/>
      <c r="CZ325" s="27"/>
      <c r="DA325" s="27"/>
      <c r="DB325" s="27"/>
      <c r="DC325" s="27"/>
      <c r="DD325" s="27"/>
      <c r="DE325" s="27"/>
      <c r="DF325" s="27"/>
      <c r="DG325" s="27"/>
      <c r="DH325" s="27"/>
      <c r="DI325" s="27"/>
      <c r="DJ325" s="27"/>
      <c r="DK325" s="27"/>
      <c r="DL325" s="27"/>
      <c r="DM325" s="27"/>
      <c r="DN325" s="27"/>
      <c r="DO325" s="27"/>
      <c r="DP325" s="27"/>
      <c r="DQ325" s="27"/>
      <c r="DR325" s="27"/>
      <c r="DS325" s="27"/>
      <c r="DT325" s="27"/>
      <c r="DU325" s="27"/>
      <c r="DV325" s="27"/>
      <c r="DW325" s="27"/>
      <c r="DX325" s="27"/>
      <c r="DY325" s="27"/>
      <c r="DZ325" s="27"/>
      <c r="EA325" s="27"/>
      <c r="EB325" s="27"/>
      <c r="EC325" s="27"/>
      <c r="ED325" s="27"/>
      <c r="EE325" s="27"/>
    </row>
    <row r="326" spans="1:135" ht="15">
      <c r="A326" s="27" t="s">
        <v>787</v>
      </c>
      <c r="B326" s="27" t="s">
        <v>571</v>
      </c>
      <c r="C326" s="27" t="s">
        <v>768</v>
      </c>
      <c r="D326" s="27" t="s">
        <v>1469</v>
      </c>
      <c r="E326" s="27" t="s">
        <v>1470</v>
      </c>
      <c r="F326" s="27" t="s">
        <v>1471</v>
      </c>
      <c r="G326" s="27" t="s">
        <v>1472</v>
      </c>
      <c r="H326" s="27" t="s">
        <v>1473</v>
      </c>
      <c r="I326" s="27" t="s">
        <v>1474</v>
      </c>
      <c r="J326" s="27" t="s">
        <v>1367</v>
      </c>
      <c r="K326" s="27" t="s">
        <v>1009</v>
      </c>
      <c r="L326" s="27" t="s">
        <v>1118</v>
      </c>
      <c r="M326" s="27" t="s">
        <v>1475</v>
      </c>
      <c r="N326" s="27" t="s">
        <v>1015</v>
      </c>
      <c r="O326" s="27" t="s">
        <v>1115</v>
      </c>
      <c r="P326" s="27" t="s">
        <v>1476</v>
      </c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27"/>
      <c r="CV326" s="27"/>
      <c r="CW326" s="27"/>
      <c r="CX326" s="27"/>
      <c r="CY326" s="27"/>
      <c r="CZ326" s="27"/>
      <c r="DA326" s="27"/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</row>
    <row r="327" spans="1:135" ht="15">
      <c r="A327" s="27" t="s">
        <v>788</v>
      </c>
      <c r="B327" s="27" t="s">
        <v>571</v>
      </c>
      <c r="C327" s="27" t="s">
        <v>768</v>
      </c>
      <c r="D327" s="27" t="s">
        <v>1469</v>
      </c>
      <c r="E327" s="27" t="s">
        <v>1470</v>
      </c>
      <c r="F327" s="27" t="s">
        <v>1471</v>
      </c>
      <c r="G327" s="27" t="s">
        <v>1472</v>
      </c>
      <c r="H327" s="27" t="s">
        <v>1473</v>
      </c>
      <c r="I327" s="27" t="s">
        <v>1474</v>
      </c>
      <c r="J327" s="27" t="s">
        <v>1367</v>
      </c>
      <c r="K327" s="27" t="s">
        <v>1009</v>
      </c>
      <c r="L327" s="27" t="s">
        <v>1118</v>
      </c>
      <c r="M327" s="27" t="s">
        <v>1475</v>
      </c>
      <c r="N327" s="27" t="s">
        <v>1015</v>
      </c>
      <c r="O327" s="27" t="s">
        <v>1115</v>
      </c>
      <c r="P327" s="27" t="s">
        <v>1476</v>
      </c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27"/>
      <c r="CV327" s="27"/>
      <c r="CW327" s="27"/>
      <c r="CX327" s="27"/>
      <c r="CY327" s="27"/>
      <c r="CZ327" s="27"/>
      <c r="DA327" s="27"/>
      <c r="DB327" s="27"/>
      <c r="DC327" s="27"/>
      <c r="DD327" s="27"/>
      <c r="DE327" s="27"/>
      <c r="DF327" s="27"/>
      <c r="DG327" s="27"/>
      <c r="DH327" s="27"/>
      <c r="DI327" s="27"/>
      <c r="DJ327" s="27"/>
      <c r="DK327" s="27"/>
      <c r="DL327" s="27"/>
      <c r="DM327" s="27"/>
      <c r="DN327" s="27"/>
      <c r="DO327" s="27"/>
      <c r="DP327" s="27"/>
      <c r="DQ327" s="27"/>
      <c r="DR327" s="27"/>
      <c r="DS327" s="27"/>
      <c r="DT327" s="27"/>
      <c r="DU327" s="27"/>
      <c r="DV327" s="27"/>
      <c r="DW327" s="27"/>
      <c r="DX327" s="27"/>
      <c r="DY327" s="27"/>
      <c r="DZ327" s="27"/>
      <c r="EA327" s="27"/>
      <c r="EB327" s="27"/>
      <c r="EC327" s="27"/>
      <c r="ED327" s="27"/>
      <c r="EE327" s="27"/>
    </row>
    <row r="328" spans="1:135" ht="15">
      <c r="A328" s="27" t="s">
        <v>789</v>
      </c>
      <c r="B328" s="27" t="s">
        <v>571</v>
      </c>
      <c r="C328" s="27" t="s">
        <v>768</v>
      </c>
      <c r="D328" s="27" t="s">
        <v>1469</v>
      </c>
      <c r="E328" s="27" t="s">
        <v>1470</v>
      </c>
      <c r="F328" s="27" t="s">
        <v>1471</v>
      </c>
      <c r="G328" s="27" t="s">
        <v>1472</v>
      </c>
      <c r="H328" s="27" t="s">
        <v>1473</v>
      </c>
      <c r="I328" s="27" t="s">
        <v>1474</v>
      </c>
      <c r="J328" s="27" t="s">
        <v>1367</v>
      </c>
      <c r="K328" s="27" t="s">
        <v>1009</v>
      </c>
      <c r="L328" s="27" t="s">
        <v>1118</v>
      </c>
      <c r="M328" s="27" t="s">
        <v>1475</v>
      </c>
      <c r="N328" s="27" t="s">
        <v>1015</v>
      </c>
      <c r="O328" s="27" t="s">
        <v>1115</v>
      </c>
      <c r="P328" s="27" t="s">
        <v>1476</v>
      </c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27"/>
      <c r="CV328" s="27"/>
      <c r="CW328" s="27"/>
      <c r="CX328" s="27"/>
      <c r="CY328" s="27"/>
      <c r="CZ328" s="27"/>
      <c r="DA328" s="27"/>
      <c r="DB328" s="27"/>
      <c r="DC328" s="27"/>
      <c r="DD328" s="27"/>
      <c r="DE328" s="27"/>
      <c r="DF328" s="27"/>
      <c r="DG328" s="27"/>
      <c r="DH328" s="27"/>
      <c r="DI328" s="27"/>
      <c r="DJ328" s="27"/>
      <c r="DK328" s="27"/>
      <c r="DL328" s="27"/>
      <c r="DM328" s="27"/>
      <c r="DN328" s="27"/>
      <c r="DO328" s="27"/>
      <c r="DP328" s="27"/>
      <c r="DQ328" s="27"/>
      <c r="DR328" s="27"/>
      <c r="DS328" s="27"/>
      <c r="DT328" s="27"/>
      <c r="DU328" s="27"/>
      <c r="DV328" s="27"/>
      <c r="DW328" s="27"/>
      <c r="DX328" s="27"/>
      <c r="DY328" s="27"/>
      <c r="DZ328" s="27"/>
      <c r="EA328" s="27"/>
      <c r="EB328" s="27"/>
      <c r="EC328" s="27"/>
      <c r="ED328" s="27"/>
      <c r="EE328" s="27"/>
    </row>
    <row r="329" spans="1:135" ht="15">
      <c r="A329" s="27" t="s">
        <v>790</v>
      </c>
      <c r="B329" s="27" t="s">
        <v>571</v>
      </c>
      <c r="C329" s="27" t="s">
        <v>768</v>
      </c>
      <c r="D329" s="27" t="s">
        <v>1469</v>
      </c>
      <c r="E329" s="27" t="s">
        <v>1470</v>
      </c>
      <c r="F329" s="27" t="s">
        <v>1471</v>
      </c>
      <c r="G329" s="27" t="s">
        <v>1472</v>
      </c>
      <c r="H329" s="27" t="s">
        <v>1473</v>
      </c>
      <c r="I329" s="27" t="s">
        <v>1474</v>
      </c>
      <c r="J329" s="27" t="s">
        <v>1367</v>
      </c>
      <c r="K329" s="27" t="s">
        <v>1009</v>
      </c>
      <c r="L329" s="27" t="s">
        <v>1118</v>
      </c>
      <c r="M329" s="27" t="s">
        <v>1475</v>
      </c>
      <c r="N329" s="27" t="s">
        <v>1015</v>
      </c>
      <c r="O329" s="27" t="s">
        <v>1115</v>
      </c>
      <c r="P329" s="27" t="s">
        <v>1476</v>
      </c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</row>
    <row r="330" spans="1:135" ht="15">
      <c r="A330" s="27" t="s">
        <v>791</v>
      </c>
      <c r="B330" s="27" t="s">
        <v>571</v>
      </c>
      <c r="C330" s="27" t="s">
        <v>768</v>
      </c>
      <c r="D330" s="27"/>
      <c r="E330" s="27" t="s">
        <v>1477</v>
      </c>
      <c r="F330" s="27" t="s">
        <v>1478</v>
      </c>
      <c r="G330" s="27" t="s">
        <v>1479</v>
      </c>
      <c r="H330" s="27" t="s">
        <v>1480</v>
      </c>
      <c r="I330" s="27" t="s">
        <v>1009</v>
      </c>
      <c r="J330" s="27" t="s">
        <v>1367</v>
      </c>
      <c r="K330" s="27" t="s">
        <v>1009</v>
      </c>
      <c r="L330" s="27" t="s">
        <v>1118</v>
      </c>
      <c r="M330" s="27" t="s">
        <v>1481</v>
      </c>
      <c r="N330" s="27" t="s">
        <v>1306</v>
      </c>
      <c r="O330" s="27" t="s">
        <v>1115</v>
      </c>
      <c r="P330" s="27" t="s">
        <v>1482</v>
      </c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</row>
    <row r="331" spans="1:135" ht="15">
      <c r="A331" s="27" t="s">
        <v>792</v>
      </c>
      <c r="B331" s="27" t="s">
        <v>571</v>
      </c>
      <c r="C331" s="27" t="s">
        <v>768</v>
      </c>
      <c r="D331" s="27"/>
      <c r="E331" s="27" t="s">
        <v>1477</v>
      </c>
      <c r="F331" s="27" t="s">
        <v>1478</v>
      </c>
      <c r="G331" s="27" t="s">
        <v>1479</v>
      </c>
      <c r="H331" s="27" t="s">
        <v>1480</v>
      </c>
      <c r="I331" s="27" t="s">
        <v>1009</v>
      </c>
      <c r="J331" s="27" t="s">
        <v>1367</v>
      </c>
      <c r="K331" s="27" t="s">
        <v>1009</v>
      </c>
      <c r="L331" s="27" t="s">
        <v>1118</v>
      </c>
      <c r="M331" s="27" t="s">
        <v>1481</v>
      </c>
      <c r="N331" s="27" t="s">
        <v>1306</v>
      </c>
      <c r="O331" s="27" t="s">
        <v>1115</v>
      </c>
      <c r="P331" s="27" t="s">
        <v>1482</v>
      </c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27"/>
      <c r="CV331" s="27"/>
      <c r="CW331" s="27"/>
      <c r="CX331" s="27"/>
      <c r="CY331" s="27"/>
      <c r="CZ331" s="27"/>
      <c r="DA331" s="27"/>
      <c r="DB331" s="27"/>
      <c r="DC331" s="27"/>
      <c r="DD331" s="27"/>
      <c r="DE331" s="27"/>
      <c r="DF331" s="27"/>
      <c r="DG331" s="27"/>
      <c r="DH331" s="27"/>
      <c r="DI331" s="27"/>
      <c r="DJ331" s="27"/>
      <c r="DK331" s="27"/>
      <c r="DL331" s="27"/>
      <c r="DM331" s="27"/>
      <c r="DN331" s="27"/>
      <c r="DO331" s="27"/>
      <c r="DP331" s="27"/>
      <c r="DQ331" s="27"/>
      <c r="DR331" s="27"/>
      <c r="DS331" s="27"/>
      <c r="DT331" s="27"/>
      <c r="DU331" s="27"/>
      <c r="DV331" s="27"/>
      <c r="DW331" s="27"/>
      <c r="DX331" s="27"/>
      <c r="DY331" s="27"/>
      <c r="DZ331" s="27"/>
      <c r="EA331" s="27"/>
      <c r="EB331" s="27"/>
      <c r="EC331" s="27"/>
      <c r="ED331" s="27"/>
      <c r="EE331" s="27"/>
    </row>
    <row r="332" spans="1:135" ht="15">
      <c r="A332" s="27" t="s">
        <v>793</v>
      </c>
      <c r="B332" s="27" t="s">
        <v>571</v>
      </c>
      <c r="C332" s="27" t="s">
        <v>768</v>
      </c>
      <c r="D332" s="27"/>
      <c r="E332" s="27" t="s">
        <v>1477</v>
      </c>
      <c r="F332" s="27" t="s">
        <v>1478</v>
      </c>
      <c r="G332" s="27" t="s">
        <v>1479</v>
      </c>
      <c r="H332" s="27" t="s">
        <v>1480</v>
      </c>
      <c r="I332" s="27" t="s">
        <v>1009</v>
      </c>
      <c r="J332" s="27" t="s">
        <v>1367</v>
      </c>
      <c r="K332" s="27" t="s">
        <v>1009</v>
      </c>
      <c r="L332" s="27" t="s">
        <v>1118</v>
      </c>
      <c r="M332" s="27" t="s">
        <v>1481</v>
      </c>
      <c r="N332" s="27" t="s">
        <v>1306</v>
      </c>
      <c r="O332" s="27" t="s">
        <v>1115</v>
      </c>
      <c r="P332" s="27" t="s">
        <v>1482</v>
      </c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27"/>
      <c r="CL332" s="27"/>
      <c r="CM332" s="27"/>
      <c r="CN332" s="27"/>
      <c r="CO332" s="27"/>
      <c r="CP332" s="27"/>
      <c r="CQ332" s="27"/>
      <c r="CR332" s="27"/>
      <c r="CS332" s="27"/>
      <c r="CT332" s="27"/>
      <c r="CU332" s="27"/>
      <c r="CV332" s="27"/>
      <c r="CW332" s="27"/>
      <c r="CX332" s="27"/>
      <c r="CY332" s="27"/>
      <c r="CZ332" s="27"/>
      <c r="DA332" s="27"/>
      <c r="DB332" s="27"/>
      <c r="DC332" s="27"/>
      <c r="DD332" s="27"/>
      <c r="DE332" s="27"/>
      <c r="DF332" s="27"/>
      <c r="DG332" s="27"/>
      <c r="DH332" s="27"/>
      <c r="DI332" s="27"/>
      <c r="DJ332" s="27"/>
      <c r="DK332" s="27"/>
      <c r="DL332" s="27"/>
      <c r="DM332" s="27"/>
      <c r="DN332" s="27"/>
      <c r="DO332" s="27"/>
      <c r="DP332" s="27"/>
      <c r="DQ332" s="27"/>
      <c r="DR332" s="27"/>
      <c r="DS332" s="27"/>
      <c r="DT332" s="27"/>
      <c r="DU332" s="27"/>
      <c r="DV332" s="27"/>
      <c r="DW332" s="27"/>
      <c r="DX332" s="27"/>
      <c r="DY332" s="27"/>
      <c r="DZ332" s="27"/>
      <c r="EA332" s="27"/>
      <c r="EB332" s="27"/>
      <c r="EC332" s="27"/>
      <c r="ED332" s="27"/>
      <c r="EE332" s="27"/>
    </row>
    <row r="333" spans="1:135" ht="15">
      <c r="A333" s="27" t="s">
        <v>794</v>
      </c>
      <c r="B333" s="27" t="s">
        <v>571</v>
      </c>
      <c r="C333" s="27" t="s">
        <v>768</v>
      </c>
      <c r="D333" s="27"/>
      <c r="E333" s="27" t="s">
        <v>1477</v>
      </c>
      <c r="F333" s="27" t="s">
        <v>1478</v>
      </c>
      <c r="G333" s="27" t="s">
        <v>1479</v>
      </c>
      <c r="H333" s="27" t="s">
        <v>1480</v>
      </c>
      <c r="I333" s="27" t="s">
        <v>1009</v>
      </c>
      <c r="J333" s="27" t="s">
        <v>1367</v>
      </c>
      <c r="K333" s="27" t="s">
        <v>1009</v>
      </c>
      <c r="L333" s="27" t="s">
        <v>1118</v>
      </c>
      <c r="M333" s="27" t="s">
        <v>1481</v>
      </c>
      <c r="N333" s="27" t="s">
        <v>1306</v>
      </c>
      <c r="O333" s="27" t="s">
        <v>1115</v>
      </c>
      <c r="P333" s="27" t="s">
        <v>1482</v>
      </c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27"/>
      <c r="CV333" s="27"/>
      <c r="CW333" s="27"/>
      <c r="CX333" s="27"/>
      <c r="CY333" s="27"/>
      <c r="CZ333" s="27"/>
      <c r="DA333" s="27"/>
      <c r="DB333" s="27"/>
      <c r="DC333" s="27"/>
      <c r="DD333" s="27"/>
      <c r="DE333" s="27"/>
      <c r="DF333" s="27"/>
      <c r="DG333" s="27"/>
      <c r="DH333" s="27"/>
      <c r="DI333" s="27"/>
      <c r="DJ333" s="27"/>
      <c r="DK333" s="27"/>
      <c r="DL333" s="27"/>
      <c r="DM333" s="27"/>
      <c r="DN333" s="27"/>
      <c r="DO333" s="27"/>
      <c r="DP333" s="27"/>
      <c r="DQ333" s="27"/>
      <c r="DR333" s="27"/>
      <c r="DS333" s="27"/>
      <c r="DT333" s="27"/>
      <c r="DU333" s="27"/>
      <c r="DV333" s="27"/>
      <c r="DW333" s="27"/>
      <c r="DX333" s="27"/>
      <c r="DY333" s="27"/>
      <c r="DZ333" s="27"/>
      <c r="EA333" s="27"/>
      <c r="EB333" s="27"/>
      <c r="EC333" s="27"/>
      <c r="ED333" s="27"/>
      <c r="EE333" s="27"/>
    </row>
    <row r="334" spans="1:135" ht="15">
      <c r="A334" s="27" t="s">
        <v>795</v>
      </c>
      <c r="B334" s="27" t="s">
        <v>571</v>
      </c>
      <c r="C334" s="27" t="s">
        <v>768</v>
      </c>
      <c r="D334" s="27"/>
      <c r="E334" s="27" t="s">
        <v>1477</v>
      </c>
      <c r="F334" s="27" t="s">
        <v>1478</v>
      </c>
      <c r="G334" s="27" t="s">
        <v>1479</v>
      </c>
      <c r="H334" s="27" t="s">
        <v>1480</v>
      </c>
      <c r="I334" s="27" t="s">
        <v>1009</v>
      </c>
      <c r="J334" s="27" t="s">
        <v>1367</v>
      </c>
      <c r="K334" s="27" t="s">
        <v>1009</v>
      </c>
      <c r="L334" s="27" t="s">
        <v>1118</v>
      </c>
      <c r="M334" s="27" t="s">
        <v>1481</v>
      </c>
      <c r="N334" s="27" t="s">
        <v>1306</v>
      </c>
      <c r="O334" s="27" t="s">
        <v>1115</v>
      </c>
      <c r="P334" s="27" t="s">
        <v>1482</v>
      </c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27"/>
      <c r="CT334" s="27"/>
      <c r="CU334" s="27"/>
      <c r="CV334" s="27"/>
      <c r="CW334" s="27"/>
      <c r="CX334" s="27"/>
      <c r="CY334" s="27"/>
      <c r="CZ334" s="27"/>
      <c r="DA334" s="27"/>
      <c r="DB334" s="27"/>
      <c r="DC334" s="27"/>
      <c r="DD334" s="27"/>
      <c r="DE334" s="27"/>
      <c r="DF334" s="27"/>
      <c r="DG334" s="27"/>
      <c r="DH334" s="27"/>
      <c r="DI334" s="27"/>
      <c r="DJ334" s="27"/>
      <c r="DK334" s="27"/>
      <c r="DL334" s="27"/>
      <c r="DM334" s="27"/>
      <c r="DN334" s="27"/>
      <c r="DO334" s="27"/>
      <c r="DP334" s="27"/>
      <c r="DQ334" s="27"/>
      <c r="DR334" s="27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</row>
    <row r="335" spans="1:135" ht="15">
      <c r="A335" s="27" t="s">
        <v>796</v>
      </c>
      <c r="B335" s="27" t="s">
        <v>571</v>
      </c>
      <c r="C335" s="27" t="s">
        <v>768</v>
      </c>
      <c r="D335" s="27"/>
      <c r="E335" s="27" t="s">
        <v>1477</v>
      </c>
      <c r="F335" s="27" t="s">
        <v>1478</v>
      </c>
      <c r="G335" s="27" t="s">
        <v>1479</v>
      </c>
      <c r="H335" s="27" t="s">
        <v>1480</v>
      </c>
      <c r="I335" s="27" t="s">
        <v>1009</v>
      </c>
      <c r="J335" s="27" t="s">
        <v>1367</v>
      </c>
      <c r="K335" s="27" t="s">
        <v>1009</v>
      </c>
      <c r="L335" s="27" t="s">
        <v>1118</v>
      </c>
      <c r="M335" s="27" t="s">
        <v>1481</v>
      </c>
      <c r="N335" s="27" t="s">
        <v>1306</v>
      </c>
      <c r="O335" s="27" t="s">
        <v>1115</v>
      </c>
      <c r="P335" s="27" t="s">
        <v>1482</v>
      </c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27"/>
      <c r="CV335" s="27"/>
      <c r="CW335" s="27"/>
      <c r="CX335" s="27"/>
      <c r="CY335" s="27"/>
      <c r="CZ335" s="27"/>
      <c r="DA335" s="27"/>
      <c r="DB335" s="27"/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</row>
    <row r="336" spans="1:135" ht="15">
      <c r="A336" s="27" t="s">
        <v>797</v>
      </c>
      <c r="B336" s="27" t="s">
        <v>571</v>
      </c>
      <c r="C336" s="27" t="s">
        <v>768</v>
      </c>
      <c r="D336" s="27"/>
      <c r="E336" s="27" t="s">
        <v>1477</v>
      </c>
      <c r="F336" s="27" t="s">
        <v>1478</v>
      </c>
      <c r="G336" s="27" t="s">
        <v>1479</v>
      </c>
      <c r="H336" s="27" t="s">
        <v>1480</v>
      </c>
      <c r="I336" s="27" t="s">
        <v>1009</v>
      </c>
      <c r="J336" s="27" t="s">
        <v>1367</v>
      </c>
      <c r="K336" s="27" t="s">
        <v>1009</v>
      </c>
      <c r="L336" s="27" t="s">
        <v>1118</v>
      </c>
      <c r="M336" s="27" t="s">
        <v>1481</v>
      </c>
      <c r="N336" s="27" t="s">
        <v>1306</v>
      </c>
      <c r="O336" s="27" t="s">
        <v>1115</v>
      </c>
      <c r="P336" s="27" t="s">
        <v>1482</v>
      </c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27"/>
      <c r="CV336" s="27"/>
      <c r="CW336" s="27"/>
      <c r="CX336" s="27"/>
      <c r="CY336" s="27"/>
      <c r="CZ336" s="27"/>
      <c r="DA336" s="27"/>
      <c r="DB336" s="27"/>
      <c r="DC336" s="27"/>
      <c r="DD336" s="27"/>
      <c r="DE336" s="27"/>
      <c r="DF336" s="27"/>
      <c r="DG336" s="27"/>
      <c r="DH336" s="27"/>
      <c r="DI336" s="27"/>
      <c r="DJ336" s="27"/>
      <c r="DK336" s="27"/>
      <c r="DL336" s="27"/>
      <c r="DM336" s="27"/>
      <c r="DN336" s="27"/>
      <c r="DO336" s="27"/>
      <c r="DP336" s="27"/>
      <c r="DQ336" s="27"/>
      <c r="DR336" s="27"/>
      <c r="DS336" s="27"/>
      <c r="DT336" s="27"/>
      <c r="DU336" s="27"/>
      <c r="DV336" s="27"/>
      <c r="DW336" s="27"/>
      <c r="DX336" s="27"/>
      <c r="DY336" s="27"/>
      <c r="DZ336" s="27"/>
      <c r="EA336" s="27"/>
      <c r="EB336" s="27"/>
      <c r="EC336" s="27"/>
      <c r="ED336" s="27"/>
      <c r="EE336" s="27"/>
    </row>
    <row r="337" spans="1:135" ht="15">
      <c r="A337" s="27" t="s">
        <v>798</v>
      </c>
      <c r="B337" s="27" t="s">
        <v>571</v>
      </c>
      <c r="C337" s="27" t="s">
        <v>768</v>
      </c>
      <c r="D337" s="27"/>
      <c r="E337" s="27" t="s">
        <v>1477</v>
      </c>
      <c r="F337" s="27" t="s">
        <v>1478</v>
      </c>
      <c r="G337" s="27" t="s">
        <v>1479</v>
      </c>
      <c r="H337" s="27" t="s">
        <v>1480</v>
      </c>
      <c r="I337" s="27" t="s">
        <v>1009</v>
      </c>
      <c r="J337" s="27" t="s">
        <v>1367</v>
      </c>
      <c r="K337" s="27" t="s">
        <v>1009</v>
      </c>
      <c r="L337" s="27" t="s">
        <v>1118</v>
      </c>
      <c r="M337" s="27" t="s">
        <v>1481</v>
      </c>
      <c r="N337" s="27" t="s">
        <v>1306</v>
      </c>
      <c r="O337" s="27" t="s">
        <v>1115</v>
      </c>
      <c r="P337" s="27" t="s">
        <v>1482</v>
      </c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27"/>
      <c r="CV337" s="27"/>
      <c r="CW337" s="27"/>
      <c r="CX337" s="27"/>
      <c r="CY337" s="27"/>
      <c r="CZ337" s="27"/>
      <c r="DA337" s="27"/>
      <c r="DB337" s="27"/>
      <c r="DC337" s="27"/>
      <c r="DD337" s="27"/>
      <c r="DE337" s="27"/>
      <c r="DF337" s="27"/>
      <c r="DG337" s="27"/>
      <c r="DH337" s="27"/>
      <c r="DI337" s="27"/>
      <c r="DJ337" s="27"/>
      <c r="DK337" s="27"/>
      <c r="DL337" s="27"/>
      <c r="DM337" s="27"/>
      <c r="DN337" s="27"/>
      <c r="DO337" s="27"/>
      <c r="DP337" s="27"/>
      <c r="DQ337" s="27"/>
      <c r="DR337" s="27"/>
      <c r="DS337" s="27"/>
      <c r="DT337" s="27"/>
      <c r="DU337" s="27"/>
      <c r="DV337" s="27"/>
      <c r="DW337" s="27"/>
      <c r="DX337" s="27"/>
      <c r="DY337" s="27"/>
      <c r="DZ337" s="27"/>
      <c r="EA337" s="27"/>
      <c r="EB337" s="27"/>
      <c r="EC337" s="27"/>
      <c r="ED337" s="27"/>
      <c r="EE337" s="27"/>
    </row>
    <row r="338" spans="1:135" ht="15">
      <c r="A338" s="27" t="s">
        <v>799</v>
      </c>
      <c r="B338" s="27" t="s">
        <v>571</v>
      </c>
      <c r="C338" s="27" t="s">
        <v>768</v>
      </c>
      <c r="D338" s="27"/>
      <c r="E338" s="27" t="s">
        <v>1477</v>
      </c>
      <c r="F338" s="27" t="s">
        <v>1478</v>
      </c>
      <c r="G338" s="27" t="s">
        <v>1479</v>
      </c>
      <c r="H338" s="27" t="s">
        <v>1480</v>
      </c>
      <c r="I338" s="27" t="s">
        <v>1009</v>
      </c>
      <c r="J338" s="27" t="s">
        <v>1367</v>
      </c>
      <c r="K338" s="27" t="s">
        <v>1009</v>
      </c>
      <c r="L338" s="27" t="s">
        <v>1118</v>
      </c>
      <c r="M338" s="27" t="s">
        <v>1481</v>
      </c>
      <c r="N338" s="27" t="s">
        <v>1306</v>
      </c>
      <c r="O338" s="27" t="s">
        <v>1115</v>
      </c>
      <c r="P338" s="27" t="s">
        <v>1482</v>
      </c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27"/>
      <c r="CV338" s="27"/>
      <c r="CW338" s="27"/>
      <c r="CX338" s="27"/>
      <c r="CY338" s="27"/>
      <c r="CZ338" s="27"/>
      <c r="DA338" s="27"/>
      <c r="DB338" s="27"/>
      <c r="DC338" s="27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27"/>
      <c r="DQ338" s="27"/>
      <c r="DR338" s="27"/>
      <c r="DS338" s="27"/>
      <c r="DT338" s="27"/>
      <c r="DU338" s="27"/>
      <c r="DV338" s="27"/>
      <c r="DW338" s="27"/>
      <c r="DX338" s="27"/>
      <c r="DY338" s="27"/>
      <c r="DZ338" s="27"/>
      <c r="EA338" s="27"/>
      <c r="EB338" s="27"/>
      <c r="EC338" s="27"/>
      <c r="ED338" s="27"/>
      <c r="EE338" s="27"/>
    </row>
    <row r="339" spans="1:135" ht="15">
      <c r="A339" s="27" t="s">
        <v>800</v>
      </c>
      <c r="B339" s="27" t="s">
        <v>571</v>
      </c>
      <c r="C339" s="27" t="s">
        <v>768</v>
      </c>
      <c r="D339" s="27" t="s">
        <v>1483</v>
      </c>
      <c r="E339" s="27" t="s">
        <v>1484</v>
      </c>
      <c r="F339" s="27" t="s">
        <v>1485</v>
      </c>
      <c r="G339" s="27" t="s">
        <v>1486</v>
      </c>
      <c r="H339" s="27" t="s">
        <v>1487</v>
      </c>
      <c r="I339" s="27" t="s">
        <v>1488</v>
      </c>
      <c r="J339" s="27" t="s">
        <v>1288</v>
      </c>
      <c r="K339" s="27" t="s">
        <v>1009</v>
      </c>
      <c r="L339" s="27" t="s">
        <v>1443</v>
      </c>
      <c r="M339" s="27" t="s">
        <v>1489</v>
      </c>
      <c r="N339" s="27" t="s">
        <v>1306</v>
      </c>
      <c r="O339" s="27" t="s">
        <v>1115</v>
      </c>
      <c r="P339" s="27" t="s">
        <v>1490</v>
      </c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27"/>
      <c r="CV339" s="27"/>
      <c r="CW339" s="27"/>
      <c r="CX339" s="27"/>
      <c r="CY339" s="27"/>
      <c r="CZ339" s="27"/>
      <c r="DA339" s="27"/>
      <c r="DB339" s="27"/>
      <c r="DC339" s="27"/>
      <c r="DD339" s="27"/>
      <c r="DE339" s="27"/>
      <c r="DF339" s="27"/>
      <c r="DG339" s="27"/>
      <c r="DH339" s="27"/>
      <c r="DI339" s="27"/>
      <c r="DJ339" s="27"/>
      <c r="DK339" s="27"/>
      <c r="DL339" s="27"/>
      <c r="DM339" s="27"/>
      <c r="DN339" s="27"/>
      <c r="DO339" s="27"/>
      <c r="DP339" s="27"/>
      <c r="DQ339" s="27"/>
      <c r="DR339" s="27"/>
      <c r="DS339" s="27"/>
      <c r="DT339" s="27"/>
      <c r="DU339" s="27"/>
      <c r="DV339" s="27"/>
      <c r="DW339" s="27"/>
      <c r="DX339" s="27"/>
      <c r="DY339" s="27"/>
      <c r="DZ339" s="27"/>
      <c r="EA339" s="27"/>
      <c r="EB339" s="27"/>
      <c r="EC339" s="27"/>
      <c r="ED339" s="27"/>
      <c r="EE339" s="27"/>
    </row>
    <row r="340" spans="1:135" ht="15">
      <c r="A340" s="27" t="s">
        <v>801</v>
      </c>
      <c r="B340" s="27" t="s">
        <v>571</v>
      </c>
      <c r="C340" s="27" t="s">
        <v>768</v>
      </c>
      <c r="D340" s="27" t="s">
        <v>1483</v>
      </c>
      <c r="E340" s="27" t="s">
        <v>1484</v>
      </c>
      <c r="F340" s="27" t="s">
        <v>1485</v>
      </c>
      <c r="G340" s="27" t="s">
        <v>1486</v>
      </c>
      <c r="H340" s="27" t="s">
        <v>1487</v>
      </c>
      <c r="I340" s="27" t="s">
        <v>1488</v>
      </c>
      <c r="J340" s="27" t="s">
        <v>1288</v>
      </c>
      <c r="K340" s="27" t="s">
        <v>1009</v>
      </c>
      <c r="L340" s="27" t="s">
        <v>1443</v>
      </c>
      <c r="M340" s="27" t="s">
        <v>1489</v>
      </c>
      <c r="N340" s="27" t="s">
        <v>1306</v>
      </c>
      <c r="O340" s="27" t="s">
        <v>1115</v>
      </c>
      <c r="P340" s="27" t="s">
        <v>1490</v>
      </c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27"/>
      <c r="CV340" s="27"/>
      <c r="CW340" s="27"/>
      <c r="CX340" s="27"/>
      <c r="CY340" s="27"/>
      <c r="CZ340" s="27"/>
      <c r="DA340" s="27"/>
      <c r="DB340" s="27"/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</row>
    <row r="341" spans="1:135" ht="15">
      <c r="A341" s="27" t="s">
        <v>802</v>
      </c>
      <c r="B341" s="27" t="s">
        <v>571</v>
      </c>
      <c r="C341" s="27" t="s">
        <v>768</v>
      </c>
      <c r="D341" s="27" t="s">
        <v>1483</v>
      </c>
      <c r="E341" s="27" t="s">
        <v>1484</v>
      </c>
      <c r="F341" s="27" t="s">
        <v>1485</v>
      </c>
      <c r="G341" s="27" t="s">
        <v>1486</v>
      </c>
      <c r="H341" s="27" t="s">
        <v>1487</v>
      </c>
      <c r="I341" s="27" t="s">
        <v>1488</v>
      </c>
      <c r="J341" s="27" t="s">
        <v>1288</v>
      </c>
      <c r="K341" s="27" t="s">
        <v>1009</v>
      </c>
      <c r="L341" s="27" t="s">
        <v>1443</v>
      </c>
      <c r="M341" s="27" t="s">
        <v>1489</v>
      </c>
      <c r="N341" s="27" t="s">
        <v>1306</v>
      </c>
      <c r="O341" s="27" t="s">
        <v>1115</v>
      </c>
      <c r="P341" s="27" t="s">
        <v>1490</v>
      </c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27"/>
      <c r="CL341" s="27"/>
      <c r="CM341" s="27"/>
      <c r="CN341" s="27"/>
      <c r="CO341" s="27"/>
      <c r="CP341" s="27"/>
      <c r="CQ341" s="27"/>
      <c r="CR341" s="27"/>
      <c r="CS341" s="27"/>
      <c r="CT341" s="27"/>
      <c r="CU341" s="27"/>
      <c r="CV341" s="27"/>
      <c r="CW341" s="27"/>
      <c r="CX341" s="27"/>
      <c r="CY341" s="27"/>
      <c r="CZ341" s="27"/>
      <c r="DA341" s="27"/>
      <c r="DB341" s="27"/>
      <c r="DC341" s="27"/>
      <c r="DD341" s="27"/>
      <c r="DE341" s="27"/>
      <c r="DF341" s="27"/>
      <c r="DG341" s="27"/>
      <c r="DH341" s="27"/>
      <c r="DI341" s="27"/>
      <c r="DJ341" s="27"/>
      <c r="DK341" s="27"/>
      <c r="DL341" s="27"/>
      <c r="DM341" s="27"/>
      <c r="DN341" s="27"/>
      <c r="DO341" s="27"/>
      <c r="DP341" s="27"/>
      <c r="DQ341" s="27"/>
      <c r="DR341" s="27"/>
      <c r="DS341" s="27"/>
      <c r="DT341" s="27"/>
      <c r="DU341" s="27"/>
      <c r="DV341" s="27"/>
      <c r="DW341" s="27"/>
      <c r="DX341" s="27"/>
      <c r="DY341" s="27"/>
      <c r="DZ341" s="27"/>
      <c r="EA341" s="27"/>
      <c r="EB341" s="27"/>
      <c r="EC341" s="27"/>
      <c r="ED341" s="27"/>
      <c r="EE341" s="27"/>
    </row>
    <row r="342" spans="1:135" ht="15">
      <c r="A342" s="27" t="s">
        <v>803</v>
      </c>
      <c r="B342" s="27" t="s">
        <v>571</v>
      </c>
      <c r="C342" s="27" t="s">
        <v>768</v>
      </c>
      <c r="D342" s="27" t="s">
        <v>1483</v>
      </c>
      <c r="E342" s="27" t="s">
        <v>1484</v>
      </c>
      <c r="F342" s="27" t="s">
        <v>1485</v>
      </c>
      <c r="G342" s="27" t="s">
        <v>1486</v>
      </c>
      <c r="H342" s="27" t="s">
        <v>1487</v>
      </c>
      <c r="I342" s="27" t="s">
        <v>1488</v>
      </c>
      <c r="J342" s="27" t="s">
        <v>1288</v>
      </c>
      <c r="K342" s="27" t="s">
        <v>1009</v>
      </c>
      <c r="L342" s="27" t="s">
        <v>1443</v>
      </c>
      <c r="M342" s="27" t="s">
        <v>1489</v>
      </c>
      <c r="N342" s="27" t="s">
        <v>1306</v>
      </c>
      <c r="O342" s="27" t="s">
        <v>1115</v>
      </c>
      <c r="P342" s="27" t="s">
        <v>1490</v>
      </c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27"/>
      <c r="CV342" s="27"/>
      <c r="CW342" s="27"/>
      <c r="CX342" s="27"/>
      <c r="CY342" s="27"/>
      <c r="CZ342" s="27"/>
      <c r="DA342" s="27"/>
      <c r="DB342" s="27"/>
      <c r="DC342" s="27"/>
      <c r="DD342" s="27"/>
      <c r="DE342" s="27"/>
      <c r="DF342" s="27"/>
      <c r="DG342" s="27"/>
      <c r="DH342" s="27"/>
      <c r="DI342" s="27"/>
      <c r="DJ342" s="27"/>
      <c r="DK342" s="27"/>
      <c r="DL342" s="27"/>
      <c r="DM342" s="27"/>
      <c r="DN342" s="27"/>
      <c r="DO342" s="27"/>
      <c r="DP342" s="27"/>
      <c r="DQ342" s="27"/>
      <c r="DR342" s="27"/>
      <c r="DS342" s="27"/>
      <c r="DT342" s="27"/>
      <c r="DU342" s="27"/>
      <c r="DV342" s="27"/>
      <c r="DW342" s="27"/>
      <c r="DX342" s="27"/>
      <c r="DY342" s="27"/>
      <c r="DZ342" s="27"/>
      <c r="EA342" s="27"/>
      <c r="EB342" s="27"/>
      <c r="EC342" s="27"/>
      <c r="ED342" s="27"/>
      <c r="EE342" s="27"/>
    </row>
    <row r="343" spans="1:135" ht="15">
      <c r="A343" s="27" t="s">
        <v>804</v>
      </c>
      <c r="B343" s="27" t="s">
        <v>571</v>
      </c>
      <c r="C343" s="27" t="s">
        <v>768</v>
      </c>
      <c r="D343" s="27" t="s">
        <v>1483</v>
      </c>
      <c r="E343" s="27" t="s">
        <v>1484</v>
      </c>
      <c r="F343" s="27" t="s">
        <v>1485</v>
      </c>
      <c r="G343" s="27" t="s">
        <v>1486</v>
      </c>
      <c r="H343" s="27" t="s">
        <v>1487</v>
      </c>
      <c r="I343" s="27" t="s">
        <v>1488</v>
      </c>
      <c r="J343" s="27" t="s">
        <v>1288</v>
      </c>
      <c r="K343" s="27" t="s">
        <v>1009</v>
      </c>
      <c r="L343" s="27" t="s">
        <v>1443</v>
      </c>
      <c r="M343" s="27" t="s">
        <v>1489</v>
      </c>
      <c r="N343" s="27" t="s">
        <v>1306</v>
      </c>
      <c r="O343" s="27" t="s">
        <v>1115</v>
      </c>
      <c r="P343" s="27" t="s">
        <v>1490</v>
      </c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27"/>
      <c r="CL343" s="27"/>
      <c r="CM343" s="27"/>
      <c r="CN343" s="27"/>
      <c r="CO343" s="27"/>
      <c r="CP343" s="27"/>
      <c r="CQ343" s="27"/>
      <c r="CR343" s="27"/>
      <c r="CS343" s="27"/>
      <c r="CT343" s="27"/>
      <c r="CU343" s="27"/>
      <c r="CV343" s="27"/>
      <c r="CW343" s="27"/>
      <c r="CX343" s="27"/>
      <c r="CY343" s="27"/>
      <c r="CZ343" s="27"/>
      <c r="DA343" s="27"/>
      <c r="DB343" s="27"/>
      <c r="DC343" s="27"/>
      <c r="DD343" s="27"/>
      <c r="DE343" s="27"/>
      <c r="DF343" s="27"/>
      <c r="DG343" s="27"/>
      <c r="DH343" s="27"/>
      <c r="DI343" s="27"/>
      <c r="DJ343" s="27"/>
      <c r="DK343" s="27"/>
      <c r="DL343" s="27"/>
      <c r="DM343" s="27"/>
      <c r="DN343" s="27"/>
      <c r="DO343" s="27"/>
      <c r="DP343" s="27"/>
      <c r="DQ343" s="27"/>
      <c r="DR343" s="27"/>
      <c r="DS343" s="27"/>
      <c r="DT343" s="27"/>
      <c r="DU343" s="27"/>
      <c r="DV343" s="27"/>
      <c r="DW343" s="27"/>
      <c r="DX343" s="27"/>
      <c r="DY343" s="27"/>
      <c r="DZ343" s="27"/>
      <c r="EA343" s="27"/>
      <c r="EB343" s="27"/>
      <c r="EC343" s="27"/>
      <c r="ED343" s="27"/>
      <c r="EE343" s="27"/>
    </row>
    <row r="344" spans="1:135" ht="15">
      <c r="A344" s="27" t="s">
        <v>805</v>
      </c>
      <c r="B344" s="27" t="s">
        <v>571</v>
      </c>
      <c r="C344" s="27" t="s">
        <v>768</v>
      </c>
      <c r="D344" s="27" t="s">
        <v>1483</v>
      </c>
      <c r="E344" s="27" t="s">
        <v>1484</v>
      </c>
      <c r="F344" s="27" t="s">
        <v>1485</v>
      </c>
      <c r="G344" s="27" t="s">
        <v>1486</v>
      </c>
      <c r="H344" s="27" t="s">
        <v>1487</v>
      </c>
      <c r="I344" s="27" t="s">
        <v>1488</v>
      </c>
      <c r="J344" s="27" t="s">
        <v>1288</v>
      </c>
      <c r="K344" s="27" t="s">
        <v>1009</v>
      </c>
      <c r="L344" s="27" t="s">
        <v>1443</v>
      </c>
      <c r="M344" s="27" t="s">
        <v>1489</v>
      </c>
      <c r="N344" s="27" t="s">
        <v>1306</v>
      </c>
      <c r="O344" s="27" t="s">
        <v>1115</v>
      </c>
      <c r="P344" s="27" t="s">
        <v>1490</v>
      </c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27"/>
      <c r="CV344" s="27"/>
      <c r="CW344" s="27"/>
      <c r="CX344" s="27"/>
      <c r="CY344" s="27"/>
      <c r="CZ344" s="27"/>
      <c r="DA344" s="27"/>
      <c r="DB344" s="27"/>
      <c r="DC344" s="27"/>
      <c r="DD344" s="27"/>
      <c r="DE344" s="27"/>
      <c r="DF344" s="27"/>
      <c r="DG344" s="27"/>
      <c r="DH344" s="27"/>
      <c r="DI344" s="27"/>
      <c r="DJ344" s="27"/>
      <c r="DK344" s="27"/>
      <c r="DL344" s="27"/>
      <c r="DM344" s="27"/>
      <c r="DN344" s="27"/>
      <c r="DO344" s="27"/>
      <c r="DP344" s="27"/>
      <c r="DQ344" s="27"/>
      <c r="DR344" s="27"/>
      <c r="DS344" s="27"/>
      <c r="DT344" s="27"/>
      <c r="DU344" s="27"/>
      <c r="DV344" s="27"/>
      <c r="DW344" s="27"/>
      <c r="DX344" s="27"/>
      <c r="DY344" s="27"/>
      <c r="DZ344" s="27"/>
      <c r="EA344" s="27"/>
      <c r="EB344" s="27"/>
      <c r="EC344" s="27"/>
      <c r="ED344" s="27"/>
      <c r="EE344" s="27"/>
    </row>
    <row r="345" spans="1:135" ht="15">
      <c r="A345" s="27" t="s">
        <v>806</v>
      </c>
      <c r="B345" s="27" t="s">
        <v>571</v>
      </c>
      <c r="C345" s="27" t="s">
        <v>768</v>
      </c>
      <c r="D345" s="27" t="s">
        <v>1483</v>
      </c>
      <c r="E345" s="27" t="s">
        <v>1484</v>
      </c>
      <c r="F345" s="27" t="s">
        <v>1485</v>
      </c>
      <c r="G345" s="27" t="s">
        <v>1486</v>
      </c>
      <c r="H345" s="27" t="s">
        <v>1487</v>
      </c>
      <c r="I345" s="27" t="s">
        <v>1488</v>
      </c>
      <c r="J345" s="27" t="s">
        <v>1288</v>
      </c>
      <c r="K345" s="27" t="s">
        <v>1009</v>
      </c>
      <c r="L345" s="27" t="s">
        <v>1443</v>
      </c>
      <c r="M345" s="27" t="s">
        <v>1489</v>
      </c>
      <c r="N345" s="27" t="s">
        <v>1306</v>
      </c>
      <c r="O345" s="27" t="s">
        <v>1115</v>
      </c>
      <c r="P345" s="27" t="s">
        <v>1490</v>
      </c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27"/>
      <c r="CV345" s="27"/>
      <c r="CW345" s="27"/>
      <c r="CX345" s="27"/>
      <c r="CY345" s="27"/>
      <c r="CZ345" s="27"/>
      <c r="DA345" s="27"/>
      <c r="DB345" s="27"/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</row>
    <row r="346" spans="1:135" ht="15">
      <c r="A346" s="27" t="s">
        <v>807</v>
      </c>
      <c r="B346" s="27" t="s">
        <v>571</v>
      </c>
      <c r="C346" s="27" t="s">
        <v>768</v>
      </c>
      <c r="D346" s="27" t="s">
        <v>1483</v>
      </c>
      <c r="E346" s="27" t="s">
        <v>1484</v>
      </c>
      <c r="F346" s="27" t="s">
        <v>1485</v>
      </c>
      <c r="G346" s="27" t="s">
        <v>1486</v>
      </c>
      <c r="H346" s="27" t="s">
        <v>1487</v>
      </c>
      <c r="I346" s="27" t="s">
        <v>1488</v>
      </c>
      <c r="J346" s="27" t="s">
        <v>1288</v>
      </c>
      <c r="K346" s="27" t="s">
        <v>1009</v>
      </c>
      <c r="L346" s="27" t="s">
        <v>1443</v>
      </c>
      <c r="M346" s="27" t="s">
        <v>1489</v>
      </c>
      <c r="N346" s="27" t="s">
        <v>1306</v>
      </c>
      <c r="O346" s="27" t="s">
        <v>1115</v>
      </c>
      <c r="P346" s="27" t="s">
        <v>1490</v>
      </c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27"/>
      <c r="CV346" s="27"/>
      <c r="CW346" s="27"/>
      <c r="CX346" s="27"/>
      <c r="CY346" s="27"/>
      <c r="CZ346" s="27"/>
      <c r="DA346" s="27"/>
      <c r="DB346" s="27"/>
      <c r="DC346" s="27"/>
      <c r="DD346" s="27"/>
      <c r="DE346" s="27"/>
      <c r="DF346" s="27"/>
      <c r="DG346" s="27"/>
      <c r="DH346" s="27"/>
      <c r="DI346" s="27"/>
      <c r="DJ346" s="27"/>
      <c r="DK346" s="27"/>
      <c r="DL346" s="27"/>
      <c r="DM346" s="27"/>
      <c r="DN346" s="27"/>
      <c r="DO346" s="27"/>
      <c r="DP346" s="27"/>
      <c r="DQ346" s="27"/>
      <c r="DR346" s="27"/>
      <c r="DS346" s="27"/>
      <c r="DT346" s="27"/>
      <c r="DU346" s="27"/>
      <c r="DV346" s="27"/>
      <c r="DW346" s="27"/>
      <c r="DX346" s="27"/>
      <c r="DY346" s="27"/>
      <c r="DZ346" s="27"/>
      <c r="EA346" s="27"/>
      <c r="EB346" s="27"/>
      <c r="EC346" s="27"/>
      <c r="ED346" s="27"/>
      <c r="EE346" s="27"/>
    </row>
    <row r="347" spans="1:135" ht="15">
      <c r="A347" s="27" t="s">
        <v>1491</v>
      </c>
      <c r="B347" s="27" t="s">
        <v>571</v>
      </c>
      <c r="C347" s="27" t="s">
        <v>768</v>
      </c>
      <c r="D347" s="27" t="s">
        <v>1483</v>
      </c>
      <c r="E347" s="27" t="s">
        <v>1484</v>
      </c>
      <c r="F347" s="27" t="s">
        <v>1485</v>
      </c>
      <c r="G347" s="27" t="s">
        <v>1486</v>
      </c>
      <c r="H347" s="27" t="s">
        <v>1487</v>
      </c>
      <c r="I347" s="27" t="s">
        <v>1488</v>
      </c>
      <c r="J347" s="27" t="s">
        <v>1288</v>
      </c>
      <c r="K347" s="27" t="s">
        <v>1009</v>
      </c>
      <c r="L347" s="27" t="s">
        <v>1443</v>
      </c>
      <c r="M347" s="27" t="s">
        <v>1489</v>
      </c>
      <c r="N347" s="27" t="s">
        <v>1306</v>
      </c>
      <c r="O347" s="27" t="s">
        <v>1115</v>
      </c>
      <c r="P347" s="27" t="s">
        <v>1490</v>
      </c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27"/>
      <c r="CL347" s="27"/>
      <c r="CM347" s="27"/>
      <c r="CN347" s="27"/>
      <c r="CO347" s="27"/>
      <c r="CP347" s="27"/>
      <c r="CQ347" s="27"/>
      <c r="CR347" s="27"/>
      <c r="CS347" s="27"/>
      <c r="CT347" s="27"/>
      <c r="CU347" s="27"/>
      <c r="CV347" s="27"/>
      <c r="CW347" s="27"/>
      <c r="CX347" s="27"/>
      <c r="CY347" s="27"/>
      <c r="CZ347" s="27"/>
      <c r="DA347" s="27"/>
      <c r="DB347" s="27"/>
      <c r="DC347" s="27"/>
      <c r="DD347" s="27"/>
      <c r="DE347" s="27"/>
      <c r="DF347" s="27"/>
      <c r="DG347" s="27"/>
      <c r="DH347" s="27"/>
      <c r="DI347" s="27"/>
      <c r="DJ347" s="27"/>
      <c r="DK347" s="27"/>
      <c r="DL347" s="27"/>
      <c r="DM347" s="27"/>
      <c r="DN347" s="27"/>
      <c r="DO347" s="27"/>
      <c r="DP347" s="27"/>
      <c r="DQ347" s="27"/>
      <c r="DR347" s="27"/>
      <c r="DS347" s="27"/>
      <c r="DT347" s="27"/>
      <c r="DU347" s="27"/>
      <c r="DV347" s="27"/>
      <c r="DW347" s="27"/>
      <c r="DX347" s="27"/>
      <c r="DY347" s="27"/>
      <c r="DZ347" s="27"/>
      <c r="EA347" s="27"/>
      <c r="EB347" s="27"/>
      <c r="EC347" s="27"/>
      <c r="ED347" s="27"/>
      <c r="EE347" s="27"/>
    </row>
    <row r="348" spans="1:135" ht="15">
      <c r="A348" s="27" t="s">
        <v>1492</v>
      </c>
      <c r="B348" s="27" t="s">
        <v>571</v>
      </c>
      <c r="C348" s="27" t="s">
        <v>768</v>
      </c>
      <c r="D348" s="27" t="s">
        <v>1483</v>
      </c>
      <c r="E348" s="27" t="s">
        <v>1484</v>
      </c>
      <c r="F348" s="27" t="s">
        <v>1485</v>
      </c>
      <c r="G348" s="27" t="s">
        <v>1486</v>
      </c>
      <c r="H348" s="27" t="s">
        <v>1487</v>
      </c>
      <c r="I348" s="27" t="s">
        <v>1488</v>
      </c>
      <c r="J348" s="27" t="s">
        <v>1288</v>
      </c>
      <c r="K348" s="27" t="s">
        <v>1009</v>
      </c>
      <c r="L348" s="27" t="s">
        <v>1443</v>
      </c>
      <c r="M348" s="27" t="s">
        <v>1489</v>
      </c>
      <c r="N348" s="27" t="s">
        <v>1306</v>
      </c>
      <c r="O348" s="27" t="s">
        <v>1115</v>
      </c>
      <c r="P348" s="27" t="s">
        <v>1490</v>
      </c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27"/>
      <c r="CV348" s="27"/>
      <c r="CW348" s="27"/>
      <c r="CX348" s="27"/>
      <c r="CY348" s="27"/>
      <c r="CZ348" s="27"/>
      <c r="DA348" s="27"/>
      <c r="DB348" s="27"/>
      <c r="DC348" s="27"/>
      <c r="DD348" s="27"/>
      <c r="DE348" s="27"/>
      <c r="DF348" s="27"/>
      <c r="DG348" s="27"/>
      <c r="DH348" s="27"/>
      <c r="DI348" s="27"/>
      <c r="DJ348" s="27"/>
      <c r="DK348" s="27"/>
      <c r="DL348" s="27"/>
      <c r="DM348" s="27"/>
      <c r="DN348" s="27"/>
      <c r="DO348" s="27"/>
      <c r="DP348" s="27"/>
      <c r="DQ348" s="27"/>
      <c r="DR348" s="27"/>
      <c r="DS348" s="27"/>
      <c r="DT348" s="27"/>
      <c r="DU348" s="27"/>
      <c r="DV348" s="27"/>
      <c r="DW348" s="27"/>
      <c r="DX348" s="27"/>
      <c r="DY348" s="27"/>
      <c r="DZ348" s="27"/>
      <c r="EA348" s="27"/>
      <c r="EB348" s="27"/>
      <c r="EC348" s="27"/>
      <c r="ED348" s="27"/>
      <c r="EE348" s="27"/>
    </row>
    <row r="349" spans="1:135" ht="15">
      <c r="A349" s="27" t="s">
        <v>1493</v>
      </c>
      <c r="B349" s="27" t="s">
        <v>571</v>
      </c>
      <c r="C349" s="27" t="s">
        <v>768</v>
      </c>
      <c r="D349" s="27" t="s">
        <v>1494</v>
      </c>
      <c r="E349" s="27" t="s">
        <v>1495</v>
      </c>
      <c r="F349" s="27" t="s">
        <v>1496</v>
      </c>
      <c r="G349" s="27" t="s">
        <v>1497</v>
      </c>
      <c r="H349" s="27" t="s">
        <v>1498</v>
      </c>
      <c r="I349" s="27" t="s">
        <v>1499</v>
      </c>
      <c r="J349" s="27" t="s">
        <v>1367</v>
      </c>
      <c r="K349" s="27" t="s">
        <v>1009</v>
      </c>
      <c r="L349" s="27" t="s">
        <v>1464</v>
      </c>
      <c r="M349" s="27" t="s">
        <v>1500</v>
      </c>
      <c r="N349" s="27" t="s">
        <v>1306</v>
      </c>
      <c r="O349" s="27" t="s">
        <v>1115</v>
      </c>
      <c r="P349" s="27" t="s">
        <v>1501</v>
      </c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27"/>
      <c r="CV349" s="27"/>
      <c r="CW349" s="27"/>
      <c r="CX349" s="27"/>
      <c r="CY349" s="27"/>
      <c r="CZ349" s="27"/>
      <c r="DA349" s="27"/>
      <c r="DB349" s="27"/>
      <c r="DC349" s="27"/>
      <c r="DD349" s="27"/>
      <c r="DE349" s="27"/>
      <c r="DF349" s="27"/>
      <c r="DG349" s="27"/>
      <c r="DH349" s="27"/>
      <c r="DI349" s="27"/>
      <c r="DJ349" s="27"/>
      <c r="DK349" s="27"/>
      <c r="DL349" s="27"/>
      <c r="DM349" s="27"/>
      <c r="DN349" s="27"/>
      <c r="DO349" s="27"/>
      <c r="DP349" s="27"/>
      <c r="DQ349" s="27"/>
      <c r="DR349" s="27"/>
      <c r="DS349" s="27"/>
      <c r="DT349" s="27"/>
      <c r="DU349" s="27"/>
      <c r="DV349" s="27"/>
      <c r="DW349" s="27"/>
      <c r="DX349" s="27"/>
      <c r="DY349" s="27"/>
      <c r="DZ349" s="27"/>
      <c r="EA349" s="27"/>
      <c r="EB349" s="27"/>
      <c r="EC349" s="27"/>
      <c r="ED349" s="27"/>
      <c r="EE349" s="27"/>
    </row>
    <row r="350" spans="1:135" ht="15">
      <c r="A350" s="27" t="s">
        <v>1502</v>
      </c>
      <c r="B350" s="27" t="s">
        <v>571</v>
      </c>
      <c r="C350" s="27" t="s">
        <v>768</v>
      </c>
      <c r="D350" s="27" t="s">
        <v>1494</v>
      </c>
      <c r="E350" s="27" t="s">
        <v>1495</v>
      </c>
      <c r="F350" s="27" t="s">
        <v>1496</v>
      </c>
      <c r="G350" s="27" t="s">
        <v>1497</v>
      </c>
      <c r="H350" s="27" t="s">
        <v>1498</v>
      </c>
      <c r="I350" s="27" t="s">
        <v>1499</v>
      </c>
      <c r="J350" s="27" t="s">
        <v>1367</v>
      </c>
      <c r="K350" s="27" t="s">
        <v>1009</v>
      </c>
      <c r="L350" s="27" t="s">
        <v>1464</v>
      </c>
      <c r="M350" s="27" t="s">
        <v>1500</v>
      </c>
      <c r="N350" s="27" t="s">
        <v>1306</v>
      </c>
      <c r="O350" s="27" t="s">
        <v>1115</v>
      </c>
      <c r="P350" s="27" t="s">
        <v>1501</v>
      </c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27"/>
      <c r="CV350" s="27"/>
      <c r="CW350" s="27"/>
      <c r="CX350" s="27"/>
      <c r="CY350" s="27"/>
      <c r="CZ350" s="27"/>
      <c r="DA350" s="27"/>
      <c r="DB350" s="27"/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</row>
    <row r="351" spans="1:135" ht="15">
      <c r="A351" s="27" t="s">
        <v>1503</v>
      </c>
      <c r="B351" s="27" t="s">
        <v>571</v>
      </c>
      <c r="C351" s="27" t="s">
        <v>768</v>
      </c>
      <c r="D351" s="27" t="s">
        <v>1494</v>
      </c>
      <c r="E351" s="27" t="s">
        <v>1495</v>
      </c>
      <c r="F351" s="27" t="s">
        <v>1496</v>
      </c>
      <c r="G351" s="27" t="s">
        <v>1497</v>
      </c>
      <c r="H351" s="27" t="s">
        <v>1498</v>
      </c>
      <c r="I351" s="27" t="s">
        <v>1499</v>
      </c>
      <c r="J351" s="27" t="s">
        <v>1367</v>
      </c>
      <c r="K351" s="27" t="s">
        <v>1009</v>
      </c>
      <c r="L351" s="27" t="s">
        <v>1464</v>
      </c>
      <c r="M351" s="27" t="s">
        <v>1500</v>
      </c>
      <c r="N351" s="27" t="s">
        <v>1306</v>
      </c>
      <c r="O351" s="27" t="s">
        <v>1115</v>
      </c>
      <c r="P351" s="27" t="s">
        <v>1501</v>
      </c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27"/>
      <c r="CV351" s="27"/>
      <c r="CW351" s="27"/>
      <c r="CX351" s="27"/>
      <c r="CY351" s="27"/>
      <c r="CZ351" s="27"/>
      <c r="DA351" s="27"/>
      <c r="DB351" s="27"/>
      <c r="DC351" s="27"/>
      <c r="DD351" s="27"/>
      <c r="DE351" s="27"/>
      <c r="DF351" s="27"/>
      <c r="DG351" s="27"/>
      <c r="DH351" s="27"/>
      <c r="DI351" s="27"/>
      <c r="DJ351" s="27"/>
      <c r="DK351" s="27"/>
      <c r="DL351" s="27"/>
      <c r="DM351" s="27"/>
      <c r="DN351" s="27"/>
      <c r="DO351" s="27"/>
      <c r="DP351" s="27"/>
      <c r="DQ351" s="27"/>
      <c r="DR351" s="27"/>
      <c r="DS351" s="27"/>
      <c r="DT351" s="27"/>
      <c r="DU351" s="27"/>
      <c r="DV351" s="27"/>
      <c r="DW351" s="27"/>
      <c r="DX351" s="27"/>
      <c r="DY351" s="27"/>
      <c r="DZ351" s="27"/>
      <c r="EA351" s="27"/>
      <c r="EB351" s="27"/>
      <c r="EC351" s="27"/>
      <c r="ED351" s="27"/>
      <c r="EE351" s="27"/>
    </row>
    <row r="352" spans="1:135" ht="15">
      <c r="A352" s="27" t="s">
        <v>1504</v>
      </c>
      <c r="B352" s="27" t="s">
        <v>571</v>
      </c>
      <c r="C352" s="27" t="s">
        <v>768</v>
      </c>
      <c r="D352" s="27" t="s">
        <v>1494</v>
      </c>
      <c r="E352" s="27" t="s">
        <v>1495</v>
      </c>
      <c r="F352" s="27" t="s">
        <v>1496</v>
      </c>
      <c r="G352" s="27" t="s">
        <v>1497</v>
      </c>
      <c r="H352" s="27" t="s">
        <v>1498</v>
      </c>
      <c r="I352" s="27" t="s">
        <v>1499</v>
      </c>
      <c r="J352" s="27" t="s">
        <v>1367</v>
      </c>
      <c r="K352" s="27" t="s">
        <v>1009</v>
      </c>
      <c r="L352" s="27" t="s">
        <v>1464</v>
      </c>
      <c r="M352" s="27" t="s">
        <v>1500</v>
      </c>
      <c r="N352" s="27" t="s">
        <v>1306</v>
      </c>
      <c r="O352" s="27" t="s">
        <v>1115</v>
      </c>
      <c r="P352" s="27" t="s">
        <v>1501</v>
      </c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27"/>
      <c r="CV352" s="27"/>
      <c r="CW352" s="27"/>
      <c r="CX352" s="27"/>
      <c r="CY352" s="27"/>
      <c r="CZ352" s="27"/>
      <c r="DA352" s="27"/>
      <c r="DB352" s="27"/>
      <c r="DC352" s="27"/>
      <c r="DD352" s="27"/>
      <c r="DE352" s="27"/>
      <c r="DF352" s="27"/>
      <c r="DG352" s="27"/>
      <c r="DH352" s="27"/>
      <c r="DI352" s="27"/>
      <c r="DJ352" s="27"/>
      <c r="DK352" s="27"/>
      <c r="DL352" s="27"/>
      <c r="DM352" s="27"/>
      <c r="DN352" s="27"/>
      <c r="DO352" s="27"/>
      <c r="DP352" s="27"/>
      <c r="DQ352" s="27"/>
      <c r="DR352" s="27"/>
      <c r="DS352" s="27"/>
      <c r="DT352" s="27"/>
      <c r="DU352" s="27"/>
      <c r="DV352" s="27"/>
      <c r="DW352" s="27"/>
      <c r="DX352" s="27"/>
      <c r="DY352" s="27"/>
      <c r="DZ352" s="27"/>
      <c r="EA352" s="27"/>
      <c r="EB352" s="27"/>
      <c r="EC352" s="27"/>
      <c r="ED352" s="27"/>
      <c r="EE352" s="27"/>
    </row>
    <row r="353" spans="1:135" ht="15">
      <c r="A353" s="27" t="s">
        <v>808</v>
      </c>
      <c r="B353" s="27" t="s">
        <v>571</v>
      </c>
      <c r="C353" s="27" t="s">
        <v>768</v>
      </c>
      <c r="D353" s="27" t="s">
        <v>1494</v>
      </c>
      <c r="E353" s="27" t="s">
        <v>1495</v>
      </c>
      <c r="F353" s="27" t="s">
        <v>1496</v>
      </c>
      <c r="G353" s="27" t="s">
        <v>1497</v>
      </c>
      <c r="H353" s="27" t="s">
        <v>1498</v>
      </c>
      <c r="I353" s="27" t="s">
        <v>1499</v>
      </c>
      <c r="J353" s="27" t="s">
        <v>1367</v>
      </c>
      <c r="K353" s="27" t="s">
        <v>1009</v>
      </c>
      <c r="L353" s="27" t="s">
        <v>1464</v>
      </c>
      <c r="M353" s="27" t="s">
        <v>1500</v>
      </c>
      <c r="N353" s="27" t="s">
        <v>1306</v>
      </c>
      <c r="O353" s="27" t="s">
        <v>1115</v>
      </c>
      <c r="P353" s="27" t="s">
        <v>1501</v>
      </c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27"/>
      <c r="CV353" s="27"/>
      <c r="CW353" s="27"/>
      <c r="CX353" s="27"/>
      <c r="CY353" s="27"/>
      <c r="CZ353" s="27"/>
      <c r="DA353" s="27"/>
      <c r="DB353" s="27"/>
      <c r="DC353" s="27"/>
      <c r="DD353" s="27"/>
      <c r="DE353" s="27"/>
      <c r="DF353" s="27"/>
      <c r="DG353" s="27"/>
      <c r="DH353" s="27"/>
      <c r="DI353" s="27"/>
      <c r="DJ353" s="27"/>
      <c r="DK353" s="27"/>
      <c r="DL353" s="27"/>
      <c r="DM353" s="27"/>
      <c r="DN353" s="27"/>
      <c r="DO353" s="27"/>
      <c r="DP353" s="27"/>
      <c r="DQ353" s="27"/>
      <c r="DR353" s="27"/>
      <c r="DS353" s="27"/>
      <c r="DT353" s="27"/>
      <c r="DU353" s="27"/>
      <c r="DV353" s="27"/>
      <c r="DW353" s="27"/>
      <c r="DX353" s="27"/>
      <c r="DY353" s="27"/>
      <c r="DZ353" s="27"/>
      <c r="EA353" s="27"/>
      <c r="EB353" s="27"/>
      <c r="EC353" s="27"/>
      <c r="ED353" s="27"/>
      <c r="EE353" s="27"/>
    </row>
    <row r="354" spans="1:135" ht="15">
      <c r="A354" s="27" t="s">
        <v>1505</v>
      </c>
      <c r="B354" s="27" t="s">
        <v>571</v>
      </c>
      <c r="C354" s="27" t="s">
        <v>768</v>
      </c>
      <c r="D354" s="27" t="s">
        <v>1494</v>
      </c>
      <c r="E354" s="27" t="s">
        <v>1495</v>
      </c>
      <c r="F354" s="27" t="s">
        <v>1496</v>
      </c>
      <c r="G354" s="27" t="s">
        <v>1497</v>
      </c>
      <c r="H354" s="27" t="s">
        <v>1498</v>
      </c>
      <c r="I354" s="27" t="s">
        <v>1499</v>
      </c>
      <c r="J354" s="27" t="s">
        <v>1367</v>
      </c>
      <c r="K354" s="27" t="s">
        <v>1009</v>
      </c>
      <c r="L354" s="27" t="s">
        <v>1464</v>
      </c>
      <c r="M354" s="27" t="s">
        <v>1500</v>
      </c>
      <c r="N354" s="27" t="s">
        <v>1306</v>
      </c>
      <c r="O354" s="27" t="s">
        <v>1115</v>
      </c>
      <c r="P354" s="27" t="s">
        <v>1501</v>
      </c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27"/>
      <c r="CV354" s="27"/>
      <c r="CW354" s="27"/>
      <c r="CX354" s="27"/>
      <c r="CY354" s="27"/>
      <c r="CZ354" s="27"/>
      <c r="DA354" s="27"/>
      <c r="DB354" s="27"/>
      <c r="DC354" s="27"/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</row>
    <row r="355" spans="1:135" ht="15">
      <c r="A355" s="27" t="s">
        <v>1506</v>
      </c>
      <c r="B355" s="27" t="s">
        <v>571</v>
      </c>
      <c r="C355" s="27" t="s">
        <v>768</v>
      </c>
      <c r="D355" s="27" t="s">
        <v>1494</v>
      </c>
      <c r="E355" s="27" t="s">
        <v>1495</v>
      </c>
      <c r="F355" s="27" t="s">
        <v>1496</v>
      </c>
      <c r="G355" s="27" t="s">
        <v>1497</v>
      </c>
      <c r="H355" s="27" t="s">
        <v>1498</v>
      </c>
      <c r="I355" s="27" t="s">
        <v>1499</v>
      </c>
      <c r="J355" s="27" t="s">
        <v>1367</v>
      </c>
      <c r="K355" s="27" t="s">
        <v>1009</v>
      </c>
      <c r="L355" s="27" t="s">
        <v>1464</v>
      </c>
      <c r="M355" s="27" t="s">
        <v>1500</v>
      </c>
      <c r="N355" s="27" t="s">
        <v>1306</v>
      </c>
      <c r="O355" s="27" t="s">
        <v>1115</v>
      </c>
      <c r="P355" s="27" t="s">
        <v>1501</v>
      </c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27"/>
      <c r="CV355" s="27"/>
      <c r="CW355" s="27"/>
      <c r="CX355" s="27"/>
      <c r="CY355" s="27"/>
      <c r="CZ355" s="27"/>
      <c r="DA355" s="27"/>
      <c r="DB355" s="27"/>
      <c r="DC355" s="27"/>
      <c r="DD355" s="27"/>
      <c r="DE355" s="27"/>
      <c r="DF355" s="27"/>
      <c r="DG355" s="27"/>
      <c r="DH355" s="27"/>
      <c r="DI355" s="27"/>
      <c r="DJ355" s="27"/>
      <c r="DK355" s="27"/>
      <c r="DL355" s="27"/>
      <c r="DM355" s="27"/>
      <c r="DN355" s="27"/>
      <c r="DO355" s="27"/>
      <c r="DP355" s="27"/>
      <c r="DQ355" s="27"/>
      <c r="DR355" s="27"/>
      <c r="DS355" s="27"/>
      <c r="DT355" s="27"/>
      <c r="DU355" s="27"/>
      <c r="DV355" s="27"/>
      <c r="DW355" s="27"/>
      <c r="DX355" s="27"/>
      <c r="DY355" s="27"/>
      <c r="DZ355" s="27"/>
      <c r="EA355" s="27"/>
      <c r="EB355" s="27"/>
      <c r="EC355" s="27"/>
      <c r="ED355" s="27"/>
      <c r="EE355" s="27"/>
    </row>
    <row r="356" spans="1:135" ht="15">
      <c r="A356" s="27" t="s">
        <v>1507</v>
      </c>
      <c r="B356" s="27" t="s">
        <v>571</v>
      </c>
      <c r="C356" s="27" t="s">
        <v>768</v>
      </c>
      <c r="D356" s="27" t="s">
        <v>1494</v>
      </c>
      <c r="E356" s="27" t="s">
        <v>1495</v>
      </c>
      <c r="F356" s="27" t="s">
        <v>1496</v>
      </c>
      <c r="G356" s="27" t="s">
        <v>1497</v>
      </c>
      <c r="H356" s="27" t="s">
        <v>1498</v>
      </c>
      <c r="I356" s="27" t="s">
        <v>1499</v>
      </c>
      <c r="J356" s="27" t="s">
        <v>1367</v>
      </c>
      <c r="K356" s="27" t="s">
        <v>1009</v>
      </c>
      <c r="L356" s="27" t="s">
        <v>1464</v>
      </c>
      <c r="M356" s="27" t="s">
        <v>1500</v>
      </c>
      <c r="N356" s="27" t="s">
        <v>1306</v>
      </c>
      <c r="O356" s="27" t="s">
        <v>1115</v>
      </c>
      <c r="P356" s="27" t="s">
        <v>1501</v>
      </c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27"/>
      <c r="CV356" s="27"/>
      <c r="CW356" s="27"/>
      <c r="CX356" s="27"/>
      <c r="CY356" s="27"/>
      <c r="CZ356" s="27"/>
      <c r="DA356" s="27"/>
      <c r="DB356" s="27"/>
      <c r="DC356" s="27"/>
      <c r="DD356" s="27"/>
      <c r="DE356" s="27"/>
      <c r="DF356" s="27"/>
      <c r="DG356" s="27"/>
      <c r="DH356" s="27"/>
      <c r="DI356" s="27"/>
      <c r="DJ356" s="27"/>
      <c r="DK356" s="27"/>
      <c r="DL356" s="27"/>
      <c r="DM356" s="27"/>
      <c r="DN356" s="27"/>
      <c r="DO356" s="27"/>
      <c r="DP356" s="27"/>
      <c r="DQ356" s="27"/>
      <c r="DR356" s="27"/>
      <c r="DS356" s="27"/>
      <c r="DT356" s="27"/>
      <c r="DU356" s="27"/>
      <c r="DV356" s="27"/>
      <c r="DW356" s="27"/>
      <c r="DX356" s="27"/>
      <c r="DY356" s="27"/>
      <c r="DZ356" s="27"/>
      <c r="EA356" s="27"/>
      <c r="EB356" s="27"/>
      <c r="EC356" s="27"/>
      <c r="ED356" s="27"/>
      <c r="EE356" s="27"/>
    </row>
    <row r="357" spans="1:135" ht="15">
      <c r="A357" s="27" t="s">
        <v>1508</v>
      </c>
      <c r="B357" s="27" t="s">
        <v>571</v>
      </c>
      <c r="C357" s="27" t="s">
        <v>768</v>
      </c>
      <c r="D357" s="27" t="s">
        <v>1494</v>
      </c>
      <c r="E357" s="27" t="s">
        <v>1495</v>
      </c>
      <c r="F357" s="27" t="s">
        <v>1496</v>
      </c>
      <c r="G357" s="27" t="s">
        <v>1497</v>
      </c>
      <c r="H357" s="27" t="s">
        <v>1498</v>
      </c>
      <c r="I357" s="27" t="s">
        <v>1499</v>
      </c>
      <c r="J357" s="27" t="s">
        <v>1367</v>
      </c>
      <c r="K357" s="27" t="s">
        <v>1009</v>
      </c>
      <c r="L357" s="27" t="s">
        <v>1464</v>
      </c>
      <c r="M357" s="27" t="s">
        <v>1500</v>
      </c>
      <c r="N357" s="27" t="s">
        <v>1306</v>
      </c>
      <c r="O357" s="27" t="s">
        <v>1115</v>
      </c>
      <c r="P357" s="27" t="s">
        <v>1501</v>
      </c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27"/>
      <c r="CV357" s="27"/>
      <c r="CW357" s="27"/>
      <c r="CX357" s="27"/>
      <c r="CY357" s="27"/>
      <c r="CZ357" s="27"/>
      <c r="DA357" s="27"/>
      <c r="DB357" s="27"/>
      <c r="DC357" s="27"/>
      <c r="DD357" s="27"/>
      <c r="DE357" s="27"/>
      <c r="DF357" s="27"/>
      <c r="DG357" s="27"/>
      <c r="DH357" s="27"/>
      <c r="DI357" s="27"/>
      <c r="DJ357" s="27"/>
      <c r="DK357" s="27"/>
      <c r="DL357" s="27"/>
      <c r="DM357" s="27"/>
      <c r="DN357" s="27"/>
      <c r="DO357" s="27"/>
      <c r="DP357" s="27"/>
      <c r="DQ357" s="27"/>
      <c r="DR357" s="27"/>
      <c r="DS357" s="27"/>
      <c r="DT357" s="27"/>
      <c r="DU357" s="27"/>
      <c r="DV357" s="27"/>
      <c r="DW357" s="27"/>
      <c r="DX357" s="27"/>
      <c r="DY357" s="27"/>
      <c r="DZ357" s="27"/>
      <c r="EA357" s="27"/>
      <c r="EB357" s="27"/>
      <c r="EC357" s="27"/>
      <c r="ED357" s="27"/>
      <c r="EE357" s="27"/>
    </row>
    <row r="358" spans="1:135" ht="15">
      <c r="A358" s="27" t="s">
        <v>1509</v>
      </c>
      <c r="B358" s="27" t="s">
        <v>1003</v>
      </c>
      <c r="C358" s="27" t="s">
        <v>810</v>
      </c>
      <c r="D358" s="27" t="s">
        <v>1510</v>
      </c>
      <c r="E358" s="27" t="s">
        <v>1511</v>
      </c>
      <c r="F358" s="27" t="s">
        <v>1512</v>
      </c>
      <c r="G358" s="27" t="s">
        <v>1513</v>
      </c>
      <c r="H358" s="27" t="s">
        <v>1514</v>
      </c>
      <c r="I358" s="27" t="s">
        <v>1515</v>
      </c>
      <c r="J358" s="27" t="s">
        <v>1516</v>
      </c>
      <c r="K358" s="27" t="s">
        <v>1009</v>
      </c>
      <c r="L358" s="27"/>
      <c r="M358" s="27" t="s">
        <v>1517</v>
      </c>
      <c r="N358" s="27"/>
      <c r="O358" s="27" t="s">
        <v>1518</v>
      </c>
      <c r="P358" s="27" t="s">
        <v>1519</v>
      </c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 t="s">
        <v>1520</v>
      </c>
      <c r="AT358" s="27" t="s">
        <v>1521</v>
      </c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27"/>
      <c r="CV358" s="27"/>
      <c r="CW358" s="27"/>
      <c r="CX358" s="27"/>
      <c r="CY358" s="27"/>
      <c r="CZ358" s="27"/>
      <c r="DA358" s="27"/>
      <c r="DB358" s="27"/>
      <c r="DC358" s="27"/>
      <c r="DD358" s="27"/>
      <c r="DE358" s="27"/>
      <c r="DF358" s="27"/>
      <c r="DG358" s="27"/>
      <c r="DH358" s="27"/>
      <c r="DI358" s="27"/>
      <c r="DJ358" s="27"/>
      <c r="DK358" s="27"/>
      <c r="DL358" s="27"/>
      <c r="DM358" s="27"/>
      <c r="DN358" s="27"/>
      <c r="DO358" s="27"/>
      <c r="DP358" s="27"/>
      <c r="DQ358" s="27"/>
      <c r="DR358" s="27"/>
      <c r="DS358" s="27"/>
      <c r="DT358" s="27"/>
      <c r="DU358" s="27"/>
      <c r="DV358" s="27"/>
      <c r="DW358" s="27"/>
      <c r="DX358" s="27"/>
      <c r="DY358" s="27"/>
      <c r="DZ358" s="27"/>
      <c r="EA358" s="27"/>
      <c r="EB358" s="27"/>
      <c r="EC358" s="27"/>
      <c r="ED358" s="27"/>
      <c r="EE358" s="27"/>
    </row>
    <row r="359" spans="1:135" ht="15">
      <c r="A359" s="27" t="s">
        <v>1522</v>
      </c>
      <c r="B359" s="27" t="s">
        <v>1003</v>
      </c>
      <c r="C359" s="27" t="s">
        <v>810</v>
      </c>
      <c r="D359" s="27" t="s">
        <v>1510</v>
      </c>
      <c r="E359" s="27" t="s">
        <v>1511</v>
      </c>
      <c r="F359" s="27" t="s">
        <v>1512</v>
      </c>
      <c r="G359" s="27" t="s">
        <v>1513</v>
      </c>
      <c r="H359" s="27" t="s">
        <v>1514</v>
      </c>
      <c r="I359" s="27" t="s">
        <v>1515</v>
      </c>
      <c r="J359" s="27" t="s">
        <v>1516</v>
      </c>
      <c r="K359" s="27" t="s">
        <v>1009</v>
      </c>
      <c r="L359" s="27"/>
      <c r="M359" s="27" t="s">
        <v>1517</v>
      </c>
      <c r="N359" s="27"/>
      <c r="O359" s="27" t="s">
        <v>1518</v>
      </c>
      <c r="P359" s="27" t="s">
        <v>1519</v>
      </c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 t="s">
        <v>1520</v>
      </c>
      <c r="AT359" s="27" t="s">
        <v>1521</v>
      </c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27"/>
      <c r="CV359" s="27"/>
      <c r="CW359" s="27"/>
      <c r="CX359" s="27"/>
      <c r="CY359" s="27"/>
      <c r="CZ359" s="27"/>
      <c r="DA359" s="27"/>
      <c r="DB359" s="27"/>
      <c r="DC359" s="27"/>
      <c r="DD359" s="27"/>
      <c r="DE359" s="27"/>
      <c r="DF359" s="27"/>
      <c r="DG359" s="27"/>
      <c r="DH359" s="27"/>
      <c r="DI359" s="27"/>
      <c r="DJ359" s="27"/>
      <c r="DK359" s="27"/>
      <c r="DL359" s="27"/>
      <c r="DM359" s="27"/>
      <c r="DN359" s="27"/>
      <c r="DO359" s="27"/>
      <c r="DP359" s="27"/>
      <c r="DQ359" s="27"/>
      <c r="DR359" s="27"/>
      <c r="DS359" s="27"/>
      <c r="DT359" s="27"/>
      <c r="DU359" s="27"/>
      <c r="DV359" s="27"/>
      <c r="DW359" s="27"/>
      <c r="DX359" s="27"/>
      <c r="DY359" s="27"/>
      <c r="DZ359" s="27"/>
      <c r="EA359" s="27"/>
      <c r="EB359" s="27"/>
      <c r="EC359" s="27"/>
      <c r="ED359" s="27"/>
      <c r="EE359" s="27"/>
    </row>
    <row r="360" spans="1:135" ht="15">
      <c r="A360" s="27" t="s">
        <v>1523</v>
      </c>
      <c r="B360" s="27" t="s">
        <v>1003</v>
      </c>
      <c r="C360" s="27" t="s">
        <v>810</v>
      </c>
      <c r="D360" s="27" t="s">
        <v>1510</v>
      </c>
      <c r="E360" s="27" t="s">
        <v>1511</v>
      </c>
      <c r="F360" s="27" t="s">
        <v>1512</v>
      </c>
      <c r="G360" s="27" t="s">
        <v>1513</v>
      </c>
      <c r="H360" s="27" t="s">
        <v>1514</v>
      </c>
      <c r="I360" s="27" t="s">
        <v>1515</v>
      </c>
      <c r="J360" s="27" t="s">
        <v>1516</v>
      </c>
      <c r="K360" s="27" t="s">
        <v>1009</v>
      </c>
      <c r="L360" s="27"/>
      <c r="M360" s="27" t="s">
        <v>1517</v>
      </c>
      <c r="N360" s="27"/>
      <c r="O360" s="27" t="s">
        <v>1518</v>
      </c>
      <c r="P360" s="27" t="s">
        <v>1519</v>
      </c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 t="s">
        <v>1520</v>
      </c>
      <c r="AT360" s="27" t="s">
        <v>1521</v>
      </c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27"/>
      <c r="CL360" s="27"/>
      <c r="CM360" s="27"/>
      <c r="CN360" s="27"/>
      <c r="CO360" s="27"/>
      <c r="CP360" s="27"/>
      <c r="CQ360" s="27"/>
      <c r="CR360" s="27"/>
      <c r="CS360" s="27"/>
      <c r="CT360" s="27"/>
      <c r="CU360" s="27"/>
      <c r="CV360" s="27"/>
      <c r="CW360" s="27"/>
      <c r="CX360" s="27"/>
      <c r="CY360" s="27"/>
      <c r="CZ360" s="27"/>
      <c r="DA360" s="27"/>
      <c r="DB360" s="27"/>
      <c r="DC360" s="27"/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</row>
    <row r="361" spans="1:135" ht="15">
      <c r="A361" s="27" t="s">
        <v>1524</v>
      </c>
      <c r="B361" s="27" t="s">
        <v>1003</v>
      </c>
      <c r="C361" s="27" t="s">
        <v>810</v>
      </c>
      <c r="D361" s="27" t="s">
        <v>1510</v>
      </c>
      <c r="E361" s="27" t="s">
        <v>1511</v>
      </c>
      <c r="F361" s="27" t="s">
        <v>1512</v>
      </c>
      <c r="G361" s="27" t="s">
        <v>1513</v>
      </c>
      <c r="H361" s="27" t="s">
        <v>1514</v>
      </c>
      <c r="I361" s="27" t="s">
        <v>1515</v>
      </c>
      <c r="J361" s="27" t="s">
        <v>1516</v>
      </c>
      <c r="K361" s="27" t="s">
        <v>1009</v>
      </c>
      <c r="L361" s="27"/>
      <c r="M361" s="27" t="s">
        <v>1517</v>
      </c>
      <c r="N361" s="27"/>
      <c r="O361" s="27" t="s">
        <v>1518</v>
      </c>
      <c r="P361" s="27" t="s">
        <v>1519</v>
      </c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 t="s">
        <v>1520</v>
      </c>
      <c r="AT361" s="27" t="s">
        <v>1521</v>
      </c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27"/>
      <c r="CV361" s="27"/>
      <c r="CW361" s="27"/>
      <c r="CX361" s="27"/>
      <c r="CY361" s="27"/>
      <c r="CZ361" s="27"/>
      <c r="DA361" s="27"/>
      <c r="DB361" s="27"/>
      <c r="DC361" s="27"/>
      <c r="DD361" s="27"/>
      <c r="DE361" s="27"/>
      <c r="DF361" s="27"/>
      <c r="DG361" s="27"/>
      <c r="DH361" s="27"/>
      <c r="DI361" s="27"/>
      <c r="DJ361" s="27"/>
      <c r="DK361" s="27"/>
      <c r="DL361" s="27"/>
      <c r="DM361" s="27"/>
      <c r="DN361" s="27"/>
      <c r="DO361" s="27"/>
      <c r="DP361" s="27"/>
      <c r="DQ361" s="27"/>
      <c r="DR361" s="27"/>
      <c r="DS361" s="27"/>
      <c r="DT361" s="27"/>
      <c r="DU361" s="27"/>
      <c r="DV361" s="27"/>
      <c r="DW361" s="27"/>
      <c r="DX361" s="27"/>
      <c r="DY361" s="27"/>
      <c r="DZ361" s="27"/>
      <c r="EA361" s="27"/>
      <c r="EB361" s="27"/>
      <c r="EC361" s="27"/>
      <c r="ED361" s="27"/>
      <c r="EE361" s="27"/>
    </row>
    <row r="362" spans="1:135" ht="15">
      <c r="A362" s="27" t="s">
        <v>1525</v>
      </c>
      <c r="B362" s="27" t="s">
        <v>1003</v>
      </c>
      <c r="C362" s="27" t="s">
        <v>810</v>
      </c>
      <c r="D362" s="27" t="s">
        <v>1510</v>
      </c>
      <c r="E362" s="27" t="s">
        <v>1511</v>
      </c>
      <c r="F362" s="27" t="s">
        <v>1512</v>
      </c>
      <c r="G362" s="27" t="s">
        <v>1513</v>
      </c>
      <c r="H362" s="27" t="s">
        <v>1514</v>
      </c>
      <c r="I362" s="27" t="s">
        <v>1515</v>
      </c>
      <c r="J362" s="27" t="s">
        <v>1516</v>
      </c>
      <c r="K362" s="27" t="s">
        <v>1009</v>
      </c>
      <c r="L362" s="27"/>
      <c r="M362" s="27" t="s">
        <v>1517</v>
      </c>
      <c r="N362" s="27"/>
      <c r="O362" s="27" t="s">
        <v>1518</v>
      </c>
      <c r="P362" s="27" t="s">
        <v>1519</v>
      </c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 t="s">
        <v>1520</v>
      </c>
      <c r="AT362" s="27" t="s">
        <v>1521</v>
      </c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27"/>
      <c r="CV362" s="27"/>
      <c r="CW362" s="27"/>
      <c r="CX362" s="27"/>
      <c r="CY362" s="27"/>
      <c r="CZ362" s="27"/>
      <c r="DA362" s="27"/>
      <c r="DB362" s="27"/>
      <c r="DC362" s="27"/>
      <c r="DD362" s="27"/>
      <c r="DE362" s="27"/>
      <c r="DF362" s="27"/>
      <c r="DG362" s="27"/>
      <c r="DH362" s="27"/>
      <c r="DI362" s="27"/>
      <c r="DJ362" s="27"/>
      <c r="DK362" s="27"/>
      <c r="DL362" s="27"/>
      <c r="DM362" s="27"/>
      <c r="DN362" s="27"/>
      <c r="DO362" s="27"/>
      <c r="DP362" s="27"/>
      <c r="DQ362" s="27"/>
      <c r="DR362" s="27"/>
      <c r="DS362" s="27"/>
      <c r="DT362" s="27"/>
      <c r="DU362" s="27"/>
      <c r="DV362" s="27"/>
      <c r="DW362" s="27"/>
      <c r="DX362" s="27"/>
      <c r="DY362" s="27"/>
      <c r="DZ362" s="27"/>
      <c r="EA362" s="27"/>
      <c r="EB362" s="27"/>
      <c r="EC362" s="27"/>
      <c r="ED362" s="27"/>
      <c r="EE362" s="27"/>
    </row>
    <row r="363" spans="1:135" ht="15">
      <c r="A363" s="27" t="s">
        <v>809</v>
      </c>
      <c r="B363" s="27" t="s">
        <v>1003</v>
      </c>
      <c r="C363" s="27" t="s">
        <v>810</v>
      </c>
      <c r="D363" s="27" t="s">
        <v>1510</v>
      </c>
      <c r="E363" s="27" t="s">
        <v>1511</v>
      </c>
      <c r="F363" s="27" t="s">
        <v>1512</v>
      </c>
      <c r="G363" s="27" t="s">
        <v>1513</v>
      </c>
      <c r="H363" s="27" t="s">
        <v>1514</v>
      </c>
      <c r="I363" s="27" t="s">
        <v>1515</v>
      </c>
      <c r="J363" s="27" t="s">
        <v>1516</v>
      </c>
      <c r="K363" s="27" t="s">
        <v>1009</v>
      </c>
      <c r="L363" s="27"/>
      <c r="M363" s="27" t="s">
        <v>1517</v>
      </c>
      <c r="N363" s="27"/>
      <c r="O363" s="27" t="s">
        <v>1518</v>
      </c>
      <c r="P363" s="27" t="s">
        <v>1519</v>
      </c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 t="s">
        <v>1520</v>
      </c>
      <c r="AT363" s="27" t="s">
        <v>1521</v>
      </c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27"/>
      <c r="CV363" s="27"/>
      <c r="CW363" s="27"/>
      <c r="CX363" s="27"/>
      <c r="CY363" s="27"/>
      <c r="CZ363" s="27"/>
      <c r="DA363" s="27"/>
      <c r="DB363" s="27"/>
      <c r="DC363" s="27"/>
      <c r="DD363" s="27"/>
      <c r="DE363" s="27"/>
      <c r="DF363" s="27"/>
      <c r="DG363" s="27"/>
      <c r="DH363" s="27"/>
      <c r="DI363" s="27"/>
      <c r="DJ363" s="27"/>
      <c r="DK363" s="27"/>
      <c r="DL363" s="27"/>
      <c r="DM363" s="27"/>
      <c r="DN363" s="27"/>
      <c r="DO363" s="27"/>
      <c r="DP363" s="27"/>
      <c r="DQ363" s="27"/>
      <c r="DR363" s="27"/>
      <c r="DS363" s="27"/>
      <c r="DT363" s="27"/>
      <c r="DU363" s="27"/>
      <c r="DV363" s="27"/>
      <c r="DW363" s="27"/>
      <c r="DX363" s="27"/>
      <c r="DY363" s="27"/>
      <c r="DZ363" s="27"/>
      <c r="EA363" s="27"/>
      <c r="EB363" s="27"/>
      <c r="EC363" s="27"/>
      <c r="ED363" s="27"/>
      <c r="EE363" s="27"/>
    </row>
    <row r="364" spans="1:135" ht="15">
      <c r="A364" s="27" t="s">
        <v>811</v>
      </c>
      <c r="B364" s="27" t="s">
        <v>1003</v>
      </c>
      <c r="C364" s="27" t="s">
        <v>810</v>
      </c>
      <c r="D364" s="27" t="s">
        <v>1510</v>
      </c>
      <c r="E364" s="27" t="s">
        <v>1511</v>
      </c>
      <c r="F364" s="27" t="s">
        <v>1512</v>
      </c>
      <c r="G364" s="27" t="s">
        <v>1513</v>
      </c>
      <c r="H364" s="27" t="s">
        <v>1514</v>
      </c>
      <c r="I364" s="27" t="s">
        <v>1515</v>
      </c>
      <c r="J364" s="27" t="s">
        <v>1516</v>
      </c>
      <c r="K364" s="27" t="s">
        <v>1009</v>
      </c>
      <c r="L364" s="27"/>
      <c r="M364" s="27" t="s">
        <v>1517</v>
      </c>
      <c r="N364" s="27"/>
      <c r="O364" s="27" t="s">
        <v>1518</v>
      </c>
      <c r="P364" s="27" t="s">
        <v>1519</v>
      </c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 t="s">
        <v>1520</v>
      </c>
      <c r="AT364" s="27" t="s">
        <v>1521</v>
      </c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27"/>
      <c r="CV364" s="27"/>
      <c r="CW364" s="27"/>
      <c r="CX364" s="27"/>
      <c r="CY364" s="27"/>
      <c r="CZ364" s="27"/>
      <c r="DA364" s="27"/>
      <c r="DB364" s="27"/>
      <c r="DC364" s="27"/>
      <c r="DD364" s="27"/>
      <c r="DE364" s="27"/>
      <c r="DF364" s="27"/>
      <c r="DG364" s="27"/>
      <c r="DH364" s="27"/>
      <c r="DI364" s="27"/>
      <c r="DJ364" s="27"/>
      <c r="DK364" s="27"/>
      <c r="DL364" s="27"/>
      <c r="DM364" s="27"/>
      <c r="DN364" s="27"/>
      <c r="DO364" s="27"/>
      <c r="DP364" s="27"/>
      <c r="DQ364" s="27"/>
      <c r="DR364" s="27"/>
      <c r="DS364" s="27"/>
      <c r="DT364" s="27"/>
      <c r="DU364" s="27"/>
      <c r="DV364" s="27"/>
      <c r="DW364" s="27"/>
      <c r="DX364" s="27"/>
      <c r="DY364" s="27"/>
      <c r="DZ364" s="27"/>
      <c r="EA364" s="27"/>
      <c r="EB364" s="27"/>
      <c r="EC364" s="27"/>
      <c r="ED364" s="27"/>
      <c r="EE364" s="27"/>
    </row>
    <row r="365" spans="1:135" ht="15">
      <c r="A365" s="27" t="s">
        <v>812</v>
      </c>
      <c r="B365" s="27" t="s">
        <v>1003</v>
      </c>
      <c r="C365" s="27" t="s">
        <v>810</v>
      </c>
      <c r="D365" s="27" t="s">
        <v>1510</v>
      </c>
      <c r="E365" s="27" t="s">
        <v>1511</v>
      </c>
      <c r="F365" s="27" t="s">
        <v>1512</v>
      </c>
      <c r="G365" s="27" t="s">
        <v>1513</v>
      </c>
      <c r="H365" s="27" t="s">
        <v>1514</v>
      </c>
      <c r="I365" s="27" t="s">
        <v>1515</v>
      </c>
      <c r="J365" s="27" t="s">
        <v>1516</v>
      </c>
      <c r="K365" s="27" t="s">
        <v>1009</v>
      </c>
      <c r="L365" s="27"/>
      <c r="M365" s="27" t="s">
        <v>1517</v>
      </c>
      <c r="N365" s="27"/>
      <c r="O365" s="27" t="s">
        <v>1518</v>
      </c>
      <c r="P365" s="27" t="s">
        <v>1519</v>
      </c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 t="s">
        <v>1520</v>
      </c>
      <c r="AT365" s="27" t="s">
        <v>1521</v>
      </c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27"/>
      <c r="CV365" s="27"/>
      <c r="CW365" s="27"/>
      <c r="CX365" s="27"/>
      <c r="CY365" s="27"/>
      <c r="CZ365" s="27"/>
      <c r="DA365" s="27"/>
      <c r="DB365" s="27"/>
      <c r="DC365" s="27"/>
      <c r="DD365" s="27"/>
      <c r="DE365" s="27"/>
      <c r="DF365" s="27"/>
      <c r="DG365" s="27"/>
      <c r="DH365" s="27"/>
      <c r="DI365" s="27"/>
      <c r="DJ365" s="27"/>
      <c r="DK365" s="27"/>
      <c r="DL365" s="27"/>
      <c r="DM365" s="27"/>
      <c r="DN365" s="27"/>
      <c r="DO365" s="27"/>
      <c r="DP365" s="27"/>
      <c r="DQ365" s="27"/>
      <c r="DR365" s="27"/>
      <c r="DS365" s="27"/>
      <c r="DT365" s="27"/>
      <c r="DU365" s="27"/>
      <c r="DV365" s="27"/>
      <c r="DW365" s="27"/>
      <c r="DX365" s="27"/>
      <c r="DY365" s="27"/>
      <c r="DZ365" s="27"/>
      <c r="EA365" s="27"/>
      <c r="EB365" s="27"/>
      <c r="EC365" s="27"/>
      <c r="ED365" s="27"/>
      <c r="EE365" s="27"/>
    </row>
    <row r="366" spans="1:135" ht="15">
      <c r="A366" s="27" t="s">
        <v>813</v>
      </c>
      <c r="B366" s="27" t="s">
        <v>1003</v>
      </c>
      <c r="C366" s="27" t="s">
        <v>810</v>
      </c>
      <c r="D366" s="27" t="s">
        <v>1510</v>
      </c>
      <c r="E366" s="27" t="s">
        <v>1511</v>
      </c>
      <c r="F366" s="27" t="s">
        <v>1512</v>
      </c>
      <c r="G366" s="27" t="s">
        <v>1513</v>
      </c>
      <c r="H366" s="27" t="s">
        <v>1514</v>
      </c>
      <c r="I366" s="27" t="s">
        <v>1515</v>
      </c>
      <c r="J366" s="27" t="s">
        <v>1516</v>
      </c>
      <c r="K366" s="27" t="s">
        <v>1009</v>
      </c>
      <c r="L366" s="27"/>
      <c r="M366" s="27" t="s">
        <v>1517</v>
      </c>
      <c r="N366" s="27"/>
      <c r="O366" s="27" t="s">
        <v>1518</v>
      </c>
      <c r="P366" s="27" t="s">
        <v>1519</v>
      </c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 t="s">
        <v>1520</v>
      </c>
      <c r="AT366" s="27" t="s">
        <v>1521</v>
      </c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  <c r="CI366" s="27"/>
      <c r="CJ366" s="27"/>
      <c r="CK366" s="27"/>
      <c r="CL366" s="27"/>
      <c r="CM366" s="27"/>
      <c r="CN366" s="27"/>
      <c r="CO366" s="27"/>
      <c r="CP366" s="27"/>
      <c r="CQ366" s="27"/>
      <c r="CR366" s="27"/>
      <c r="CS366" s="27"/>
      <c r="CT366" s="27"/>
      <c r="CU366" s="27"/>
      <c r="CV366" s="27"/>
      <c r="CW366" s="27"/>
      <c r="CX366" s="27"/>
      <c r="CY366" s="27"/>
      <c r="CZ366" s="27"/>
      <c r="DA366" s="27"/>
      <c r="DB366" s="27"/>
      <c r="DC366" s="27"/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</row>
    <row r="367" spans="1:135" ht="15">
      <c r="A367" s="27" t="s">
        <v>814</v>
      </c>
      <c r="B367" s="27" t="s">
        <v>1003</v>
      </c>
      <c r="C367" s="27" t="s">
        <v>810</v>
      </c>
      <c r="D367" s="27" t="s">
        <v>1526</v>
      </c>
      <c r="E367" s="27" t="s">
        <v>1527</v>
      </c>
      <c r="F367" s="27" t="s">
        <v>1528</v>
      </c>
      <c r="G367" s="27" t="s">
        <v>1111</v>
      </c>
      <c r="H367" s="27" t="s">
        <v>1112</v>
      </c>
      <c r="I367" s="27" t="s">
        <v>1009</v>
      </c>
      <c r="J367" s="27"/>
      <c r="K367" s="27" t="s">
        <v>1009</v>
      </c>
      <c r="L367" s="27"/>
      <c r="M367" s="27" t="s">
        <v>1529</v>
      </c>
      <c r="N367" s="27"/>
      <c r="O367" s="27" t="s">
        <v>1115</v>
      </c>
      <c r="P367" s="27" t="s">
        <v>1116</v>
      </c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 t="s">
        <v>1530</v>
      </c>
      <c r="AV367" s="27" t="s">
        <v>1118</v>
      </c>
      <c r="AW367" s="27" t="s">
        <v>1119</v>
      </c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27"/>
      <c r="CV367" s="27"/>
      <c r="CW367" s="27"/>
      <c r="CX367" s="27"/>
      <c r="CY367" s="27"/>
      <c r="CZ367" s="27"/>
      <c r="DA367" s="27"/>
      <c r="DB367" s="27"/>
      <c r="DC367" s="27"/>
      <c r="DD367" s="27"/>
      <c r="DE367" s="27"/>
      <c r="DF367" s="27"/>
      <c r="DG367" s="27"/>
      <c r="DH367" s="27"/>
      <c r="DI367" s="27"/>
      <c r="DJ367" s="27"/>
      <c r="DK367" s="27"/>
      <c r="DL367" s="27"/>
      <c r="DM367" s="27"/>
      <c r="DN367" s="27"/>
      <c r="DO367" s="27"/>
      <c r="DP367" s="27"/>
      <c r="DQ367" s="27"/>
      <c r="DR367" s="27"/>
      <c r="DS367" s="27"/>
      <c r="DT367" s="27"/>
      <c r="DU367" s="27"/>
      <c r="DV367" s="27"/>
      <c r="DW367" s="27"/>
      <c r="DX367" s="27"/>
      <c r="DY367" s="27"/>
      <c r="DZ367" s="27"/>
      <c r="EA367" s="27"/>
      <c r="EB367" s="27"/>
      <c r="EC367" s="27"/>
      <c r="ED367" s="27"/>
      <c r="EE367" s="27"/>
    </row>
    <row r="368" spans="1:135" ht="15">
      <c r="A368" s="27" t="s">
        <v>815</v>
      </c>
      <c r="B368" s="27" t="s">
        <v>1003</v>
      </c>
      <c r="C368" s="27" t="s">
        <v>810</v>
      </c>
      <c r="D368" s="27" t="s">
        <v>1526</v>
      </c>
      <c r="E368" s="27" t="s">
        <v>1527</v>
      </c>
      <c r="F368" s="27" t="s">
        <v>1528</v>
      </c>
      <c r="G368" s="27" t="s">
        <v>1111</v>
      </c>
      <c r="H368" s="27" t="s">
        <v>1112</v>
      </c>
      <c r="I368" s="27" t="s">
        <v>1009</v>
      </c>
      <c r="J368" s="27"/>
      <c r="K368" s="27" t="s">
        <v>1009</v>
      </c>
      <c r="L368" s="27"/>
      <c r="M368" s="27" t="s">
        <v>1529</v>
      </c>
      <c r="N368" s="27"/>
      <c r="O368" s="27" t="s">
        <v>1115</v>
      </c>
      <c r="P368" s="27" t="s">
        <v>1116</v>
      </c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 t="s">
        <v>1530</v>
      </c>
      <c r="AV368" s="27" t="s">
        <v>1118</v>
      </c>
      <c r="AW368" s="27" t="s">
        <v>1119</v>
      </c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27"/>
      <c r="CV368" s="27"/>
      <c r="CW368" s="27"/>
      <c r="CX368" s="27"/>
      <c r="CY368" s="27"/>
      <c r="CZ368" s="27"/>
      <c r="DA368" s="27"/>
      <c r="DB368" s="27"/>
      <c r="DC368" s="27"/>
      <c r="DD368" s="27"/>
      <c r="DE368" s="27"/>
      <c r="DF368" s="27"/>
      <c r="DG368" s="27"/>
      <c r="DH368" s="27"/>
      <c r="DI368" s="27"/>
      <c r="DJ368" s="27"/>
      <c r="DK368" s="27"/>
      <c r="DL368" s="27"/>
      <c r="DM368" s="27"/>
      <c r="DN368" s="27"/>
      <c r="DO368" s="27"/>
      <c r="DP368" s="27"/>
      <c r="DQ368" s="27"/>
      <c r="DR368" s="27"/>
      <c r="DS368" s="27"/>
      <c r="DT368" s="27"/>
      <c r="DU368" s="27"/>
      <c r="DV368" s="27"/>
      <c r="DW368" s="27"/>
      <c r="DX368" s="27"/>
      <c r="DY368" s="27"/>
      <c r="DZ368" s="27"/>
      <c r="EA368" s="27"/>
      <c r="EB368" s="27"/>
      <c r="EC368" s="27"/>
      <c r="ED368" s="27"/>
      <c r="EE368" s="27"/>
    </row>
    <row r="369" spans="1:135" ht="15">
      <c r="A369" s="27" t="s">
        <v>816</v>
      </c>
      <c r="B369" s="27" t="s">
        <v>1003</v>
      </c>
      <c r="C369" s="27" t="s">
        <v>810</v>
      </c>
      <c r="D369" s="27" t="s">
        <v>1526</v>
      </c>
      <c r="E369" s="27" t="s">
        <v>1527</v>
      </c>
      <c r="F369" s="27" t="s">
        <v>1528</v>
      </c>
      <c r="G369" s="27" t="s">
        <v>1111</v>
      </c>
      <c r="H369" s="27" t="s">
        <v>1112</v>
      </c>
      <c r="I369" s="27" t="s">
        <v>1009</v>
      </c>
      <c r="J369" s="27"/>
      <c r="K369" s="27" t="s">
        <v>1009</v>
      </c>
      <c r="L369" s="27"/>
      <c r="M369" s="27" t="s">
        <v>1529</v>
      </c>
      <c r="N369" s="27"/>
      <c r="O369" s="27" t="s">
        <v>1115</v>
      </c>
      <c r="P369" s="27" t="s">
        <v>1116</v>
      </c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 t="s">
        <v>1530</v>
      </c>
      <c r="AV369" s="27" t="s">
        <v>1118</v>
      </c>
      <c r="AW369" s="27" t="s">
        <v>1119</v>
      </c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27"/>
      <c r="CV369" s="27"/>
      <c r="CW369" s="27"/>
      <c r="CX369" s="27"/>
      <c r="CY369" s="27"/>
      <c r="CZ369" s="27"/>
      <c r="DA369" s="27"/>
      <c r="DB369" s="27"/>
      <c r="DC369" s="27"/>
      <c r="DD369" s="27"/>
      <c r="DE369" s="27"/>
      <c r="DF369" s="27"/>
      <c r="DG369" s="27"/>
      <c r="DH369" s="27"/>
      <c r="DI369" s="27"/>
      <c r="DJ369" s="27"/>
      <c r="DK369" s="27"/>
      <c r="DL369" s="27"/>
      <c r="DM369" s="27"/>
      <c r="DN369" s="27"/>
      <c r="DO369" s="27"/>
      <c r="DP369" s="27"/>
      <c r="DQ369" s="27"/>
      <c r="DR369" s="27"/>
      <c r="DS369" s="27"/>
      <c r="DT369" s="27"/>
      <c r="DU369" s="27"/>
      <c r="DV369" s="27"/>
      <c r="DW369" s="27"/>
      <c r="DX369" s="27"/>
      <c r="DY369" s="27"/>
      <c r="DZ369" s="27"/>
      <c r="EA369" s="27"/>
      <c r="EB369" s="27"/>
      <c r="EC369" s="27"/>
      <c r="ED369" s="27"/>
      <c r="EE369" s="27"/>
    </row>
    <row r="370" spans="1:135" ht="15">
      <c r="A370" s="27" t="s">
        <v>817</v>
      </c>
      <c r="B370" s="27" t="s">
        <v>1003</v>
      </c>
      <c r="C370" s="27" t="s">
        <v>810</v>
      </c>
      <c r="D370" s="27" t="s">
        <v>1526</v>
      </c>
      <c r="E370" s="27" t="s">
        <v>1527</v>
      </c>
      <c r="F370" s="27" t="s">
        <v>1528</v>
      </c>
      <c r="G370" s="27" t="s">
        <v>1111</v>
      </c>
      <c r="H370" s="27" t="s">
        <v>1112</v>
      </c>
      <c r="I370" s="27" t="s">
        <v>1009</v>
      </c>
      <c r="J370" s="27"/>
      <c r="K370" s="27" t="s">
        <v>1009</v>
      </c>
      <c r="L370" s="27"/>
      <c r="M370" s="27" t="s">
        <v>1529</v>
      </c>
      <c r="N370" s="27"/>
      <c r="O370" s="27" t="s">
        <v>1115</v>
      </c>
      <c r="P370" s="27" t="s">
        <v>1116</v>
      </c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 t="s">
        <v>1530</v>
      </c>
      <c r="AV370" s="27" t="s">
        <v>1118</v>
      </c>
      <c r="AW370" s="27" t="s">
        <v>1119</v>
      </c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27"/>
      <c r="CV370" s="27"/>
      <c r="CW370" s="27"/>
      <c r="CX370" s="27"/>
      <c r="CY370" s="27"/>
      <c r="CZ370" s="27"/>
      <c r="DA370" s="27"/>
      <c r="DB370" s="27"/>
      <c r="DC370" s="27"/>
      <c r="DD370" s="27"/>
      <c r="DE370" s="27"/>
      <c r="DF370" s="27"/>
      <c r="DG370" s="27"/>
      <c r="DH370" s="27"/>
      <c r="DI370" s="27"/>
      <c r="DJ370" s="27"/>
      <c r="DK370" s="27"/>
      <c r="DL370" s="27"/>
      <c r="DM370" s="27"/>
      <c r="DN370" s="27"/>
      <c r="DO370" s="27"/>
      <c r="DP370" s="27"/>
      <c r="DQ370" s="27"/>
      <c r="DR370" s="27"/>
      <c r="DS370" s="27"/>
      <c r="DT370" s="27"/>
      <c r="DU370" s="27"/>
      <c r="DV370" s="27"/>
      <c r="DW370" s="27"/>
      <c r="DX370" s="27"/>
      <c r="DY370" s="27"/>
      <c r="DZ370" s="27"/>
      <c r="EA370" s="27"/>
      <c r="EB370" s="27"/>
      <c r="EC370" s="27"/>
      <c r="ED370" s="27"/>
      <c r="EE370" s="27"/>
    </row>
    <row r="371" spans="1:135" ht="15">
      <c r="A371" s="27" t="s">
        <v>818</v>
      </c>
      <c r="B371" s="27" t="s">
        <v>1003</v>
      </c>
      <c r="C371" s="27" t="s">
        <v>810</v>
      </c>
      <c r="D371" s="27" t="s">
        <v>1526</v>
      </c>
      <c r="E371" s="27" t="s">
        <v>1527</v>
      </c>
      <c r="F371" s="27" t="s">
        <v>1528</v>
      </c>
      <c r="G371" s="27" t="s">
        <v>1111</v>
      </c>
      <c r="H371" s="27" t="s">
        <v>1112</v>
      </c>
      <c r="I371" s="27" t="s">
        <v>1009</v>
      </c>
      <c r="J371" s="27"/>
      <c r="K371" s="27" t="s">
        <v>1009</v>
      </c>
      <c r="L371" s="27"/>
      <c r="M371" s="27" t="s">
        <v>1529</v>
      </c>
      <c r="N371" s="27"/>
      <c r="O371" s="27" t="s">
        <v>1115</v>
      </c>
      <c r="P371" s="27" t="s">
        <v>1116</v>
      </c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 t="s">
        <v>1530</v>
      </c>
      <c r="AV371" s="27" t="s">
        <v>1118</v>
      </c>
      <c r="AW371" s="27" t="s">
        <v>1119</v>
      </c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27"/>
      <c r="CV371" s="27"/>
      <c r="CW371" s="27"/>
      <c r="CX371" s="27"/>
      <c r="CY371" s="27"/>
      <c r="CZ371" s="27"/>
      <c r="DA371" s="27"/>
      <c r="DB371" s="27"/>
      <c r="DC371" s="27"/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</row>
    <row r="372" spans="1:135" ht="15">
      <c r="A372" s="27" t="s">
        <v>819</v>
      </c>
      <c r="B372" s="27" t="s">
        <v>1003</v>
      </c>
      <c r="C372" s="27" t="s">
        <v>810</v>
      </c>
      <c r="D372" s="27" t="s">
        <v>1526</v>
      </c>
      <c r="E372" s="27" t="s">
        <v>1527</v>
      </c>
      <c r="F372" s="27" t="s">
        <v>1528</v>
      </c>
      <c r="G372" s="27" t="s">
        <v>1111</v>
      </c>
      <c r="H372" s="27" t="s">
        <v>1112</v>
      </c>
      <c r="I372" s="27" t="s">
        <v>1009</v>
      </c>
      <c r="J372" s="27"/>
      <c r="K372" s="27" t="s">
        <v>1009</v>
      </c>
      <c r="L372" s="27"/>
      <c r="M372" s="27" t="s">
        <v>1529</v>
      </c>
      <c r="N372" s="27"/>
      <c r="O372" s="27" t="s">
        <v>1115</v>
      </c>
      <c r="P372" s="27" t="s">
        <v>1116</v>
      </c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 t="s">
        <v>1530</v>
      </c>
      <c r="AV372" s="27" t="s">
        <v>1118</v>
      </c>
      <c r="AW372" s="27" t="s">
        <v>1119</v>
      </c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27"/>
      <c r="CV372" s="27"/>
      <c r="CW372" s="27"/>
      <c r="CX372" s="27"/>
      <c r="CY372" s="27"/>
      <c r="CZ372" s="27"/>
      <c r="DA372" s="27"/>
      <c r="DB372" s="27"/>
      <c r="DC372" s="27"/>
      <c r="DD372" s="27"/>
      <c r="DE372" s="27"/>
      <c r="DF372" s="27"/>
      <c r="DG372" s="27"/>
      <c r="DH372" s="27"/>
      <c r="DI372" s="27"/>
      <c r="DJ372" s="27"/>
      <c r="DK372" s="27"/>
      <c r="DL372" s="27"/>
      <c r="DM372" s="27"/>
      <c r="DN372" s="27"/>
      <c r="DO372" s="27"/>
      <c r="DP372" s="27"/>
      <c r="DQ372" s="27"/>
      <c r="DR372" s="27"/>
      <c r="DS372" s="27"/>
      <c r="DT372" s="27"/>
      <c r="DU372" s="27"/>
      <c r="DV372" s="27"/>
      <c r="DW372" s="27"/>
      <c r="DX372" s="27"/>
      <c r="DY372" s="27"/>
      <c r="DZ372" s="27"/>
      <c r="EA372" s="27"/>
      <c r="EB372" s="27"/>
      <c r="EC372" s="27"/>
      <c r="ED372" s="27"/>
      <c r="EE372" s="27"/>
    </row>
    <row r="373" spans="1:135" ht="15">
      <c r="A373" s="27" t="s">
        <v>820</v>
      </c>
      <c r="B373" s="27" t="s">
        <v>1003</v>
      </c>
      <c r="C373" s="27" t="s">
        <v>810</v>
      </c>
      <c r="D373" s="27" t="s">
        <v>1526</v>
      </c>
      <c r="E373" s="27" t="s">
        <v>1527</v>
      </c>
      <c r="F373" s="27" t="s">
        <v>1528</v>
      </c>
      <c r="G373" s="27" t="s">
        <v>1111</v>
      </c>
      <c r="H373" s="27" t="s">
        <v>1112</v>
      </c>
      <c r="I373" s="27" t="s">
        <v>1009</v>
      </c>
      <c r="J373" s="27"/>
      <c r="K373" s="27" t="s">
        <v>1009</v>
      </c>
      <c r="L373" s="27"/>
      <c r="M373" s="27" t="s">
        <v>1529</v>
      </c>
      <c r="N373" s="27"/>
      <c r="O373" s="27" t="s">
        <v>1115</v>
      </c>
      <c r="P373" s="27" t="s">
        <v>1116</v>
      </c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 t="s">
        <v>1530</v>
      </c>
      <c r="AV373" s="27" t="s">
        <v>1118</v>
      </c>
      <c r="AW373" s="27" t="s">
        <v>1119</v>
      </c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/>
      <c r="DZ373" s="27"/>
      <c r="EA373" s="27"/>
      <c r="EB373" s="27"/>
      <c r="EC373" s="27"/>
      <c r="ED373" s="27"/>
      <c r="EE373" s="27"/>
    </row>
    <row r="374" spans="1:135" ht="15">
      <c r="A374" s="27" t="s">
        <v>821</v>
      </c>
      <c r="B374" s="27" t="s">
        <v>1003</v>
      </c>
      <c r="C374" s="27" t="s">
        <v>810</v>
      </c>
      <c r="D374" s="27" t="s">
        <v>1526</v>
      </c>
      <c r="E374" s="27" t="s">
        <v>1527</v>
      </c>
      <c r="F374" s="27" t="s">
        <v>1528</v>
      </c>
      <c r="G374" s="27" t="s">
        <v>1111</v>
      </c>
      <c r="H374" s="27" t="s">
        <v>1112</v>
      </c>
      <c r="I374" s="27" t="s">
        <v>1009</v>
      </c>
      <c r="J374" s="27"/>
      <c r="K374" s="27" t="s">
        <v>1009</v>
      </c>
      <c r="L374" s="27"/>
      <c r="M374" s="27" t="s">
        <v>1529</v>
      </c>
      <c r="N374" s="27"/>
      <c r="O374" s="27" t="s">
        <v>1115</v>
      </c>
      <c r="P374" s="27" t="s">
        <v>1116</v>
      </c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 t="s">
        <v>1530</v>
      </c>
      <c r="AV374" s="27" t="s">
        <v>1118</v>
      </c>
      <c r="AW374" s="27" t="s">
        <v>1119</v>
      </c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27"/>
      <c r="CV374" s="27"/>
      <c r="CW374" s="27"/>
      <c r="CX374" s="27"/>
      <c r="CY374" s="27"/>
      <c r="CZ374" s="27"/>
      <c r="DA374" s="27"/>
      <c r="DB374" s="27"/>
      <c r="DC374" s="27"/>
      <c r="DD374" s="27"/>
      <c r="DE374" s="27"/>
      <c r="DF374" s="27"/>
      <c r="DG374" s="27"/>
      <c r="DH374" s="27"/>
      <c r="DI374" s="27"/>
      <c r="DJ374" s="27"/>
      <c r="DK374" s="27"/>
      <c r="DL374" s="27"/>
      <c r="DM374" s="27"/>
      <c r="DN374" s="27"/>
      <c r="DO374" s="27"/>
      <c r="DP374" s="27"/>
      <c r="DQ374" s="27"/>
      <c r="DR374" s="27"/>
      <c r="DS374" s="27"/>
      <c r="DT374" s="27"/>
      <c r="DU374" s="27"/>
      <c r="DV374" s="27"/>
      <c r="DW374" s="27"/>
      <c r="DX374" s="27"/>
      <c r="DY374" s="27"/>
      <c r="DZ374" s="27"/>
      <c r="EA374" s="27"/>
      <c r="EB374" s="27"/>
      <c r="EC374" s="27"/>
      <c r="ED374" s="27"/>
      <c r="EE374" s="27"/>
    </row>
    <row r="375" spans="1:135" ht="15">
      <c r="A375" s="27" t="s">
        <v>822</v>
      </c>
      <c r="B375" s="27" t="s">
        <v>1003</v>
      </c>
      <c r="C375" s="27" t="s">
        <v>839</v>
      </c>
      <c r="D375" s="27" t="s">
        <v>1124</v>
      </c>
      <c r="E375" s="27" t="s">
        <v>1531</v>
      </c>
      <c r="F375" s="27" t="s">
        <v>1532</v>
      </c>
      <c r="G375" s="27" t="s">
        <v>1533</v>
      </c>
      <c r="H375" s="27" t="s">
        <v>1534</v>
      </c>
      <c r="I375" s="27" t="s">
        <v>1535</v>
      </c>
      <c r="J375" s="27" t="s">
        <v>1409</v>
      </c>
      <c r="K375" s="27" t="s">
        <v>1009</v>
      </c>
      <c r="L375" s="27" t="s">
        <v>1464</v>
      </c>
      <c r="M375" s="27" t="s">
        <v>1536</v>
      </c>
      <c r="N375" s="27" t="s">
        <v>1306</v>
      </c>
      <c r="O375" s="27" t="s">
        <v>1115</v>
      </c>
      <c r="P375" s="27" t="s">
        <v>1537</v>
      </c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27"/>
      <c r="CV375" s="27"/>
      <c r="CW375" s="27"/>
      <c r="CX375" s="27"/>
      <c r="CY375" s="27"/>
      <c r="CZ375" s="27"/>
      <c r="DA375" s="27"/>
      <c r="DB375" s="27"/>
      <c r="DC375" s="27"/>
      <c r="DD375" s="27"/>
      <c r="DE375" s="27"/>
      <c r="DF375" s="27"/>
      <c r="DG375" s="27"/>
      <c r="DH375" s="27"/>
      <c r="DI375" s="27"/>
      <c r="DJ375" s="27"/>
      <c r="DK375" s="27"/>
      <c r="DL375" s="27"/>
      <c r="DM375" s="27"/>
      <c r="DN375" s="27"/>
      <c r="DO375" s="27"/>
      <c r="DP375" s="27"/>
      <c r="DQ375" s="27"/>
      <c r="DR375" s="27"/>
      <c r="DS375" s="27"/>
      <c r="DT375" s="27"/>
      <c r="DU375" s="27"/>
      <c r="DV375" s="27"/>
      <c r="DW375" s="27"/>
      <c r="DX375" s="27"/>
      <c r="DY375" s="27"/>
      <c r="DZ375" s="27"/>
      <c r="EA375" s="27"/>
      <c r="EB375" s="27"/>
      <c r="EC375" s="27"/>
      <c r="ED375" s="27"/>
      <c r="EE375" s="27"/>
    </row>
    <row r="376" spans="1:135" ht="15">
      <c r="A376" s="27" t="s">
        <v>823</v>
      </c>
      <c r="B376" s="27" t="s">
        <v>1003</v>
      </c>
      <c r="C376" s="27" t="s">
        <v>839</v>
      </c>
      <c r="D376" s="27" t="s">
        <v>1124</v>
      </c>
      <c r="E376" s="27" t="s">
        <v>1531</v>
      </c>
      <c r="F376" s="27" t="s">
        <v>1532</v>
      </c>
      <c r="G376" s="27" t="s">
        <v>1533</v>
      </c>
      <c r="H376" s="27" t="s">
        <v>1534</v>
      </c>
      <c r="I376" s="27" t="s">
        <v>1535</v>
      </c>
      <c r="J376" s="27" t="s">
        <v>1409</v>
      </c>
      <c r="K376" s="27" t="s">
        <v>1009</v>
      </c>
      <c r="L376" s="27" t="s">
        <v>1464</v>
      </c>
      <c r="M376" s="27" t="s">
        <v>1536</v>
      </c>
      <c r="N376" s="27" t="s">
        <v>1306</v>
      </c>
      <c r="O376" s="27" t="s">
        <v>1115</v>
      </c>
      <c r="P376" s="27" t="s">
        <v>1537</v>
      </c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27"/>
      <c r="CV376" s="27"/>
      <c r="CW376" s="27"/>
      <c r="CX376" s="27"/>
      <c r="CY376" s="27"/>
      <c r="CZ376" s="27"/>
      <c r="DA376" s="27"/>
      <c r="DB376" s="27"/>
      <c r="DC376" s="27"/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</row>
    <row r="377" spans="1:135" ht="15">
      <c r="A377" s="27" t="s">
        <v>1538</v>
      </c>
      <c r="B377" s="27" t="s">
        <v>1003</v>
      </c>
      <c r="C377" s="27" t="s">
        <v>839</v>
      </c>
      <c r="D377" s="27" t="s">
        <v>1124</v>
      </c>
      <c r="E377" s="27" t="s">
        <v>1531</v>
      </c>
      <c r="F377" s="27" t="s">
        <v>1532</v>
      </c>
      <c r="G377" s="27" t="s">
        <v>1533</v>
      </c>
      <c r="H377" s="27" t="s">
        <v>1534</v>
      </c>
      <c r="I377" s="27" t="s">
        <v>1535</v>
      </c>
      <c r="J377" s="27" t="s">
        <v>1409</v>
      </c>
      <c r="K377" s="27" t="s">
        <v>1009</v>
      </c>
      <c r="L377" s="27" t="s">
        <v>1464</v>
      </c>
      <c r="M377" s="27" t="s">
        <v>1536</v>
      </c>
      <c r="N377" s="27" t="s">
        <v>1306</v>
      </c>
      <c r="O377" s="27" t="s">
        <v>1115</v>
      </c>
      <c r="P377" s="27" t="s">
        <v>1537</v>
      </c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27"/>
      <c r="CV377" s="27"/>
      <c r="CW377" s="27"/>
      <c r="CX377" s="27"/>
      <c r="CY377" s="27"/>
      <c r="CZ377" s="27"/>
      <c r="DA377" s="27"/>
      <c r="DB377" s="27"/>
      <c r="DC377" s="27"/>
      <c r="DD377" s="27"/>
      <c r="DE377" s="27"/>
      <c r="DF377" s="27"/>
      <c r="DG377" s="27"/>
      <c r="DH377" s="27"/>
      <c r="DI377" s="27"/>
      <c r="DJ377" s="27"/>
      <c r="DK377" s="27"/>
      <c r="DL377" s="27"/>
      <c r="DM377" s="27"/>
      <c r="DN377" s="27"/>
      <c r="DO377" s="27"/>
      <c r="DP377" s="27"/>
      <c r="DQ377" s="27"/>
      <c r="DR377" s="27"/>
      <c r="DS377" s="27"/>
      <c r="DT377" s="27"/>
      <c r="DU377" s="27"/>
      <c r="DV377" s="27"/>
      <c r="DW377" s="27"/>
      <c r="DX377" s="27"/>
      <c r="DY377" s="27"/>
      <c r="DZ377" s="27"/>
      <c r="EA377" s="27"/>
      <c r="EB377" s="27"/>
      <c r="EC377" s="27"/>
      <c r="ED377" s="27"/>
      <c r="EE377" s="27"/>
    </row>
    <row r="378" spans="1:135" ht="15">
      <c r="A378" s="27" t="s">
        <v>1539</v>
      </c>
      <c r="B378" s="27" t="s">
        <v>1003</v>
      </c>
      <c r="C378" s="27" t="s">
        <v>839</v>
      </c>
      <c r="D378" s="27" t="s">
        <v>1124</v>
      </c>
      <c r="E378" s="27" t="s">
        <v>1531</v>
      </c>
      <c r="F378" s="27" t="s">
        <v>1532</v>
      </c>
      <c r="G378" s="27" t="s">
        <v>1533</v>
      </c>
      <c r="H378" s="27" t="s">
        <v>1534</v>
      </c>
      <c r="I378" s="27" t="s">
        <v>1535</v>
      </c>
      <c r="J378" s="27" t="s">
        <v>1409</v>
      </c>
      <c r="K378" s="27" t="s">
        <v>1009</v>
      </c>
      <c r="L378" s="27" t="s">
        <v>1464</v>
      </c>
      <c r="M378" s="27" t="s">
        <v>1536</v>
      </c>
      <c r="N378" s="27" t="s">
        <v>1306</v>
      </c>
      <c r="O378" s="27" t="s">
        <v>1115</v>
      </c>
      <c r="P378" s="27" t="s">
        <v>1537</v>
      </c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27"/>
      <c r="CV378" s="27"/>
      <c r="CW378" s="27"/>
      <c r="CX378" s="27"/>
      <c r="CY378" s="27"/>
      <c r="CZ378" s="27"/>
      <c r="DA378" s="27"/>
      <c r="DB378" s="27"/>
      <c r="DC378" s="27"/>
      <c r="DD378" s="27"/>
      <c r="DE378" s="27"/>
      <c r="DF378" s="27"/>
      <c r="DG378" s="27"/>
      <c r="DH378" s="27"/>
      <c r="DI378" s="27"/>
      <c r="DJ378" s="27"/>
      <c r="DK378" s="27"/>
      <c r="DL378" s="27"/>
      <c r="DM378" s="27"/>
      <c r="DN378" s="27"/>
      <c r="DO378" s="27"/>
      <c r="DP378" s="27"/>
      <c r="DQ378" s="27"/>
      <c r="DR378" s="27"/>
      <c r="DS378" s="27"/>
      <c r="DT378" s="27"/>
      <c r="DU378" s="27"/>
      <c r="DV378" s="27"/>
      <c r="DW378" s="27"/>
      <c r="DX378" s="27"/>
      <c r="DY378" s="27"/>
      <c r="DZ378" s="27"/>
      <c r="EA378" s="27"/>
      <c r="EB378" s="27"/>
      <c r="EC378" s="27"/>
      <c r="ED378" s="27"/>
      <c r="EE378" s="27"/>
    </row>
    <row r="379" spans="1:135" ht="15">
      <c r="A379" s="27" t="s">
        <v>824</v>
      </c>
      <c r="B379" s="27" t="s">
        <v>1003</v>
      </c>
      <c r="C379" s="27" t="s">
        <v>839</v>
      </c>
      <c r="D379" s="27" t="s">
        <v>1124</v>
      </c>
      <c r="E379" s="27" t="s">
        <v>1531</v>
      </c>
      <c r="F379" s="27" t="s">
        <v>1532</v>
      </c>
      <c r="G379" s="27" t="s">
        <v>1533</v>
      </c>
      <c r="H379" s="27" t="s">
        <v>1534</v>
      </c>
      <c r="I379" s="27" t="s">
        <v>1535</v>
      </c>
      <c r="J379" s="27" t="s">
        <v>1409</v>
      </c>
      <c r="K379" s="27" t="s">
        <v>1009</v>
      </c>
      <c r="L379" s="27" t="s">
        <v>1464</v>
      </c>
      <c r="M379" s="27" t="s">
        <v>1536</v>
      </c>
      <c r="N379" s="27" t="s">
        <v>1306</v>
      </c>
      <c r="O379" s="27" t="s">
        <v>1115</v>
      </c>
      <c r="P379" s="27" t="s">
        <v>1537</v>
      </c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27"/>
      <c r="CL379" s="27"/>
      <c r="CM379" s="27"/>
      <c r="CN379" s="27"/>
      <c r="CO379" s="27"/>
      <c r="CP379" s="27"/>
      <c r="CQ379" s="27"/>
      <c r="CR379" s="27"/>
      <c r="CS379" s="27"/>
      <c r="CT379" s="27"/>
      <c r="CU379" s="27"/>
      <c r="CV379" s="27"/>
      <c r="CW379" s="27"/>
      <c r="CX379" s="27"/>
      <c r="CY379" s="27"/>
      <c r="CZ379" s="27"/>
      <c r="DA379" s="27"/>
      <c r="DB379" s="27"/>
      <c r="DC379" s="27"/>
      <c r="DD379" s="27"/>
      <c r="DE379" s="27"/>
      <c r="DF379" s="27"/>
      <c r="DG379" s="27"/>
      <c r="DH379" s="27"/>
      <c r="DI379" s="27"/>
      <c r="DJ379" s="27"/>
      <c r="DK379" s="27"/>
      <c r="DL379" s="27"/>
      <c r="DM379" s="27"/>
      <c r="DN379" s="27"/>
      <c r="DO379" s="27"/>
      <c r="DP379" s="27"/>
      <c r="DQ379" s="27"/>
      <c r="DR379" s="27"/>
      <c r="DS379" s="27"/>
      <c r="DT379" s="27"/>
      <c r="DU379" s="27"/>
      <c r="DV379" s="27"/>
      <c r="DW379" s="27"/>
      <c r="DX379" s="27"/>
      <c r="DY379" s="27"/>
      <c r="DZ379" s="27"/>
      <c r="EA379" s="27"/>
      <c r="EB379" s="27"/>
      <c r="EC379" s="27"/>
      <c r="ED379" s="27"/>
      <c r="EE379" s="27"/>
    </row>
    <row r="380" spans="1:135" ht="15">
      <c r="A380" s="27" t="s">
        <v>825</v>
      </c>
      <c r="B380" s="27" t="s">
        <v>1003</v>
      </c>
      <c r="C380" s="27" t="s">
        <v>839</v>
      </c>
      <c r="D380" s="27" t="s">
        <v>1124</v>
      </c>
      <c r="E380" s="27" t="s">
        <v>1531</v>
      </c>
      <c r="F380" s="27" t="s">
        <v>1532</v>
      </c>
      <c r="G380" s="27" t="s">
        <v>1533</v>
      </c>
      <c r="H380" s="27" t="s">
        <v>1534</v>
      </c>
      <c r="I380" s="27" t="s">
        <v>1535</v>
      </c>
      <c r="J380" s="27" t="s">
        <v>1409</v>
      </c>
      <c r="K380" s="27" t="s">
        <v>1009</v>
      </c>
      <c r="L380" s="27" t="s">
        <v>1464</v>
      </c>
      <c r="M380" s="27" t="s">
        <v>1536</v>
      </c>
      <c r="N380" s="27" t="s">
        <v>1306</v>
      </c>
      <c r="O380" s="27" t="s">
        <v>1115</v>
      </c>
      <c r="P380" s="27" t="s">
        <v>1537</v>
      </c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27"/>
      <c r="CL380" s="27"/>
      <c r="CM380" s="27"/>
      <c r="CN380" s="27"/>
      <c r="CO380" s="27"/>
      <c r="CP380" s="27"/>
      <c r="CQ380" s="27"/>
      <c r="CR380" s="27"/>
      <c r="CS380" s="27"/>
      <c r="CT380" s="27"/>
      <c r="CU380" s="27"/>
      <c r="CV380" s="27"/>
      <c r="CW380" s="27"/>
      <c r="CX380" s="27"/>
      <c r="CY380" s="27"/>
      <c r="CZ380" s="27"/>
      <c r="DA380" s="27"/>
      <c r="DB380" s="27"/>
      <c r="DC380" s="27"/>
      <c r="DD380" s="27"/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</row>
    <row r="381" spans="1:135" ht="15">
      <c r="A381" s="27" t="s">
        <v>826</v>
      </c>
      <c r="B381" s="27" t="s">
        <v>1003</v>
      </c>
      <c r="C381" s="27" t="s">
        <v>839</v>
      </c>
      <c r="D381" s="27" t="s">
        <v>1124</v>
      </c>
      <c r="E381" s="27" t="s">
        <v>1531</v>
      </c>
      <c r="F381" s="27" t="s">
        <v>1532</v>
      </c>
      <c r="G381" s="27" t="s">
        <v>1533</v>
      </c>
      <c r="H381" s="27" t="s">
        <v>1534</v>
      </c>
      <c r="I381" s="27" t="s">
        <v>1535</v>
      </c>
      <c r="J381" s="27" t="s">
        <v>1409</v>
      </c>
      <c r="K381" s="27" t="s">
        <v>1009</v>
      </c>
      <c r="L381" s="27" t="s">
        <v>1464</v>
      </c>
      <c r="M381" s="27" t="s">
        <v>1536</v>
      </c>
      <c r="N381" s="27" t="s">
        <v>1306</v>
      </c>
      <c r="O381" s="27" t="s">
        <v>1115</v>
      </c>
      <c r="P381" s="27" t="s">
        <v>1537</v>
      </c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27"/>
      <c r="CV381" s="27"/>
      <c r="CW381" s="27"/>
      <c r="CX381" s="27"/>
      <c r="CY381" s="27"/>
      <c r="CZ381" s="27"/>
      <c r="DA381" s="27"/>
      <c r="DB381" s="27"/>
      <c r="DC381" s="27"/>
      <c r="DD381" s="27"/>
      <c r="DE381" s="27"/>
      <c r="DF381" s="27"/>
      <c r="DG381" s="27"/>
      <c r="DH381" s="27"/>
      <c r="DI381" s="27"/>
      <c r="DJ381" s="27"/>
      <c r="DK381" s="27"/>
      <c r="DL381" s="27"/>
      <c r="DM381" s="27"/>
      <c r="DN381" s="27"/>
      <c r="DO381" s="27"/>
      <c r="DP381" s="27"/>
      <c r="DQ381" s="27"/>
      <c r="DR381" s="27"/>
      <c r="DS381" s="27"/>
      <c r="DT381" s="27"/>
      <c r="DU381" s="27"/>
      <c r="DV381" s="27"/>
      <c r="DW381" s="27"/>
      <c r="DX381" s="27"/>
      <c r="DY381" s="27"/>
      <c r="DZ381" s="27"/>
      <c r="EA381" s="27"/>
      <c r="EB381" s="27"/>
      <c r="EC381" s="27"/>
      <c r="ED381" s="27"/>
      <c r="EE381" s="27"/>
    </row>
    <row r="382" spans="1:135" ht="15">
      <c r="A382" s="27" t="s">
        <v>827</v>
      </c>
      <c r="B382" s="27" t="s">
        <v>1003</v>
      </c>
      <c r="C382" s="27" t="s">
        <v>839</v>
      </c>
      <c r="D382" s="27" t="s">
        <v>1124</v>
      </c>
      <c r="E382" s="27" t="s">
        <v>1531</v>
      </c>
      <c r="F382" s="27" t="s">
        <v>1532</v>
      </c>
      <c r="G382" s="27" t="s">
        <v>1533</v>
      </c>
      <c r="H382" s="27" t="s">
        <v>1534</v>
      </c>
      <c r="I382" s="27" t="s">
        <v>1535</v>
      </c>
      <c r="J382" s="27" t="s">
        <v>1409</v>
      </c>
      <c r="K382" s="27" t="s">
        <v>1009</v>
      </c>
      <c r="L382" s="27" t="s">
        <v>1464</v>
      </c>
      <c r="M382" s="27" t="s">
        <v>1536</v>
      </c>
      <c r="N382" s="27" t="s">
        <v>1306</v>
      </c>
      <c r="O382" s="27" t="s">
        <v>1115</v>
      </c>
      <c r="P382" s="27" t="s">
        <v>1537</v>
      </c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27"/>
      <c r="CV382" s="27"/>
      <c r="CW382" s="27"/>
      <c r="CX382" s="27"/>
      <c r="CY382" s="27"/>
      <c r="CZ382" s="27"/>
      <c r="DA382" s="27"/>
      <c r="DB382" s="27"/>
      <c r="DC382" s="27"/>
      <c r="DD382" s="27"/>
      <c r="DE382" s="27"/>
      <c r="DF382" s="27"/>
      <c r="DG382" s="27"/>
      <c r="DH382" s="27"/>
      <c r="DI382" s="27"/>
      <c r="DJ382" s="27"/>
      <c r="DK382" s="27"/>
      <c r="DL382" s="27"/>
      <c r="DM382" s="27"/>
      <c r="DN382" s="27"/>
      <c r="DO382" s="27"/>
      <c r="DP382" s="27"/>
      <c r="DQ382" s="27"/>
      <c r="DR382" s="27"/>
      <c r="DS382" s="27"/>
      <c r="DT382" s="27"/>
      <c r="DU382" s="27"/>
      <c r="DV382" s="27"/>
      <c r="DW382" s="27"/>
      <c r="DX382" s="27"/>
      <c r="DY382" s="27"/>
      <c r="DZ382" s="27"/>
      <c r="EA382" s="27"/>
      <c r="EB382" s="27"/>
      <c r="EC382" s="27"/>
      <c r="ED382" s="27"/>
      <c r="EE382" s="27"/>
    </row>
    <row r="383" spans="1:135" ht="15">
      <c r="A383" s="27" t="s">
        <v>828</v>
      </c>
      <c r="B383" s="27" t="s">
        <v>1003</v>
      </c>
      <c r="C383" s="27" t="s">
        <v>839</v>
      </c>
      <c r="D383" s="27" t="s">
        <v>1124</v>
      </c>
      <c r="E383" s="27" t="s">
        <v>1531</v>
      </c>
      <c r="F383" s="27" t="s">
        <v>1532</v>
      </c>
      <c r="G383" s="27" t="s">
        <v>1533</v>
      </c>
      <c r="H383" s="27" t="s">
        <v>1534</v>
      </c>
      <c r="I383" s="27" t="s">
        <v>1535</v>
      </c>
      <c r="J383" s="27" t="s">
        <v>1409</v>
      </c>
      <c r="K383" s="27" t="s">
        <v>1009</v>
      </c>
      <c r="L383" s="27" t="s">
        <v>1464</v>
      </c>
      <c r="M383" s="27" t="s">
        <v>1536</v>
      </c>
      <c r="N383" s="27" t="s">
        <v>1306</v>
      </c>
      <c r="O383" s="27" t="s">
        <v>1115</v>
      </c>
      <c r="P383" s="27" t="s">
        <v>1537</v>
      </c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27"/>
      <c r="CV383" s="27"/>
      <c r="CW383" s="27"/>
      <c r="CX383" s="27"/>
      <c r="CY383" s="27"/>
      <c r="CZ383" s="27"/>
      <c r="DA383" s="27"/>
      <c r="DB383" s="27"/>
      <c r="DC383" s="27"/>
      <c r="DD383" s="27"/>
      <c r="DE383" s="27"/>
      <c r="DF383" s="27"/>
      <c r="DG383" s="27"/>
      <c r="DH383" s="27"/>
      <c r="DI383" s="27"/>
      <c r="DJ383" s="27"/>
      <c r="DK383" s="27"/>
      <c r="DL383" s="27"/>
      <c r="DM383" s="27"/>
      <c r="DN383" s="27"/>
      <c r="DO383" s="27"/>
      <c r="DP383" s="27"/>
      <c r="DQ383" s="27"/>
      <c r="DR383" s="27"/>
      <c r="DS383" s="27"/>
      <c r="DT383" s="27"/>
      <c r="DU383" s="27"/>
      <c r="DV383" s="27"/>
      <c r="DW383" s="27"/>
      <c r="DX383" s="27"/>
      <c r="DY383" s="27"/>
      <c r="DZ383" s="27"/>
      <c r="EA383" s="27"/>
      <c r="EB383" s="27"/>
      <c r="EC383" s="27"/>
      <c r="ED383" s="27"/>
      <c r="EE383" s="27"/>
    </row>
    <row r="384" spans="1:135" ht="15">
      <c r="A384" s="27" t="s">
        <v>829</v>
      </c>
      <c r="B384" s="27" t="s">
        <v>1003</v>
      </c>
      <c r="C384" s="27" t="s">
        <v>839</v>
      </c>
      <c r="D384" s="27" t="s">
        <v>1124</v>
      </c>
      <c r="E384" s="27" t="s">
        <v>1531</v>
      </c>
      <c r="F384" s="27" t="s">
        <v>1532</v>
      </c>
      <c r="G384" s="27" t="s">
        <v>1533</v>
      </c>
      <c r="H384" s="27" t="s">
        <v>1534</v>
      </c>
      <c r="I384" s="27" t="s">
        <v>1535</v>
      </c>
      <c r="J384" s="27" t="s">
        <v>1409</v>
      </c>
      <c r="K384" s="27" t="s">
        <v>1009</v>
      </c>
      <c r="L384" s="27" t="s">
        <v>1464</v>
      </c>
      <c r="M384" s="27" t="s">
        <v>1536</v>
      </c>
      <c r="N384" s="27" t="s">
        <v>1306</v>
      </c>
      <c r="O384" s="27" t="s">
        <v>1115</v>
      </c>
      <c r="P384" s="27" t="s">
        <v>1537</v>
      </c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27"/>
      <c r="CV384" s="27"/>
      <c r="CW384" s="27"/>
      <c r="CX384" s="27"/>
      <c r="CY384" s="27"/>
      <c r="CZ384" s="27"/>
      <c r="DA384" s="27"/>
      <c r="DB384" s="27"/>
      <c r="DC384" s="27"/>
      <c r="DD384" s="27"/>
      <c r="DE384" s="27"/>
      <c r="DF384" s="27"/>
      <c r="DG384" s="27"/>
      <c r="DH384" s="27"/>
      <c r="DI384" s="27"/>
      <c r="DJ384" s="27"/>
      <c r="DK384" s="27"/>
      <c r="DL384" s="27"/>
      <c r="DM384" s="27"/>
      <c r="DN384" s="27"/>
      <c r="DO384" s="27"/>
      <c r="DP384" s="27"/>
      <c r="DQ384" s="27"/>
      <c r="DR384" s="27"/>
      <c r="DS384" s="27"/>
      <c r="DT384" s="27"/>
      <c r="DU384" s="27"/>
      <c r="DV384" s="27"/>
      <c r="DW384" s="27"/>
      <c r="DX384" s="27"/>
      <c r="DY384" s="27"/>
      <c r="DZ384" s="27"/>
      <c r="EA384" s="27"/>
      <c r="EB384" s="27"/>
      <c r="EC384" s="27"/>
      <c r="ED384" s="27"/>
      <c r="EE384" s="27"/>
    </row>
    <row r="385" spans="1:135" ht="15">
      <c r="A385" s="27" t="s">
        <v>1540</v>
      </c>
      <c r="B385" s="27" t="s">
        <v>1003</v>
      </c>
      <c r="C385" s="27" t="s">
        <v>839</v>
      </c>
      <c r="D385" s="27" t="s">
        <v>1124</v>
      </c>
      <c r="E385" s="27" t="s">
        <v>1531</v>
      </c>
      <c r="F385" s="27" t="s">
        <v>1532</v>
      </c>
      <c r="G385" s="27" t="s">
        <v>1533</v>
      </c>
      <c r="H385" s="27" t="s">
        <v>1534</v>
      </c>
      <c r="I385" s="27" t="s">
        <v>1535</v>
      </c>
      <c r="J385" s="27" t="s">
        <v>1409</v>
      </c>
      <c r="K385" s="27" t="s">
        <v>1009</v>
      </c>
      <c r="L385" s="27" t="s">
        <v>1464</v>
      </c>
      <c r="M385" s="27" t="s">
        <v>1536</v>
      </c>
      <c r="N385" s="27" t="s">
        <v>1306</v>
      </c>
      <c r="O385" s="27" t="s">
        <v>1115</v>
      </c>
      <c r="P385" s="27" t="s">
        <v>1537</v>
      </c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27"/>
      <c r="CL385" s="27"/>
      <c r="CM385" s="27"/>
      <c r="CN385" s="27"/>
      <c r="CO385" s="27"/>
      <c r="CP385" s="27"/>
      <c r="CQ385" s="27"/>
      <c r="CR385" s="27"/>
      <c r="CS385" s="27"/>
      <c r="CT385" s="27"/>
      <c r="CU385" s="27"/>
      <c r="CV385" s="27"/>
      <c r="CW385" s="27"/>
      <c r="CX385" s="27"/>
      <c r="CY385" s="27"/>
      <c r="CZ385" s="27"/>
      <c r="DA385" s="27"/>
      <c r="DB385" s="27"/>
      <c r="DC385" s="27"/>
      <c r="DD385" s="27"/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</row>
    <row r="386" spans="1:135" ht="15">
      <c r="A386" s="27" t="s">
        <v>830</v>
      </c>
      <c r="B386" s="27" t="s">
        <v>1003</v>
      </c>
      <c r="C386" s="27" t="s">
        <v>839</v>
      </c>
      <c r="D386" s="27" t="s">
        <v>1124</v>
      </c>
      <c r="E386" s="27" t="s">
        <v>1531</v>
      </c>
      <c r="F386" s="27" t="s">
        <v>1532</v>
      </c>
      <c r="G386" s="27" t="s">
        <v>1533</v>
      </c>
      <c r="H386" s="27" t="s">
        <v>1534</v>
      </c>
      <c r="I386" s="27" t="s">
        <v>1535</v>
      </c>
      <c r="J386" s="27" t="s">
        <v>1409</v>
      </c>
      <c r="K386" s="27" t="s">
        <v>1009</v>
      </c>
      <c r="L386" s="27" t="s">
        <v>1464</v>
      </c>
      <c r="M386" s="27" t="s">
        <v>1536</v>
      </c>
      <c r="N386" s="27" t="s">
        <v>1306</v>
      </c>
      <c r="O386" s="27" t="s">
        <v>1115</v>
      </c>
      <c r="P386" s="27" t="s">
        <v>1537</v>
      </c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27"/>
      <c r="CV386" s="27"/>
      <c r="CW386" s="27"/>
      <c r="CX386" s="27"/>
      <c r="CY386" s="27"/>
      <c r="CZ386" s="27"/>
      <c r="DA386" s="27"/>
      <c r="DB386" s="27"/>
      <c r="DC386" s="27"/>
      <c r="DD386" s="27"/>
      <c r="DE386" s="27"/>
      <c r="DF386" s="27"/>
      <c r="DG386" s="27"/>
      <c r="DH386" s="27"/>
      <c r="DI386" s="27"/>
      <c r="DJ386" s="27"/>
      <c r="DK386" s="27"/>
      <c r="DL386" s="27"/>
      <c r="DM386" s="27"/>
      <c r="DN386" s="27"/>
      <c r="DO386" s="27"/>
      <c r="DP386" s="27"/>
      <c r="DQ386" s="27"/>
      <c r="DR386" s="27"/>
      <c r="DS386" s="27"/>
      <c r="DT386" s="27"/>
      <c r="DU386" s="27"/>
      <c r="DV386" s="27"/>
      <c r="DW386" s="27"/>
      <c r="DX386" s="27"/>
      <c r="DY386" s="27"/>
      <c r="DZ386" s="27"/>
      <c r="EA386" s="27"/>
      <c r="EB386" s="27"/>
      <c r="EC386" s="27"/>
      <c r="ED386" s="27"/>
      <c r="EE386" s="27"/>
    </row>
    <row r="387" spans="1:135" ht="15">
      <c r="A387" s="27" t="s">
        <v>831</v>
      </c>
      <c r="B387" s="27" t="s">
        <v>1003</v>
      </c>
      <c r="C387" s="27" t="s">
        <v>839</v>
      </c>
      <c r="D387" s="27" t="s">
        <v>1124</v>
      </c>
      <c r="E387" s="27" t="s">
        <v>1531</v>
      </c>
      <c r="F387" s="27" t="s">
        <v>1532</v>
      </c>
      <c r="G387" s="27" t="s">
        <v>1533</v>
      </c>
      <c r="H387" s="27" t="s">
        <v>1534</v>
      </c>
      <c r="I387" s="27" t="s">
        <v>1535</v>
      </c>
      <c r="J387" s="27" t="s">
        <v>1409</v>
      </c>
      <c r="K387" s="27" t="s">
        <v>1009</v>
      </c>
      <c r="L387" s="27" t="s">
        <v>1464</v>
      </c>
      <c r="M387" s="27" t="s">
        <v>1536</v>
      </c>
      <c r="N387" s="27" t="s">
        <v>1306</v>
      </c>
      <c r="O387" s="27" t="s">
        <v>1115</v>
      </c>
      <c r="P387" s="27" t="s">
        <v>1537</v>
      </c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27"/>
      <c r="CV387" s="27"/>
      <c r="CW387" s="27"/>
      <c r="CX387" s="27"/>
      <c r="CY387" s="27"/>
      <c r="CZ387" s="27"/>
      <c r="DA387" s="27"/>
      <c r="DB387" s="27"/>
      <c r="DC387" s="27"/>
      <c r="DD387" s="27"/>
      <c r="DE387" s="27"/>
      <c r="DF387" s="27"/>
      <c r="DG387" s="27"/>
      <c r="DH387" s="27"/>
      <c r="DI387" s="27"/>
      <c r="DJ387" s="27"/>
      <c r="DK387" s="27"/>
      <c r="DL387" s="27"/>
      <c r="DM387" s="27"/>
      <c r="DN387" s="27"/>
      <c r="DO387" s="27"/>
      <c r="DP387" s="27"/>
      <c r="DQ387" s="27"/>
      <c r="DR387" s="27"/>
      <c r="DS387" s="27"/>
      <c r="DT387" s="27"/>
      <c r="DU387" s="27"/>
      <c r="DV387" s="27"/>
      <c r="DW387" s="27"/>
      <c r="DX387" s="27"/>
      <c r="DY387" s="27"/>
      <c r="DZ387" s="27"/>
      <c r="EA387" s="27"/>
      <c r="EB387" s="27"/>
      <c r="EC387" s="27"/>
      <c r="ED387" s="27"/>
      <c r="EE387" s="27"/>
    </row>
    <row r="388" spans="1:135" ht="15">
      <c r="A388" s="27" t="s">
        <v>832</v>
      </c>
      <c r="B388" s="27" t="s">
        <v>1003</v>
      </c>
      <c r="C388" s="27" t="s">
        <v>839</v>
      </c>
      <c r="D388" s="27" t="s">
        <v>1124</v>
      </c>
      <c r="E388" s="27" t="s">
        <v>1531</v>
      </c>
      <c r="F388" s="27" t="s">
        <v>1532</v>
      </c>
      <c r="G388" s="27" t="s">
        <v>1533</v>
      </c>
      <c r="H388" s="27" t="s">
        <v>1534</v>
      </c>
      <c r="I388" s="27" t="s">
        <v>1535</v>
      </c>
      <c r="J388" s="27" t="s">
        <v>1409</v>
      </c>
      <c r="K388" s="27" t="s">
        <v>1009</v>
      </c>
      <c r="L388" s="27" t="s">
        <v>1464</v>
      </c>
      <c r="M388" s="27" t="s">
        <v>1536</v>
      </c>
      <c r="N388" s="27" t="s">
        <v>1306</v>
      </c>
      <c r="O388" s="27" t="s">
        <v>1115</v>
      </c>
      <c r="P388" s="27" t="s">
        <v>1537</v>
      </c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27"/>
      <c r="CV388" s="27"/>
      <c r="CW388" s="27"/>
      <c r="CX388" s="27"/>
      <c r="CY388" s="27"/>
      <c r="CZ388" s="27"/>
      <c r="DA388" s="27"/>
      <c r="DB388" s="27"/>
      <c r="DC388" s="27"/>
      <c r="DD388" s="27"/>
      <c r="DE388" s="27"/>
      <c r="DF388" s="27"/>
      <c r="DG388" s="27"/>
      <c r="DH388" s="27"/>
      <c r="DI388" s="27"/>
      <c r="DJ388" s="27"/>
      <c r="DK388" s="27"/>
      <c r="DL388" s="27"/>
      <c r="DM388" s="27"/>
      <c r="DN388" s="27"/>
      <c r="DO388" s="27"/>
      <c r="DP388" s="27"/>
      <c r="DQ388" s="27"/>
      <c r="DR388" s="27"/>
      <c r="DS388" s="27"/>
      <c r="DT388" s="27"/>
      <c r="DU388" s="27"/>
      <c r="DV388" s="27"/>
      <c r="DW388" s="27"/>
      <c r="DX388" s="27"/>
      <c r="DY388" s="27"/>
      <c r="DZ388" s="27"/>
      <c r="EA388" s="27"/>
      <c r="EB388" s="27"/>
      <c r="EC388" s="27"/>
      <c r="ED388" s="27"/>
      <c r="EE388" s="27"/>
    </row>
    <row r="389" spans="1:135" ht="15">
      <c r="A389" s="27" t="s">
        <v>1541</v>
      </c>
      <c r="B389" s="27" t="s">
        <v>1003</v>
      </c>
      <c r="C389" s="27" t="s">
        <v>839</v>
      </c>
      <c r="D389" s="27" t="s">
        <v>1124</v>
      </c>
      <c r="E389" s="27" t="s">
        <v>1531</v>
      </c>
      <c r="F389" s="27" t="s">
        <v>1532</v>
      </c>
      <c r="G389" s="27" t="s">
        <v>1533</v>
      </c>
      <c r="H389" s="27" t="s">
        <v>1534</v>
      </c>
      <c r="I389" s="27" t="s">
        <v>1535</v>
      </c>
      <c r="J389" s="27" t="s">
        <v>1409</v>
      </c>
      <c r="K389" s="27" t="s">
        <v>1009</v>
      </c>
      <c r="L389" s="27" t="s">
        <v>1464</v>
      </c>
      <c r="M389" s="27" t="s">
        <v>1536</v>
      </c>
      <c r="N389" s="27" t="s">
        <v>1306</v>
      </c>
      <c r="O389" s="27" t="s">
        <v>1115</v>
      </c>
      <c r="P389" s="27" t="s">
        <v>1537</v>
      </c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27"/>
      <c r="CV389" s="27"/>
      <c r="CW389" s="27"/>
      <c r="CX389" s="27"/>
      <c r="CY389" s="27"/>
      <c r="CZ389" s="27"/>
      <c r="DA389" s="27"/>
      <c r="DB389" s="27"/>
      <c r="DC389" s="27"/>
      <c r="DD389" s="27"/>
      <c r="DE389" s="27"/>
      <c r="DF389" s="27"/>
      <c r="DG389" s="27"/>
      <c r="DH389" s="27"/>
      <c r="DI389" s="27"/>
      <c r="DJ389" s="27"/>
      <c r="DK389" s="27"/>
      <c r="DL389" s="27"/>
      <c r="DM389" s="27"/>
      <c r="DN389" s="27"/>
      <c r="DO389" s="27"/>
      <c r="DP389" s="27"/>
      <c r="DQ389" s="27"/>
      <c r="DR389" s="27"/>
      <c r="DS389" s="27"/>
      <c r="DT389" s="27"/>
      <c r="DU389" s="27"/>
      <c r="DV389" s="27"/>
      <c r="DW389" s="27"/>
      <c r="DX389" s="27"/>
      <c r="DY389" s="27"/>
      <c r="DZ389" s="27"/>
      <c r="EA389" s="27"/>
      <c r="EB389" s="27"/>
      <c r="EC389" s="27"/>
      <c r="ED389" s="27"/>
      <c r="EE389" s="27"/>
    </row>
    <row r="390" spans="1:135" ht="15">
      <c r="A390" s="27" t="s">
        <v>833</v>
      </c>
      <c r="B390" s="27" t="s">
        <v>1003</v>
      </c>
      <c r="C390" s="27" t="s">
        <v>839</v>
      </c>
      <c r="D390" s="27" t="s">
        <v>1124</v>
      </c>
      <c r="E390" s="27" t="s">
        <v>1531</v>
      </c>
      <c r="F390" s="27" t="s">
        <v>1532</v>
      </c>
      <c r="G390" s="27" t="s">
        <v>1533</v>
      </c>
      <c r="H390" s="27" t="s">
        <v>1534</v>
      </c>
      <c r="I390" s="27" t="s">
        <v>1535</v>
      </c>
      <c r="J390" s="27" t="s">
        <v>1409</v>
      </c>
      <c r="K390" s="27" t="s">
        <v>1009</v>
      </c>
      <c r="L390" s="27" t="s">
        <v>1464</v>
      </c>
      <c r="M390" s="27" t="s">
        <v>1536</v>
      </c>
      <c r="N390" s="27" t="s">
        <v>1306</v>
      </c>
      <c r="O390" s="27" t="s">
        <v>1115</v>
      </c>
      <c r="P390" s="27" t="s">
        <v>1537</v>
      </c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27"/>
      <c r="CV390" s="27"/>
      <c r="CW390" s="27"/>
      <c r="CX390" s="27"/>
      <c r="CY390" s="27"/>
      <c r="CZ390" s="27"/>
      <c r="DA390" s="27"/>
      <c r="DB390" s="27"/>
      <c r="DC390" s="27"/>
      <c r="DD390" s="27"/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</row>
    <row r="391" spans="1:135" ht="15">
      <c r="A391" s="27" t="s">
        <v>834</v>
      </c>
      <c r="B391" s="27" t="s">
        <v>1003</v>
      </c>
      <c r="C391" s="27" t="s">
        <v>839</v>
      </c>
      <c r="D391" s="27" t="s">
        <v>1124</v>
      </c>
      <c r="E391" s="27" t="s">
        <v>1531</v>
      </c>
      <c r="F391" s="27" t="s">
        <v>1532</v>
      </c>
      <c r="G391" s="27" t="s">
        <v>1533</v>
      </c>
      <c r="H391" s="27" t="s">
        <v>1534</v>
      </c>
      <c r="I391" s="27" t="s">
        <v>1535</v>
      </c>
      <c r="J391" s="27" t="s">
        <v>1409</v>
      </c>
      <c r="K391" s="27" t="s">
        <v>1009</v>
      </c>
      <c r="L391" s="27" t="s">
        <v>1464</v>
      </c>
      <c r="M391" s="27" t="s">
        <v>1536</v>
      </c>
      <c r="N391" s="27" t="s">
        <v>1306</v>
      </c>
      <c r="O391" s="27" t="s">
        <v>1115</v>
      </c>
      <c r="P391" s="27" t="s">
        <v>1537</v>
      </c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27"/>
      <c r="CV391" s="27"/>
      <c r="CW391" s="27"/>
      <c r="CX391" s="27"/>
      <c r="CY391" s="27"/>
      <c r="CZ391" s="27"/>
      <c r="DA391" s="27"/>
      <c r="DB391" s="27"/>
      <c r="DC391" s="27"/>
      <c r="DD391" s="27"/>
      <c r="DE391" s="27"/>
      <c r="DF391" s="27"/>
      <c r="DG391" s="27"/>
      <c r="DH391" s="27"/>
      <c r="DI391" s="27"/>
      <c r="DJ391" s="27"/>
      <c r="DK391" s="27"/>
      <c r="DL391" s="27"/>
      <c r="DM391" s="27"/>
      <c r="DN391" s="27"/>
      <c r="DO391" s="27"/>
      <c r="DP391" s="27"/>
      <c r="DQ391" s="27"/>
      <c r="DR391" s="27"/>
      <c r="DS391" s="27"/>
      <c r="DT391" s="27"/>
      <c r="DU391" s="27"/>
      <c r="DV391" s="27"/>
      <c r="DW391" s="27"/>
      <c r="DX391" s="27"/>
      <c r="DY391" s="27"/>
      <c r="DZ391" s="27"/>
      <c r="EA391" s="27"/>
      <c r="EB391" s="27"/>
      <c r="EC391" s="27"/>
      <c r="ED391" s="27"/>
      <c r="EE391" s="27"/>
    </row>
    <row r="392" spans="1:135" ht="15">
      <c r="A392" s="27" t="s">
        <v>835</v>
      </c>
      <c r="B392" s="27" t="s">
        <v>1003</v>
      </c>
      <c r="C392" s="27" t="s">
        <v>839</v>
      </c>
      <c r="D392" s="27" t="s">
        <v>1124</v>
      </c>
      <c r="E392" s="27" t="s">
        <v>1531</v>
      </c>
      <c r="F392" s="27" t="s">
        <v>1532</v>
      </c>
      <c r="G392" s="27" t="s">
        <v>1533</v>
      </c>
      <c r="H392" s="27" t="s">
        <v>1534</v>
      </c>
      <c r="I392" s="27" t="s">
        <v>1535</v>
      </c>
      <c r="J392" s="27" t="s">
        <v>1409</v>
      </c>
      <c r="K392" s="27" t="s">
        <v>1009</v>
      </c>
      <c r="L392" s="27" t="s">
        <v>1464</v>
      </c>
      <c r="M392" s="27" t="s">
        <v>1536</v>
      </c>
      <c r="N392" s="27" t="s">
        <v>1306</v>
      </c>
      <c r="O392" s="27" t="s">
        <v>1115</v>
      </c>
      <c r="P392" s="27" t="s">
        <v>1537</v>
      </c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27"/>
      <c r="CV392" s="27"/>
      <c r="CW392" s="27"/>
      <c r="CX392" s="27"/>
      <c r="CY392" s="27"/>
      <c r="CZ392" s="27"/>
      <c r="DA392" s="27"/>
      <c r="DB392" s="27"/>
      <c r="DC392" s="27"/>
      <c r="DD392" s="27"/>
      <c r="DE392" s="27"/>
      <c r="DF392" s="27"/>
      <c r="DG392" s="27"/>
      <c r="DH392" s="27"/>
      <c r="DI392" s="27"/>
      <c r="DJ392" s="27"/>
      <c r="DK392" s="27"/>
      <c r="DL392" s="27"/>
      <c r="DM392" s="27"/>
      <c r="DN392" s="27"/>
      <c r="DO392" s="27"/>
      <c r="DP392" s="27"/>
      <c r="DQ392" s="27"/>
      <c r="DR392" s="27"/>
      <c r="DS392" s="27"/>
      <c r="DT392" s="27"/>
      <c r="DU392" s="27"/>
      <c r="DV392" s="27"/>
      <c r="DW392" s="27"/>
      <c r="DX392" s="27"/>
      <c r="DY392" s="27"/>
      <c r="DZ392" s="27"/>
      <c r="EA392" s="27"/>
      <c r="EB392" s="27"/>
      <c r="EC392" s="27"/>
      <c r="ED392" s="27"/>
      <c r="EE392" s="27"/>
    </row>
    <row r="393" spans="1:135" ht="15">
      <c r="A393" s="27" t="s">
        <v>836</v>
      </c>
      <c r="B393" s="27" t="s">
        <v>1003</v>
      </c>
      <c r="C393" s="27" t="s">
        <v>839</v>
      </c>
      <c r="D393" s="27" t="s">
        <v>1124</v>
      </c>
      <c r="E393" s="27" t="s">
        <v>1531</v>
      </c>
      <c r="F393" s="27" t="s">
        <v>1532</v>
      </c>
      <c r="G393" s="27" t="s">
        <v>1533</v>
      </c>
      <c r="H393" s="27" t="s">
        <v>1534</v>
      </c>
      <c r="I393" s="27" t="s">
        <v>1535</v>
      </c>
      <c r="J393" s="27" t="s">
        <v>1409</v>
      </c>
      <c r="K393" s="27" t="s">
        <v>1009</v>
      </c>
      <c r="L393" s="27" t="s">
        <v>1464</v>
      </c>
      <c r="M393" s="27" t="s">
        <v>1536</v>
      </c>
      <c r="N393" s="27" t="s">
        <v>1306</v>
      </c>
      <c r="O393" s="27" t="s">
        <v>1115</v>
      </c>
      <c r="P393" s="27" t="s">
        <v>1537</v>
      </c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27"/>
      <c r="CV393" s="27"/>
      <c r="CW393" s="27"/>
      <c r="CX393" s="27"/>
      <c r="CY393" s="27"/>
      <c r="CZ393" s="27"/>
      <c r="DA393" s="27"/>
      <c r="DB393" s="27"/>
      <c r="DC393" s="27"/>
      <c r="DD393" s="27"/>
      <c r="DE393" s="27"/>
      <c r="DF393" s="27"/>
      <c r="DG393" s="27"/>
      <c r="DH393" s="27"/>
      <c r="DI393" s="27"/>
      <c r="DJ393" s="27"/>
      <c r="DK393" s="27"/>
      <c r="DL393" s="27"/>
      <c r="DM393" s="27"/>
      <c r="DN393" s="27"/>
      <c r="DO393" s="27"/>
      <c r="DP393" s="27"/>
      <c r="DQ393" s="27"/>
      <c r="DR393" s="27"/>
      <c r="DS393" s="27"/>
      <c r="DT393" s="27"/>
      <c r="DU393" s="27"/>
      <c r="DV393" s="27"/>
      <c r="DW393" s="27"/>
      <c r="DX393" s="27"/>
      <c r="DY393" s="27"/>
      <c r="DZ393" s="27"/>
      <c r="EA393" s="27"/>
      <c r="EB393" s="27"/>
      <c r="EC393" s="27"/>
      <c r="ED393" s="27"/>
      <c r="EE393" s="27"/>
    </row>
    <row r="394" spans="1:135" ht="15">
      <c r="A394" s="27" t="s">
        <v>837</v>
      </c>
      <c r="B394" s="27" t="s">
        <v>1003</v>
      </c>
      <c r="C394" s="27" t="s">
        <v>839</v>
      </c>
      <c r="D394" s="27" t="s">
        <v>1124</v>
      </c>
      <c r="E394" s="27" t="s">
        <v>1531</v>
      </c>
      <c r="F394" s="27" t="s">
        <v>1532</v>
      </c>
      <c r="G394" s="27" t="s">
        <v>1533</v>
      </c>
      <c r="H394" s="27" t="s">
        <v>1534</v>
      </c>
      <c r="I394" s="27" t="s">
        <v>1535</v>
      </c>
      <c r="J394" s="27" t="s">
        <v>1409</v>
      </c>
      <c r="K394" s="27" t="s">
        <v>1009</v>
      </c>
      <c r="L394" s="27" t="s">
        <v>1464</v>
      </c>
      <c r="M394" s="27" t="s">
        <v>1536</v>
      </c>
      <c r="N394" s="27" t="s">
        <v>1306</v>
      </c>
      <c r="O394" s="27" t="s">
        <v>1115</v>
      </c>
      <c r="P394" s="27" t="s">
        <v>1537</v>
      </c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27"/>
      <c r="CV394" s="27"/>
      <c r="CW394" s="27"/>
      <c r="CX394" s="27"/>
      <c r="CY394" s="27"/>
      <c r="CZ394" s="27"/>
      <c r="DA394" s="27"/>
      <c r="DB394" s="27"/>
      <c r="DC394" s="27"/>
      <c r="DD394" s="27"/>
      <c r="DE394" s="27"/>
      <c r="DF394" s="27"/>
      <c r="DG394" s="27"/>
      <c r="DH394" s="27"/>
      <c r="DI394" s="27"/>
      <c r="DJ394" s="27"/>
      <c r="DK394" s="27"/>
      <c r="DL394" s="27"/>
      <c r="DM394" s="27"/>
      <c r="DN394" s="27"/>
      <c r="DO394" s="27"/>
      <c r="DP394" s="27"/>
      <c r="DQ394" s="27"/>
      <c r="DR394" s="27"/>
      <c r="DS394" s="27"/>
      <c r="DT394" s="27"/>
      <c r="DU394" s="27"/>
      <c r="DV394" s="27"/>
      <c r="DW394" s="27"/>
      <c r="DX394" s="27"/>
      <c r="DY394" s="27"/>
      <c r="DZ394" s="27"/>
      <c r="EA394" s="27"/>
      <c r="EB394" s="27"/>
      <c r="EC394" s="27"/>
      <c r="ED394" s="27"/>
      <c r="EE394" s="27"/>
    </row>
    <row r="395" spans="1:135" ht="15">
      <c r="A395" s="27" t="s">
        <v>838</v>
      </c>
      <c r="B395" s="27" t="s">
        <v>1003</v>
      </c>
      <c r="C395" s="27" t="s">
        <v>839</v>
      </c>
      <c r="D395" s="27" t="s">
        <v>1124</v>
      </c>
      <c r="E395" s="27" t="s">
        <v>1531</v>
      </c>
      <c r="F395" s="27" t="s">
        <v>1532</v>
      </c>
      <c r="G395" s="27" t="s">
        <v>1533</v>
      </c>
      <c r="H395" s="27" t="s">
        <v>1534</v>
      </c>
      <c r="I395" s="27" t="s">
        <v>1535</v>
      </c>
      <c r="J395" s="27" t="s">
        <v>1409</v>
      </c>
      <c r="K395" s="27" t="s">
        <v>1009</v>
      </c>
      <c r="L395" s="27" t="s">
        <v>1464</v>
      </c>
      <c r="M395" s="27" t="s">
        <v>1536</v>
      </c>
      <c r="N395" s="27" t="s">
        <v>1306</v>
      </c>
      <c r="O395" s="27" t="s">
        <v>1115</v>
      </c>
      <c r="P395" s="27" t="s">
        <v>1537</v>
      </c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27"/>
      <c r="CV395" s="27"/>
      <c r="CW395" s="27"/>
      <c r="CX395" s="27"/>
      <c r="CY395" s="27"/>
      <c r="CZ395" s="27"/>
      <c r="DA395" s="27"/>
      <c r="DB395" s="27"/>
      <c r="DC395" s="27"/>
      <c r="DD395" s="27"/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</row>
    <row r="396" spans="1:135" ht="15">
      <c r="A396" s="27" t="s">
        <v>840</v>
      </c>
      <c r="B396" s="27" t="s">
        <v>1003</v>
      </c>
      <c r="C396" s="27" t="s">
        <v>839</v>
      </c>
      <c r="D396" s="27" t="s">
        <v>1124</v>
      </c>
      <c r="E396" s="27" t="s">
        <v>1531</v>
      </c>
      <c r="F396" s="27" t="s">
        <v>1532</v>
      </c>
      <c r="G396" s="27" t="s">
        <v>1533</v>
      </c>
      <c r="H396" s="27" t="s">
        <v>1534</v>
      </c>
      <c r="I396" s="27" t="s">
        <v>1535</v>
      </c>
      <c r="J396" s="27" t="s">
        <v>1409</v>
      </c>
      <c r="K396" s="27" t="s">
        <v>1009</v>
      </c>
      <c r="L396" s="27" t="s">
        <v>1464</v>
      </c>
      <c r="M396" s="27" t="s">
        <v>1536</v>
      </c>
      <c r="N396" s="27" t="s">
        <v>1306</v>
      </c>
      <c r="O396" s="27" t="s">
        <v>1115</v>
      </c>
      <c r="P396" s="27" t="s">
        <v>1537</v>
      </c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27"/>
      <c r="CV396" s="27"/>
      <c r="CW396" s="27"/>
      <c r="CX396" s="27"/>
      <c r="CY396" s="27"/>
      <c r="CZ396" s="27"/>
      <c r="DA396" s="27"/>
      <c r="DB396" s="27"/>
      <c r="DC396" s="27"/>
      <c r="DD396" s="27"/>
      <c r="DE396" s="27"/>
      <c r="DF396" s="27"/>
      <c r="DG396" s="27"/>
      <c r="DH396" s="27"/>
      <c r="DI396" s="27"/>
      <c r="DJ396" s="27"/>
      <c r="DK396" s="27"/>
      <c r="DL396" s="27"/>
      <c r="DM396" s="27"/>
      <c r="DN396" s="27"/>
      <c r="DO396" s="27"/>
      <c r="DP396" s="27"/>
      <c r="DQ396" s="27"/>
      <c r="DR396" s="27"/>
      <c r="DS396" s="27"/>
      <c r="DT396" s="27"/>
      <c r="DU396" s="27"/>
      <c r="DV396" s="27"/>
      <c r="DW396" s="27"/>
      <c r="DX396" s="27"/>
      <c r="DY396" s="27"/>
      <c r="DZ396" s="27"/>
      <c r="EA396" s="27"/>
      <c r="EB396" s="27"/>
      <c r="EC396" s="27"/>
      <c r="ED396" s="27"/>
      <c r="EE396" s="27"/>
    </row>
    <row r="397" spans="1:135" ht="15">
      <c r="A397" s="27" t="s">
        <v>841</v>
      </c>
      <c r="B397" s="27" t="s">
        <v>1003</v>
      </c>
      <c r="C397" s="27" t="s">
        <v>839</v>
      </c>
      <c r="D397" s="27" t="s">
        <v>1124</v>
      </c>
      <c r="E397" s="27" t="s">
        <v>1531</v>
      </c>
      <c r="F397" s="27" t="s">
        <v>1532</v>
      </c>
      <c r="G397" s="27" t="s">
        <v>1533</v>
      </c>
      <c r="H397" s="27" t="s">
        <v>1534</v>
      </c>
      <c r="I397" s="27" t="s">
        <v>1535</v>
      </c>
      <c r="J397" s="27" t="s">
        <v>1409</v>
      </c>
      <c r="K397" s="27" t="s">
        <v>1009</v>
      </c>
      <c r="L397" s="27" t="s">
        <v>1464</v>
      </c>
      <c r="M397" s="27" t="s">
        <v>1536</v>
      </c>
      <c r="N397" s="27" t="s">
        <v>1306</v>
      </c>
      <c r="O397" s="27" t="s">
        <v>1115</v>
      </c>
      <c r="P397" s="27" t="s">
        <v>1537</v>
      </c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7"/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27"/>
      <c r="CL397" s="27"/>
      <c r="CM397" s="27"/>
      <c r="CN397" s="27"/>
      <c r="CO397" s="27"/>
      <c r="CP397" s="27"/>
      <c r="CQ397" s="27"/>
      <c r="CR397" s="27"/>
      <c r="CS397" s="27"/>
      <c r="CT397" s="27"/>
      <c r="CU397" s="27"/>
      <c r="CV397" s="27"/>
      <c r="CW397" s="27"/>
      <c r="CX397" s="27"/>
      <c r="CY397" s="27"/>
      <c r="CZ397" s="27"/>
      <c r="DA397" s="27"/>
      <c r="DB397" s="27"/>
      <c r="DC397" s="27"/>
      <c r="DD397" s="27"/>
      <c r="DE397" s="27"/>
      <c r="DF397" s="27"/>
      <c r="DG397" s="27"/>
      <c r="DH397" s="27"/>
      <c r="DI397" s="27"/>
      <c r="DJ397" s="27"/>
      <c r="DK397" s="27"/>
      <c r="DL397" s="27"/>
      <c r="DM397" s="27"/>
      <c r="DN397" s="27"/>
      <c r="DO397" s="27"/>
      <c r="DP397" s="27"/>
      <c r="DQ397" s="27"/>
      <c r="DR397" s="27"/>
      <c r="DS397" s="27"/>
      <c r="DT397" s="27"/>
      <c r="DU397" s="27"/>
      <c r="DV397" s="27"/>
      <c r="DW397" s="27"/>
      <c r="DX397" s="27"/>
      <c r="DY397" s="27"/>
      <c r="DZ397" s="27"/>
      <c r="EA397" s="27"/>
      <c r="EB397" s="27"/>
      <c r="EC397" s="27"/>
      <c r="ED397" s="27"/>
      <c r="EE397" s="27"/>
    </row>
    <row r="398" spans="1:135" ht="15">
      <c r="A398" s="27" t="s">
        <v>1542</v>
      </c>
      <c r="B398" s="27" t="s">
        <v>1003</v>
      </c>
      <c r="C398" s="27" t="s">
        <v>839</v>
      </c>
      <c r="D398" s="27" t="s">
        <v>1124</v>
      </c>
      <c r="E398" s="27" t="s">
        <v>1531</v>
      </c>
      <c r="F398" s="27" t="s">
        <v>1532</v>
      </c>
      <c r="G398" s="27" t="s">
        <v>1533</v>
      </c>
      <c r="H398" s="27" t="s">
        <v>1534</v>
      </c>
      <c r="I398" s="27" t="s">
        <v>1535</v>
      </c>
      <c r="J398" s="27" t="s">
        <v>1409</v>
      </c>
      <c r="K398" s="27" t="s">
        <v>1009</v>
      </c>
      <c r="L398" s="27" t="s">
        <v>1464</v>
      </c>
      <c r="M398" s="27" t="s">
        <v>1536</v>
      </c>
      <c r="N398" s="27" t="s">
        <v>1306</v>
      </c>
      <c r="O398" s="27" t="s">
        <v>1115</v>
      </c>
      <c r="P398" s="27" t="s">
        <v>1537</v>
      </c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7"/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27"/>
      <c r="CL398" s="27"/>
      <c r="CM398" s="27"/>
      <c r="CN398" s="27"/>
      <c r="CO398" s="27"/>
      <c r="CP398" s="27"/>
      <c r="CQ398" s="27"/>
      <c r="CR398" s="27"/>
      <c r="CS398" s="27"/>
      <c r="CT398" s="27"/>
      <c r="CU398" s="27"/>
      <c r="CV398" s="27"/>
      <c r="CW398" s="27"/>
      <c r="CX398" s="27"/>
      <c r="CY398" s="27"/>
      <c r="CZ398" s="27"/>
      <c r="DA398" s="27"/>
      <c r="DB398" s="27"/>
      <c r="DC398" s="27"/>
      <c r="DD398" s="27"/>
      <c r="DE398" s="27"/>
      <c r="DF398" s="27"/>
      <c r="DG398" s="27"/>
      <c r="DH398" s="27"/>
      <c r="DI398" s="27"/>
      <c r="DJ398" s="27"/>
      <c r="DK398" s="27"/>
      <c r="DL398" s="27"/>
      <c r="DM398" s="27"/>
      <c r="DN398" s="27"/>
      <c r="DO398" s="27"/>
      <c r="DP398" s="27"/>
      <c r="DQ398" s="27"/>
      <c r="DR398" s="27"/>
      <c r="DS398" s="27"/>
      <c r="DT398" s="27"/>
      <c r="DU398" s="27"/>
      <c r="DV398" s="27"/>
      <c r="DW398" s="27"/>
      <c r="DX398" s="27"/>
      <c r="DY398" s="27"/>
      <c r="DZ398" s="27"/>
      <c r="EA398" s="27"/>
      <c r="EB398" s="27"/>
      <c r="EC398" s="27"/>
      <c r="ED398" s="27"/>
      <c r="EE398" s="27"/>
    </row>
    <row r="399" spans="1:135" ht="15">
      <c r="A399" s="27" t="s">
        <v>1543</v>
      </c>
      <c r="B399" s="27" t="s">
        <v>1003</v>
      </c>
      <c r="C399" s="27" t="s">
        <v>839</v>
      </c>
      <c r="D399" s="27" t="s">
        <v>1124</v>
      </c>
      <c r="E399" s="27" t="s">
        <v>1531</v>
      </c>
      <c r="F399" s="27" t="s">
        <v>1532</v>
      </c>
      <c r="G399" s="27" t="s">
        <v>1533</v>
      </c>
      <c r="H399" s="27" t="s">
        <v>1534</v>
      </c>
      <c r="I399" s="27" t="s">
        <v>1535</v>
      </c>
      <c r="J399" s="27" t="s">
        <v>1409</v>
      </c>
      <c r="K399" s="27" t="s">
        <v>1009</v>
      </c>
      <c r="L399" s="27" t="s">
        <v>1464</v>
      </c>
      <c r="M399" s="27" t="s">
        <v>1536</v>
      </c>
      <c r="N399" s="27" t="s">
        <v>1306</v>
      </c>
      <c r="O399" s="27" t="s">
        <v>1115</v>
      </c>
      <c r="P399" s="27" t="s">
        <v>1537</v>
      </c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27"/>
      <c r="CT399" s="27"/>
      <c r="CU399" s="27"/>
      <c r="CV399" s="27"/>
      <c r="CW399" s="27"/>
      <c r="CX399" s="27"/>
      <c r="CY399" s="27"/>
      <c r="CZ399" s="27"/>
      <c r="DA399" s="27"/>
      <c r="DB399" s="27"/>
      <c r="DC399" s="27"/>
      <c r="DD399" s="27"/>
      <c r="DE399" s="27"/>
      <c r="DF399" s="27"/>
      <c r="DG399" s="27"/>
      <c r="DH399" s="27"/>
      <c r="DI399" s="27"/>
      <c r="DJ399" s="27"/>
      <c r="DK399" s="27"/>
      <c r="DL399" s="27"/>
      <c r="DM399" s="27"/>
      <c r="DN399" s="27"/>
      <c r="DO399" s="27"/>
      <c r="DP399" s="27"/>
      <c r="DQ399" s="27"/>
      <c r="DR399" s="27"/>
      <c r="DS399" s="27"/>
      <c r="DT399" s="27"/>
      <c r="DU399" s="27"/>
      <c r="DV399" s="27"/>
      <c r="DW399" s="27"/>
      <c r="DX399" s="27"/>
      <c r="DY399" s="27"/>
      <c r="DZ399" s="27"/>
      <c r="EA399" s="27"/>
      <c r="EB399" s="27"/>
      <c r="EC399" s="27"/>
      <c r="ED399" s="27"/>
      <c r="EE399" s="27"/>
    </row>
    <row r="400" spans="1:135" ht="15">
      <c r="A400" s="27" t="s">
        <v>1544</v>
      </c>
      <c r="B400" s="27" t="s">
        <v>1003</v>
      </c>
      <c r="C400" s="27" t="s">
        <v>839</v>
      </c>
      <c r="D400" s="27" t="s">
        <v>1124</v>
      </c>
      <c r="E400" s="27" t="s">
        <v>1531</v>
      </c>
      <c r="F400" s="27" t="s">
        <v>1532</v>
      </c>
      <c r="G400" s="27" t="s">
        <v>1533</v>
      </c>
      <c r="H400" s="27" t="s">
        <v>1534</v>
      </c>
      <c r="I400" s="27" t="s">
        <v>1535</v>
      </c>
      <c r="J400" s="27" t="s">
        <v>1409</v>
      </c>
      <c r="K400" s="27" t="s">
        <v>1009</v>
      </c>
      <c r="L400" s="27" t="s">
        <v>1464</v>
      </c>
      <c r="M400" s="27" t="s">
        <v>1536</v>
      </c>
      <c r="N400" s="27" t="s">
        <v>1306</v>
      </c>
      <c r="O400" s="27" t="s">
        <v>1115</v>
      </c>
      <c r="P400" s="27" t="s">
        <v>1537</v>
      </c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7"/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27"/>
      <c r="CL400" s="27"/>
      <c r="CM400" s="27"/>
      <c r="CN400" s="27"/>
      <c r="CO400" s="27"/>
      <c r="CP400" s="27"/>
      <c r="CQ400" s="27"/>
      <c r="CR400" s="27"/>
      <c r="CS400" s="27"/>
      <c r="CT400" s="27"/>
      <c r="CU400" s="27"/>
      <c r="CV400" s="27"/>
      <c r="CW400" s="27"/>
      <c r="CX400" s="27"/>
      <c r="CY400" s="27"/>
      <c r="CZ400" s="27"/>
      <c r="DA400" s="27"/>
      <c r="DB400" s="27"/>
      <c r="DC400" s="27"/>
      <c r="DD400" s="27"/>
      <c r="DE400" s="27"/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</row>
    <row r="401" spans="1:135" ht="15">
      <c r="A401" s="27" t="s">
        <v>842</v>
      </c>
      <c r="B401" s="27" t="s">
        <v>1003</v>
      </c>
      <c r="C401" s="27" t="s">
        <v>839</v>
      </c>
      <c r="D401" s="27" t="s">
        <v>1545</v>
      </c>
      <c r="E401" s="27" t="s">
        <v>1546</v>
      </c>
      <c r="F401" s="27" t="s">
        <v>1547</v>
      </c>
      <c r="G401" s="27" t="s">
        <v>1548</v>
      </c>
      <c r="H401" s="27" t="s">
        <v>1549</v>
      </c>
      <c r="I401" s="27" t="s">
        <v>1550</v>
      </c>
      <c r="J401" s="27" t="s">
        <v>1367</v>
      </c>
      <c r="K401" s="27" t="s">
        <v>1551</v>
      </c>
      <c r="L401" s="27"/>
      <c r="M401" s="27" t="s">
        <v>1552</v>
      </c>
      <c r="N401" s="27"/>
      <c r="O401" s="27" t="s">
        <v>1115</v>
      </c>
      <c r="P401" s="27" t="s">
        <v>1553</v>
      </c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 t="s">
        <v>1464</v>
      </c>
      <c r="AY401" s="27" t="s">
        <v>1306</v>
      </c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27"/>
      <c r="CV401" s="27"/>
      <c r="CW401" s="27"/>
      <c r="CX401" s="27"/>
      <c r="CY401" s="27"/>
      <c r="CZ401" s="27"/>
      <c r="DA401" s="27"/>
      <c r="DB401" s="27"/>
      <c r="DC401" s="27"/>
      <c r="DD401" s="27"/>
      <c r="DE401" s="27"/>
      <c r="DF401" s="27"/>
      <c r="DG401" s="27"/>
      <c r="DH401" s="27"/>
      <c r="DI401" s="27"/>
      <c r="DJ401" s="27"/>
      <c r="DK401" s="27"/>
      <c r="DL401" s="27"/>
      <c r="DM401" s="27"/>
      <c r="DN401" s="27"/>
      <c r="DO401" s="27"/>
      <c r="DP401" s="27"/>
      <c r="DQ401" s="27"/>
      <c r="DR401" s="27"/>
      <c r="DS401" s="27"/>
      <c r="DT401" s="27"/>
      <c r="DU401" s="27"/>
      <c r="DV401" s="27"/>
      <c r="DW401" s="27"/>
      <c r="DX401" s="27"/>
      <c r="DY401" s="27"/>
      <c r="DZ401" s="27"/>
      <c r="EA401" s="27"/>
      <c r="EB401" s="27"/>
      <c r="EC401" s="27"/>
      <c r="ED401" s="27"/>
      <c r="EE401" s="27"/>
    </row>
    <row r="402" spans="1:135" ht="15">
      <c r="A402" s="27" t="s">
        <v>1554</v>
      </c>
      <c r="B402" s="27" t="s">
        <v>1003</v>
      </c>
      <c r="C402" s="27" t="s">
        <v>839</v>
      </c>
      <c r="D402" s="27" t="s">
        <v>1545</v>
      </c>
      <c r="E402" s="27" t="s">
        <v>1546</v>
      </c>
      <c r="F402" s="27" t="s">
        <v>1547</v>
      </c>
      <c r="G402" s="27" t="s">
        <v>1548</v>
      </c>
      <c r="H402" s="27" t="s">
        <v>1549</v>
      </c>
      <c r="I402" s="27" t="s">
        <v>1550</v>
      </c>
      <c r="J402" s="27" t="s">
        <v>1367</v>
      </c>
      <c r="K402" s="27" t="s">
        <v>1551</v>
      </c>
      <c r="L402" s="27"/>
      <c r="M402" s="27" t="s">
        <v>1552</v>
      </c>
      <c r="N402" s="27"/>
      <c r="O402" s="27" t="s">
        <v>1115</v>
      </c>
      <c r="P402" s="27" t="s">
        <v>1553</v>
      </c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 t="s">
        <v>1464</v>
      </c>
      <c r="AY402" s="27" t="s">
        <v>1306</v>
      </c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7"/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27"/>
      <c r="CL402" s="27"/>
      <c r="CM402" s="27"/>
      <c r="CN402" s="27"/>
      <c r="CO402" s="27"/>
      <c r="CP402" s="27"/>
      <c r="CQ402" s="27"/>
      <c r="CR402" s="27"/>
      <c r="CS402" s="27"/>
      <c r="CT402" s="27"/>
      <c r="CU402" s="27"/>
      <c r="CV402" s="27"/>
      <c r="CW402" s="27"/>
      <c r="CX402" s="27"/>
      <c r="CY402" s="27"/>
      <c r="CZ402" s="27"/>
      <c r="DA402" s="27"/>
      <c r="DB402" s="27"/>
      <c r="DC402" s="27"/>
      <c r="DD402" s="27"/>
      <c r="DE402" s="27"/>
      <c r="DF402" s="27"/>
      <c r="DG402" s="27"/>
      <c r="DH402" s="27"/>
      <c r="DI402" s="27"/>
      <c r="DJ402" s="27"/>
      <c r="DK402" s="27"/>
      <c r="DL402" s="27"/>
      <c r="DM402" s="27"/>
      <c r="DN402" s="27"/>
      <c r="DO402" s="27"/>
      <c r="DP402" s="27"/>
      <c r="DQ402" s="27"/>
      <c r="DR402" s="27"/>
      <c r="DS402" s="27"/>
      <c r="DT402" s="27"/>
      <c r="DU402" s="27"/>
      <c r="DV402" s="27"/>
      <c r="DW402" s="27"/>
      <c r="DX402" s="27"/>
      <c r="DY402" s="27"/>
      <c r="DZ402" s="27"/>
      <c r="EA402" s="27"/>
      <c r="EB402" s="27"/>
      <c r="EC402" s="27"/>
      <c r="ED402" s="27"/>
      <c r="EE402" s="27"/>
    </row>
    <row r="403" spans="1:135" ht="15">
      <c r="A403" s="27" t="s">
        <v>843</v>
      </c>
      <c r="B403" s="27" t="s">
        <v>1003</v>
      </c>
      <c r="C403" s="27" t="s">
        <v>839</v>
      </c>
      <c r="D403" s="27" t="s">
        <v>1545</v>
      </c>
      <c r="E403" s="27" t="s">
        <v>1546</v>
      </c>
      <c r="F403" s="27" t="s">
        <v>1547</v>
      </c>
      <c r="G403" s="27" t="s">
        <v>1548</v>
      </c>
      <c r="H403" s="27" t="s">
        <v>1549</v>
      </c>
      <c r="I403" s="27" t="s">
        <v>1550</v>
      </c>
      <c r="J403" s="27" t="s">
        <v>1367</v>
      </c>
      <c r="K403" s="27" t="s">
        <v>1551</v>
      </c>
      <c r="L403" s="27"/>
      <c r="M403" s="27" t="s">
        <v>1552</v>
      </c>
      <c r="N403" s="27"/>
      <c r="O403" s="27" t="s">
        <v>1115</v>
      </c>
      <c r="P403" s="27" t="s">
        <v>1553</v>
      </c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 t="s">
        <v>1464</v>
      </c>
      <c r="AY403" s="27" t="s">
        <v>1306</v>
      </c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7"/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  <c r="CI403" s="27"/>
      <c r="CJ403" s="27"/>
      <c r="CK403" s="27"/>
      <c r="CL403" s="27"/>
      <c r="CM403" s="27"/>
      <c r="CN403" s="27"/>
      <c r="CO403" s="27"/>
      <c r="CP403" s="27"/>
      <c r="CQ403" s="27"/>
      <c r="CR403" s="27"/>
      <c r="CS403" s="27"/>
      <c r="CT403" s="27"/>
      <c r="CU403" s="27"/>
      <c r="CV403" s="27"/>
      <c r="CW403" s="27"/>
      <c r="CX403" s="27"/>
      <c r="CY403" s="27"/>
      <c r="CZ403" s="27"/>
      <c r="DA403" s="27"/>
      <c r="DB403" s="27"/>
      <c r="DC403" s="27"/>
      <c r="DD403" s="27"/>
      <c r="DE403" s="27"/>
      <c r="DF403" s="27"/>
      <c r="DG403" s="27"/>
      <c r="DH403" s="27"/>
      <c r="DI403" s="27"/>
      <c r="DJ403" s="27"/>
      <c r="DK403" s="27"/>
      <c r="DL403" s="27"/>
      <c r="DM403" s="27"/>
      <c r="DN403" s="27"/>
      <c r="DO403" s="27"/>
      <c r="DP403" s="27"/>
      <c r="DQ403" s="27"/>
      <c r="DR403" s="27"/>
      <c r="DS403" s="27"/>
      <c r="DT403" s="27"/>
      <c r="DU403" s="27"/>
      <c r="DV403" s="27"/>
      <c r="DW403" s="27"/>
      <c r="DX403" s="27"/>
      <c r="DY403" s="27"/>
      <c r="DZ403" s="27"/>
      <c r="EA403" s="27"/>
      <c r="EB403" s="27"/>
      <c r="EC403" s="27"/>
      <c r="ED403" s="27"/>
      <c r="EE403" s="27"/>
    </row>
    <row r="404" spans="1:135" ht="15">
      <c r="A404" s="27" t="s">
        <v>844</v>
      </c>
      <c r="B404" s="27" t="s">
        <v>1003</v>
      </c>
      <c r="C404" s="27" t="s">
        <v>839</v>
      </c>
      <c r="D404" s="27" t="s">
        <v>1545</v>
      </c>
      <c r="E404" s="27" t="s">
        <v>1546</v>
      </c>
      <c r="F404" s="27" t="s">
        <v>1547</v>
      </c>
      <c r="G404" s="27" t="s">
        <v>1548</v>
      </c>
      <c r="H404" s="27" t="s">
        <v>1549</v>
      </c>
      <c r="I404" s="27" t="s">
        <v>1550</v>
      </c>
      <c r="J404" s="27" t="s">
        <v>1367</v>
      </c>
      <c r="K404" s="27" t="s">
        <v>1551</v>
      </c>
      <c r="L404" s="27"/>
      <c r="M404" s="27" t="s">
        <v>1552</v>
      </c>
      <c r="N404" s="27"/>
      <c r="O404" s="27" t="s">
        <v>1115</v>
      </c>
      <c r="P404" s="27" t="s">
        <v>1553</v>
      </c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 t="s">
        <v>1464</v>
      </c>
      <c r="AY404" s="27" t="s">
        <v>1306</v>
      </c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7"/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27"/>
      <c r="CL404" s="27"/>
      <c r="CM404" s="27"/>
      <c r="CN404" s="27"/>
      <c r="CO404" s="27"/>
      <c r="CP404" s="27"/>
      <c r="CQ404" s="27"/>
      <c r="CR404" s="27"/>
      <c r="CS404" s="27"/>
      <c r="CT404" s="27"/>
      <c r="CU404" s="27"/>
      <c r="CV404" s="27"/>
      <c r="CW404" s="27"/>
      <c r="CX404" s="27"/>
      <c r="CY404" s="27"/>
      <c r="CZ404" s="27"/>
      <c r="DA404" s="27"/>
      <c r="DB404" s="27"/>
      <c r="DC404" s="27"/>
      <c r="DD404" s="27"/>
      <c r="DE404" s="27"/>
      <c r="DF404" s="27"/>
      <c r="DG404" s="27"/>
      <c r="DH404" s="27"/>
      <c r="DI404" s="27"/>
      <c r="DJ404" s="27"/>
      <c r="DK404" s="27"/>
      <c r="DL404" s="27"/>
      <c r="DM404" s="27"/>
      <c r="DN404" s="27"/>
      <c r="DO404" s="27"/>
      <c r="DP404" s="27"/>
      <c r="DQ404" s="27"/>
      <c r="DR404" s="27"/>
      <c r="DS404" s="27"/>
      <c r="DT404" s="27"/>
      <c r="DU404" s="27"/>
      <c r="DV404" s="27"/>
      <c r="DW404" s="27"/>
      <c r="DX404" s="27"/>
      <c r="DY404" s="27"/>
      <c r="DZ404" s="27"/>
      <c r="EA404" s="27"/>
      <c r="EB404" s="27"/>
      <c r="EC404" s="27"/>
      <c r="ED404" s="27"/>
      <c r="EE404" s="27"/>
    </row>
    <row r="405" spans="1:135" ht="15">
      <c r="A405" s="27" t="s">
        <v>845</v>
      </c>
      <c r="B405" s="27" t="s">
        <v>1003</v>
      </c>
      <c r="C405" s="27" t="s">
        <v>839</v>
      </c>
      <c r="D405" s="27" t="s">
        <v>1545</v>
      </c>
      <c r="E405" s="27" t="s">
        <v>1546</v>
      </c>
      <c r="F405" s="27" t="s">
        <v>1547</v>
      </c>
      <c r="G405" s="27" t="s">
        <v>1548</v>
      </c>
      <c r="H405" s="27" t="s">
        <v>1549</v>
      </c>
      <c r="I405" s="27" t="s">
        <v>1550</v>
      </c>
      <c r="J405" s="27" t="s">
        <v>1367</v>
      </c>
      <c r="K405" s="27" t="s">
        <v>1551</v>
      </c>
      <c r="L405" s="27"/>
      <c r="M405" s="27" t="s">
        <v>1552</v>
      </c>
      <c r="N405" s="27"/>
      <c r="O405" s="27" t="s">
        <v>1115</v>
      </c>
      <c r="P405" s="27" t="s">
        <v>1553</v>
      </c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 t="s">
        <v>1464</v>
      </c>
      <c r="AY405" s="27" t="s">
        <v>1306</v>
      </c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7"/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27"/>
      <c r="CL405" s="27"/>
      <c r="CM405" s="27"/>
      <c r="CN405" s="27"/>
      <c r="CO405" s="27"/>
      <c r="CP405" s="27"/>
      <c r="CQ405" s="27"/>
      <c r="CR405" s="27"/>
      <c r="CS405" s="27"/>
      <c r="CT405" s="27"/>
      <c r="CU405" s="27"/>
      <c r="CV405" s="27"/>
      <c r="CW405" s="27"/>
      <c r="CX405" s="27"/>
      <c r="CY405" s="27"/>
      <c r="CZ405" s="27"/>
      <c r="DA405" s="27"/>
      <c r="DB405" s="27"/>
      <c r="DC405" s="27"/>
      <c r="DD405" s="27"/>
      <c r="DE405" s="27"/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</row>
    <row r="406" spans="1:135" ht="15">
      <c r="A406" s="27" t="s">
        <v>846</v>
      </c>
      <c r="B406" s="27" t="s">
        <v>1003</v>
      </c>
      <c r="C406" s="27" t="s">
        <v>839</v>
      </c>
      <c r="D406" s="27" t="s">
        <v>1545</v>
      </c>
      <c r="E406" s="27" t="s">
        <v>1546</v>
      </c>
      <c r="F406" s="27" t="s">
        <v>1547</v>
      </c>
      <c r="G406" s="27" t="s">
        <v>1548</v>
      </c>
      <c r="H406" s="27" t="s">
        <v>1549</v>
      </c>
      <c r="I406" s="27" t="s">
        <v>1550</v>
      </c>
      <c r="J406" s="27" t="s">
        <v>1367</v>
      </c>
      <c r="K406" s="27" t="s">
        <v>1551</v>
      </c>
      <c r="L406" s="27"/>
      <c r="M406" s="27" t="s">
        <v>1552</v>
      </c>
      <c r="N406" s="27"/>
      <c r="O406" s="27" t="s">
        <v>1115</v>
      </c>
      <c r="P406" s="27" t="s">
        <v>1553</v>
      </c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 t="s">
        <v>1464</v>
      </c>
      <c r="AY406" s="27" t="s">
        <v>1306</v>
      </c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7"/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27"/>
      <c r="CL406" s="27"/>
      <c r="CM406" s="27"/>
      <c r="CN406" s="27"/>
      <c r="CO406" s="27"/>
      <c r="CP406" s="27"/>
      <c r="CQ406" s="27"/>
      <c r="CR406" s="27"/>
      <c r="CS406" s="27"/>
      <c r="CT406" s="27"/>
      <c r="CU406" s="27"/>
      <c r="CV406" s="27"/>
      <c r="CW406" s="27"/>
      <c r="CX406" s="27"/>
      <c r="CY406" s="27"/>
      <c r="CZ406" s="27"/>
      <c r="DA406" s="27"/>
      <c r="DB406" s="27"/>
      <c r="DC406" s="27"/>
      <c r="DD406" s="27"/>
      <c r="DE406" s="27"/>
      <c r="DF406" s="27"/>
      <c r="DG406" s="27"/>
      <c r="DH406" s="27"/>
      <c r="DI406" s="27"/>
      <c r="DJ406" s="27"/>
      <c r="DK406" s="27"/>
      <c r="DL406" s="27"/>
      <c r="DM406" s="27"/>
      <c r="DN406" s="27"/>
      <c r="DO406" s="27"/>
      <c r="DP406" s="27"/>
      <c r="DQ406" s="27"/>
      <c r="DR406" s="27"/>
      <c r="DS406" s="27"/>
      <c r="DT406" s="27"/>
      <c r="DU406" s="27"/>
      <c r="DV406" s="27"/>
      <c r="DW406" s="27"/>
      <c r="DX406" s="27"/>
      <c r="DY406" s="27"/>
      <c r="DZ406" s="27"/>
      <c r="EA406" s="27"/>
      <c r="EB406" s="27"/>
      <c r="EC406" s="27"/>
      <c r="ED406" s="27"/>
      <c r="EE406" s="27"/>
    </row>
    <row r="407" spans="1:135" ht="15">
      <c r="A407" s="27" t="s">
        <v>847</v>
      </c>
      <c r="B407" s="27" t="s">
        <v>1003</v>
      </c>
      <c r="C407" s="27" t="s">
        <v>839</v>
      </c>
      <c r="D407" s="27" t="s">
        <v>1545</v>
      </c>
      <c r="E407" s="27" t="s">
        <v>1546</v>
      </c>
      <c r="F407" s="27" t="s">
        <v>1547</v>
      </c>
      <c r="G407" s="27" t="s">
        <v>1548</v>
      </c>
      <c r="H407" s="27" t="s">
        <v>1549</v>
      </c>
      <c r="I407" s="27" t="s">
        <v>1550</v>
      </c>
      <c r="J407" s="27" t="s">
        <v>1367</v>
      </c>
      <c r="K407" s="27" t="s">
        <v>1551</v>
      </c>
      <c r="L407" s="27"/>
      <c r="M407" s="27" t="s">
        <v>1552</v>
      </c>
      <c r="N407" s="27"/>
      <c r="O407" s="27" t="s">
        <v>1115</v>
      </c>
      <c r="P407" s="27" t="s">
        <v>1553</v>
      </c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 t="s">
        <v>1464</v>
      </c>
      <c r="AY407" s="27" t="s">
        <v>1306</v>
      </c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7"/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27"/>
      <c r="CL407" s="27"/>
      <c r="CM407" s="27"/>
      <c r="CN407" s="27"/>
      <c r="CO407" s="27"/>
      <c r="CP407" s="27"/>
      <c r="CQ407" s="27"/>
      <c r="CR407" s="27"/>
      <c r="CS407" s="27"/>
      <c r="CT407" s="27"/>
      <c r="CU407" s="27"/>
      <c r="CV407" s="27"/>
      <c r="CW407" s="27"/>
      <c r="CX407" s="27"/>
      <c r="CY407" s="27"/>
      <c r="CZ407" s="27"/>
      <c r="DA407" s="27"/>
      <c r="DB407" s="27"/>
      <c r="DC407" s="27"/>
      <c r="DD407" s="27"/>
      <c r="DE407" s="27"/>
      <c r="DF407" s="27"/>
      <c r="DG407" s="27"/>
      <c r="DH407" s="27"/>
      <c r="DI407" s="27"/>
      <c r="DJ407" s="27"/>
      <c r="DK407" s="27"/>
      <c r="DL407" s="27"/>
      <c r="DM407" s="27"/>
      <c r="DN407" s="27"/>
      <c r="DO407" s="27"/>
      <c r="DP407" s="27"/>
      <c r="DQ407" s="27"/>
      <c r="DR407" s="27"/>
      <c r="DS407" s="27"/>
      <c r="DT407" s="27"/>
      <c r="DU407" s="27"/>
      <c r="DV407" s="27"/>
      <c r="DW407" s="27"/>
      <c r="DX407" s="27"/>
      <c r="DY407" s="27"/>
      <c r="DZ407" s="27"/>
      <c r="EA407" s="27"/>
      <c r="EB407" s="27"/>
      <c r="EC407" s="27"/>
      <c r="ED407" s="27"/>
      <c r="EE407" s="27"/>
    </row>
    <row r="408" spans="1:135" ht="15">
      <c r="A408" s="27" t="s">
        <v>848</v>
      </c>
      <c r="B408" s="27" t="s">
        <v>1003</v>
      </c>
      <c r="C408" s="27" t="s">
        <v>839</v>
      </c>
      <c r="D408" s="27" t="s">
        <v>1545</v>
      </c>
      <c r="E408" s="27" t="s">
        <v>1546</v>
      </c>
      <c r="F408" s="27" t="s">
        <v>1547</v>
      </c>
      <c r="G408" s="27" t="s">
        <v>1548</v>
      </c>
      <c r="H408" s="27" t="s">
        <v>1549</v>
      </c>
      <c r="I408" s="27" t="s">
        <v>1550</v>
      </c>
      <c r="J408" s="27" t="s">
        <v>1367</v>
      </c>
      <c r="K408" s="27" t="s">
        <v>1551</v>
      </c>
      <c r="L408" s="27"/>
      <c r="M408" s="27" t="s">
        <v>1552</v>
      </c>
      <c r="N408" s="27"/>
      <c r="O408" s="27" t="s">
        <v>1115</v>
      </c>
      <c r="P408" s="27" t="s">
        <v>1553</v>
      </c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 t="s">
        <v>1464</v>
      </c>
      <c r="AY408" s="27" t="s">
        <v>1306</v>
      </c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7"/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27"/>
      <c r="CL408" s="27"/>
      <c r="CM408" s="27"/>
      <c r="CN408" s="27"/>
      <c r="CO408" s="27"/>
      <c r="CP408" s="27"/>
      <c r="CQ408" s="27"/>
      <c r="CR408" s="27"/>
      <c r="CS408" s="27"/>
      <c r="CT408" s="27"/>
      <c r="CU408" s="27"/>
      <c r="CV408" s="27"/>
      <c r="CW408" s="27"/>
      <c r="CX408" s="27"/>
      <c r="CY408" s="27"/>
      <c r="CZ408" s="27"/>
      <c r="DA408" s="27"/>
      <c r="DB408" s="27"/>
      <c r="DC408" s="27"/>
      <c r="DD408" s="27"/>
      <c r="DE408" s="27"/>
      <c r="DF408" s="27"/>
      <c r="DG408" s="27"/>
      <c r="DH408" s="27"/>
      <c r="DI408" s="27"/>
      <c r="DJ408" s="27"/>
      <c r="DK408" s="27"/>
      <c r="DL408" s="27"/>
      <c r="DM408" s="27"/>
      <c r="DN408" s="27"/>
      <c r="DO408" s="27"/>
      <c r="DP408" s="27"/>
      <c r="DQ408" s="27"/>
      <c r="DR408" s="27"/>
      <c r="DS408" s="27"/>
      <c r="DT408" s="27"/>
      <c r="DU408" s="27"/>
      <c r="DV408" s="27"/>
      <c r="DW408" s="27"/>
      <c r="DX408" s="27"/>
      <c r="DY408" s="27"/>
      <c r="DZ408" s="27"/>
      <c r="EA408" s="27"/>
      <c r="EB408" s="27"/>
      <c r="EC408" s="27"/>
      <c r="ED408" s="27"/>
      <c r="EE408" s="27"/>
    </row>
    <row r="409" spans="1:135" ht="15">
      <c r="A409" s="27" t="s">
        <v>849</v>
      </c>
      <c r="B409" s="27" t="s">
        <v>1003</v>
      </c>
      <c r="C409" s="27" t="s">
        <v>839</v>
      </c>
      <c r="D409" s="27" t="s">
        <v>1545</v>
      </c>
      <c r="E409" s="27" t="s">
        <v>1546</v>
      </c>
      <c r="F409" s="27" t="s">
        <v>1547</v>
      </c>
      <c r="G409" s="27" t="s">
        <v>1548</v>
      </c>
      <c r="H409" s="27" t="s">
        <v>1549</v>
      </c>
      <c r="I409" s="27" t="s">
        <v>1550</v>
      </c>
      <c r="J409" s="27" t="s">
        <v>1367</v>
      </c>
      <c r="K409" s="27" t="s">
        <v>1551</v>
      </c>
      <c r="L409" s="27"/>
      <c r="M409" s="27" t="s">
        <v>1552</v>
      </c>
      <c r="N409" s="27"/>
      <c r="O409" s="27" t="s">
        <v>1115</v>
      </c>
      <c r="P409" s="27" t="s">
        <v>1553</v>
      </c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 t="s">
        <v>1464</v>
      </c>
      <c r="AY409" s="27" t="s">
        <v>1306</v>
      </c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7"/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27"/>
      <c r="CL409" s="27"/>
      <c r="CM409" s="27"/>
      <c r="CN409" s="27"/>
      <c r="CO409" s="27"/>
      <c r="CP409" s="27"/>
      <c r="CQ409" s="27"/>
      <c r="CR409" s="27"/>
      <c r="CS409" s="27"/>
      <c r="CT409" s="27"/>
      <c r="CU409" s="27"/>
      <c r="CV409" s="27"/>
      <c r="CW409" s="27"/>
      <c r="CX409" s="27"/>
      <c r="CY409" s="27"/>
      <c r="CZ409" s="27"/>
      <c r="DA409" s="27"/>
      <c r="DB409" s="27"/>
      <c r="DC409" s="27"/>
      <c r="DD409" s="27"/>
      <c r="DE409" s="27"/>
      <c r="DF409" s="27"/>
      <c r="DG409" s="27"/>
      <c r="DH409" s="27"/>
      <c r="DI409" s="27"/>
      <c r="DJ409" s="27"/>
      <c r="DK409" s="27"/>
      <c r="DL409" s="27"/>
      <c r="DM409" s="27"/>
      <c r="DN409" s="27"/>
      <c r="DO409" s="27"/>
      <c r="DP409" s="27"/>
      <c r="DQ409" s="27"/>
      <c r="DR409" s="27"/>
      <c r="DS409" s="27"/>
      <c r="DT409" s="27"/>
      <c r="DU409" s="27"/>
      <c r="DV409" s="27"/>
      <c r="DW409" s="27"/>
      <c r="DX409" s="27"/>
      <c r="DY409" s="27"/>
      <c r="DZ409" s="27"/>
      <c r="EA409" s="27"/>
      <c r="EB409" s="27"/>
      <c r="EC409" s="27"/>
      <c r="ED409" s="27"/>
      <c r="EE409" s="27"/>
    </row>
    <row r="410" spans="1:135" ht="15">
      <c r="A410" s="27" t="s">
        <v>850</v>
      </c>
      <c r="B410" s="27" t="s">
        <v>1003</v>
      </c>
      <c r="C410" s="27" t="s">
        <v>839</v>
      </c>
      <c r="D410" s="27" t="s">
        <v>1545</v>
      </c>
      <c r="E410" s="27" t="s">
        <v>1546</v>
      </c>
      <c r="F410" s="27" t="s">
        <v>1547</v>
      </c>
      <c r="G410" s="27" t="s">
        <v>1548</v>
      </c>
      <c r="H410" s="27" t="s">
        <v>1549</v>
      </c>
      <c r="I410" s="27" t="s">
        <v>1550</v>
      </c>
      <c r="J410" s="27" t="s">
        <v>1367</v>
      </c>
      <c r="K410" s="27" t="s">
        <v>1551</v>
      </c>
      <c r="L410" s="27"/>
      <c r="M410" s="27" t="s">
        <v>1552</v>
      </c>
      <c r="N410" s="27"/>
      <c r="O410" s="27" t="s">
        <v>1115</v>
      </c>
      <c r="P410" s="27" t="s">
        <v>1553</v>
      </c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 t="s">
        <v>1464</v>
      </c>
      <c r="AY410" s="27" t="s">
        <v>1306</v>
      </c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7"/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27"/>
      <c r="CL410" s="27"/>
      <c r="CM410" s="27"/>
      <c r="CN410" s="27"/>
      <c r="CO410" s="27"/>
      <c r="CP410" s="27"/>
      <c r="CQ410" s="27"/>
      <c r="CR410" s="27"/>
      <c r="CS410" s="27"/>
      <c r="CT410" s="27"/>
      <c r="CU410" s="27"/>
      <c r="CV410" s="27"/>
      <c r="CW410" s="27"/>
      <c r="CX410" s="27"/>
      <c r="CY410" s="27"/>
      <c r="CZ410" s="27"/>
      <c r="DA410" s="27"/>
      <c r="DB410" s="27"/>
      <c r="DC410" s="27"/>
      <c r="DD410" s="27"/>
      <c r="DE410" s="27"/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39"/>
  <sheetViews>
    <sheetView workbookViewId="0">
      <selection activeCell="A11" sqref="A11"/>
    </sheetView>
  </sheetViews>
  <sheetFormatPr baseColWidth="10" defaultColWidth="12.6640625" defaultRowHeight="15.75" customHeight="1"/>
  <cols>
    <col min="1" max="1" width="70.6640625" customWidth="1"/>
    <col min="2" max="4" width="17.33203125" customWidth="1"/>
    <col min="14" max="14" width="21.5" customWidth="1"/>
  </cols>
  <sheetData>
    <row r="1" spans="1:14" ht="15.75" customHeight="1">
      <c r="A1" s="31" t="s">
        <v>0</v>
      </c>
      <c r="B1" s="31" t="s">
        <v>1555</v>
      </c>
      <c r="C1" s="31" t="s">
        <v>1556</v>
      </c>
      <c r="D1" s="31" t="s">
        <v>1557</v>
      </c>
      <c r="E1" s="31" t="s">
        <v>1558</v>
      </c>
      <c r="F1" s="31" t="s">
        <v>1559</v>
      </c>
      <c r="G1" s="31" t="s">
        <v>1560</v>
      </c>
      <c r="H1" s="31" t="s">
        <v>4</v>
      </c>
      <c r="I1" s="31" t="s">
        <v>852</v>
      </c>
      <c r="J1" s="31" t="s">
        <v>853</v>
      </c>
      <c r="K1" s="31" t="s">
        <v>1561</v>
      </c>
      <c r="L1" s="31" t="s">
        <v>1562</v>
      </c>
      <c r="M1" s="31" t="s">
        <v>1563</v>
      </c>
      <c r="N1" s="31" t="s">
        <v>1564</v>
      </c>
    </row>
    <row r="2" spans="1:14" ht="15.75" customHeight="1">
      <c r="A2" s="32" t="s">
        <v>1565</v>
      </c>
      <c r="B2" s="32" t="s">
        <v>55</v>
      </c>
      <c r="C2" s="32" t="s">
        <v>144</v>
      </c>
      <c r="D2" s="32" t="s">
        <v>55</v>
      </c>
      <c r="E2" s="32">
        <f t="shared" ref="E2:E32" si="0">IF(B2=D2, 1, 0)</f>
        <v>1</v>
      </c>
      <c r="F2" s="32">
        <f t="shared" ref="F2:F32" si="1">IF(C2=D2, 1, 0)</f>
        <v>0</v>
      </c>
      <c r="G2" s="32">
        <v>19543</v>
      </c>
      <c r="H2" s="32">
        <v>173056</v>
      </c>
      <c r="I2" s="32">
        <v>416</v>
      </c>
      <c r="J2" s="32">
        <v>416</v>
      </c>
      <c r="K2" s="32">
        <v>1</v>
      </c>
      <c r="L2" s="32">
        <v>419.11</v>
      </c>
      <c r="M2" s="32">
        <v>88.68</v>
      </c>
      <c r="N2" s="32" t="s">
        <v>55</v>
      </c>
    </row>
    <row r="3" spans="1:14" ht="15.75" customHeight="1">
      <c r="A3" s="32" t="s">
        <v>1566</v>
      </c>
      <c r="B3" s="32" t="s">
        <v>55</v>
      </c>
      <c r="C3" s="32" t="s">
        <v>144</v>
      </c>
      <c r="D3" s="32" t="s">
        <v>55</v>
      </c>
      <c r="E3" s="32">
        <f t="shared" si="0"/>
        <v>1</v>
      </c>
      <c r="F3" s="32">
        <f t="shared" si="1"/>
        <v>0</v>
      </c>
      <c r="G3" s="32">
        <v>26547</v>
      </c>
      <c r="H3" s="32">
        <v>173056</v>
      </c>
      <c r="I3" s="32">
        <v>416</v>
      </c>
      <c r="J3" s="32">
        <v>416</v>
      </c>
      <c r="K3" s="32">
        <v>1</v>
      </c>
      <c r="L3" s="32">
        <v>749.57</v>
      </c>
      <c r="M3" s="32">
        <v>55.35</v>
      </c>
      <c r="N3" s="32" t="s">
        <v>55</v>
      </c>
    </row>
    <row r="4" spans="1:14" ht="15.75" customHeight="1">
      <c r="A4" s="32" t="s">
        <v>1567</v>
      </c>
      <c r="B4" s="32" t="s">
        <v>55</v>
      </c>
      <c r="C4" s="32" t="s">
        <v>464</v>
      </c>
      <c r="D4" s="32" t="s">
        <v>55</v>
      </c>
      <c r="E4" s="32">
        <f t="shared" si="0"/>
        <v>1</v>
      </c>
      <c r="F4" s="32">
        <f t="shared" si="1"/>
        <v>0</v>
      </c>
      <c r="G4" s="32">
        <v>22938</v>
      </c>
      <c r="H4" s="32">
        <v>173056</v>
      </c>
      <c r="I4" s="32">
        <v>416</v>
      </c>
      <c r="J4" s="32">
        <v>416</v>
      </c>
      <c r="K4" s="32">
        <v>1</v>
      </c>
      <c r="L4" s="32">
        <v>267.38</v>
      </c>
      <c r="M4" s="32">
        <v>67.62</v>
      </c>
      <c r="N4" s="32" t="s">
        <v>55</v>
      </c>
    </row>
    <row r="5" spans="1:14" ht="15.75" customHeight="1">
      <c r="A5" s="32" t="s">
        <v>1568</v>
      </c>
      <c r="B5" s="32" t="s">
        <v>308</v>
      </c>
      <c r="C5" s="32" t="s">
        <v>144</v>
      </c>
      <c r="D5" s="32" t="s">
        <v>144</v>
      </c>
      <c r="E5" s="32">
        <f t="shared" si="0"/>
        <v>0</v>
      </c>
      <c r="F5" s="32">
        <f t="shared" si="1"/>
        <v>1</v>
      </c>
      <c r="G5" s="32">
        <v>33779</v>
      </c>
      <c r="H5" s="32">
        <v>173056</v>
      </c>
      <c r="I5" s="32">
        <v>416</v>
      </c>
      <c r="J5" s="32">
        <v>416</v>
      </c>
      <c r="K5" s="32">
        <v>1</v>
      </c>
      <c r="L5" s="32">
        <v>693.11</v>
      </c>
      <c r="M5" s="32">
        <v>66.819999999999993</v>
      </c>
      <c r="N5" s="32" t="s">
        <v>224</v>
      </c>
    </row>
    <row r="6" spans="1:14" ht="15.75" customHeight="1">
      <c r="A6" s="32" t="s">
        <v>1569</v>
      </c>
      <c r="B6" s="32" t="s">
        <v>308</v>
      </c>
      <c r="C6" s="32" t="s">
        <v>55</v>
      </c>
      <c r="D6" s="32" t="s">
        <v>144</v>
      </c>
      <c r="E6" s="32">
        <f t="shared" si="0"/>
        <v>0</v>
      </c>
      <c r="F6" s="32">
        <f t="shared" si="1"/>
        <v>0</v>
      </c>
      <c r="G6" s="32">
        <v>36927</v>
      </c>
      <c r="H6" s="32">
        <v>173056</v>
      </c>
      <c r="I6" s="32">
        <v>416</v>
      </c>
      <c r="J6" s="32">
        <v>416</v>
      </c>
      <c r="K6" s="32">
        <v>1</v>
      </c>
      <c r="L6" s="32">
        <v>683.19</v>
      </c>
      <c r="M6" s="32">
        <v>55.63</v>
      </c>
      <c r="N6" s="32" t="s">
        <v>145</v>
      </c>
    </row>
    <row r="7" spans="1:14" ht="15.75" customHeight="1">
      <c r="A7" s="32" t="s">
        <v>1570</v>
      </c>
      <c r="B7" s="32" t="s">
        <v>308</v>
      </c>
      <c r="C7" s="32" t="s">
        <v>144</v>
      </c>
      <c r="D7" s="32" t="s">
        <v>144</v>
      </c>
      <c r="E7" s="32">
        <f t="shared" si="0"/>
        <v>0</v>
      </c>
      <c r="F7" s="32">
        <f t="shared" si="1"/>
        <v>1</v>
      </c>
      <c r="G7" s="32">
        <v>28557</v>
      </c>
      <c r="H7" s="32">
        <v>173056</v>
      </c>
      <c r="I7" s="32">
        <v>416</v>
      </c>
      <c r="J7" s="32">
        <v>416</v>
      </c>
      <c r="K7" s="32">
        <v>1</v>
      </c>
      <c r="L7" s="32">
        <v>910.41</v>
      </c>
      <c r="M7" s="32">
        <v>59.24</v>
      </c>
      <c r="N7" s="32" t="s">
        <v>145</v>
      </c>
    </row>
    <row r="8" spans="1:14" ht="15.75" customHeight="1">
      <c r="A8" s="32" t="s">
        <v>1571</v>
      </c>
      <c r="B8" s="32" t="s">
        <v>308</v>
      </c>
      <c r="C8" s="32" t="s">
        <v>144</v>
      </c>
      <c r="D8" s="32" t="s">
        <v>144</v>
      </c>
      <c r="E8" s="32">
        <f t="shared" si="0"/>
        <v>0</v>
      </c>
      <c r="F8" s="32">
        <f t="shared" si="1"/>
        <v>1</v>
      </c>
      <c r="G8" s="32">
        <v>35388</v>
      </c>
      <c r="H8" s="32">
        <v>173056</v>
      </c>
      <c r="I8" s="32">
        <v>416</v>
      </c>
      <c r="J8" s="32">
        <v>416</v>
      </c>
      <c r="K8" s="32">
        <v>1</v>
      </c>
      <c r="L8" s="33">
        <v>1432.39</v>
      </c>
      <c r="M8" s="32">
        <v>59.2</v>
      </c>
      <c r="N8" s="32" t="s">
        <v>145</v>
      </c>
    </row>
    <row r="9" spans="1:14" ht="15.75" customHeight="1">
      <c r="A9" s="32" t="s">
        <v>1572</v>
      </c>
      <c r="B9" s="32" t="s">
        <v>571</v>
      </c>
      <c r="C9" s="32" t="s">
        <v>144</v>
      </c>
      <c r="D9" s="32" t="s">
        <v>144</v>
      </c>
      <c r="E9" s="32">
        <f t="shared" si="0"/>
        <v>0</v>
      </c>
      <c r="F9" s="32">
        <f t="shared" si="1"/>
        <v>1</v>
      </c>
      <c r="G9" s="32">
        <v>32476</v>
      </c>
      <c r="H9" s="32">
        <v>173056</v>
      </c>
      <c r="I9" s="32">
        <v>416</v>
      </c>
      <c r="J9" s="32">
        <v>416</v>
      </c>
      <c r="K9" s="32">
        <v>1</v>
      </c>
      <c r="L9" s="33">
        <v>1086.92</v>
      </c>
      <c r="M9" s="32">
        <v>46.54</v>
      </c>
      <c r="N9" s="32" t="s">
        <v>224</v>
      </c>
    </row>
    <row r="10" spans="1:14" ht="15.75" customHeight="1">
      <c r="A10" s="32" t="s">
        <v>1573</v>
      </c>
      <c r="B10" s="32" t="s">
        <v>308</v>
      </c>
      <c r="C10" s="32" t="s">
        <v>144</v>
      </c>
      <c r="D10" s="32" t="s">
        <v>144</v>
      </c>
      <c r="E10" s="32">
        <f t="shared" si="0"/>
        <v>0</v>
      </c>
      <c r="F10" s="32">
        <f t="shared" si="1"/>
        <v>1</v>
      </c>
      <c r="G10" s="32">
        <v>38322</v>
      </c>
      <c r="H10" s="32">
        <v>173056</v>
      </c>
      <c r="I10" s="32">
        <v>416</v>
      </c>
      <c r="J10" s="32">
        <v>416</v>
      </c>
      <c r="K10" s="32">
        <v>1</v>
      </c>
      <c r="L10" s="33">
        <v>1215.99</v>
      </c>
      <c r="M10" s="32">
        <v>49.71</v>
      </c>
      <c r="N10" s="32" t="s">
        <v>145</v>
      </c>
    </row>
    <row r="11" spans="1:14" ht="15.75" customHeight="1">
      <c r="A11" s="32" t="s">
        <v>1574</v>
      </c>
      <c r="B11" s="32" t="s">
        <v>144</v>
      </c>
      <c r="C11" s="32" t="s">
        <v>571</v>
      </c>
      <c r="D11" s="32" t="s">
        <v>144</v>
      </c>
      <c r="E11" s="32">
        <f t="shared" si="0"/>
        <v>1</v>
      </c>
      <c r="F11" s="32">
        <f t="shared" si="1"/>
        <v>0</v>
      </c>
      <c r="G11" s="32">
        <v>27435</v>
      </c>
      <c r="H11" s="32">
        <v>173056</v>
      </c>
      <c r="I11" s="32">
        <v>416</v>
      </c>
      <c r="J11" s="32">
        <v>416</v>
      </c>
      <c r="K11" s="32">
        <v>1</v>
      </c>
      <c r="L11" s="33">
        <v>1007.07</v>
      </c>
      <c r="M11" s="32">
        <v>75.47</v>
      </c>
      <c r="N11" s="32" t="s">
        <v>224</v>
      </c>
    </row>
    <row r="12" spans="1:14" ht="15.75" customHeight="1">
      <c r="A12" s="32" t="s">
        <v>1575</v>
      </c>
      <c r="B12" s="32" t="s">
        <v>308</v>
      </c>
      <c r="C12" s="32" t="s">
        <v>144</v>
      </c>
      <c r="D12" s="32" t="s">
        <v>144</v>
      </c>
      <c r="E12" s="32">
        <f t="shared" si="0"/>
        <v>0</v>
      </c>
      <c r="F12" s="32">
        <f t="shared" si="1"/>
        <v>1</v>
      </c>
      <c r="G12" s="32">
        <v>26116</v>
      </c>
      <c r="H12" s="32">
        <v>173056</v>
      </c>
      <c r="I12" s="32">
        <v>416</v>
      </c>
      <c r="J12" s="32">
        <v>416</v>
      </c>
      <c r="K12" s="32">
        <v>1</v>
      </c>
      <c r="L12" s="32">
        <v>628.66</v>
      </c>
      <c r="M12" s="32">
        <v>47.37</v>
      </c>
      <c r="N12" s="32" t="s">
        <v>145</v>
      </c>
    </row>
    <row r="13" spans="1:14" ht="15.75" customHeight="1">
      <c r="A13" s="32" t="s">
        <v>1576</v>
      </c>
      <c r="B13" s="32" t="s">
        <v>571</v>
      </c>
      <c r="C13" s="32" t="s">
        <v>144</v>
      </c>
      <c r="D13" s="32" t="s">
        <v>308</v>
      </c>
      <c r="E13" s="32">
        <f t="shared" si="0"/>
        <v>0</v>
      </c>
      <c r="F13" s="32">
        <f t="shared" si="1"/>
        <v>0</v>
      </c>
      <c r="G13" s="32">
        <v>25409</v>
      </c>
      <c r="H13" s="32">
        <v>173056</v>
      </c>
      <c r="I13" s="32">
        <v>416</v>
      </c>
      <c r="J13" s="32">
        <v>416</v>
      </c>
      <c r="K13" s="32">
        <v>1</v>
      </c>
      <c r="L13" s="32">
        <v>542.1</v>
      </c>
      <c r="M13" s="32">
        <v>61.7</v>
      </c>
      <c r="N13" s="32" t="s">
        <v>336</v>
      </c>
    </row>
    <row r="14" spans="1:14" ht="15.75" customHeight="1">
      <c r="A14" s="32" t="s">
        <v>1577</v>
      </c>
      <c r="B14" s="32" t="s">
        <v>308</v>
      </c>
      <c r="C14" s="32" t="s">
        <v>28</v>
      </c>
      <c r="D14" s="32" t="s">
        <v>308</v>
      </c>
      <c r="E14" s="32">
        <f t="shared" si="0"/>
        <v>1</v>
      </c>
      <c r="F14" s="32">
        <f t="shared" si="1"/>
        <v>0</v>
      </c>
      <c r="G14" s="32">
        <v>32059</v>
      </c>
      <c r="H14" s="32">
        <v>173056</v>
      </c>
      <c r="I14" s="32">
        <v>416</v>
      </c>
      <c r="J14" s="32">
        <v>416</v>
      </c>
      <c r="K14" s="32">
        <v>1</v>
      </c>
      <c r="L14" s="33">
        <v>2707.14</v>
      </c>
      <c r="M14" s="32">
        <v>62.15</v>
      </c>
      <c r="N14" s="32" t="s">
        <v>336</v>
      </c>
    </row>
    <row r="15" spans="1:14" ht="15.75" customHeight="1">
      <c r="A15" s="32" t="s">
        <v>1578</v>
      </c>
      <c r="B15" s="32" t="s">
        <v>464</v>
      </c>
      <c r="C15" s="32" t="s">
        <v>308</v>
      </c>
      <c r="D15" s="32" t="s">
        <v>308</v>
      </c>
      <c r="E15" s="32">
        <f t="shared" si="0"/>
        <v>0</v>
      </c>
      <c r="F15" s="32">
        <f t="shared" si="1"/>
        <v>1</v>
      </c>
      <c r="G15" s="32">
        <v>90529</v>
      </c>
      <c r="H15" s="32">
        <v>120000</v>
      </c>
      <c r="I15" s="32">
        <v>300</v>
      </c>
      <c r="J15" s="32">
        <v>400</v>
      </c>
      <c r="K15" s="32">
        <v>0.75</v>
      </c>
      <c r="L15" s="33">
        <v>2313.52</v>
      </c>
      <c r="M15" s="32">
        <v>78.48</v>
      </c>
      <c r="N15" s="32" t="s">
        <v>309</v>
      </c>
    </row>
    <row r="16" spans="1:14" ht="15.75" customHeight="1">
      <c r="A16" s="32" t="s">
        <v>1579</v>
      </c>
      <c r="B16" s="32" t="s">
        <v>144</v>
      </c>
      <c r="C16" s="32" t="s">
        <v>10</v>
      </c>
      <c r="D16" s="32" t="s">
        <v>308</v>
      </c>
      <c r="E16" s="32">
        <f t="shared" si="0"/>
        <v>0</v>
      </c>
      <c r="F16" s="32">
        <f t="shared" si="1"/>
        <v>0</v>
      </c>
      <c r="G16" s="32">
        <v>20459</v>
      </c>
      <c r="H16" s="32">
        <v>112000</v>
      </c>
      <c r="I16" s="32">
        <v>280</v>
      </c>
      <c r="J16" s="32">
        <v>400</v>
      </c>
      <c r="K16" s="32">
        <v>0.7</v>
      </c>
      <c r="L16" s="32">
        <v>979.1</v>
      </c>
      <c r="M16" s="32">
        <v>93.84</v>
      </c>
      <c r="N16" s="32" t="s">
        <v>309</v>
      </c>
    </row>
    <row r="17" spans="1:14" ht="15.75" customHeight="1">
      <c r="A17" s="32" t="s">
        <v>1580</v>
      </c>
      <c r="B17" s="32" t="s">
        <v>464</v>
      </c>
      <c r="C17" s="32" t="s">
        <v>308</v>
      </c>
      <c r="D17" s="32" t="s">
        <v>308</v>
      </c>
      <c r="E17" s="32">
        <f t="shared" si="0"/>
        <v>0</v>
      </c>
      <c r="F17" s="32">
        <f t="shared" si="1"/>
        <v>1</v>
      </c>
      <c r="G17" s="32">
        <v>53289</v>
      </c>
      <c r="H17" s="32">
        <v>307200</v>
      </c>
      <c r="I17" s="32">
        <v>480</v>
      </c>
      <c r="J17" s="32">
        <v>640</v>
      </c>
      <c r="K17" s="32">
        <v>0.75</v>
      </c>
      <c r="L17" s="33">
        <v>3751.8</v>
      </c>
      <c r="M17" s="32">
        <v>69.78</v>
      </c>
      <c r="N17" s="32" t="s">
        <v>336</v>
      </c>
    </row>
    <row r="18" spans="1:14" ht="15.75" customHeight="1">
      <c r="A18" s="32" t="s">
        <v>1581</v>
      </c>
      <c r="B18" s="32" t="s">
        <v>571</v>
      </c>
      <c r="C18" s="32" t="s">
        <v>28</v>
      </c>
      <c r="D18" s="32" t="s">
        <v>464</v>
      </c>
      <c r="E18" s="32">
        <f t="shared" si="0"/>
        <v>0</v>
      </c>
      <c r="F18" s="32">
        <f t="shared" si="1"/>
        <v>0</v>
      </c>
      <c r="G18" s="32">
        <v>30149</v>
      </c>
      <c r="H18" s="32">
        <v>173056</v>
      </c>
      <c r="I18" s="32">
        <v>416</v>
      </c>
      <c r="J18" s="32">
        <v>416</v>
      </c>
      <c r="K18" s="32">
        <v>1</v>
      </c>
      <c r="L18" s="33">
        <v>1078.33</v>
      </c>
      <c r="M18" s="32">
        <v>44.6</v>
      </c>
      <c r="N18" s="32" t="s">
        <v>464</v>
      </c>
    </row>
    <row r="19" spans="1:14" ht="15.75" customHeight="1">
      <c r="A19" s="32" t="s">
        <v>1582</v>
      </c>
      <c r="B19" s="32" t="s">
        <v>464</v>
      </c>
      <c r="C19" s="32" t="s">
        <v>144</v>
      </c>
      <c r="D19" s="32" t="s">
        <v>464</v>
      </c>
      <c r="E19" s="32">
        <f t="shared" si="0"/>
        <v>1</v>
      </c>
      <c r="F19" s="32">
        <f t="shared" si="1"/>
        <v>0</v>
      </c>
      <c r="G19" s="32">
        <v>29599</v>
      </c>
      <c r="H19" s="32">
        <v>173056</v>
      </c>
      <c r="I19" s="32">
        <v>416</v>
      </c>
      <c r="J19" s="32">
        <v>416</v>
      </c>
      <c r="K19" s="32">
        <v>1</v>
      </c>
      <c r="L19" s="32">
        <v>515.23</v>
      </c>
      <c r="M19" s="32">
        <v>61.38</v>
      </c>
      <c r="N19" s="32" t="s">
        <v>464</v>
      </c>
    </row>
    <row r="20" spans="1:14" ht="15.75" customHeight="1">
      <c r="A20" s="32" t="s">
        <v>1583</v>
      </c>
      <c r="B20" s="32" t="s">
        <v>464</v>
      </c>
      <c r="C20" s="32" t="s">
        <v>144</v>
      </c>
      <c r="D20" s="32" t="s">
        <v>464</v>
      </c>
      <c r="E20" s="32">
        <f t="shared" si="0"/>
        <v>1</v>
      </c>
      <c r="F20" s="32">
        <f t="shared" si="1"/>
        <v>0</v>
      </c>
      <c r="G20" s="32">
        <v>25883</v>
      </c>
      <c r="H20" s="32">
        <v>173056</v>
      </c>
      <c r="I20" s="32">
        <v>416</v>
      </c>
      <c r="J20" s="32">
        <v>416</v>
      </c>
      <c r="K20" s="32">
        <v>1</v>
      </c>
      <c r="L20" s="32">
        <v>609.6</v>
      </c>
      <c r="M20" s="32">
        <v>67.33</v>
      </c>
      <c r="N20" s="32" t="s">
        <v>464</v>
      </c>
    </row>
    <row r="21" spans="1:14" ht="15.75" customHeight="1">
      <c r="A21" s="32" t="s">
        <v>1584</v>
      </c>
      <c r="B21" s="32" t="s">
        <v>571</v>
      </c>
      <c r="C21" s="32" t="s">
        <v>10</v>
      </c>
      <c r="D21" s="32" t="s">
        <v>10</v>
      </c>
      <c r="E21" s="32">
        <f t="shared" si="0"/>
        <v>0</v>
      </c>
      <c r="F21" s="32">
        <f t="shared" si="1"/>
        <v>1</v>
      </c>
      <c r="G21" s="32">
        <v>25888</v>
      </c>
      <c r="H21" s="32">
        <v>120000</v>
      </c>
      <c r="I21" s="32">
        <v>300</v>
      </c>
      <c r="J21" s="32">
        <v>400</v>
      </c>
      <c r="K21" s="32">
        <v>0.75</v>
      </c>
      <c r="L21" s="33">
        <v>1718.8</v>
      </c>
      <c r="M21" s="32">
        <v>61.59</v>
      </c>
      <c r="N21" s="32" t="s">
        <v>11</v>
      </c>
    </row>
    <row r="22" spans="1:14" ht="15.75" customHeight="1">
      <c r="A22" s="32" t="s">
        <v>1585</v>
      </c>
      <c r="B22" s="32" t="s">
        <v>28</v>
      </c>
      <c r="C22" s="32" t="s">
        <v>10</v>
      </c>
      <c r="D22" s="32" t="s">
        <v>10</v>
      </c>
      <c r="E22" s="32">
        <f t="shared" si="0"/>
        <v>0</v>
      </c>
      <c r="F22" s="32">
        <f t="shared" si="1"/>
        <v>1</v>
      </c>
      <c r="G22" s="32">
        <v>171368</v>
      </c>
      <c r="H22" s="32">
        <v>853600</v>
      </c>
      <c r="I22" s="32">
        <v>1067</v>
      </c>
      <c r="J22" s="32">
        <v>800</v>
      </c>
      <c r="K22" s="32">
        <v>1.33</v>
      </c>
      <c r="L22" s="33">
        <v>1623.5</v>
      </c>
      <c r="M22" s="32">
        <v>68.28</v>
      </c>
      <c r="N22" s="32" t="s">
        <v>11</v>
      </c>
    </row>
    <row r="23" spans="1:14" ht="15.75" customHeight="1">
      <c r="A23" s="32" t="s">
        <v>1586</v>
      </c>
      <c r="B23" s="32" t="s">
        <v>464</v>
      </c>
      <c r="C23" s="32" t="s">
        <v>571</v>
      </c>
      <c r="D23" s="32" t="s">
        <v>10</v>
      </c>
      <c r="E23" s="32">
        <f t="shared" si="0"/>
        <v>0</v>
      </c>
      <c r="F23" s="32">
        <f t="shared" si="1"/>
        <v>0</v>
      </c>
      <c r="G23" s="32">
        <v>3445</v>
      </c>
      <c r="H23" s="32">
        <v>13440</v>
      </c>
      <c r="I23" s="32">
        <v>96</v>
      </c>
      <c r="J23" s="32">
        <v>140</v>
      </c>
      <c r="K23" s="32">
        <v>0.69</v>
      </c>
      <c r="L23" s="33">
        <v>2569.9499999999998</v>
      </c>
      <c r="M23" s="32">
        <v>66.17</v>
      </c>
      <c r="N23" s="32" t="s">
        <v>42</v>
      </c>
    </row>
    <row r="24" spans="1:14" ht="15.75" customHeight="1">
      <c r="A24" s="32" t="s">
        <v>1587</v>
      </c>
      <c r="B24" s="32" t="s">
        <v>28</v>
      </c>
      <c r="C24" s="32" t="s">
        <v>10</v>
      </c>
      <c r="D24" s="32" t="s">
        <v>10</v>
      </c>
      <c r="E24" s="32">
        <f t="shared" si="0"/>
        <v>0</v>
      </c>
      <c r="F24" s="32">
        <f t="shared" si="1"/>
        <v>1</v>
      </c>
      <c r="G24" s="32">
        <v>41646</v>
      </c>
      <c r="H24" s="32">
        <v>273280</v>
      </c>
      <c r="I24" s="32">
        <v>427</v>
      </c>
      <c r="J24" s="32">
        <v>640</v>
      </c>
      <c r="K24" s="32">
        <v>0.67</v>
      </c>
      <c r="L24" s="32">
        <v>977.06</v>
      </c>
      <c r="M24" s="32">
        <v>85.12</v>
      </c>
      <c r="N24" s="32" t="s">
        <v>42</v>
      </c>
    </row>
    <row r="25" spans="1:14" ht="15.75" customHeight="1">
      <c r="A25" s="32" t="s">
        <v>1588</v>
      </c>
      <c r="B25" s="32" t="s">
        <v>10</v>
      </c>
      <c r="C25" s="32" t="s">
        <v>571</v>
      </c>
      <c r="D25" s="32" t="s">
        <v>10</v>
      </c>
      <c r="E25" s="32">
        <f t="shared" si="0"/>
        <v>1</v>
      </c>
      <c r="F25" s="32">
        <f t="shared" si="1"/>
        <v>0</v>
      </c>
      <c r="G25" s="32">
        <v>92650</v>
      </c>
      <c r="H25" s="32">
        <v>307200</v>
      </c>
      <c r="I25" s="32">
        <v>480</v>
      </c>
      <c r="J25" s="32">
        <v>640</v>
      </c>
      <c r="K25" s="32">
        <v>0.75</v>
      </c>
      <c r="L25" s="33">
        <v>5254.05</v>
      </c>
      <c r="M25" s="32">
        <v>75.510000000000005</v>
      </c>
      <c r="N25" s="32" t="s">
        <v>445</v>
      </c>
    </row>
    <row r="26" spans="1:14" ht="15.75" customHeight="1">
      <c r="A26" s="32" t="s">
        <v>1589</v>
      </c>
      <c r="B26" s="32" t="s">
        <v>571</v>
      </c>
      <c r="C26" s="32" t="s">
        <v>10</v>
      </c>
      <c r="D26" s="32" t="s">
        <v>10</v>
      </c>
      <c r="E26" s="32">
        <f t="shared" si="0"/>
        <v>0</v>
      </c>
      <c r="F26" s="32">
        <f t="shared" si="1"/>
        <v>1</v>
      </c>
      <c r="G26" s="32">
        <v>56867</v>
      </c>
      <c r="H26" s="32">
        <v>307200</v>
      </c>
      <c r="I26" s="32">
        <v>480</v>
      </c>
      <c r="J26" s="32">
        <v>640</v>
      </c>
      <c r="K26" s="32">
        <v>0.75</v>
      </c>
      <c r="L26" s="33">
        <v>1820.35</v>
      </c>
      <c r="M26" s="32">
        <v>53.71</v>
      </c>
      <c r="N26" s="32" t="s">
        <v>445</v>
      </c>
    </row>
    <row r="27" spans="1:14" ht="15.75" customHeight="1">
      <c r="A27" s="32" t="s">
        <v>1590</v>
      </c>
      <c r="B27" s="32" t="s">
        <v>464</v>
      </c>
      <c r="C27" s="32" t="s">
        <v>571</v>
      </c>
      <c r="D27" s="32" t="s">
        <v>571</v>
      </c>
      <c r="E27" s="32">
        <f t="shared" si="0"/>
        <v>0</v>
      </c>
      <c r="F27" s="32">
        <f t="shared" si="1"/>
        <v>1</v>
      </c>
      <c r="G27" s="32">
        <v>31662</v>
      </c>
      <c r="H27" s="32">
        <v>173056</v>
      </c>
      <c r="I27" s="32">
        <v>416</v>
      </c>
      <c r="J27" s="32">
        <v>416</v>
      </c>
      <c r="K27" s="32">
        <v>1</v>
      </c>
      <c r="L27" s="33">
        <v>1097.83</v>
      </c>
      <c r="M27" s="32">
        <v>81.75</v>
      </c>
      <c r="N27" s="32" t="s">
        <v>615</v>
      </c>
    </row>
    <row r="28" spans="1:14" ht="15.75" customHeight="1">
      <c r="A28" s="32" t="s">
        <v>1591</v>
      </c>
      <c r="B28" s="32" t="s">
        <v>28</v>
      </c>
      <c r="C28" s="32" t="s">
        <v>571</v>
      </c>
      <c r="D28" s="32" t="s">
        <v>571</v>
      </c>
      <c r="E28" s="32">
        <f t="shared" si="0"/>
        <v>0</v>
      </c>
      <c r="F28" s="32">
        <f t="shared" si="1"/>
        <v>1</v>
      </c>
      <c r="G28" s="32">
        <v>36479</v>
      </c>
      <c r="H28" s="32">
        <v>173056</v>
      </c>
      <c r="I28" s="32">
        <v>416</v>
      </c>
      <c r="J28" s="32">
        <v>416</v>
      </c>
      <c r="K28" s="32">
        <v>1</v>
      </c>
      <c r="L28" s="33">
        <v>1271.8399999999999</v>
      </c>
      <c r="M28" s="32">
        <v>44.89</v>
      </c>
      <c r="N28" s="32" t="s">
        <v>615</v>
      </c>
    </row>
    <row r="29" spans="1:14" ht="15.75" customHeight="1">
      <c r="A29" s="32" t="s">
        <v>1592</v>
      </c>
      <c r="B29" s="32" t="s">
        <v>144</v>
      </c>
      <c r="C29" s="32" t="s">
        <v>571</v>
      </c>
      <c r="D29" s="32" t="s">
        <v>571</v>
      </c>
      <c r="E29" s="32">
        <f t="shared" si="0"/>
        <v>0</v>
      </c>
      <c r="F29" s="32">
        <f t="shared" si="1"/>
        <v>1</v>
      </c>
      <c r="G29" s="32">
        <v>2813</v>
      </c>
      <c r="H29" s="32">
        <v>13440</v>
      </c>
      <c r="I29" s="32">
        <v>96</v>
      </c>
      <c r="J29" s="32">
        <v>140</v>
      </c>
      <c r="K29" s="32">
        <v>0.69</v>
      </c>
      <c r="L29" s="32">
        <v>910.99</v>
      </c>
      <c r="M29" s="32">
        <v>41.44</v>
      </c>
      <c r="N29" s="32" t="s">
        <v>572</v>
      </c>
    </row>
    <row r="30" spans="1:14" ht="15.75" customHeight="1">
      <c r="A30" s="32" t="s">
        <v>1593</v>
      </c>
      <c r="B30" s="32" t="s">
        <v>144</v>
      </c>
      <c r="C30" s="32" t="s">
        <v>571</v>
      </c>
      <c r="D30" s="32" t="s">
        <v>571</v>
      </c>
      <c r="E30" s="32">
        <f t="shared" si="0"/>
        <v>0</v>
      </c>
      <c r="F30" s="32">
        <f t="shared" si="1"/>
        <v>1</v>
      </c>
      <c r="G30" s="32">
        <v>116126</v>
      </c>
      <c r="H30" s="32">
        <v>782080</v>
      </c>
      <c r="I30" s="32">
        <v>611</v>
      </c>
      <c r="J30" s="32">
        <v>1280</v>
      </c>
      <c r="K30" s="32">
        <v>0.48</v>
      </c>
      <c r="L30" s="32">
        <v>754.1</v>
      </c>
      <c r="M30" s="32">
        <v>70.239999999999995</v>
      </c>
      <c r="N30" s="32" t="s">
        <v>572</v>
      </c>
    </row>
    <row r="31" spans="1:14" ht="15.75" customHeight="1">
      <c r="A31" s="32" t="s">
        <v>1594</v>
      </c>
      <c r="B31" s="32" t="s">
        <v>144</v>
      </c>
      <c r="C31" s="32" t="s">
        <v>571</v>
      </c>
      <c r="D31" s="32" t="s">
        <v>571</v>
      </c>
      <c r="E31" s="32">
        <f t="shared" si="0"/>
        <v>0</v>
      </c>
      <c r="F31" s="32">
        <f t="shared" si="1"/>
        <v>1</v>
      </c>
      <c r="G31" s="32">
        <v>63605</v>
      </c>
      <c r="H31" s="32">
        <v>567025</v>
      </c>
      <c r="I31" s="32">
        <v>613</v>
      </c>
      <c r="J31" s="32">
        <v>925</v>
      </c>
      <c r="K31" s="32">
        <v>0.66</v>
      </c>
      <c r="L31" s="32">
        <v>480.45</v>
      </c>
      <c r="M31" s="32">
        <v>78.349999999999994</v>
      </c>
      <c r="N31" s="32" t="s">
        <v>615</v>
      </c>
    </row>
    <row r="32" spans="1:14" ht="15.75" customHeight="1">
      <c r="A32" s="32" t="s">
        <v>1595</v>
      </c>
      <c r="B32" s="32" t="s">
        <v>571</v>
      </c>
      <c r="C32" s="32" t="s">
        <v>144</v>
      </c>
      <c r="D32" s="32" t="s">
        <v>571</v>
      </c>
      <c r="E32" s="32">
        <f t="shared" si="0"/>
        <v>1</v>
      </c>
      <c r="F32" s="32">
        <f t="shared" si="1"/>
        <v>0</v>
      </c>
      <c r="G32" s="32">
        <v>3523</v>
      </c>
      <c r="H32" s="32">
        <v>13160</v>
      </c>
      <c r="I32" s="32">
        <v>94</v>
      </c>
      <c r="J32" s="32">
        <v>140</v>
      </c>
      <c r="K32" s="32">
        <v>0.67</v>
      </c>
      <c r="L32" s="33">
        <v>2346.17</v>
      </c>
      <c r="M32" s="32">
        <v>62.58</v>
      </c>
      <c r="N32" s="32" t="s">
        <v>712</v>
      </c>
    </row>
    <row r="34" spans="4:13" ht="15.75" customHeight="1">
      <c r="D34" s="32" t="s">
        <v>1596</v>
      </c>
      <c r="E34" s="32">
        <f t="shared" ref="E34:F34" si="2">COUNTIF(E2:E32,0)</f>
        <v>22</v>
      </c>
      <c r="F34" s="32">
        <f t="shared" si="2"/>
        <v>14</v>
      </c>
    </row>
    <row r="35" spans="4:13" ht="15.75" customHeight="1">
      <c r="D35" s="32" t="s">
        <v>1597</v>
      </c>
      <c r="E35" s="15">
        <f t="shared" ref="E35:F35" si="3">COUNTIF(E2:E32, 1)/31</f>
        <v>0.29032258064516131</v>
      </c>
      <c r="F35" s="15">
        <f t="shared" si="3"/>
        <v>0.54838709677419351</v>
      </c>
    </row>
    <row r="37" spans="4:13" ht="15.75" customHeight="1">
      <c r="G37" s="32" t="s">
        <v>851</v>
      </c>
      <c r="H37" s="32" t="s">
        <v>4</v>
      </c>
      <c r="I37" s="32" t="s">
        <v>852</v>
      </c>
      <c r="J37" s="32" t="s">
        <v>853</v>
      </c>
      <c r="K37" s="32" t="s">
        <v>1561</v>
      </c>
      <c r="L37" s="32" t="s">
        <v>1562</v>
      </c>
      <c r="M37" s="32" t="s">
        <v>1563</v>
      </c>
    </row>
    <row r="38" spans="4:13" ht="15.75" customHeight="1">
      <c r="F38" s="32" t="s">
        <v>1598</v>
      </c>
      <c r="G38" s="15">
        <f>AVERAGE(G2:G33)/1024</f>
        <v>40.369077620967744</v>
      </c>
      <c r="H38" s="15">
        <f t="shared" ref="H38:I38" si="4">AVERAGE(H2:H32)</f>
        <v>222730.09677419355</v>
      </c>
      <c r="I38" s="15">
        <f t="shared" si="4"/>
        <v>413.29032258064518</v>
      </c>
      <c r="J38" s="15">
        <f>AVERAGE(J2:J32)</f>
        <v>473.32258064516128</v>
      </c>
      <c r="K38" s="15">
        <f>AVERAGE(K2:K32)</f>
        <v>0.89161290322580666</v>
      </c>
      <c r="L38" s="15">
        <f>AVERAGE(L2:L32)</f>
        <v>1368.2487096774191</v>
      </c>
      <c r="M38" s="15">
        <f>AVERAGE(M2:M32)</f>
        <v>64.532903225806464</v>
      </c>
    </row>
    <row r="39" spans="4:13" ht="15.75" customHeight="1">
      <c r="F39" s="32" t="s">
        <v>1599</v>
      </c>
      <c r="G39" s="15">
        <f>STDEV(G2:G32)/1024</f>
        <v>33.940542044625737</v>
      </c>
      <c r="H39" s="15">
        <f t="shared" ref="H39:J39" si="5">STDEV(H2:H32)</f>
        <v>188208.80393795873</v>
      </c>
      <c r="I39" s="15">
        <f t="shared" si="5"/>
        <v>169.97140809528071</v>
      </c>
      <c r="J39" s="15">
        <f t="shared" si="5"/>
        <v>222.19891795367715</v>
      </c>
      <c r="K39" s="15">
        <f>STDEV(K2:K32)</f>
        <v>0.17731510133457296</v>
      </c>
      <c r="L39" s="15">
        <f t="shared" ref="L39:M39" si="6">STDEV(L2:L32)</f>
        <v>1072.4589376466963</v>
      </c>
      <c r="M39" s="15">
        <f t="shared" si="6"/>
        <v>13.434997877074194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L214"/>
  <sheetViews>
    <sheetView tabSelected="1" workbookViewId="0"/>
  </sheetViews>
  <sheetFormatPr baseColWidth="10" defaultColWidth="12.6640625" defaultRowHeight="15.75" customHeight="1"/>
  <cols>
    <col min="1" max="1" width="96.6640625" customWidth="1"/>
    <col min="2" max="3" width="17.33203125" customWidth="1"/>
    <col min="12" max="12" width="21.5" customWidth="1"/>
  </cols>
  <sheetData>
    <row r="1" spans="1:12" ht="15.75" customHeight="1">
      <c r="A1" s="31" t="s">
        <v>0</v>
      </c>
      <c r="B1" s="31" t="s">
        <v>1600</v>
      </c>
      <c r="C1" s="31" t="s">
        <v>1557</v>
      </c>
      <c r="D1" s="31" t="s">
        <v>1601</v>
      </c>
      <c r="E1" s="31" t="s">
        <v>1560</v>
      </c>
      <c r="F1" s="31" t="s">
        <v>4</v>
      </c>
      <c r="G1" s="31" t="s">
        <v>852</v>
      </c>
      <c r="H1" s="31" t="s">
        <v>853</v>
      </c>
      <c r="I1" s="31" t="s">
        <v>1561</v>
      </c>
      <c r="J1" s="31" t="s">
        <v>1562</v>
      </c>
      <c r="K1" s="31" t="s">
        <v>1563</v>
      </c>
      <c r="L1" s="31" t="s">
        <v>1564</v>
      </c>
    </row>
    <row r="2" spans="1:12" ht="15.75" customHeight="1">
      <c r="A2" s="32" t="s">
        <v>1602</v>
      </c>
      <c r="B2" s="32" t="s">
        <v>28</v>
      </c>
      <c r="C2" s="32" t="s">
        <v>28</v>
      </c>
      <c r="D2" s="32">
        <f t="shared" ref="D2:D206" si="0">IF(B2=C2,1,0)</f>
        <v>1</v>
      </c>
      <c r="E2" s="32">
        <v>73295</v>
      </c>
      <c r="F2" s="32">
        <v>262200</v>
      </c>
      <c r="G2" s="32">
        <v>437</v>
      </c>
      <c r="H2" s="32">
        <v>600</v>
      </c>
      <c r="I2" s="32">
        <v>0.73</v>
      </c>
      <c r="J2" s="33">
        <v>1464.86</v>
      </c>
      <c r="K2" s="33">
        <v>96.59</v>
      </c>
      <c r="L2" s="32" t="s">
        <v>29</v>
      </c>
    </row>
    <row r="3" spans="1:12" ht="15.75" customHeight="1">
      <c r="A3" s="32" t="s">
        <v>1603</v>
      </c>
      <c r="B3" s="32" t="s">
        <v>28</v>
      </c>
      <c r="C3" s="32" t="s">
        <v>28</v>
      </c>
      <c r="D3" s="32">
        <f t="shared" si="0"/>
        <v>1</v>
      </c>
      <c r="E3" s="32">
        <v>72294</v>
      </c>
      <c r="F3" s="32">
        <v>259800</v>
      </c>
      <c r="G3" s="32">
        <v>433</v>
      </c>
      <c r="H3" s="32">
        <v>600</v>
      </c>
      <c r="I3" s="32">
        <v>0.72</v>
      </c>
      <c r="J3" s="33">
        <v>1534.73</v>
      </c>
      <c r="K3" s="33">
        <v>82.48</v>
      </c>
      <c r="L3" s="32" t="s">
        <v>29</v>
      </c>
    </row>
    <row r="4" spans="1:12" ht="15.75" customHeight="1">
      <c r="A4" s="32" t="s">
        <v>1604</v>
      </c>
      <c r="B4" s="32" t="s">
        <v>28</v>
      </c>
      <c r="C4" s="32" t="s">
        <v>28</v>
      </c>
      <c r="D4" s="32">
        <f t="shared" si="0"/>
        <v>1</v>
      </c>
      <c r="E4" s="32">
        <v>107009</v>
      </c>
      <c r="F4" s="32">
        <v>247200</v>
      </c>
      <c r="G4" s="32">
        <v>412</v>
      </c>
      <c r="H4" s="32">
        <v>600</v>
      </c>
      <c r="I4" s="32">
        <v>0.69</v>
      </c>
      <c r="J4" s="33">
        <v>4348.8599999999997</v>
      </c>
      <c r="K4" s="33">
        <v>59.89</v>
      </c>
      <c r="L4" s="32" t="s">
        <v>29</v>
      </c>
    </row>
    <row r="5" spans="1:12" ht="15.75" customHeight="1">
      <c r="A5" s="32" t="s">
        <v>1605</v>
      </c>
      <c r="B5" s="32" t="s">
        <v>28</v>
      </c>
      <c r="C5" s="32" t="s">
        <v>28</v>
      </c>
      <c r="D5" s="32">
        <f t="shared" si="0"/>
        <v>1</v>
      </c>
      <c r="E5" s="32">
        <v>46145</v>
      </c>
      <c r="F5" s="32">
        <v>414400</v>
      </c>
      <c r="G5" s="32">
        <v>518</v>
      </c>
      <c r="H5" s="32">
        <v>800</v>
      </c>
      <c r="I5" s="32">
        <v>0.65</v>
      </c>
      <c r="J5" s="32">
        <v>459.58</v>
      </c>
      <c r="K5" s="32">
        <v>70.319999999999993</v>
      </c>
      <c r="L5" s="32" t="s">
        <v>447</v>
      </c>
    </row>
    <row r="6" spans="1:12" ht="15.75" customHeight="1">
      <c r="A6" s="32" t="s">
        <v>1606</v>
      </c>
      <c r="B6" s="32" t="s">
        <v>28</v>
      </c>
      <c r="C6" s="32" t="s">
        <v>28</v>
      </c>
      <c r="D6" s="32">
        <f t="shared" si="0"/>
        <v>1</v>
      </c>
      <c r="E6" s="32">
        <v>43309</v>
      </c>
      <c r="F6" s="32">
        <v>416800</v>
      </c>
      <c r="G6" s="32">
        <v>521</v>
      </c>
      <c r="H6" s="32">
        <v>800</v>
      </c>
      <c r="I6" s="32">
        <v>0.65</v>
      </c>
      <c r="J6" s="32">
        <v>354.19</v>
      </c>
      <c r="K6" s="32">
        <v>70</v>
      </c>
      <c r="L6" s="32" t="s">
        <v>447</v>
      </c>
    </row>
    <row r="7" spans="1:12" ht="15.75" customHeight="1">
      <c r="A7" s="32" t="s">
        <v>1607</v>
      </c>
      <c r="B7" s="32" t="s">
        <v>28</v>
      </c>
      <c r="C7" s="32" t="s">
        <v>28</v>
      </c>
      <c r="D7" s="32">
        <f t="shared" si="0"/>
        <v>1</v>
      </c>
      <c r="E7" s="32">
        <v>44447</v>
      </c>
      <c r="F7" s="32">
        <v>401600</v>
      </c>
      <c r="G7" s="32">
        <v>502</v>
      </c>
      <c r="H7" s="32">
        <v>800</v>
      </c>
      <c r="I7" s="32">
        <v>0.63</v>
      </c>
      <c r="J7" s="32">
        <v>179.15</v>
      </c>
      <c r="K7" s="32">
        <v>42.74</v>
      </c>
      <c r="L7" s="32" t="s">
        <v>447</v>
      </c>
    </row>
    <row r="8" spans="1:12" ht="15.75" customHeight="1">
      <c r="A8" s="32" t="s">
        <v>1608</v>
      </c>
      <c r="B8" s="32" t="s">
        <v>28</v>
      </c>
      <c r="C8" s="32" t="s">
        <v>28</v>
      </c>
      <c r="D8" s="32">
        <f t="shared" si="0"/>
        <v>1</v>
      </c>
      <c r="E8" s="32">
        <v>40817</v>
      </c>
      <c r="F8" s="32">
        <v>453600</v>
      </c>
      <c r="G8" s="32">
        <v>567</v>
      </c>
      <c r="H8" s="32">
        <v>800</v>
      </c>
      <c r="I8" s="32">
        <v>0.71</v>
      </c>
      <c r="J8" s="32">
        <v>599.48</v>
      </c>
      <c r="K8" s="32">
        <v>76.25</v>
      </c>
      <c r="L8" s="32" t="s">
        <v>447</v>
      </c>
    </row>
    <row r="9" spans="1:12" ht="15.75" customHeight="1">
      <c r="A9" s="32" t="s">
        <v>1609</v>
      </c>
      <c r="B9" s="32" t="s">
        <v>28</v>
      </c>
      <c r="C9" s="32" t="s">
        <v>28</v>
      </c>
      <c r="D9" s="32">
        <f t="shared" si="0"/>
        <v>1</v>
      </c>
      <c r="E9" s="32">
        <v>74703</v>
      </c>
      <c r="F9" s="32">
        <v>426400</v>
      </c>
      <c r="G9" s="32">
        <v>533</v>
      </c>
      <c r="H9" s="32">
        <v>800</v>
      </c>
      <c r="I9" s="32">
        <v>0.67</v>
      </c>
      <c r="J9" s="33">
        <v>2909.99</v>
      </c>
      <c r="K9" s="33">
        <v>56.23</v>
      </c>
      <c r="L9" s="32" t="s">
        <v>543</v>
      </c>
    </row>
    <row r="10" spans="1:12" ht="15.75" customHeight="1">
      <c r="A10" s="32" t="s">
        <v>1610</v>
      </c>
      <c r="B10" s="32" t="s">
        <v>28</v>
      </c>
      <c r="C10" s="32" t="s">
        <v>28</v>
      </c>
      <c r="D10" s="32">
        <f t="shared" si="0"/>
        <v>1</v>
      </c>
      <c r="E10" s="32">
        <v>47797</v>
      </c>
      <c r="F10" s="32">
        <v>270000</v>
      </c>
      <c r="G10" s="32">
        <v>450</v>
      </c>
      <c r="H10" s="32">
        <v>600</v>
      </c>
      <c r="I10" s="32">
        <v>0.75</v>
      </c>
      <c r="J10" s="33">
        <v>1267.05</v>
      </c>
      <c r="K10" s="33">
        <v>76.41</v>
      </c>
      <c r="L10" s="32" t="s">
        <v>543</v>
      </c>
    </row>
    <row r="11" spans="1:12" ht="15.75" customHeight="1">
      <c r="A11" s="32" t="s">
        <v>1611</v>
      </c>
      <c r="B11" s="32" t="s">
        <v>28</v>
      </c>
      <c r="C11" s="32" t="s">
        <v>28</v>
      </c>
      <c r="D11" s="32">
        <f t="shared" si="0"/>
        <v>1</v>
      </c>
      <c r="E11" s="32">
        <v>57230</v>
      </c>
      <c r="F11" s="32">
        <v>270000</v>
      </c>
      <c r="G11" s="32">
        <v>450</v>
      </c>
      <c r="H11" s="32">
        <v>600</v>
      </c>
      <c r="I11" s="32">
        <v>0.75</v>
      </c>
      <c r="J11" s="33">
        <v>2722.92</v>
      </c>
      <c r="K11" s="33">
        <v>67.23</v>
      </c>
      <c r="L11" s="32" t="s">
        <v>543</v>
      </c>
    </row>
    <row r="12" spans="1:12" ht="15.75" customHeight="1">
      <c r="A12" s="32" t="s">
        <v>1612</v>
      </c>
      <c r="B12" s="32" t="s">
        <v>28</v>
      </c>
      <c r="C12" s="32" t="s">
        <v>28</v>
      </c>
      <c r="D12" s="32">
        <f t="shared" si="0"/>
        <v>1</v>
      </c>
      <c r="E12" s="32">
        <v>60894</v>
      </c>
      <c r="F12" s="32">
        <v>272640</v>
      </c>
      <c r="G12" s="32">
        <v>426</v>
      </c>
      <c r="H12" s="32">
        <v>640</v>
      </c>
      <c r="I12" s="32">
        <v>0.67</v>
      </c>
      <c r="J12" s="33">
        <v>4286.8100000000004</v>
      </c>
      <c r="K12" s="33">
        <v>70.760000000000005</v>
      </c>
      <c r="L12" s="32" t="s">
        <v>556</v>
      </c>
    </row>
    <row r="13" spans="1:12" ht="15.75" customHeight="1">
      <c r="A13" s="32" t="s">
        <v>1613</v>
      </c>
      <c r="B13" s="32" t="s">
        <v>28</v>
      </c>
      <c r="C13" s="32" t="s">
        <v>28</v>
      </c>
      <c r="D13" s="32">
        <f t="shared" si="0"/>
        <v>1</v>
      </c>
      <c r="E13" s="32">
        <v>56486</v>
      </c>
      <c r="F13" s="32">
        <v>302720</v>
      </c>
      <c r="G13" s="32">
        <v>473</v>
      </c>
      <c r="H13" s="32">
        <v>640</v>
      </c>
      <c r="I13" s="32">
        <v>0.74</v>
      </c>
      <c r="J13" s="32">
        <v>779.27</v>
      </c>
      <c r="K13" s="32">
        <v>66.59</v>
      </c>
      <c r="L13" s="32" t="s">
        <v>556</v>
      </c>
    </row>
    <row r="14" spans="1:12" ht="15.75" customHeight="1">
      <c r="A14" s="32" t="s">
        <v>1614</v>
      </c>
      <c r="B14" s="32" t="s">
        <v>28</v>
      </c>
      <c r="C14" s="32" t="s">
        <v>28</v>
      </c>
      <c r="D14" s="32">
        <f t="shared" si="0"/>
        <v>1</v>
      </c>
      <c r="E14" s="32">
        <v>204596</v>
      </c>
      <c r="F14" s="32">
        <v>262810</v>
      </c>
      <c r="G14" s="32">
        <v>410</v>
      </c>
      <c r="H14" s="32">
        <v>641</v>
      </c>
      <c r="I14" s="32">
        <v>0.64</v>
      </c>
      <c r="J14" s="33">
        <v>1159.72</v>
      </c>
      <c r="K14" s="33">
        <v>74.23</v>
      </c>
      <c r="L14" s="32" t="s">
        <v>556</v>
      </c>
    </row>
    <row r="15" spans="1:12" ht="15.75" customHeight="1">
      <c r="A15" s="32" t="s">
        <v>1615</v>
      </c>
      <c r="B15" s="32" t="s">
        <v>28</v>
      </c>
      <c r="C15" s="32" t="s">
        <v>28</v>
      </c>
      <c r="D15" s="32">
        <f t="shared" si="0"/>
        <v>1</v>
      </c>
      <c r="E15" s="32">
        <v>42696</v>
      </c>
      <c r="F15" s="32">
        <v>230760</v>
      </c>
      <c r="G15" s="32">
        <v>360</v>
      </c>
      <c r="H15" s="32">
        <v>641</v>
      </c>
      <c r="I15" s="32">
        <v>0.56000000000000005</v>
      </c>
      <c r="J15" s="33">
        <v>1459.13</v>
      </c>
      <c r="K15" s="33">
        <v>76.61</v>
      </c>
      <c r="L15" s="32" t="s">
        <v>556</v>
      </c>
    </row>
    <row r="16" spans="1:12" ht="15.75" customHeight="1">
      <c r="A16" s="32" t="s">
        <v>1616</v>
      </c>
      <c r="B16" s="32" t="s">
        <v>55</v>
      </c>
      <c r="C16" s="32" t="s">
        <v>55</v>
      </c>
      <c r="D16" s="32">
        <f t="shared" si="0"/>
        <v>1</v>
      </c>
      <c r="E16" s="32">
        <v>38819</v>
      </c>
      <c r="F16" s="32">
        <v>173056</v>
      </c>
      <c r="G16" s="32">
        <v>416</v>
      </c>
      <c r="H16" s="32">
        <v>416</v>
      </c>
      <c r="I16" s="32">
        <v>1</v>
      </c>
      <c r="J16" s="33">
        <v>1624.97</v>
      </c>
      <c r="K16" s="33">
        <v>55.12</v>
      </c>
      <c r="L16" s="32" t="s">
        <v>55</v>
      </c>
    </row>
    <row r="17" spans="1:12" ht="15.75" customHeight="1">
      <c r="A17" s="32" t="s">
        <v>1617</v>
      </c>
      <c r="B17" s="32" t="s">
        <v>55</v>
      </c>
      <c r="C17" s="32" t="s">
        <v>55</v>
      </c>
      <c r="D17" s="32">
        <f t="shared" si="0"/>
        <v>1</v>
      </c>
      <c r="E17" s="32">
        <v>28699</v>
      </c>
      <c r="F17" s="32">
        <v>173056</v>
      </c>
      <c r="G17" s="32">
        <v>416</v>
      </c>
      <c r="H17" s="32">
        <v>416</v>
      </c>
      <c r="I17" s="32">
        <v>1</v>
      </c>
      <c r="J17" s="33">
        <v>1035.19</v>
      </c>
      <c r="K17" s="33">
        <v>81.11</v>
      </c>
      <c r="L17" s="32" t="s">
        <v>55</v>
      </c>
    </row>
    <row r="18" spans="1:12" ht="15.75" customHeight="1">
      <c r="A18" s="32" t="s">
        <v>1618</v>
      </c>
      <c r="B18" s="32" t="s">
        <v>55</v>
      </c>
      <c r="C18" s="32" t="s">
        <v>55</v>
      </c>
      <c r="D18" s="32">
        <f t="shared" si="0"/>
        <v>1</v>
      </c>
      <c r="E18" s="32">
        <v>27806</v>
      </c>
      <c r="F18" s="32">
        <v>173056</v>
      </c>
      <c r="G18" s="32">
        <v>416</v>
      </c>
      <c r="H18" s="32">
        <v>416</v>
      </c>
      <c r="I18" s="32">
        <v>1</v>
      </c>
      <c r="J18" s="32">
        <v>724.75</v>
      </c>
      <c r="K18" s="32">
        <v>74.25</v>
      </c>
      <c r="L18" s="32" t="s">
        <v>55</v>
      </c>
    </row>
    <row r="19" spans="1:12" ht="15.75" customHeight="1">
      <c r="A19" s="32" t="s">
        <v>1619</v>
      </c>
      <c r="B19" s="32" t="s">
        <v>55</v>
      </c>
      <c r="C19" s="32" t="s">
        <v>55</v>
      </c>
      <c r="D19" s="32">
        <f t="shared" si="0"/>
        <v>1</v>
      </c>
      <c r="E19" s="32">
        <v>26097</v>
      </c>
      <c r="F19" s="32">
        <v>173056</v>
      </c>
      <c r="G19" s="32">
        <v>416</v>
      </c>
      <c r="H19" s="32">
        <v>416</v>
      </c>
      <c r="I19" s="32">
        <v>1</v>
      </c>
      <c r="J19" s="32">
        <v>993.56</v>
      </c>
      <c r="K19" s="32">
        <v>78.78</v>
      </c>
      <c r="L19" s="32" t="s">
        <v>55</v>
      </c>
    </row>
    <row r="20" spans="1:12" ht="15.75" customHeight="1">
      <c r="A20" s="32" t="s">
        <v>1620</v>
      </c>
      <c r="B20" s="32" t="s">
        <v>55</v>
      </c>
      <c r="C20" s="32" t="s">
        <v>55</v>
      </c>
      <c r="D20" s="32">
        <f t="shared" si="0"/>
        <v>1</v>
      </c>
      <c r="E20" s="32">
        <v>51473</v>
      </c>
      <c r="F20" s="32">
        <v>173056</v>
      </c>
      <c r="G20" s="32">
        <v>416</v>
      </c>
      <c r="H20" s="32">
        <v>416</v>
      </c>
      <c r="I20" s="32">
        <v>1</v>
      </c>
      <c r="J20" s="33">
        <v>4286.45</v>
      </c>
      <c r="K20" s="32">
        <v>61.14</v>
      </c>
      <c r="L20" s="32" t="s">
        <v>55</v>
      </c>
    </row>
    <row r="21" spans="1:12" ht="15.75" customHeight="1">
      <c r="A21" s="32" t="s">
        <v>1621</v>
      </c>
      <c r="B21" s="32" t="s">
        <v>308</v>
      </c>
      <c r="C21" s="32" t="s">
        <v>55</v>
      </c>
      <c r="D21" s="32">
        <f t="shared" si="0"/>
        <v>0</v>
      </c>
      <c r="E21" s="32">
        <v>31901</v>
      </c>
      <c r="F21" s="32">
        <v>173056</v>
      </c>
      <c r="G21" s="32">
        <v>416</v>
      </c>
      <c r="H21" s="32">
        <v>416</v>
      </c>
      <c r="I21" s="32">
        <v>1</v>
      </c>
      <c r="J21" s="32">
        <v>635.69000000000005</v>
      </c>
      <c r="K21" s="32">
        <v>59.75</v>
      </c>
      <c r="L21" s="32" t="s">
        <v>55</v>
      </c>
    </row>
    <row r="22" spans="1:12" ht="15.75" customHeight="1">
      <c r="A22" s="32" t="s">
        <v>1622</v>
      </c>
      <c r="B22" s="32" t="s">
        <v>55</v>
      </c>
      <c r="C22" s="32" t="s">
        <v>55</v>
      </c>
      <c r="D22" s="32">
        <f t="shared" si="0"/>
        <v>1</v>
      </c>
      <c r="E22" s="32">
        <v>30072</v>
      </c>
      <c r="F22" s="32">
        <v>173056</v>
      </c>
      <c r="G22" s="32">
        <v>416</v>
      </c>
      <c r="H22" s="32">
        <v>416</v>
      </c>
      <c r="I22" s="32">
        <v>1</v>
      </c>
      <c r="J22" s="33">
        <v>1345.36</v>
      </c>
      <c r="K22" s="32">
        <v>81.099999999999994</v>
      </c>
      <c r="L22" s="32" t="s">
        <v>55</v>
      </c>
    </row>
    <row r="23" spans="1:12" ht="15.75" customHeight="1">
      <c r="A23" s="32" t="s">
        <v>1623</v>
      </c>
      <c r="B23" s="32" t="s">
        <v>55</v>
      </c>
      <c r="C23" s="32" t="s">
        <v>55</v>
      </c>
      <c r="D23" s="32">
        <f t="shared" si="0"/>
        <v>1</v>
      </c>
      <c r="E23" s="32">
        <v>24640</v>
      </c>
      <c r="F23" s="32">
        <v>173056</v>
      </c>
      <c r="G23" s="32">
        <v>416</v>
      </c>
      <c r="H23" s="32">
        <v>416</v>
      </c>
      <c r="I23" s="32">
        <v>1</v>
      </c>
      <c r="J23" s="32">
        <v>925.88</v>
      </c>
      <c r="K23" s="32">
        <v>69.94</v>
      </c>
      <c r="L23" s="32" t="s">
        <v>55</v>
      </c>
    </row>
    <row r="24" spans="1:12" ht="15.75" customHeight="1">
      <c r="A24" s="32" t="s">
        <v>1624</v>
      </c>
      <c r="B24" s="32" t="s">
        <v>55</v>
      </c>
      <c r="C24" s="32" t="s">
        <v>55</v>
      </c>
      <c r="D24" s="32">
        <f t="shared" si="0"/>
        <v>1</v>
      </c>
      <c r="E24" s="32">
        <v>49753</v>
      </c>
      <c r="F24" s="32">
        <v>173056</v>
      </c>
      <c r="G24" s="32">
        <v>416</v>
      </c>
      <c r="H24" s="32">
        <v>416</v>
      </c>
      <c r="I24" s="32">
        <v>1</v>
      </c>
      <c r="J24" s="33">
        <v>4415.75</v>
      </c>
      <c r="K24" s="32">
        <v>64.42</v>
      </c>
      <c r="L24" s="32" t="s">
        <v>55</v>
      </c>
    </row>
    <row r="25" spans="1:12" ht="15.75" customHeight="1">
      <c r="A25" s="32" t="s">
        <v>1625</v>
      </c>
      <c r="B25" s="32" t="s">
        <v>55</v>
      </c>
      <c r="C25" s="32" t="s">
        <v>55</v>
      </c>
      <c r="D25" s="32">
        <f t="shared" si="0"/>
        <v>1</v>
      </c>
      <c r="E25" s="32">
        <v>49413</v>
      </c>
      <c r="F25" s="32">
        <v>173056</v>
      </c>
      <c r="G25" s="32">
        <v>416</v>
      </c>
      <c r="H25" s="32">
        <v>416</v>
      </c>
      <c r="I25" s="32">
        <v>1</v>
      </c>
      <c r="J25" s="33">
        <v>3463.62</v>
      </c>
      <c r="K25" s="32">
        <v>73.06</v>
      </c>
      <c r="L25" s="32" t="s">
        <v>55</v>
      </c>
    </row>
    <row r="26" spans="1:12" ht="15.75" customHeight="1">
      <c r="A26" s="32" t="s">
        <v>1626</v>
      </c>
      <c r="B26" s="32" t="s">
        <v>55</v>
      </c>
      <c r="C26" s="32" t="s">
        <v>55</v>
      </c>
      <c r="D26" s="32">
        <f t="shared" si="0"/>
        <v>1</v>
      </c>
      <c r="E26" s="32">
        <v>26835</v>
      </c>
      <c r="F26" s="32">
        <v>173056</v>
      </c>
      <c r="G26" s="32">
        <v>416</v>
      </c>
      <c r="H26" s="32">
        <v>416</v>
      </c>
      <c r="I26" s="32">
        <v>1</v>
      </c>
      <c r="J26" s="32">
        <v>897.72</v>
      </c>
      <c r="K26" s="32">
        <v>49.93</v>
      </c>
      <c r="L26" s="32" t="s">
        <v>55</v>
      </c>
    </row>
    <row r="27" spans="1:12" ht="15.75" customHeight="1">
      <c r="A27" s="32" t="s">
        <v>1627</v>
      </c>
      <c r="B27" s="32" t="s">
        <v>55</v>
      </c>
      <c r="C27" s="32" t="s">
        <v>55</v>
      </c>
      <c r="D27" s="32">
        <f t="shared" si="0"/>
        <v>1</v>
      </c>
      <c r="E27" s="32">
        <v>40260</v>
      </c>
      <c r="F27" s="32">
        <v>173056</v>
      </c>
      <c r="G27" s="32">
        <v>416</v>
      </c>
      <c r="H27" s="32">
        <v>416</v>
      </c>
      <c r="I27" s="32">
        <v>1</v>
      </c>
      <c r="J27" s="33">
        <v>1133.01</v>
      </c>
      <c r="K27" s="32">
        <v>57.73</v>
      </c>
      <c r="L27" s="32" t="s">
        <v>55</v>
      </c>
    </row>
    <row r="28" spans="1:12" ht="15.75" customHeight="1">
      <c r="A28" s="32" t="s">
        <v>1628</v>
      </c>
      <c r="B28" s="32" t="s">
        <v>55</v>
      </c>
      <c r="C28" s="32" t="s">
        <v>55</v>
      </c>
      <c r="D28" s="32">
        <f t="shared" si="0"/>
        <v>1</v>
      </c>
      <c r="E28" s="32">
        <v>44888</v>
      </c>
      <c r="F28" s="32">
        <v>173056</v>
      </c>
      <c r="G28" s="32">
        <v>416</v>
      </c>
      <c r="H28" s="32">
        <v>416</v>
      </c>
      <c r="I28" s="32">
        <v>1</v>
      </c>
      <c r="J28" s="33">
        <v>2344.33</v>
      </c>
      <c r="K28" s="32">
        <v>63.44</v>
      </c>
      <c r="L28" s="32" t="s">
        <v>55</v>
      </c>
    </row>
    <row r="29" spans="1:12" ht="15.75" customHeight="1">
      <c r="A29" s="32" t="s">
        <v>1629</v>
      </c>
      <c r="B29" s="32" t="s">
        <v>571</v>
      </c>
      <c r="C29" s="32" t="s">
        <v>55</v>
      </c>
      <c r="D29" s="32">
        <f t="shared" si="0"/>
        <v>0</v>
      </c>
      <c r="E29" s="32">
        <v>33476</v>
      </c>
      <c r="F29" s="32">
        <v>173056</v>
      </c>
      <c r="G29" s="32">
        <v>416</v>
      </c>
      <c r="H29" s="32">
        <v>416</v>
      </c>
      <c r="I29" s="32">
        <v>1</v>
      </c>
      <c r="J29" s="33">
        <v>2513.94</v>
      </c>
      <c r="K29" s="32">
        <v>62.65</v>
      </c>
      <c r="L29" s="32" t="s">
        <v>55</v>
      </c>
    </row>
    <row r="30" spans="1:12" ht="15.75" customHeight="1">
      <c r="A30" s="32" t="s">
        <v>1630</v>
      </c>
      <c r="B30" s="32" t="s">
        <v>55</v>
      </c>
      <c r="C30" s="32" t="s">
        <v>55</v>
      </c>
      <c r="D30" s="32">
        <f t="shared" si="0"/>
        <v>1</v>
      </c>
      <c r="E30" s="32">
        <v>20908</v>
      </c>
      <c r="F30" s="32">
        <v>173056</v>
      </c>
      <c r="G30" s="32">
        <v>416</v>
      </c>
      <c r="H30" s="32">
        <v>416</v>
      </c>
      <c r="I30" s="32">
        <v>1</v>
      </c>
      <c r="J30" s="32">
        <v>212.01</v>
      </c>
      <c r="K30" s="32">
        <v>61.05</v>
      </c>
      <c r="L30" s="32" t="s">
        <v>55</v>
      </c>
    </row>
    <row r="31" spans="1:12" ht="15.75" customHeight="1">
      <c r="A31" s="32" t="s">
        <v>1631</v>
      </c>
      <c r="B31" s="32" t="s">
        <v>55</v>
      </c>
      <c r="C31" s="32" t="s">
        <v>55</v>
      </c>
      <c r="D31" s="32">
        <f t="shared" si="0"/>
        <v>1</v>
      </c>
      <c r="E31" s="32">
        <v>18968</v>
      </c>
      <c r="F31" s="32">
        <v>173056</v>
      </c>
      <c r="G31" s="32">
        <v>416</v>
      </c>
      <c r="H31" s="32">
        <v>416</v>
      </c>
      <c r="I31" s="32">
        <v>1</v>
      </c>
      <c r="J31" s="32">
        <v>232.94</v>
      </c>
      <c r="K31" s="32">
        <v>49.93</v>
      </c>
      <c r="L31" s="32" t="s">
        <v>55</v>
      </c>
    </row>
    <row r="32" spans="1:12" ht="15.75" customHeight="1">
      <c r="A32" s="32" t="s">
        <v>1632</v>
      </c>
      <c r="B32" s="32" t="s">
        <v>55</v>
      </c>
      <c r="C32" s="32" t="s">
        <v>55</v>
      </c>
      <c r="D32" s="32">
        <f t="shared" si="0"/>
        <v>1</v>
      </c>
      <c r="E32" s="32">
        <v>59469</v>
      </c>
      <c r="F32" s="32">
        <v>273280</v>
      </c>
      <c r="G32" s="32">
        <v>427</v>
      </c>
      <c r="H32" s="32">
        <v>640</v>
      </c>
      <c r="I32" s="32">
        <v>0.67</v>
      </c>
      <c r="J32" s="33">
        <v>3932.18</v>
      </c>
      <c r="K32" s="32">
        <v>81.680000000000007</v>
      </c>
      <c r="L32" s="32" t="s">
        <v>55</v>
      </c>
    </row>
    <row r="33" spans="1:12" ht="15.75" customHeight="1">
      <c r="A33" s="32" t="s">
        <v>1633</v>
      </c>
      <c r="B33" s="32" t="s">
        <v>55</v>
      </c>
      <c r="C33" s="32" t="s">
        <v>55</v>
      </c>
      <c r="D33" s="32">
        <f t="shared" si="0"/>
        <v>1</v>
      </c>
      <c r="E33" s="32">
        <v>62641</v>
      </c>
      <c r="F33" s="32">
        <v>273280</v>
      </c>
      <c r="G33" s="32">
        <v>427</v>
      </c>
      <c r="H33" s="32">
        <v>640</v>
      </c>
      <c r="I33" s="32">
        <v>0.67</v>
      </c>
      <c r="J33" s="33">
        <v>5654.28</v>
      </c>
      <c r="K33" s="32">
        <v>68.88</v>
      </c>
      <c r="L33" s="32" t="s">
        <v>55</v>
      </c>
    </row>
    <row r="34" spans="1:12" ht="15.75" customHeight="1">
      <c r="A34" s="32" t="s">
        <v>1634</v>
      </c>
      <c r="B34" s="32" t="s">
        <v>55</v>
      </c>
      <c r="C34" s="32" t="s">
        <v>55</v>
      </c>
      <c r="D34" s="32">
        <f t="shared" si="0"/>
        <v>1</v>
      </c>
      <c r="E34" s="32">
        <v>40244</v>
      </c>
      <c r="F34" s="32">
        <v>273280</v>
      </c>
      <c r="G34" s="32">
        <v>427</v>
      </c>
      <c r="H34" s="32">
        <v>640</v>
      </c>
      <c r="I34" s="32">
        <v>0.67</v>
      </c>
      <c r="J34" s="33">
        <v>2788.37</v>
      </c>
      <c r="K34" s="32">
        <v>86.53</v>
      </c>
      <c r="L34" s="32" t="s">
        <v>55</v>
      </c>
    </row>
    <row r="35" spans="1:12" ht="15.75" customHeight="1">
      <c r="A35" s="32" t="s">
        <v>1635</v>
      </c>
      <c r="B35" s="32" t="s">
        <v>144</v>
      </c>
      <c r="C35" s="32" t="s">
        <v>144</v>
      </c>
      <c r="D35" s="32">
        <f t="shared" si="0"/>
        <v>1</v>
      </c>
      <c r="E35" s="32">
        <v>22539</v>
      </c>
      <c r="F35" s="32">
        <v>173056</v>
      </c>
      <c r="G35" s="32">
        <v>416</v>
      </c>
      <c r="H35" s="32">
        <v>416</v>
      </c>
      <c r="I35" s="32">
        <v>1</v>
      </c>
      <c r="J35" s="32">
        <v>243.81</v>
      </c>
      <c r="K35" s="32">
        <v>34.549999999999997</v>
      </c>
      <c r="L35" s="32" t="s">
        <v>224</v>
      </c>
    </row>
    <row r="36" spans="1:12" ht="15.75" customHeight="1">
      <c r="A36" s="32" t="s">
        <v>1636</v>
      </c>
      <c r="B36" s="32" t="s">
        <v>144</v>
      </c>
      <c r="C36" s="32" t="s">
        <v>144</v>
      </c>
      <c r="D36" s="32">
        <f t="shared" si="0"/>
        <v>1</v>
      </c>
      <c r="E36" s="32">
        <v>30083</v>
      </c>
      <c r="F36" s="32">
        <v>173056</v>
      </c>
      <c r="G36" s="32">
        <v>416</v>
      </c>
      <c r="H36" s="32">
        <v>416</v>
      </c>
      <c r="I36" s="32">
        <v>1</v>
      </c>
      <c r="J36" s="33">
        <v>1128.95</v>
      </c>
      <c r="K36" s="32">
        <v>69.36</v>
      </c>
      <c r="L36" s="32" t="s">
        <v>224</v>
      </c>
    </row>
    <row r="37" spans="1:12" ht="15.75" customHeight="1">
      <c r="A37" s="32" t="s">
        <v>1637</v>
      </c>
      <c r="B37" s="32" t="s">
        <v>144</v>
      </c>
      <c r="C37" s="32" t="s">
        <v>144</v>
      </c>
      <c r="D37" s="32">
        <f t="shared" si="0"/>
        <v>1</v>
      </c>
      <c r="E37" s="32">
        <v>41164</v>
      </c>
      <c r="F37" s="32">
        <v>173056</v>
      </c>
      <c r="G37" s="32">
        <v>416</v>
      </c>
      <c r="H37" s="32">
        <v>416</v>
      </c>
      <c r="I37" s="32">
        <v>1</v>
      </c>
      <c r="J37" s="33">
        <v>2185.33</v>
      </c>
      <c r="K37" s="32">
        <v>61.02</v>
      </c>
      <c r="L37" s="32" t="s">
        <v>145</v>
      </c>
    </row>
    <row r="38" spans="1:12" ht="15.75" customHeight="1">
      <c r="A38" s="32" t="s">
        <v>1638</v>
      </c>
      <c r="B38" s="32" t="s">
        <v>144</v>
      </c>
      <c r="C38" s="32" t="s">
        <v>144</v>
      </c>
      <c r="D38" s="32">
        <f t="shared" si="0"/>
        <v>1</v>
      </c>
      <c r="E38" s="32">
        <v>21306</v>
      </c>
      <c r="F38" s="32">
        <v>173056</v>
      </c>
      <c r="G38" s="32">
        <v>416</v>
      </c>
      <c r="H38" s="32">
        <v>416</v>
      </c>
      <c r="I38" s="32">
        <v>1</v>
      </c>
      <c r="J38" s="32">
        <v>448.76</v>
      </c>
      <c r="K38" s="32">
        <v>77.58</v>
      </c>
      <c r="L38" s="32" t="s">
        <v>145</v>
      </c>
    </row>
    <row r="39" spans="1:12" ht="15.75" customHeight="1">
      <c r="A39" s="32" t="s">
        <v>1639</v>
      </c>
      <c r="B39" s="32" t="s">
        <v>144</v>
      </c>
      <c r="C39" s="32" t="s">
        <v>144</v>
      </c>
      <c r="D39" s="32">
        <f t="shared" si="0"/>
        <v>1</v>
      </c>
      <c r="E39" s="32">
        <v>46827</v>
      </c>
      <c r="F39" s="32">
        <v>173056</v>
      </c>
      <c r="G39" s="32">
        <v>416</v>
      </c>
      <c r="H39" s="32">
        <v>416</v>
      </c>
      <c r="I39" s="32">
        <v>1</v>
      </c>
      <c r="J39" s="33">
        <v>3117.56</v>
      </c>
      <c r="K39" s="32">
        <v>58.77</v>
      </c>
      <c r="L39" s="32" t="s">
        <v>145</v>
      </c>
    </row>
    <row r="40" spans="1:12" ht="15.75" customHeight="1">
      <c r="A40" s="32" t="s">
        <v>1640</v>
      </c>
      <c r="B40" s="32" t="s">
        <v>144</v>
      </c>
      <c r="C40" s="32" t="s">
        <v>144</v>
      </c>
      <c r="D40" s="32">
        <f t="shared" si="0"/>
        <v>1</v>
      </c>
      <c r="E40" s="32">
        <v>36759</v>
      </c>
      <c r="F40" s="32">
        <v>173056</v>
      </c>
      <c r="G40" s="32">
        <v>416</v>
      </c>
      <c r="H40" s="32">
        <v>416</v>
      </c>
      <c r="I40" s="32">
        <v>1</v>
      </c>
      <c r="J40" s="33">
        <v>1711.29</v>
      </c>
      <c r="K40" s="32">
        <v>60.2</v>
      </c>
      <c r="L40" s="32" t="s">
        <v>145</v>
      </c>
    </row>
    <row r="41" spans="1:12" ht="15.75" customHeight="1">
      <c r="A41" s="32" t="s">
        <v>1641</v>
      </c>
      <c r="B41" s="32" t="s">
        <v>144</v>
      </c>
      <c r="C41" s="32" t="s">
        <v>144</v>
      </c>
      <c r="D41" s="32">
        <f t="shared" si="0"/>
        <v>1</v>
      </c>
      <c r="E41" s="32">
        <v>27953</v>
      </c>
      <c r="F41" s="32">
        <v>173056</v>
      </c>
      <c r="G41" s="32">
        <v>416</v>
      </c>
      <c r="H41" s="32">
        <v>416</v>
      </c>
      <c r="I41" s="32">
        <v>1</v>
      </c>
      <c r="J41" s="32">
        <v>909.45</v>
      </c>
      <c r="K41" s="32">
        <v>71.7</v>
      </c>
      <c r="L41" s="32" t="s">
        <v>145</v>
      </c>
    </row>
    <row r="42" spans="1:12" ht="15.75" customHeight="1">
      <c r="A42" s="32" t="s">
        <v>1642</v>
      </c>
      <c r="B42" s="32" t="s">
        <v>144</v>
      </c>
      <c r="C42" s="32" t="s">
        <v>144</v>
      </c>
      <c r="D42" s="32">
        <f t="shared" si="0"/>
        <v>1</v>
      </c>
      <c r="E42" s="32">
        <v>21633</v>
      </c>
      <c r="F42" s="32">
        <v>173056</v>
      </c>
      <c r="G42" s="32">
        <v>416</v>
      </c>
      <c r="H42" s="32">
        <v>416</v>
      </c>
      <c r="I42" s="32">
        <v>1</v>
      </c>
      <c r="J42" s="32">
        <v>584.26</v>
      </c>
      <c r="K42" s="32">
        <v>85.34</v>
      </c>
      <c r="L42" s="32" t="s">
        <v>145</v>
      </c>
    </row>
    <row r="43" spans="1:12" ht="15.75" customHeight="1">
      <c r="A43" s="32" t="s">
        <v>1643</v>
      </c>
      <c r="B43" s="32" t="s">
        <v>144</v>
      </c>
      <c r="C43" s="32" t="s">
        <v>144</v>
      </c>
      <c r="D43" s="32">
        <f t="shared" si="0"/>
        <v>1</v>
      </c>
      <c r="E43" s="32">
        <v>22448</v>
      </c>
      <c r="F43" s="32">
        <v>173056</v>
      </c>
      <c r="G43" s="32">
        <v>416</v>
      </c>
      <c r="H43" s="32">
        <v>416</v>
      </c>
      <c r="I43" s="32">
        <v>1</v>
      </c>
      <c r="J43" s="32">
        <v>750.34</v>
      </c>
      <c r="K43" s="32">
        <v>82.33</v>
      </c>
      <c r="L43" s="32" t="s">
        <v>145</v>
      </c>
    </row>
    <row r="44" spans="1:12" ht="15.75" customHeight="1">
      <c r="A44" s="32" t="s">
        <v>1644</v>
      </c>
      <c r="B44" s="32" t="s">
        <v>144</v>
      </c>
      <c r="C44" s="32" t="s">
        <v>144</v>
      </c>
      <c r="D44" s="32">
        <f t="shared" si="0"/>
        <v>1</v>
      </c>
      <c r="E44" s="32">
        <v>19110</v>
      </c>
      <c r="F44" s="32">
        <v>173056</v>
      </c>
      <c r="G44" s="32">
        <v>416</v>
      </c>
      <c r="H44" s="32">
        <v>416</v>
      </c>
      <c r="I44" s="32">
        <v>1</v>
      </c>
      <c r="J44" s="32">
        <v>182.98</v>
      </c>
      <c r="K44" s="32">
        <v>74.34</v>
      </c>
      <c r="L44" s="32" t="s">
        <v>224</v>
      </c>
    </row>
    <row r="45" spans="1:12" ht="15.75" customHeight="1">
      <c r="A45" s="32" t="s">
        <v>1645</v>
      </c>
      <c r="B45" s="32" t="s">
        <v>144</v>
      </c>
      <c r="C45" s="32" t="s">
        <v>144</v>
      </c>
      <c r="D45" s="32">
        <f t="shared" si="0"/>
        <v>1</v>
      </c>
      <c r="E45" s="32">
        <v>39070</v>
      </c>
      <c r="F45" s="32">
        <v>173056</v>
      </c>
      <c r="G45" s="32">
        <v>416</v>
      </c>
      <c r="H45" s="32">
        <v>416</v>
      </c>
      <c r="I45" s="32">
        <v>1</v>
      </c>
      <c r="J45" s="33">
        <v>1219.49</v>
      </c>
      <c r="K45" s="32">
        <v>53.56</v>
      </c>
      <c r="L45" s="32" t="s">
        <v>145</v>
      </c>
    </row>
    <row r="46" spans="1:12" ht="15.75" customHeight="1">
      <c r="A46" s="32" t="s">
        <v>1646</v>
      </c>
      <c r="B46" s="32" t="s">
        <v>144</v>
      </c>
      <c r="C46" s="32" t="s">
        <v>144</v>
      </c>
      <c r="D46" s="32">
        <f t="shared" si="0"/>
        <v>1</v>
      </c>
      <c r="E46" s="32">
        <v>31833</v>
      </c>
      <c r="F46" s="32">
        <v>173056</v>
      </c>
      <c r="G46" s="32">
        <v>416</v>
      </c>
      <c r="H46" s="32">
        <v>416</v>
      </c>
      <c r="I46" s="32">
        <v>1</v>
      </c>
      <c r="J46" s="32">
        <v>850.82</v>
      </c>
      <c r="K46" s="32">
        <v>69.569999999999993</v>
      </c>
      <c r="L46" s="32" t="s">
        <v>224</v>
      </c>
    </row>
    <row r="47" spans="1:12" ht="15.75" customHeight="1">
      <c r="A47" s="32" t="s">
        <v>1647</v>
      </c>
      <c r="B47" s="32" t="s">
        <v>144</v>
      </c>
      <c r="C47" s="32" t="s">
        <v>144</v>
      </c>
      <c r="D47" s="32">
        <f t="shared" si="0"/>
        <v>1</v>
      </c>
      <c r="E47" s="32">
        <v>39560</v>
      </c>
      <c r="F47" s="32">
        <v>173056</v>
      </c>
      <c r="G47" s="32">
        <v>416</v>
      </c>
      <c r="H47" s="32">
        <v>416</v>
      </c>
      <c r="I47" s="32">
        <v>1</v>
      </c>
      <c r="J47" s="33">
        <v>2597.41</v>
      </c>
      <c r="K47" s="32">
        <v>61.68</v>
      </c>
      <c r="L47" s="32" t="s">
        <v>224</v>
      </c>
    </row>
    <row r="48" spans="1:12" ht="15.75" customHeight="1">
      <c r="A48" s="32" t="s">
        <v>1648</v>
      </c>
      <c r="B48" s="32" t="s">
        <v>144</v>
      </c>
      <c r="C48" s="32" t="s">
        <v>144</v>
      </c>
      <c r="D48" s="32">
        <f t="shared" si="0"/>
        <v>1</v>
      </c>
      <c r="E48" s="32">
        <v>26685</v>
      </c>
      <c r="F48" s="32">
        <v>173056</v>
      </c>
      <c r="G48" s="32">
        <v>416</v>
      </c>
      <c r="H48" s="32">
        <v>416</v>
      </c>
      <c r="I48" s="32">
        <v>1</v>
      </c>
      <c r="J48" s="32">
        <v>475.41</v>
      </c>
      <c r="K48" s="32">
        <v>70.67</v>
      </c>
      <c r="L48" s="32" t="s">
        <v>224</v>
      </c>
    </row>
    <row r="49" spans="1:12" ht="15.75" customHeight="1">
      <c r="A49" s="32" t="s">
        <v>1649</v>
      </c>
      <c r="B49" s="32" t="s">
        <v>144</v>
      </c>
      <c r="C49" s="32" t="s">
        <v>144</v>
      </c>
      <c r="D49" s="32">
        <f t="shared" si="0"/>
        <v>1</v>
      </c>
      <c r="E49" s="32">
        <v>29665</v>
      </c>
      <c r="F49" s="32">
        <v>173056</v>
      </c>
      <c r="G49" s="32">
        <v>416</v>
      </c>
      <c r="H49" s="32">
        <v>416</v>
      </c>
      <c r="I49" s="32">
        <v>1</v>
      </c>
      <c r="J49" s="32">
        <v>777.11</v>
      </c>
      <c r="K49" s="32">
        <v>52.78</v>
      </c>
      <c r="L49" s="32" t="s">
        <v>224</v>
      </c>
    </row>
    <row r="50" spans="1:12" ht="15.75" customHeight="1">
      <c r="A50" s="32" t="s">
        <v>1650</v>
      </c>
      <c r="B50" s="32" t="s">
        <v>144</v>
      </c>
      <c r="C50" s="32" t="s">
        <v>144</v>
      </c>
      <c r="D50" s="32">
        <f t="shared" si="0"/>
        <v>1</v>
      </c>
      <c r="E50" s="32">
        <v>28143</v>
      </c>
      <c r="F50" s="32">
        <v>173056</v>
      </c>
      <c r="G50" s="32">
        <v>416</v>
      </c>
      <c r="H50" s="32">
        <v>416</v>
      </c>
      <c r="I50" s="32">
        <v>1</v>
      </c>
      <c r="J50" s="32">
        <v>830.5</v>
      </c>
      <c r="K50" s="32">
        <v>71.02</v>
      </c>
      <c r="L50" s="32" t="s">
        <v>145</v>
      </c>
    </row>
    <row r="51" spans="1:12" ht="15.75" customHeight="1">
      <c r="A51" s="32" t="s">
        <v>1651</v>
      </c>
      <c r="B51" s="32" t="s">
        <v>144</v>
      </c>
      <c r="C51" s="32" t="s">
        <v>144</v>
      </c>
      <c r="D51" s="32">
        <f t="shared" si="0"/>
        <v>1</v>
      </c>
      <c r="E51" s="32">
        <v>21379</v>
      </c>
      <c r="F51" s="32">
        <v>173056</v>
      </c>
      <c r="G51" s="32">
        <v>416</v>
      </c>
      <c r="H51" s="32">
        <v>416</v>
      </c>
      <c r="I51" s="32">
        <v>1</v>
      </c>
      <c r="J51" s="32">
        <v>542.23</v>
      </c>
      <c r="K51" s="32">
        <v>92.72</v>
      </c>
      <c r="L51" s="32" t="s">
        <v>224</v>
      </c>
    </row>
    <row r="52" spans="1:12" ht="15.75" customHeight="1">
      <c r="A52" s="32" t="s">
        <v>1652</v>
      </c>
      <c r="B52" s="32" t="s">
        <v>144</v>
      </c>
      <c r="C52" s="32" t="s">
        <v>144</v>
      </c>
      <c r="D52" s="32">
        <f t="shared" si="0"/>
        <v>1</v>
      </c>
      <c r="E52" s="32">
        <v>28803</v>
      </c>
      <c r="F52" s="32">
        <v>173056</v>
      </c>
      <c r="G52" s="32">
        <v>416</v>
      </c>
      <c r="H52" s="32">
        <v>416</v>
      </c>
      <c r="I52" s="32">
        <v>1</v>
      </c>
      <c r="J52" s="32">
        <v>831.93</v>
      </c>
      <c r="K52" s="32">
        <v>70.05</v>
      </c>
      <c r="L52" s="32" t="s">
        <v>224</v>
      </c>
    </row>
    <row r="53" spans="1:12" ht="15.75" customHeight="1">
      <c r="A53" s="32" t="s">
        <v>1653</v>
      </c>
      <c r="B53" s="32" t="s">
        <v>144</v>
      </c>
      <c r="C53" s="32" t="s">
        <v>144</v>
      </c>
      <c r="D53" s="32">
        <f t="shared" si="0"/>
        <v>1</v>
      </c>
      <c r="E53" s="32">
        <v>38120</v>
      </c>
      <c r="F53" s="32">
        <v>173056</v>
      </c>
      <c r="G53" s="32">
        <v>416</v>
      </c>
      <c r="H53" s="32">
        <v>416</v>
      </c>
      <c r="I53" s="32">
        <v>1</v>
      </c>
      <c r="J53" s="33">
        <v>2138.4299999999998</v>
      </c>
      <c r="K53" s="32">
        <v>75.59</v>
      </c>
      <c r="L53" s="32" t="s">
        <v>224</v>
      </c>
    </row>
    <row r="54" spans="1:12" ht="15.75" customHeight="1">
      <c r="A54" s="32" t="s">
        <v>1654</v>
      </c>
      <c r="B54" s="32" t="s">
        <v>144</v>
      </c>
      <c r="C54" s="32" t="s">
        <v>144</v>
      </c>
      <c r="D54" s="32">
        <f t="shared" si="0"/>
        <v>1</v>
      </c>
      <c r="E54" s="32">
        <v>33334</v>
      </c>
      <c r="F54" s="32">
        <v>173056</v>
      </c>
      <c r="G54" s="32">
        <v>416</v>
      </c>
      <c r="H54" s="32">
        <v>416</v>
      </c>
      <c r="I54" s="32">
        <v>1</v>
      </c>
      <c r="J54" s="33">
        <v>1221.01</v>
      </c>
      <c r="K54" s="32">
        <v>76.739999999999995</v>
      </c>
      <c r="L54" s="32" t="s">
        <v>145</v>
      </c>
    </row>
    <row r="55" spans="1:12" ht="13">
      <c r="A55" s="32" t="s">
        <v>1655</v>
      </c>
      <c r="B55" s="32" t="s">
        <v>144</v>
      </c>
      <c r="C55" s="32" t="s">
        <v>144</v>
      </c>
      <c r="D55" s="32">
        <f t="shared" si="0"/>
        <v>1</v>
      </c>
      <c r="E55" s="32">
        <v>27918</v>
      </c>
      <c r="F55" s="32">
        <v>173056</v>
      </c>
      <c r="G55" s="32">
        <v>416</v>
      </c>
      <c r="H55" s="32">
        <v>416</v>
      </c>
      <c r="I55" s="32">
        <v>1</v>
      </c>
      <c r="J55" s="32">
        <v>672.19</v>
      </c>
      <c r="K55" s="32">
        <v>60.04</v>
      </c>
      <c r="L55" s="32" t="s">
        <v>224</v>
      </c>
    </row>
    <row r="56" spans="1:12" ht="13">
      <c r="A56" s="32" t="s">
        <v>1656</v>
      </c>
      <c r="B56" s="32" t="s">
        <v>144</v>
      </c>
      <c r="C56" s="32" t="s">
        <v>144</v>
      </c>
      <c r="D56" s="32">
        <f t="shared" si="0"/>
        <v>1</v>
      </c>
      <c r="E56" s="32">
        <v>32210</v>
      </c>
      <c r="F56" s="32">
        <v>173056</v>
      </c>
      <c r="G56" s="32">
        <v>416</v>
      </c>
      <c r="H56" s="32">
        <v>416</v>
      </c>
      <c r="I56" s="32">
        <v>1</v>
      </c>
      <c r="J56" s="33">
        <v>1761.16</v>
      </c>
      <c r="K56" s="32">
        <v>75.45</v>
      </c>
      <c r="L56" s="32" t="s">
        <v>145</v>
      </c>
    </row>
    <row r="57" spans="1:12" ht="13">
      <c r="A57" s="32" t="s">
        <v>1657</v>
      </c>
      <c r="B57" s="32" t="s">
        <v>144</v>
      </c>
      <c r="C57" s="32" t="s">
        <v>144</v>
      </c>
      <c r="D57" s="32">
        <f t="shared" si="0"/>
        <v>1</v>
      </c>
      <c r="E57" s="32">
        <v>37004</v>
      </c>
      <c r="F57" s="32">
        <v>173056</v>
      </c>
      <c r="G57" s="32">
        <v>416</v>
      </c>
      <c r="H57" s="32">
        <v>416</v>
      </c>
      <c r="I57" s="32">
        <v>1</v>
      </c>
      <c r="J57" s="33">
        <v>1634.03</v>
      </c>
      <c r="K57" s="32">
        <v>64.95</v>
      </c>
      <c r="L57" s="32" t="s">
        <v>224</v>
      </c>
    </row>
    <row r="58" spans="1:12" ht="13">
      <c r="A58" s="32" t="s">
        <v>1658</v>
      </c>
      <c r="B58" s="32" t="s">
        <v>144</v>
      </c>
      <c r="C58" s="32" t="s">
        <v>144</v>
      </c>
      <c r="D58" s="32">
        <f t="shared" si="0"/>
        <v>1</v>
      </c>
      <c r="E58" s="32">
        <v>38648</v>
      </c>
      <c r="F58" s="32">
        <v>173056</v>
      </c>
      <c r="G58" s="32">
        <v>416</v>
      </c>
      <c r="H58" s="32">
        <v>416</v>
      </c>
      <c r="I58" s="32">
        <v>1</v>
      </c>
      <c r="J58" s="33">
        <v>1099.02</v>
      </c>
      <c r="K58" s="32">
        <v>40.85</v>
      </c>
      <c r="L58" s="32" t="s">
        <v>145</v>
      </c>
    </row>
    <row r="59" spans="1:12" ht="13">
      <c r="A59" s="32" t="s">
        <v>1659</v>
      </c>
      <c r="B59" s="32" t="s">
        <v>144</v>
      </c>
      <c r="C59" s="32" t="s">
        <v>144</v>
      </c>
      <c r="D59" s="32">
        <f t="shared" si="0"/>
        <v>1</v>
      </c>
      <c r="E59" s="32">
        <v>30092</v>
      </c>
      <c r="F59" s="32">
        <v>173056</v>
      </c>
      <c r="G59" s="32">
        <v>416</v>
      </c>
      <c r="H59" s="32">
        <v>416</v>
      </c>
      <c r="I59" s="32">
        <v>1</v>
      </c>
      <c r="J59" s="32">
        <v>874.71</v>
      </c>
      <c r="K59" s="32">
        <v>70.47</v>
      </c>
      <c r="L59" s="32" t="s">
        <v>224</v>
      </c>
    </row>
    <row r="60" spans="1:12" ht="13">
      <c r="A60" s="32" t="s">
        <v>1660</v>
      </c>
      <c r="B60" s="32" t="s">
        <v>144</v>
      </c>
      <c r="C60" s="32" t="s">
        <v>144</v>
      </c>
      <c r="D60" s="32">
        <f t="shared" si="0"/>
        <v>1</v>
      </c>
      <c r="E60" s="32">
        <v>42066</v>
      </c>
      <c r="F60" s="32">
        <v>173056</v>
      </c>
      <c r="G60" s="32">
        <v>416</v>
      </c>
      <c r="H60" s="32">
        <v>416</v>
      </c>
      <c r="I60" s="32">
        <v>1</v>
      </c>
      <c r="J60" s="33">
        <v>4388.3599999999997</v>
      </c>
      <c r="K60" s="32">
        <v>77.900000000000006</v>
      </c>
      <c r="L60" s="32" t="s">
        <v>145</v>
      </c>
    </row>
    <row r="61" spans="1:12" ht="13">
      <c r="A61" s="32" t="s">
        <v>1661</v>
      </c>
      <c r="B61" s="32" t="s">
        <v>144</v>
      </c>
      <c r="C61" s="32" t="s">
        <v>144</v>
      </c>
      <c r="D61" s="32">
        <f t="shared" si="0"/>
        <v>1</v>
      </c>
      <c r="E61" s="32">
        <v>48633</v>
      </c>
      <c r="F61" s="32">
        <v>173056</v>
      </c>
      <c r="G61" s="32">
        <v>416</v>
      </c>
      <c r="H61" s="32">
        <v>416</v>
      </c>
      <c r="I61" s="32">
        <v>1</v>
      </c>
      <c r="J61" s="33">
        <v>3153.8</v>
      </c>
      <c r="K61" s="32">
        <v>55.48</v>
      </c>
      <c r="L61" s="32" t="s">
        <v>145</v>
      </c>
    </row>
    <row r="62" spans="1:12" ht="13">
      <c r="A62" s="32" t="s">
        <v>1662</v>
      </c>
      <c r="B62" s="32" t="s">
        <v>144</v>
      </c>
      <c r="C62" s="32" t="s">
        <v>144</v>
      </c>
      <c r="D62" s="32">
        <f t="shared" si="0"/>
        <v>1</v>
      </c>
      <c r="E62" s="32">
        <v>30241</v>
      </c>
      <c r="F62" s="32">
        <v>173056</v>
      </c>
      <c r="G62" s="32">
        <v>416</v>
      </c>
      <c r="H62" s="32">
        <v>416</v>
      </c>
      <c r="I62" s="32">
        <v>1</v>
      </c>
      <c r="J62" s="32">
        <v>675.78</v>
      </c>
      <c r="K62" s="32">
        <v>64.94</v>
      </c>
      <c r="L62" s="32" t="s">
        <v>224</v>
      </c>
    </row>
    <row r="63" spans="1:12" ht="13">
      <c r="A63" s="32" t="s">
        <v>1663</v>
      </c>
      <c r="B63" s="32" t="s">
        <v>144</v>
      </c>
      <c r="C63" s="32" t="s">
        <v>144</v>
      </c>
      <c r="D63" s="32">
        <f t="shared" si="0"/>
        <v>1</v>
      </c>
      <c r="E63" s="32">
        <v>31896</v>
      </c>
      <c r="F63" s="32">
        <v>173056</v>
      </c>
      <c r="G63" s="32">
        <v>416</v>
      </c>
      <c r="H63" s="32">
        <v>416</v>
      </c>
      <c r="I63" s="32">
        <v>1</v>
      </c>
      <c r="J63" s="32">
        <v>735.52</v>
      </c>
      <c r="K63" s="32">
        <v>61.2</v>
      </c>
      <c r="L63" s="32" t="s">
        <v>224</v>
      </c>
    </row>
    <row r="64" spans="1:12" ht="13">
      <c r="A64" s="32" t="s">
        <v>1664</v>
      </c>
      <c r="B64" s="32" t="s">
        <v>144</v>
      </c>
      <c r="C64" s="32" t="s">
        <v>144</v>
      </c>
      <c r="D64" s="32">
        <f t="shared" si="0"/>
        <v>1</v>
      </c>
      <c r="E64" s="32">
        <v>31815</v>
      </c>
      <c r="F64" s="32">
        <v>173056</v>
      </c>
      <c r="G64" s="32">
        <v>416</v>
      </c>
      <c r="H64" s="32">
        <v>416</v>
      </c>
      <c r="I64" s="32">
        <v>1</v>
      </c>
      <c r="J64" s="32">
        <v>764.62</v>
      </c>
      <c r="K64" s="32">
        <v>67.819999999999993</v>
      </c>
      <c r="L64" s="32" t="s">
        <v>145</v>
      </c>
    </row>
    <row r="65" spans="1:12" ht="13">
      <c r="A65" s="32" t="s">
        <v>1665</v>
      </c>
      <c r="B65" s="32" t="s">
        <v>144</v>
      </c>
      <c r="C65" s="32" t="s">
        <v>144</v>
      </c>
      <c r="D65" s="32">
        <f t="shared" si="0"/>
        <v>1</v>
      </c>
      <c r="E65" s="32">
        <v>32298</v>
      </c>
      <c r="F65" s="32">
        <v>173056</v>
      </c>
      <c r="G65" s="32">
        <v>416</v>
      </c>
      <c r="H65" s="32">
        <v>416</v>
      </c>
      <c r="I65" s="32">
        <v>1</v>
      </c>
      <c r="J65" s="33">
        <v>1050.81</v>
      </c>
      <c r="K65" s="32">
        <v>62.32</v>
      </c>
      <c r="L65" s="32" t="s">
        <v>224</v>
      </c>
    </row>
    <row r="66" spans="1:12" ht="13">
      <c r="A66" s="32" t="s">
        <v>1666</v>
      </c>
      <c r="B66" s="32" t="s">
        <v>144</v>
      </c>
      <c r="C66" s="32" t="s">
        <v>144</v>
      </c>
      <c r="D66" s="32">
        <f t="shared" si="0"/>
        <v>1</v>
      </c>
      <c r="E66" s="32">
        <v>38077</v>
      </c>
      <c r="F66" s="32">
        <v>173056</v>
      </c>
      <c r="G66" s="32">
        <v>416</v>
      </c>
      <c r="H66" s="32">
        <v>416</v>
      </c>
      <c r="I66" s="32">
        <v>1</v>
      </c>
      <c r="J66" s="33">
        <v>1646.43</v>
      </c>
      <c r="K66" s="32">
        <v>47.15</v>
      </c>
      <c r="L66" s="32" t="s">
        <v>145</v>
      </c>
    </row>
    <row r="67" spans="1:12" ht="13">
      <c r="A67" s="32" t="s">
        <v>1667</v>
      </c>
      <c r="B67" s="32" t="s">
        <v>144</v>
      </c>
      <c r="C67" s="32" t="s">
        <v>144</v>
      </c>
      <c r="D67" s="32">
        <f t="shared" si="0"/>
        <v>1</v>
      </c>
      <c r="E67" s="32">
        <v>26770</v>
      </c>
      <c r="F67" s="32">
        <v>173056</v>
      </c>
      <c r="G67" s="32">
        <v>416</v>
      </c>
      <c r="H67" s="32">
        <v>416</v>
      </c>
      <c r="I67" s="32">
        <v>1</v>
      </c>
      <c r="J67" s="32">
        <v>666.82</v>
      </c>
      <c r="K67" s="32">
        <v>62.37</v>
      </c>
      <c r="L67" s="32" t="s">
        <v>224</v>
      </c>
    </row>
    <row r="68" spans="1:12" ht="13">
      <c r="A68" s="32" t="s">
        <v>1668</v>
      </c>
      <c r="B68" s="32" t="s">
        <v>144</v>
      </c>
      <c r="C68" s="32" t="s">
        <v>144</v>
      </c>
      <c r="D68" s="32">
        <f t="shared" si="0"/>
        <v>1</v>
      </c>
      <c r="E68" s="32">
        <v>24932</v>
      </c>
      <c r="F68" s="32">
        <v>173056</v>
      </c>
      <c r="G68" s="32">
        <v>416</v>
      </c>
      <c r="H68" s="32">
        <v>416</v>
      </c>
      <c r="I68" s="32">
        <v>1</v>
      </c>
      <c r="J68" s="32">
        <v>412.47</v>
      </c>
      <c r="K68" s="32">
        <v>58.14</v>
      </c>
      <c r="L68" s="32" t="s">
        <v>145</v>
      </c>
    </row>
    <row r="69" spans="1:12" ht="13">
      <c r="A69" s="32" t="s">
        <v>1669</v>
      </c>
      <c r="B69" s="32" t="s">
        <v>144</v>
      </c>
      <c r="C69" s="32" t="s">
        <v>144</v>
      </c>
      <c r="D69" s="32">
        <f t="shared" si="0"/>
        <v>1</v>
      </c>
      <c r="E69" s="32">
        <v>46045</v>
      </c>
      <c r="F69" s="32">
        <v>173056</v>
      </c>
      <c r="G69" s="32">
        <v>416</v>
      </c>
      <c r="H69" s="32">
        <v>416</v>
      </c>
      <c r="I69" s="32">
        <v>1</v>
      </c>
      <c r="J69" s="33">
        <v>2874.17</v>
      </c>
      <c r="K69" s="32">
        <v>46.85</v>
      </c>
      <c r="L69" s="32" t="s">
        <v>145</v>
      </c>
    </row>
    <row r="70" spans="1:12" ht="13">
      <c r="A70" s="32" t="s">
        <v>1670</v>
      </c>
      <c r="B70" s="32" t="s">
        <v>144</v>
      </c>
      <c r="C70" s="32" t="s">
        <v>144</v>
      </c>
      <c r="D70" s="32">
        <f t="shared" si="0"/>
        <v>1</v>
      </c>
      <c r="E70" s="32">
        <v>45958</v>
      </c>
      <c r="F70" s="32">
        <v>173056</v>
      </c>
      <c r="G70" s="32">
        <v>416</v>
      </c>
      <c r="H70" s="32">
        <v>416</v>
      </c>
      <c r="I70" s="32">
        <v>1</v>
      </c>
      <c r="J70" s="33">
        <v>3941.08</v>
      </c>
      <c r="K70" s="32">
        <v>69.16</v>
      </c>
      <c r="L70" s="32" t="s">
        <v>224</v>
      </c>
    </row>
    <row r="71" spans="1:12" ht="13">
      <c r="A71" s="32" t="s">
        <v>1671</v>
      </c>
      <c r="B71" s="32" t="s">
        <v>144</v>
      </c>
      <c r="C71" s="32" t="s">
        <v>144</v>
      </c>
      <c r="D71" s="32">
        <f t="shared" si="0"/>
        <v>1</v>
      </c>
      <c r="E71" s="32">
        <v>28291</v>
      </c>
      <c r="F71" s="32">
        <v>173056</v>
      </c>
      <c r="G71" s="32">
        <v>416</v>
      </c>
      <c r="H71" s="32">
        <v>416</v>
      </c>
      <c r="I71" s="32">
        <v>1</v>
      </c>
      <c r="J71" s="32">
        <v>446.78</v>
      </c>
      <c r="K71" s="32">
        <v>65.11</v>
      </c>
      <c r="L71" s="32" t="s">
        <v>145</v>
      </c>
    </row>
    <row r="72" spans="1:12" ht="13">
      <c r="A72" s="32" t="s">
        <v>1672</v>
      </c>
      <c r="B72" s="32" t="s">
        <v>144</v>
      </c>
      <c r="C72" s="32" t="s">
        <v>144</v>
      </c>
      <c r="D72" s="32">
        <f t="shared" si="0"/>
        <v>1</v>
      </c>
      <c r="E72" s="32">
        <v>38245</v>
      </c>
      <c r="F72" s="32">
        <v>173056</v>
      </c>
      <c r="G72" s="32">
        <v>416</v>
      </c>
      <c r="H72" s="32">
        <v>416</v>
      </c>
      <c r="I72" s="32">
        <v>1</v>
      </c>
      <c r="J72" s="33">
        <v>1404.75</v>
      </c>
      <c r="K72" s="32">
        <v>58.62</v>
      </c>
      <c r="L72" s="32" t="s">
        <v>224</v>
      </c>
    </row>
    <row r="73" spans="1:12" ht="13">
      <c r="A73" s="32" t="s">
        <v>1673</v>
      </c>
      <c r="B73" s="32" t="s">
        <v>144</v>
      </c>
      <c r="C73" s="32" t="s">
        <v>144</v>
      </c>
      <c r="D73" s="32">
        <f t="shared" si="0"/>
        <v>1</v>
      </c>
      <c r="E73" s="32">
        <v>32945</v>
      </c>
      <c r="F73" s="32">
        <v>173056</v>
      </c>
      <c r="G73" s="32">
        <v>416</v>
      </c>
      <c r="H73" s="32">
        <v>416</v>
      </c>
      <c r="I73" s="32">
        <v>1</v>
      </c>
      <c r="J73" s="32">
        <v>788.7</v>
      </c>
      <c r="K73" s="32">
        <v>47.57</v>
      </c>
      <c r="L73" s="32" t="s">
        <v>224</v>
      </c>
    </row>
    <row r="74" spans="1:12" ht="13">
      <c r="A74" s="32" t="s">
        <v>1674</v>
      </c>
      <c r="B74" s="32" t="s">
        <v>144</v>
      </c>
      <c r="C74" s="32" t="s">
        <v>144</v>
      </c>
      <c r="D74" s="32">
        <f t="shared" si="0"/>
        <v>1</v>
      </c>
      <c r="E74" s="32">
        <v>27720</v>
      </c>
      <c r="F74" s="32">
        <v>173056</v>
      </c>
      <c r="G74" s="32">
        <v>416</v>
      </c>
      <c r="H74" s="32">
        <v>416</v>
      </c>
      <c r="I74" s="32">
        <v>1</v>
      </c>
      <c r="J74" s="33">
        <v>1098.57</v>
      </c>
      <c r="K74" s="32">
        <v>83.81</v>
      </c>
      <c r="L74" s="32" t="s">
        <v>224</v>
      </c>
    </row>
    <row r="75" spans="1:12" ht="13">
      <c r="A75" s="32" t="s">
        <v>1675</v>
      </c>
      <c r="B75" s="32" t="s">
        <v>144</v>
      </c>
      <c r="C75" s="32" t="s">
        <v>144</v>
      </c>
      <c r="D75" s="32">
        <f t="shared" si="0"/>
        <v>1</v>
      </c>
      <c r="E75" s="32">
        <v>36407</v>
      </c>
      <c r="F75" s="32">
        <v>173056</v>
      </c>
      <c r="G75" s="32">
        <v>416</v>
      </c>
      <c r="H75" s="32">
        <v>416</v>
      </c>
      <c r="I75" s="32">
        <v>1</v>
      </c>
      <c r="J75" s="33">
        <v>1080.83</v>
      </c>
      <c r="K75" s="32">
        <v>73.19</v>
      </c>
      <c r="L75" s="32" t="s">
        <v>224</v>
      </c>
    </row>
    <row r="76" spans="1:12" ht="13">
      <c r="A76" s="32" t="s">
        <v>1676</v>
      </c>
      <c r="B76" s="32" t="s">
        <v>144</v>
      </c>
      <c r="C76" s="32" t="s">
        <v>144</v>
      </c>
      <c r="D76" s="32">
        <f t="shared" si="0"/>
        <v>1</v>
      </c>
      <c r="E76" s="32">
        <v>39809</v>
      </c>
      <c r="F76" s="32">
        <v>173056</v>
      </c>
      <c r="G76" s="32">
        <v>416</v>
      </c>
      <c r="H76" s="32">
        <v>416</v>
      </c>
      <c r="I76" s="32">
        <v>1</v>
      </c>
      <c r="J76" s="33">
        <v>2255.35</v>
      </c>
      <c r="K76" s="32">
        <v>55.54</v>
      </c>
      <c r="L76" s="32" t="s">
        <v>224</v>
      </c>
    </row>
    <row r="77" spans="1:12" ht="13">
      <c r="A77" s="32" t="s">
        <v>1677</v>
      </c>
      <c r="B77" s="32" t="s">
        <v>144</v>
      </c>
      <c r="C77" s="32" t="s">
        <v>144</v>
      </c>
      <c r="D77" s="32">
        <f t="shared" si="0"/>
        <v>1</v>
      </c>
      <c r="E77" s="32">
        <v>26505</v>
      </c>
      <c r="F77" s="32">
        <v>173056</v>
      </c>
      <c r="G77" s="32">
        <v>416</v>
      </c>
      <c r="H77" s="32">
        <v>416</v>
      </c>
      <c r="I77" s="32">
        <v>1</v>
      </c>
      <c r="J77" s="32">
        <v>968.63</v>
      </c>
      <c r="K77" s="32">
        <v>81.14</v>
      </c>
      <c r="L77" s="32" t="s">
        <v>145</v>
      </c>
    </row>
    <row r="78" spans="1:12" ht="13">
      <c r="A78" s="32" t="s">
        <v>1678</v>
      </c>
      <c r="B78" s="32" t="s">
        <v>144</v>
      </c>
      <c r="C78" s="32" t="s">
        <v>144</v>
      </c>
      <c r="D78" s="32">
        <f t="shared" si="0"/>
        <v>1</v>
      </c>
      <c r="E78" s="32">
        <v>24491</v>
      </c>
      <c r="F78" s="32">
        <v>173056</v>
      </c>
      <c r="G78" s="32">
        <v>416</v>
      </c>
      <c r="H78" s="32">
        <v>416</v>
      </c>
      <c r="I78" s="32">
        <v>1</v>
      </c>
      <c r="J78" s="32">
        <v>736.6</v>
      </c>
      <c r="K78" s="32">
        <v>48.23</v>
      </c>
      <c r="L78" s="32" t="s">
        <v>224</v>
      </c>
    </row>
    <row r="79" spans="1:12" ht="13">
      <c r="A79" s="32" t="s">
        <v>1679</v>
      </c>
      <c r="B79" s="32" t="s">
        <v>144</v>
      </c>
      <c r="C79" s="32" t="s">
        <v>144</v>
      </c>
      <c r="D79" s="32">
        <f t="shared" si="0"/>
        <v>1</v>
      </c>
      <c r="E79" s="32">
        <v>70437</v>
      </c>
      <c r="F79" s="32">
        <v>273280</v>
      </c>
      <c r="G79" s="32">
        <v>427</v>
      </c>
      <c r="H79" s="32">
        <v>640</v>
      </c>
      <c r="I79" s="32">
        <v>0.67</v>
      </c>
      <c r="J79" s="33">
        <v>3392.16</v>
      </c>
      <c r="K79" s="32">
        <v>67.42</v>
      </c>
      <c r="L79" s="32" t="s">
        <v>286</v>
      </c>
    </row>
    <row r="80" spans="1:12" ht="13">
      <c r="A80" s="32" t="s">
        <v>1680</v>
      </c>
      <c r="B80" s="32" t="s">
        <v>144</v>
      </c>
      <c r="C80" s="32" t="s">
        <v>144</v>
      </c>
      <c r="D80" s="32">
        <f t="shared" si="0"/>
        <v>1</v>
      </c>
      <c r="E80" s="32">
        <v>41527</v>
      </c>
      <c r="F80" s="32">
        <v>273280</v>
      </c>
      <c r="G80" s="32">
        <v>427</v>
      </c>
      <c r="H80" s="32">
        <v>640</v>
      </c>
      <c r="I80" s="32">
        <v>0.67</v>
      </c>
      <c r="J80" s="33">
        <v>1489.77</v>
      </c>
      <c r="K80" s="32">
        <v>81.38</v>
      </c>
      <c r="L80" s="32" t="s">
        <v>286</v>
      </c>
    </row>
    <row r="81" spans="1:12" ht="13">
      <c r="A81" s="32" t="s">
        <v>1681</v>
      </c>
      <c r="B81" s="32" t="s">
        <v>144</v>
      </c>
      <c r="C81" s="32" t="s">
        <v>144</v>
      </c>
      <c r="D81" s="32">
        <f t="shared" si="0"/>
        <v>1</v>
      </c>
      <c r="E81" s="32">
        <v>51821</v>
      </c>
      <c r="F81" s="32">
        <v>273280</v>
      </c>
      <c r="G81" s="32">
        <v>427</v>
      </c>
      <c r="H81" s="32">
        <v>640</v>
      </c>
      <c r="I81" s="32">
        <v>0.67</v>
      </c>
      <c r="J81" s="33">
        <v>2034.51</v>
      </c>
      <c r="K81" s="32">
        <v>75.209999999999994</v>
      </c>
      <c r="L81" s="32" t="s">
        <v>286</v>
      </c>
    </row>
    <row r="82" spans="1:12" ht="13">
      <c r="A82" s="32" t="s">
        <v>1682</v>
      </c>
      <c r="B82" s="32" t="s">
        <v>144</v>
      </c>
      <c r="C82" s="32" t="s">
        <v>144</v>
      </c>
      <c r="D82" s="32">
        <f t="shared" si="0"/>
        <v>1</v>
      </c>
      <c r="E82" s="32">
        <v>41967</v>
      </c>
      <c r="F82" s="32">
        <v>273280</v>
      </c>
      <c r="G82" s="32">
        <v>427</v>
      </c>
      <c r="H82" s="32">
        <v>640</v>
      </c>
      <c r="I82" s="32">
        <v>0.67</v>
      </c>
      <c r="J82" s="33">
        <v>1225.3800000000001</v>
      </c>
      <c r="K82" s="32">
        <v>81.52</v>
      </c>
      <c r="L82" s="32" t="s">
        <v>286</v>
      </c>
    </row>
    <row r="83" spans="1:12" ht="13">
      <c r="A83" s="32" t="s">
        <v>1683</v>
      </c>
      <c r="B83" s="32" t="s">
        <v>144</v>
      </c>
      <c r="C83" s="32" t="s">
        <v>144</v>
      </c>
      <c r="D83" s="32">
        <f t="shared" si="0"/>
        <v>1</v>
      </c>
      <c r="E83" s="32">
        <v>37324</v>
      </c>
      <c r="F83" s="32">
        <v>273280</v>
      </c>
      <c r="G83" s="32">
        <v>427</v>
      </c>
      <c r="H83" s="32">
        <v>640</v>
      </c>
      <c r="I83" s="32">
        <v>0.67</v>
      </c>
      <c r="J83" s="33">
        <v>1790.17</v>
      </c>
      <c r="K83" s="32">
        <v>81.62</v>
      </c>
      <c r="L83" s="32" t="s">
        <v>286</v>
      </c>
    </row>
    <row r="84" spans="1:12" ht="13">
      <c r="A84" s="32" t="s">
        <v>1684</v>
      </c>
      <c r="B84" s="32" t="s">
        <v>144</v>
      </c>
      <c r="C84" s="32" t="s">
        <v>144</v>
      </c>
      <c r="D84" s="32">
        <f t="shared" si="0"/>
        <v>1</v>
      </c>
      <c r="E84" s="32">
        <v>56974</v>
      </c>
      <c r="F84" s="32">
        <v>272640</v>
      </c>
      <c r="G84" s="32">
        <v>426</v>
      </c>
      <c r="H84" s="32">
        <v>640</v>
      </c>
      <c r="I84" s="32">
        <v>0.67</v>
      </c>
      <c r="J84" s="33">
        <v>2075.41</v>
      </c>
      <c r="K84" s="32">
        <v>72.569999999999993</v>
      </c>
      <c r="L84" s="32" t="s">
        <v>286</v>
      </c>
    </row>
    <row r="85" spans="1:12" ht="13">
      <c r="A85" s="32" t="s">
        <v>1685</v>
      </c>
      <c r="B85" s="32" t="s">
        <v>308</v>
      </c>
      <c r="C85" s="32" t="s">
        <v>308</v>
      </c>
      <c r="D85" s="32">
        <f t="shared" si="0"/>
        <v>1</v>
      </c>
      <c r="E85" s="32">
        <v>29877</v>
      </c>
      <c r="F85" s="32">
        <v>173056</v>
      </c>
      <c r="G85" s="32">
        <v>416</v>
      </c>
      <c r="H85" s="32">
        <v>416</v>
      </c>
      <c r="I85" s="32">
        <v>1</v>
      </c>
      <c r="J85" s="32">
        <v>944.68</v>
      </c>
      <c r="K85" s="32">
        <v>64.33</v>
      </c>
      <c r="L85" s="32" t="s">
        <v>336</v>
      </c>
    </row>
    <row r="86" spans="1:12" ht="13">
      <c r="A86" s="32" t="s">
        <v>1686</v>
      </c>
      <c r="B86" s="32" t="s">
        <v>571</v>
      </c>
      <c r="C86" s="32" t="s">
        <v>308</v>
      </c>
      <c r="D86" s="32">
        <f t="shared" si="0"/>
        <v>0</v>
      </c>
      <c r="E86" s="32">
        <v>34598</v>
      </c>
      <c r="F86" s="32">
        <v>173056</v>
      </c>
      <c r="G86" s="32">
        <v>416</v>
      </c>
      <c r="H86" s="32">
        <v>416</v>
      </c>
      <c r="I86" s="32">
        <v>1</v>
      </c>
      <c r="J86" s="33">
        <v>1453.66</v>
      </c>
      <c r="K86" s="32">
        <v>51.69</v>
      </c>
      <c r="L86" s="32" t="s">
        <v>336</v>
      </c>
    </row>
    <row r="87" spans="1:12" ht="13">
      <c r="A87" s="32" t="s">
        <v>1687</v>
      </c>
      <c r="B87" s="32" t="s">
        <v>308</v>
      </c>
      <c r="C87" s="32" t="s">
        <v>308</v>
      </c>
      <c r="D87" s="32">
        <f t="shared" si="0"/>
        <v>1</v>
      </c>
      <c r="E87" s="32">
        <v>35345</v>
      </c>
      <c r="F87" s="32">
        <v>173056</v>
      </c>
      <c r="G87" s="32">
        <v>416</v>
      </c>
      <c r="H87" s="32">
        <v>416</v>
      </c>
      <c r="I87" s="32">
        <v>1</v>
      </c>
      <c r="J87" s="32">
        <v>938.84</v>
      </c>
      <c r="K87" s="32">
        <v>72.53</v>
      </c>
      <c r="L87" s="32" t="s">
        <v>336</v>
      </c>
    </row>
    <row r="88" spans="1:12" ht="13">
      <c r="A88" s="32" t="s">
        <v>1688</v>
      </c>
      <c r="B88" s="32" t="s">
        <v>308</v>
      </c>
      <c r="C88" s="32" t="s">
        <v>308</v>
      </c>
      <c r="D88" s="32">
        <f t="shared" si="0"/>
        <v>1</v>
      </c>
      <c r="E88" s="32">
        <v>36833</v>
      </c>
      <c r="F88" s="32">
        <v>173056</v>
      </c>
      <c r="G88" s="32">
        <v>416</v>
      </c>
      <c r="H88" s="32">
        <v>416</v>
      </c>
      <c r="I88" s="32">
        <v>1</v>
      </c>
      <c r="J88" s="33">
        <v>1697.81</v>
      </c>
      <c r="K88" s="32">
        <v>66.23</v>
      </c>
      <c r="L88" s="32" t="s">
        <v>336</v>
      </c>
    </row>
    <row r="89" spans="1:12" ht="13">
      <c r="A89" s="32" t="s">
        <v>1689</v>
      </c>
      <c r="B89" s="32" t="s">
        <v>308</v>
      </c>
      <c r="C89" s="32" t="s">
        <v>308</v>
      </c>
      <c r="D89" s="32">
        <f t="shared" si="0"/>
        <v>1</v>
      </c>
      <c r="E89" s="32">
        <v>46613</v>
      </c>
      <c r="F89" s="32">
        <v>173056</v>
      </c>
      <c r="G89" s="32">
        <v>416</v>
      </c>
      <c r="H89" s="32">
        <v>416</v>
      </c>
      <c r="I89" s="32">
        <v>1</v>
      </c>
      <c r="J89" s="33">
        <v>2773.91</v>
      </c>
      <c r="K89" s="32">
        <v>52.74</v>
      </c>
      <c r="L89" s="32" t="s">
        <v>336</v>
      </c>
    </row>
    <row r="90" spans="1:12" ht="13">
      <c r="A90" s="32" t="s">
        <v>1690</v>
      </c>
      <c r="B90" s="32" t="s">
        <v>308</v>
      </c>
      <c r="C90" s="32" t="s">
        <v>308</v>
      </c>
      <c r="D90" s="32">
        <f t="shared" si="0"/>
        <v>1</v>
      </c>
      <c r="E90" s="32">
        <v>38927</v>
      </c>
      <c r="F90" s="32">
        <v>173056</v>
      </c>
      <c r="G90" s="32">
        <v>416</v>
      </c>
      <c r="H90" s="32">
        <v>416</v>
      </c>
      <c r="I90" s="32">
        <v>1</v>
      </c>
      <c r="J90" s="33">
        <v>1545.66</v>
      </c>
      <c r="K90" s="32">
        <v>45.05</v>
      </c>
      <c r="L90" s="32" t="s">
        <v>336</v>
      </c>
    </row>
    <row r="91" spans="1:12" ht="13">
      <c r="A91" s="32" t="s">
        <v>1691</v>
      </c>
      <c r="B91" s="32" t="s">
        <v>308</v>
      </c>
      <c r="C91" s="32" t="s">
        <v>308</v>
      </c>
      <c r="D91" s="32">
        <f t="shared" si="0"/>
        <v>1</v>
      </c>
      <c r="E91" s="32">
        <v>26359</v>
      </c>
      <c r="F91" s="32">
        <v>173056</v>
      </c>
      <c r="G91" s="32">
        <v>416</v>
      </c>
      <c r="H91" s="32">
        <v>416</v>
      </c>
      <c r="I91" s="32">
        <v>1</v>
      </c>
      <c r="J91" s="32">
        <v>621.41</v>
      </c>
      <c r="K91" s="32">
        <v>87.58</v>
      </c>
      <c r="L91" s="32" t="s">
        <v>336</v>
      </c>
    </row>
    <row r="92" spans="1:12" ht="13">
      <c r="A92" s="32" t="s">
        <v>1692</v>
      </c>
      <c r="B92" s="32" t="s">
        <v>308</v>
      </c>
      <c r="C92" s="32" t="s">
        <v>308</v>
      </c>
      <c r="D92" s="32">
        <f t="shared" si="0"/>
        <v>1</v>
      </c>
      <c r="E92" s="32">
        <v>27352</v>
      </c>
      <c r="F92" s="32">
        <v>173056</v>
      </c>
      <c r="G92" s="32">
        <v>416</v>
      </c>
      <c r="H92" s="32">
        <v>416</v>
      </c>
      <c r="I92" s="32">
        <v>1</v>
      </c>
      <c r="J92" s="32">
        <v>552.75</v>
      </c>
      <c r="K92" s="32">
        <v>63.26</v>
      </c>
      <c r="L92" s="32" t="s">
        <v>336</v>
      </c>
    </row>
    <row r="93" spans="1:12" ht="13">
      <c r="A93" s="32" t="s">
        <v>1693</v>
      </c>
      <c r="B93" s="32" t="s">
        <v>308</v>
      </c>
      <c r="C93" s="32" t="s">
        <v>308</v>
      </c>
      <c r="D93" s="32">
        <f t="shared" si="0"/>
        <v>1</v>
      </c>
      <c r="E93" s="32">
        <v>25119</v>
      </c>
      <c r="F93" s="32">
        <v>173056</v>
      </c>
      <c r="G93" s="32">
        <v>416</v>
      </c>
      <c r="H93" s="32">
        <v>416</v>
      </c>
      <c r="I93" s="32">
        <v>1</v>
      </c>
      <c r="J93" s="32">
        <v>594.36</v>
      </c>
      <c r="K93" s="32">
        <v>90.7</v>
      </c>
      <c r="L93" s="32" t="s">
        <v>336</v>
      </c>
    </row>
    <row r="94" spans="1:12" ht="13">
      <c r="A94" s="32" t="s">
        <v>1694</v>
      </c>
      <c r="B94" s="32" t="s">
        <v>308</v>
      </c>
      <c r="C94" s="32" t="s">
        <v>308</v>
      </c>
      <c r="D94" s="32">
        <f t="shared" si="0"/>
        <v>1</v>
      </c>
      <c r="E94" s="32">
        <v>38195</v>
      </c>
      <c r="F94" s="32">
        <v>173056</v>
      </c>
      <c r="G94" s="32">
        <v>416</v>
      </c>
      <c r="H94" s="32">
        <v>416</v>
      </c>
      <c r="I94" s="32">
        <v>1</v>
      </c>
      <c r="J94" s="33">
        <v>3380.94</v>
      </c>
      <c r="K94" s="32">
        <v>82.93</v>
      </c>
      <c r="L94" s="32" t="s">
        <v>336</v>
      </c>
    </row>
    <row r="95" spans="1:12" ht="13">
      <c r="A95" s="32" t="s">
        <v>1695</v>
      </c>
      <c r="B95" s="32" t="s">
        <v>308</v>
      </c>
      <c r="C95" s="32" t="s">
        <v>308</v>
      </c>
      <c r="D95" s="32">
        <f t="shared" si="0"/>
        <v>1</v>
      </c>
      <c r="E95" s="32">
        <v>25175</v>
      </c>
      <c r="F95" s="32">
        <v>173056</v>
      </c>
      <c r="G95" s="32">
        <v>416</v>
      </c>
      <c r="H95" s="32">
        <v>416</v>
      </c>
      <c r="I95" s="32">
        <v>1</v>
      </c>
      <c r="J95" s="32">
        <v>376.87</v>
      </c>
      <c r="K95" s="32">
        <v>55.64</v>
      </c>
      <c r="L95" s="32" t="s">
        <v>336</v>
      </c>
    </row>
    <row r="96" spans="1:12" ht="13">
      <c r="A96" s="32" t="s">
        <v>1696</v>
      </c>
      <c r="B96" s="32" t="s">
        <v>308</v>
      </c>
      <c r="C96" s="32" t="s">
        <v>308</v>
      </c>
      <c r="D96" s="32">
        <f t="shared" si="0"/>
        <v>1</v>
      </c>
      <c r="E96" s="32">
        <v>38796</v>
      </c>
      <c r="F96" s="32">
        <v>173056</v>
      </c>
      <c r="G96" s="32">
        <v>416</v>
      </c>
      <c r="H96" s="32">
        <v>416</v>
      </c>
      <c r="I96" s="32">
        <v>1</v>
      </c>
      <c r="J96" s="33">
        <v>2783.46</v>
      </c>
      <c r="K96" s="32">
        <v>64.98</v>
      </c>
      <c r="L96" s="32" t="s">
        <v>336</v>
      </c>
    </row>
    <row r="97" spans="1:12" ht="13">
      <c r="A97" s="32" t="s">
        <v>1697</v>
      </c>
      <c r="B97" s="32" t="s">
        <v>308</v>
      </c>
      <c r="C97" s="32" t="s">
        <v>308</v>
      </c>
      <c r="D97" s="32">
        <f t="shared" si="0"/>
        <v>1</v>
      </c>
      <c r="E97" s="32">
        <v>32074</v>
      </c>
      <c r="F97" s="32">
        <v>173056</v>
      </c>
      <c r="G97" s="32">
        <v>416</v>
      </c>
      <c r="H97" s="32">
        <v>416</v>
      </c>
      <c r="I97" s="32">
        <v>1</v>
      </c>
      <c r="J97" s="33">
        <v>1816.03</v>
      </c>
      <c r="K97" s="32">
        <v>78.56</v>
      </c>
      <c r="L97" s="32" t="s">
        <v>336</v>
      </c>
    </row>
    <row r="98" spans="1:12" ht="13">
      <c r="A98" s="32" t="s">
        <v>1698</v>
      </c>
      <c r="B98" s="32" t="s">
        <v>308</v>
      </c>
      <c r="C98" s="32" t="s">
        <v>308</v>
      </c>
      <c r="D98" s="32">
        <f t="shared" si="0"/>
        <v>1</v>
      </c>
      <c r="E98" s="32">
        <v>25574</v>
      </c>
      <c r="F98" s="32">
        <v>173056</v>
      </c>
      <c r="G98" s="32">
        <v>416</v>
      </c>
      <c r="H98" s="32">
        <v>416</v>
      </c>
      <c r="I98" s="32">
        <v>1</v>
      </c>
      <c r="J98" s="32">
        <v>630.6</v>
      </c>
      <c r="K98" s="32">
        <v>78.95</v>
      </c>
      <c r="L98" s="32" t="s">
        <v>336</v>
      </c>
    </row>
    <row r="99" spans="1:12" ht="13">
      <c r="A99" s="32" t="s">
        <v>1699</v>
      </c>
      <c r="B99" s="32" t="s">
        <v>308</v>
      </c>
      <c r="C99" s="32" t="s">
        <v>308</v>
      </c>
      <c r="D99" s="32">
        <f t="shared" si="0"/>
        <v>1</v>
      </c>
      <c r="E99" s="32">
        <v>24489</v>
      </c>
      <c r="F99" s="32">
        <v>173056</v>
      </c>
      <c r="G99" s="32">
        <v>416</v>
      </c>
      <c r="H99" s="32">
        <v>416</v>
      </c>
      <c r="I99" s="32">
        <v>1</v>
      </c>
      <c r="J99" s="32">
        <v>547.12</v>
      </c>
      <c r="K99" s="32">
        <v>69.150000000000006</v>
      </c>
      <c r="L99" s="32" t="s">
        <v>336</v>
      </c>
    </row>
    <row r="100" spans="1:12" ht="13">
      <c r="A100" s="32" t="s">
        <v>1700</v>
      </c>
      <c r="B100" s="32" t="s">
        <v>308</v>
      </c>
      <c r="C100" s="32" t="s">
        <v>308</v>
      </c>
      <c r="D100" s="32">
        <f t="shared" si="0"/>
        <v>1</v>
      </c>
      <c r="E100" s="32">
        <v>25629</v>
      </c>
      <c r="F100" s="32">
        <v>173056</v>
      </c>
      <c r="G100" s="32">
        <v>416</v>
      </c>
      <c r="H100" s="32">
        <v>416</v>
      </c>
      <c r="I100" s="32">
        <v>1</v>
      </c>
      <c r="J100" s="32">
        <v>384.26</v>
      </c>
      <c r="K100" s="32">
        <v>75.349999999999994</v>
      </c>
      <c r="L100" s="32" t="s">
        <v>336</v>
      </c>
    </row>
    <row r="101" spans="1:12" ht="13">
      <c r="A101" s="32" t="s">
        <v>1701</v>
      </c>
      <c r="B101" s="32" t="s">
        <v>308</v>
      </c>
      <c r="C101" s="32" t="s">
        <v>308</v>
      </c>
      <c r="D101" s="32">
        <f t="shared" si="0"/>
        <v>1</v>
      </c>
      <c r="E101" s="32">
        <v>29903</v>
      </c>
      <c r="F101" s="32">
        <v>173056</v>
      </c>
      <c r="G101" s="32">
        <v>416</v>
      </c>
      <c r="H101" s="32">
        <v>416</v>
      </c>
      <c r="I101" s="32">
        <v>1</v>
      </c>
      <c r="J101" s="33">
        <v>1250.82</v>
      </c>
      <c r="K101" s="32">
        <v>52.74</v>
      </c>
      <c r="L101" s="32" t="s">
        <v>336</v>
      </c>
    </row>
    <row r="102" spans="1:12" ht="13">
      <c r="A102" s="32" t="s">
        <v>1702</v>
      </c>
      <c r="B102" s="32" t="s">
        <v>308</v>
      </c>
      <c r="C102" s="32" t="s">
        <v>308</v>
      </c>
      <c r="D102" s="32">
        <f t="shared" si="0"/>
        <v>1</v>
      </c>
      <c r="E102" s="32">
        <v>33172</v>
      </c>
      <c r="F102" s="32">
        <v>173056</v>
      </c>
      <c r="G102" s="32">
        <v>416</v>
      </c>
      <c r="H102" s="32">
        <v>416</v>
      </c>
      <c r="I102" s="32">
        <v>1</v>
      </c>
      <c r="J102" s="32">
        <v>885.54</v>
      </c>
      <c r="K102" s="32">
        <v>59.63</v>
      </c>
      <c r="L102" s="32" t="s">
        <v>336</v>
      </c>
    </row>
    <row r="103" spans="1:12" ht="13">
      <c r="A103" s="32" t="s">
        <v>1703</v>
      </c>
      <c r="B103" s="32" t="s">
        <v>308</v>
      </c>
      <c r="C103" s="32" t="s">
        <v>308</v>
      </c>
      <c r="D103" s="32">
        <f t="shared" si="0"/>
        <v>1</v>
      </c>
      <c r="E103" s="32">
        <v>76429</v>
      </c>
      <c r="F103" s="32">
        <v>120000</v>
      </c>
      <c r="G103" s="32">
        <v>300</v>
      </c>
      <c r="H103" s="32">
        <v>400</v>
      </c>
      <c r="I103" s="32">
        <v>0.75</v>
      </c>
      <c r="J103" s="33">
        <v>1518.3</v>
      </c>
      <c r="K103" s="32">
        <v>84.34</v>
      </c>
      <c r="L103" s="32" t="s">
        <v>309</v>
      </c>
    </row>
    <row r="104" spans="1:12" ht="13">
      <c r="A104" s="32" t="s">
        <v>1704</v>
      </c>
      <c r="B104" s="32" t="s">
        <v>308</v>
      </c>
      <c r="C104" s="32" t="s">
        <v>308</v>
      </c>
      <c r="D104" s="32">
        <f t="shared" si="0"/>
        <v>1</v>
      </c>
      <c r="E104" s="32">
        <v>65614</v>
      </c>
      <c r="F104" s="32">
        <v>120000</v>
      </c>
      <c r="G104" s="32">
        <v>300</v>
      </c>
      <c r="H104" s="32">
        <v>400</v>
      </c>
      <c r="I104" s="32">
        <v>0.75</v>
      </c>
      <c r="J104" s="33">
        <v>1671.58</v>
      </c>
      <c r="K104" s="32">
        <v>83.71</v>
      </c>
      <c r="L104" s="32" t="s">
        <v>309</v>
      </c>
    </row>
    <row r="105" spans="1:12" ht="13">
      <c r="A105" s="32" t="s">
        <v>1705</v>
      </c>
      <c r="B105" s="32" t="s">
        <v>308</v>
      </c>
      <c r="C105" s="32" t="s">
        <v>308</v>
      </c>
      <c r="D105" s="32">
        <f t="shared" si="0"/>
        <v>1</v>
      </c>
      <c r="E105" s="32">
        <v>79768</v>
      </c>
      <c r="F105" s="32">
        <v>307200</v>
      </c>
      <c r="G105" s="32">
        <v>480</v>
      </c>
      <c r="H105" s="32">
        <v>640</v>
      </c>
      <c r="I105" s="32">
        <v>0.75</v>
      </c>
      <c r="J105" s="33">
        <v>3314.18</v>
      </c>
      <c r="K105" s="32">
        <v>69.56</v>
      </c>
      <c r="L105" s="32" t="s">
        <v>323</v>
      </c>
    </row>
    <row r="106" spans="1:12" ht="13">
      <c r="A106" s="32" t="s">
        <v>1706</v>
      </c>
      <c r="B106" s="32" t="s">
        <v>308</v>
      </c>
      <c r="C106" s="32" t="s">
        <v>308</v>
      </c>
      <c r="D106" s="32">
        <f t="shared" si="0"/>
        <v>1</v>
      </c>
      <c r="E106" s="32">
        <v>79262</v>
      </c>
      <c r="F106" s="32">
        <v>307200</v>
      </c>
      <c r="G106" s="32">
        <v>480</v>
      </c>
      <c r="H106" s="32">
        <v>640</v>
      </c>
      <c r="I106" s="32">
        <v>0.75</v>
      </c>
      <c r="J106" s="33">
        <v>3379.06</v>
      </c>
      <c r="K106" s="32">
        <v>55.61</v>
      </c>
      <c r="L106" s="32" t="s">
        <v>323</v>
      </c>
    </row>
    <row r="107" spans="1:12" ht="13">
      <c r="A107" s="32" t="s">
        <v>1707</v>
      </c>
      <c r="B107" s="32" t="s">
        <v>308</v>
      </c>
      <c r="C107" s="32" t="s">
        <v>308</v>
      </c>
      <c r="D107" s="32">
        <f t="shared" si="0"/>
        <v>1</v>
      </c>
      <c r="E107" s="32">
        <v>61821</v>
      </c>
      <c r="F107" s="32">
        <v>273280</v>
      </c>
      <c r="G107" s="32">
        <v>427</v>
      </c>
      <c r="H107" s="32">
        <v>640</v>
      </c>
      <c r="I107" s="32">
        <v>0.67</v>
      </c>
      <c r="J107" s="33">
        <v>2340.33</v>
      </c>
      <c r="K107" s="32">
        <v>79.67</v>
      </c>
      <c r="L107" s="32" t="s">
        <v>323</v>
      </c>
    </row>
    <row r="108" spans="1:12" ht="13">
      <c r="A108" s="32" t="s">
        <v>1708</v>
      </c>
      <c r="B108" s="32" t="s">
        <v>571</v>
      </c>
      <c r="C108" s="32" t="s">
        <v>308</v>
      </c>
      <c r="D108" s="32">
        <f t="shared" si="0"/>
        <v>0</v>
      </c>
      <c r="E108" s="32">
        <v>59299</v>
      </c>
      <c r="F108" s="32">
        <v>307200</v>
      </c>
      <c r="G108" s="32">
        <v>480</v>
      </c>
      <c r="H108" s="32">
        <v>640</v>
      </c>
      <c r="I108" s="32">
        <v>0.75</v>
      </c>
      <c r="J108" s="33">
        <v>4054.14</v>
      </c>
      <c r="K108" s="32">
        <v>66.260000000000005</v>
      </c>
      <c r="L108" s="32" t="s">
        <v>336</v>
      </c>
    </row>
    <row r="109" spans="1:12" ht="13">
      <c r="A109" s="32" t="s">
        <v>1709</v>
      </c>
      <c r="B109" s="32" t="s">
        <v>308</v>
      </c>
      <c r="C109" s="32" t="s">
        <v>308</v>
      </c>
      <c r="D109" s="32">
        <f t="shared" si="0"/>
        <v>1</v>
      </c>
      <c r="E109" s="32">
        <v>50907</v>
      </c>
      <c r="F109" s="32">
        <v>307200</v>
      </c>
      <c r="G109" s="32">
        <v>480</v>
      </c>
      <c r="H109" s="32">
        <v>640</v>
      </c>
      <c r="I109" s="32">
        <v>0.75</v>
      </c>
      <c r="J109" s="33">
        <v>3189.18</v>
      </c>
      <c r="K109" s="32">
        <v>59.48</v>
      </c>
      <c r="L109" s="32" t="s">
        <v>336</v>
      </c>
    </row>
    <row r="110" spans="1:12" ht="13">
      <c r="A110" s="32" t="s">
        <v>1710</v>
      </c>
      <c r="B110" s="32" t="s">
        <v>308</v>
      </c>
      <c r="C110" s="32" t="s">
        <v>308</v>
      </c>
      <c r="D110" s="32">
        <f t="shared" si="0"/>
        <v>1</v>
      </c>
      <c r="E110" s="32">
        <v>7922</v>
      </c>
      <c r="F110" s="32">
        <v>13440</v>
      </c>
      <c r="G110" s="32">
        <v>96</v>
      </c>
      <c r="H110" s="32">
        <v>140</v>
      </c>
      <c r="I110" s="32">
        <v>0.69</v>
      </c>
      <c r="J110" s="33">
        <v>2436.39</v>
      </c>
      <c r="K110" s="32">
        <v>72.540000000000006</v>
      </c>
      <c r="L110" s="32" t="s">
        <v>336</v>
      </c>
    </row>
    <row r="111" spans="1:12" ht="13">
      <c r="A111" s="32" t="s">
        <v>1711</v>
      </c>
      <c r="B111" s="32" t="s">
        <v>308</v>
      </c>
      <c r="C111" s="32" t="s">
        <v>308</v>
      </c>
      <c r="D111" s="32">
        <f t="shared" si="0"/>
        <v>1</v>
      </c>
      <c r="E111" s="32">
        <v>46299</v>
      </c>
      <c r="F111" s="32">
        <v>273280</v>
      </c>
      <c r="G111" s="32">
        <v>427</v>
      </c>
      <c r="H111" s="32">
        <v>640</v>
      </c>
      <c r="I111" s="32">
        <v>0.67</v>
      </c>
      <c r="J111" s="33">
        <v>2056.1799999999998</v>
      </c>
      <c r="K111" s="32">
        <v>90.71</v>
      </c>
      <c r="L111" s="32" t="s">
        <v>425</v>
      </c>
    </row>
    <row r="112" spans="1:12" ht="13">
      <c r="A112" s="32" t="s">
        <v>1712</v>
      </c>
      <c r="B112" s="32" t="s">
        <v>308</v>
      </c>
      <c r="C112" s="32" t="s">
        <v>308</v>
      </c>
      <c r="D112" s="32">
        <f t="shared" si="0"/>
        <v>1</v>
      </c>
      <c r="E112" s="32">
        <v>40979</v>
      </c>
      <c r="F112" s="32">
        <v>273280</v>
      </c>
      <c r="G112" s="32">
        <v>427</v>
      </c>
      <c r="H112" s="32">
        <v>640</v>
      </c>
      <c r="I112" s="32">
        <v>0.67</v>
      </c>
      <c r="J112" s="33">
        <v>1465.99</v>
      </c>
      <c r="K112" s="32">
        <v>79.47</v>
      </c>
      <c r="L112" s="32" t="s">
        <v>425</v>
      </c>
    </row>
    <row r="113" spans="1:12" ht="13">
      <c r="A113" s="32" t="s">
        <v>1713</v>
      </c>
      <c r="B113" s="32" t="s">
        <v>308</v>
      </c>
      <c r="C113" s="32" t="s">
        <v>308</v>
      </c>
      <c r="D113" s="32">
        <f t="shared" si="0"/>
        <v>1</v>
      </c>
      <c r="E113" s="32">
        <v>47908</v>
      </c>
      <c r="F113" s="32">
        <v>273280</v>
      </c>
      <c r="G113" s="32">
        <v>427</v>
      </c>
      <c r="H113" s="32">
        <v>640</v>
      </c>
      <c r="I113" s="32">
        <v>0.67</v>
      </c>
      <c r="J113" s="33">
        <v>1766.06</v>
      </c>
      <c r="K113" s="32">
        <v>86.6</v>
      </c>
      <c r="L113" s="32" t="s">
        <v>425</v>
      </c>
    </row>
    <row r="114" spans="1:12" ht="13">
      <c r="A114" s="32" t="s">
        <v>1714</v>
      </c>
      <c r="B114" s="32" t="s">
        <v>464</v>
      </c>
      <c r="C114" s="32" t="s">
        <v>464</v>
      </c>
      <c r="D114" s="32">
        <f t="shared" si="0"/>
        <v>1</v>
      </c>
      <c r="E114" s="32">
        <v>34970</v>
      </c>
      <c r="F114" s="32">
        <v>173056</v>
      </c>
      <c r="G114" s="32">
        <v>416</v>
      </c>
      <c r="H114" s="32">
        <v>416</v>
      </c>
      <c r="I114" s="32">
        <v>1</v>
      </c>
      <c r="J114" s="33">
        <v>1589.68</v>
      </c>
      <c r="K114" s="32">
        <v>66.48</v>
      </c>
      <c r="L114" s="32" t="s">
        <v>464</v>
      </c>
    </row>
    <row r="115" spans="1:12" ht="13">
      <c r="A115" s="32" t="s">
        <v>1715</v>
      </c>
      <c r="B115" s="32" t="s">
        <v>464</v>
      </c>
      <c r="C115" s="32" t="s">
        <v>464</v>
      </c>
      <c r="D115" s="32">
        <f t="shared" si="0"/>
        <v>1</v>
      </c>
      <c r="E115" s="32">
        <v>41292</v>
      </c>
      <c r="F115" s="32">
        <v>173056</v>
      </c>
      <c r="G115" s="32">
        <v>416</v>
      </c>
      <c r="H115" s="32">
        <v>416</v>
      </c>
      <c r="I115" s="32">
        <v>1</v>
      </c>
      <c r="J115" s="33">
        <v>1619.42</v>
      </c>
      <c r="K115" s="32">
        <v>46.36</v>
      </c>
      <c r="L115" s="32" t="s">
        <v>464</v>
      </c>
    </row>
    <row r="116" spans="1:12" ht="13">
      <c r="A116" s="32" t="s">
        <v>1716</v>
      </c>
      <c r="B116" s="32" t="s">
        <v>464</v>
      </c>
      <c r="C116" s="32" t="s">
        <v>464</v>
      </c>
      <c r="D116" s="32">
        <f t="shared" si="0"/>
        <v>1</v>
      </c>
      <c r="E116" s="32">
        <v>27492</v>
      </c>
      <c r="F116" s="32">
        <v>173056</v>
      </c>
      <c r="G116" s="32">
        <v>416</v>
      </c>
      <c r="H116" s="32">
        <v>416</v>
      </c>
      <c r="I116" s="32">
        <v>1</v>
      </c>
      <c r="J116" s="32">
        <v>570.09</v>
      </c>
      <c r="K116" s="32">
        <v>63.7</v>
      </c>
      <c r="L116" s="32" t="s">
        <v>464</v>
      </c>
    </row>
    <row r="117" spans="1:12" ht="13">
      <c r="A117" s="32" t="s">
        <v>1717</v>
      </c>
      <c r="B117" s="32" t="s">
        <v>464</v>
      </c>
      <c r="C117" s="32" t="s">
        <v>464</v>
      </c>
      <c r="D117" s="32">
        <f t="shared" si="0"/>
        <v>1</v>
      </c>
      <c r="E117" s="32">
        <v>33582</v>
      </c>
      <c r="F117" s="32">
        <v>173056</v>
      </c>
      <c r="G117" s="32">
        <v>416</v>
      </c>
      <c r="H117" s="32">
        <v>416</v>
      </c>
      <c r="I117" s="32">
        <v>1</v>
      </c>
      <c r="J117" s="33">
        <v>1282.28</v>
      </c>
      <c r="K117" s="32">
        <v>63.5</v>
      </c>
      <c r="L117" s="32" t="s">
        <v>464</v>
      </c>
    </row>
    <row r="118" spans="1:12" ht="13">
      <c r="A118" s="32" t="s">
        <v>1718</v>
      </c>
      <c r="B118" s="32" t="s">
        <v>464</v>
      </c>
      <c r="C118" s="32" t="s">
        <v>464</v>
      </c>
      <c r="D118" s="32">
        <f t="shared" si="0"/>
        <v>1</v>
      </c>
      <c r="E118" s="32">
        <v>33469</v>
      </c>
      <c r="F118" s="32">
        <v>173056</v>
      </c>
      <c r="G118" s="32">
        <v>416</v>
      </c>
      <c r="H118" s="32">
        <v>416</v>
      </c>
      <c r="I118" s="32">
        <v>1</v>
      </c>
      <c r="J118" s="33">
        <v>1648.15</v>
      </c>
      <c r="K118" s="32">
        <v>82.44</v>
      </c>
      <c r="L118" s="32" t="s">
        <v>464</v>
      </c>
    </row>
    <row r="119" spans="1:12" ht="13">
      <c r="A119" s="32" t="s">
        <v>1719</v>
      </c>
      <c r="B119" s="32" t="s">
        <v>464</v>
      </c>
      <c r="C119" s="32" t="s">
        <v>464</v>
      </c>
      <c r="D119" s="32">
        <f t="shared" si="0"/>
        <v>1</v>
      </c>
      <c r="E119" s="32">
        <v>36294</v>
      </c>
      <c r="F119" s="32">
        <v>173056</v>
      </c>
      <c r="G119" s="32">
        <v>416</v>
      </c>
      <c r="H119" s="32">
        <v>416</v>
      </c>
      <c r="I119" s="32">
        <v>1</v>
      </c>
      <c r="J119" s="33">
        <v>1258.49</v>
      </c>
      <c r="K119" s="32">
        <v>54.94</v>
      </c>
      <c r="L119" s="32" t="s">
        <v>464</v>
      </c>
    </row>
    <row r="120" spans="1:12" ht="13">
      <c r="A120" s="32" t="s">
        <v>1720</v>
      </c>
      <c r="B120" s="32" t="s">
        <v>464</v>
      </c>
      <c r="C120" s="32" t="s">
        <v>464</v>
      </c>
      <c r="D120" s="32">
        <f t="shared" si="0"/>
        <v>1</v>
      </c>
      <c r="E120" s="32">
        <v>33769</v>
      </c>
      <c r="F120" s="32">
        <v>173056</v>
      </c>
      <c r="G120" s="32">
        <v>416</v>
      </c>
      <c r="H120" s="32">
        <v>416</v>
      </c>
      <c r="I120" s="32">
        <v>1</v>
      </c>
      <c r="J120" s="32">
        <v>924</v>
      </c>
      <c r="K120" s="32">
        <v>69.260000000000005</v>
      </c>
      <c r="L120" s="32" t="s">
        <v>464</v>
      </c>
    </row>
    <row r="121" spans="1:12" ht="13">
      <c r="A121" s="32" t="s">
        <v>1721</v>
      </c>
      <c r="B121" s="32" t="s">
        <v>464</v>
      </c>
      <c r="C121" s="32" t="s">
        <v>464</v>
      </c>
      <c r="D121" s="32">
        <f t="shared" si="0"/>
        <v>1</v>
      </c>
      <c r="E121" s="32">
        <v>28033</v>
      </c>
      <c r="F121" s="32">
        <v>173056</v>
      </c>
      <c r="G121" s="32">
        <v>416</v>
      </c>
      <c r="H121" s="32">
        <v>416</v>
      </c>
      <c r="I121" s="32">
        <v>1</v>
      </c>
      <c r="J121" s="32">
        <v>744.84</v>
      </c>
      <c r="K121" s="32">
        <v>76.569999999999993</v>
      </c>
      <c r="L121" s="32" t="s">
        <v>464</v>
      </c>
    </row>
    <row r="122" spans="1:12" ht="13">
      <c r="A122" s="32" t="s">
        <v>1722</v>
      </c>
      <c r="B122" s="32" t="s">
        <v>464</v>
      </c>
      <c r="C122" s="32" t="s">
        <v>464</v>
      </c>
      <c r="D122" s="32">
        <f t="shared" si="0"/>
        <v>1</v>
      </c>
      <c r="E122" s="32">
        <v>36677</v>
      </c>
      <c r="F122" s="32">
        <v>173056</v>
      </c>
      <c r="G122" s="32">
        <v>416</v>
      </c>
      <c r="H122" s="32">
        <v>416</v>
      </c>
      <c r="I122" s="32">
        <v>1</v>
      </c>
      <c r="J122" s="33">
        <v>1981.06</v>
      </c>
      <c r="K122" s="32">
        <v>64.77</v>
      </c>
      <c r="L122" s="32" t="s">
        <v>464</v>
      </c>
    </row>
    <row r="123" spans="1:12" ht="13">
      <c r="A123" s="32" t="s">
        <v>1723</v>
      </c>
      <c r="B123" s="32" t="s">
        <v>464</v>
      </c>
      <c r="C123" s="32" t="s">
        <v>464</v>
      </c>
      <c r="D123" s="32">
        <f t="shared" si="0"/>
        <v>1</v>
      </c>
      <c r="E123" s="32">
        <v>43031</v>
      </c>
      <c r="F123" s="32">
        <v>173056</v>
      </c>
      <c r="G123" s="32">
        <v>416</v>
      </c>
      <c r="H123" s="32">
        <v>416</v>
      </c>
      <c r="I123" s="32">
        <v>1</v>
      </c>
      <c r="J123" s="33">
        <v>1787.36</v>
      </c>
      <c r="K123" s="32">
        <v>57.59</v>
      </c>
      <c r="L123" s="32" t="s">
        <v>464</v>
      </c>
    </row>
    <row r="124" spans="1:12" ht="13">
      <c r="A124" s="32" t="s">
        <v>1724</v>
      </c>
      <c r="B124" s="32" t="s">
        <v>464</v>
      </c>
      <c r="C124" s="32" t="s">
        <v>464</v>
      </c>
      <c r="D124" s="32">
        <f t="shared" si="0"/>
        <v>1</v>
      </c>
      <c r="E124" s="32">
        <v>40533</v>
      </c>
      <c r="F124" s="32">
        <v>173056</v>
      </c>
      <c r="G124" s="32">
        <v>416</v>
      </c>
      <c r="H124" s="32">
        <v>416</v>
      </c>
      <c r="I124" s="32">
        <v>1</v>
      </c>
      <c r="J124" s="33">
        <v>2082.8200000000002</v>
      </c>
      <c r="K124" s="32">
        <v>61.37</v>
      </c>
      <c r="L124" s="32" t="s">
        <v>464</v>
      </c>
    </row>
    <row r="125" spans="1:12" ht="13">
      <c r="A125" s="32" t="s">
        <v>1725</v>
      </c>
      <c r="B125" s="32" t="s">
        <v>464</v>
      </c>
      <c r="C125" s="32" t="s">
        <v>464</v>
      </c>
      <c r="D125" s="32">
        <f t="shared" si="0"/>
        <v>1</v>
      </c>
      <c r="E125" s="32">
        <v>23231</v>
      </c>
      <c r="F125" s="32">
        <v>173056</v>
      </c>
      <c r="G125" s="32">
        <v>416</v>
      </c>
      <c r="H125" s="32">
        <v>416</v>
      </c>
      <c r="I125" s="32">
        <v>1</v>
      </c>
      <c r="J125" s="32">
        <v>380.24</v>
      </c>
      <c r="K125" s="32">
        <v>83.33</v>
      </c>
      <c r="L125" s="32" t="s">
        <v>464</v>
      </c>
    </row>
    <row r="126" spans="1:12" ht="13">
      <c r="A126" s="32" t="s">
        <v>1726</v>
      </c>
      <c r="B126" s="32" t="s">
        <v>464</v>
      </c>
      <c r="C126" s="32" t="s">
        <v>464</v>
      </c>
      <c r="D126" s="32">
        <f t="shared" si="0"/>
        <v>1</v>
      </c>
      <c r="E126" s="32">
        <v>24301</v>
      </c>
      <c r="F126" s="32">
        <v>173056</v>
      </c>
      <c r="G126" s="32">
        <v>416</v>
      </c>
      <c r="H126" s="32">
        <v>416</v>
      </c>
      <c r="I126" s="32">
        <v>1</v>
      </c>
      <c r="J126" s="32">
        <v>298.73</v>
      </c>
      <c r="K126" s="32">
        <v>66.41</v>
      </c>
      <c r="L126" s="32" t="s">
        <v>464</v>
      </c>
    </row>
    <row r="127" spans="1:12" ht="13">
      <c r="A127" s="32" t="s">
        <v>1727</v>
      </c>
      <c r="B127" s="32" t="s">
        <v>464</v>
      </c>
      <c r="C127" s="32" t="s">
        <v>464</v>
      </c>
      <c r="D127" s="32">
        <f t="shared" si="0"/>
        <v>1</v>
      </c>
      <c r="E127" s="32">
        <v>34925</v>
      </c>
      <c r="F127" s="32">
        <v>173056</v>
      </c>
      <c r="G127" s="32">
        <v>416</v>
      </c>
      <c r="H127" s="32">
        <v>416</v>
      </c>
      <c r="I127" s="32">
        <v>1</v>
      </c>
      <c r="J127" s="33">
        <v>1148.8</v>
      </c>
      <c r="K127" s="32">
        <v>68.680000000000007</v>
      </c>
      <c r="L127" s="32" t="s">
        <v>464</v>
      </c>
    </row>
    <row r="128" spans="1:12" ht="13">
      <c r="A128" s="32" t="s">
        <v>1728</v>
      </c>
      <c r="B128" s="32" t="s">
        <v>464</v>
      </c>
      <c r="C128" s="32" t="s">
        <v>464</v>
      </c>
      <c r="D128" s="32">
        <f t="shared" si="0"/>
        <v>1</v>
      </c>
      <c r="E128" s="32">
        <v>42619</v>
      </c>
      <c r="F128" s="32">
        <v>173056</v>
      </c>
      <c r="G128" s="32">
        <v>416</v>
      </c>
      <c r="H128" s="32">
        <v>416</v>
      </c>
      <c r="I128" s="32">
        <v>1</v>
      </c>
      <c r="J128" s="33">
        <v>2635.18</v>
      </c>
      <c r="K128" s="32">
        <v>52.9</v>
      </c>
      <c r="L128" s="32" t="s">
        <v>464</v>
      </c>
    </row>
    <row r="129" spans="1:12" ht="13">
      <c r="A129" s="32" t="s">
        <v>1729</v>
      </c>
      <c r="B129" s="32" t="s">
        <v>464</v>
      </c>
      <c r="C129" s="32" t="s">
        <v>464</v>
      </c>
      <c r="D129" s="32">
        <f t="shared" si="0"/>
        <v>1</v>
      </c>
      <c r="E129" s="32">
        <v>33968</v>
      </c>
      <c r="F129" s="32">
        <v>173056</v>
      </c>
      <c r="G129" s="32">
        <v>416</v>
      </c>
      <c r="H129" s="32">
        <v>416</v>
      </c>
      <c r="I129" s="32">
        <v>1</v>
      </c>
      <c r="J129" s="32">
        <v>688.89</v>
      </c>
      <c r="K129" s="32">
        <v>63.32</v>
      </c>
      <c r="L129" s="32" t="s">
        <v>464</v>
      </c>
    </row>
    <row r="130" spans="1:12" ht="13">
      <c r="A130" s="32" t="s">
        <v>1730</v>
      </c>
      <c r="B130" s="32" t="s">
        <v>464</v>
      </c>
      <c r="C130" s="32" t="s">
        <v>464</v>
      </c>
      <c r="D130" s="32">
        <f t="shared" si="0"/>
        <v>1</v>
      </c>
      <c r="E130" s="32">
        <v>27386</v>
      </c>
      <c r="F130" s="32">
        <v>173056</v>
      </c>
      <c r="G130" s="32">
        <v>416</v>
      </c>
      <c r="H130" s="32">
        <v>416</v>
      </c>
      <c r="I130" s="32">
        <v>1</v>
      </c>
      <c r="J130" s="32">
        <v>773.89</v>
      </c>
      <c r="K130" s="32">
        <v>77.37</v>
      </c>
      <c r="L130" s="32" t="s">
        <v>464</v>
      </c>
    </row>
    <row r="131" spans="1:12" ht="13">
      <c r="A131" s="32" t="s">
        <v>1731</v>
      </c>
      <c r="B131" s="32" t="s">
        <v>464</v>
      </c>
      <c r="C131" s="32" t="s">
        <v>464</v>
      </c>
      <c r="D131" s="32">
        <f t="shared" si="0"/>
        <v>1</v>
      </c>
      <c r="E131" s="32">
        <v>24688</v>
      </c>
      <c r="F131" s="32">
        <v>173056</v>
      </c>
      <c r="G131" s="32">
        <v>416</v>
      </c>
      <c r="H131" s="32">
        <v>416</v>
      </c>
      <c r="I131" s="32">
        <v>1</v>
      </c>
      <c r="J131" s="32">
        <v>589.76</v>
      </c>
      <c r="K131" s="32">
        <v>84.46</v>
      </c>
      <c r="L131" s="32" t="s">
        <v>464</v>
      </c>
    </row>
    <row r="132" spans="1:12" ht="13">
      <c r="A132" s="32" t="s">
        <v>1732</v>
      </c>
      <c r="B132" s="32" t="s">
        <v>571</v>
      </c>
      <c r="C132" s="32" t="s">
        <v>10</v>
      </c>
      <c r="D132" s="32">
        <f t="shared" si="0"/>
        <v>0</v>
      </c>
      <c r="E132" s="32">
        <v>23689</v>
      </c>
      <c r="F132" s="32">
        <v>120000</v>
      </c>
      <c r="G132" s="32">
        <v>300</v>
      </c>
      <c r="H132" s="32">
        <v>400</v>
      </c>
      <c r="I132" s="32">
        <v>0.75</v>
      </c>
      <c r="J132" s="33">
        <v>2353.08</v>
      </c>
      <c r="K132" s="32">
        <v>87.18</v>
      </c>
      <c r="L132" s="32" t="s">
        <v>11</v>
      </c>
    </row>
    <row r="133" spans="1:12" ht="13">
      <c r="A133" s="32" t="s">
        <v>1733</v>
      </c>
      <c r="B133" s="32" t="s">
        <v>571</v>
      </c>
      <c r="C133" s="32" t="s">
        <v>10</v>
      </c>
      <c r="D133" s="32">
        <f t="shared" si="0"/>
        <v>0</v>
      </c>
      <c r="E133" s="32">
        <v>25704</v>
      </c>
      <c r="F133" s="32">
        <v>120000</v>
      </c>
      <c r="G133" s="32">
        <v>300</v>
      </c>
      <c r="H133" s="32">
        <v>400</v>
      </c>
      <c r="I133" s="32">
        <v>0.75</v>
      </c>
      <c r="J133" s="33">
        <v>2984.09</v>
      </c>
      <c r="K133" s="32">
        <v>89.24</v>
      </c>
      <c r="L133" s="32" t="s">
        <v>11</v>
      </c>
    </row>
    <row r="134" spans="1:12" ht="13">
      <c r="A134" s="32" t="s">
        <v>1734</v>
      </c>
      <c r="B134" s="32" t="s">
        <v>571</v>
      </c>
      <c r="C134" s="32" t="s">
        <v>10</v>
      </c>
      <c r="D134" s="32">
        <f t="shared" si="0"/>
        <v>0</v>
      </c>
      <c r="E134" s="32">
        <v>32560</v>
      </c>
      <c r="F134" s="32">
        <v>120000</v>
      </c>
      <c r="G134" s="32">
        <v>300</v>
      </c>
      <c r="H134" s="32">
        <v>400</v>
      </c>
      <c r="I134" s="32">
        <v>0.75</v>
      </c>
      <c r="J134" s="33">
        <v>3188.11</v>
      </c>
      <c r="K134" s="32">
        <v>71.03</v>
      </c>
      <c r="L134" s="32" t="s">
        <v>11</v>
      </c>
    </row>
    <row r="135" spans="1:12" ht="13">
      <c r="A135" s="32" t="s">
        <v>1735</v>
      </c>
      <c r="B135" s="32" t="s">
        <v>10</v>
      </c>
      <c r="C135" s="32" t="s">
        <v>10</v>
      </c>
      <c r="D135" s="32">
        <f t="shared" si="0"/>
        <v>1</v>
      </c>
      <c r="E135" s="32">
        <v>57453</v>
      </c>
      <c r="F135" s="32">
        <v>273280</v>
      </c>
      <c r="G135" s="32">
        <v>427</v>
      </c>
      <c r="H135" s="32">
        <v>640</v>
      </c>
      <c r="I135" s="32">
        <v>0.67</v>
      </c>
      <c r="J135" s="33">
        <v>1390.19</v>
      </c>
      <c r="K135" s="32">
        <v>79.14</v>
      </c>
      <c r="L135" s="32" t="s">
        <v>42</v>
      </c>
    </row>
    <row r="136" spans="1:12" ht="13">
      <c r="A136" s="32" t="s">
        <v>1736</v>
      </c>
      <c r="B136" s="32" t="s">
        <v>10</v>
      </c>
      <c r="C136" s="32" t="s">
        <v>10</v>
      </c>
      <c r="D136" s="32">
        <f t="shared" si="0"/>
        <v>1</v>
      </c>
      <c r="E136" s="32">
        <v>52563</v>
      </c>
      <c r="F136" s="32">
        <v>273280</v>
      </c>
      <c r="G136" s="32">
        <v>427</v>
      </c>
      <c r="H136" s="32">
        <v>640</v>
      </c>
      <c r="I136" s="32">
        <v>0.67</v>
      </c>
      <c r="J136" s="33">
        <v>1185.47</v>
      </c>
      <c r="K136" s="32">
        <v>79.36</v>
      </c>
      <c r="L136" s="32" t="s">
        <v>42</v>
      </c>
    </row>
    <row r="137" spans="1:12" ht="13">
      <c r="A137" s="32" t="s">
        <v>1737</v>
      </c>
      <c r="B137" s="32" t="s">
        <v>10</v>
      </c>
      <c r="C137" s="32" t="s">
        <v>10</v>
      </c>
      <c r="D137" s="32">
        <f t="shared" si="0"/>
        <v>1</v>
      </c>
      <c r="E137" s="32">
        <v>108011</v>
      </c>
      <c r="F137" s="32">
        <v>307200</v>
      </c>
      <c r="G137" s="32">
        <v>480</v>
      </c>
      <c r="H137" s="32">
        <v>640</v>
      </c>
      <c r="I137" s="32">
        <v>0.75</v>
      </c>
      <c r="J137" s="33">
        <v>6748.54</v>
      </c>
      <c r="K137" s="32">
        <v>64</v>
      </c>
      <c r="L137" s="32" t="s">
        <v>445</v>
      </c>
    </row>
    <row r="138" spans="1:12" ht="13">
      <c r="A138" s="32" t="s">
        <v>1738</v>
      </c>
      <c r="B138" s="32" t="s">
        <v>10</v>
      </c>
      <c r="C138" s="32" t="s">
        <v>10</v>
      </c>
      <c r="D138" s="32">
        <f t="shared" si="0"/>
        <v>1</v>
      </c>
      <c r="E138" s="32">
        <v>60319</v>
      </c>
      <c r="F138" s="32">
        <v>307200</v>
      </c>
      <c r="G138" s="32">
        <v>480</v>
      </c>
      <c r="H138" s="32">
        <v>640</v>
      </c>
      <c r="I138" s="32">
        <v>0.75</v>
      </c>
      <c r="J138" s="33">
        <v>2553.79</v>
      </c>
      <c r="K138" s="32">
        <v>51.76</v>
      </c>
      <c r="L138" s="32" t="s">
        <v>445</v>
      </c>
    </row>
    <row r="139" spans="1:12" ht="13">
      <c r="A139" s="32" t="s">
        <v>1739</v>
      </c>
      <c r="B139" s="32" t="s">
        <v>10</v>
      </c>
      <c r="C139" s="32" t="s">
        <v>10</v>
      </c>
      <c r="D139" s="32">
        <f t="shared" si="0"/>
        <v>1</v>
      </c>
      <c r="E139" s="32">
        <v>64920</v>
      </c>
      <c r="F139" s="32">
        <v>265600</v>
      </c>
      <c r="G139" s="32">
        <v>415</v>
      </c>
      <c r="H139" s="32">
        <v>640</v>
      </c>
      <c r="I139" s="32">
        <v>0.65</v>
      </c>
      <c r="J139" s="33">
        <v>5446.76</v>
      </c>
      <c r="K139" s="32">
        <v>78.489999999999995</v>
      </c>
      <c r="L139" s="32" t="s">
        <v>810</v>
      </c>
    </row>
    <row r="140" spans="1:12" ht="13">
      <c r="A140" s="32" t="s">
        <v>1740</v>
      </c>
      <c r="B140" s="32" t="s">
        <v>10</v>
      </c>
      <c r="C140" s="32" t="s">
        <v>10</v>
      </c>
      <c r="D140" s="32">
        <f t="shared" si="0"/>
        <v>1</v>
      </c>
      <c r="E140" s="32">
        <v>55846</v>
      </c>
      <c r="F140" s="32">
        <v>273280</v>
      </c>
      <c r="G140" s="32">
        <v>427</v>
      </c>
      <c r="H140" s="32">
        <v>640</v>
      </c>
      <c r="I140" s="32">
        <v>0.67</v>
      </c>
      <c r="J140" s="33">
        <v>3277.18</v>
      </c>
      <c r="K140" s="32">
        <v>83.35</v>
      </c>
      <c r="L140" s="32" t="s">
        <v>810</v>
      </c>
    </row>
    <row r="141" spans="1:12" ht="13">
      <c r="A141" s="32" t="s">
        <v>1741</v>
      </c>
      <c r="B141" s="32" t="s">
        <v>10</v>
      </c>
      <c r="C141" s="32" t="s">
        <v>10</v>
      </c>
      <c r="D141" s="32">
        <f t="shared" si="0"/>
        <v>1</v>
      </c>
      <c r="E141" s="32">
        <v>57763</v>
      </c>
      <c r="F141" s="32">
        <v>273280</v>
      </c>
      <c r="G141" s="32">
        <v>427</v>
      </c>
      <c r="H141" s="32">
        <v>640</v>
      </c>
      <c r="I141" s="32">
        <v>0.67</v>
      </c>
      <c r="J141" s="33">
        <v>2751.55</v>
      </c>
      <c r="K141" s="32">
        <v>85.58</v>
      </c>
      <c r="L141" s="32" t="s">
        <v>810</v>
      </c>
    </row>
    <row r="142" spans="1:12" ht="13">
      <c r="A142" s="32" t="s">
        <v>1742</v>
      </c>
      <c r="B142" s="32" t="s">
        <v>10</v>
      </c>
      <c r="C142" s="32" t="s">
        <v>10</v>
      </c>
      <c r="D142" s="32">
        <f t="shared" si="0"/>
        <v>1</v>
      </c>
      <c r="E142" s="32">
        <v>55393</v>
      </c>
      <c r="F142" s="32">
        <v>273280</v>
      </c>
      <c r="G142" s="32">
        <v>427</v>
      </c>
      <c r="H142" s="32">
        <v>640</v>
      </c>
      <c r="I142" s="32">
        <v>0.67</v>
      </c>
      <c r="J142" s="33">
        <v>2747.2</v>
      </c>
      <c r="K142" s="32">
        <v>83.86</v>
      </c>
      <c r="L142" s="32" t="s">
        <v>810</v>
      </c>
    </row>
    <row r="143" spans="1:12" ht="13">
      <c r="A143" s="32" t="s">
        <v>1743</v>
      </c>
      <c r="B143" s="32" t="s">
        <v>10</v>
      </c>
      <c r="C143" s="32" t="s">
        <v>10</v>
      </c>
      <c r="D143" s="32">
        <f t="shared" si="0"/>
        <v>1</v>
      </c>
      <c r="E143" s="32">
        <v>58290</v>
      </c>
      <c r="F143" s="32">
        <v>273280</v>
      </c>
      <c r="G143" s="32">
        <v>427</v>
      </c>
      <c r="H143" s="32">
        <v>640</v>
      </c>
      <c r="I143" s="32">
        <v>0.67</v>
      </c>
      <c r="J143" s="33">
        <v>2905.71</v>
      </c>
      <c r="K143" s="32">
        <v>82.19</v>
      </c>
      <c r="L143" s="32" t="s">
        <v>810</v>
      </c>
    </row>
    <row r="144" spans="1:12" ht="13">
      <c r="A144" s="32" t="s">
        <v>1744</v>
      </c>
      <c r="B144" s="32" t="s">
        <v>10</v>
      </c>
      <c r="C144" s="32" t="s">
        <v>10</v>
      </c>
      <c r="D144" s="32">
        <f t="shared" si="0"/>
        <v>1</v>
      </c>
      <c r="E144" s="32">
        <v>64667</v>
      </c>
      <c r="F144" s="32">
        <v>273280</v>
      </c>
      <c r="G144" s="32">
        <v>427</v>
      </c>
      <c r="H144" s="32">
        <v>640</v>
      </c>
      <c r="I144" s="32">
        <v>0.67</v>
      </c>
      <c r="J144" s="33">
        <v>1976.02</v>
      </c>
      <c r="K144" s="32">
        <v>44.95</v>
      </c>
      <c r="L144" s="32" t="s">
        <v>839</v>
      </c>
    </row>
    <row r="145" spans="1:12" ht="13">
      <c r="A145" s="32" t="s">
        <v>1745</v>
      </c>
      <c r="B145" s="32" t="s">
        <v>10</v>
      </c>
      <c r="C145" s="32" t="s">
        <v>10</v>
      </c>
      <c r="D145" s="32">
        <f t="shared" si="0"/>
        <v>1</v>
      </c>
      <c r="E145" s="32">
        <v>54550</v>
      </c>
      <c r="F145" s="32">
        <v>273280</v>
      </c>
      <c r="G145" s="32">
        <v>427</v>
      </c>
      <c r="H145" s="32">
        <v>640</v>
      </c>
      <c r="I145" s="32">
        <v>0.67</v>
      </c>
      <c r="J145" s="33">
        <v>1631.05</v>
      </c>
      <c r="K145" s="32">
        <v>41.64</v>
      </c>
      <c r="L145" s="32" t="s">
        <v>839</v>
      </c>
    </row>
    <row r="146" spans="1:12" ht="13">
      <c r="A146" s="32" t="s">
        <v>1746</v>
      </c>
      <c r="B146" s="32" t="s">
        <v>10</v>
      </c>
      <c r="C146" s="32" t="s">
        <v>10</v>
      </c>
      <c r="D146" s="32">
        <f t="shared" si="0"/>
        <v>1</v>
      </c>
      <c r="E146" s="32">
        <v>55819</v>
      </c>
      <c r="F146" s="32">
        <v>273280</v>
      </c>
      <c r="G146" s="32">
        <v>427</v>
      </c>
      <c r="H146" s="32">
        <v>640</v>
      </c>
      <c r="I146" s="32">
        <v>0.67</v>
      </c>
      <c r="J146" s="33">
        <v>3664.39</v>
      </c>
      <c r="K146" s="32">
        <v>80.94</v>
      </c>
      <c r="L146" s="32" t="s">
        <v>839</v>
      </c>
    </row>
    <row r="147" spans="1:12" ht="13">
      <c r="A147" s="32" t="s">
        <v>1747</v>
      </c>
      <c r="B147" s="32" t="s">
        <v>10</v>
      </c>
      <c r="C147" s="32" t="s">
        <v>10</v>
      </c>
      <c r="D147" s="32">
        <f t="shared" si="0"/>
        <v>1</v>
      </c>
      <c r="E147" s="32">
        <v>64667</v>
      </c>
      <c r="F147" s="32">
        <v>273280</v>
      </c>
      <c r="G147" s="32">
        <v>427</v>
      </c>
      <c r="H147" s="32">
        <v>640</v>
      </c>
      <c r="I147" s="32">
        <v>0.67</v>
      </c>
      <c r="J147" s="33">
        <v>1976.02</v>
      </c>
      <c r="K147" s="32">
        <v>44.95</v>
      </c>
      <c r="L147" s="32" t="s">
        <v>839</v>
      </c>
    </row>
    <row r="148" spans="1:12" ht="13">
      <c r="A148" s="32" t="s">
        <v>1748</v>
      </c>
      <c r="B148" s="32" t="s">
        <v>10</v>
      </c>
      <c r="C148" s="32" t="s">
        <v>10</v>
      </c>
      <c r="D148" s="32">
        <f t="shared" si="0"/>
        <v>1</v>
      </c>
      <c r="E148" s="32">
        <v>65823</v>
      </c>
      <c r="F148" s="32">
        <v>273280</v>
      </c>
      <c r="G148" s="32">
        <v>427</v>
      </c>
      <c r="H148" s="32">
        <v>640</v>
      </c>
      <c r="I148" s="32">
        <v>0.67</v>
      </c>
      <c r="J148" s="33">
        <v>4552.08</v>
      </c>
      <c r="K148" s="32">
        <v>80.739999999999995</v>
      </c>
      <c r="L148" s="32" t="s">
        <v>839</v>
      </c>
    </row>
    <row r="149" spans="1:12" ht="13">
      <c r="A149" s="32" t="s">
        <v>1749</v>
      </c>
      <c r="B149" s="32" t="s">
        <v>10</v>
      </c>
      <c r="C149" s="32" t="s">
        <v>10</v>
      </c>
      <c r="D149" s="32">
        <f t="shared" si="0"/>
        <v>1</v>
      </c>
      <c r="E149" s="32">
        <v>56400</v>
      </c>
      <c r="F149" s="32">
        <v>273280</v>
      </c>
      <c r="G149" s="32">
        <v>427</v>
      </c>
      <c r="H149" s="32">
        <v>640</v>
      </c>
      <c r="I149" s="32">
        <v>0.67</v>
      </c>
      <c r="J149" s="33">
        <v>3528.24</v>
      </c>
      <c r="K149" s="32">
        <v>70.48</v>
      </c>
      <c r="L149" s="32" t="s">
        <v>839</v>
      </c>
    </row>
    <row r="150" spans="1:12" ht="13">
      <c r="A150" s="32" t="s">
        <v>1750</v>
      </c>
      <c r="B150" s="32" t="s">
        <v>10</v>
      </c>
      <c r="C150" s="32" t="s">
        <v>10</v>
      </c>
      <c r="D150" s="32">
        <f t="shared" si="0"/>
        <v>1</v>
      </c>
      <c r="E150" s="32">
        <v>55819</v>
      </c>
      <c r="F150" s="32">
        <v>273280</v>
      </c>
      <c r="G150" s="32">
        <v>427</v>
      </c>
      <c r="H150" s="32">
        <v>640</v>
      </c>
      <c r="I150" s="32">
        <v>0.67</v>
      </c>
      <c r="J150" s="33">
        <v>3664.39</v>
      </c>
      <c r="K150" s="32">
        <v>80.94</v>
      </c>
      <c r="L150" s="32" t="s">
        <v>839</v>
      </c>
    </row>
    <row r="151" spans="1:12" ht="13">
      <c r="A151" s="32" t="s">
        <v>1751</v>
      </c>
      <c r="B151" s="32" t="s">
        <v>10</v>
      </c>
      <c r="C151" s="32" t="s">
        <v>10</v>
      </c>
      <c r="D151" s="32">
        <f t="shared" si="0"/>
        <v>1</v>
      </c>
      <c r="E151" s="32">
        <v>26110</v>
      </c>
      <c r="F151" s="32">
        <v>273280</v>
      </c>
      <c r="G151" s="32">
        <v>427</v>
      </c>
      <c r="H151" s="32">
        <v>640</v>
      </c>
      <c r="I151" s="32">
        <v>0.67</v>
      </c>
      <c r="J151" s="33">
        <v>1102.22</v>
      </c>
      <c r="K151" s="32">
        <v>83.96</v>
      </c>
      <c r="L151" s="32" t="s">
        <v>839</v>
      </c>
    </row>
    <row r="152" spans="1:12" ht="13">
      <c r="A152" s="32" t="s">
        <v>1752</v>
      </c>
      <c r="B152" s="32" t="s">
        <v>571</v>
      </c>
      <c r="C152" s="32" t="s">
        <v>571</v>
      </c>
      <c r="D152" s="32">
        <f t="shared" si="0"/>
        <v>1</v>
      </c>
      <c r="E152" s="32">
        <v>43887</v>
      </c>
      <c r="F152" s="32">
        <v>173056</v>
      </c>
      <c r="G152" s="32">
        <v>416</v>
      </c>
      <c r="H152" s="32">
        <v>416</v>
      </c>
      <c r="I152" s="32">
        <v>1</v>
      </c>
      <c r="J152" s="33">
        <v>2664.73</v>
      </c>
      <c r="K152" s="32">
        <v>47.66</v>
      </c>
      <c r="L152" s="32" t="s">
        <v>615</v>
      </c>
    </row>
    <row r="153" spans="1:12" ht="13">
      <c r="A153" s="32" t="s">
        <v>1753</v>
      </c>
      <c r="B153" s="32" t="s">
        <v>571</v>
      </c>
      <c r="C153" s="32" t="s">
        <v>571</v>
      </c>
      <c r="D153" s="32">
        <f t="shared" si="0"/>
        <v>1</v>
      </c>
      <c r="E153" s="32">
        <v>48295</v>
      </c>
      <c r="F153" s="32">
        <v>173056</v>
      </c>
      <c r="G153" s="32">
        <v>416</v>
      </c>
      <c r="H153" s="32">
        <v>416</v>
      </c>
      <c r="I153" s="32">
        <v>1</v>
      </c>
      <c r="J153" s="33">
        <v>4469.6499999999996</v>
      </c>
      <c r="K153" s="32">
        <v>70.349999999999994</v>
      </c>
      <c r="L153" s="32" t="s">
        <v>615</v>
      </c>
    </row>
    <row r="154" spans="1:12" ht="13">
      <c r="A154" s="32" t="s">
        <v>1754</v>
      </c>
      <c r="B154" s="32" t="s">
        <v>571</v>
      </c>
      <c r="C154" s="32" t="s">
        <v>571</v>
      </c>
      <c r="D154" s="32">
        <f t="shared" si="0"/>
        <v>1</v>
      </c>
      <c r="E154" s="32">
        <v>37105</v>
      </c>
      <c r="F154" s="32">
        <v>173056</v>
      </c>
      <c r="G154" s="32">
        <v>416</v>
      </c>
      <c r="H154" s="32">
        <v>416</v>
      </c>
      <c r="I154" s="32">
        <v>1</v>
      </c>
      <c r="J154" s="32">
        <v>951.96</v>
      </c>
      <c r="K154" s="32">
        <v>63.2</v>
      </c>
      <c r="L154" s="32" t="s">
        <v>615</v>
      </c>
    </row>
    <row r="155" spans="1:12" ht="13">
      <c r="A155" s="32" t="s">
        <v>1755</v>
      </c>
      <c r="B155" s="32" t="s">
        <v>571</v>
      </c>
      <c r="C155" s="32" t="s">
        <v>571</v>
      </c>
      <c r="D155" s="32">
        <f t="shared" si="0"/>
        <v>1</v>
      </c>
      <c r="E155" s="32">
        <v>31512</v>
      </c>
      <c r="F155" s="32">
        <v>173056</v>
      </c>
      <c r="G155" s="32">
        <v>416</v>
      </c>
      <c r="H155" s="32">
        <v>416</v>
      </c>
      <c r="I155" s="32">
        <v>1</v>
      </c>
      <c r="J155" s="32">
        <v>486.37</v>
      </c>
      <c r="K155" s="32">
        <v>41.41</v>
      </c>
      <c r="L155" s="32" t="s">
        <v>615</v>
      </c>
    </row>
    <row r="156" spans="1:12" ht="13">
      <c r="A156" s="32" t="s">
        <v>1756</v>
      </c>
      <c r="B156" s="32" t="s">
        <v>571</v>
      </c>
      <c r="C156" s="32" t="s">
        <v>571</v>
      </c>
      <c r="D156" s="32">
        <f t="shared" si="0"/>
        <v>1</v>
      </c>
      <c r="E156" s="32">
        <v>34717</v>
      </c>
      <c r="F156" s="32">
        <v>173056</v>
      </c>
      <c r="G156" s="32">
        <v>416</v>
      </c>
      <c r="H156" s="32">
        <v>416</v>
      </c>
      <c r="I156" s="32">
        <v>1</v>
      </c>
      <c r="J156" s="33">
        <v>1053.72</v>
      </c>
      <c r="K156" s="32">
        <v>68.319999999999993</v>
      </c>
      <c r="L156" s="32" t="s">
        <v>615</v>
      </c>
    </row>
    <row r="157" spans="1:12" ht="13">
      <c r="A157" s="32" t="s">
        <v>1757</v>
      </c>
      <c r="B157" s="32" t="s">
        <v>571</v>
      </c>
      <c r="C157" s="32" t="s">
        <v>571</v>
      </c>
      <c r="D157" s="32">
        <f t="shared" si="0"/>
        <v>1</v>
      </c>
      <c r="E157" s="32">
        <v>36579</v>
      </c>
      <c r="F157" s="32">
        <v>173056</v>
      </c>
      <c r="G157" s="32">
        <v>416</v>
      </c>
      <c r="H157" s="32">
        <v>416</v>
      </c>
      <c r="I157" s="32">
        <v>1</v>
      </c>
      <c r="J157" s="32">
        <v>802.19</v>
      </c>
      <c r="K157" s="32">
        <v>62.15</v>
      </c>
      <c r="L157" s="32" t="s">
        <v>615</v>
      </c>
    </row>
    <row r="158" spans="1:12" ht="13">
      <c r="A158" s="32" t="s">
        <v>1758</v>
      </c>
      <c r="B158" s="32" t="s">
        <v>571</v>
      </c>
      <c r="C158" s="32" t="s">
        <v>571</v>
      </c>
      <c r="D158" s="32">
        <f t="shared" si="0"/>
        <v>1</v>
      </c>
      <c r="E158" s="32">
        <v>28453</v>
      </c>
      <c r="F158" s="32">
        <v>173056</v>
      </c>
      <c r="G158" s="32">
        <v>416</v>
      </c>
      <c r="H158" s="32">
        <v>416</v>
      </c>
      <c r="I158" s="32">
        <v>1</v>
      </c>
      <c r="J158" s="32">
        <v>691.88</v>
      </c>
      <c r="K158" s="32">
        <v>80.22</v>
      </c>
      <c r="L158" s="32" t="s">
        <v>615</v>
      </c>
    </row>
    <row r="159" spans="1:12" ht="13">
      <c r="A159" s="32" t="s">
        <v>1759</v>
      </c>
      <c r="B159" s="32" t="s">
        <v>571</v>
      </c>
      <c r="C159" s="32" t="s">
        <v>571</v>
      </c>
      <c r="D159" s="32">
        <f t="shared" si="0"/>
        <v>1</v>
      </c>
      <c r="E159" s="32">
        <v>26754</v>
      </c>
      <c r="F159" s="32">
        <v>173056</v>
      </c>
      <c r="G159" s="32">
        <v>416</v>
      </c>
      <c r="H159" s="32">
        <v>416</v>
      </c>
      <c r="I159" s="32">
        <v>1</v>
      </c>
      <c r="J159" s="33">
        <v>1158.78</v>
      </c>
      <c r="K159" s="32">
        <v>74.819999999999993</v>
      </c>
      <c r="L159" s="32" t="s">
        <v>615</v>
      </c>
    </row>
    <row r="160" spans="1:12" ht="13">
      <c r="A160" s="32" t="s">
        <v>1760</v>
      </c>
      <c r="B160" s="32" t="s">
        <v>571</v>
      </c>
      <c r="C160" s="32" t="s">
        <v>571</v>
      </c>
      <c r="D160" s="32">
        <f t="shared" si="0"/>
        <v>1</v>
      </c>
      <c r="E160" s="32">
        <v>27566</v>
      </c>
      <c r="F160" s="32">
        <v>173056</v>
      </c>
      <c r="G160" s="32">
        <v>416</v>
      </c>
      <c r="H160" s="32">
        <v>416</v>
      </c>
      <c r="I160" s="32">
        <v>1</v>
      </c>
      <c r="J160" s="33">
        <v>1273.1400000000001</v>
      </c>
      <c r="K160" s="32">
        <v>76.849999999999994</v>
      </c>
      <c r="L160" s="32" t="s">
        <v>615</v>
      </c>
    </row>
    <row r="161" spans="1:12" ht="13">
      <c r="A161" s="32" t="s">
        <v>1761</v>
      </c>
      <c r="B161" s="32" t="s">
        <v>571</v>
      </c>
      <c r="C161" s="32" t="s">
        <v>571</v>
      </c>
      <c r="D161" s="32">
        <f t="shared" si="0"/>
        <v>1</v>
      </c>
      <c r="E161" s="32">
        <v>33418</v>
      </c>
      <c r="F161" s="32">
        <v>173056</v>
      </c>
      <c r="G161" s="32">
        <v>416</v>
      </c>
      <c r="H161" s="32">
        <v>416</v>
      </c>
      <c r="I161" s="32">
        <v>1</v>
      </c>
      <c r="J161" s="33">
        <v>1435.49</v>
      </c>
      <c r="K161" s="32">
        <v>57.92</v>
      </c>
      <c r="L161" s="32" t="s">
        <v>615</v>
      </c>
    </row>
    <row r="162" spans="1:12" ht="13">
      <c r="A162" s="32" t="s">
        <v>1762</v>
      </c>
      <c r="B162" s="32" t="s">
        <v>571</v>
      </c>
      <c r="C162" s="32" t="s">
        <v>571</v>
      </c>
      <c r="D162" s="32">
        <f t="shared" si="0"/>
        <v>1</v>
      </c>
      <c r="E162" s="32">
        <v>31467</v>
      </c>
      <c r="F162" s="32">
        <v>173056</v>
      </c>
      <c r="G162" s="32">
        <v>416</v>
      </c>
      <c r="H162" s="32">
        <v>416</v>
      </c>
      <c r="I162" s="32">
        <v>1</v>
      </c>
      <c r="J162" s="32">
        <v>654.42999999999995</v>
      </c>
      <c r="K162" s="32">
        <v>41.45</v>
      </c>
      <c r="L162" s="32" t="s">
        <v>615</v>
      </c>
    </row>
    <row r="163" spans="1:12" ht="13">
      <c r="A163" s="32" t="s">
        <v>1763</v>
      </c>
      <c r="B163" s="32" t="s">
        <v>571</v>
      </c>
      <c r="C163" s="32" t="s">
        <v>571</v>
      </c>
      <c r="D163" s="32">
        <f t="shared" si="0"/>
        <v>1</v>
      </c>
      <c r="E163" s="32">
        <v>23663</v>
      </c>
      <c r="F163" s="32">
        <v>173056</v>
      </c>
      <c r="G163" s="32">
        <v>416</v>
      </c>
      <c r="H163" s="32">
        <v>416</v>
      </c>
      <c r="I163" s="32">
        <v>1</v>
      </c>
      <c r="J163" s="32">
        <v>521.97</v>
      </c>
      <c r="K163" s="32">
        <v>89.32</v>
      </c>
      <c r="L163" s="32" t="s">
        <v>615</v>
      </c>
    </row>
    <row r="164" spans="1:12" ht="13">
      <c r="A164" s="32" t="s">
        <v>1764</v>
      </c>
      <c r="B164" s="32" t="s">
        <v>571</v>
      </c>
      <c r="C164" s="32" t="s">
        <v>571</v>
      </c>
      <c r="D164" s="32">
        <f t="shared" si="0"/>
        <v>1</v>
      </c>
      <c r="E164" s="32">
        <v>34691</v>
      </c>
      <c r="F164" s="32">
        <v>173056</v>
      </c>
      <c r="G164" s="32">
        <v>416</v>
      </c>
      <c r="H164" s="32">
        <v>416</v>
      </c>
      <c r="I164" s="32">
        <v>1</v>
      </c>
      <c r="J164" s="33">
        <v>2190.31</v>
      </c>
      <c r="K164" s="32">
        <v>78.349999999999994</v>
      </c>
      <c r="L164" s="32" t="s">
        <v>615</v>
      </c>
    </row>
    <row r="165" spans="1:12" ht="13">
      <c r="A165" s="32" t="s">
        <v>1765</v>
      </c>
      <c r="B165" s="32" t="s">
        <v>571</v>
      </c>
      <c r="C165" s="32" t="s">
        <v>571</v>
      </c>
      <c r="D165" s="32">
        <f t="shared" si="0"/>
        <v>1</v>
      </c>
      <c r="E165" s="32">
        <v>41205</v>
      </c>
      <c r="F165" s="32">
        <v>173056</v>
      </c>
      <c r="G165" s="32">
        <v>416</v>
      </c>
      <c r="H165" s="32">
        <v>416</v>
      </c>
      <c r="I165" s="32">
        <v>1</v>
      </c>
      <c r="J165" s="33">
        <v>1693.65</v>
      </c>
      <c r="K165" s="32">
        <v>65.19</v>
      </c>
      <c r="L165" s="32" t="s">
        <v>615</v>
      </c>
    </row>
    <row r="166" spans="1:12" ht="13">
      <c r="A166" s="32" t="s">
        <v>1766</v>
      </c>
      <c r="B166" s="32" t="s">
        <v>571</v>
      </c>
      <c r="C166" s="32" t="s">
        <v>571</v>
      </c>
      <c r="D166" s="32">
        <f t="shared" si="0"/>
        <v>1</v>
      </c>
      <c r="E166" s="32">
        <v>39835</v>
      </c>
      <c r="F166" s="32">
        <v>173056</v>
      </c>
      <c r="G166" s="32">
        <v>416</v>
      </c>
      <c r="H166" s="32">
        <v>416</v>
      </c>
      <c r="I166" s="32">
        <v>1</v>
      </c>
      <c r="J166" s="33">
        <v>1236.55</v>
      </c>
      <c r="K166" s="32">
        <v>52.97</v>
      </c>
      <c r="L166" s="32" t="s">
        <v>615</v>
      </c>
    </row>
    <row r="167" spans="1:12" ht="13">
      <c r="A167" s="32" t="s">
        <v>1767</v>
      </c>
      <c r="B167" s="32" t="s">
        <v>571</v>
      </c>
      <c r="C167" s="32" t="s">
        <v>571</v>
      </c>
      <c r="D167" s="32">
        <f t="shared" si="0"/>
        <v>1</v>
      </c>
      <c r="E167" s="32">
        <v>38381</v>
      </c>
      <c r="F167" s="32">
        <v>173056</v>
      </c>
      <c r="G167" s="32">
        <v>416</v>
      </c>
      <c r="H167" s="32">
        <v>416</v>
      </c>
      <c r="I167" s="32">
        <v>1</v>
      </c>
      <c r="J167" s="33">
        <v>1584.75</v>
      </c>
      <c r="K167" s="32">
        <v>64.319999999999993</v>
      </c>
      <c r="L167" s="32" t="s">
        <v>615</v>
      </c>
    </row>
    <row r="168" spans="1:12" ht="13">
      <c r="A168" s="32" t="s">
        <v>1768</v>
      </c>
      <c r="B168" s="32" t="s">
        <v>571</v>
      </c>
      <c r="C168" s="32" t="s">
        <v>571</v>
      </c>
      <c r="D168" s="32">
        <f t="shared" si="0"/>
        <v>1</v>
      </c>
      <c r="E168" s="32">
        <v>37617</v>
      </c>
      <c r="F168" s="32">
        <v>173056</v>
      </c>
      <c r="G168" s="32">
        <v>416</v>
      </c>
      <c r="H168" s="32">
        <v>416</v>
      </c>
      <c r="I168" s="32">
        <v>1</v>
      </c>
      <c r="J168" s="32">
        <v>716.32</v>
      </c>
      <c r="K168" s="32">
        <v>55.77</v>
      </c>
      <c r="L168" s="32" t="s">
        <v>615</v>
      </c>
    </row>
    <row r="169" spans="1:12" ht="13">
      <c r="A169" s="32" t="s">
        <v>1769</v>
      </c>
      <c r="B169" s="32" t="s">
        <v>571</v>
      </c>
      <c r="C169" s="32" t="s">
        <v>571</v>
      </c>
      <c r="D169" s="32">
        <f t="shared" si="0"/>
        <v>1</v>
      </c>
      <c r="E169" s="32">
        <v>32573</v>
      </c>
      <c r="F169" s="32">
        <v>173056</v>
      </c>
      <c r="G169" s="32">
        <v>416</v>
      </c>
      <c r="H169" s="32">
        <v>416</v>
      </c>
      <c r="I169" s="32">
        <v>1</v>
      </c>
      <c r="J169" s="32">
        <v>686.98</v>
      </c>
      <c r="K169" s="32">
        <v>38.99</v>
      </c>
      <c r="L169" s="32" t="s">
        <v>615</v>
      </c>
    </row>
    <row r="170" spans="1:12" ht="13">
      <c r="A170" s="32" t="s">
        <v>1770</v>
      </c>
      <c r="B170" s="32" t="s">
        <v>571</v>
      </c>
      <c r="C170" s="32" t="s">
        <v>571</v>
      </c>
      <c r="D170" s="32">
        <f t="shared" si="0"/>
        <v>1</v>
      </c>
      <c r="E170" s="32">
        <v>42568</v>
      </c>
      <c r="F170" s="32">
        <v>273280</v>
      </c>
      <c r="G170" s="32">
        <v>427</v>
      </c>
      <c r="H170" s="32">
        <v>640</v>
      </c>
      <c r="I170" s="32">
        <v>0.67</v>
      </c>
      <c r="J170" s="33">
        <v>1902.44</v>
      </c>
      <c r="K170" s="32">
        <v>63.99</v>
      </c>
      <c r="L170" s="32" t="s">
        <v>572</v>
      </c>
    </row>
    <row r="171" spans="1:12" ht="13">
      <c r="A171" s="32" t="s">
        <v>1771</v>
      </c>
      <c r="B171" s="32" t="s">
        <v>571</v>
      </c>
      <c r="C171" s="32" t="s">
        <v>571</v>
      </c>
      <c r="D171" s="32">
        <f t="shared" si="0"/>
        <v>1</v>
      </c>
      <c r="E171" s="32">
        <v>72815</v>
      </c>
      <c r="F171" s="32">
        <v>273280</v>
      </c>
      <c r="G171" s="32">
        <v>427</v>
      </c>
      <c r="H171" s="32">
        <v>640</v>
      </c>
      <c r="I171" s="32">
        <v>0.67</v>
      </c>
      <c r="J171" s="33">
        <v>6118.94</v>
      </c>
      <c r="K171" s="32">
        <v>67.63</v>
      </c>
      <c r="L171" s="32" t="s">
        <v>572</v>
      </c>
    </row>
    <row r="172" spans="1:12" ht="13">
      <c r="A172" s="32" t="s">
        <v>1772</v>
      </c>
      <c r="B172" s="32" t="s">
        <v>571</v>
      </c>
      <c r="C172" s="32" t="s">
        <v>571</v>
      </c>
      <c r="D172" s="32">
        <f t="shared" si="0"/>
        <v>1</v>
      </c>
      <c r="E172" s="32">
        <v>55382</v>
      </c>
      <c r="F172" s="32">
        <v>273280</v>
      </c>
      <c r="G172" s="32">
        <v>427</v>
      </c>
      <c r="H172" s="32">
        <v>640</v>
      </c>
      <c r="I172" s="32">
        <v>0.67</v>
      </c>
      <c r="J172" s="33">
        <v>3581.21</v>
      </c>
      <c r="K172" s="32">
        <v>69.25</v>
      </c>
      <c r="L172" s="32" t="s">
        <v>572</v>
      </c>
    </row>
    <row r="173" spans="1:12" ht="13">
      <c r="A173" s="32" t="s">
        <v>1773</v>
      </c>
      <c r="B173" s="32" t="s">
        <v>571</v>
      </c>
      <c r="C173" s="32" t="s">
        <v>571</v>
      </c>
      <c r="D173" s="32">
        <f t="shared" si="0"/>
        <v>1</v>
      </c>
      <c r="E173" s="32">
        <v>54484</v>
      </c>
      <c r="F173" s="32">
        <v>273920</v>
      </c>
      <c r="G173" s="32">
        <v>428</v>
      </c>
      <c r="H173" s="32">
        <v>640</v>
      </c>
      <c r="I173" s="32">
        <v>0.67</v>
      </c>
      <c r="J173" s="33">
        <v>2708.1</v>
      </c>
      <c r="K173" s="32">
        <v>64.94</v>
      </c>
      <c r="L173" s="32" t="s">
        <v>572</v>
      </c>
    </row>
    <row r="174" spans="1:12" ht="13">
      <c r="A174" s="32" t="s">
        <v>1774</v>
      </c>
      <c r="B174" s="32" t="s">
        <v>571</v>
      </c>
      <c r="C174" s="32" t="s">
        <v>571</v>
      </c>
      <c r="D174" s="32">
        <f t="shared" si="0"/>
        <v>1</v>
      </c>
      <c r="E174" s="32">
        <v>277932</v>
      </c>
      <c r="F174" s="32">
        <v>273280</v>
      </c>
      <c r="G174" s="32">
        <v>427</v>
      </c>
      <c r="H174" s="32">
        <v>640</v>
      </c>
      <c r="I174" s="32">
        <v>0.67</v>
      </c>
      <c r="J174" s="33">
        <v>10732.49</v>
      </c>
      <c r="K174" s="32">
        <v>72.34</v>
      </c>
      <c r="L174" s="32" t="s">
        <v>594</v>
      </c>
    </row>
    <row r="175" spans="1:12" ht="13">
      <c r="A175" s="32" t="s">
        <v>1775</v>
      </c>
      <c r="B175" s="32" t="s">
        <v>571</v>
      </c>
      <c r="C175" s="32" t="s">
        <v>571</v>
      </c>
      <c r="D175" s="32">
        <f t="shared" si="0"/>
        <v>1</v>
      </c>
      <c r="E175" s="32">
        <v>173017</v>
      </c>
      <c r="F175" s="32">
        <v>273280</v>
      </c>
      <c r="G175" s="32">
        <v>427</v>
      </c>
      <c r="H175" s="32">
        <v>640</v>
      </c>
      <c r="I175" s="32">
        <v>0.67</v>
      </c>
      <c r="J175" s="33">
        <v>3457.3</v>
      </c>
      <c r="K175" s="32">
        <v>92.22</v>
      </c>
      <c r="L175" s="32" t="s">
        <v>594</v>
      </c>
    </row>
    <row r="176" spans="1:12" ht="13">
      <c r="A176" s="32" t="s">
        <v>1776</v>
      </c>
      <c r="B176" s="32" t="s">
        <v>571</v>
      </c>
      <c r="C176" s="32" t="s">
        <v>571</v>
      </c>
      <c r="D176" s="32">
        <f t="shared" si="0"/>
        <v>1</v>
      </c>
      <c r="E176" s="32">
        <v>222158</v>
      </c>
      <c r="F176" s="32">
        <v>273280</v>
      </c>
      <c r="G176" s="32">
        <v>427</v>
      </c>
      <c r="H176" s="32">
        <v>640</v>
      </c>
      <c r="I176" s="32">
        <v>0.67</v>
      </c>
      <c r="J176" s="33">
        <v>5188.01</v>
      </c>
      <c r="K176" s="32">
        <v>72.05</v>
      </c>
      <c r="L176" s="32" t="s">
        <v>594</v>
      </c>
    </row>
    <row r="177" spans="1:12" ht="13">
      <c r="A177" s="32" t="s">
        <v>1777</v>
      </c>
      <c r="B177" s="32" t="s">
        <v>571</v>
      </c>
      <c r="C177" s="32" t="s">
        <v>571</v>
      </c>
      <c r="D177" s="32">
        <f t="shared" si="0"/>
        <v>1</v>
      </c>
      <c r="E177" s="32">
        <v>169510</v>
      </c>
      <c r="F177" s="32">
        <v>273280</v>
      </c>
      <c r="G177" s="32">
        <v>427</v>
      </c>
      <c r="H177" s="32">
        <v>640</v>
      </c>
      <c r="I177" s="32">
        <v>0.67</v>
      </c>
      <c r="J177" s="33">
        <v>3603.1</v>
      </c>
      <c r="K177" s="32">
        <v>62.39</v>
      </c>
      <c r="L177" s="32" t="s">
        <v>594</v>
      </c>
    </row>
    <row r="178" spans="1:12" ht="13">
      <c r="A178" s="32" t="s">
        <v>1778</v>
      </c>
      <c r="B178" s="32" t="s">
        <v>571</v>
      </c>
      <c r="C178" s="32" t="s">
        <v>571</v>
      </c>
      <c r="D178" s="32">
        <f t="shared" si="0"/>
        <v>1</v>
      </c>
      <c r="E178" s="32">
        <v>70969</v>
      </c>
      <c r="F178" s="32">
        <v>426400</v>
      </c>
      <c r="G178" s="32">
        <v>533</v>
      </c>
      <c r="H178" s="32">
        <v>800</v>
      </c>
      <c r="I178" s="32">
        <v>0.67</v>
      </c>
      <c r="J178" s="33">
        <v>1156.33</v>
      </c>
      <c r="K178" s="32">
        <v>69.27</v>
      </c>
      <c r="L178" s="32" t="s">
        <v>594</v>
      </c>
    </row>
    <row r="179" spans="1:12" ht="13">
      <c r="A179" s="32" t="s">
        <v>1779</v>
      </c>
      <c r="B179" s="32" t="s">
        <v>571</v>
      </c>
      <c r="C179" s="32" t="s">
        <v>571</v>
      </c>
      <c r="D179" s="32">
        <f t="shared" si="0"/>
        <v>1</v>
      </c>
      <c r="E179" s="32">
        <v>78881</v>
      </c>
      <c r="F179" s="32">
        <v>567025</v>
      </c>
      <c r="G179" s="32">
        <v>613</v>
      </c>
      <c r="H179" s="32">
        <v>925</v>
      </c>
      <c r="I179" s="32">
        <v>0.66</v>
      </c>
      <c r="J179" s="32">
        <v>555.15</v>
      </c>
      <c r="K179" s="32">
        <v>82.85</v>
      </c>
      <c r="L179" s="32" t="s">
        <v>615</v>
      </c>
    </row>
    <row r="180" spans="1:12" ht="13">
      <c r="A180" s="32" t="s">
        <v>1780</v>
      </c>
      <c r="B180" s="32" t="s">
        <v>571</v>
      </c>
      <c r="C180" s="32" t="s">
        <v>571</v>
      </c>
      <c r="D180" s="32">
        <f t="shared" si="0"/>
        <v>1</v>
      </c>
      <c r="E180" s="32">
        <v>85559</v>
      </c>
      <c r="F180" s="32">
        <v>567025</v>
      </c>
      <c r="G180" s="32">
        <v>613</v>
      </c>
      <c r="H180" s="32">
        <v>925</v>
      </c>
      <c r="I180" s="32">
        <v>0.66</v>
      </c>
      <c r="J180" s="32">
        <v>707.48</v>
      </c>
      <c r="K180" s="32">
        <v>75.45</v>
      </c>
      <c r="L180" s="32" t="s">
        <v>615</v>
      </c>
    </row>
    <row r="181" spans="1:12" ht="13">
      <c r="A181" s="32" t="s">
        <v>1781</v>
      </c>
      <c r="B181" s="32" t="s">
        <v>571</v>
      </c>
      <c r="C181" s="32" t="s">
        <v>571</v>
      </c>
      <c r="D181" s="32">
        <f t="shared" si="0"/>
        <v>1</v>
      </c>
      <c r="E181" s="32">
        <v>86750</v>
      </c>
      <c r="F181" s="32">
        <v>567025</v>
      </c>
      <c r="G181" s="32">
        <v>613</v>
      </c>
      <c r="H181" s="32">
        <v>925</v>
      </c>
      <c r="I181" s="32">
        <v>0.66</v>
      </c>
      <c r="J181" s="32">
        <v>743.15</v>
      </c>
      <c r="K181" s="32">
        <v>72.33</v>
      </c>
      <c r="L181" s="32" t="s">
        <v>615</v>
      </c>
    </row>
    <row r="182" spans="1:12" ht="13">
      <c r="A182" s="32" t="s">
        <v>1782</v>
      </c>
      <c r="B182" s="32" t="s">
        <v>571</v>
      </c>
      <c r="C182" s="32" t="s">
        <v>571</v>
      </c>
      <c r="D182" s="32">
        <f t="shared" si="0"/>
        <v>1</v>
      </c>
      <c r="E182" s="32">
        <v>43465</v>
      </c>
      <c r="F182" s="32">
        <v>271360</v>
      </c>
      <c r="G182" s="32">
        <v>424</v>
      </c>
      <c r="H182" s="32">
        <v>640</v>
      </c>
      <c r="I182" s="32">
        <v>0.66</v>
      </c>
      <c r="J182" s="33">
        <v>1973.96</v>
      </c>
      <c r="K182" s="32">
        <v>80.2</v>
      </c>
      <c r="L182" s="32" t="s">
        <v>712</v>
      </c>
    </row>
    <row r="183" spans="1:12" ht="13">
      <c r="A183" s="32" t="s">
        <v>1783</v>
      </c>
      <c r="B183" s="32" t="s">
        <v>571</v>
      </c>
      <c r="C183" s="32" t="s">
        <v>571</v>
      </c>
      <c r="D183" s="32">
        <f t="shared" si="0"/>
        <v>1</v>
      </c>
      <c r="E183" s="32">
        <v>38928</v>
      </c>
      <c r="F183" s="32">
        <v>271360</v>
      </c>
      <c r="G183" s="32">
        <v>424</v>
      </c>
      <c r="H183" s="32">
        <v>640</v>
      </c>
      <c r="I183" s="32">
        <v>0.66</v>
      </c>
      <c r="J183" s="33">
        <v>1499.47</v>
      </c>
      <c r="K183" s="32">
        <v>82.8</v>
      </c>
      <c r="L183" s="32" t="s">
        <v>712</v>
      </c>
    </row>
    <row r="184" spans="1:12" ht="13">
      <c r="A184" s="32" t="s">
        <v>1784</v>
      </c>
      <c r="B184" s="32" t="s">
        <v>571</v>
      </c>
      <c r="C184" s="32" t="s">
        <v>571</v>
      </c>
      <c r="D184" s="32">
        <f t="shared" si="0"/>
        <v>1</v>
      </c>
      <c r="E184" s="32">
        <v>70671</v>
      </c>
      <c r="F184" s="32">
        <v>279680</v>
      </c>
      <c r="G184" s="32">
        <v>437</v>
      </c>
      <c r="H184" s="32">
        <v>640</v>
      </c>
      <c r="I184" s="32">
        <v>0.68</v>
      </c>
      <c r="J184" s="33">
        <v>2104.85</v>
      </c>
      <c r="K184" s="32">
        <v>60.33</v>
      </c>
      <c r="L184" s="32" t="s">
        <v>712</v>
      </c>
    </row>
    <row r="185" spans="1:12" ht="13">
      <c r="A185" s="32" t="s">
        <v>1785</v>
      </c>
      <c r="B185" s="32" t="s">
        <v>571</v>
      </c>
      <c r="C185" s="32" t="s">
        <v>571</v>
      </c>
      <c r="D185" s="32">
        <f t="shared" si="0"/>
        <v>1</v>
      </c>
      <c r="E185" s="32">
        <v>87234</v>
      </c>
      <c r="F185" s="32">
        <v>274560</v>
      </c>
      <c r="G185" s="32">
        <v>429</v>
      </c>
      <c r="H185" s="32">
        <v>640</v>
      </c>
      <c r="I185" s="32">
        <v>0.67</v>
      </c>
      <c r="J185" s="33">
        <v>6589.48</v>
      </c>
      <c r="K185" s="32">
        <v>71.16</v>
      </c>
      <c r="L185" s="32" t="s">
        <v>712</v>
      </c>
    </row>
    <row r="186" spans="1:12" ht="13">
      <c r="A186" s="32" t="s">
        <v>1786</v>
      </c>
      <c r="B186" s="32" t="s">
        <v>571</v>
      </c>
      <c r="C186" s="32" t="s">
        <v>571</v>
      </c>
      <c r="D186" s="32">
        <f t="shared" si="0"/>
        <v>1</v>
      </c>
      <c r="E186" s="32">
        <v>68298</v>
      </c>
      <c r="F186" s="32">
        <v>273280</v>
      </c>
      <c r="G186" s="32">
        <v>427</v>
      </c>
      <c r="H186" s="32">
        <v>640</v>
      </c>
      <c r="I186" s="32">
        <v>0.67</v>
      </c>
      <c r="J186" s="33">
        <v>4234.49</v>
      </c>
      <c r="K186" s="32">
        <v>76.540000000000006</v>
      </c>
      <c r="L186" s="32" t="s">
        <v>712</v>
      </c>
    </row>
    <row r="187" spans="1:12" ht="13">
      <c r="A187" s="32" t="s">
        <v>1787</v>
      </c>
      <c r="B187" s="32" t="s">
        <v>571</v>
      </c>
      <c r="C187" s="32" t="s">
        <v>571</v>
      </c>
      <c r="D187" s="32">
        <f t="shared" si="0"/>
        <v>1</v>
      </c>
      <c r="E187" s="32">
        <v>76742</v>
      </c>
      <c r="F187" s="32">
        <v>424800</v>
      </c>
      <c r="G187" s="32">
        <v>531</v>
      </c>
      <c r="H187" s="32">
        <v>800</v>
      </c>
      <c r="I187" s="32">
        <v>0.66</v>
      </c>
      <c r="J187" s="33">
        <v>1087.6500000000001</v>
      </c>
      <c r="K187" s="32">
        <v>71.44</v>
      </c>
      <c r="L187" s="32" t="s">
        <v>712</v>
      </c>
    </row>
    <row r="188" spans="1:12" ht="13">
      <c r="A188" s="32" t="s">
        <v>1788</v>
      </c>
      <c r="B188" s="32" t="s">
        <v>571</v>
      </c>
      <c r="C188" s="32" t="s">
        <v>571</v>
      </c>
      <c r="D188" s="32">
        <f t="shared" si="0"/>
        <v>1</v>
      </c>
      <c r="E188" s="32">
        <v>35893</v>
      </c>
      <c r="F188" s="32">
        <v>273920</v>
      </c>
      <c r="G188" s="32">
        <v>428</v>
      </c>
      <c r="H188" s="32">
        <v>640</v>
      </c>
      <c r="I188" s="32">
        <v>0.67</v>
      </c>
      <c r="J188" s="33">
        <v>2725.11</v>
      </c>
      <c r="K188" s="32">
        <v>84.28</v>
      </c>
      <c r="L188" s="32" t="s">
        <v>712</v>
      </c>
    </row>
    <row r="189" spans="1:12" ht="13">
      <c r="A189" s="32" t="s">
        <v>1789</v>
      </c>
      <c r="B189" s="32" t="s">
        <v>571</v>
      </c>
      <c r="C189" s="32" t="s">
        <v>571</v>
      </c>
      <c r="D189" s="32">
        <f t="shared" si="0"/>
        <v>1</v>
      </c>
      <c r="E189" s="32">
        <v>63704</v>
      </c>
      <c r="F189" s="32">
        <v>427200</v>
      </c>
      <c r="G189" s="32">
        <v>534</v>
      </c>
      <c r="H189" s="32">
        <v>800</v>
      </c>
      <c r="I189" s="32">
        <v>0.67</v>
      </c>
      <c r="J189" s="33">
        <v>1297.3699999999999</v>
      </c>
      <c r="K189" s="32">
        <v>77.77</v>
      </c>
      <c r="L189" s="32" t="s">
        <v>712</v>
      </c>
    </row>
    <row r="190" spans="1:12" ht="13">
      <c r="A190" s="32" t="s">
        <v>1790</v>
      </c>
      <c r="B190" s="32" t="s">
        <v>571</v>
      </c>
      <c r="C190" s="32" t="s">
        <v>571</v>
      </c>
      <c r="D190" s="32">
        <f t="shared" si="0"/>
        <v>1</v>
      </c>
      <c r="E190" s="32">
        <v>38676</v>
      </c>
      <c r="F190" s="32">
        <v>273280</v>
      </c>
      <c r="G190" s="32">
        <v>427</v>
      </c>
      <c r="H190" s="32">
        <v>640</v>
      </c>
      <c r="I190" s="32">
        <v>0.67</v>
      </c>
      <c r="J190" s="33">
        <v>2383.21</v>
      </c>
      <c r="K190" s="32">
        <v>74.38</v>
      </c>
      <c r="L190" s="32" t="s">
        <v>746</v>
      </c>
    </row>
    <row r="191" spans="1:12" ht="13">
      <c r="A191" s="32" t="s">
        <v>1791</v>
      </c>
      <c r="B191" s="32" t="s">
        <v>571</v>
      </c>
      <c r="C191" s="32" t="s">
        <v>571</v>
      </c>
      <c r="D191" s="32">
        <f t="shared" si="0"/>
        <v>1</v>
      </c>
      <c r="E191" s="32">
        <v>47643</v>
      </c>
      <c r="F191" s="32">
        <v>426400</v>
      </c>
      <c r="G191" s="32">
        <v>533</v>
      </c>
      <c r="H191" s="32">
        <v>800</v>
      </c>
      <c r="I191" s="32">
        <v>0.67</v>
      </c>
      <c r="J191" s="33">
        <v>1473.66</v>
      </c>
      <c r="K191" s="32">
        <v>86.05</v>
      </c>
      <c r="L191" s="32" t="s">
        <v>746</v>
      </c>
    </row>
    <row r="192" spans="1:12" ht="13">
      <c r="A192" s="32" t="s">
        <v>1792</v>
      </c>
      <c r="B192" s="32" t="s">
        <v>571</v>
      </c>
      <c r="C192" s="32" t="s">
        <v>571</v>
      </c>
      <c r="D192" s="32">
        <f t="shared" si="0"/>
        <v>1</v>
      </c>
      <c r="E192" s="32">
        <v>94109</v>
      </c>
      <c r="F192" s="32">
        <v>426400</v>
      </c>
      <c r="G192" s="32">
        <v>533</v>
      </c>
      <c r="H192" s="32">
        <v>800</v>
      </c>
      <c r="I192" s="32">
        <v>0.67</v>
      </c>
      <c r="J192" s="33">
        <v>4325.66</v>
      </c>
      <c r="K192" s="32">
        <v>51.67</v>
      </c>
      <c r="L192" s="32" t="s">
        <v>746</v>
      </c>
    </row>
    <row r="193" spans="1:12" ht="13">
      <c r="A193" s="32" t="s">
        <v>1793</v>
      </c>
      <c r="B193" s="32" t="s">
        <v>571</v>
      </c>
      <c r="C193" s="32" t="s">
        <v>571</v>
      </c>
      <c r="D193" s="32">
        <f t="shared" si="0"/>
        <v>1</v>
      </c>
      <c r="E193" s="32">
        <v>49893</v>
      </c>
      <c r="F193" s="32">
        <v>426400</v>
      </c>
      <c r="G193" s="32">
        <v>533</v>
      </c>
      <c r="H193" s="32">
        <v>800</v>
      </c>
      <c r="I193" s="32">
        <v>0.67</v>
      </c>
      <c r="J193" s="32">
        <v>852.37</v>
      </c>
      <c r="K193" s="32">
        <v>72.09</v>
      </c>
      <c r="L193" s="32" t="s">
        <v>746</v>
      </c>
    </row>
    <row r="194" spans="1:12" ht="13">
      <c r="A194" s="32" t="s">
        <v>1794</v>
      </c>
      <c r="B194" s="32" t="s">
        <v>571</v>
      </c>
      <c r="C194" s="32" t="s">
        <v>571</v>
      </c>
      <c r="D194" s="32">
        <f t="shared" si="0"/>
        <v>1</v>
      </c>
      <c r="E194" s="32">
        <v>62610</v>
      </c>
      <c r="F194" s="32">
        <v>424000</v>
      </c>
      <c r="G194" s="32">
        <v>530</v>
      </c>
      <c r="H194" s="32">
        <v>800</v>
      </c>
      <c r="I194" s="32">
        <v>0.66</v>
      </c>
      <c r="J194" s="33">
        <v>2136.0300000000002</v>
      </c>
      <c r="K194" s="32">
        <v>85.49</v>
      </c>
      <c r="L194" s="32" t="s">
        <v>746</v>
      </c>
    </row>
    <row r="195" spans="1:12" ht="13">
      <c r="A195" s="32" t="s">
        <v>1795</v>
      </c>
      <c r="B195" s="32" t="s">
        <v>571</v>
      </c>
      <c r="C195" s="32" t="s">
        <v>571</v>
      </c>
      <c r="D195" s="32">
        <f t="shared" si="0"/>
        <v>1</v>
      </c>
      <c r="E195" s="32">
        <v>54199</v>
      </c>
      <c r="F195" s="32">
        <v>424000</v>
      </c>
      <c r="G195" s="32">
        <v>530</v>
      </c>
      <c r="H195" s="32">
        <v>800</v>
      </c>
      <c r="I195" s="32">
        <v>0.66</v>
      </c>
      <c r="J195" s="32">
        <v>654.29</v>
      </c>
      <c r="K195" s="32">
        <v>70.459999999999994</v>
      </c>
      <c r="L195" s="32" t="s">
        <v>746</v>
      </c>
    </row>
    <row r="196" spans="1:12" ht="13">
      <c r="A196" s="32" t="s">
        <v>1796</v>
      </c>
      <c r="B196" s="32" t="s">
        <v>571</v>
      </c>
      <c r="C196" s="32" t="s">
        <v>571</v>
      </c>
      <c r="D196" s="32">
        <f t="shared" si="0"/>
        <v>1</v>
      </c>
      <c r="E196" s="32">
        <v>6561</v>
      </c>
      <c r="F196" s="32">
        <v>43000</v>
      </c>
      <c r="G196" s="32">
        <v>172</v>
      </c>
      <c r="H196" s="32">
        <v>250</v>
      </c>
      <c r="I196" s="32">
        <v>0.69</v>
      </c>
      <c r="J196" s="32">
        <v>966.56</v>
      </c>
      <c r="K196" s="32">
        <v>80.64</v>
      </c>
      <c r="L196" s="32" t="s">
        <v>768</v>
      </c>
    </row>
    <row r="197" spans="1:12" ht="13">
      <c r="A197" s="32" t="s">
        <v>1797</v>
      </c>
      <c r="B197" s="32" t="s">
        <v>571</v>
      </c>
      <c r="C197" s="32" t="s">
        <v>571</v>
      </c>
      <c r="D197" s="32">
        <f t="shared" si="0"/>
        <v>1</v>
      </c>
      <c r="E197" s="32">
        <v>79120</v>
      </c>
      <c r="F197" s="32">
        <v>273280</v>
      </c>
      <c r="G197" s="32">
        <v>427</v>
      </c>
      <c r="H197" s="32">
        <v>640</v>
      </c>
      <c r="I197" s="32">
        <v>0.67</v>
      </c>
      <c r="J197" s="33">
        <v>4359.16</v>
      </c>
      <c r="K197" s="32">
        <v>55.11</v>
      </c>
      <c r="L197" s="32" t="s">
        <v>768</v>
      </c>
    </row>
    <row r="198" spans="1:12" ht="13">
      <c r="A198" s="32" t="s">
        <v>1798</v>
      </c>
      <c r="B198" s="32" t="s">
        <v>571</v>
      </c>
      <c r="C198" s="32" t="s">
        <v>571</v>
      </c>
      <c r="D198" s="32">
        <f t="shared" si="0"/>
        <v>1</v>
      </c>
      <c r="E198" s="32">
        <v>71994</v>
      </c>
      <c r="F198" s="32">
        <v>273280</v>
      </c>
      <c r="G198" s="32">
        <v>427</v>
      </c>
      <c r="H198" s="32">
        <v>640</v>
      </c>
      <c r="I198" s="32">
        <v>0.67</v>
      </c>
      <c r="J198" s="33">
        <v>2783.63</v>
      </c>
      <c r="K198" s="32">
        <v>61.41</v>
      </c>
      <c r="L198" s="32" t="s">
        <v>768</v>
      </c>
    </row>
    <row r="199" spans="1:12" ht="13">
      <c r="A199" s="32" t="s">
        <v>1799</v>
      </c>
      <c r="B199" s="32" t="s">
        <v>571</v>
      </c>
      <c r="C199" s="32" t="s">
        <v>571</v>
      </c>
      <c r="D199" s="32">
        <f t="shared" si="0"/>
        <v>1</v>
      </c>
      <c r="E199" s="32">
        <v>72754</v>
      </c>
      <c r="F199" s="32">
        <v>307200</v>
      </c>
      <c r="G199" s="32">
        <v>480</v>
      </c>
      <c r="H199" s="32">
        <v>640</v>
      </c>
      <c r="I199" s="32">
        <v>0.75</v>
      </c>
      <c r="J199" s="33">
        <v>3067.78</v>
      </c>
      <c r="K199" s="32">
        <v>64.42</v>
      </c>
      <c r="L199" s="32" t="s">
        <v>768</v>
      </c>
    </row>
    <row r="200" spans="1:12" ht="13">
      <c r="A200" s="32" t="s">
        <v>1800</v>
      </c>
      <c r="B200" s="32" t="s">
        <v>571</v>
      </c>
      <c r="C200" s="32" t="s">
        <v>571</v>
      </c>
      <c r="D200" s="32">
        <f t="shared" si="0"/>
        <v>1</v>
      </c>
      <c r="E200" s="32">
        <v>65057</v>
      </c>
      <c r="F200" s="32">
        <v>307200</v>
      </c>
      <c r="G200" s="32">
        <v>480</v>
      </c>
      <c r="H200" s="32">
        <v>640</v>
      </c>
      <c r="I200" s="32">
        <v>0.75</v>
      </c>
      <c r="J200" s="33">
        <v>2576.8200000000002</v>
      </c>
      <c r="K200" s="32">
        <v>72.78</v>
      </c>
      <c r="L200" s="32" t="s">
        <v>768</v>
      </c>
    </row>
    <row r="201" spans="1:12" ht="13">
      <c r="A201" s="32" t="s">
        <v>1801</v>
      </c>
      <c r="B201" s="32" t="s">
        <v>571</v>
      </c>
      <c r="C201" s="32" t="s">
        <v>571</v>
      </c>
      <c r="D201" s="32">
        <f t="shared" si="0"/>
        <v>1</v>
      </c>
      <c r="E201" s="32">
        <v>67121</v>
      </c>
      <c r="F201" s="32">
        <v>307200</v>
      </c>
      <c r="G201" s="32">
        <v>480</v>
      </c>
      <c r="H201" s="32">
        <v>640</v>
      </c>
      <c r="I201" s="32">
        <v>0.75</v>
      </c>
      <c r="J201" s="33">
        <v>3256.17</v>
      </c>
      <c r="K201" s="32">
        <v>61.58</v>
      </c>
      <c r="L201" s="32" t="s">
        <v>768</v>
      </c>
    </row>
    <row r="202" spans="1:12" ht="13">
      <c r="A202" s="32" t="s">
        <v>1802</v>
      </c>
      <c r="B202" s="32" t="s">
        <v>571</v>
      </c>
      <c r="C202" s="32" t="s">
        <v>571</v>
      </c>
      <c r="D202" s="32">
        <f t="shared" si="0"/>
        <v>1</v>
      </c>
      <c r="E202" s="32">
        <v>72182</v>
      </c>
      <c r="F202" s="32">
        <v>307200</v>
      </c>
      <c r="G202" s="32">
        <v>480</v>
      </c>
      <c r="H202" s="32">
        <v>640</v>
      </c>
      <c r="I202" s="32">
        <v>0.75</v>
      </c>
      <c r="J202" s="33">
        <v>3751.87</v>
      </c>
      <c r="K202" s="32">
        <v>65.09</v>
      </c>
      <c r="L202" s="32" t="s">
        <v>768</v>
      </c>
    </row>
    <row r="203" spans="1:12" ht="13">
      <c r="A203" s="32" t="s">
        <v>1803</v>
      </c>
      <c r="B203" s="32" t="s">
        <v>571</v>
      </c>
      <c r="C203" s="32" t="s">
        <v>571</v>
      </c>
      <c r="D203" s="32">
        <f t="shared" si="0"/>
        <v>1</v>
      </c>
      <c r="E203" s="32">
        <v>66336</v>
      </c>
      <c r="F203" s="32">
        <v>307200</v>
      </c>
      <c r="G203" s="32">
        <v>480</v>
      </c>
      <c r="H203" s="32">
        <v>640</v>
      </c>
      <c r="I203" s="32">
        <v>0.75</v>
      </c>
      <c r="J203" s="33">
        <v>3464.55</v>
      </c>
      <c r="K203" s="32">
        <v>53.06</v>
      </c>
      <c r="L203" s="32" t="s">
        <v>768</v>
      </c>
    </row>
    <row r="204" spans="1:12" ht="13">
      <c r="A204" s="32" t="s">
        <v>1804</v>
      </c>
      <c r="B204" s="32" t="s">
        <v>571</v>
      </c>
      <c r="C204" s="32" t="s">
        <v>571</v>
      </c>
      <c r="D204" s="32">
        <f t="shared" si="0"/>
        <v>1</v>
      </c>
      <c r="E204" s="32">
        <v>73594</v>
      </c>
      <c r="F204" s="32">
        <v>307200</v>
      </c>
      <c r="G204" s="32">
        <v>480</v>
      </c>
      <c r="H204" s="32">
        <v>640</v>
      </c>
      <c r="I204" s="32">
        <v>0.75</v>
      </c>
      <c r="J204" s="33">
        <v>4129.5200000000004</v>
      </c>
      <c r="K204" s="32">
        <v>56.18</v>
      </c>
      <c r="L204" s="32" t="s">
        <v>768</v>
      </c>
    </row>
    <row r="205" spans="1:12" ht="13">
      <c r="A205" s="32" t="s">
        <v>1805</v>
      </c>
      <c r="B205" s="32" t="s">
        <v>571</v>
      </c>
      <c r="C205" s="32" t="s">
        <v>571</v>
      </c>
      <c r="D205" s="32">
        <f t="shared" si="0"/>
        <v>1</v>
      </c>
      <c r="E205" s="32">
        <v>73125</v>
      </c>
      <c r="F205" s="32">
        <v>307200</v>
      </c>
      <c r="G205" s="32">
        <v>480</v>
      </c>
      <c r="H205" s="32">
        <v>640</v>
      </c>
      <c r="I205" s="32">
        <v>0.75</v>
      </c>
      <c r="J205" s="33">
        <v>2606.9299999999998</v>
      </c>
      <c r="K205" s="32">
        <v>56.7</v>
      </c>
      <c r="L205" s="32" t="s">
        <v>768</v>
      </c>
    </row>
    <row r="206" spans="1:12" ht="13">
      <c r="A206" s="32" t="s">
        <v>1806</v>
      </c>
      <c r="B206" s="32" t="s">
        <v>571</v>
      </c>
      <c r="C206" s="32" t="s">
        <v>571</v>
      </c>
      <c r="D206" s="32">
        <f t="shared" si="0"/>
        <v>1</v>
      </c>
      <c r="E206" s="32">
        <v>64957</v>
      </c>
      <c r="F206" s="32">
        <v>273280</v>
      </c>
      <c r="G206" s="32">
        <v>427</v>
      </c>
      <c r="H206" s="32">
        <v>640</v>
      </c>
      <c r="I206" s="32">
        <v>0.67</v>
      </c>
      <c r="J206" s="33">
        <v>4156.12</v>
      </c>
      <c r="K206" s="32">
        <v>63.37</v>
      </c>
      <c r="L206" s="32" t="s">
        <v>768</v>
      </c>
    </row>
    <row r="208" spans="1:12" ht="13">
      <c r="C208" s="32" t="s">
        <v>1807</v>
      </c>
      <c r="D208" s="32">
        <f>COUNTIF(D2:D206,0)</f>
        <v>7</v>
      </c>
    </row>
    <row r="210" spans="3:11" ht="13">
      <c r="C210" s="32" t="s">
        <v>1808</v>
      </c>
      <c r="D210" s="15">
        <f>SUM(D2:D206)/205</f>
        <v>0.96585365853658534</v>
      </c>
    </row>
    <row r="212" spans="3:11" ht="13">
      <c r="E212" s="32" t="s">
        <v>1809</v>
      </c>
      <c r="F212" s="32" t="s">
        <v>1810</v>
      </c>
      <c r="G212" s="32" t="s">
        <v>1811</v>
      </c>
      <c r="H212" s="32" t="s">
        <v>1812</v>
      </c>
      <c r="I212" s="32" t="s">
        <v>1813</v>
      </c>
      <c r="J212" s="32" t="s">
        <v>1814</v>
      </c>
      <c r="K212" s="32" t="s">
        <v>1815</v>
      </c>
    </row>
    <row r="213" spans="3:11" ht="13">
      <c r="D213" s="32" t="s">
        <v>1816</v>
      </c>
      <c r="E213" s="15">
        <f>AVERAGE(E2:E207)/1024</f>
        <v>46.937085556402437</v>
      </c>
      <c r="F213" s="15">
        <f t="shared" ref="F213:K213" si="1">AVERAGE(F2:F206)</f>
        <v>227042.48292682928</v>
      </c>
      <c r="G213" s="15">
        <f t="shared" si="1"/>
        <v>427.59512195121954</v>
      </c>
      <c r="H213" s="16">
        <f t="shared" si="1"/>
        <v>518.59024390243906</v>
      </c>
      <c r="I213" s="15">
        <f t="shared" si="1"/>
        <v>0.86117073170731551</v>
      </c>
      <c r="J213" s="16">
        <f t="shared" si="1"/>
        <v>1940.2660487804869</v>
      </c>
      <c r="K213" s="15">
        <f t="shared" si="1"/>
        <v>68.441951219512191</v>
      </c>
    </row>
    <row r="214" spans="3:11" ht="13">
      <c r="D214" s="32" t="s">
        <v>855</v>
      </c>
      <c r="E214" s="15">
        <f>STDEV(E2:E206)/1024</f>
        <v>31.159223529826548</v>
      </c>
      <c r="F214" s="15">
        <f t="shared" ref="F214:K214" si="2">STDEV(F2:F206)</f>
        <v>86358.339444682962</v>
      </c>
      <c r="G214" s="15">
        <f t="shared" si="2"/>
        <v>52.386450272627208</v>
      </c>
      <c r="H214" s="15">
        <f t="shared" si="2"/>
        <v>139.55239336029771</v>
      </c>
      <c r="I214" s="15">
        <f t="shared" si="2"/>
        <v>0.15782093079814896</v>
      </c>
      <c r="J214" s="16">
        <f t="shared" si="2"/>
        <v>1482.3676478355544</v>
      </c>
      <c r="K214" s="15">
        <f t="shared" si="2"/>
        <v>12.435006725069075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47"/>
  <sheetViews>
    <sheetView workbookViewId="0"/>
  </sheetViews>
  <sheetFormatPr baseColWidth="10" defaultColWidth="12.6640625" defaultRowHeight="15.75" customHeight="1"/>
  <cols>
    <col min="1" max="1" width="114.33203125" customWidth="1"/>
    <col min="2" max="2" width="95.1640625" customWidth="1"/>
  </cols>
  <sheetData>
    <row r="1" spans="1:42">
      <c r="A1" s="34" t="s">
        <v>1817</v>
      </c>
      <c r="B1" s="34" t="s">
        <v>873</v>
      </c>
      <c r="C1" s="34" t="s">
        <v>1818</v>
      </c>
      <c r="D1" s="34" t="s">
        <v>1810</v>
      </c>
      <c r="E1" s="34" t="s">
        <v>1819</v>
      </c>
      <c r="F1" s="34" t="s">
        <v>1811</v>
      </c>
      <c r="G1" s="34" t="s">
        <v>1812</v>
      </c>
      <c r="H1" s="35" t="s">
        <v>1820</v>
      </c>
      <c r="I1" s="36" t="s">
        <v>1821</v>
      </c>
      <c r="J1" s="37" t="s">
        <v>1561</v>
      </c>
      <c r="K1" s="38" t="s">
        <v>1814</v>
      </c>
      <c r="L1" s="38" t="s">
        <v>1815</v>
      </c>
      <c r="M1" s="25" t="s">
        <v>1023</v>
      </c>
      <c r="N1" s="26" t="s">
        <v>55</v>
      </c>
      <c r="O1" s="26" t="s">
        <v>144</v>
      </c>
      <c r="P1" s="26" t="s">
        <v>308</v>
      </c>
      <c r="Q1" s="26" t="s">
        <v>464</v>
      </c>
      <c r="R1" s="26" t="s">
        <v>1003</v>
      </c>
      <c r="S1" s="26" t="s">
        <v>571</v>
      </c>
      <c r="T1" s="26" t="s">
        <v>29</v>
      </c>
      <c r="U1" s="26" t="s">
        <v>447</v>
      </c>
      <c r="V1" s="26" t="s">
        <v>543</v>
      </c>
      <c r="W1" s="26" t="s">
        <v>556</v>
      </c>
      <c r="X1" s="26" t="s">
        <v>145</v>
      </c>
      <c r="Y1" s="26" t="s">
        <v>224</v>
      </c>
      <c r="Z1" s="26" t="s">
        <v>286</v>
      </c>
      <c r="AA1" s="26" t="s">
        <v>309</v>
      </c>
      <c r="AB1" s="26" t="s">
        <v>323</v>
      </c>
      <c r="AC1" s="26" t="s">
        <v>336</v>
      </c>
      <c r="AD1" s="26" t="s">
        <v>425</v>
      </c>
      <c r="AE1" s="26" t="s">
        <v>11</v>
      </c>
      <c r="AF1" s="26" t="s">
        <v>42</v>
      </c>
      <c r="AG1" s="26" t="s">
        <v>445</v>
      </c>
      <c r="AH1" s="26" t="s">
        <v>810</v>
      </c>
      <c r="AI1" s="26" t="s">
        <v>839</v>
      </c>
      <c r="AJ1" s="26" t="s">
        <v>572</v>
      </c>
      <c r="AK1" s="26" t="s">
        <v>594</v>
      </c>
      <c r="AL1" s="26" t="s">
        <v>615</v>
      </c>
      <c r="AM1" s="26" t="s">
        <v>712</v>
      </c>
      <c r="AN1" s="26" t="s">
        <v>746</v>
      </c>
      <c r="AO1" s="26" t="s">
        <v>768</v>
      </c>
      <c r="AP1" s="34"/>
    </row>
    <row r="2" spans="1:42">
      <c r="A2" s="27" t="s">
        <v>1822</v>
      </c>
      <c r="B2" s="27" t="s">
        <v>1823</v>
      </c>
      <c r="C2" s="28">
        <v>74084</v>
      </c>
      <c r="D2" s="28">
        <v>255600</v>
      </c>
      <c r="E2" s="27" t="s">
        <v>1824</v>
      </c>
      <c r="F2" s="28">
        <v>426</v>
      </c>
      <c r="G2" s="28">
        <v>600</v>
      </c>
      <c r="H2" s="39">
        <v>2</v>
      </c>
      <c r="I2" s="40">
        <f t="shared" ref="I2:I256" si="0">IF(AND(C2&gt;=89592), 1, 0)</f>
        <v>0</v>
      </c>
      <c r="J2" s="33">
        <f t="shared" ref="J2:J256" si="1">F2/G2</f>
        <v>0.71</v>
      </c>
      <c r="K2" s="41">
        <v>1599.126</v>
      </c>
      <c r="L2" s="41">
        <v>73.796599999999998</v>
      </c>
      <c r="M2" s="39">
        <v>1</v>
      </c>
      <c r="N2" s="39">
        <v>0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1</v>
      </c>
      <c r="U2" s="39">
        <v>0</v>
      </c>
      <c r="V2" s="39">
        <v>0</v>
      </c>
      <c r="W2" s="39">
        <v>0</v>
      </c>
      <c r="X2" s="39">
        <v>0</v>
      </c>
      <c r="Y2" s="39">
        <v>0</v>
      </c>
      <c r="Z2" s="39">
        <v>0</v>
      </c>
      <c r="AA2" s="39">
        <v>0</v>
      </c>
      <c r="AB2" s="39">
        <v>0</v>
      </c>
      <c r="AC2" s="39">
        <v>0</v>
      </c>
      <c r="AD2" s="39">
        <v>0</v>
      </c>
      <c r="AE2" s="39">
        <v>0</v>
      </c>
      <c r="AF2" s="39">
        <v>0</v>
      </c>
      <c r="AG2" s="39">
        <v>0</v>
      </c>
      <c r="AH2" s="39">
        <v>0</v>
      </c>
      <c r="AI2" s="39">
        <v>0</v>
      </c>
      <c r="AJ2" s="39">
        <v>0</v>
      </c>
      <c r="AK2" s="39">
        <v>0</v>
      </c>
      <c r="AL2" s="39">
        <v>0</v>
      </c>
      <c r="AM2" s="39">
        <v>0</v>
      </c>
      <c r="AN2" s="39">
        <v>0</v>
      </c>
      <c r="AO2" s="39">
        <v>0</v>
      </c>
      <c r="AP2" s="39"/>
    </row>
    <row r="3" spans="1:42">
      <c r="A3" s="27" t="s">
        <v>1825</v>
      </c>
      <c r="B3" s="27" t="s">
        <v>1826</v>
      </c>
      <c r="C3" s="28">
        <v>79494</v>
      </c>
      <c r="D3" s="28">
        <v>263400</v>
      </c>
      <c r="E3" s="27" t="s">
        <v>1824</v>
      </c>
      <c r="F3" s="28">
        <v>439</v>
      </c>
      <c r="G3" s="28">
        <v>600</v>
      </c>
      <c r="H3" s="39">
        <v>2</v>
      </c>
      <c r="I3" s="40">
        <f t="shared" si="0"/>
        <v>0</v>
      </c>
      <c r="J3" s="33">
        <f t="shared" si="1"/>
        <v>0.73166666666666669</v>
      </c>
      <c r="K3" s="41">
        <v>1357.1020000000001</v>
      </c>
      <c r="L3" s="41">
        <v>64.148430000000005</v>
      </c>
      <c r="M3" s="39">
        <v>1</v>
      </c>
      <c r="N3" s="39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1</v>
      </c>
      <c r="U3" s="39">
        <v>0</v>
      </c>
      <c r="V3" s="39">
        <v>0</v>
      </c>
      <c r="W3" s="39">
        <v>0</v>
      </c>
      <c r="X3" s="39">
        <v>0</v>
      </c>
      <c r="Y3" s="39">
        <v>0</v>
      </c>
      <c r="Z3" s="39">
        <v>0</v>
      </c>
      <c r="AA3" s="39">
        <v>0</v>
      </c>
      <c r="AB3" s="39">
        <v>0</v>
      </c>
      <c r="AC3" s="39">
        <v>0</v>
      </c>
      <c r="AD3" s="39">
        <v>0</v>
      </c>
      <c r="AE3" s="39">
        <v>0</v>
      </c>
      <c r="AF3" s="39">
        <v>0</v>
      </c>
      <c r="AG3" s="39">
        <v>0</v>
      </c>
      <c r="AH3" s="39">
        <v>0</v>
      </c>
      <c r="AI3" s="39">
        <v>0</v>
      </c>
      <c r="AJ3" s="39">
        <v>0</v>
      </c>
      <c r="AK3" s="39">
        <v>0</v>
      </c>
      <c r="AL3" s="39">
        <v>0</v>
      </c>
      <c r="AM3" s="39">
        <v>0</v>
      </c>
      <c r="AN3" s="39">
        <v>0</v>
      </c>
      <c r="AO3" s="39">
        <v>0</v>
      </c>
      <c r="AP3" s="39"/>
    </row>
    <row r="4" spans="1:42">
      <c r="A4" s="27" t="s">
        <v>1827</v>
      </c>
      <c r="B4" s="27" t="s">
        <v>1828</v>
      </c>
      <c r="C4" s="28">
        <v>64965</v>
      </c>
      <c r="D4" s="28">
        <v>230400</v>
      </c>
      <c r="E4" s="27" t="s">
        <v>1824</v>
      </c>
      <c r="F4" s="28">
        <v>384</v>
      </c>
      <c r="G4" s="28">
        <v>600</v>
      </c>
      <c r="H4" s="39">
        <v>2</v>
      </c>
      <c r="I4" s="40">
        <f t="shared" si="0"/>
        <v>0</v>
      </c>
      <c r="J4" s="33">
        <f t="shared" si="1"/>
        <v>0.64</v>
      </c>
      <c r="K4" s="41">
        <v>1011.413</v>
      </c>
      <c r="L4" s="41">
        <v>76.110410000000002</v>
      </c>
      <c r="M4" s="39">
        <v>1</v>
      </c>
      <c r="N4" s="39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1</v>
      </c>
      <c r="U4" s="39">
        <v>0</v>
      </c>
      <c r="V4" s="39">
        <v>0</v>
      </c>
      <c r="W4" s="39">
        <v>0</v>
      </c>
      <c r="X4" s="39">
        <v>0</v>
      </c>
      <c r="Y4" s="39">
        <v>0</v>
      </c>
      <c r="Z4" s="39">
        <v>0</v>
      </c>
      <c r="AA4" s="39">
        <v>0</v>
      </c>
      <c r="AB4" s="39">
        <v>0</v>
      </c>
      <c r="AC4" s="39">
        <v>0</v>
      </c>
      <c r="AD4" s="39">
        <v>0</v>
      </c>
      <c r="AE4" s="39">
        <v>0</v>
      </c>
      <c r="AF4" s="39">
        <v>0</v>
      </c>
      <c r="AG4" s="39">
        <v>0</v>
      </c>
      <c r="AH4" s="39">
        <v>0</v>
      </c>
      <c r="AI4" s="39">
        <v>0</v>
      </c>
      <c r="AJ4" s="39">
        <v>0</v>
      </c>
      <c r="AK4" s="39">
        <v>0</v>
      </c>
      <c r="AL4" s="39">
        <v>0</v>
      </c>
      <c r="AM4" s="39">
        <v>0</v>
      </c>
      <c r="AN4" s="39">
        <v>0</v>
      </c>
      <c r="AO4" s="39">
        <v>0</v>
      </c>
      <c r="AP4" s="39"/>
    </row>
    <row r="5" spans="1:42">
      <c r="A5" s="27" t="s">
        <v>1829</v>
      </c>
      <c r="B5" s="27" t="s">
        <v>1830</v>
      </c>
      <c r="C5" s="28">
        <v>75851</v>
      </c>
      <c r="D5" s="28">
        <v>268200</v>
      </c>
      <c r="E5" s="27" t="s">
        <v>1824</v>
      </c>
      <c r="F5" s="28">
        <v>447</v>
      </c>
      <c r="G5" s="28">
        <v>600</v>
      </c>
      <c r="H5" s="39">
        <v>2</v>
      </c>
      <c r="I5" s="40">
        <f t="shared" si="0"/>
        <v>0</v>
      </c>
      <c r="J5" s="33">
        <f t="shared" si="1"/>
        <v>0.745</v>
      </c>
      <c r="K5" s="41">
        <v>1737.5630000000001</v>
      </c>
      <c r="L5" s="41">
        <v>96.282989999999998</v>
      </c>
      <c r="M5" s="39">
        <v>1</v>
      </c>
      <c r="N5" s="39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1</v>
      </c>
      <c r="U5" s="39">
        <v>0</v>
      </c>
      <c r="V5" s="39">
        <v>0</v>
      </c>
      <c r="W5" s="39">
        <v>0</v>
      </c>
      <c r="X5" s="39">
        <v>0</v>
      </c>
      <c r="Y5" s="39">
        <v>0</v>
      </c>
      <c r="Z5" s="39">
        <v>0</v>
      </c>
      <c r="AA5" s="39">
        <v>0</v>
      </c>
      <c r="AB5" s="39">
        <v>0</v>
      </c>
      <c r="AC5" s="39">
        <v>0</v>
      </c>
      <c r="AD5" s="39">
        <v>0</v>
      </c>
      <c r="AE5" s="39">
        <v>0</v>
      </c>
      <c r="AF5" s="39">
        <v>0</v>
      </c>
      <c r="AG5" s="39">
        <v>0</v>
      </c>
      <c r="AH5" s="39">
        <v>0</v>
      </c>
      <c r="AI5" s="39">
        <v>0</v>
      </c>
      <c r="AJ5" s="39">
        <v>0</v>
      </c>
      <c r="AK5" s="39">
        <v>0</v>
      </c>
      <c r="AL5" s="39">
        <v>0</v>
      </c>
      <c r="AM5" s="39">
        <v>0</v>
      </c>
      <c r="AN5" s="39">
        <v>0</v>
      </c>
      <c r="AO5" s="39">
        <v>0</v>
      </c>
      <c r="AP5" s="39"/>
    </row>
    <row r="6" spans="1:42">
      <c r="A6" s="27" t="s">
        <v>1831</v>
      </c>
      <c r="B6" s="27" t="s">
        <v>1602</v>
      </c>
      <c r="C6" s="28">
        <v>73295</v>
      </c>
      <c r="D6" s="28">
        <v>262200</v>
      </c>
      <c r="E6" s="27" t="s">
        <v>1824</v>
      </c>
      <c r="F6" s="28">
        <v>437</v>
      </c>
      <c r="G6" s="28">
        <v>600</v>
      </c>
      <c r="H6" s="39">
        <v>2</v>
      </c>
      <c r="I6" s="40">
        <f t="shared" si="0"/>
        <v>0</v>
      </c>
      <c r="J6" s="33">
        <f t="shared" si="1"/>
        <v>0.72833333333333339</v>
      </c>
      <c r="K6" s="41">
        <v>1464.8630000000001</v>
      </c>
      <c r="L6" s="41">
        <v>96.585189999999997</v>
      </c>
      <c r="M6" s="39">
        <v>1</v>
      </c>
      <c r="N6" s="39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1</v>
      </c>
      <c r="U6" s="39">
        <v>0</v>
      </c>
      <c r="V6" s="39">
        <v>0</v>
      </c>
      <c r="W6" s="39">
        <v>0</v>
      </c>
      <c r="X6" s="39">
        <v>0</v>
      </c>
      <c r="Y6" s="39">
        <v>0</v>
      </c>
      <c r="Z6" s="39">
        <v>0</v>
      </c>
      <c r="AA6" s="39">
        <v>0</v>
      </c>
      <c r="AB6" s="39">
        <v>0</v>
      </c>
      <c r="AC6" s="39">
        <v>0</v>
      </c>
      <c r="AD6" s="39">
        <v>0</v>
      </c>
      <c r="AE6" s="39">
        <v>0</v>
      </c>
      <c r="AF6" s="39">
        <v>0</v>
      </c>
      <c r="AG6" s="39">
        <v>0</v>
      </c>
      <c r="AH6" s="39">
        <v>0</v>
      </c>
      <c r="AI6" s="39">
        <v>0</v>
      </c>
      <c r="AJ6" s="39">
        <v>0</v>
      </c>
      <c r="AK6" s="39">
        <v>0</v>
      </c>
      <c r="AL6" s="39">
        <v>0</v>
      </c>
      <c r="AM6" s="39">
        <v>0</v>
      </c>
      <c r="AN6" s="39">
        <v>0</v>
      </c>
      <c r="AO6" s="39">
        <v>0</v>
      </c>
      <c r="AP6" s="39"/>
    </row>
    <row r="7" spans="1:42">
      <c r="A7" s="27" t="s">
        <v>1832</v>
      </c>
      <c r="B7" s="27" t="s">
        <v>1603</v>
      </c>
      <c r="C7" s="28">
        <v>72294</v>
      </c>
      <c r="D7" s="28">
        <v>259800</v>
      </c>
      <c r="E7" s="27" t="s">
        <v>1824</v>
      </c>
      <c r="F7" s="28">
        <v>433</v>
      </c>
      <c r="G7" s="28">
        <v>600</v>
      </c>
      <c r="H7" s="39">
        <v>2</v>
      </c>
      <c r="I7" s="40">
        <f t="shared" si="0"/>
        <v>0</v>
      </c>
      <c r="J7" s="33">
        <f t="shared" si="1"/>
        <v>0.72166666666666668</v>
      </c>
      <c r="K7" s="41">
        <v>1534.7329999999999</v>
      </c>
      <c r="L7" s="41">
        <v>82.484759999999994</v>
      </c>
      <c r="M7" s="39">
        <v>1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1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39">
        <v>0</v>
      </c>
      <c r="AP7" s="39"/>
    </row>
    <row r="8" spans="1:42">
      <c r="A8" s="27" t="s">
        <v>1833</v>
      </c>
      <c r="B8" s="27" t="s">
        <v>1604</v>
      </c>
      <c r="C8" s="28">
        <v>107009</v>
      </c>
      <c r="D8" s="28">
        <v>247200</v>
      </c>
      <c r="E8" s="27" t="s">
        <v>1824</v>
      </c>
      <c r="F8" s="28">
        <v>412</v>
      </c>
      <c r="G8" s="28">
        <v>600</v>
      </c>
      <c r="H8" s="39">
        <v>2</v>
      </c>
      <c r="I8" s="40">
        <f t="shared" si="0"/>
        <v>1</v>
      </c>
      <c r="J8" s="33">
        <f t="shared" si="1"/>
        <v>0.68666666666666665</v>
      </c>
      <c r="K8" s="41">
        <v>4348.8549999999996</v>
      </c>
      <c r="L8" s="41">
        <v>59.89</v>
      </c>
      <c r="M8" s="39">
        <v>1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1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39">
        <v>0</v>
      </c>
      <c r="AP8" s="39"/>
    </row>
    <row r="9" spans="1:42">
      <c r="A9" s="27" t="s">
        <v>1834</v>
      </c>
      <c r="B9" s="27" t="s">
        <v>1835</v>
      </c>
      <c r="C9" s="28">
        <v>35310</v>
      </c>
      <c r="D9" s="28">
        <v>270000</v>
      </c>
      <c r="E9" s="27" t="s">
        <v>1824</v>
      </c>
      <c r="F9" s="28">
        <v>450</v>
      </c>
      <c r="G9" s="28">
        <v>600</v>
      </c>
      <c r="H9" s="39">
        <v>2</v>
      </c>
      <c r="I9" s="40">
        <f t="shared" si="0"/>
        <v>0</v>
      </c>
      <c r="J9" s="33">
        <f t="shared" si="1"/>
        <v>0.75</v>
      </c>
      <c r="K9" s="41">
        <v>498.84429999999998</v>
      </c>
      <c r="L9" s="41">
        <v>75.689490000000006</v>
      </c>
      <c r="M9" s="39">
        <v>1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1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39">
        <v>0</v>
      </c>
      <c r="AP9" s="39"/>
    </row>
    <row r="10" spans="1:42">
      <c r="A10" s="27" t="s">
        <v>1836</v>
      </c>
      <c r="B10" s="27" t="s">
        <v>1837</v>
      </c>
      <c r="C10" s="28">
        <v>58532</v>
      </c>
      <c r="D10" s="28">
        <v>235800</v>
      </c>
      <c r="E10" s="27" t="s">
        <v>1824</v>
      </c>
      <c r="F10" s="28">
        <v>393</v>
      </c>
      <c r="G10" s="28">
        <v>600</v>
      </c>
      <c r="H10" s="39">
        <v>2</v>
      </c>
      <c r="I10" s="40">
        <f t="shared" si="0"/>
        <v>0</v>
      </c>
      <c r="J10" s="33">
        <f t="shared" si="1"/>
        <v>0.65500000000000003</v>
      </c>
      <c r="K10" s="41">
        <v>677.9991</v>
      </c>
      <c r="L10" s="41">
        <v>78.795439999999999</v>
      </c>
      <c r="M10" s="39">
        <v>1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1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39">
        <v>0</v>
      </c>
      <c r="AP10" s="39"/>
    </row>
    <row r="11" spans="1:42">
      <c r="A11" s="27" t="s">
        <v>1838</v>
      </c>
      <c r="B11" s="27" t="s">
        <v>1839</v>
      </c>
      <c r="C11" s="28">
        <v>84660</v>
      </c>
      <c r="D11" s="28">
        <v>258300</v>
      </c>
      <c r="E11" s="27" t="s">
        <v>1824</v>
      </c>
      <c r="F11" s="28">
        <v>450</v>
      </c>
      <c r="G11" s="28">
        <v>574</v>
      </c>
      <c r="H11" s="39">
        <v>2</v>
      </c>
      <c r="I11" s="40">
        <f t="shared" si="0"/>
        <v>0</v>
      </c>
      <c r="J11" s="33">
        <f t="shared" si="1"/>
        <v>0.78397212543554007</v>
      </c>
      <c r="K11" s="41">
        <v>2009.402</v>
      </c>
      <c r="L11" s="41">
        <v>74.933340000000001</v>
      </c>
      <c r="M11" s="39">
        <v>1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1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39">
        <v>0</v>
      </c>
      <c r="AP11" s="39"/>
    </row>
    <row r="12" spans="1:42">
      <c r="A12" s="27" t="s">
        <v>1840</v>
      </c>
      <c r="B12" s="27" t="s">
        <v>1841</v>
      </c>
      <c r="C12" s="28">
        <v>83237</v>
      </c>
      <c r="D12" s="28">
        <v>262800</v>
      </c>
      <c r="E12" s="27" t="s">
        <v>1824</v>
      </c>
      <c r="F12" s="28">
        <v>438</v>
      </c>
      <c r="G12" s="28">
        <v>600</v>
      </c>
      <c r="H12" s="39">
        <v>2</v>
      </c>
      <c r="I12" s="40">
        <f t="shared" si="0"/>
        <v>0</v>
      </c>
      <c r="J12" s="33">
        <f t="shared" si="1"/>
        <v>0.73</v>
      </c>
      <c r="K12" s="41">
        <v>1771.2170000000001</v>
      </c>
      <c r="L12" s="41">
        <v>78.107619999999997</v>
      </c>
      <c r="M12" s="39">
        <v>1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1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39">
        <v>0</v>
      </c>
      <c r="AP12" s="39"/>
    </row>
    <row r="13" spans="1:42">
      <c r="A13" s="27" t="s">
        <v>1842</v>
      </c>
      <c r="B13" s="27" t="s">
        <v>1843</v>
      </c>
      <c r="C13" s="28">
        <v>76283</v>
      </c>
      <c r="D13" s="28">
        <v>267000</v>
      </c>
      <c r="E13" s="27" t="s">
        <v>1824</v>
      </c>
      <c r="F13" s="28">
        <v>445</v>
      </c>
      <c r="G13" s="28">
        <v>600</v>
      </c>
      <c r="H13" s="39">
        <v>2</v>
      </c>
      <c r="I13" s="40">
        <f t="shared" si="0"/>
        <v>0</v>
      </c>
      <c r="J13" s="33">
        <f t="shared" si="1"/>
        <v>0.7416666666666667</v>
      </c>
      <c r="K13" s="41">
        <v>1678.096</v>
      </c>
      <c r="L13" s="41">
        <v>81.153940000000006</v>
      </c>
      <c r="M13" s="39">
        <v>1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1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39">
        <v>0</v>
      </c>
      <c r="AP13" s="39"/>
    </row>
    <row r="14" spans="1:42">
      <c r="A14" s="27" t="s">
        <v>1844</v>
      </c>
      <c r="B14" s="27" t="s">
        <v>1845</v>
      </c>
      <c r="C14" s="28">
        <v>66760</v>
      </c>
      <c r="D14" s="28">
        <v>259200</v>
      </c>
      <c r="E14" s="27" t="s">
        <v>1824</v>
      </c>
      <c r="F14" s="28">
        <v>432</v>
      </c>
      <c r="G14" s="28">
        <v>600</v>
      </c>
      <c r="H14" s="39">
        <v>2</v>
      </c>
      <c r="I14" s="40">
        <f t="shared" si="0"/>
        <v>0</v>
      </c>
      <c r="J14" s="33">
        <f t="shared" si="1"/>
        <v>0.72</v>
      </c>
      <c r="K14" s="41">
        <v>1071.2950000000001</v>
      </c>
      <c r="L14" s="41">
        <v>89.432490000000001</v>
      </c>
      <c r="M14" s="39">
        <v>1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1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39">
        <v>0</v>
      </c>
      <c r="AP14" s="39"/>
    </row>
    <row r="15" spans="1:42">
      <c r="A15" s="27" t="s">
        <v>1846</v>
      </c>
      <c r="B15" s="27" t="s">
        <v>1847</v>
      </c>
      <c r="C15" s="28">
        <v>83625</v>
      </c>
      <c r="D15" s="28">
        <v>241800</v>
      </c>
      <c r="E15" s="27" t="s">
        <v>1824</v>
      </c>
      <c r="F15" s="28">
        <v>403</v>
      </c>
      <c r="G15" s="28">
        <v>600</v>
      </c>
      <c r="H15" s="39">
        <v>2</v>
      </c>
      <c r="I15" s="40">
        <f t="shared" si="0"/>
        <v>0</v>
      </c>
      <c r="J15" s="33">
        <f t="shared" si="1"/>
        <v>0.67166666666666663</v>
      </c>
      <c r="K15" s="41">
        <v>1540.7760000000001</v>
      </c>
      <c r="L15" s="41">
        <v>60.584319999999998</v>
      </c>
      <c r="M15" s="39">
        <v>1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1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39">
        <v>0</v>
      </c>
      <c r="AN15" s="39">
        <v>0</v>
      </c>
      <c r="AO15" s="39">
        <v>0</v>
      </c>
      <c r="AP15" s="39"/>
    </row>
    <row r="16" spans="1:42">
      <c r="A16" s="27" t="s">
        <v>1848</v>
      </c>
      <c r="B16" s="27" t="s">
        <v>1849</v>
      </c>
      <c r="C16" s="28">
        <v>73567</v>
      </c>
      <c r="D16" s="28">
        <v>264000</v>
      </c>
      <c r="E16" s="27" t="s">
        <v>1824</v>
      </c>
      <c r="F16" s="28">
        <v>440</v>
      </c>
      <c r="G16" s="28">
        <v>600</v>
      </c>
      <c r="H16" s="39">
        <v>2</v>
      </c>
      <c r="I16" s="40">
        <f t="shared" si="0"/>
        <v>0</v>
      </c>
      <c r="J16" s="33">
        <f t="shared" si="1"/>
        <v>0.73333333333333328</v>
      </c>
      <c r="K16" s="41">
        <v>1177.82</v>
      </c>
      <c r="L16" s="41">
        <v>92.32253</v>
      </c>
      <c r="M16" s="39">
        <v>1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1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39">
        <v>0</v>
      </c>
      <c r="AP16" s="39"/>
    </row>
    <row r="17" spans="1:42">
      <c r="A17" s="27" t="s">
        <v>1850</v>
      </c>
      <c r="B17" s="27" t="s">
        <v>1605</v>
      </c>
      <c r="C17" s="28">
        <v>46145</v>
      </c>
      <c r="D17" s="28">
        <v>414400</v>
      </c>
      <c r="E17" s="27" t="s">
        <v>1824</v>
      </c>
      <c r="F17" s="28">
        <v>518</v>
      </c>
      <c r="G17" s="28">
        <v>800</v>
      </c>
      <c r="H17" s="39">
        <v>2</v>
      </c>
      <c r="I17" s="40">
        <f t="shared" si="0"/>
        <v>0</v>
      </c>
      <c r="J17" s="33">
        <f t="shared" si="1"/>
        <v>0.64749999999999996</v>
      </c>
      <c r="K17" s="41">
        <v>459.5829</v>
      </c>
      <c r="L17" s="41">
        <v>70.31559</v>
      </c>
      <c r="M17" s="39">
        <v>1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1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39">
        <v>0</v>
      </c>
      <c r="AP17" s="39"/>
    </row>
    <row r="18" spans="1:42">
      <c r="A18" s="27" t="s">
        <v>1851</v>
      </c>
      <c r="B18" s="27" t="s">
        <v>1606</v>
      </c>
      <c r="C18" s="28">
        <v>43309</v>
      </c>
      <c r="D18" s="28">
        <v>416800</v>
      </c>
      <c r="E18" s="27" t="s">
        <v>1824</v>
      </c>
      <c r="F18" s="28">
        <v>521</v>
      </c>
      <c r="G18" s="28">
        <v>800</v>
      </c>
      <c r="H18" s="39">
        <v>2</v>
      </c>
      <c r="I18" s="40">
        <f t="shared" si="0"/>
        <v>0</v>
      </c>
      <c r="J18" s="33">
        <f t="shared" si="1"/>
        <v>0.65125</v>
      </c>
      <c r="K18" s="41">
        <v>354.18959999999998</v>
      </c>
      <c r="L18" s="41">
        <v>70.002930000000006</v>
      </c>
      <c r="M18" s="39">
        <v>1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1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39">
        <v>0</v>
      </c>
      <c r="AP18" s="39"/>
    </row>
    <row r="19" spans="1:42">
      <c r="A19" s="27" t="s">
        <v>1852</v>
      </c>
      <c r="B19" s="27" t="s">
        <v>1607</v>
      </c>
      <c r="C19" s="28">
        <v>44447</v>
      </c>
      <c r="D19" s="28">
        <v>401600</v>
      </c>
      <c r="E19" s="27" t="s">
        <v>1824</v>
      </c>
      <c r="F19" s="28">
        <v>502</v>
      </c>
      <c r="G19" s="28">
        <v>800</v>
      </c>
      <c r="H19" s="39">
        <v>2</v>
      </c>
      <c r="I19" s="40">
        <f t="shared" si="0"/>
        <v>0</v>
      </c>
      <c r="J19" s="33">
        <f t="shared" si="1"/>
        <v>0.62749999999999995</v>
      </c>
      <c r="K19" s="41">
        <v>179.14500000000001</v>
      </c>
      <c r="L19" s="41">
        <v>42.735059999999997</v>
      </c>
      <c r="M19" s="39">
        <v>1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1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39">
        <v>0</v>
      </c>
      <c r="AP19" s="39"/>
    </row>
    <row r="20" spans="1:42">
      <c r="A20" s="27" t="s">
        <v>1853</v>
      </c>
      <c r="B20" s="27" t="s">
        <v>1608</v>
      </c>
      <c r="C20" s="28">
        <v>40817</v>
      </c>
      <c r="D20" s="28">
        <v>453600</v>
      </c>
      <c r="E20" s="27" t="s">
        <v>1824</v>
      </c>
      <c r="F20" s="28">
        <v>567</v>
      </c>
      <c r="G20" s="28">
        <v>800</v>
      </c>
      <c r="H20" s="39">
        <v>2</v>
      </c>
      <c r="I20" s="40">
        <f t="shared" si="0"/>
        <v>0</v>
      </c>
      <c r="J20" s="33">
        <f t="shared" si="1"/>
        <v>0.70874999999999999</v>
      </c>
      <c r="K20" s="41">
        <v>599.47609999999997</v>
      </c>
      <c r="L20" s="41">
        <v>76.254559999999998</v>
      </c>
      <c r="M20" s="39">
        <v>1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1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39">
        <v>0</v>
      </c>
      <c r="AP20" s="39"/>
    </row>
    <row r="21" spans="1:42">
      <c r="A21" s="27" t="s">
        <v>1854</v>
      </c>
      <c r="B21" s="27" t="s">
        <v>446</v>
      </c>
      <c r="C21" s="28">
        <v>141679</v>
      </c>
      <c r="D21" s="28">
        <v>453600</v>
      </c>
      <c r="E21" s="27" t="s">
        <v>1824</v>
      </c>
      <c r="F21" s="28">
        <v>567</v>
      </c>
      <c r="G21" s="28">
        <v>800</v>
      </c>
      <c r="H21" s="39">
        <v>2</v>
      </c>
      <c r="I21" s="40">
        <f t="shared" si="0"/>
        <v>1</v>
      </c>
      <c r="J21" s="33">
        <f t="shared" si="1"/>
        <v>0.70874999999999999</v>
      </c>
      <c r="K21" s="41">
        <v>5259.5219999999999</v>
      </c>
      <c r="L21" s="41">
        <v>71.683350000000004</v>
      </c>
      <c r="M21" s="39">
        <v>1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1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39">
        <v>0</v>
      </c>
      <c r="AP21" s="39"/>
    </row>
    <row r="22" spans="1:42">
      <c r="A22" s="27" t="s">
        <v>1855</v>
      </c>
      <c r="B22" s="27" t="s">
        <v>448</v>
      </c>
      <c r="C22" s="28">
        <v>76818</v>
      </c>
      <c r="D22" s="28">
        <v>453600</v>
      </c>
      <c r="E22" s="27" t="s">
        <v>1824</v>
      </c>
      <c r="F22" s="28">
        <v>567</v>
      </c>
      <c r="G22" s="28">
        <v>800</v>
      </c>
      <c r="H22" s="39">
        <v>2</v>
      </c>
      <c r="I22" s="40">
        <f t="shared" si="0"/>
        <v>0</v>
      </c>
      <c r="J22" s="33">
        <f t="shared" si="1"/>
        <v>0.70874999999999999</v>
      </c>
      <c r="K22" s="41">
        <v>832.77880000000005</v>
      </c>
      <c r="L22" s="41">
        <v>72.855599999999995</v>
      </c>
      <c r="M22" s="39">
        <v>1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1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39">
        <v>0</v>
      </c>
      <c r="AP22" s="39"/>
    </row>
    <row r="23" spans="1:42">
      <c r="A23" s="27" t="s">
        <v>1856</v>
      </c>
      <c r="B23" s="27" t="s">
        <v>449</v>
      </c>
      <c r="C23" s="28">
        <v>80988</v>
      </c>
      <c r="D23" s="28">
        <v>428800</v>
      </c>
      <c r="E23" s="27" t="s">
        <v>1824</v>
      </c>
      <c r="F23" s="28">
        <v>536</v>
      </c>
      <c r="G23" s="28">
        <v>800</v>
      </c>
      <c r="H23" s="39">
        <v>2</v>
      </c>
      <c r="I23" s="40">
        <f t="shared" si="0"/>
        <v>0</v>
      </c>
      <c r="J23" s="33">
        <f t="shared" si="1"/>
        <v>0.67</v>
      </c>
      <c r="K23" s="41">
        <v>1888.318</v>
      </c>
      <c r="L23" s="41">
        <v>69.671369999999996</v>
      </c>
      <c r="M23" s="39">
        <v>1</v>
      </c>
      <c r="N23" s="39">
        <v>0</v>
      </c>
      <c r="O23" s="39">
        <v>0</v>
      </c>
      <c r="P23" s="39">
        <v>0</v>
      </c>
      <c r="Q23" s="39">
        <v>0</v>
      </c>
      <c r="R23" s="39">
        <v>0</v>
      </c>
      <c r="S23" s="39">
        <v>0</v>
      </c>
      <c r="T23" s="39">
        <v>0</v>
      </c>
      <c r="U23" s="39">
        <v>1</v>
      </c>
      <c r="V23" s="39">
        <v>0</v>
      </c>
      <c r="W23" s="39">
        <v>0</v>
      </c>
      <c r="X23" s="39">
        <v>0</v>
      </c>
      <c r="Y23" s="39">
        <v>0</v>
      </c>
      <c r="Z23" s="39">
        <v>0</v>
      </c>
      <c r="AA23" s="39">
        <v>0</v>
      </c>
      <c r="AB23" s="39">
        <v>0</v>
      </c>
      <c r="AC23" s="39">
        <v>0</v>
      </c>
      <c r="AD23" s="39">
        <v>0</v>
      </c>
      <c r="AE23" s="39">
        <v>0</v>
      </c>
      <c r="AF23" s="39">
        <v>0</v>
      </c>
      <c r="AG23" s="39">
        <v>0</v>
      </c>
      <c r="AH23" s="39">
        <v>0</v>
      </c>
      <c r="AI23" s="39">
        <v>0</v>
      </c>
      <c r="AJ23" s="39">
        <v>0</v>
      </c>
      <c r="AK23" s="39">
        <v>0</v>
      </c>
      <c r="AL23" s="39">
        <v>0</v>
      </c>
      <c r="AM23" s="39">
        <v>0</v>
      </c>
      <c r="AN23" s="39">
        <v>0</v>
      </c>
      <c r="AO23" s="39">
        <v>0</v>
      </c>
      <c r="AP23" s="39"/>
    </row>
    <row r="24" spans="1:42">
      <c r="A24" s="27" t="s">
        <v>1857</v>
      </c>
      <c r="B24" s="27" t="s">
        <v>450</v>
      </c>
      <c r="C24" s="28">
        <v>63886</v>
      </c>
      <c r="D24" s="28">
        <v>459200</v>
      </c>
      <c r="E24" s="27" t="s">
        <v>1824</v>
      </c>
      <c r="F24" s="28">
        <v>574</v>
      </c>
      <c r="G24" s="28">
        <v>800</v>
      </c>
      <c r="H24" s="39">
        <v>2</v>
      </c>
      <c r="I24" s="40">
        <f t="shared" si="0"/>
        <v>0</v>
      </c>
      <c r="J24" s="33">
        <f t="shared" si="1"/>
        <v>0.71750000000000003</v>
      </c>
      <c r="K24" s="41">
        <v>1452.067</v>
      </c>
      <c r="L24" s="41">
        <v>84.133049999999997</v>
      </c>
      <c r="M24" s="39">
        <v>1</v>
      </c>
      <c r="N24" s="39">
        <v>0</v>
      </c>
      <c r="O24" s="39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1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39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39">
        <v>0</v>
      </c>
      <c r="AP24" s="39"/>
    </row>
    <row r="25" spans="1:42">
      <c r="A25" s="27" t="s">
        <v>1858</v>
      </c>
      <c r="B25" s="27" t="s">
        <v>451</v>
      </c>
      <c r="C25" s="28">
        <v>57239</v>
      </c>
      <c r="D25" s="28">
        <v>438400</v>
      </c>
      <c r="E25" s="27" t="s">
        <v>1824</v>
      </c>
      <c r="F25" s="28">
        <v>548</v>
      </c>
      <c r="G25" s="28">
        <v>800</v>
      </c>
      <c r="H25" s="39">
        <v>2</v>
      </c>
      <c r="I25" s="40">
        <f t="shared" si="0"/>
        <v>0</v>
      </c>
      <c r="J25" s="33">
        <f t="shared" si="1"/>
        <v>0.68500000000000005</v>
      </c>
      <c r="K25" s="41">
        <v>770.51829999999995</v>
      </c>
      <c r="L25" s="41">
        <v>63.891269999999999</v>
      </c>
      <c r="M25" s="39">
        <v>1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1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39">
        <v>0</v>
      </c>
      <c r="AP25" s="39"/>
    </row>
    <row r="26" spans="1:42">
      <c r="A26" s="27" t="s">
        <v>1859</v>
      </c>
      <c r="B26" s="27" t="s">
        <v>452</v>
      </c>
      <c r="C26" s="28">
        <v>39756</v>
      </c>
      <c r="D26" s="28">
        <v>426400</v>
      </c>
      <c r="E26" s="27" t="s">
        <v>1824</v>
      </c>
      <c r="F26" s="28">
        <v>533</v>
      </c>
      <c r="G26" s="28">
        <v>800</v>
      </c>
      <c r="H26" s="39">
        <v>2</v>
      </c>
      <c r="I26" s="40">
        <f t="shared" si="0"/>
        <v>0</v>
      </c>
      <c r="J26" s="33">
        <f t="shared" si="1"/>
        <v>0.66625000000000001</v>
      </c>
      <c r="K26" s="41">
        <v>662.05269999999996</v>
      </c>
      <c r="L26" s="41">
        <v>67.017910000000001</v>
      </c>
      <c r="M26" s="39">
        <v>1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1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39">
        <v>0</v>
      </c>
      <c r="AP26" s="39"/>
    </row>
    <row r="27" spans="1:42">
      <c r="A27" s="27" t="s">
        <v>1860</v>
      </c>
      <c r="B27" s="27" t="s">
        <v>453</v>
      </c>
      <c r="C27" s="28">
        <v>69311</v>
      </c>
      <c r="D27" s="28">
        <v>273280</v>
      </c>
      <c r="E27" s="27" t="s">
        <v>1824</v>
      </c>
      <c r="F27" s="28">
        <v>427</v>
      </c>
      <c r="G27" s="28">
        <v>640</v>
      </c>
      <c r="H27" s="39">
        <v>2</v>
      </c>
      <c r="I27" s="40">
        <f t="shared" si="0"/>
        <v>0</v>
      </c>
      <c r="J27" s="33">
        <f t="shared" si="1"/>
        <v>0.66718750000000004</v>
      </c>
      <c r="K27" s="41">
        <v>2256.2449999999999</v>
      </c>
      <c r="L27" s="41">
        <v>55.627220000000001</v>
      </c>
      <c r="M27" s="39">
        <v>1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1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39">
        <v>0</v>
      </c>
      <c r="AP27" s="39"/>
    </row>
    <row r="28" spans="1:42">
      <c r="A28" s="27" t="s">
        <v>1861</v>
      </c>
      <c r="B28" s="27" t="s">
        <v>454</v>
      </c>
      <c r="C28" s="28">
        <v>62540</v>
      </c>
      <c r="D28" s="28">
        <v>273280</v>
      </c>
      <c r="E28" s="27" t="s">
        <v>1824</v>
      </c>
      <c r="F28" s="28">
        <v>427</v>
      </c>
      <c r="G28" s="28">
        <v>640</v>
      </c>
      <c r="H28" s="39">
        <v>2</v>
      </c>
      <c r="I28" s="40">
        <f t="shared" si="0"/>
        <v>0</v>
      </c>
      <c r="J28" s="33">
        <f t="shared" si="1"/>
        <v>0.66718750000000004</v>
      </c>
      <c r="K28" s="41">
        <v>1341.566</v>
      </c>
      <c r="L28" s="41">
        <v>61.416449999999998</v>
      </c>
      <c r="M28" s="39">
        <v>1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1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39">
        <v>0</v>
      </c>
      <c r="AP28" s="39"/>
    </row>
    <row r="29" spans="1:42">
      <c r="A29" s="27" t="s">
        <v>1862</v>
      </c>
      <c r="B29" s="27" t="s">
        <v>455</v>
      </c>
      <c r="C29" s="28">
        <v>70590</v>
      </c>
      <c r="D29" s="28">
        <v>273280</v>
      </c>
      <c r="E29" s="27" t="s">
        <v>1824</v>
      </c>
      <c r="F29" s="28">
        <v>427</v>
      </c>
      <c r="G29" s="28">
        <v>640</v>
      </c>
      <c r="H29" s="39">
        <v>2</v>
      </c>
      <c r="I29" s="40">
        <f t="shared" si="0"/>
        <v>0</v>
      </c>
      <c r="J29" s="33">
        <f t="shared" si="1"/>
        <v>0.66718750000000004</v>
      </c>
      <c r="K29" s="41">
        <v>2494.2750000000001</v>
      </c>
      <c r="L29" s="41">
        <v>60.143569999999997</v>
      </c>
      <c r="M29" s="39">
        <v>1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1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39">
        <v>0</v>
      </c>
      <c r="AP29" s="39"/>
    </row>
    <row r="30" spans="1:42">
      <c r="A30" s="27" t="s">
        <v>1863</v>
      </c>
      <c r="B30" s="27" t="s">
        <v>456</v>
      </c>
      <c r="C30" s="28">
        <v>89582</v>
      </c>
      <c r="D30" s="28">
        <v>273280</v>
      </c>
      <c r="E30" s="27" t="s">
        <v>1824</v>
      </c>
      <c r="F30" s="28">
        <v>427</v>
      </c>
      <c r="G30" s="28">
        <v>640</v>
      </c>
      <c r="H30" s="39">
        <v>2</v>
      </c>
      <c r="I30" s="40">
        <f t="shared" si="0"/>
        <v>0</v>
      </c>
      <c r="J30" s="33">
        <f t="shared" si="1"/>
        <v>0.66718750000000004</v>
      </c>
      <c r="K30" s="41">
        <v>9281.0110000000004</v>
      </c>
      <c r="L30" s="41">
        <v>64.148570000000007</v>
      </c>
      <c r="M30" s="39">
        <v>1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1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39">
        <v>0</v>
      </c>
      <c r="AP30" s="39"/>
    </row>
    <row r="31" spans="1:42">
      <c r="A31" s="27" t="s">
        <v>1864</v>
      </c>
      <c r="B31" s="27" t="s">
        <v>457</v>
      </c>
      <c r="C31" s="28">
        <v>72228</v>
      </c>
      <c r="D31" s="28">
        <v>273280</v>
      </c>
      <c r="E31" s="27" t="s">
        <v>1824</v>
      </c>
      <c r="F31" s="28">
        <v>427</v>
      </c>
      <c r="G31" s="28">
        <v>640</v>
      </c>
      <c r="H31" s="39">
        <v>2</v>
      </c>
      <c r="I31" s="40">
        <f t="shared" si="0"/>
        <v>0</v>
      </c>
      <c r="J31" s="33">
        <f t="shared" si="1"/>
        <v>0.66718750000000004</v>
      </c>
      <c r="K31" s="41">
        <v>4540.665</v>
      </c>
      <c r="L31" s="41">
        <v>58.912759999999999</v>
      </c>
      <c r="M31" s="39">
        <v>1</v>
      </c>
      <c r="N31" s="39">
        <v>0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9">
        <v>1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39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39">
        <v>0</v>
      </c>
      <c r="AP31" s="39"/>
    </row>
    <row r="32" spans="1:42">
      <c r="A32" s="27" t="s">
        <v>1865</v>
      </c>
      <c r="B32" s="27" t="s">
        <v>458</v>
      </c>
      <c r="C32" s="28">
        <v>85292</v>
      </c>
      <c r="D32" s="28">
        <v>273280</v>
      </c>
      <c r="E32" s="27" t="s">
        <v>1824</v>
      </c>
      <c r="F32" s="28">
        <v>427</v>
      </c>
      <c r="G32" s="28">
        <v>640</v>
      </c>
      <c r="H32" s="39">
        <v>2</v>
      </c>
      <c r="I32" s="40">
        <f t="shared" si="0"/>
        <v>0</v>
      </c>
      <c r="J32" s="33">
        <f t="shared" si="1"/>
        <v>0.66718750000000004</v>
      </c>
      <c r="K32" s="41">
        <v>6365.2870000000003</v>
      </c>
      <c r="L32" s="41">
        <v>61.419260000000001</v>
      </c>
      <c r="M32" s="39">
        <v>1</v>
      </c>
      <c r="N32" s="39">
        <v>0</v>
      </c>
      <c r="O32" s="39">
        <v>0</v>
      </c>
      <c r="P32" s="39">
        <v>0</v>
      </c>
      <c r="Q32" s="39">
        <v>0</v>
      </c>
      <c r="R32" s="39">
        <v>0</v>
      </c>
      <c r="S32" s="39">
        <v>0</v>
      </c>
      <c r="T32" s="39">
        <v>0</v>
      </c>
      <c r="U32" s="39">
        <v>1</v>
      </c>
      <c r="V32" s="39">
        <v>0</v>
      </c>
      <c r="W32" s="39">
        <v>0</v>
      </c>
      <c r="X32" s="39">
        <v>0</v>
      </c>
      <c r="Y32" s="39">
        <v>0</v>
      </c>
      <c r="Z32" s="39">
        <v>0</v>
      </c>
      <c r="AA32" s="39">
        <v>0</v>
      </c>
      <c r="AB32" s="39">
        <v>0</v>
      </c>
      <c r="AC32" s="39">
        <v>0</v>
      </c>
      <c r="AD32" s="39">
        <v>0</v>
      </c>
      <c r="AE32" s="39">
        <v>0</v>
      </c>
      <c r="AF32" s="39">
        <v>0</v>
      </c>
      <c r="AG32" s="39">
        <v>0</v>
      </c>
      <c r="AH32" s="39">
        <v>0</v>
      </c>
      <c r="AI32" s="39">
        <v>0</v>
      </c>
      <c r="AJ32" s="39">
        <v>0</v>
      </c>
      <c r="AK32" s="39">
        <v>0</v>
      </c>
      <c r="AL32" s="39">
        <v>0</v>
      </c>
      <c r="AM32" s="39">
        <v>0</v>
      </c>
      <c r="AN32" s="39">
        <v>0</v>
      </c>
      <c r="AO32" s="39">
        <v>0</v>
      </c>
      <c r="AP32" s="39"/>
    </row>
    <row r="33" spans="1:42">
      <c r="A33" s="27" t="s">
        <v>1866</v>
      </c>
      <c r="B33" s="27" t="s">
        <v>459</v>
      </c>
      <c r="C33" s="28">
        <v>76841</v>
      </c>
      <c r="D33" s="28">
        <v>276480</v>
      </c>
      <c r="E33" s="27" t="s">
        <v>1824</v>
      </c>
      <c r="F33" s="28">
        <v>432</v>
      </c>
      <c r="G33" s="28">
        <v>640</v>
      </c>
      <c r="H33" s="39">
        <v>2</v>
      </c>
      <c r="I33" s="40">
        <f t="shared" si="0"/>
        <v>0</v>
      </c>
      <c r="J33" s="33">
        <f t="shared" si="1"/>
        <v>0.67500000000000004</v>
      </c>
      <c r="K33" s="41">
        <v>8875.4529999999995</v>
      </c>
      <c r="L33" s="41">
        <v>86.35557</v>
      </c>
      <c r="M33" s="39">
        <v>1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1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39">
        <v>0</v>
      </c>
      <c r="AP33" s="39"/>
    </row>
    <row r="34" spans="1:42">
      <c r="A34" s="27" t="s">
        <v>1867</v>
      </c>
      <c r="B34" s="27" t="s">
        <v>460</v>
      </c>
      <c r="C34" s="28">
        <v>61911</v>
      </c>
      <c r="D34" s="28">
        <v>285440</v>
      </c>
      <c r="E34" s="27" t="s">
        <v>1824</v>
      </c>
      <c r="F34" s="28">
        <v>446</v>
      </c>
      <c r="G34" s="28">
        <v>640</v>
      </c>
      <c r="H34" s="39">
        <v>2</v>
      </c>
      <c r="I34" s="40">
        <f t="shared" si="0"/>
        <v>0</v>
      </c>
      <c r="J34" s="33">
        <f t="shared" si="1"/>
        <v>0.69687500000000002</v>
      </c>
      <c r="K34" s="41">
        <v>921.61959999999999</v>
      </c>
      <c r="L34" s="41">
        <v>42.175469999999997</v>
      </c>
      <c r="M34" s="39">
        <v>1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1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39">
        <v>0</v>
      </c>
      <c r="AP34" s="39"/>
    </row>
    <row r="35" spans="1:42">
      <c r="A35" s="27" t="s">
        <v>1868</v>
      </c>
      <c r="B35" s="27" t="s">
        <v>461</v>
      </c>
      <c r="C35" s="28">
        <v>64477</v>
      </c>
      <c r="D35" s="28">
        <v>277120</v>
      </c>
      <c r="E35" s="27" t="s">
        <v>1824</v>
      </c>
      <c r="F35" s="28">
        <v>433</v>
      </c>
      <c r="G35" s="28">
        <v>640</v>
      </c>
      <c r="H35" s="39">
        <v>2</v>
      </c>
      <c r="I35" s="40">
        <f t="shared" si="0"/>
        <v>0</v>
      </c>
      <c r="J35" s="33">
        <f t="shared" si="1"/>
        <v>0.67656249999999996</v>
      </c>
      <c r="K35" s="41">
        <v>2426.3470000000002</v>
      </c>
      <c r="L35" s="41">
        <v>69.546940000000006</v>
      </c>
      <c r="M35" s="39">
        <v>1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1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39">
        <v>0</v>
      </c>
      <c r="AP35" s="39"/>
    </row>
    <row r="36" spans="1:42">
      <c r="A36" s="27" t="s">
        <v>1869</v>
      </c>
      <c r="B36" s="27" t="s">
        <v>462</v>
      </c>
      <c r="C36" s="28">
        <v>77606</v>
      </c>
      <c r="D36" s="28">
        <v>308480</v>
      </c>
      <c r="E36" s="27" t="s">
        <v>1824</v>
      </c>
      <c r="F36" s="28">
        <v>482</v>
      </c>
      <c r="G36" s="28">
        <v>640</v>
      </c>
      <c r="H36" s="39">
        <v>2</v>
      </c>
      <c r="I36" s="40">
        <f t="shared" si="0"/>
        <v>0</v>
      </c>
      <c r="J36" s="33">
        <f t="shared" si="1"/>
        <v>0.75312500000000004</v>
      </c>
      <c r="K36" s="41">
        <v>3362.4630000000002</v>
      </c>
      <c r="L36" s="41">
        <v>81.229560000000006</v>
      </c>
      <c r="M36" s="39">
        <v>1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1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39">
        <v>0</v>
      </c>
      <c r="AP36" s="39"/>
    </row>
    <row r="37" spans="1:42">
      <c r="A37" s="27" t="s">
        <v>1870</v>
      </c>
      <c r="B37" s="27" t="s">
        <v>1609</v>
      </c>
      <c r="C37" s="28">
        <v>74703</v>
      </c>
      <c r="D37" s="28">
        <v>426400</v>
      </c>
      <c r="E37" s="27" t="s">
        <v>1824</v>
      </c>
      <c r="F37" s="28">
        <v>533</v>
      </c>
      <c r="G37" s="28">
        <v>800</v>
      </c>
      <c r="H37" s="39">
        <v>2</v>
      </c>
      <c r="I37" s="40">
        <f t="shared" si="0"/>
        <v>0</v>
      </c>
      <c r="J37" s="33">
        <f t="shared" si="1"/>
        <v>0.66625000000000001</v>
      </c>
      <c r="K37" s="41">
        <v>2909.9859999999999</v>
      </c>
      <c r="L37" s="41">
        <v>56.228160000000003</v>
      </c>
      <c r="M37" s="39">
        <v>1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1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39">
        <v>0</v>
      </c>
      <c r="AP37" s="39"/>
    </row>
    <row r="38" spans="1:42">
      <c r="A38" s="27" t="s">
        <v>1871</v>
      </c>
      <c r="B38" s="27" t="s">
        <v>1610</v>
      </c>
      <c r="C38" s="28">
        <v>47797</v>
      </c>
      <c r="D38" s="28">
        <v>270000</v>
      </c>
      <c r="E38" s="27" t="s">
        <v>1824</v>
      </c>
      <c r="F38" s="28">
        <v>450</v>
      </c>
      <c r="G38" s="28">
        <v>600</v>
      </c>
      <c r="H38" s="39">
        <v>2</v>
      </c>
      <c r="I38" s="40">
        <f t="shared" si="0"/>
        <v>0</v>
      </c>
      <c r="J38" s="33">
        <f t="shared" si="1"/>
        <v>0.75</v>
      </c>
      <c r="K38" s="41">
        <v>1267.0530000000001</v>
      </c>
      <c r="L38" s="41">
        <v>76.407300000000006</v>
      </c>
      <c r="M38" s="39">
        <v>1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1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39">
        <v>0</v>
      </c>
      <c r="AP38" s="39"/>
    </row>
    <row r="39" spans="1:42">
      <c r="A39" s="27" t="s">
        <v>1872</v>
      </c>
      <c r="B39" s="27" t="s">
        <v>1611</v>
      </c>
      <c r="C39" s="28">
        <v>57230</v>
      </c>
      <c r="D39" s="28">
        <v>270000</v>
      </c>
      <c r="E39" s="27" t="s">
        <v>1824</v>
      </c>
      <c r="F39" s="28">
        <v>450</v>
      </c>
      <c r="G39" s="28">
        <v>600</v>
      </c>
      <c r="H39" s="39">
        <v>2</v>
      </c>
      <c r="I39" s="40">
        <f t="shared" si="0"/>
        <v>0</v>
      </c>
      <c r="J39" s="33">
        <f t="shared" si="1"/>
        <v>0.75</v>
      </c>
      <c r="K39" s="41">
        <v>2722.9169999999999</v>
      </c>
      <c r="L39" s="41">
        <v>67.228999999999999</v>
      </c>
      <c r="M39" s="39">
        <v>1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1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39">
        <v>0</v>
      </c>
      <c r="AP39" s="39"/>
    </row>
    <row r="40" spans="1:42">
      <c r="A40" s="27" t="s">
        <v>1873</v>
      </c>
      <c r="B40" s="27" t="s">
        <v>542</v>
      </c>
      <c r="C40" s="28">
        <v>53122</v>
      </c>
      <c r="D40" s="28">
        <v>240000</v>
      </c>
      <c r="E40" s="27" t="s">
        <v>1824</v>
      </c>
      <c r="F40" s="28">
        <v>400</v>
      </c>
      <c r="G40" s="28">
        <v>600</v>
      </c>
      <c r="H40" s="39">
        <v>2</v>
      </c>
      <c r="I40" s="40">
        <f t="shared" si="0"/>
        <v>0</v>
      </c>
      <c r="J40" s="33">
        <f t="shared" si="1"/>
        <v>0.66666666666666663</v>
      </c>
      <c r="K40" s="41">
        <v>3143.223</v>
      </c>
      <c r="L40" s="41">
        <v>70.277270000000001</v>
      </c>
      <c r="M40" s="39">
        <v>1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1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39">
        <v>0</v>
      </c>
      <c r="AP40" s="39"/>
    </row>
    <row r="41" spans="1:42">
      <c r="A41" s="27" t="s">
        <v>1874</v>
      </c>
      <c r="B41" s="27" t="s">
        <v>544</v>
      </c>
      <c r="C41" s="28">
        <v>54176</v>
      </c>
      <c r="D41" s="28">
        <v>240000</v>
      </c>
      <c r="E41" s="27" t="s">
        <v>1824</v>
      </c>
      <c r="F41" s="28">
        <v>400</v>
      </c>
      <c r="G41" s="28">
        <v>600</v>
      </c>
      <c r="H41" s="39">
        <v>2</v>
      </c>
      <c r="I41" s="40">
        <f t="shared" si="0"/>
        <v>0</v>
      </c>
      <c r="J41" s="33">
        <f t="shared" si="1"/>
        <v>0.66666666666666663</v>
      </c>
      <c r="K41" s="41">
        <v>4257.4059999999999</v>
      </c>
      <c r="L41" s="41">
        <v>66.138589999999994</v>
      </c>
      <c r="M41" s="39">
        <v>1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1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39">
        <v>0</v>
      </c>
      <c r="AP41" s="39"/>
    </row>
    <row r="42" spans="1:42">
      <c r="A42" s="27" t="s">
        <v>1875</v>
      </c>
      <c r="B42" s="27" t="s">
        <v>545</v>
      </c>
      <c r="C42" s="28">
        <v>40879</v>
      </c>
      <c r="D42" s="28">
        <v>240000</v>
      </c>
      <c r="E42" s="27" t="s">
        <v>1824</v>
      </c>
      <c r="F42" s="28">
        <v>400</v>
      </c>
      <c r="G42" s="28">
        <v>600</v>
      </c>
      <c r="H42" s="39">
        <v>2</v>
      </c>
      <c r="I42" s="40">
        <f t="shared" si="0"/>
        <v>0</v>
      </c>
      <c r="J42" s="33">
        <f t="shared" si="1"/>
        <v>0.66666666666666663</v>
      </c>
      <c r="K42" s="41">
        <v>2843.7060000000001</v>
      </c>
      <c r="L42" s="41">
        <v>47.78707</v>
      </c>
      <c r="M42" s="39">
        <v>1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1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39">
        <v>0</v>
      </c>
      <c r="AP42" s="39"/>
    </row>
    <row r="43" spans="1:42">
      <c r="A43" s="27" t="s">
        <v>1876</v>
      </c>
      <c r="B43" s="27" t="s">
        <v>546</v>
      </c>
      <c r="C43" s="28">
        <v>51646</v>
      </c>
      <c r="D43" s="28">
        <v>240000</v>
      </c>
      <c r="E43" s="27" t="s">
        <v>1824</v>
      </c>
      <c r="F43" s="28">
        <v>400</v>
      </c>
      <c r="G43" s="28">
        <v>600</v>
      </c>
      <c r="H43" s="39">
        <v>2</v>
      </c>
      <c r="I43" s="40">
        <f t="shared" si="0"/>
        <v>0</v>
      </c>
      <c r="J43" s="33">
        <f t="shared" si="1"/>
        <v>0.66666666666666663</v>
      </c>
      <c r="K43" s="41">
        <v>3552.7460000000001</v>
      </c>
      <c r="L43" s="41">
        <v>54.400219999999997</v>
      </c>
      <c r="M43" s="39">
        <v>1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1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</row>
    <row r="44" spans="1:42">
      <c r="A44" s="27" t="s">
        <v>1877</v>
      </c>
      <c r="B44" s="27" t="s">
        <v>547</v>
      </c>
      <c r="C44" s="28">
        <v>69185</v>
      </c>
      <c r="D44" s="28">
        <v>273280</v>
      </c>
      <c r="E44" s="27" t="s">
        <v>1824</v>
      </c>
      <c r="F44" s="28">
        <v>427</v>
      </c>
      <c r="G44" s="28">
        <v>640</v>
      </c>
      <c r="H44" s="39">
        <v>2</v>
      </c>
      <c r="I44" s="40">
        <f t="shared" si="0"/>
        <v>0</v>
      </c>
      <c r="J44" s="33">
        <f t="shared" si="1"/>
        <v>0.66718750000000004</v>
      </c>
      <c r="K44" s="41">
        <v>7289.982</v>
      </c>
      <c r="L44" s="41">
        <v>61.305190000000003</v>
      </c>
      <c r="M44" s="39">
        <v>1</v>
      </c>
      <c r="N44" s="39">
        <v>0</v>
      </c>
      <c r="O44" s="39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9">
        <v>0</v>
      </c>
      <c r="V44" s="39">
        <v>1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9">
        <v>0</v>
      </c>
      <c r="AD44" s="39">
        <v>0</v>
      </c>
      <c r="AE44" s="39">
        <v>0</v>
      </c>
      <c r="AF44" s="39">
        <v>0</v>
      </c>
      <c r="AG44" s="39">
        <v>0</v>
      </c>
      <c r="AH44" s="39">
        <v>0</v>
      </c>
      <c r="AI44" s="39">
        <v>0</v>
      </c>
      <c r="AJ44" s="39">
        <v>0</v>
      </c>
      <c r="AK44" s="39">
        <v>0</v>
      </c>
      <c r="AL44" s="39">
        <v>0</v>
      </c>
      <c r="AM44" s="39">
        <v>0</v>
      </c>
      <c r="AN44" s="39">
        <v>0</v>
      </c>
      <c r="AO44" s="39">
        <v>0</v>
      </c>
      <c r="AP44" s="39"/>
    </row>
    <row r="45" spans="1:42">
      <c r="A45" s="27" t="s">
        <v>1878</v>
      </c>
      <c r="B45" s="27" t="s">
        <v>548</v>
      </c>
      <c r="C45" s="28">
        <v>56349</v>
      </c>
      <c r="D45" s="28">
        <v>240000</v>
      </c>
      <c r="E45" s="27" t="s">
        <v>1824</v>
      </c>
      <c r="F45" s="28">
        <v>400</v>
      </c>
      <c r="G45" s="28">
        <v>600</v>
      </c>
      <c r="H45" s="39">
        <v>2</v>
      </c>
      <c r="I45" s="40">
        <f t="shared" si="0"/>
        <v>0</v>
      </c>
      <c r="J45" s="33">
        <f t="shared" si="1"/>
        <v>0.66666666666666663</v>
      </c>
      <c r="K45" s="41">
        <v>4018.8789999999999</v>
      </c>
      <c r="L45" s="41">
        <v>65.084580000000003</v>
      </c>
      <c r="M45" s="39">
        <v>1</v>
      </c>
      <c r="N45" s="39">
        <v>0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1</v>
      </c>
      <c r="W45" s="39">
        <v>0</v>
      </c>
      <c r="X45" s="39">
        <v>0</v>
      </c>
      <c r="Y45" s="39">
        <v>0</v>
      </c>
      <c r="Z45" s="39">
        <v>0</v>
      </c>
      <c r="AA45" s="39">
        <v>0</v>
      </c>
      <c r="AB45" s="39">
        <v>0</v>
      </c>
      <c r="AC45" s="39">
        <v>0</v>
      </c>
      <c r="AD45" s="39">
        <v>0</v>
      </c>
      <c r="AE45" s="39">
        <v>0</v>
      </c>
      <c r="AF45" s="39">
        <v>0</v>
      </c>
      <c r="AG45" s="39">
        <v>0</v>
      </c>
      <c r="AH45" s="39">
        <v>0</v>
      </c>
      <c r="AI45" s="39">
        <v>0</v>
      </c>
      <c r="AJ45" s="39">
        <v>0</v>
      </c>
      <c r="AK45" s="39">
        <v>0</v>
      </c>
      <c r="AL45" s="39">
        <v>0</v>
      </c>
      <c r="AM45" s="39">
        <v>0</v>
      </c>
      <c r="AN45" s="39">
        <v>0</v>
      </c>
      <c r="AO45" s="39">
        <v>0</v>
      </c>
      <c r="AP45" s="39"/>
    </row>
    <row r="46" spans="1:42">
      <c r="A46" s="27" t="s">
        <v>1879</v>
      </c>
      <c r="B46" s="27" t="s">
        <v>549</v>
      </c>
      <c r="C46" s="28">
        <v>53632</v>
      </c>
      <c r="D46" s="28">
        <v>240000</v>
      </c>
      <c r="E46" s="27" t="s">
        <v>1824</v>
      </c>
      <c r="F46" s="28">
        <v>400</v>
      </c>
      <c r="G46" s="28">
        <v>600</v>
      </c>
      <c r="H46" s="39">
        <v>2</v>
      </c>
      <c r="I46" s="40">
        <f t="shared" si="0"/>
        <v>0</v>
      </c>
      <c r="J46" s="33">
        <f t="shared" si="1"/>
        <v>0.66666666666666663</v>
      </c>
      <c r="K46" s="41">
        <v>4236.1890000000003</v>
      </c>
      <c r="L46" s="41">
        <v>55.111539999999998</v>
      </c>
      <c r="M46" s="39">
        <v>1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1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39">
        <v>0</v>
      </c>
      <c r="AP46" s="39"/>
    </row>
    <row r="47" spans="1:42">
      <c r="A47" s="27" t="s">
        <v>1880</v>
      </c>
      <c r="B47" s="27" t="s">
        <v>550</v>
      </c>
      <c r="C47" s="28">
        <v>31767</v>
      </c>
      <c r="D47" s="28">
        <v>238200</v>
      </c>
      <c r="E47" s="27" t="s">
        <v>1824</v>
      </c>
      <c r="F47" s="28">
        <v>397</v>
      </c>
      <c r="G47" s="28">
        <v>600</v>
      </c>
      <c r="H47" s="39">
        <v>2</v>
      </c>
      <c r="I47" s="40">
        <f t="shared" si="0"/>
        <v>0</v>
      </c>
      <c r="J47" s="33">
        <f t="shared" si="1"/>
        <v>0.66166666666666663</v>
      </c>
      <c r="K47" s="41">
        <v>666.44320000000005</v>
      </c>
      <c r="L47" s="41">
        <v>84.275949999999995</v>
      </c>
      <c r="M47" s="39">
        <v>1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1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39">
        <v>0</v>
      </c>
      <c r="AP47" s="39"/>
    </row>
    <row r="48" spans="1:42">
      <c r="A48" s="27" t="s">
        <v>1881</v>
      </c>
      <c r="B48" s="27" t="s">
        <v>551</v>
      </c>
      <c r="C48" s="28">
        <v>34750</v>
      </c>
      <c r="D48" s="28">
        <v>238200</v>
      </c>
      <c r="E48" s="27" t="s">
        <v>1824</v>
      </c>
      <c r="F48" s="28">
        <v>397</v>
      </c>
      <c r="G48" s="28">
        <v>600</v>
      </c>
      <c r="H48" s="39">
        <v>2</v>
      </c>
      <c r="I48" s="40">
        <f t="shared" si="0"/>
        <v>0</v>
      </c>
      <c r="J48" s="33">
        <f t="shared" si="1"/>
        <v>0.66166666666666663</v>
      </c>
      <c r="K48" s="41">
        <v>817.93650000000002</v>
      </c>
      <c r="L48" s="41">
        <v>61.567869999999999</v>
      </c>
      <c r="M48" s="39">
        <v>1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1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39">
        <v>0</v>
      </c>
      <c r="AP48" s="39"/>
    </row>
    <row r="49" spans="1:42">
      <c r="A49" s="27" t="s">
        <v>1882</v>
      </c>
      <c r="B49" s="27" t="s">
        <v>552</v>
      </c>
      <c r="C49" s="28">
        <v>22902</v>
      </c>
      <c r="D49" s="28">
        <v>238800</v>
      </c>
      <c r="E49" s="27" t="s">
        <v>1824</v>
      </c>
      <c r="F49" s="28">
        <v>398</v>
      </c>
      <c r="G49" s="28">
        <v>600</v>
      </c>
      <c r="H49" s="39">
        <v>2</v>
      </c>
      <c r="I49" s="40">
        <f t="shared" si="0"/>
        <v>0</v>
      </c>
      <c r="J49" s="33">
        <f t="shared" si="1"/>
        <v>0.66333333333333333</v>
      </c>
      <c r="K49" s="41">
        <v>184.08690000000001</v>
      </c>
      <c r="L49" s="41">
        <v>46.510129999999997</v>
      </c>
      <c r="M49" s="39">
        <v>1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1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39">
        <v>0</v>
      </c>
      <c r="AP49" s="39"/>
    </row>
    <row r="50" spans="1:42">
      <c r="A50" s="27" t="s">
        <v>1883</v>
      </c>
      <c r="B50" s="27" t="s">
        <v>553</v>
      </c>
      <c r="C50" s="28">
        <v>35392</v>
      </c>
      <c r="D50" s="28">
        <v>238200</v>
      </c>
      <c r="E50" s="27" t="s">
        <v>1824</v>
      </c>
      <c r="F50" s="28">
        <v>397</v>
      </c>
      <c r="G50" s="28">
        <v>600</v>
      </c>
      <c r="H50" s="39">
        <v>2</v>
      </c>
      <c r="I50" s="40">
        <f t="shared" si="0"/>
        <v>0</v>
      </c>
      <c r="J50" s="33">
        <f t="shared" si="1"/>
        <v>0.66166666666666663</v>
      </c>
      <c r="K50" s="41">
        <v>821.65729999999996</v>
      </c>
      <c r="L50" s="41">
        <v>55.101030000000002</v>
      </c>
      <c r="M50" s="39">
        <v>1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1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39">
        <v>0</v>
      </c>
      <c r="AP50" s="39"/>
    </row>
    <row r="51" spans="1:42">
      <c r="A51" s="27" t="s">
        <v>1884</v>
      </c>
      <c r="B51" s="27" t="s">
        <v>554</v>
      </c>
      <c r="C51" s="28">
        <v>39582</v>
      </c>
      <c r="D51" s="28">
        <v>240000</v>
      </c>
      <c r="E51" s="27" t="s">
        <v>1824</v>
      </c>
      <c r="F51" s="28">
        <v>400</v>
      </c>
      <c r="G51" s="28">
        <v>600</v>
      </c>
      <c r="H51" s="39">
        <v>2</v>
      </c>
      <c r="I51" s="40">
        <f t="shared" si="0"/>
        <v>0</v>
      </c>
      <c r="J51" s="33">
        <f t="shared" si="1"/>
        <v>0.66666666666666663</v>
      </c>
      <c r="K51" s="41">
        <v>1230.9069999999999</v>
      </c>
      <c r="L51" s="41">
        <v>69.428200000000004</v>
      </c>
      <c r="M51" s="39">
        <v>1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1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39">
        <v>0</v>
      </c>
      <c r="AP51" s="39"/>
    </row>
    <row r="52" spans="1:42">
      <c r="A52" s="27" t="s">
        <v>1885</v>
      </c>
      <c r="B52" s="27" t="s">
        <v>555</v>
      </c>
      <c r="C52" s="28">
        <v>56969</v>
      </c>
      <c r="D52" s="28">
        <v>409600</v>
      </c>
      <c r="E52" s="27" t="s">
        <v>1824</v>
      </c>
      <c r="F52" s="28">
        <v>640</v>
      </c>
      <c r="G52" s="28">
        <v>640</v>
      </c>
      <c r="H52" s="39">
        <v>0</v>
      </c>
      <c r="I52" s="40">
        <f t="shared" si="0"/>
        <v>0</v>
      </c>
      <c r="J52" s="33">
        <f t="shared" si="1"/>
        <v>1</v>
      </c>
      <c r="K52" s="41">
        <v>131.26169999999999</v>
      </c>
      <c r="L52" s="41">
        <v>58.028640000000003</v>
      </c>
      <c r="M52" s="39">
        <v>1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1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39">
        <v>0</v>
      </c>
      <c r="AP52" s="39"/>
    </row>
    <row r="53" spans="1:42">
      <c r="A53" s="27" t="s">
        <v>1886</v>
      </c>
      <c r="B53" s="27" t="s">
        <v>557</v>
      </c>
      <c r="C53" s="28">
        <v>33036</v>
      </c>
      <c r="D53" s="28">
        <v>194220</v>
      </c>
      <c r="E53" s="27" t="s">
        <v>1824</v>
      </c>
      <c r="F53" s="28">
        <v>415</v>
      </c>
      <c r="G53" s="28">
        <v>468</v>
      </c>
      <c r="H53" s="39">
        <v>2</v>
      </c>
      <c r="I53" s="40">
        <f t="shared" si="0"/>
        <v>0</v>
      </c>
      <c r="J53" s="33">
        <f t="shared" si="1"/>
        <v>0.88675213675213671</v>
      </c>
      <c r="K53" s="41">
        <v>211.5478</v>
      </c>
      <c r="L53" s="41">
        <v>39.131219999999999</v>
      </c>
      <c r="M53" s="39">
        <v>1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1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39">
        <v>0</v>
      </c>
      <c r="AP53" s="39"/>
    </row>
    <row r="54" spans="1:42">
      <c r="A54" s="27" t="s">
        <v>1887</v>
      </c>
      <c r="B54" s="27" t="s">
        <v>558</v>
      </c>
      <c r="C54" s="28">
        <v>39092</v>
      </c>
      <c r="D54" s="28">
        <v>458880</v>
      </c>
      <c r="E54" s="27" t="s">
        <v>1824</v>
      </c>
      <c r="F54" s="28">
        <v>717</v>
      </c>
      <c r="G54" s="28">
        <v>640</v>
      </c>
      <c r="H54" s="39">
        <v>2</v>
      </c>
      <c r="I54" s="40">
        <f t="shared" si="0"/>
        <v>0</v>
      </c>
      <c r="J54" s="33">
        <f t="shared" si="1"/>
        <v>1.1203125</v>
      </c>
      <c r="K54" s="41">
        <v>95.039940000000001</v>
      </c>
      <c r="L54" s="41">
        <v>42.20391</v>
      </c>
      <c r="M54" s="39">
        <v>1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1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9">
        <v>0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39">
        <v>0</v>
      </c>
      <c r="AP54" s="39"/>
    </row>
    <row r="55" spans="1:42">
      <c r="A55" s="27" t="s">
        <v>1888</v>
      </c>
      <c r="B55" s="27" t="s">
        <v>559</v>
      </c>
      <c r="C55" s="28">
        <v>68784</v>
      </c>
      <c r="D55" s="28">
        <v>303600</v>
      </c>
      <c r="E55" s="27" t="s">
        <v>1824</v>
      </c>
      <c r="F55" s="28">
        <v>506</v>
      </c>
      <c r="G55" s="28">
        <v>600</v>
      </c>
      <c r="H55" s="39">
        <v>2</v>
      </c>
      <c r="I55" s="40">
        <f t="shared" si="0"/>
        <v>0</v>
      </c>
      <c r="J55" s="33">
        <f t="shared" si="1"/>
        <v>0.84333333333333338</v>
      </c>
      <c r="K55" s="41">
        <v>5900.7020000000002</v>
      </c>
      <c r="L55" s="41">
        <v>72.571309999999997</v>
      </c>
      <c r="M55" s="39">
        <v>1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1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>
        <v>0</v>
      </c>
      <c r="AG55" s="39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/>
    </row>
    <row r="56" spans="1:42">
      <c r="A56" s="27" t="s">
        <v>1889</v>
      </c>
      <c r="B56" s="27" t="s">
        <v>560</v>
      </c>
      <c r="C56" s="28">
        <v>37228</v>
      </c>
      <c r="D56" s="28">
        <v>273066</v>
      </c>
      <c r="E56" s="27" t="s">
        <v>1824</v>
      </c>
      <c r="F56" s="28">
        <v>426</v>
      </c>
      <c r="G56" s="28">
        <v>641</v>
      </c>
      <c r="H56" s="39">
        <v>2</v>
      </c>
      <c r="I56" s="40">
        <f t="shared" si="0"/>
        <v>0</v>
      </c>
      <c r="J56" s="33">
        <f t="shared" si="1"/>
        <v>0.66458658346333854</v>
      </c>
      <c r="K56" s="41">
        <v>1207.019</v>
      </c>
      <c r="L56" s="41">
        <v>73.231229999999996</v>
      </c>
      <c r="M56" s="39">
        <v>1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1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39">
        <v>0</v>
      </c>
      <c r="AP56" s="39"/>
    </row>
    <row r="57" spans="1:42">
      <c r="A57" s="27" t="s">
        <v>1890</v>
      </c>
      <c r="B57" s="27" t="s">
        <v>561</v>
      </c>
      <c r="C57" s="28">
        <v>56282</v>
      </c>
      <c r="D57" s="28">
        <v>273066</v>
      </c>
      <c r="E57" s="27" t="s">
        <v>1824</v>
      </c>
      <c r="F57" s="28">
        <v>426</v>
      </c>
      <c r="G57" s="28">
        <v>641</v>
      </c>
      <c r="H57" s="39">
        <v>2</v>
      </c>
      <c r="I57" s="40">
        <f t="shared" si="0"/>
        <v>0</v>
      </c>
      <c r="J57" s="33">
        <f t="shared" si="1"/>
        <v>0.66458658346333854</v>
      </c>
      <c r="K57" s="41">
        <v>2699.2109999999998</v>
      </c>
      <c r="L57" s="41">
        <v>80.804349999999999</v>
      </c>
      <c r="M57" s="39">
        <v>1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1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39">
        <v>0</v>
      </c>
      <c r="AP57" s="39"/>
    </row>
    <row r="58" spans="1:42">
      <c r="A58" s="27" t="s">
        <v>1891</v>
      </c>
      <c r="B58" s="27" t="s">
        <v>562</v>
      </c>
      <c r="C58" s="28">
        <v>61193</v>
      </c>
      <c r="D58" s="28">
        <v>273066</v>
      </c>
      <c r="E58" s="27" t="s">
        <v>1824</v>
      </c>
      <c r="F58" s="28">
        <v>426</v>
      </c>
      <c r="G58" s="28">
        <v>641</v>
      </c>
      <c r="H58" s="39">
        <v>2</v>
      </c>
      <c r="I58" s="40">
        <f t="shared" si="0"/>
        <v>0</v>
      </c>
      <c r="J58" s="33">
        <f t="shared" si="1"/>
        <v>0.66458658346333854</v>
      </c>
      <c r="K58" s="41">
        <v>4169.4709999999995</v>
      </c>
      <c r="L58" s="41">
        <v>70.726730000000003</v>
      </c>
      <c r="M58" s="39">
        <v>1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1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39">
        <v>0</v>
      </c>
      <c r="AP58" s="39"/>
    </row>
    <row r="59" spans="1:42">
      <c r="A59" s="27" t="s">
        <v>1892</v>
      </c>
      <c r="B59" s="27" t="s">
        <v>563</v>
      </c>
      <c r="C59" s="28">
        <v>46751</v>
      </c>
      <c r="D59" s="28">
        <v>272640</v>
      </c>
      <c r="E59" s="27" t="s">
        <v>1824</v>
      </c>
      <c r="F59" s="28">
        <v>426</v>
      </c>
      <c r="G59" s="28">
        <v>640</v>
      </c>
      <c r="H59" s="39">
        <v>2</v>
      </c>
      <c r="I59" s="40">
        <f t="shared" si="0"/>
        <v>0</v>
      </c>
      <c r="J59" s="33">
        <f t="shared" si="1"/>
        <v>0.66562500000000002</v>
      </c>
      <c r="K59" s="41">
        <v>1311.625</v>
      </c>
      <c r="L59" s="41">
        <v>73.252849999999995</v>
      </c>
      <c r="M59" s="39">
        <v>1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1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39">
        <v>0</v>
      </c>
      <c r="AP59" s="39"/>
    </row>
    <row r="60" spans="1:42">
      <c r="A60" s="27" t="s">
        <v>1893</v>
      </c>
      <c r="B60" s="27" t="s">
        <v>564</v>
      </c>
      <c r="C60" s="28">
        <v>51012</v>
      </c>
      <c r="D60" s="28">
        <v>273280</v>
      </c>
      <c r="E60" s="27" t="s">
        <v>1824</v>
      </c>
      <c r="F60" s="28">
        <v>427</v>
      </c>
      <c r="G60" s="28">
        <v>640</v>
      </c>
      <c r="H60" s="39">
        <v>2</v>
      </c>
      <c r="I60" s="40">
        <f t="shared" si="0"/>
        <v>0</v>
      </c>
      <c r="J60" s="33">
        <f t="shared" si="1"/>
        <v>0.66718750000000004</v>
      </c>
      <c r="K60" s="41">
        <v>3923.9630000000002</v>
      </c>
      <c r="L60" s="41">
        <v>63.827809999999999</v>
      </c>
      <c r="M60" s="39">
        <v>1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1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39">
        <v>0</v>
      </c>
      <c r="AP60" s="39"/>
    </row>
    <row r="61" spans="1:42">
      <c r="A61" s="27" t="s">
        <v>1894</v>
      </c>
      <c r="B61" s="27" t="s">
        <v>565</v>
      </c>
      <c r="C61" s="28">
        <v>75053</v>
      </c>
      <c r="D61" s="28">
        <v>319360</v>
      </c>
      <c r="E61" s="27" t="s">
        <v>1824</v>
      </c>
      <c r="F61" s="28">
        <v>499</v>
      </c>
      <c r="G61" s="28">
        <v>640</v>
      </c>
      <c r="H61" s="39">
        <v>2</v>
      </c>
      <c r="I61" s="40">
        <f t="shared" si="0"/>
        <v>0</v>
      </c>
      <c r="J61" s="33">
        <f t="shared" si="1"/>
        <v>0.77968749999999998</v>
      </c>
      <c r="K61" s="41">
        <v>3867.3980000000001</v>
      </c>
      <c r="L61" s="41">
        <v>75.783609999999996</v>
      </c>
      <c r="M61" s="39">
        <v>1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1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39">
        <v>0</v>
      </c>
      <c r="AP61" s="39"/>
    </row>
    <row r="62" spans="1:42">
      <c r="A62" s="27" t="s">
        <v>1895</v>
      </c>
      <c r="B62" s="27" t="s">
        <v>566</v>
      </c>
      <c r="C62" s="28">
        <v>74369</v>
      </c>
      <c r="D62" s="28">
        <v>474880</v>
      </c>
      <c r="E62" s="27" t="s">
        <v>1824</v>
      </c>
      <c r="F62" s="28">
        <v>742</v>
      </c>
      <c r="G62" s="28">
        <v>640</v>
      </c>
      <c r="H62" s="39">
        <v>2</v>
      </c>
      <c r="I62" s="40">
        <f t="shared" si="0"/>
        <v>0</v>
      </c>
      <c r="J62" s="33">
        <f t="shared" si="1"/>
        <v>1.159375</v>
      </c>
      <c r="K62" s="41">
        <v>1569.9380000000001</v>
      </c>
      <c r="L62" s="41">
        <v>83.497649999999993</v>
      </c>
      <c r="M62" s="39">
        <v>1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1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39">
        <v>0</v>
      </c>
      <c r="AP62" s="39"/>
    </row>
    <row r="63" spans="1:42">
      <c r="A63" s="27" t="s">
        <v>1896</v>
      </c>
      <c r="B63" s="27" t="s">
        <v>567</v>
      </c>
      <c r="C63" s="28">
        <v>73635</v>
      </c>
      <c r="D63" s="28">
        <v>273280</v>
      </c>
      <c r="E63" s="27" t="s">
        <v>1824</v>
      </c>
      <c r="F63" s="28">
        <v>427</v>
      </c>
      <c r="G63" s="28">
        <v>640</v>
      </c>
      <c r="H63" s="39">
        <v>2</v>
      </c>
      <c r="I63" s="40">
        <f t="shared" si="0"/>
        <v>0</v>
      </c>
      <c r="J63" s="33">
        <f t="shared" si="1"/>
        <v>0.66718750000000004</v>
      </c>
      <c r="K63" s="41">
        <v>6012.5240000000003</v>
      </c>
      <c r="L63" s="41">
        <v>75.069339999999997</v>
      </c>
      <c r="M63" s="39">
        <v>1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1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39">
        <v>0</v>
      </c>
      <c r="AP63" s="39"/>
    </row>
    <row r="64" spans="1:42">
      <c r="A64" s="27" t="s">
        <v>1897</v>
      </c>
      <c r="B64" s="27" t="s">
        <v>568</v>
      </c>
      <c r="C64" s="28">
        <v>56509</v>
      </c>
      <c r="D64" s="28">
        <v>273280</v>
      </c>
      <c r="E64" s="27" t="s">
        <v>1824</v>
      </c>
      <c r="F64" s="28">
        <v>427</v>
      </c>
      <c r="G64" s="28">
        <v>640</v>
      </c>
      <c r="H64" s="39">
        <v>2</v>
      </c>
      <c r="I64" s="40">
        <f t="shared" si="0"/>
        <v>0</v>
      </c>
      <c r="J64" s="33">
        <f t="shared" si="1"/>
        <v>0.66718750000000004</v>
      </c>
      <c r="K64" s="41">
        <v>4838.9089999999997</v>
      </c>
      <c r="L64" s="41">
        <v>71.372159999999994</v>
      </c>
      <c r="M64" s="39">
        <v>1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1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39">
        <v>0</v>
      </c>
      <c r="AP64" s="39"/>
    </row>
    <row r="65" spans="1:42">
      <c r="A65" s="27" t="s">
        <v>1898</v>
      </c>
      <c r="B65" s="27" t="s">
        <v>569</v>
      </c>
      <c r="C65" s="28">
        <v>55926</v>
      </c>
      <c r="D65" s="28">
        <v>272640</v>
      </c>
      <c r="E65" s="27" t="s">
        <v>1824</v>
      </c>
      <c r="F65" s="28">
        <v>426</v>
      </c>
      <c r="G65" s="28">
        <v>640</v>
      </c>
      <c r="H65" s="39">
        <v>2</v>
      </c>
      <c r="I65" s="40">
        <f t="shared" si="0"/>
        <v>0</v>
      </c>
      <c r="J65" s="33">
        <f t="shared" si="1"/>
        <v>0.66562500000000002</v>
      </c>
      <c r="K65" s="41">
        <v>2773.1010000000001</v>
      </c>
      <c r="L65" s="41">
        <v>80.821309999999997</v>
      </c>
      <c r="M65" s="39">
        <v>1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1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39">
        <v>0</v>
      </c>
      <c r="AP65" s="39"/>
    </row>
    <row r="66" spans="1:42">
      <c r="A66" s="27" t="s">
        <v>1899</v>
      </c>
      <c r="B66" s="27" t="s">
        <v>1612</v>
      </c>
      <c r="C66" s="28">
        <v>60894</v>
      </c>
      <c r="D66" s="28">
        <v>272640</v>
      </c>
      <c r="E66" s="27" t="s">
        <v>1824</v>
      </c>
      <c r="F66" s="28">
        <v>426</v>
      </c>
      <c r="G66" s="28">
        <v>640</v>
      </c>
      <c r="H66" s="39">
        <v>2</v>
      </c>
      <c r="I66" s="40">
        <f t="shared" si="0"/>
        <v>0</v>
      </c>
      <c r="J66" s="33">
        <f t="shared" si="1"/>
        <v>0.66562500000000002</v>
      </c>
      <c r="K66" s="41">
        <v>4286.8069999999998</v>
      </c>
      <c r="L66" s="41">
        <v>70.763630000000006</v>
      </c>
      <c r="M66" s="39">
        <v>1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1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39">
        <v>0</v>
      </c>
      <c r="AP66" s="39"/>
    </row>
    <row r="67" spans="1:42">
      <c r="A67" s="27" t="s">
        <v>1900</v>
      </c>
      <c r="B67" s="27" t="s">
        <v>1613</v>
      </c>
      <c r="C67" s="28">
        <v>56486</v>
      </c>
      <c r="D67" s="28">
        <v>302720</v>
      </c>
      <c r="E67" s="27" t="s">
        <v>1824</v>
      </c>
      <c r="F67" s="28">
        <v>473</v>
      </c>
      <c r="G67" s="28">
        <v>640</v>
      </c>
      <c r="H67" s="39">
        <v>2</v>
      </c>
      <c r="I67" s="40">
        <f t="shared" si="0"/>
        <v>0</v>
      </c>
      <c r="J67" s="33">
        <f t="shared" si="1"/>
        <v>0.73906249999999996</v>
      </c>
      <c r="K67" s="41">
        <v>779.27369999999996</v>
      </c>
      <c r="L67" s="41">
        <v>66.586529999999996</v>
      </c>
      <c r="M67" s="39">
        <v>1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1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39">
        <v>0</v>
      </c>
      <c r="AP67" s="39"/>
    </row>
    <row r="68" spans="1:42">
      <c r="A68" s="27" t="s">
        <v>1901</v>
      </c>
      <c r="B68" s="27" t="s">
        <v>1614</v>
      </c>
      <c r="C68" s="28">
        <v>204596</v>
      </c>
      <c r="D68" s="28">
        <v>262810</v>
      </c>
      <c r="E68" s="27" t="s">
        <v>1824</v>
      </c>
      <c r="F68" s="28">
        <v>410</v>
      </c>
      <c r="G68" s="28">
        <v>641</v>
      </c>
      <c r="H68" s="39">
        <v>2</v>
      </c>
      <c r="I68" s="40">
        <f t="shared" si="0"/>
        <v>1</v>
      </c>
      <c r="J68" s="33">
        <f t="shared" si="1"/>
        <v>0.63962558502340094</v>
      </c>
      <c r="K68" s="41">
        <v>1159.722</v>
      </c>
      <c r="L68" s="41">
        <v>74.227950000000007</v>
      </c>
      <c r="M68" s="39">
        <v>1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1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39">
        <v>0</v>
      </c>
      <c r="AP68" s="39"/>
    </row>
    <row r="69" spans="1:42">
      <c r="A69" s="27" t="s">
        <v>1902</v>
      </c>
      <c r="B69" s="27" t="s">
        <v>1615</v>
      </c>
      <c r="C69" s="28">
        <v>42696</v>
      </c>
      <c r="D69" s="28">
        <v>230760</v>
      </c>
      <c r="E69" s="27" t="s">
        <v>1824</v>
      </c>
      <c r="F69" s="28">
        <v>360</v>
      </c>
      <c r="G69" s="28">
        <v>641</v>
      </c>
      <c r="H69" s="39">
        <v>2</v>
      </c>
      <c r="I69" s="40">
        <f t="shared" si="0"/>
        <v>0</v>
      </c>
      <c r="J69" s="33">
        <f t="shared" si="1"/>
        <v>0.56162246489859591</v>
      </c>
      <c r="K69" s="41">
        <v>1459.1279999999999</v>
      </c>
      <c r="L69" s="41">
        <v>76.613129999999998</v>
      </c>
      <c r="M69" s="39">
        <v>1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1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39">
        <v>0</v>
      </c>
      <c r="AP69" s="39"/>
    </row>
    <row r="70" spans="1:42">
      <c r="A70" s="27" t="s">
        <v>1903</v>
      </c>
      <c r="B70" s="27" t="s">
        <v>54</v>
      </c>
      <c r="C70" s="28">
        <v>37262</v>
      </c>
      <c r="D70" s="28">
        <v>173056</v>
      </c>
      <c r="E70" s="27" t="s">
        <v>1824</v>
      </c>
      <c r="F70" s="28">
        <v>416</v>
      </c>
      <c r="G70" s="28">
        <v>416</v>
      </c>
      <c r="H70" s="39">
        <v>1</v>
      </c>
      <c r="I70" s="40">
        <f t="shared" si="0"/>
        <v>0</v>
      </c>
      <c r="J70" s="33">
        <f t="shared" si="1"/>
        <v>1</v>
      </c>
      <c r="K70" s="41">
        <v>1027.671</v>
      </c>
      <c r="L70" s="41">
        <v>63.652729999999998</v>
      </c>
      <c r="M70" s="39">
        <v>0</v>
      </c>
      <c r="N70" s="39">
        <v>1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39">
        <v>0</v>
      </c>
      <c r="AP70" s="39"/>
    </row>
    <row r="71" spans="1:42">
      <c r="A71" s="27" t="s">
        <v>1904</v>
      </c>
      <c r="B71" s="27" t="s">
        <v>56</v>
      </c>
      <c r="C71" s="28">
        <v>23006</v>
      </c>
      <c r="D71" s="28">
        <v>173056</v>
      </c>
      <c r="E71" s="27" t="s">
        <v>1824</v>
      </c>
      <c r="F71" s="28">
        <v>416</v>
      </c>
      <c r="G71" s="28">
        <v>416</v>
      </c>
      <c r="H71" s="39">
        <v>1</v>
      </c>
      <c r="I71" s="40">
        <f t="shared" si="0"/>
        <v>0</v>
      </c>
      <c r="J71" s="33">
        <f t="shared" si="1"/>
        <v>1</v>
      </c>
      <c r="K71" s="41">
        <v>369.63319999999999</v>
      </c>
      <c r="L71" s="41">
        <v>73.014179999999996</v>
      </c>
      <c r="M71" s="39">
        <v>0</v>
      </c>
      <c r="N71" s="39">
        <v>1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39">
        <v>0</v>
      </c>
      <c r="AP71" s="39"/>
    </row>
    <row r="72" spans="1:42">
      <c r="A72" s="27" t="s">
        <v>1905</v>
      </c>
      <c r="B72" s="27" t="s">
        <v>1616</v>
      </c>
      <c r="C72" s="28">
        <v>38819</v>
      </c>
      <c r="D72" s="28">
        <v>173056</v>
      </c>
      <c r="E72" s="27" t="s">
        <v>1824</v>
      </c>
      <c r="F72" s="28">
        <v>416</v>
      </c>
      <c r="G72" s="28">
        <v>416</v>
      </c>
      <c r="H72" s="39">
        <v>1</v>
      </c>
      <c r="I72" s="40">
        <f t="shared" si="0"/>
        <v>0</v>
      </c>
      <c r="J72" s="33">
        <f t="shared" si="1"/>
        <v>1</v>
      </c>
      <c r="K72" s="41">
        <v>1624.973</v>
      </c>
      <c r="L72" s="41">
        <v>55.11618</v>
      </c>
      <c r="M72" s="39">
        <v>0</v>
      </c>
      <c r="N72" s="39">
        <v>1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39">
        <v>0</v>
      </c>
      <c r="AP72" s="39"/>
    </row>
    <row r="73" spans="1:42">
      <c r="A73" s="27" t="s">
        <v>1906</v>
      </c>
      <c r="B73" s="27" t="s">
        <v>57</v>
      </c>
      <c r="C73" s="28">
        <v>33361</v>
      </c>
      <c r="D73" s="28">
        <v>173056</v>
      </c>
      <c r="E73" s="27" t="s">
        <v>1824</v>
      </c>
      <c r="F73" s="28">
        <v>416</v>
      </c>
      <c r="G73" s="28">
        <v>416</v>
      </c>
      <c r="H73" s="39">
        <v>1</v>
      </c>
      <c r="I73" s="40">
        <f t="shared" si="0"/>
        <v>0</v>
      </c>
      <c r="J73" s="33">
        <f t="shared" si="1"/>
        <v>1</v>
      </c>
      <c r="K73" s="41">
        <v>1011.792</v>
      </c>
      <c r="L73" s="41">
        <v>80.628709999999998</v>
      </c>
      <c r="M73" s="39">
        <v>0</v>
      </c>
      <c r="N73" s="39">
        <v>1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39">
        <v>0</v>
      </c>
      <c r="AP73" s="39"/>
    </row>
    <row r="74" spans="1:42">
      <c r="A74" s="27" t="s">
        <v>1907</v>
      </c>
      <c r="B74" s="27" t="s">
        <v>58</v>
      </c>
      <c r="C74" s="28">
        <v>33941</v>
      </c>
      <c r="D74" s="28">
        <v>173056</v>
      </c>
      <c r="E74" s="27" t="s">
        <v>1824</v>
      </c>
      <c r="F74" s="28">
        <v>416</v>
      </c>
      <c r="G74" s="28">
        <v>416</v>
      </c>
      <c r="H74" s="39">
        <v>1</v>
      </c>
      <c r="I74" s="40">
        <f t="shared" si="0"/>
        <v>0</v>
      </c>
      <c r="J74" s="33">
        <f t="shared" si="1"/>
        <v>1</v>
      </c>
      <c r="K74" s="41">
        <v>1527.6489999999999</v>
      </c>
      <c r="L74" s="41">
        <v>67.564940000000007</v>
      </c>
      <c r="M74" s="39">
        <v>0</v>
      </c>
      <c r="N74" s="39">
        <v>1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39">
        <v>0</v>
      </c>
      <c r="AP74" s="39"/>
    </row>
    <row r="75" spans="1:42">
      <c r="A75" s="27" t="s">
        <v>1908</v>
      </c>
      <c r="B75" s="27" t="s">
        <v>59</v>
      </c>
      <c r="C75" s="28">
        <v>22268</v>
      </c>
      <c r="D75" s="28">
        <v>173056</v>
      </c>
      <c r="E75" s="27" t="s">
        <v>1824</v>
      </c>
      <c r="F75" s="28">
        <v>416</v>
      </c>
      <c r="G75" s="28">
        <v>416</v>
      </c>
      <c r="H75" s="39">
        <v>1</v>
      </c>
      <c r="I75" s="40">
        <f t="shared" si="0"/>
        <v>0</v>
      </c>
      <c r="J75" s="33">
        <f t="shared" si="1"/>
        <v>1</v>
      </c>
      <c r="K75" s="41">
        <v>1264.72</v>
      </c>
      <c r="L75" s="41">
        <v>73.886210000000005</v>
      </c>
      <c r="M75" s="39">
        <v>0</v>
      </c>
      <c r="N75" s="39">
        <v>1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39">
        <v>0</v>
      </c>
      <c r="AP75" s="39"/>
    </row>
    <row r="76" spans="1:42">
      <c r="A76" s="27" t="s">
        <v>1909</v>
      </c>
      <c r="B76" s="27" t="s">
        <v>1565</v>
      </c>
      <c r="C76" s="28">
        <v>19543</v>
      </c>
      <c r="D76" s="28">
        <v>173056</v>
      </c>
      <c r="E76" s="27" t="s">
        <v>1824</v>
      </c>
      <c r="F76" s="28">
        <v>416</v>
      </c>
      <c r="G76" s="28">
        <v>416</v>
      </c>
      <c r="H76" s="39">
        <v>1</v>
      </c>
      <c r="I76" s="40">
        <f t="shared" si="0"/>
        <v>0</v>
      </c>
      <c r="J76" s="33">
        <f t="shared" si="1"/>
        <v>1</v>
      </c>
      <c r="K76" s="41">
        <v>419.10919999999999</v>
      </c>
      <c r="L76" s="41">
        <v>88.678920000000005</v>
      </c>
      <c r="M76" s="39">
        <v>0</v>
      </c>
      <c r="N76" s="39">
        <v>1</v>
      </c>
      <c r="O76" s="39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9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0</v>
      </c>
      <c r="AI76" s="39">
        <v>0</v>
      </c>
      <c r="AJ76" s="39">
        <v>0</v>
      </c>
      <c r="AK76" s="39">
        <v>0</v>
      </c>
      <c r="AL76" s="39">
        <v>0</v>
      </c>
      <c r="AM76" s="39">
        <v>0</v>
      </c>
      <c r="AN76" s="39">
        <v>0</v>
      </c>
      <c r="AO76" s="39">
        <v>0</v>
      </c>
      <c r="AP76" s="39"/>
    </row>
    <row r="77" spans="1:42">
      <c r="A77" s="27" t="s">
        <v>1910</v>
      </c>
      <c r="B77" s="27" t="s">
        <v>60</v>
      </c>
      <c r="C77" s="28">
        <v>36426</v>
      </c>
      <c r="D77" s="28">
        <v>173056</v>
      </c>
      <c r="E77" s="27" t="s">
        <v>1824</v>
      </c>
      <c r="F77" s="28">
        <v>416</v>
      </c>
      <c r="G77" s="28">
        <v>416</v>
      </c>
      <c r="H77" s="39">
        <v>1</v>
      </c>
      <c r="I77" s="40">
        <f t="shared" si="0"/>
        <v>0</v>
      </c>
      <c r="J77" s="33">
        <f t="shared" si="1"/>
        <v>1</v>
      </c>
      <c r="K77" s="41">
        <v>1330.855</v>
      </c>
      <c r="L77" s="41">
        <v>59.97251</v>
      </c>
      <c r="M77" s="39">
        <v>0</v>
      </c>
      <c r="N77" s="39">
        <v>1</v>
      </c>
      <c r="O77" s="39">
        <v>0</v>
      </c>
      <c r="P77" s="39">
        <v>0</v>
      </c>
      <c r="Q77" s="39">
        <v>0</v>
      </c>
      <c r="R77" s="39">
        <v>0</v>
      </c>
      <c r="S77" s="39">
        <v>0</v>
      </c>
      <c r="T77" s="39">
        <v>0</v>
      </c>
      <c r="U77" s="39">
        <v>0</v>
      </c>
      <c r="V77" s="39">
        <v>0</v>
      </c>
      <c r="W77" s="39">
        <v>0</v>
      </c>
      <c r="X77" s="39">
        <v>0</v>
      </c>
      <c r="Y77" s="39">
        <v>0</v>
      </c>
      <c r="Z77" s="39">
        <v>0</v>
      </c>
      <c r="AA77" s="39">
        <v>0</v>
      </c>
      <c r="AB77" s="39">
        <v>0</v>
      </c>
      <c r="AC77" s="39">
        <v>0</v>
      </c>
      <c r="AD77" s="39">
        <v>0</v>
      </c>
      <c r="AE77" s="39">
        <v>0</v>
      </c>
      <c r="AF77" s="39">
        <v>0</v>
      </c>
      <c r="AG77" s="39">
        <v>0</v>
      </c>
      <c r="AH77" s="39">
        <v>0</v>
      </c>
      <c r="AI77" s="39">
        <v>0</v>
      </c>
      <c r="AJ77" s="39">
        <v>0</v>
      </c>
      <c r="AK77" s="39">
        <v>0</v>
      </c>
      <c r="AL77" s="39">
        <v>0</v>
      </c>
      <c r="AM77" s="39">
        <v>0</v>
      </c>
      <c r="AN77" s="39">
        <v>0</v>
      </c>
      <c r="AO77" s="39">
        <v>0</v>
      </c>
      <c r="AP77" s="39"/>
    </row>
    <row r="78" spans="1:42">
      <c r="A78" s="27" t="s">
        <v>1911</v>
      </c>
      <c r="B78" s="27" t="s">
        <v>61</v>
      </c>
      <c r="C78" s="28">
        <v>20180</v>
      </c>
      <c r="D78" s="28">
        <v>173056</v>
      </c>
      <c r="E78" s="27" t="s">
        <v>1824</v>
      </c>
      <c r="F78" s="28">
        <v>416</v>
      </c>
      <c r="G78" s="28">
        <v>416</v>
      </c>
      <c r="H78" s="39">
        <v>1</v>
      </c>
      <c r="I78" s="40">
        <f t="shared" si="0"/>
        <v>0</v>
      </c>
      <c r="J78" s="33">
        <f t="shared" si="1"/>
        <v>1</v>
      </c>
      <c r="K78" s="41">
        <v>353.94319999999999</v>
      </c>
      <c r="L78" s="41">
        <v>83.681200000000004</v>
      </c>
      <c r="M78" s="39">
        <v>0</v>
      </c>
      <c r="N78" s="39">
        <v>1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39">
        <v>0</v>
      </c>
      <c r="AP78" s="39"/>
    </row>
    <row r="79" spans="1:42">
      <c r="A79" s="27" t="s">
        <v>1912</v>
      </c>
      <c r="B79" s="27" t="s">
        <v>1617</v>
      </c>
      <c r="C79" s="28">
        <v>28699</v>
      </c>
      <c r="D79" s="28">
        <v>173056</v>
      </c>
      <c r="E79" s="27" t="s">
        <v>1824</v>
      </c>
      <c r="F79" s="28">
        <v>416</v>
      </c>
      <c r="G79" s="28">
        <v>416</v>
      </c>
      <c r="H79" s="39">
        <v>1</v>
      </c>
      <c r="I79" s="40">
        <f t="shared" si="0"/>
        <v>0</v>
      </c>
      <c r="J79" s="33">
        <f t="shared" si="1"/>
        <v>1</v>
      </c>
      <c r="K79" s="41">
        <v>1035.194</v>
      </c>
      <c r="L79" s="41">
        <v>81.105779999999996</v>
      </c>
      <c r="M79" s="39">
        <v>0</v>
      </c>
      <c r="N79" s="39">
        <v>1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39">
        <v>0</v>
      </c>
      <c r="AP79" s="39"/>
    </row>
    <row r="80" spans="1:42">
      <c r="A80" s="27" t="s">
        <v>1913</v>
      </c>
      <c r="B80" s="27" t="s">
        <v>62</v>
      </c>
      <c r="C80" s="28">
        <v>27802</v>
      </c>
      <c r="D80" s="28">
        <v>173056</v>
      </c>
      <c r="E80" s="27" t="s">
        <v>1824</v>
      </c>
      <c r="F80" s="28">
        <v>416</v>
      </c>
      <c r="G80" s="28">
        <v>416</v>
      </c>
      <c r="H80" s="39">
        <v>1</v>
      </c>
      <c r="I80" s="40">
        <f t="shared" si="0"/>
        <v>0</v>
      </c>
      <c r="J80" s="33">
        <f t="shared" si="1"/>
        <v>1</v>
      </c>
      <c r="K80" s="41">
        <v>1622.672</v>
      </c>
      <c r="L80" s="41">
        <v>89.385329999999996</v>
      </c>
      <c r="M80" s="39">
        <v>0</v>
      </c>
      <c r="N80" s="39">
        <v>1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39">
        <v>0</v>
      </c>
      <c r="AP80" s="39"/>
    </row>
    <row r="81" spans="1:42">
      <c r="A81" s="27" t="s">
        <v>1914</v>
      </c>
      <c r="B81" s="27" t="s">
        <v>63</v>
      </c>
      <c r="C81" s="28">
        <v>26441</v>
      </c>
      <c r="D81" s="28">
        <v>173056</v>
      </c>
      <c r="E81" s="27" t="s">
        <v>1824</v>
      </c>
      <c r="F81" s="28">
        <v>416</v>
      </c>
      <c r="G81" s="28">
        <v>416</v>
      </c>
      <c r="H81" s="39">
        <v>1</v>
      </c>
      <c r="I81" s="40">
        <f t="shared" si="0"/>
        <v>0</v>
      </c>
      <c r="J81" s="33">
        <f t="shared" si="1"/>
        <v>1</v>
      </c>
      <c r="K81" s="41">
        <v>1103.9159999999999</v>
      </c>
      <c r="L81" s="41">
        <v>81.113550000000004</v>
      </c>
      <c r="M81" s="39">
        <v>0</v>
      </c>
      <c r="N81" s="39">
        <v>1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39">
        <v>0</v>
      </c>
      <c r="AP81" s="39"/>
    </row>
    <row r="82" spans="1:42">
      <c r="A82" s="27" t="s">
        <v>1915</v>
      </c>
      <c r="B82" s="27" t="s">
        <v>64</v>
      </c>
      <c r="C82" s="28">
        <v>31061</v>
      </c>
      <c r="D82" s="28">
        <v>173056</v>
      </c>
      <c r="E82" s="27" t="s">
        <v>1824</v>
      </c>
      <c r="F82" s="28">
        <v>416</v>
      </c>
      <c r="G82" s="28">
        <v>416</v>
      </c>
      <c r="H82" s="39">
        <v>1</v>
      </c>
      <c r="I82" s="40">
        <f t="shared" si="0"/>
        <v>0</v>
      </c>
      <c r="J82" s="33">
        <f t="shared" si="1"/>
        <v>1</v>
      </c>
      <c r="K82" s="41">
        <v>2153.752</v>
      </c>
      <c r="L82" s="41">
        <v>77.59272</v>
      </c>
      <c r="M82" s="39">
        <v>0</v>
      </c>
      <c r="N82" s="39">
        <v>1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39">
        <v>0</v>
      </c>
      <c r="AP82" s="39"/>
    </row>
    <row r="83" spans="1:42">
      <c r="A83" s="27" t="s">
        <v>1916</v>
      </c>
      <c r="B83" s="27" t="s">
        <v>65</v>
      </c>
      <c r="C83" s="28">
        <v>29953</v>
      </c>
      <c r="D83" s="28">
        <v>173056</v>
      </c>
      <c r="E83" s="27" t="s">
        <v>1824</v>
      </c>
      <c r="F83" s="28">
        <v>416</v>
      </c>
      <c r="G83" s="28">
        <v>416</v>
      </c>
      <c r="H83" s="39">
        <v>1</v>
      </c>
      <c r="I83" s="40">
        <f t="shared" si="0"/>
        <v>0</v>
      </c>
      <c r="J83" s="33">
        <f t="shared" si="1"/>
        <v>1</v>
      </c>
      <c r="K83" s="41">
        <v>1297.0999999999999</v>
      </c>
      <c r="L83" s="41">
        <v>81.419139999999999</v>
      </c>
      <c r="M83" s="39">
        <v>0</v>
      </c>
      <c r="N83" s="39">
        <v>1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39">
        <v>0</v>
      </c>
      <c r="AP83" s="39"/>
    </row>
    <row r="84" spans="1:42">
      <c r="A84" s="27" t="s">
        <v>1917</v>
      </c>
      <c r="B84" s="27" t="s">
        <v>66</v>
      </c>
      <c r="C84" s="28">
        <v>28897</v>
      </c>
      <c r="D84" s="28">
        <v>173056</v>
      </c>
      <c r="E84" s="27" t="s">
        <v>1824</v>
      </c>
      <c r="F84" s="28">
        <v>416</v>
      </c>
      <c r="G84" s="28">
        <v>416</v>
      </c>
      <c r="H84" s="39">
        <v>1</v>
      </c>
      <c r="I84" s="40">
        <f t="shared" si="0"/>
        <v>0</v>
      </c>
      <c r="J84" s="33">
        <f t="shared" si="1"/>
        <v>1</v>
      </c>
      <c r="K84" s="41">
        <v>985.86659999999995</v>
      </c>
      <c r="L84" s="41">
        <v>78.819749999999999</v>
      </c>
      <c r="M84" s="39">
        <v>0</v>
      </c>
      <c r="N84" s="39">
        <v>1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39">
        <v>0</v>
      </c>
      <c r="AP84" s="39"/>
    </row>
    <row r="85" spans="1:42">
      <c r="A85" s="27" t="s">
        <v>1918</v>
      </c>
      <c r="B85" s="27" t="s">
        <v>67</v>
      </c>
      <c r="C85" s="28">
        <v>27470</v>
      </c>
      <c r="D85" s="28">
        <v>173056</v>
      </c>
      <c r="E85" s="27" t="s">
        <v>1824</v>
      </c>
      <c r="F85" s="28">
        <v>416</v>
      </c>
      <c r="G85" s="28">
        <v>416</v>
      </c>
      <c r="H85" s="39">
        <v>1</v>
      </c>
      <c r="I85" s="40">
        <f t="shared" si="0"/>
        <v>0</v>
      </c>
      <c r="J85" s="33">
        <f t="shared" si="1"/>
        <v>1</v>
      </c>
      <c r="K85" s="41">
        <v>1094.33</v>
      </c>
      <c r="L85" s="41">
        <v>87.784419999999997</v>
      </c>
      <c r="M85" s="39">
        <v>0</v>
      </c>
      <c r="N85" s="39">
        <v>1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39">
        <v>0</v>
      </c>
      <c r="AP85" s="39"/>
    </row>
    <row r="86" spans="1:42">
      <c r="A86" s="27" t="s">
        <v>1919</v>
      </c>
      <c r="B86" s="27" t="s">
        <v>68</v>
      </c>
      <c r="C86" s="28">
        <v>23963</v>
      </c>
      <c r="D86" s="28">
        <v>173056</v>
      </c>
      <c r="E86" s="27" t="s">
        <v>1824</v>
      </c>
      <c r="F86" s="28">
        <v>416</v>
      </c>
      <c r="G86" s="28">
        <v>416</v>
      </c>
      <c r="H86" s="39">
        <v>1</v>
      </c>
      <c r="I86" s="40">
        <f t="shared" si="0"/>
        <v>0</v>
      </c>
      <c r="J86" s="33">
        <f t="shared" si="1"/>
        <v>1</v>
      </c>
      <c r="K86" s="41">
        <v>604.32100000000003</v>
      </c>
      <c r="L86" s="41">
        <v>84.67201</v>
      </c>
      <c r="M86" s="39">
        <v>0</v>
      </c>
      <c r="N86" s="39">
        <v>1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39">
        <v>0</v>
      </c>
      <c r="AP86" s="39"/>
    </row>
    <row r="87" spans="1:42">
      <c r="A87" s="27" t="s">
        <v>1920</v>
      </c>
      <c r="B87" s="27" t="s">
        <v>69</v>
      </c>
      <c r="C87" s="28">
        <v>36003</v>
      </c>
      <c r="D87" s="28">
        <v>173056</v>
      </c>
      <c r="E87" s="27" t="s">
        <v>1824</v>
      </c>
      <c r="F87" s="28">
        <v>416</v>
      </c>
      <c r="G87" s="28">
        <v>416</v>
      </c>
      <c r="H87" s="39">
        <v>1</v>
      </c>
      <c r="I87" s="40">
        <f t="shared" si="0"/>
        <v>0</v>
      </c>
      <c r="J87" s="33">
        <f t="shared" si="1"/>
        <v>1</v>
      </c>
      <c r="K87" s="41">
        <v>1440.258</v>
      </c>
      <c r="L87" s="41">
        <v>59.967359999999999</v>
      </c>
      <c r="M87" s="39">
        <v>0</v>
      </c>
      <c r="N87" s="39">
        <v>1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39">
        <v>0</v>
      </c>
      <c r="AP87" s="39"/>
    </row>
    <row r="88" spans="1:42">
      <c r="A88" s="27" t="s">
        <v>1921</v>
      </c>
      <c r="B88" s="27" t="s">
        <v>70</v>
      </c>
      <c r="C88" s="28">
        <v>40846</v>
      </c>
      <c r="D88" s="28">
        <v>173056</v>
      </c>
      <c r="E88" s="27" t="s">
        <v>1824</v>
      </c>
      <c r="F88" s="28">
        <v>416</v>
      </c>
      <c r="G88" s="28">
        <v>416</v>
      </c>
      <c r="H88" s="39">
        <v>1</v>
      </c>
      <c r="I88" s="40">
        <f t="shared" si="0"/>
        <v>0</v>
      </c>
      <c r="J88" s="33">
        <f t="shared" si="1"/>
        <v>1</v>
      </c>
      <c r="K88" s="41">
        <v>2372.875</v>
      </c>
      <c r="L88" s="41">
        <v>68.768270000000001</v>
      </c>
      <c r="M88" s="39">
        <v>0</v>
      </c>
      <c r="N88" s="39">
        <v>1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39">
        <v>0</v>
      </c>
      <c r="AP88" s="39"/>
    </row>
    <row r="89" spans="1:42">
      <c r="A89" s="27" t="s">
        <v>1922</v>
      </c>
      <c r="B89" s="27" t="s">
        <v>71</v>
      </c>
      <c r="C89" s="28">
        <v>18023</v>
      </c>
      <c r="D89" s="28">
        <v>173056</v>
      </c>
      <c r="E89" s="27" t="s">
        <v>1824</v>
      </c>
      <c r="F89" s="28">
        <v>416</v>
      </c>
      <c r="G89" s="28">
        <v>416</v>
      </c>
      <c r="H89" s="39">
        <v>1</v>
      </c>
      <c r="I89" s="40">
        <f t="shared" si="0"/>
        <v>0</v>
      </c>
      <c r="J89" s="33">
        <f t="shared" si="1"/>
        <v>1</v>
      </c>
      <c r="K89" s="41">
        <v>257.37360000000001</v>
      </c>
      <c r="L89" s="41">
        <v>47.71181</v>
      </c>
      <c r="M89" s="39">
        <v>0</v>
      </c>
      <c r="N89" s="39">
        <v>1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39">
        <v>0</v>
      </c>
      <c r="AP89" s="39"/>
    </row>
    <row r="90" spans="1:42">
      <c r="A90" s="27" t="s">
        <v>1923</v>
      </c>
      <c r="B90" s="27" t="s">
        <v>72</v>
      </c>
      <c r="C90" s="28">
        <v>25247</v>
      </c>
      <c r="D90" s="28">
        <v>173056</v>
      </c>
      <c r="E90" s="27" t="s">
        <v>1824</v>
      </c>
      <c r="F90" s="28">
        <v>416</v>
      </c>
      <c r="G90" s="28">
        <v>416</v>
      </c>
      <c r="H90" s="39">
        <v>1</v>
      </c>
      <c r="I90" s="40">
        <f t="shared" si="0"/>
        <v>0</v>
      </c>
      <c r="J90" s="33">
        <f t="shared" si="1"/>
        <v>1</v>
      </c>
      <c r="K90" s="41">
        <v>515.00019999999995</v>
      </c>
      <c r="L90" s="41">
        <v>85.030829999999995</v>
      </c>
      <c r="M90" s="39">
        <v>0</v>
      </c>
      <c r="N90" s="39">
        <v>1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39">
        <v>0</v>
      </c>
      <c r="AP90" s="39"/>
    </row>
    <row r="91" spans="1:42">
      <c r="A91" s="27" t="s">
        <v>1924</v>
      </c>
      <c r="B91" s="27" t="s">
        <v>73</v>
      </c>
      <c r="C91" s="28">
        <v>44826</v>
      </c>
      <c r="D91" s="28">
        <v>173056</v>
      </c>
      <c r="E91" s="27" t="s">
        <v>1824</v>
      </c>
      <c r="F91" s="28">
        <v>416</v>
      </c>
      <c r="G91" s="28">
        <v>416</v>
      </c>
      <c r="H91" s="39">
        <v>1</v>
      </c>
      <c r="I91" s="40">
        <f t="shared" si="0"/>
        <v>0</v>
      </c>
      <c r="J91" s="33">
        <f t="shared" si="1"/>
        <v>1</v>
      </c>
      <c r="K91" s="41">
        <v>2148.7440000000001</v>
      </c>
      <c r="L91" s="41">
        <v>64.860550000000003</v>
      </c>
      <c r="M91" s="39">
        <v>0</v>
      </c>
      <c r="N91" s="39">
        <v>1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39">
        <v>0</v>
      </c>
      <c r="AP91" s="39"/>
    </row>
    <row r="92" spans="1:42">
      <c r="A92" s="27" t="s">
        <v>1925</v>
      </c>
      <c r="B92" s="27" t="s">
        <v>74</v>
      </c>
      <c r="C92" s="28">
        <v>23375</v>
      </c>
      <c r="D92" s="28">
        <v>173056</v>
      </c>
      <c r="E92" s="27" t="s">
        <v>1824</v>
      </c>
      <c r="F92" s="28">
        <v>416</v>
      </c>
      <c r="G92" s="28">
        <v>416</v>
      </c>
      <c r="H92" s="39">
        <v>1</v>
      </c>
      <c r="I92" s="40">
        <f t="shared" si="0"/>
        <v>0</v>
      </c>
      <c r="J92" s="33">
        <f t="shared" si="1"/>
        <v>1</v>
      </c>
      <c r="K92" s="41">
        <v>894.63409999999999</v>
      </c>
      <c r="L92" s="41">
        <v>77.48415</v>
      </c>
      <c r="M92" s="39">
        <v>0</v>
      </c>
      <c r="N92" s="39">
        <v>1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39">
        <v>0</v>
      </c>
      <c r="AP92" s="39"/>
    </row>
    <row r="93" spans="1:42">
      <c r="A93" s="27" t="s">
        <v>1926</v>
      </c>
      <c r="B93" s="27" t="s">
        <v>75</v>
      </c>
      <c r="C93" s="28">
        <v>28116</v>
      </c>
      <c r="D93" s="28">
        <v>173056</v>
      </c>
      <c r="E93" s="27" t="s">
        <v>1824</v>
      </c>
      <c r="F93" s="28">
        <v>416</v>
      </c>
      <c r="G93" s="28">
        <v>416</v>
      </c>
      <c r="H93" s="39">
        <v>1</v>
      </c>
      <c r="I93" s="40">
        <f t="shared" si="0"/>
        <v>0</v>
      </c>
      <c r="J93" s="33">
        <f t="shared" si="1"/>
        <v>1</v>
      </c>
      <c r="K93" s="41">
        <v>614.96199999999999</v>
      </c>
      <c r="L93" s="41">
        <v>68.987939999999995</v>
      </c>
      <c r="M93" s="39">
        <v>0</v>
      </c>
      <c r="N93" s="39">
        <v>1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39">
        <v>0</v>
      </c>
      <c r="AP93" s="39"/>
    </row>
    <row r="94" spans="1:42">
      <c r="A94" s="27" t="s">
        <v>1927</v>
      </c>
      <c r="B94" s="27" t="s">
        <v>76</v>
      </c>
      <c r="C94" s="28">
        <v>34267</v>
      </c>
      <c r="D94" s="28">
        <v>173056</v>
      </c>
      <c r="E94" s="27" t="s">
        <v>1824</v>
      </c>
      <c r="F94" s="28">
        <v>416</v>
      </c>
      <c r="G94" s="28">
        <v>416</v>
      </c>
      <c r="H94" s="39">
        <v>1</v>
      </c>
      <c r="I94" s="40">
        <f t="shared" si="0"/>
        <v>0</v>
      </c>
      <c r="J94" s="33">
        <f t="shared" si="1"/>
        <v>1</v>
      </c>
      <c r="K94" s="41">
        <v>1597.885</v>
      </c>
      <c r="L94" s="41">
        <v>67.800439999999995</v>
      </c>
      <c r="M94" s="39">
        <v>0</v>
      </c>
      <c r="N94" s="39">
        <v>1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39">
        <v>0</v>
      </c>
      <c r="AP94" s="39"/>
    </row>
    <row r="95" spans="1:42">
      <c r="A95" s="27" t="s">
        <v>1928</v>
      </c>
      <c r="B95" s="27" t="s">
        <v>77</v>
      </c>
      <c r="C95" s="28">
        <v>31700</v>
      </c>
      <c r="D95" s="28">
        <v>173056</v>
      </c>
      <c r="E95" s="27" t="s">
        <v>1824</v>
      </c>
      <c r="F95" s="28">
        <v>416</v>
      </c>
      <c r="G95" s="28">
        <v>416</v>
      </c>
      <c r="H95" s="39">
        <v>1</v>
      </c>
      <c r="I95" s="40">
        <f t="shared" si="0"/>
        <v>0</v>
      </c>
      <c r="J95" s="33">
        <f t="shared" si="1"/>
        <v>1</v>
      </c>
      <c r="K95" s="41">
        <v>523.79139999999995</v>
      </c>
      <c r="L95" s="41">
        <v>74.264660000000006</v>
      </c>
      <c r="M95" s="39">
        <v>0</v>
      </c>
      <c r="N95" s="39">
        <v>1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39">
        <v>0</v>
      </c>
      <c r="AP95" s="39"/>
    </row>
    <row r="96" spans="1:42">
      <c r="A96" s="27" t="s">
        <v>1929</v>
      </c>
      <c r="B96" s="27" t="s">
        <v>78</v>
      </c>
      <c r="C96" s="28">
        <v>31329</v>
      </c>
      <c r="D96" s="28">
        <v>173056</v>
      </c>
      <c r="E96" s="27" t="s">
        <v>1824</v>
      </c>
      <c r="F96" s="28">
        <v>416</v>
      </c>
      <c r="G96" s="28">
        <v>416</v>
      </c>
      <c r="H96" s="39">
        <v>1</v>
      </c>
      <c r="I96" s="40">
        <f t="shared" si="0"/>
        <v>0</v>
      </c>
      <c r="J96" s="33">
        <f t="shared" si="1"/>
        <v>1</v>
      </c>
      <c r="K96" s="41">
        <v>674.11839999999995</v>
      </c>
      <c r="L96" s="41">
        <v>75.393940000000001</v>
      </c>
      <c r="M96" s="39">
        <v>0</v>
      </c>
      <c r="N96" s="39">
        <v>1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39">
        <v>0</v>
      </c>
      <c r="AP96" s="39"/>
    </row>
    <row r="97" spans="1:42">
      <c r="A97" s="27" t="s">
        <v>1930</v>
      </c>
      <c r="B97" s="27" t="s">
        <v>79</v>
      </c>
      <c r="C97" s="28">
        <v>31645</v>
      </c>
      <c r="D97" s="28">
        <v>173056</v>
      </c>
      <c r="E97" s="27" t="s">
        <v>1824</v>
      </c>
      <c r="F97" s="28">
        <v>416</v>
      </c>
      <c r="G97" s="28">
        <v>416</v>
      </c>
      <c r="H97" s="39">
        <v>1</v>
      </c>
      <c r="I97" s="40">
        <f t="shared" si="0"/>
        <v>0</v>
      </c>
      <c r="J97" s="33">
        <f t="shared" si="1"/>
        <v>1</v>
      </c>
      <c r="K97" s="41">
        <v>533.75900000000001</v>
      </c>
      <c r="L97" s="41">
        <v>59.58258</v>
      </c>
      <c r="M97" s="39">
        <v>0</v>
      </c>
      <c r="N97" s="39">
        <v>1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39">
        <v>0</v>
      </c>
      <c r="AP97" s="39"/>
    </row>
    <row r="98" spans="1:42">
      <c r="A98" s="27" t="s">
        <v>1931</v>
      </c>
      <c r="B98" s="27" t="s">
        <v>80</v>
      </c>
      <c r="C98" s="28">
        <v>44019</v>
      </c>
      <c r="D98" s="28">
        <v>173056</v>
      </c>
      <c r="E98" s="27" t="s">
        <v>1824</v>
      </c>
      <c r="F98" s="28">
        <v>416</v>
      </c>
      <c r="G98" s="28">
        <v>416</v>
      </c>
      <c r="H98" s="39">
        <v>1</v>
      </c>
      <c r="I98" s="40">
        <f t="shared" si="0"/>
        <v>0</v>
      </c>
      <c r="J98" s="33">
        <f t="shared" si="1"/>
        <v>1</v>
      </c>
      <c r="K98" s="41">
        <v>4298.6360000000004</v>
      </c>
      <c r="L98" s="41">
        <v>70.502619999999993</v>
      </c>
      <c r="M98" s="39">
        <v>0</v>
      </c>
      <c r="N98" s="39">
        <v>1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39">
        <v>0</v>
      </c>
      <c r="AP98" s="39"/>
    </row>
    <row r="99" spans="1:42">
      <c r="A99" s="27" t="s">
        <v>1932</v>
      </c>
      <c r="B99" s="27" t="s">
        <v>81</v>
      </c>
      <c r="C99" s="28">
        <v>25791</v>
      </c>
      <c r="D99" s="28">
        <v>173056</v>
      </c>
      <c r="E99" s="27" t="s">
        <v>1824</v>
      </c>
      <c r="F99" s="28">
        <v>416</v>
      </c>
      <c r="G99" s="28">
        <v>416</v>
      </c>
      <c r="H99" s="39">
        <v>1</v>
      </c>
      <c r="I99" s="40">
        <f t="shared" si="0"/>
        <v>0</v>
      </c>
      <c r="J99" s="33">
        <f t="shared" si="1"/>
        <v>1</v>
      </c>
      <c r="K99" s="41">
        <v>1406.873</v>
      </c>
      <c r="L99" s="41">
        <v>61.413150000000002</v>
      </c>
      <c r="M99" s="39">
        <v>0</v>
      </c>
      <c r="N99" s="39">
        <v>1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39">
        <v>0</v>
      </c>
      <c r="AP99" s="39"/>
    </row>
    <row r="100" spans="1:42">
      <c r="A100" s="27" t="s">
        <v>1933</v>
      </c>
      <c r="B100" s="27" t="s">
        <v>1618</v>
      </c>
      <c r="C100" s="28">
        <v>27806</v>
      </c>
      <c r="D100" s="28">
        <v>173056</v>
      </c>
      <c r="E100" s="27" t="s">
        <v>1824</v>
      </c>
      <c r="F100" s="28">
        <v>416</v>
      </c>
      <c r="G100" s="28">
        <v>416</v>
      </c>
      <c r="H100" s="39">
        <v>1</v>
      </c>
      <c r="I100" s="40">
        <f t="shared" si="0"/>
        <v>0</v>
      </c>
      <c r="J100" s="33">
        <f t="shared" si="1"/>
        <v>1</v>
      </c>
      <c r="K100" s="41">
        <v>724.74789999999996</v>
      </c>
      <c r="L100" s="41">
        <v>74.253950000000003</v>
      </c>
      <c r="M100" s="39">
        <v>0</v>
      </c>
      <c r="N100" s="39">
        <v>1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39">
        <v>0</v>
      </c>
      <c r="AP100" s="39"/>
    </row>
    <row r="101" spans="1:42">
      <c r="A101" s="27" t="s">
        <v>1934</v>
      </c>
      <c r="B101" s="27" t="s">
        <v>82</v>
      </c>
      <c r="C101" s="28">
        <v>36242</v>
      </c>
      <c r="D101" s="28">
        <v>173056</v>
      </c>
      <c r="E101" s="27" t="s">
        <v>1824</v>
      </c>
      <c r="F101" s="28">
        <v>416</v>
      </c>
      <c r="G101" s="28">
        <v>416</v>
      </c>
      <c r="H101" s="39">
        <v>1</v>
      </c>
      <c r="I101" s="40">
        <f t="shared" si="0"/>
        <v>0</v>
      </c>
      <c r="J101" s="33">
        <f t="shared" si="1"/>
        <v>1</v>
      </c>
      <c r="K101" s="41">
        <v>1979.874</v>
      </c>
      <c r="L101" s="41">
        <v>63.988010000000003</v>
      </c>
      <c r="M101" s="39">
        <v>0</v>
      </c>
      <c r="N101" s="39">
        <v>1</v>
      </c>
      <c r="O101" s="39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9">
        <v>0</v>
      </c>
      <c r="AD101" s="39">
        <v>0</v>
      </c>
      <c r="AE101" s="39">
        <v>0</v>
      </c>
      <c r="AF101" s="39">
        <v>0</v>
      </c>
      <c r="AG101" s="39">
        <v>0</v>
      </c>
      <c r="AH101" s="39">
        <v>0</v>
      </c>
      <c r="AI101" s="39">
        <v>0</v>
      </c>
      <c r="AJ101" s="39">
        <v>0</v>
      </c>
      <c r="AK101" s="39">
        <v>0</v>
      </c>
      <c r="AL101" s="39">
        <v>0</v>
      </c>
      <c r="AM101" s="39">
        <v>0</v>
      </c>
      <c r="AN101" s="39">
        <v>0</v>
      </c>
      <c r="AO101" s="39">
        <v>0</v>
      </c>
      <c r="AP101" s="39"/>
    </row>
    <row r="102" spans="1:42">
      <c r="A102" s="27" t="s">
        <v>1935</v>
      </c>
      <c r="B102" s="27" t="s">
        <v>83</v>
      </c>
      <c r="C102" s="28">
        <v>20773</v>
      </c>
      <c r="D102" s="28">
        <v>173056</v>
      </c>
      <c r="E102" s="27" t="s">
        <v>1824</v>
      </c>
      <c r="F102" s="28">
        <v>416</v>
      </c>
      <c r="G102" s="28">
        <v>416</v>
      </c>
      <c r="H102" s="39">
        <v>1</v>
      </c>
      <c r="I102" s="40">
        <f t="shared" si="0"/>
        <v>0</v>
      </c>
      <c r="J102" s="33">
        <f t="shared" si="1"/>
        <v>1</v>
      </c>
      <c r="K102" s="41">
        <v>233.65020000000001</v>
      </c>
      <c r="L102" s="41">
        <v>79.094200000000001</v>
      </c>
      <c r="M102" s="39">
        <v>0</v>
      </c>
      <c r="N102" s="39">
        <v>1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 s="39">
        <v>0</v>
      </c>
      <c r="Y102" s="39">
        <v>0</v>
      </c>
      <c r="Z102" s="39">
        <v>0</v>
      </c>
      <c r="AA102" s="39">
        <v>0</v>
      </c>
      <c r="AB102" s="39">
        <v>0</v>
      </c>
      <c r="AC102" s="39">
        <v>0</v>
      </c>
      <c r="AD102" s="39">
        <v>0</v>
      </c>
      <c r="AE102" s="39">
        <v>0</v>
      </c>
      <c r="AF102" s="39">
        <v>0</v>
      </c>
      <c r="AG102" s="39">
        <v>0</v>
      </c>
      <c r="AH102" s="39">
        <v>0</v>
      </c>
      <c r="AI102" s="39">
        <v>0</v>
      </c>
      <c r="AJ102" s="39">
        <v>0</v>
      </c>
      <c r="AK102" s="39">
        <v>0</v>
      </c>
      <c r="AL102" s="39">
        <v>0</v>
      </c>
      <c r="AM102" s="39">
        <v>0</v>
      </c>
      <c r="AN102" s="39">
        <v>0</v>
      </c>
      <c r="AO102" s="39">
        <v>0</v>
      </c>
      <c r="AP102" s="39"/>
    </row>
    <row r="103" spans="1:42">
      <c r="A103" s="27" t="s">
        <v>1936</v>
      </c>
      <c r="B103" s="27" t="s">
        <v>84</v>
      </c>
      <c r="C103" s="28">
        <v>32127</v>
      </c>
      <c r="D103" s="28">
        <v>173056</v>
      </c>
      <c r="E103" s="27" t="s">
        <v>1824</v>
      </c>
      <c r="F103" s="28">
        <v>416</v>
      </c>
      <c r="G103" s="28">
        <v>416</v>
      </c>
      <c r="H103" s="39">
        <v>1</v>
      </c>
      <c r="I103" s="40">
        <f t="shared" si="0"/>
        <v>0</v>
      </c>
      <c r="J103" s="33">
        <f t="shared" si="1"/>
        <v>1</v>
      </c>
      <c r="K103" s="41">
        <v>1575.4639999999999</v>
      </c>
      <c r="L103" s="41">
        <v>90.334500000000006</v>
      </c>
      <c r="M103" s="39">
        <v>0</v>
      </c>
      <c r="N103" s="39">
        <v>1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39">
        <v>0</v>
      </c>
      <c r="AP103" s="39"/>
    </row>
    <row r="104" spans="1:42">
      <c r="A104" s="27" t="s">
        <v>1937</v>
      </c>
      <c r="B104" s="27" t="s">
        <v>85</v>
      </c>
      <c r="C104" s="28">
        <v>42443</v>
      </c>
      <c r="D104" s="28">
        <v>173056</v>
      </c>
      <c r="E104" s="27" t="s">
        <v>1824</v>
      </c>
      <c r="F104" s="28">
        <v>416</v>
      </c>
      <c r="G104" s="28">
        <v>416</v>
      </c>
      <c r="H104" s="39">
        <v>1</v>
      </c>
      <c r="I104" s="40">
        <f t="shared" si="0"/>
        <v>0</v>
      </c>
      <c r="J104" s="33">
        <f t="shared" si="1"/>
        <v>1</v>
      </c>
      <c r="K104" s="41">
        <v>2198.4810000000002</v>
      </c>
      <c r="L104" s="41">
        <v>75.077860000000001</v>
      </c>
      <c r="M104" s="39">
        <v>0</v>
      </c>
      <c r="N104" s="39">
        <v>1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39">
        <v>0</v>
      </c>
      <c r="AP104" s="39"/>
    </row>
    <row r="105" spans="1:42">
      <c r="A105" s="27" t="s">
        <v>1938</v>
      </c>
      <c r="B105" s="27" t="s">
        <v>86</v>
      </c>
      <c r="C105" s="28">
        <v>42177</v>
      </c>
      <c r="D105" s="28">
        <v>173056</v>
      </c>
      <c r="E105" s="27" t="s">
        <v>1824</v>
      </c>
      <c r="F105" s="28">
        <v>416</v>
      </c>
      <c r="G105" s="28">
        <v>416</v>
      </c>
      <c r="H105" s="39">
        <v>1</v>
      </c>
      <c r="I105" s="40">
        <f t="shared" si="0"/>
        <v>0</v>
      </c>
      <c r="J105" s="33">
        <f t="shared" si="1"/>
        <v>1</v>
      </c>
      <c r="K105" s="41">
        <v>2194.047</v>
      </c>
      <c r="L105" s="41">
        <v>75.452680000000001</v>
      </c>
      <c r="M105" s="39">
        <v>0</v>
      </c>
      <c r="N105" s="39">
        <v>1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39">
        <v>0</v>
      </c>
      <c r="AP105" s="39"/>
    </row>
    <row r="106" spans="1:42">
      <c r="A106" s="27" t="s">
        <v>1939</v>
      </c>
      <c r="B106" s="27" t="s">
        <v>87</v>
      </c>
      <c r="C106" s="28">
        <v>40912</v>
      </c>
      <c r="D106" s="28">
        <v>173056</v>
      </c>
      <c r="E106" s="27" t="s">
        <v>1824</v>
      </c>
      <c r="F106" s="28">
        <v>416</v>
      </c>
      <c r="G106" s="28">
        <v>416</v>
      </c>
      <c r="H106" s="39">
        <v>1</v>
      </c>
      <c r="I106" s="40">
        <f t="shared" si="0"/>
        <v>0</v>
      </c>
      <c r="J106" s="33">
        <f t="shared" si="1"/>
        <v>1</v>
      </c>
      <c r="K106" s="41">
        <v>1691.8130000000001</v>
      </c>
      <c r="L106" s="41">
        <v>54.82188</v>
      </c>
      <c r="M106" s="39">
        <v>0</v>
      </c>
      <c r="N106" s="39">
        <v>1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39">
        <v>0</v>
      </c>
      <c r="AP106" s="39"/>
    </row>
    <row r="107" spans="1:42">
      <c r="A107" s="27" t="s">
        <v>1940</v>
      </c>
      <c r="B107" s="27" t="s">
        <v>88</v>
      </c>
      <c r="C107" s="28">
        <v>24836</v>
      </c>
      <c r="D107" s="28">
        <v>173056</v>
      </c>
      <c r="E107" s="27" t="s">
        <v>1824</v>
      </c>
      <c r="F107" s="28">
        <v>416</v>
      </c>
      <c r="G107" s="28">
        <v>416</v>
      </c>
      <c r="H107" s="39">
        <v>1</v>
      </c>
      <c r="I107" s="40">
        <f t="shared" si="0"/>
        <v>0</v>
      </c>
      <c r="J107" s="33">
        <f t="shared" si="1"/>
        <v>1</v>
      </c>
      <c r="K107" s="41">
        <v>260.59460000000001</v>
      </c>
      <c r="L107" s="41">
        <v>70.589870000000005</v>
      </c>
      <c r="M107" s="39">
        <v>0</v>
      </c>
      <c r="N107" s="39">
        <v>1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39">
        <v>0</v>
      </c>
      <c r="AP107" s="39"/>
    </row>
    <row r="108" spans="1:42">
      <c r="A108" s="27" t="s">
        <v>1941</v>
      </c>
      <c r="B108" s="27" t="s">
        <v>89</v>
      </c>
      <c r="C108" s="28">
        <v>46070</v>
      </c>
      <c r="D108" s="28">
        <v>173056</v>
      </c>
      <c r="E108" s="27" t="s">
        <v>1824</v>
      </c>
      <c r="F108" s="28">
        <v>416</v>
      </c>
      <c r="G108" s="28">
        <v>416</v>
      </c>
      <c r="H108" s="39">
        <v>1</v>
      </c>
      <c r="I108" s="40">
        <f t="shared" si="0"/>
        <v>0</v>
      </c>
      <c r="J108" s="33">
        <f t="shared" si="1"/>
        <v>1</v>
      </c>
      <c r="K108" s="41">
        <v>2693.4430000000002</v>
      </c>
      <c r="L108" s="41">
        <v>58.382730000000002</v>
      </c>
      <c r="M108" s="39">
        <v>0</v>
      </c>
      <c r="N108" s="39">
        <v>1</v>
      </c>
      <c r="O108" s="39">
        <v>0</v>
      </c>
      <c r="P108" s="39">
        <v>0</v>
      </c>
      <c r="Q108" s="39">
        <v>0</v>
      </c>
      <c r="R108" s="39">
        <v>0</v>
      </c>
      <c r="S108" s="39">
        <v>0</v>
      </c>
      <c r="T108" s="39">
        <v>0</v>
      </c>
      <c r="U108" s="39">
        <v>0</v>
      </c>
      <c r="V108" s="39">
        <v>0</v>
      </c>
      <c r="W108" s="39">
        <v>0</v>
      </c>
      <c r="X108" s="39">
        <v>0</v>
      </c>
      <c r="Y108" s="39">
        <v>0</v>
      </c>
      <c r="Z108" s="39">
        <v>0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>
        <v>0</v>
      </c>
      <c r="AG108" s="39">
        <v>0</v>
      </c>
      <c r="AH108" s="39">
        <v>0</v>
      </c>
      <c r="AI108" s="39">
        <v>0</v>
      </c>
      <c r="AJ108" s="39">
        <v>0</v>
      </c>
      <c r="AK108" s="39">
        <v>0</v>
      </c>
      <c r="AL108" s="39">
        <v>0</v>
      </c>
      <c r="AM108" s="39">
        <v>0</v>
      </c>
      <c r="AN108" s="39">
        <v>0</v>
      </c>
      <c r="AO108" s="39">
        <v>0</v>
      </c>
      <c r="AP108" s="39"/>
    </row>
    <row r="109" spans="1:42">
      <c r="A109" s="27" t="s">
        <v>1942</v>
      </c>
      <c r="B109" s="27" t="s">
        <v>90</v>
      </c>
      <c r="C109" s="28">
        <v>42028</v>
      </c>
      <c r="D109" s="28">
        <v>173056</v>
      </c>
      <c r="E109" s="27" t="s">
        <v>1824</v>
      </c>
      <c r="F109" s="28">
        <v>416</v>
      </c>
      <c r="G109" s="28">
        <v>416</v>
      </c>
      <c r="H109" s="39">
        <v>1</v>
      </c>
      <c r="I109" s="40">
        <f t="shared" si="0"/>
        <v>0</v>
      </c>
      <c r="J109" s="33">
        <f t="shared" si="1"/>
        <v>1</v>
      </c>
      <c r="K109" s="41">
        <v>5622.4440000000004</v>
      </c>
      <c r="L109" s="41">
        <v>81.542029999999997</v>
      </c>
      <c r="M109" s="39">
        <v>0</v>
      </c>
      <c r="N109" s="39">
        <v>1</v>
      </c>
      <c r="O109" s="39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39">
        <v>0</v>
      </c>
      <c r="AG109" s="39">
        <v>0</v>
      </c>
      <c r="AH109" s="39">
        <v>0</v>
      </c>
      <c r="AI109" s="39">
        <v>0</v>
      </c>
      <c r="AJ109" s="39">
        <v>0</v>
      </c>
      <c r="AK109" s="39">
        <v>0</v>
      </c>
      <c r="AL109" s="39">
        <v>0</v>
      </c>
      <c r="AM109" s="39">
        <v>0</v>
      </c>
      <c r="AN109" s="39">
        <v>0</v>
      </c>
      <c r="AO109" s="39">
        <v>0</v>
      </c>
      <c r="AP109" s="39"/>
    </row>
    <row r="110" spans="1:42">
      <c r="A110" s="27" t="s">
        <v>1943</v>
      </c>
      <c r="B110" s="27" t="s">
        <v>1619</v>
      </c>
      <c r="C110" s="28">
        <v>26097</v>
      </c>
      <c r="D110" s="28">
        <v>173056</v>
      </c>
      <c r="E110" s="27" t="s">
        <v>1824</v>
      </c>
      <c r="F110" s="28">
        <v>416</v>
      </c>
      <c r="G110" s="28">
        <v>416</v>
      </c>
      <c r="H110" s="39">
        <v>1</v>
      </c>
      <c r="I110" s="40">
        <f t="shared" si="0"/>
        <v>0</v>
      </c>
      <c r="J110" s="33">
        <f t="shared" si="1"/>
        <v>1</v>
      </c>
      <c r="K110" s="41">
        <v>993.56050000000005</v>
      </c>
      <c r="L110" s="41">
        <v>78.775970000000001</v>
      </c>
      <c r="M110" s="39">
        <v>0</v>
      </c>
      <c r="N110" s="39">
        <v>1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39">
        <v>0</v>
      </c>
      <c r="AP110" s="39"/>
    </row>
    <row r="111" spans="1:42">
      <c r="A111" s="27" t="s">
        <v>1944</v>
      </c>
      <c r="B111" s="27" t="s">
        <v>91</v>
      </c>
      <c r="C111" s="28">
        <v>38758</v>
      </c>
      <c r="D111" s="28">
        <v>173056</v>
      </c>
      <c r="E111" s="27" t="s">
        <v>1824</v>
      </c>
      <c r="F111" s="28">
        <v>416</v>
      </c>
      <c r="G111" s="28">
        <v>416</v>
      </c>
      <c r="H111" s="39">
        <v>1</v>
      </c>
      <c r="I111" s="40">
        <f t="shared" si="0"/>
        <v>0</v>
      </c>
      <c r="J111" s="33">
        <f t="shared" si="1"/>
        <v>1</v>
      </c>
      <c r="K111" s="41">
        <v>1688.335</v>
      </c>
      <c r="L111" s="41">
        <v>62.481960000000001</v>
      </c>
      <c r="M111" s="39">
        <v>0</v>
      </c>
      <c r="N111" s="39">
        <v>1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39">
        <v>0</v>
      </c>
      <c r="AP111" s="39"/>
    </row>
    <row r="112" spans="1:42">
      <c r="A112" s="27" t="s">
        <v>1945</v>
      </c>
      <c r="B112" s="27" t="s">
        <v>92</v>
      </c>
      <c r="C112" s="28">
        <v>30012</v>
      </c>
      <c r="D112" s="28">
        <v>173056</v>
      </c>
      <c r="E112" s="27" t="s">
        <v>1824</v>
      </c>
      <c r="F112" s="28">
        <v>416</v>
      </c>
      <c r="G112" s="28">
        <v>416</v>
      </c>
      <c r="H112" s="39">
        <v>1</v>
      </c>
      <c r="I112" s="40">
        <f t="shared" si="0"/>
        <v>0</v>
      </c>
      <c r="J112" s="33">
        <f t="shared" si="1"/>
        <v>1</v>
      </c>
      <c r="K112" s="41">
        <v>853.74680000000001</v>
      </c>
      <c r="L112" s="41">
        <v>70.684989999999999</v>
      </c>
      <c r="M112" s="39">
        <v>0</v>
      </c>
      <c r="N112" s="39">
        <v>1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/>
    </row>
    <row r="113" spans="1:42">
      <c r="A113" s="27" t="s">
        <v>1946</v>
      </c>
      <c r="B113" s="27" t="s">
        <v>93</v>
      </c>
      <c r="C113" s="28">
        <v>28230</v>
      </c>
      <c r="D113" s="28">
        <v>173056</v>
      </c>
      <c r="E113" s="27" t="s">
        <v>1824</v>
      </c>
      <c r="F113" s="28">
        <v>416</v>
      </c>
      <c r="G113" s="28">
        <v>416</v>
      </c>
      <c r="H113" s="39">
        <v>1</v>
      </c>
      <c r="I113" s="40">
        <f t="shared" si="0"/>
        <v>0</v>
      </c>
      <c r="J113" s="33">
        <f t="shared" si="1"/>
        <v>1</v>
      </c>
      <c r="K113" s="41">
        <v>818.69100000000003</v>
      </c>
      <c r="L113" s="41">
        <v>90.034469999999999</v>
      </c>
      <c r="M113" s="39">
        <v>0</v>
      </c>
      <c r="N113" s="39">
        <v>1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39">
        <v>0</v>
      </c>
      <c r="AP113" s="39"/>
    </row>
    <row r="114" spans="1:42">
      <c r="A114" s="27" t="s">
        <v>1947</v>
      </c>
      <c r="B114" s="27" t="s">
        <v>1620</v>
      </c>
      <c r="C114" s="28">
        <v>51473</v>
      </c>
      <c r="D114" s="28">
        <v>173056</v>
      </c>
      <c r="E114" s="27" t="s">
        <v>1824</v>
      </c>
      <c r="F114" s="28">
        <v>416</v>
      </c>
      <c r="G114" s="28">
        <v>416</v>
      </c>
      <c r="H114" s="39">
        <v>1</v>
      </c>
      <c r="I114" s="40">
        <f t="shared" si="0"/>
        <v>0</v>
      </c>
      <c r="J114" s="33">
        <f t="shared" si="1"/>
        <v>1</v>
      </c>
      <c r="K114" s="41">
        <v>4286.4520000000002</v>
      </c>
      <c r="L114" s="41">
        <v>61.13693</v>
      </c>
      <c r="M114" s="39">
        <v>0</v>
      </c>
      <c r="N114" s="39">
        <v>1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39">
        <v>0</v>
      </c>
      <c r="AP114" s="39"/>
    </row>
    <row r="115" spans="1:42">
      <c r="A115" s="27" t="s">
        <v>1948</v>
      </c>
      <c r="B115" s="27" t="s">
        <v>94</v>
      </c>
      <c r="C115" s="28">
        <v>45865</v>
      </c>
      <c r="D115" s="28">
        <v>173056</v>
      </c>
      <c r="E115" s="27" t="s">
        <v>1824</v>
      </c>
      <c r="F115" s="28">
        <v>416</v>
      </c>
      <c r="G115" s="28">
        <v>416</v>
      </c>
      <c r="H115" s="39">
        <v>1</v>
      </c>
      <c r="I115" s="40">
        <f t="shared" si="0"/>
        <v>0</v>
      </c>
      <c r="J115" s="33">
        <f t="shared" si="1"/>
        <v>1</v>
      </c>
      <c r="K115" s="41">
        <v>2095.0010000000002</v>
      </c>
      <c r="L115" s="41">
        <v>58.004939999999998</v>
      </c>
      <c r="M115" s="39">
        <v>0</v>
      </c>
      <c r="N115" s="39">
        <v>1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39">
        <v>0</v>
      </c>
      <c r="AP115" s="39"/>
    </row>
    <row r="116" spans="1:42">
      <c r="A116" s="27" t="s">
        <v>1949</v>
      </c>
      <c r="B116" s="27" t="s">
        <v>95</v>
      </c>
      <c r="C116" s="28">
        <v>25963</v>
      </c>
      <c r="D116" s="28">
        <v>173056</v>
      </c>
      <c r="E116" s="27" t="s">
        <v>1824</v>
      </c>
      <c r="F116" s="28">
        <v>416</v>
      </c>
      <c r="G116" s="28">
        <v>416</v>
      </c>
      <c r="H116" s="39">
        <v>1</v>
      </c>
      <c r="I116" s="40">
        <f t="shared" si="0"/>
        <v>0</v>
      </c>
      <c r="J116" s="33">
        <f t="shared" si="1"/>
        <v>1</v>
      </c>
      <c r="K116" s="41">
        <v>544.99850000000004</v>
      </c>
      <c r="L116" s="41">
        <v>60.056550000000001</v>
      </c>
      <c r="M116" s="39">
        <v>0</v>
      </c>
      <c r="N116" s="39">
        <v>1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39">
        <v>0</v>
      </c>
      <c r="AP116" s="39"/>
    </row>
    <row r="117" spans="1:42">
      <c r="A117" s="27" t="s">
        <v>1950</v>
      </c>
      <c r="B117" s="27" t="s">
        <v>96</v>
      </c>
      <c r="C117" s="28">
        <v>54910</v>
      </c>
      <c r="D117" s="28">
        <v>173056</v>
      </c>
      <c r="E117" s="27" t="s">
        <v>1824</v>
      </c>
      <c r="F117" s="28">
        <v>416</v>
      </c>
      <c r="G117" s="28">
        <v>416</v>
      </c>
      <c r="H117" s="39">
        <v>1</v>
      </c>
      <c r="I117" s="40">
        <f t="shared" si="0"/>
        <v>0</v>
      </c>
      <c r="J117" s="33">
        <f t="shared" si="1"/>
        <v>1</v>
      </c>
      <c r="K117" s="41">
        <v>5153.3639999999996</v>
      </c>
      <c r="L117" s="41">
        <v>67.038089999999997</v>
      </c>
      <c r="M117" s="39">
        <v>0</v>
      </c>
      <c r="N117" s="39">
        <v>1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39">
        <v>0</v>
      </c>
      <c r="AP117" s="39"/>
    </row>
    <row r="118" spans="1:42">
      <c r="A118" s="27" t="s">
        <v>1951</v>
      </c>
      <c r="B118" s="27" t="s">
        <v>1621</v>
      </c>
      <c r="C118" s="28">
        <v>31901</v>
      </c>
      <c r="D118" s="28">
        <v>173056</v>
      </c>
      <c r="E118" s="27" t="s">
        <v>1824</v>
      </c>
      <c r="F118" s="28">
        <v>416</v>
      </c>
      <c r="G118" s="28">
        <v>416</v>
      </c>
      <c r="H118" s="39">
        <v>1</v>
      </c>
      <c r="I118" s="40">
        <f t="shared" si="0"/>
        <v>0</v>
      </c>
      <c r="J118" s="33">
        <f t="shared" si="1"/>
        <v>1</v>
      </c>
      <c r="K118" s="41">
        <v>635.68719999999996</v>
      </c>
      <c r="L118" s="41">
        <v>59.747199999999999</v>
      </c>
      <c r="M118" s="39">
        <v>0</v>
      </c>
      <c r="N118" s="39">
        <v>1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39">
        <v>0</v>
      </c>
      <c r="X118" s="39">
        <v>0</v>
      </c>
      <c r="Y118" s="39">
        <v>0</v>
      </c>
      <c r="Z118" s="39">
        <v>0</v>
      </c>
      <c r="AA118" s="39">
        <v>0</v>
      </c>
      <c r="AB118" s="39">
        <v>0</v>
      </c>
      <c r="AC118" s="39">
        <v>0</v>
      </c>
      <c r="AD118" s="39">
        <v>0</v>
      </c>
      <c r="AE118" s="39">
        <v>0</v>
      </c>
      <c r="AF118" s="39">
        <v>0</v>
      </c>
      <c r="AG118" s="39">
        <v>0</v>
      </c>
      <c r="AH118" s="39">
        <v>0</v>
      </c>
      <c r="AI118" s="39">
        <v>0</v>
      </c>
      <c r="AJ118" s="39">
        <v>0</v>
      </c>
      <c r="AK118" s="39">
        <v>0</v>
      </c>
      <c r="AL118" s="39">
        <v>0</v>
      </c>
      <c r="AM118" s="39">
        <v>0</v>
      </c>
      <c r="AN118" s="39">
        <v>0</v>
      </c>
      <c r="AO118" s="39">
        <v>0</v>
      </c>
      <c r="AP118" s="39"/>
    </row>
    <row r="119" spans="1:42">
      <c r="A119" s="27" t="s">
        <v>1952</v>
      </c>
      <c r="B119" s="27" t="s">
        <v>97</v>
      </c>
      <c r="C119" s="28">
        <v>33585</v>
      </c>
      <c r="D119" s="28">
        <v>173056</v>
      </c>
      <c r="E119" s="27" t="s">
        <v>1824</v>
      </c>
      <c r="F119" s="28">
        <v>416</v>
      </c>
      <c r="G119" s="28">
        <v>416</v>
      </c>
      <c r="H119" s="39">
        <v>1</v>
      </c>
      <c r="I119" s="40">
        <f t="shared" si="0"/>
        <v>0</v>
      </c>
      <c r="J119" s="33">
        <f t="shared" si="1"/>
        <v>1</v>
      </c>
      <c r="K119" s="41">
        <v>1405.2449999999999</v>
      </c>
      <c r="L119" s="41">
        <v>67.018609999999995</v>
      </c>
      <c r="M119" s="39">
        <v>0</v>
      </c>
      <c r="N119" s="39">
        <v>1</v>
      </c>
      <c r="O119" s="39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9">
        <v>0</v>
      </c>
      <c r="AD119" s="39">
        <v>0</v>
      </c>
      <c r="AE119" s="39">
        <v>0</v>
      </c>
      <c r="AF119" s="39">
        <v>0</v>
      </c>
      <c r="AG119" s="39">
        <v>0</v>
      </c>
      <c r="AH119" s="39">
        <v>0</v>
      </c>
      <c r="AI119" s="39">
        <v>0</v>
      </c>
      <c r="AJ119" s="39">
        <v>0</v>
      </c>
      <c r="AK119" s="39">
        <v>0</v>
      </c>
      <c r="AL119" s="39">
        <v>0</v>
      </c>
      <c r="AM119" s="39">
        <v>0</v>
      </c>
      <c r="AN119" s="39">
        <v>0</v>
      </c>
      <c r="AO119" s="39">
        <v>0</v>
      </c>
      <c r="AP119" s="39"/>
    </row>
    <row r="120" spans="1:42">
      <c r="A120" s="27" t="s">
        <v>1953</v>
      </c>
      <c r="B120" s="27" t="s">
        <v>98</v>
      </c>
      <c r="C120" s="28">
        <v>30663</v>
      </c>
      <c r="D120" s="28">
        <v>173056</v>
      </c>
      <c r="E120" s="27" t="s">
        <v>1824</v>
      </c>
      <c r="F120" s="28">
        <v>416</v>
      </c>
      <c r="G120" s="28">
        <v>416</v>
      </c>
      <c r="H120" s="39">
        <v>1</v>
      </c>
      <c r="I120" s="40">
        <f t="shared" si="0"/>
        <v>0</v>
      </c>
      <c r="J120" s="33">
        <f t="shared" si="1"/>
        <v>1</v>
      </c>
      <c r="K120" s="41">
        <v>1424.681</v>
      </c>
      <c r="L120" s="41">
        <v>74.779610000000005</v>
      </c>
      <c r="M120" s="39">
        <v>0</v>
      </c>
      <c r="N120" s="39">
        <v>1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39">
        <v>0</v>
      </c>
      <c r="AP120" s="39"/>
    </row>
    <row r="121" spans="1:42">
      <c r="A121" s="27" t="s">
        <v>1954</v>
      </c>
      <c r="B121" s="27" t="s">
        <v>1622</v>
      </c>
      <c r="C121" s="28">
        <v>30072</v>
      </c>
      <c r="D121" s="28">
        <v>173056</v>
      </c>
      <c r="E121" s="27" t="s">
        <v>1824</v>
      </c>
      <c r="F121" s="28">
        <v>416</v>
      </c>
      <c r="G121" s="28">
        <v>416</v>
      </c>
      <c r="H121" s="39">
        <v>1</v>
      </c>
      <c r="I121" s="40">
        <f t="shared" si="0"/>
        <v>0</v>
      </c>
      <c r="J121" s="33">
        <f t="shared" si="1"/>
        <v>1</v>
      </c>
      <c r="K121" s="41">
        <v>1345.356</v>
      </c>
      <c r="L121" s="41">
        <v>81.095849999999999</v>
      </c>
      <c r="M121" s="39">
        <v>0</v>
      </c>
      <c r="N121" s="39">
        <v>1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39">
        <v>0</v>
      </c>
      <c r="AP121" s="39"/>
    </row>
    <row r="122" spans="1:42">
      <c r="A122" s="27" t="s">
        <v>1955</v>
      </c>
      <c r="B122" s="27" t="s">
        <v>99</v>
      </c>
      <c r="C122" s="28">
        <v>38869</v>
      </c>
      <c r="D122" s="28">
        <v>173056</v>
      </c>
      <c r="E122" s="27" t="s">
        <v>1824</v>
      </c>
      <c r="F122" s="28">
        <v>416</v>
      </c>
      <c r="G122" s="28">
        <v>416</v>
      </c>
      <c r="H122" s="39">
        <v>1</v>
      </c>
      <c r="I122" s="40">
        <f t="shared" si="0"/>
        <v>0</v>
      </c>
      <c r="J122" s="33">
        <f t="shared" si="1"/>
        <v>1</v>
      </c>
      <c r="K122" s="41">
        <v>2212.3649999999998</v>
      </c>
      <c r="L122" s="41">
        <v>65.780199999999994</v>
      </c>
      <c r="M122" s="39">
        <v>0</v>
      </c>
      <c r="N122" s="39">
        <v>1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39">
        <v>0</v>
      </c>
      <c r="AP122" s="39"/>
    </row>
    <row r="123" spans="1:42">
      <c r="A123" s="27" t="s">
        <v>1956</v>
      </c>
      <c r="B123" s="27" t="s">
        <v>100</v>
      </c>
      <c r="C123" s="28">
        <v>38859</v>
      </c>
      <c r="D123" s="28">
        <v>173056</v>
      </c>
      <c r="E123" s="27" t="s">
        <v>1824</v>
      </c>
      <c r="F123" s="28">
        <v>416</v>
      </c>
      <c r="G123" s="28">
        <v>416</v>
      </c>
      <c r="H123" s="39">
        <v>1</v>
      </c>
      <c r="I123" s="40">
        <f t="shared" si="0"/>
        <v>0</v>
      </c>
      <c r="J123" s="33">
        <f t="shared" si="1"/>
        <v>1</v>
      </c>
      <c r="K123" s="41">
        <v>1967.2739999999999</v>
      </c>
      <c r="L123" s="41">
        <v>73.548680000000004</v>
      </c>
      <c r="M123" s="39">
        <v>0</v>
      </c>
      <c r="N123" s="39">
        <v>1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39">
        <v>0</v>
      </c>
      <c r="AP123" s="39"/>
    </row>
    <row r="124" spans="1:42">
      <c r="A124" s="27" t="s">
        <v>1957</v>
      </c>
      <c r="B124" s="27" t="s">
        <v>101</v>
      </c>
      <c r="C124" s="28">
        <v>23231</v>
      </c>
      <c r="D124" s="28">
        <v>173056</v>
      </c>
      <c r="E124" s="27" t="s">
        <v>1824</v>
      </c>
      <c r="F124" s="28">
        <v>416</v>
      </c>
      <c r="G124" s="28">
        <v>416</v>
      </c>
      <c r="H124" s="39">
        <v>1</v>
      </c>
      <c r="I124" s="40">
        <f t="shared" si="0"/>
        <v>0</v>
      </c>
      <c r="J124" s="33">
        <f t="shared" si="1"/>
        <v>1</v>
      </c>
      <c r="K124" s="41">
        <v>911.40239999999994</v>
      </c>
      <c r="L124" s="41">
        <v>77.356780000000001</v>
      </c>
      <c r="M124" s="39">
        <v>0</v>
      </c>
      <c r="N124" s="39">
        <v>1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39">
        <v>0</v>
      </c>
      <c r="AP124" s="39"/>
    </row>
    <row r="125" spans="1:42">
      <c r="A125" s="27" t="s">
        <v>1958</v>
      </c>
      <c r="B125" s="27" t="s">
        <v>102</v>
      </c>
      <c r="C125" s="28">
        <v>44478</v>
      </c>
      <c r="D125" s="28">
        <v>173056</v>
      </c>
      <c r="E125" s="27" t="s">
        <v>1824</v>
      </c>
      <c r="F125" s="28">
        <v>416</v>
      </c>
      <c r="G125" s="28">
        <v>416</v>
      </c>
      <c r="H125" s="39">
        <v>1</v>
      </c>
      <c r="I125" s="40">
        <f t="shared" si="0"/>
        <v>0</v>
      </c>
      <c r="J125" s="33">
        <f t="shared" si="1"/>
        <v>1</v>
      </c>
      <c r="K125" s="41">
        <v>3413.2080000000001</v>
      </c>
      <c r="L125" s="41">
        <v>72.986360000000005</v>
      </c>
      <c r="M125" s="39">
        <v>0</v>
      </c>
      <c r="N125" s="39">
        <v>1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39">
        <v>0</v>
      </c>
      <c r="AP125" s="39"/>
    </row>
    <row r="126" spans="1:42">
      <c r="A126" s="27" t="s">
        <v>1959</v>
      </c>
      <c r="B126" s="27" t="s">
        <v>103</v>
      </c>
      <c r="C126" s="28">
        <v>24314</v>
      </c>
      <c r="D126" s="28">
        <v>173056</v>
      </c>
      <c r="E126" s="27" t="s">
        <v>1824</v>
      </c>
      <c r="F126" s="28">
        <v>416</v>
      </c>
      <c r="G126" s="28">
        <v>416</v>
      </c>
      <c r="H126" s="39">
        <v>1</v>
      </c>
      <c r="I126" s="40">
        <f t="shared" si="0"/>
        <v>0</v>
      </c>
      <c r="J126" s="33">
        <f t="shared" si="1"/>
        <v>1</v>
      </c>
      <c r="K126" s="41">
        <v>323.28930000000003</v>
      </c>
      <c r="L126" s="41">
        <v>73.545879999999997</v>
      </c>
      <c r="M126" s="39">
        <v>0</v>
      </c>
      <c r="N126" s="39">
        <v>1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39">
        <v>0</v>
      </c>
      <c r="AP126" s="39"/>
    </row>
    <row r="127" spans="1:42">
      <c r="A127" s="27" t="s">
        <v>1960</v>
      </c>
      <c r="B127" s="27" t="s">
        <v>104</v>
      </c>
      <c r="C127" s="28">
        <v>32780</v>
      </c>
      <c r="D127" s="28">
        <v>173056</v>
      </c>
      <c r="E127" s="27" t="s">
        <v>1824</v>
      </c>
      <c r="F127" s="28">
        <v>416</v>
      </c>
      <c r="G127" s="28">
        <v>416</v>
      </c>
      <c r="H127" s="39">
        <v>1</v>
      </c>
      <c r="I127" s="40">
        <f t="shared" si="0"/>
        <v>0</v>
      </c>
      <c r="J127" s="33">
        <f t="shared" si="1"/>
        <v>1</v>
      </c>
      <c r="K127" s="41">
        <v>1382.8050000000001</v>
      </c>
      <c r="L127" s="41">
        <v>71.633759999999995</v>
      </c>
      <c r="M127" s="39">
        <v>0</v>
      </c>
      <c r="N127" s="39">
        <v>1</v>
      </c>
      <c r="O127" s="39">
        <v>0</v>
      </c>
      <c r="P127" s="39">
        <v>0</v>
      </c>
      <c r="Q127" s="39">
        <v>0</v>
      </c>
      <c r="R127" s="39">
        <v>0</v>
      </c>
      <c r="S127" s="39">
        <v>0</v>
      </c>
      <c r="T127" s="39">
        <v>0</v>
      </c>
      <c r="U127" s="39">
        <v>0</v>
      </c>
      <c r="V127" s="39">
        <v>0</v>
      </c>
      <c r="W127" s="39">
        <v>0</v>
      </c>
      <c r="X127" s="39">
        <v>0</v>
      </c>
      <c r="Y127" s="39">
        <v>0</v>
      </c>
      <c r="Z127" s="39">
        <v>0</v>
      </c>
      <c r="AA127" s="39">
        <v>0</v>
      </c>
      <c r="AB127" s="39">
        <v>0</v>
      </c>
      <c r="AC127" s="39">
        <v>0</v>
      </c>
      <c r="AD127" s="39">
        <v>0</v>
      </c>
      <c r="AE127" s="39">
        <v>0</v>
      </c>
      <c r="AF127" s="39">
        <v>0</v>
      </c>
      <c r="AG127" s="39">
        <v>0</v>
      </c>
      <c r="AH127" s="39">
        <v>0</v>
      </c>
      <c r="AI127" s="39">
        <v>0</v>
      </c>
      <c r="AJ127" s="39">
        <v>0</v>
      </c>
      <c r="AK127" s="39">
        <v>0</v>
      </c>
      <c r="AL127" s="39">
        <v>0</v>
      </c>
      <c r="AM127" s="39">
        <v>0</v>
      </c>
      <c r="AN127" s="39">
        <v>0</v>
      </c>
      <c r="AO127" s="39">
        <v>0</v>
      </c>
      <c r="AP127" s="39"/>
    </row>
    <row r="128" spans="1:42">
      <c r="A128" s="27" t="s">
        <v>1961</v>
      </c>
      <c r="B128" s="27" t="s">
        <v>105</v>
      </c>
      <c r="C128" s="28">
        <v>48602</v>
      </c>
      <c r="D128" s="28">
        <v>173056</v>
      </c>
      <c r="E128" s="27" t="s">
        <v>1824</v>
      </c>
      <c r="F128" s="28">
        <v>416</v>
      </c>
      <c r="G128" s="28">
        <v>416</v>
      </c>
      <c r="H128" s="39">
        <v>1</v>
      </c>
      <c r="I128" s="40">
        <f t="shared" si="0"/>
        <v>0</v>
      </c>
      <c r="J128" s="33">
        <f t="shared" si="1"/>
        <v>1</v>
      </c>
      <c r="K128" s="41">
        <v>2900.5070000000001</v>
      </c>
      <c r="L128" s="41">
        <v>60.57141</v>
      </c>
      <c r="M128" s="39">
        <v>0</v>
      </c>
      <c r="N128" s="39">
        <v>1</v>
      </c>
      <c r="O128" s="39">
        <v>0</v>
      </c>
      <c r="P128" s="39">
        <v>0</v>
      </c>
      <c r="Q128" s="39">
        <v>0</v>
      </c>
      <c r="R128" s="39">
        <v>0</v>
      </c>
      <c r="S128" s="39">
        <v>0</v>
      </c>
      <c r="T128" s="39">
        <v>0</v>
      </c>
      <c r="U128" s="39">
        <v>0</v>
      </c>
      <c r="V128" s="39">
        <v>0</v>
      </c>
      <c r="W128" s="39">
        <v>0</v>
      </c>
      <c r="X128" s="39">
        <v>0</v>
      </c>
      <c r="Y128" s="39">
        <v>0</v>
      </c>
      <c r="Z128" s="39">
        <v>0</v>
      </c>
      <c r="AA128" s="39">
        <v>0</v>
      </c>
      <c r="AB128" s="39">
        <v>0</v>
      </c>
      <c r="AC128" s="39">
        <v>0</v>
      </c>
      <c r="AD128" s="39">
        <v>0</v>
      </c>
      <c r="AE128" s="39">
        <v>0</v>
      </c>
      <c r="AF128" s="39">
        <v>0</v>
      </c>
      <c r="AG128" s="39">
        <v>0</v>
      </c>
      <c r="AH128" s="39">
        <v>0</v>
      </c>
      <c r="AI128" s="39">
        <v>0</v>
      </c>
      <c r="AJ128" s="39">
        <v>0</v>
      </c>
      <c r="AK128" s="39">
        <v>0</v>
      </c>
      <c r="AL128" s="39">
        <v>0</v>
      </c>
      <c r="AM128" s="39">
        <v>0</v>
      </c>
      <c r="AN128" s="39">
        <v>0</v>
      </c>
      <c r="AO128" s="39">
        <v>0</v>
      </c>
      <c r="AP128" s="39"/>
    </row>
    <row r="129" spans="1:42">
      <c r="A129" s="27" t="s">
        <v>1962</v>
      </c>
      <c r="B129" s="27" t="s">
        <v>106</v>
      </c>
      <c r="C129" s="28">
        <v>36189</v>
      </c>
      <c r="D129" s="28">
        <v>173056</v>
      </c>
      <c r="E129" s="27" t="s">
        <v>1824</v>
      </c>
      <c r="F129" s="28">
        <v>416</v>
      </c>
      <c r="G129" s="28">
        <v>416</v>
      </c>
      <c r="H129" s="39">
        <v>1</v>
      </c>
      <c r="I129" s="40">
        <f t="shared" si="0"/>
        <v>0</v>
      </c>
      <c r="J129" s="33">
        <f t="shared" si="1"/>
        <v>1</v>
      </c>
      <c r="K129" s="41">
        <v>1031.4459999999999</v>
      </c>
      <c r="L129" s="41">
        <v>63.595829999999999</v>
      </c>
      <c r="M129" s="39">
        <v>0</v>
      </c>
      <c r="N129" s="39">
        <v>1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39">
        <v>0</v>
      </c>
      <c r="AP129" s="39"/>
    </row>
    <row r="130" spans="1:42">
      <c r="A130" s="27" t="s">
        <v>1963</v>
      </c>
      <c r="B130" s="27" t="s">
        <v>107</v>
      </c>
      <c r="C130" s="28">
        <v>33256</v>
      </c>
      <c r="D130" s="28">
        <v>173056</v>
      </c>
      <c r="E130" s="27" t="s">
        <v>1824</v>
      </c>
      <c r="F130" s="28">
        <v>416</v>
      </c>
      <c r="G130" s="28">
        <v>416</v>
      </c>
      <c r="H130" s="39">
        <v>1</v>
      </c>
      <c r="I130" s="40">
        <f t="shared" si="0"/>
        <v>0</v>
      </c>
      <c r="J130" s="33">
        <f t="shared" si="1"/>
        <v>1</v>
      </c>
      <c r="K130" s="41">
        <v>1349.2139999999999</v>
      </c>
      <c r="L130" s="41">
        <v>61.194479999999999</v>
      </c>
      <c r="M130" s="39">
        <v>0</v>
      </c>
      <c r="N130" s="39">
        <v>1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39">
        <v>0</v>
      </c>
      <c r="AP130" s="39"/>
    </row>
    <row r="131" spans="1:42">
      <c r="A131" s="27" t="s">
        <v>1964</v>
      </c>
      <c r="B131" s="27" t="s">
        <v>108</v>
      </c>
      <c r="C131" s="28">
        <v>31074</v>
      </c>
      <c r="D131" s="28">
        <v>173056</v>
      </c>
      <c r="E131" s="27" t="s">
        <v>1824</v>
      </c>
      <c r="F131" s="28">
        <v>416</v>
      </c>
      <c r="G131" s="28">
        <v>416</v>
      </c>
      <c r="H131" s="39">
        <v>1</v>
      </c>
      <c r="I131" s="40">
        <f t="shared" si="0"/>
        <v>0</v>
      </c>
      <c r="J131" s="33">
        <f t="shared" si="1"/>
        <v>1</v>
      </c>
      <c r="K131" s="41">
        <v>1739.6849999999999</v>
      </c>
      <c r="L131" s="41">
        <v>84.058170000000004</v>
      </c>
      <c r="M131" s="39">
        <v>0</v>
      </c>
      <c r="N131" s="39">
        <v>1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39">
        <v>0</v>
      </c>
      <c r="AP131" s="39"/>
    </row>
    <row r="132" spans="1:42">
      <c r="A132" s="27" t="s">
        <v>1965</v>
      </c>
      <c r="B132" s="27" t="s">
        <v>109</v>
      </c>
      <c r="C132" s="28">
        <v>34860</v>
      </c>
      <c r="D132" s="28">
        <v>173056</v>
      </c>
      <c r="E132" s="27" t="s">
        <v>1824</v>
      </c>
      <c r="F132" s="28">
        <v>416</v>
      </c>
      <c r="G132" s="28">
        <v>416</v>
      </c>
      <c r="H132" s="39">
        <v>1</v>
      </c>
      <c r="I132" s="40">
        <f t="shared" si="0"/>
        <v>0</v>
      </c>
      <c r="J132" s="33">
        <f t="shared" si="1"/>
        <v>1</v>
      </c>
      <c r="K132" s="41">
        <v>960.65620000000001</v>
      </c>
      <c r="L132" s="41">
        <v>52.756270000000001</v>
      </c>
      <c r="M132" s="39">
        <v>0</v>
      </c>
      <c r="N132" s="39">
        <v>1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39">
        <v>0</v>
      </c>
      <c r="AP132" s="39"/>
    </row>
    <row r="133" spans="1:42">
      <c r="A133" s="27" t="s">
        <v>1966</v>
      </c>
      <c r="B133" s="27" t="s">
        <v>1623</v>
      </c>
      <c r="C133" s="28">
        <v>24640</v>
      </c>
      <c r="D133" s="28">
        <v>173056</v>
      </c>
      <c r="E133" s="27" t="s">
        <v>1824</v>
      </c>
      <c r="F133" s="28">
        <v>416</v>
      </c>
      <c r="G133" s="28">
        <v>416</v>
      </c>
      <c r="H133" s="39">
        <v>1</v>
      </c>
      <c r="I133" s="40">
        <f t="shared" si="0"/>
        <v>0</v>
      </c>
      <c r="J133" s="33">
        <f t="shared" si="1"/>
        <v>1</v>
      </c>
      <c r="K133" s="41">
        <v>925.87950000000001</v>
      </c>
      <c r="L133" s="41">
        <v>69.935339999999997</v>
      </c>
      <c r="M133" s="39">
        <v>0</v>
      </c>
      <c r="N133" s="39">
        <v>1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39">
        <v>0</v>
      </c>
      <c r="AP133" s="39"/>
    </row>
    <row r="134" spans="1:42">
      <c r="A134" s="27" t="s">
        <v>1967</v>
      </c>
      <c r="B134" s="27" t="s">
        <v>1566</v>
      </c>
      <c r="C134" s="28">
        <v>26547</v>
      </c>
      <c r="D134" s="28">
        <v>173056</v>
      </c>
      <c r="E134" s="27" t="s">
        <v>1824</v>
      </c>
      <c r="F134" s="28">
        <v>416</v>
      </c>
      <c r="G134" s="28">
        <v>416</v>
      </c>
      <c r="H134" s="39">
        <v>1</v>
      </c>
      <c r="I134" s="40">
        <f t="shared" si="0"/>
        <v>0</v>
      </c>
      <c r="J134" s="33">
        <f t="shared" si="1"/>
        <v>1</v>
      </c>
      <c r="K134" s="41">
        <v>749.56889999999999</v>
      </c>
      <c r="L134" s="41">
        <v>55.351480000000002</v>
      </c>
      <c r="M134" s="39">
        <v>0</v>
      </c>
      <c r="N134" s="39">
        <v>1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39">
        <v>0</v>
      </c>
      <c r="AP134" s="39"/>
    </row>
    <row r="135" spans="1:42">
      <c r="A135" s="27" t="s">
        <v>1968</v>
      </c>
      <c r="B135" s="27" t="s">
        <v>110</v>
      </c>
      <c r="C135" s="28">
        <v>35483</v>
      </c>
      <c r="D135" s="28">
        <v>173056</v>
      </c>
      <c r="E135" s="27" t="s">
        <v>1824</v>
      </c>
      <c r="F135" s="28">
        <v>416</v>
      </c>
      <c r="G135" s="28">
        <v>416</v>
      </c>
      <c r="H135" s="39">
        <v>1</v>
      </c>
      <c r="I135" s="40">
        <f t="shared" si="0"/>
        <v>0</v>
      </c>
      <c r="J135" s="33">
        <f t="shared" si="1"/>
        <v>1</v>
      </c>
      <c r="K135" s="41">
        <v>1250.654</v>
      </c>
      <c r="L135" s="41">
        <v>58.350630000000002</v>
      </c>
      <c r="M135" s="39">
        <v>0</v>
      </c>
      <c r="N135" s="39">
        <v>1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39">
        <v>0</v>
      </c>
      <c r="AP135" s="39"/>
    </row>
    <row r="136" spans="1:42">
      <c r="A136" s="27" t="s">
        <v>1969</v>
      </c>
      <c r="B136" s="27" t="s">
        <v>111</v>
      </c>
      <c r="C136" s="28">
        <v>19919</v>
      </c>
      <c r="D136" s="28">
        <v>173056</v>
      </c>
      <c r="E136" s="27" t="s">
        <v>1824</v>
      </c>
      <c r="F136" s="28">
        <v>416</v>
      </c>
      <c r="G136" s="28">
        <v>416</v>
      </c>
      <c r="H136" s="39">
        <v>1</v>
      </c>
      <c r="I136" s="40">
        <f t="shared" si="0"/>
        <v>0</v>
      </c>
      <c r="J136" s="33">
        <f t="shared" si="1"/>
        <v>1</v>
      </c>
      <c r="K136" s="41">
        <v>515.17600000000004</v>
      </c>
      <c r="L136" s="41">
        <v>96.146100000000004</v>
      </c>
      <c r="M136" s="39">
        <v>0</v>
      </c>
      <c r="N136" s="39">
        <v>1</v>
      </c>
      <c r="O136" s="39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9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9">
        <v>0</v>
      </c>
      <c r="AJ136" s="39">
        <v>0</v>
      </c>
      <c r="AK136" s="39">
        <v>0</v>
      </c>
      <c r="AL136" s="39">
        <v>0</v>
      </c>
      <c r="AM136" s="39">
        <v>0</v>
      </c>
      <c r="AN136" s="39">
        <v>0</v>
      </c>
      <c r="AO136" s="39">
        <v>0</v>
      </c>
      <c r="AP136" s="39"/>
    </row>
    <row r="137" spans="1:42">
      <c r="A137" s="27" t="s">
        <v>1970</v>
      </c>
      <c r="B137" s="27" t="s">
        <v>1624</v>
      </c>
      <c r="C137" s="28">
        <v>49753</v>
      </c>
      <c r="D137" s="28">
        <v>173056</v>
      </c>
      <c r="E137" s="27" t="s">
        <v>1824</v>
      </c>
      <c r="F137" s="28">
        <v>416</v>
      </c>
      <c r="G137" s="28">
        <v>416</v>
      </c>
      <c r="H137" s="39">
        <v>1</v>
      </c>
      <c r="I137" s="40">
        <f t="shared" si="0"/>
        <v>0</v>
      </c>
      <c r="J137" s="33">
        <f t="shared" si="1"/>
        <v>1</v>
      </c>
      <c r="K137" s="41">
        <v>4415.7449999999999</v>
      </c>
      <c r="L137" s="41">
        <v>64.423929999999999</v>
      </c>
      <c r="M137" s="39">
        <v>0</v>
      </c>
      <c r="N137" s="39">
        <v>1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39">
        <v>0</v>
      </c>
      <c r="AP137" s="39"/>
    </row>
    <row r="138" spans="1:42">
      <c r="A138" s="27" t="s">
        <v>1971</v>
      </c>
      <c r="B138" s="27" t="s">
        <v>112</v>
      </c>
      <c r="C138" s="28">
        <v>26771</v>
      </c>
      <c r="D138" s="28">
        <v>173056</v>
      </c>
      <c r="E138" s="27" t="s">
        <v>1824</v>
      </c>
      <c r="F138" s="28">
        <v>416</v>
      </c>
      <c r="G138" s="28">
        <v>416</v>
      </c>
      <c r="H138" s="39">
        <v>1</v>
      </c>
      <c r="I138" s="40">
        <f t="shared" si="0"/>
        <v>0</v>
      </c>
      <c r="J138" s="33">
        <f t="shared" si="1"/>
        <v>1</v>
      </c>
      <c r="K138" s="41">
        <v>397.61840000000001</v>
      </c>
      <c r="L138" s="41">
        <v>65.620980000000003</v>
      </c>
      <c r="M138" s="39">
        <v>0</v>
      </c>
      <c r="N138" s="39">
        <v>1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39">
        <v>0</v>
      </c>
      <c r="AP138" s="39"/>
    </row>
    <row r="139" spans="1:42">
      <c r="A139" s="27" t="s">
        <v>1972</v>
      </c>
      <c r="B139" s="27" t="s">
        <v>1625</v>
      </c>
      <c r="C139" s="28">
        <v>49413</v>
      </c>
      <c r="D139" s="28">
        <v>173056</v>
      </c>
      <c r="E139" s="27" t="s">
        <v>1824</v>
      </c>
      <c r="F139" s="28">
        <v>416</v>
      </c>
      <c r="G139" s="28">
        <v>416</v>
      </c>
      <c r="H139" s="39">
        <v>1</v>
      </c>
      <c r="I139" s="40">
        <f t="shared" si="0"/>
        <v>0</v>
      </c>
      <c r="J139" s="33">
        <f t="shared" si="1"/>
        <v>1</v>
      </c>
      <c r="K139" s="41">
        <v>3463.62</v>
      </c>
      <c r="L139" s="41">
        <v>73.057730000000006</v>
      </c>
      <c r="M139" s="39">
        <v>0</v>
      </c>
      <c r="N139" s="39">
        <v>1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39">
        <v>0</v>
      </c>
      <c r="AP139" s="39"/>
    </row>
    <row r="140" spans="1:42">
      <c r="A140" s="27" t="s">
        <v>1973</v>
      </c>
      <c r="B140" s="27" t="s">
        <v>1626</v>
      </c>
      <c r="C140" s="28">
        <v>26835</v>
      </c>
      <c r="D140" s="28">
        <v>173056</v>
      </c>
      <c r="E140" s="27" t="s">
        <v>1824</v>
      </c>
      <c r="F140" s="28">
        <v>416</v>
      </c>
      <c r="G140" s="28">
        <v>416</v>
      </c>
      <c r="H140" s="39">
        <v>1</v>
      </c>
      <c r="I140" s="40">
        <f t="shared" si="0"/>
        <v>0</v>
      </c>
      <c r="J140" s="33">
        <f t="shared" si="1"/>
        <v>1</v>
      </c>
      <c r="K140" s="41">
        <v>897.72270000000003</v>
      </c>
      <c r="L140" s="41">
        <v>49.928870000000003</v>
      </c>
      <c r="M140" s="39">
        <v>0</v>
      </c>
      <c r="N140" s="39">
        <v>1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39">
        <v>0</v>
      </c>
      <c r="AP140" s="39"/>
    </row>
    <row r="141" spans="1:42">
      <c r="A141" s="27" t="s">
        <v>1974</v>
      </c>
      <c r="B141" s="27" t="s">
        <v>113</v>
      </c>
      <c r="C141" s="28">
        <v>26594</v>
      </c>
      <c r="D141" s="28">
        <v>173056</v>
      </c>
      <c r="E141" s="27" t="s">
        <v>1824</v>
      </c>
      <c r="F141" s="28">
        <v>416</v>
      </c>
      <c r="G141" s="28">
        <v>416</v>
      </c>
      <c r="H141" s="39">
        <v>1</v>
      </c>
      <c r="I141" s="40">
        <f t="shared" si="0"/>
        <v>0</v>
      </c>
      <c r="J141" s="33">
        <f t="shared" si="1"/>
        <v>1</v>
      </c>
      <c r="K141" s="41">
        <v>586.02269999999999</v>
      </c>
      <c r="L141" s="41">
        <v>51.133139999999997</v>
      </c>
      <c r="M141" s="39">
        <v>0</v>
      </c>
      <c r="N141" s="39">
        <v>1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39">
        <v>0</v>
      </c>
      <c r="AP141" s="39"/>
    </row>
    <row r="142" spans="1:42">
      <c r="A142" s="27" t="s">
        <v>1975</v>
      </c>
      <c r="B142" s="27" t="s">
        <v>114</v>
      </c>
      <c r="C142" s="28">
        <v>24956</v>
      </c>
      <c r="D142" s="28">
        <v>173056</v>
      </c>
      <c r="E142" s="27" t="s">
        <v>1824</v>
      </c>
      <c r="F142" s="28">
        <v>416</v>
      </c>
      <c r="G142" s="28">
        <v>416</v>
      </c>
      <c r="H142" s="39">
        <v>1</v>
      </c>
      <c r="I142" s="40">
        <f t="shared" si="0"/>
        <v>0</v>
      </c>
      <c r="J142" s="33">
        <f t="shared" si="1"/>
        <v>1</v>
      </c>
      <c r="K142" s="41">
        <v>433.37139999999999</v>
      </c>
      <c r="L142" s="41">
        <v>74.637969999999996</v>
      </c>
      <c r="M142" s="39">
        <v>0</v>
      </c>
      <c r="N142" s="39">
        <v>1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39">
        <v>0</v>
      </c>
      <c r="AP142" s="39"/>
    </row>
    <row r="143" spans="1:42">
      <c r="A143" s="27" t="s">
        <v>1976</v>
      </c>
      <c r="B143" s="27" t="s">
        <v>115</v>
      </c>
      <c r="C143" s="28">
        <v>40379</v>
      </c>
      <c r="D143" s="28">
        <v>173056</v>
      </c>
      <c r="E143" s="27" t="s">
        <v>1824</v>
      </c>
      <c r="F143" s="28">
        <v>416</v>
      </c>
      <c r="G143" s="28">
        <v>416</v>
      </c>
      <c r="H143" s="39">
        <v>1</v>
      </c>
      <c r="I143" s="40">
        <f t="shared" si="0"/>
        <v>0</v>
      </c>
      <c r="J143" s="33">
        <f t="shared" si="1"/>
        <v>1</v>
      </c>
      <c r="K143" s="41">
        <v>2500.0729999999999</v>
      </c>
      <c r="L143" s="41">
        <v>56.728499999999997</v>
      </c>
      <c r="M143" s="39">
        <v>0</v>
      </c>
      <c r="N143" s="39">
        <v>1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39">
        <v>0</v>
      </c>
      <c r="AP143" s="39"/>
    </row>
    <row r="144" spans="1:42">
      <c r="A144" s="27" t="s">
        <v>1977</v>
      </c>
      <c r="B144" s="27" t="s">
        <v>116</v>
      </c>
      <c r="C144" s="28">
        <v>32719</v>
      </c>
      <c r="D144" s="28">
        <v>173056</v>
      </c>
      <c r="E144" s="27" t="s">
        <v>1824</v>
      </c>
      <c r="F144" s="28">
        <v>416</v>
      </c>
      <c r="G144" s="28">
        <v>416</v>
      </c>
      <c r="H144" s="39">
        <v>1</v>
      </c>
      <c r="I144" s="40">
        <f t="shared" si="0"/>
        <v>0</v>
      </c>
      <c r="J144" s="33">
        <f t="shared" si="1"/>
        <v>1</v>
      </c>
      <c r="K144" s="41">
        <v>928.38469999999995</v>
      </c>
      <c r="L144" s="41">
        <v>53.680900000000001</v>
      </c>
      <c r="M144" s="39">
        <v>0</v>
      </c>
      <c r="N144" s="39">
        <v>1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39">
        <v>0</v>
      </c>
      <c r="AP144" s="39"/>
    </row>
    <row r="145" spans="1:42">
      <c r="A145" s="27" t="s">
        <v>1978</v>
      </c>
      <c r="B145" s="27" t="s">
        <v>117</v>
      </c>
      <c r="C145" s="28">
        <v>19908</v>
      </c>
      <c r="D145" s="28">
        <v>173056</v>
      </c>
      <c r="E145" s="27" t="s">
        <v>1824</v>
      </c>
      <c r="F145" s="28">
        <v>416</v>
      </c>
      <c r="G145" s="28">
        <v>416</v>
      </c>
      <c r="H145" s="39">
        <v>1</v>
      </c>
      <c r="I145" s="40">
        <f t="shared" si="0"/>
        <v>0</v>
      </c>
      <c r="J145" s="33">
        <f t="shared" si="1"/>
        <v>1</v>
      </c>
      <c r="K145" s="41">
        <v>204.7825</v>
      </c>
      <c r="L145" s="41">
        <v>49.62585</v>
      </c>
      <c r="M145" s="39">
        <v>0</v>
      </c>
      <c r="N145" s="39">
        <v>1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39">
        <v>0</v>
      </c>
      <c r="AP145" s="39"/>
    </row>
    <row r="146" spans="1:42">
      <c r="A146" s="27" t="s">
        <v>1979</v>
      </c>
      <c r="B146" s="27" t="s">
        <v>118</v>
      </c>
      <c r="C146" s="28">
        <v>26650</v>
      </c>
      <c r="D146" s="28">
        <v>173056</v>
      </c>
      <c r="E146" s="27" t="s">
        <v>1824</v>
      </c>
      <c r="F146" s="28">
        <v>416</v>
      </c>
      <c r="G146" s="28">
        <v>416</v>
      </c>
      <c r="H146" s="39">
        <v>1</v>
      </c>
      <c r="I146" s="40">
        <f t="shared" si="0"/>
        <v>0</v>
      </c>
      <c r="J146" s="33">
        <f t="shared" si="1"/>
        <v>1</v>
      </c>
      <c r="K146" s="41">
        <v>716.00040000000001</v>
      </c>
      <c r="L146" s="41">
        <v>72.194559999999996</v>
      </c>
      <c r="M146" s="39">
        <v>0</v>
      </c>
      <c r="N146" s="39">
        <v>1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9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9">
        <v>0</v>
      </c>
      <c r="AJ146" s="39">
        <v>0</v>
      </c>
      <c r="AK146" s="39">
        <v>0</v>
      </c>
      <c r="AL146" s="39">
        <v>0</v>
      </c>
      <c r="AM146" s="39">
        <v>0</v>
      </c>
      <c r="AN146" s="39">
        <v>0</v>
      </c>
      <c r="AO146" s="39">
        <v>0</v>
      </c>
      <c r="AP146" s="39"/>
    </row>
    <row r="147" spans="1:42">
      <c r="A147" s="27" t="s">
        <v>1980</v>
      </c>
      <c r="B147" s="27" t="s">
        <v>119</v>
      </c>
      <c r="C147" s="28">
        <v>40076</v>
      </c>
      <c r="D147" s="28">
        <v>173056</v>
      </c>
      <c r="E147" s="27" t="s">
        <v>1824</v>
      </c>
      <c r="F147" s="28">
        <v>416</v>
      </c>
      <c r="G147" s="28">
        <v>416</v>
      </c>
      <c r="H147" s="39">
        <v>1</v>
      </c>
      <c r="I147" s="40">
        <f t="shared" si="0"/>
        <v>0</v>
      </c>
      <c r="J147" s="33">
        <f t="shared" si="1"/>
        <v>1</v>
      </c>
      <c r="K147" s="41">
        <v>2025.252</v>
      </c>
      <c r="L147" s="41">
        <v>45.689909999999998</v>
      </c>
      <c r="M147" s="39">
        <v>0</v>
      </c>
      <c r="N147" s="39">
        <v>1</v>
      </c>
      <c r="O147" s="39">
        <v>0</v>
      </c>
      <c r="P147" s="39">
        <v>0</v>
      </c>
      <c r="Q147" s="39">
        <v>0</v>
      </c>
      <c r="R147" s="39">
        <v>0</v>
      </c>
      <c r="S147" s="39">
        <v>0</v>
      </c>
      <c r="T147" s="39">
        <v>0</v>
      </c>
      <c r="U147" s="39">
        <v>0</v>
      </c>
      <c r="V147" s="39">
        <v>0</v>
      </c>
      <c r="W147" s="39">
        <v>0</v>
      </c>
      <c r="X147" s="39">
        <v>0</v>
      </c>
      <c r="Y147" s="39">
        <v>0</v>
      </c>
      <c r="Z147" s="39">
        <v>0</v>
      </c>
      <c r="AA147" s="39">
        <v>0</v>
      </c>
      <c r="AB147" s="39">
        <v>0</v>
      </c>
      <c r="AC147" s="39">
        <v>0</v>
      </c>
      <c r="AD147" s="39">
        <v>0</v>
      </c>
      <c r="AE147" s="39">
        <v>0</v>
      </c>
      <c r="AF147" s="39">
        <v>0</v>
      </c>
      <c r="AG147" s="39">
        <v>0</v>
      </c>
      <c r="AH147" s="39">
        <v>0</v>
      </c>
      <c r="AI147" s="39">
        <v>0</v>
      </c>
      <c r="AJ147" s="39">
        <v>0</v>
      </c>
      <c r="AK147" s="39">
        <v>0</v>
      </c>
      <c r="AL147" s="39">
        <v>0</v>
      </c>
      <c r="AM147" s="39">
        <v>0</v>
      </c>
      <c r="AN147" s="39">
        <v>0</v>
      </c>
      <c r="AO147" s="39">
        <v>0</v>
      </c>
      <c r="AP147" s="39"/>
    </row>
    <row r="148" spans="1:42">
      <c r="A148" s="27" t="s">
        <v>1981</v>
      </c>
      <c r="B148" s="27" t="s">
        <v>1627</v>
      </c>
      <c r="C148" s="28">
        <v>40260</v>
      </c>
      <c r="D148" s="28">
        <v>173056</v>
      </c>
      <c r="E148" s="27" t="s">
        <v>1824</v>
      </c>
      <c r="F148" s="28">
        <v>416</v>
      </c>
      <c r="G148" s="28">
        <v>416</v>
      </c>
      <c r="H148" s="39">
        <v>1</v>
      </c>
      <c r="I148" s="40">
        <f t="shared" si="0"/>
        <v>0</v>
      </c>
      <c r="J148" s="33">
        <f t="shared" si="1"/>
        <v>1</v>
      </c>
      <c r="K148" s="41">
        <v>1133.0050000000001</v>
      </c>
      <c r="L148" s="41">
        <v>57.731949999999998</v>
      </c>
      <c r="M148" s="39">
        <v>0</v>
      </c>
      <c r="N148" s="39">
        <v>1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39">
        <v>0</v>
      </c>
      <c r="AP148" s="39"/>
    </row>
    <row r="149" spans="1:42">
      <c r="A149" s="27" t="s">
        <v>1982</v>
      </c>
      <c r="B149" s="27" t="s">
        <v>1628</v>
      </c>
      <c r="C149" s="28">
        <v>44888</v>
      </c>
      <c r="D149" s="28">
        <v>173056</v>
      </c>
      <c r="E149" s="27" t="s">
        <v>1824</v>
      </c>
      <c r="F149" s="28">
        <v>416</v>
      </c>
      <c r="G149" s="28">
        <v>416</v>
      </c>
      <c r="H149" s="39">
        <v>1</v>
      </c>
      <c r="I149" s="40">
        <f t="shared" si="0"/>
        <v>0</v>
      </c>
      <c r="J149" s="33">
        <f t="shared" si="1"/>
        <v>1</v>
      </c>
      <c r="K149" s="41">
        <v>2344.3249999999998</v>
      </c>
      <c r="L149" s="41">
        <v>63.437860000000001</v>
      </c>
      <c r="M149" s="39">
        <v>0</v>
      </c>
      <c r="N149" s="39">
        <v>1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39">
        <v>0</v>
      </c>
      <c r="AP149" s="39"/>
    </row>
    <row r="150" spans="1:42">
      <c r="A150" s="27" t="s">
        <v>1983</v>
      </c>
      <c r="B150" s="27" t="s">
        <v>120</v>
      </c>
      <c r="C150" s="28">
        <v>39936</v>
      </c>
      <c r="D150" s="28">
        <v>173056</v>
      </c>
      <c r="E150" s="27" t="s">
        <v>1824</v>
      </c>
      <c r="F150" s="28">
        <v>416</v>
      </c>
      <c r="G150" s="28">
        <v>416</v>
      </c>
      <c r="H150" s="39">
        <v>1</v>
      </c>
      <c r="I150" s="40">
        <f t="shared" si="0"/>
        <v>0</v>
      </c>
      <c r="J150" s="33">
        <f t="shared" si="1"/>
        <v>1</v>
      </c>
      <c r="K150" s="41">
        <v>1195.9659999999999</v>
      </c>
      <c r="L150" s="41">
        <v>51.613700000000001</v>
      </c>
      <c r="M150" s="39">
        <v>0</v>
      </c>
      <c r="N150" s="39">
        <v>1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39">
        <v>0</v>
      </c>
      <c r="AP150" s="39"/>
    </row>
    <row r="151" spans="1:42">
      <c r="A151" s="27" t="s">
        <v>1984</v>
      </c>
      <c r="B151" s="27" t="s">
        <v>121</v>
      </c>
      <c r="C151" s="28">
        <v>40243</v>
      </c>
      <c r="D151" s="28">
        <v>173056</v>
      </c>
      <c r="E151" s="27" t="s">
        <v>1824</v>
      </c>
      <c r="F151" s="28">
        <v>416</v>
      </c>
      <c r="G151" s="28">
        <v>416</v>
      </c>
      <c r="H151" s="39">
        <v>1</v>
      </c>
      <c r="I151" s="40">
        <f t="shared" si="0"/>
        <v>0</v>
      </c>
      <c r="J151" s="33">
        <f t="shared" si="1"/>
        <v>1</v>
      </c>
      <c r="K151" s="41">
        <v>1609.1780000000001</v>
      </c>
      <c r="L151" s="41">
        <v>58.144509999999997</v>
      </c>
      <c r="M151" s="39">
        <v>0</v>
      </c>
      <c r="N151" s="39">
        <v>1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39">
        <v>0</v>
      </c>
      <c r="AP151" s="39"/>
    </row>
    <row r="152" spans="1:42">
      <c r="A152" s="27" t="s">
        <v>1985</v>
      </c>
      <c r="B152" s="27" t="s">
        <v>122</v>
      </c>
      <c r="C152" s="28">
        <v>30774</v>
      </c>
      <c r="D152" s="28">
        <v>173056</v>
      </c>
      <c r="E152" s="27" t="s">
        <v>1824</v>
      </c>
      <c r="F152" s="28">
        <v>416</v>
      </c>
      <c r="G152" s="28">
        <v>416</v>
      </c>
      <c r="H152" s="39">
        <v>1</v>
      </c>
      <c r="I152" s="40">
        <f t="shared" si="0"/>
        <v>0</v>
      </c>
      <c r="J152" s="33">
        <f t="shared" si="1"/>
        <v>1</v>
      </c>
      <c r="K152" s="41">
        <v>655.08979999999997</v>
      </c>
      <c r="L152" s="41">
        <v>60.305219999999998</v>
      </c>
      <c r="M152" s="39">
        <v>0</v>
      </c>
      <c r="N152" s="39">
        <v>1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39">
        <v>0</v>
      </c>
      <c r="AP152" s="39"/>
    </row>
    <row r="153" spans="1:42">
      <c r="A153" s="27" t="s">
        <v>1986</v>
      </c>
      <c r="B153" s="27" t="s">
        <v>123</v>
      </c>
      <c r="C153" s="28">
        <v>31514</v>
      </c>
      <c r="D153" s="28">
        <v>173056</v>
      </c>
      <c r="E153" s="27" t="s">
        <v>1824</v>
      </c>
      <c r="F153" s="28">
        <v>416</v>
      </c>
      <c r="G153" s="28">
        <v>416</v>
      </c>
      <c r="H153" s="39">
        <v>1</v>
      </c>
      <c r="I153" s="40">
        <f t="shared" si="0"/>
        <v>0</v>
      </c>
      <c r="J153" s="33">
        <f t="shared" si="1"/>
        <v>1</v>
      </c>
      <c r="K153" s="41">
        <v>984.9606</v>
      </c>
      <c r="L153" s="41">
        <v>78.002579999999995</v>
      </c>
      <c r="M153" s="39">
        <v>0</v>
      </c>
      <c r="N153" s="39">
        <v>1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39">
        <v>0</v>
      </c>
      <c r="AP153" s="39"/>
    </row>
    <row r="154" spans="1:42">
      <c r="A154" s="27" t="s">
        <v>1987</v>
      </c>
      <c r="B154" s="27" t="s">
        <v>124</v>
      </c>
      <c r="C154" s="28">
        <v>23352</v>
      </c>
      <c r="D154" s="28">
        <v>173056</v>
      </c>
      <c r="E154" s="27" t="s">
        <v>1824</v>
      </c>
      <c r="F154" s="28">
        <v>416</v>
      </c>
      <c r="G154" s="28">
        <v>416</v>
      </c>
      <c r="H154" s="39">
        <v>1</v>
      </c>
      <c r="I154" s="40">
        <f t="shared" si="0"/>
        <v>0</v>
      </c>
      <c r="J154" s="33">
        <f t="shared" si="1"/>
        <v>1</v>
      </c>
      <c r="K154" s="41">
        <v>460.41879999999998</v>
      </c>
      <c r="L154" s="41">
        <v>93.884640000000005</v>
      </c>
      <c r="M154" s="39">
        <v>0</v>
      </c>
      <c r="N154" s="39">
        <v>1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39">
        <v>0</v>
      </c>
      <c r="AP154" s="39"/>
    </row>
    <row r="155" spans="1:42">
      <c r="A155" s="27" t="s">
        <v>1988</v>
      </c>
      <c r="B155" s="27" t="s">
        <v>1629</v>
      </c>
      <c r="C155" s="28">
        <v>33476</v>
      </c>
      <c r="D155" s="28">
        <v>173056</v>
      </c>
      <c r="E155" s="27" t="s">
        <v>1824</v>
      </c>
      <c r="F155" s="28">
        <v>416</v>
      </c>
      <c r="G155" s="28">
        <v>416</v>
      </c>
      <c r="H155" s="39">
        <v>1</v>
      </c>
      <c r="I155" s="40">
        <f t="shared" si="0"/>
        <v>0</v>
      </c>
      <c r="J155" s="33">
        <f t="shared" si="1"/>
        <v>1</v>
      </c>
      <c r="K155" s="41">
        <v>2513.94</v>
      </c>
      <c r="L155" s="41">
        <v>62.651679999999999</v>
      </c>
      <c r="M155" s="39">
        <v>0</v>
      </c>
      <c r="N155" s="39">
        <v>1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 s="39">
        <v>0</v>
      </c>
      <c r="Y155" s="39">
        <v>0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0</v>
      </c>
      <c r="AK155" s="39">
        <v>0</v>
      </c>
      <c r="AL155" s="39">
        <v>0</v>
      </c>
      <c r="AM155" s="39">
        <v>0</v>
      </c>
      <c r="AN155" s="39">
        <v>0</v>
      </c>
      <c r="AO155" s="39">
        <v>0</v>
      </c>
      <c r="AP155" s="39"/>
    </row>
    <row r="156" spans="1:42">
      <c r="A156" s="27" t="s">
        <v>1989</v>
      </c>
      <c r="B156" s="27" t="s">
        <v>1630</v>
      </c>
      <c r="C156" s="28">
        <v>20908</v>
      </c>
      <c r="D156" s="28">
        <v>173056</v>
      </c>
      <c r="E156" s="27" t="s">
        <v>1824</v>
      </c>
      <c r="F156" s="28">
        <v>416</v>
      </c>
      <c r="G156" s="28">
        <v>416</v>
      </c>
      <c r="H156" s="39">
        <v>1</v>
      </c>
      <c r="I156" s="40">
        <f t="shared" si="0"/>
        <v>0</v>
      </c>
      <c r="J156" s="33">
        <f t="shared" si="1"/>
        <v>1</v>
      </c>
      <c r="K156" s="41">
        <v>212.01150000000001</v>
      </c>
      <c r="L156" s="41">
        <v>61.050359999999998</v>
      </c>
      <c r="M156" s="39">
        <v>0</v>
      </c>
      <c r="N156" s="39">
        <v>1</v>
      </c>
      <c r="O156" s="39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9">
        <v>0</v>
      </c>
      <c r="AD156" s="39">
        <v>0</v>
      </c>
      <c r="AE156" s="39">
        <v>0</v>
      </c>
      <c r="AF156" s="39">
        <v>0</v>
      </c>
      <c r="AG156" s="39">
        <v>0</v>
      </c>
      <c r="AH156" s="39">
        <v>0</v>
      </c>
      <c r="AI156" s="39">
        <v>0</v>
      </c>
      <c r="AJ156" s="39">
        <v>0</v>
      </c>
      <c r="AK156" s="39">
        <v>0</v>
      </c>
      <c r="AL156" s="39">
        <v>0</v>
      </c>
      <c r="AM156" s="39">
        <v>0</v>
      </c>
      <c r="AN156" s="39">
        <v>0</v>
      </c>
      <c r="AO156" s="39">
        <v>0</v>
      </c>
      <c r="AP156" s="39"/>
    </row>
    <row r="157" spans="1:42">
      <c r="A157" s="27" t="s">
        <v>1990</v>
      </c>
      <c r="B157" s="27" t="s">
        <v>125</v>
      </c>
      <c r="C157" s="28">
        <v>37348</v>
      </c>
      <c r="D157" s="28">
        <v>173056</v>
      </c>
      <c r="E157" s="27" t="s">
        <v>1824</v>
      </c>
      <c r="F157" s="28">
        <v>416</v>
      </c>
      <c r="G157" s="28">
        <v>416</v>
      </c>
      <c r="H157" s="39">
        <v>1</v>
      </c>
      <c r="I157" s="40">
        <f t="shared" si="0"/>
        <v>0</v>
      </c>
      <c r="J157" s="33">
        <f t="shared" si="1"/>
        <v>1</v>
      </c>
      <c r="K157" s="41">
        <v>1230.076</v>
      </c>
      <c r="L157" s="41">
        <v>58.014809999999997</v>
      </c>
      <c r="M157" s="39">
        <v>0</v>
      </c>
      <c r="N157" s="39">
        <v>1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39">
        <v>0</v>
      </c>
      <c r="AP157" s="39"/>
    </row>
    <row r="158" spans="1:42">
      <c r="A158" s="27" t="s">
        <v>1991</v>
      </c>
      <c r="B158" s="27" t="s">
        <v>126</v>
      </c>
      <c r="C158" s="28">
        <v>26275</v>
      </c>
      <c r="D158" s="28">
        <v>173056</v>
      </c>
      <c r="E158" s="27" t="s">
        <v>1824</v>
      </c>
      <c r="F158" s="28">
        <v>416</v>
      </c>
      <c r="G158" s="28">
        <v>416</v>
      </c>
      <c r="H158" s="39">
        <v>1</v>
      </c>
      <c r="I158" s="40">
        <f t="shared" si="0"/>
        <v>0</v>
      </c>
      <c r="J158" s="33">
        <f t="shared" si="1"/>
        <v>1</v>
      </c>
      <c r="K158" s="41">
        <v>320.39350000000002</v>
      </c>
      <c r="L158" s="41">
        <v>35.289169999999999</v>
      </c>
      <c r="M158" s="39">
        <v>0</v>
      </c>
      <c r="N158" s="39">
        <v>1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39">
        <v>0</v>
      </c>
      <c r="AP158" s="39"/>
    </row>
    <row r="159" spans="1:42">
      <c r="A159" s="27" t="s">
        <v>1992</v>
      </c>
      <c r="B159" s="27" t="s">
        <v>127</v>
      </c>
      <c r="C159" s="28">
        <v>28757</v>
      </c>
      <c r="D159" s="28">
        <v>173056</v>
      </c>
      <c r="E159" s="27" t="s">
        <v>1824</v>
      </c>
      <c r="F159" s="28">
        <v>416</v>
      </c>
      <c r="G159" s="28">
        <v>416</v>
      </c>
      <c r="H159" s="39">
        <v>1</v>
      </c>
      <c r="I159" s="40">
        <f t="shared" si="0"/>
        <v>0</v>
      </c>
      <c r="J159" s="33">
        <f t="shared" si="1"/>
        <v>1</v>
      </c>
      <c r="K159" s="41">
        <v>1141.3030000000001</v>
      </c>
      <c r="L159" s="41">
        <v>63.995919999999998</v>
      </c>
      <c r="M159" s="39">
        <v>0</v>
      </c>
      <c r="N159" s="39">
        <v>1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39">
        <v>0</v>
      </c>
      <c r="AP159" s="39"/>
    </row>
    <row r="160" spans="1:42">
      <c r="A160" s="27" t="s">
        <v>1993</v>
      </c>
      <c r="B160" s="27" t="s">
        <v>1567</v>
      </c>
      <c r="C160" s="28">
        <v>22938</v>
      </c>
      <c r="D160" s="28">
        <v>173056</v>
      </c>
      <c r="E160" s="27" t="s">
        <v>1824</v>
      </c>
      <c r="F160" s="28">
        <v>416</v>
      </c>
      <c r="G160" s="28">
        <v>416</v>
      </c>
      <c r="H160" s="39">
        <v>1</v>
      </c>
      <c r="I160" s="40">
        <f t="shared" si="0"/>
        <v>0</v>
      </c>
      <c r="J160" s="33">
        <f t="shared" si="1"/>
        <v>1</v>
      </c>
      <c r="K160" s="41">
        <v>267.37729999999999</v>
      </c>
      <c r="L160" s="41">
        <v>67.618279999999999</v>
      </c>
      <c r="M160" s="39">
        <v>0</v>
      </c>
      <c r="N160" s="39">
        <v>1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39">
        <v>0</v>
      </c>
      <c r="AP160" s="39"/>
    </row>
    <row r="161" spans="1:42">
      <c r="A161" s="27" t="s">
        <v>1994</v>
      </c>
      <c r="B161" s="27" t="s">
        <v>128</v>
      </c>
      <c r="C161" s="28">
        <v>36108</v>
      </c>
      <c r="D161" s="28">
        <v>173056</v>
      </c>
      <c r="E161" s="27" t="s">
        <v>1824</v>
      </c>
      <c r="F161" s="28">
        <v>416</v>
      </c>
      <c r="G161" s="28">
        <v>416</v>
      </c>
      <c r="H161" s="39">
        <v>1</v>
      </c>
      <c r="I161" s="40">
        <f t="shared" si="0"/>
        <v>0</v>
      </c>
      <c r="J161" s="33">
        <f t="shared" si="1"/>
        <v>1</v>
      </c>
      <c r="K161" s="41">
        <v>1096.7139999999999</v>
      </c>
      <c r="L161" s="41">
        <v>62.02281</v>
      </c>
      <c r="M161" s="39">
        <v>0</v>
      </c>
      <c r="N161" s="39">
        <v>1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39">
        <v>0</v>
      </c>
      <c r="AP161" s="39"/>
    </row>
    <row r="162" spans="1:42">
      <c r="A162" s="27" t="s">
        <v>1995</v>
      </c>
      <c r="B162" s="27" t="s">
        <v>129</v>
      </c>
      <c r="C162" s="28">
        <v>39695</v>
      </c>
      <c r="D162" s="28">
        <v>173056</v>
      </c>
      <c r="E162" s="27" t="s">
        <v>1824</v>
      </c>
      <c r="F162" s="28">
        <v>416</v>
      </c>
      <c r="G162" s="28">
        <v>416</v>
      </c>
      <c r="H162" s="39">
        <v>1</v>
      </c>
      <c r="I162" s="40">
        <f t="shared" si="0"/>
        <v>0</v>
      </c>
      <c r="J162" s="33">
        <f t="shared" si="1"/>
        <v>1</v>
      </c>
      <c r="K162" s="41">
        <v>2116.991</v>
      </c>
      <c r="L162" s="41">
        <v>60.5779</v>
      </c>
      <c r="M162" s="39">
        <v>0</v>
      </c>
      <c r="N162" s="39">
        <v>1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39">
        <v>0</v>
      </c>
      <c r="AP162" s="39"/>
    </row>
    <row r="163" spans="1:42">
      <c r="A163" s="27" t="s">
        <v>1996</v>
      </c>
      <c r="B163" s="27" t="s">
        <v>1631</v>
      </c>
      <c r="C163" s="28">
        <v>18968</v>
      </c>
      <c r="D163" s="28">
        <v>173056</v>
      </c>
      <c r="E163" s="27" t="s">
        <v>1824</v>
      </c>
      <c r="F163" s="28">
        <v>416</v>
      </c>
      <c r="G163" s="28">
        <v>416</v>
      </c>
      <c r="H163" s="39">
        <v>1</v>
      </c>
      <c r="I163" s="40">
        <f t="shared" si="0"/>
        <v>0</v>
      </c>
      <c r="J163" s="33">
        <f t="shared" si="1"/>
        <v>1</v>
      </c>
      <c r="K163" s="41">
        <v>232.93969999999999</v>
      </c>
      <c r="L163" s="41">
        <v>49.927489999999999</v>
      </c>
      <c r="M163" s="39">
        <v>0</v>
      </c>
      <c r="N163" s="39">
        <v>1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39">
        <v>0</v>
      </c>
      <c r="AP163" s="39"/>
    </row>
    <row r="164" spans="1:42">
      <c r="A164" s="27" t="s">
        <v>1997</v>
      </c>
      <c r="B164" s="27" t="s">
        <v>130</v>
      </c>
      <c r="C164" s="28">
        <v>32216</v>
      </c>
      <c r="D164" s="28">
        <v>173056</v>
      </c>
      <c r="E164" s="27" t="s">
        <v>1824</v>
      </c>
      <c r="F164" s="28">
        <v>416</v>
      </c>
      <c r="G164" s="28">
        <v>416</v>
      </c>
      <c r="H164" s="39">
        <v>1</v>
      </c>
      <c r="I164" s="40">
        <f t="shared" si="0"/>
        <v>0</v>
      </c>
      <c r="J164" s="33">
        <f t="shared" si="1"/>
        <v>1</v>
      </c>
      <c r="K164" s="41">
        <v>1309.873</v>
      </c>
      <c r="L164" s="41">
        <v>63.655189999999997</v>
      </c>
      <c r="M164" s="39">
        <v>0</v>
      </c>
      <c r="N164" s="39">
        <v>1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39">
        <v>0</v>
      </c>
      <c r="AP164" s="39"/>
    </row>
    <row r="165" spans="1:42">
      <c r="A165" s="27" t="s">
        <v>1998</v>
      </c>
      <c r="B165" s="27" t="s">
        <v>131</v>
      </c>
      <c r="C165" s="28">
        <v>37631</v>
      </c>
      <c r="D165" s="28">
        <v>173056</v>
      </c>
      <c r="E165" s="27" t="s">
        <v>1824</v>
      </c>
      <c r="F165" s="28">
        <v>416</v>
      </c>
      <c r="G165" s="28">
        <v>416</v>
      </c>
      <c r="H165" s="39">
        <v>1</v>
      </c>
      <c r="I165" s="40">
        <f t="shared" si="0"/>
        <v>0</v>
      </c>
      <c r="J165" s="33">
        <f t="shared" si="1"/>
        <v>1</v>
      </c>
      <c r="K165" s="41">
        <v>1624.3320000000001</v>
      </c>
      <c r="L165" s="41">
        <v>58.913699999999999</v>
      </c>
      <c r="M165" s="39">
        <v>0</v>
      </c>
      <c r="N165" s="39">
        <v>1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39">
        <v>0</v>
      </c>
      <c r="AP165" s="39"/>
    </row>
    <row r="166" spans="1:42">
      <c r="A166" s="27" t="s">
        <v>1999</v>
      </c>
      <c r="B166" s="27" t="s">
        <v>132</v>
      </c>
      <c r="C166" s="28">
        <v>37092</v>
      </c>
      <c r="D166" s="28">
        <v>173056</v>
      </c>
      <c r="E166" s="27" t="s">
        <v>1824</v>
      </c>
      <c r="F166" s="28">
        <v>416</v>
      </c>
      <c r="G166" s="28">
        <v>416</v>
      </c>
      <c r="H166" s="39">
        <v>1</v>
      </c>
      <c r="I166" s="40">
        <f t="shared" si="0"/>
        <v>0</v>
      </c>
      <c r="J166" s="33">
        <f t="shared" si="1"/>
        <v>1</v>
      </c>
      <c r="K166" s="41">
        <v>1013.865</v>
      </c>
      <c r="L166" s="41">
        <v>36.658639999999998</v>
      </c>
      <c r="M166" s="39">
        <v>0</v>
      </c>
      <c r="N166" s="39">
        <v>1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39">
        <v>0</v>
      </c>
      <c r="AP166" s="39"/>
    </row>
    <row r="167" spans="1:42">
      <c r="A167" s="27" t="s">
        <v>2000</v>
      </c>
      <c r="B167" s="27" t="s">
        <v>133</v>
      </c>
      <c r="C167" s="28">
        <v>33914</v>
      </c>
      <c r="D167" s="28">
        <v>173056</v>
      </c>
      <c r="E167" s="27" t="s">
        <v>1824</v>
      </c>
      <c r="F167" s="28">
        <v>416</v>
      </c>
      <c r="G167" s="28">
        <v>416</v>
      </c>
      <c r="H167" s="39">
        <v>1</v>
      </c>
      <c r="I167" s="40">
        <f t="shared" si="0"/>
        <v>0</v>
      </c>
      <c r="J167" s="33">
        <f t="shared" si="1"/>
        <v>1</v>
      </c>
      <c r="K167" s="41">
        <v>822.30129999999997</v>
      </c>
      <c r="L167" s="41">
        <v>52.820929999999997</v>
      </c>
      <c r="M167" s="39">
        <v>0</v>
      </c>
      <c r="N167" s="39">
        <v>1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39">
        <v>0</v>
      </c>
      <c r="AP167" s="39"/>
    </row>
    <row r="168" spans="1:42">
      <c r="A168" s="27" t="s">
        <v>2001</v>
      </c>
      <c r="B168" s="27" t="s">
        <v>134</v>
      </c>
      <c r="C168" s="28">
        <v>256582</v>
      </c>
      <c r="D168" s="28">
        <v>816128</v>
      </c>
      <c r="E168" s="27" t="s">
        <v>1824</v>
      </c>
      <c r="F168" s="28">
        <v>797</v>
      </c>
      <c r="G168" s="28">
        <v>1024</v>
      </c>
      <c r="H168" s="39">
        <v>2</v>
      </c>
      <c r="I168" s="40">
        <f t="shared" si="0"/>
        <v>1</v>
      </c>
      <c r="J168" s="33">
        <f t="shared" si="1"/>
        <v>0.7783203125</v>
      </c>
      <c r="K168" s="41">
        <v>5690.6549999999997</v>
      </c>
      <c r="L168" s="41">
        <v>61.694569999999999</v>
      </c>
      <c r="M168" s="39">
        <v>0</v>
      </c>
      <c r="N168" s="39">
        <v>1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39">
        <v>0</v>
      </c>
      <c r="AP168" s="39"/>
    </row>
    <row r="169" spans="1:42">
      <c r="A169" s="27" t="s">
        <v>2002</v>
      </c>
      <c r="B169" s="27" t="s">
        <v>135</v>
      </c>
      <c r="C169" s="28">
        <v>113605</v>
      </c>
      <c r="D169" s="28">
        <v>151552</v>
      </c>
      <c r="E169" s="27" t="s">
        <v>1824</v>
      </c>
      <c r="F169" s="28">
        <v>296</v>
      </c>
      <c r="G169" s="28">
        <v>512</v>
      </c>
      <c r="H169" s="39">
        <v>2</v>
      </c>
      <c r="I169" s="40">
        <f t="shared" si="0"/>
        <v>1</v>
      </c>
      <c r="J169" s="33">
        <f t="shared" si="1"/>
        <v>0.578125</v>
      </c>
      <c r="K169" s="41">
        <v>9459.9950000000008</v>
      </c>
      <c r="L169" s="41">
        <v>59.779380000000003</v>
      </c>
      <c r="M169" s="39">
        <v>0</v>
      </c>
      <c r="N169" s="39">
        <v>1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39">
        <v>0</v>
      </c>
      <c r="AP169" s="39"/>
    </row>
    <row r="170" spans="1:42">
      <c r="A170" s="27" t="s">
        <v>2003</v>
      </c>
      <c r="B170" s="27" t="s">
        <v>136</v>
      </c>
      <c r="C170" s="28">
        <v>100921</v>
      </c>
      <c r="D170" s="28">
        <v>480000</v>
      </c>
      <c r="E170" s="27" t="s">
        <v>1824</v>
      </c>
      <c r="F170" s="28">
        <v>600</v>
      </c>
      <c r="G170" s="28">
        <v>800</v>
      </c>
      <c r="H170" s="39">
        <v>2</v>
      </c>
      <c r="I170" s="40">
        <f t="shared" si="0"/>
        <v>1</v>
      </c>
      <c r="J170" s="33">
        <f t="shared" si="1"/>
        <v>0.75</v>
      </c>
      <c r="K170" s="41">
        <v>2286.8380000000002</v>
      </c>
      <c r="L170" s="41">
        <v>76.485619999999997</v>
      </c>
      <c r="M170" s="39">
        <v>0</v>
      </c>
      <c r="N170" s="39">
        <v>1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0</v>
      </c>
      <c r="W170" s="39">
        <v>0</v>
      </c>
      <c r="X170" s="39">
        <v>0</v>
      </c>
      <c r="Y170" s="39">
        <v>0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>
        <v>0</v>
      </c>
      <c r="AG170" s="39">
        <v>0</v>
      </c>
      <c r="AH170" s="39">
        <v>0</v>
      </c>
      <c r="AI170" s="39">
        <v>0</v>
      </c>
      <c r="AJ170" s="39">
        <v>0</v>
      </c>
      <c r="AK170" s="39">
        <v>0</v>
      </c>
      <c r="AL170" s="39">
        <v>0</v>
      </c>
      <c r="AM170" s="39">
        <v>0</v>
      </c>
      <c r="AN170" s="39">
        <v>0</v>
      </c>
      <c r="AO170" s="39">
        <v>0</v>
      </c>
      <c r="AP170" s="39"/>
    </row>
    <row r="171" spans="1:42">
      <c r="A171" s="27" t="s">
        <v>2004</v>
      </c>
      <c r="B171" s="27" t="s">
        <v>137</v>
      </c>
      <c r="C171" s="28">
        <v>123951</v>
      </c>
      <c r="D171" s="28">
        <v>480000</v>
      </c>
      <c r="E171" s="27" t="s">
        <v>1824</v>
      </c>
      <c r="F171" s="28">
        <v>600</v>
      </c>
      <c r="G171" s="28">
        <v>800</v>
      </c>
      <c r="H171" s="39">
        <v>2</v>
      </c>
      <c r="I171" s="40">
        <f t="shared" si="0"/>
        <v>1</v>
      </c>
      <c r="J171" s="33">
        <f t="shared" si="1"/>
        <v>0.75</v>
      </c>
      <c r="K171" s="41">
        <v>4799.6710000000003</v>
      </c>
      <c r="L171" s="41">
        <v>79.782269999999997</v>
      </c>
      <c r="M171" s="39">
        <v>0</v>
      </c>
      <c r="N171" s="39">
        <v>1</v>
      </c>
      <c r="O171" s="39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9">
        <v>0</v>
      </c>
      <c r="AD171" s="39">
        <v>0</v>
      </c>
      <c r="AE171" s="39">
        <v>0</v>
      </c>
      <c r="AF171" s="39">
        <v>0</v>
      </c>
      <c r="AG171" s="39">
        <v>0</v>
      </c>
      <c r="AH171" s="39">
        <v>0</v>
      </c>
      <c r="AI171" s="39">
        <v>0</v>
      </c>
      <c r="AJ171" s="39">
        <v>0</v>
      </c>
      <c r="AK171" s="39">
        <v>0</v>
      </c>
      <c r="AL171" s="39">
        <v>0</v>
      </c>
      <c r="AM171" s="39">
        <v>0</v>
      </c>
      <c r="AN171" s="39">
        <v>0</v>
      </c>
      <c r="AO171" s="39">
        <v>0</v>
      </c>
      <c r="AP171" s="39"/>
    </row>
    <row r="172" spans="1:42">
      <c r="A172" s="27" t="s">
        <v>2005</v>
      </c>
      <c r="B172" s="27" t="s">
        <v>1632</v>
      </c>
      <c r="C172" s="28">
        <v>59469</v>
      </c>
      <c r="D172" s="28">
        <v>273280</v>
      </c>
      <c r="E172" s="27" t="s">
        <v>1824</v>
      </c>
      <c r="F172" s="28">
        <v>427</v>
      </c>
      <c r="G172" s="28">
        <v>640</v>
      </c>
      <c r="H172" s="39">
        <v>2</v>
      </c>
      <c r="I172" s="40">
        <f t="shared" si="0"/>
        <v>0</v>
      </c>
      <c r="J172" s="33">
        <f t="shared" si="1"/>
        <v>0.66718750000000004</v>
      </c>
      <c r="K172" s="41">
        <v>3932.1840000000002</v>
      </c>
      <c r="L172" s="41">
        <v>81.681269999999998</v>
      </c>
      <c r="M172" s="39">
        <v>0</v>
      </c>
      <c r="N172" s="39">
        <v>1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39">
        <v>0</v>
      </c>
      <c r="AP172" s="39"/>
    </row>
    <row r="173" spans="1:42">
      <c r="A173" s="27" t="s">
        <v>2006</v>
      </c>
      <c r="B173" s="27" t="s">
        <v>138</v>
      </c>
      <c r="C173" s="28">
        <v>53377</v>
      </c>
      <c r="D173" s="28">
        <v>273280</v>
      </c>
      <c r="E173" s="27" t="s">
        <v>1824</v>
      </c>
      <c r="F173" s="28">
        <v>427</v>
      </c>
      <c r="G173" s="28">
        <v>640</v>
      </c>
      <c r="H173" s="39">
        <v>2</v>
      </c>
      <c r="I173" s="40">
        <f t="shared" si="0"/>
        <v>0</v>
      </c>
      <c r="J173" s="33">
        <f t="shared" si="1"/>
        <v>0.66718750000000004</v>
      </c>
      <c r="K173" s="41">
        <v>1957.412</v>
      </c>
      <c r="L173" s="41">
        <v>59.28492</v>
      </c>
      <c r="M173" s="39">
        <v>0</v>
      </c>
      <c r="N173" s="39">
        <v>1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/>
    </row>
    <row r="174" spans="1:42">
      <c r="A174" s="27" t="s">
        <v>2007</v>
      </c>
      <c r="B174" s="27" t="s">
        <v>139</v>
      </c>
      <c r="C174" s="28">
        <v>111110</v>
      </c>
      <c r="D174" s="28">
        <v>307200</v>
      </c>
      <c r="E174" s="27" t="s">
        <v>1824</v>
      </c>
      <c r="F174" s="28">
        <v>480</v>
      </c>
      <c r="G174" s="28">
        <v>640</v>
      </c>
      <c r="H174" s="39">
        <v>2</v>
      </c>
      <c r="I174" s="40">
        <f t="shared" si="0"/>
        <v>1</v>
      </c>
      <c r="J174" s="33">
        <f t="shared" si="1"/>
        <v>0.75</v>
      </c>
      <c r="K174" s="41">
        <v>11680.26</v>
      </c>
      <c r="L174" s="41">
        <v>76.969849999999994</v>
      </c>
      <c r="M174" s="39">
        <v>0</v>
      </c>
      <c r="N174" s="39">
        <v>1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39">
        <v>0</v>
      </c>
      <c r="AP174" s="39"/>
    </row>
    <row r="175" spans="1:42">
      <c r="A175" s="27" t="s">
        <v>2008</v>
      </c>
      <c r="B175" s="27" t="s">
        <v>140</v>
      </c>
      <c r="C175" s="28">
        <v>72515</v>
      </c>
      <c r="D175" s="28">
        <v>307200</v>
      </c>
      <c r="E175" s="27" t="s">
        <v>1824</v>
      </c>
      <c r="F175" s="28">
        <v>480</v>
      </c>
      <c r="G175" s="28">
        <v>640</v>
      </c>
      <c r="H175" s="39">
        <v>2</v>
      </c>
      <c r="I175" s="40">
        <f t="shared" si="0"/>
        <v>0</v>
      </c>
      <c r="J175" s="33">
        <f t="shared" si="1"/>
        <v>0.75</v>
      </c>
      <c r="K175" s="41">
        <v>4046.7820000000002</v>
      </c>
      <c r="L175" s="41">
        <v>76.628389999999996</v>
      </c>
      <c r="M175" s="39">
        <v>0</v>
      </c>
      <c r="N175" s="39">
        <v>1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39">
        <v>0</v>
      </c>
      <c r="AP175" s="39"/>
    </row>
    <row r="176" spans="1:42">
      <c r="A176" s="27" t="s">
        <v>2009</v>
      </c>
      <c r="B176" s="27" t="s">
        <v>141</v>
      </c>
      <c r="C176" s="28">
        <v>46771</v>
      </c>
      <c r="D176" s="28">
        <v>273280</v>
      </c>
      <c r="E176" s="27" t="s">
        <v>1824</v>
      </c>
      <c r="F176" s="28">
        <v>427</v>
      </c>
      <c r="G176" s="28">
        <v>640</v>
      </c>
      <c r="H176" s="39">
        <v>2</v>
      </c>
      <c r="I176" s="40">
        <f t="shared" si="0"/>
        <v>0</v>
      </c>
      <c r="J176" s="33">
        <f t="shared" si="1"/>
        <v>0.66718750000000004</v>
      </c>
      <c r="K176" s="41">
        <v>1665.595</v>
      </c>
      <c r="L176" s="41">
        <v>76.658010000000004</v>
      </c>
      <c r="M176" s="39">
        <v>0</v>
      </c>
      <c r="N176" s="39">
        <v>1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39">
        <v>0</v>
      </c>
      <c r="AP176" s="39"/>
    </row>
    <row r="177" spans="1:42">
      <c r="A177" s="27" t="s">
        <v>2010</v>
      </c>
      <c r="B177" s="27" t="s">
        <v>1633</v>
      </c>
      <c r="C177" s="28">
        <v>62641</v>
      </c>
      <c r="D177" s="28">
        <v>273280</v>
      </c>
      <c r="E177" s="27" t="s">
        <v>1824</v>
      </c>
      <c r="F177" s="28">
        <v>427</v>
      </c>
      <c r="G177" s="28">
        <v>640</v>
      </c>
      <c r="H177" s="39">
        <v>2</v>
      </c>
      <c r="I177" s="40">
        <f t="shared" si="0"/>
        <v>0</v>
      </c>
      <c r="J177" s="33">
        <f t="shared" si="1"/>
        <v>0.66718750000000004</v>
      </c>
      <c r="K177" s="41">
        <v>5654.2809999999999</v>
      </c>
      <c r="L177" s="41">
        <v>68.881900000000002</v>
      </c>
      <c r="M177" s="39">
        <v>0</v>
      </c>
      <c r="N177" s="39">
        <v>1</v>
      </c>
      <c r="O177" s="39">
        <v>0</v>
      </c>
      <c r="P177" s="39">
        <v>0</v>
      </c>
      <c r="Q177" s="39">
        <v>0</v>
      </c>
      <c r="R177" s="39">
        <v>0</v>
      </c>
      <c r="S177" s="39">
        <v>0</v>
      </c>
      <c r="T177" s="39">
        <v>0</v>
      </c>
      <c r="U177" s="39">
        <v>0</v>
      </c>
      <c r="V177" s="39">
        <v>0</v>
      </c>
      <c r="W177" s="39">
        <v>0</v>
      </c>
      <c r="X177" s="39">
        <v>0</v>
      </c>
      <c r="Y177" s="39">
        <v>0</v>
      </c>
      <c r="Z177" s="39">
        <v>0</v>
      </c>
      <c r="AA177" s="39">
        <v>0</v>
      </c>
      <c r="AB177" s="39">
        <v>0</v>
      </c>
      <c r="AC177" s="39">
        <v>0</v>
      </c>
      <c r="AD177" s="39">
        <v>0</v>
      </c>
      <c r="AE177" s="39">
        <v>0</v>
      </c>
      <c r="AF177" s="39">
        <v>0</v>
      </c>
      <c r="AG177" s="39">
        <v>0</v>
      </c>
      <c r="AH177" s="39">
        <v>0</v>
      </c>
      <c r="AI177" s="39">
        <v>0</v>
      </c>
      <c r="AJ177" s="39">
        <v>0</v>
      </c>
      <c r="AK177" s="39">
        <v>0</v>
      </c>
      <c r="AL177" s="39">
        <v>0</v>
      </c>
      <c r="AM177" s="39">
        <v>0</v>
      </c>
      <c r="AN177" s="39">
        <v>0</v>
      </c>
      <c r="AO177" s="39">
        <v>0</v>
      </c>
      <c r="AP177" s="39"/>
    </row>
    <row r="178" spans="1:42">
      <c r="A178" s="27" t="s">
        <v>2011</v>
      </c>
      <c r="B178" s="27" t="s">
        <v>142</v>
      </c>
      <c r="C178" s="28">
        <v>23854</v>
      </c>
      <c r="D178" s="28">
        <v>273280</v>
      </c>
      <c r="E178" s="27" t="s">
        <v>1824</v>
      </c>
      <c r="F178" s="28">
        <v>427</v>
      </c>
      <c r="G178" s="28">
        <v>640</v>
      </c>
      <c r="H178" s="39">
        <v>2</v>
      </c>
      <c r="I178" s="40">
        <f t="shared" si="0"/>
        <v>0</v>
      </c>
      <c r="J178" s="33">
        <f t="shared" si="1"/>
        <v>0.66718750000000004</v>
      </c>
      <c r="K178" s="41">
        <v>1019.414</v>
      </c>
      <c r="L178" s="41">
        <v>60.904910000000001</v>
      </c>
      <c r="M178" s="39">
        <v>0</v>
      </c>
      <c r="N178" s="39">
        <v>1</v>
      </c>
      <c r="O178" s="39">
        <v>0</v>
      </c>
      <c r="P178" s="39">
        <v>0</v>
      </c>
      <c r="Q178" s="39">
        <v>0</v>
      </c>
      <c r="R178" s="39">
        <v>0</v>
      </c>
      <c r="S178" s="39">
        <v>0</v>
      </c>
      <c r="T178" s="39">
        <v>0</v>
      </c>
      <c r="U178" s="39">
        <v>0</v>
      </c>
      <c r="V178" s="39">
        <v>0</v>
      </c>
      <c r="W178" s="39">
        <v>0</v>
      </c>
      <c r="X178" s="39">
        <v>0</v>
      </c>
      <c r="Y178" s="39">
        <v>0</v>
      </c>
      <c r="Z178" s="39">
        <v>0</v>
      </c>
      <c r="AA178" s="39">
        <v>0</v>
      </c>
      <c r="AB178" s="39">
        <v>0</v>
      </c>
      <c r="AC178" s="39">
        <v>0</v>
      </c>
      <c r="AD178" s="39">
        <v>0</v>
      </c>
      <c r="AE178" s="39">
        <v>0</v>
      </c>
      <c r="AF178" s="39">
        <v>0</v>
      </c>
      <c r="AG178" s="39">
        <v>0</v>
      </c>
      <c r="AH178" s="39">
        <v>0</v>
      </c>
      <c r="AI178" s="39">
        <v>0</v>
      </c>
      <c r="AJ178" s="39">
        <v>0</v>
      </c>
      <c r="AK178" s="39">
        <v>0</v>
      </c>
      <c r="AL178" s="39">
        <v>0</v>
      </c>
      <c r="AM178" s="39">
        <v>0</v>
      </c>
      <c r="AN178" s="39">
        <v>0</v>
      </c>
      <c r="AO178" s="39">
        <v>0</v>
      </c>
      <c r="AP178" s="39"/>
    </row>
    <row r="179" spans="1:42">
      <c r="A179" s="27" t="s">
        <v>2012</v>
      </c>
      <c r="B179" s="27" t="s">
        <v>1634</v>
      </c>
      <c r="C179" s="28">
        <v>40244</v>
      </c>
      <c r="D179" s="28">
        <v>273280</v>
      </c>
      <c r="E179" s="27" t="s">
        <v>1824</v>
      </c>
      <c r="F179" s="28">
        <v>427</v>
      </c>
      <c r="G179" s="28">
        <v>640</v>
      </c>
      <c r="H179" s="39">
        <v>2</v>
      </c>
      <c r="I179" s="40">
        <f t="shared" si="0"/>
        <v>0</v>
      </c>
      <c r="J179" s="33">
        <f t="shared" si="1"/>
        <v>0.66718750000000004</v>
      </c>
      <c r="K179" s="41">
        <v>2788.37</v>
      </c>
      <c r="L179" s="41">
        <v>86.528530000000003</v>
      </c>
      <c r="M179" s="39">
        <v>0</v>
      </c>
      <c r="N179" s="39">
        <v>1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39">
        <v>0</v>
      </c>
      <c r="AP179" s="39"/>
    </row>
    <row r="180" spans="1:42">
      <c r="A180" s="27" t="s">
        <v>2013</v>
      </c>
      <c r="B180" s="27" t="s">
        <v>143</v>
      </c>
      <c r="C180" s="28">
        <v>26815</v>
      </c>
      <c r="D180" s="28">
        <v>173056</v>
      </c>
      <c r="E180" s="27" t="s">
        <v>1824</v>
      </c>
      <c r="F180" s="28">
        <v>416</v>
      </c>
      <c r="G180" s="28">
        <v>416</v>
      </c>
      <c r="H180" s="39">
        <v>1</v>
      </c>
      <c r="I180" s="40">
        <f t="shared" si="0"/>
        <v>0</v>
      </c>
      <c r="J180" s="33">
        <f t="shared" si="1"/>
        <v>1</v>
      </c>
      <c r="K180" s="41">
        <v>888.40599999999995</v>
      </c>
      <c r="L180" s="41">
        <v>47.524659999999997</v>
      </c>
      <c r="M180" s="39">
        <v>0</v>
      </c>
      <c r="N180" s="39">
        <v>0</v>
      </c>
      <c r="O180" s="39">
        <v>1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1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39">
        <v>0</v>
      </c>
      <c r="AP180" s="39"/>
    </row>
    <row r="181" spans="1:42">
      <c r="A181" s="27" t="s">
        <v>2014</v>
      </c>
      <c r="B181" s="27" t="s">
        <v>146</v>
      </c>
      <c r="C181" s="28">
        <v>41772</v>
      </c>
      <c r="D181" s="28">
        <v>173056</v>
      </c>
      <c r="E181" s="27" t="s">
        <v>1824</v>
      </c>
      <c r="F181" s="28">
        <v>416</v>
      </c>
      <c r="G181" s="28">
        <v>416</v>
      </c>
      <c r="H181" s="39">
        <v>1</v>
      </c>
      <c r="I181" s="40">
        <f t="shared" si="0"/>
        <v>0</v>
      </c>
      <c r="J181" s="33">
        <f t="shared" si="1"/>
        <v>1</v>
      </c>
      <c r="K181" s="41">
        <v>2541.4810000000002</v>
      </c>
      <c r="L181" s="41">
        <v>69.346350000000001</v>
      </c>
      <c r="M181" s="39">
        <v>0</v>
      </c>
      <c r="N181" s="39">
        <v>0</v>
      </c>
      <c r="O181" s="39">
        <v>1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1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39">
        <v>0</v>
      </c>
      <c r="AP181" s="39"/>
    </row>
    <row r="182" spans="1:42">
      <c r="A182" s="27" t="s">
        <v>2015</v>
      </c>
      <c r="B182" s="27" t="s">
        <v>147</v>
      </c>
      <c r="C182" s="28">
        <v>33154</v>
      </c>
      <c r="D182" s="28">
        <v>173056</v>
      </c>
      <c r="E182" s="27" t="s">
        <v>1824</v>
      </c>
      <c r="F182" s="28">
        <v>416</v>
      </c>
      <c r="G182" s="28">
        <v>416</v>
      </c>
      <c r="H182" s="39">
        <v>1</v>
      </c>
      <c r="I182" s="40">
        <f t="shared" si="0"/>
        <v>0</v>
      </c>
      <c r="J182" s="33">
        <f t="shared" si="1"/>
        <v>1</v>
      </c>
      <c r="K182" s="41">
        <v>892.81380000000001</v>
      </c>
      <c r="L182" s="41">
        <v>58.721310000000003</v>
      </c>
      <c r="M182" s="39">
        <v>0</v>
      </c>
      <c r="N182" s="39">
        <v>0</v>
      </c>
      <c r="O182" s="39">
        <v>1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1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39">
        <v>0</v>
      </c>
      <c r="AP182" s="39"/>
    </row>
    <row r="183" spans="1:42">
      <c r="A183" s="27" t="s">
        <v>2016</v>
      </c>
      <c r="B183" s="27" t="s">
        <v>148</v>
      </c>
      <c r="C183" s="28">
        <v>32781</v>
      </c>
      <c r="D183" s="28">
        <v>173056</v>
      </c>
      <c r="E183" s="27" t="s">
        <v>1824</v>
      </c>
      <c r="F183" s="28">
        <v>416</v>
      </c>
      <c r="G183" s="28">
        <v>416</v>
      </c>
      <c r="H183" s="39">
        <v>1</v>
      </c>
      <c r="I183" s="40">
        <f t="shared" si="0"/>
        <v>0</v>
      </c>
      <c r="J183" s="33">
        <f t="shared" si="1"/>
        <v>1</v>
      </c>
      <c r="K183" s="41">
        <v>1860.789</v>
      </c>
      <c r="L183" s="41">
        <v>70.606790000000004</v>
      </c>
      <c r="M183" s="39">
        <v>0</v>
      </c>
      <c r="N183" s="39">
        <v>0</v>
      </c>
      <c r="O183" s="39">
        <v>1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1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39">
        <v>0</v>
      </c>
      <c r="AP183" s="39"/>
    </row>
    <row r="184" spans="1:42">
      <c r="A184" s="27" t="s">
        <v>2017</v>
      </c>
      <c r="B184" s="27" t="s">
        <v>149</v>
      </c>
      <c r="C184" s="28">
        <v>42484</v>
      </c>
      <c r="D184" s="28">
        <v>173056</v>
      </c>
      <c r="E184" s="27" t="s">
        <v>1824</v>
      </c>
      <c r="F184" s="28">
        <v>416</v>
      </c>
      <c r="G184" s="28">
        <v>416</v>
      </c>
      <c r="H184" s="39">
        <v>1</v>
      </c>
      <c r="I184" s="40">
        <f t="shared" si="0"/>
        <v>0</v>
      </c>
      <c r="J184" s="33">
        <f t="shared" si="1"/>
        <v>1</v>
      </c>
      <c r="K184" s="41">
        <v>2227.8969999999999</v>
      </c>
      <c r="L184" s="41">
        <v>55.682549999999999</v>
      </c>
      <c r="M184" s="39">
        <v>0</v>
      </c>
      <c r="N184" s="39">
        <v>0</v>
      </c>
      <c r="O184" s="39">
        <v>1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1</v>
      </c>
      <c r="Y184" s="39">
        <v>0</v>
      </c>
      <c r="Z184" s="39">
        <v>0</v>
      </c>
      <c r="AA184" s="39">
        <v>0</v>
      </c>
      <c r="AB184" s="39">
        <v>0</v>
      </c>
      <c r="AC184" s="39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39">
        <v>0</v>
      </c>
      <c r="AN184" s="39">
        <v>0</v>
      </c>
      <c r="AO184" s="39">
        <v>0</v>
      </c>
      <c r="AP184" s="39"/>
    </row>
    <row r="185" spans="1:42">
      <c r="A185" s="27" t="s">
        <v>2018</v>
      </c>
      <c r="B185" s="27" t="s">
        <v>150</v>
      </c>
      <c r="C185" s="28">
        <v>33052</v>
      </c>
      <c r="D185" s="28">
        <v>173056</v>
      </c>
      <c r="E185" s="27" t="s">
        <v>1824</v>
      </c>
      <c r="F185" s="28">
        <v>416</v>
      </c>
      <c r="G185" s="28">
        <v>416</v>
      </c>
      <c r="H185" s="39">
        <v>1</v>
      </c>
      <c r="I185" s="40">
        <f t="shared" si="0"/>
        <v>0</v>
      </c>
      <c r="J185" s="33">
        <f t="shared" si="1"/>
        <v>1</v>
      </c>
      <c r="K185" s="41">
        <v>1870.325</v>
      </c>
      <c r="L185" s="41">
        <v>44.744999999999997</v>
      </c>
      <c r="M185" s="39">
        <v>0</v>
      </c>
      <c r="N185" s="39">
        <v>0</v>
      </c>
      <c r="O185" s="39">
        <v>1</v>
      </c>
      <c r="P185" s="39">
        <v>0</v>
      </c>
      <c r="Q185" s="39">
        <v>0</v>
      </c>
      <c r="R185" s="39">
        <v>0</v>
      </c>
      <c r="S185" s="39">
        <v>0</v>
      </c>
      <c r="T185" s="39">
        <v>0</v>
      </c>
      <c r="U185" s="39">
        <v>0</v>
      </c>
      <c r="V185" s="39">
        <v>0</v>
      </c>
      <c r="W185" s="39">
        <v>0</v>
      </c>
      <c r="X185" s="39">
        <v>1</v>
      </c>
      <c r="Y185" s="39">
        <v>0</v>
      </c>
      <c r="Z185" s="39">
        <v>0</v>
      </c>
      <c r="AA185" s="39">
        <v>0</v>
      </c>
      <c r="AB185" s="39">
        <v>0</v>
      </c>
      <c r="AC185" s="39">
        <v>0</v>
      </c>
      <c r="AD185" s="39">
        <v>0</v>
      </c>
      <c r="AE185" s="39">
        <v>0</v>
      </c>
      <c r="AF185" s="39">
        <v>0</v>
      </c>
      <c r="AG185" s="39">
        <v>0</v>
      </c>
      <c r="AH185" s="39">
        <v>0</v>
      </c>
      <c r="AI185" s="39">
        <v>0</v>
      </c>
      <c r="AJ185" s="39">
        <v>0</v>
      </c>
      <c r="AK185" s="39">
        <v>0</v>
      </c>
      <c r="AL185" s="39">
        <v>0</v>
      </c>
      <c r="AM185" s="39">
        <v>0</v>
      </c>
      <c r="AN185" s="39">
        <v>0</v>
      </c>
      <c r="AO185" s="39">
        <v>0</v>
      </c>
      <c r="AP185" s="39"/>
    </row>
    <row r="186" spans="1:42">
      <c r="A186" s="27" t="s">
        <v>2019</v>
      </c>
      <c r="B186" s="27" t="s">
        <v>151</v>
      </c>
      <c r="C186" s="28">
        <v>30974</v>
      </c>
      <c r="D186" s="28">
        <v>173056</v>
      </c>
      <c r="E186" s="27" t="s">
        <v>1824</v>
      </c>
      <c r="F186" s="28">
        <v>416</v>
      </c>
      <c r="G186" s="28">
        <v>416</v>
      </c>
      <c r="H186" s="39">
        <v>1</v>
      </c>
      <c r="I186" s="40">
        <f t="shared" si="0"/>
        <v>0</v>
      </c>
      <c r="J186" s="33">
        <f t="shared" si="1"/>
        <v>1</v>
      </c>
      <c r="K186" s="41">
        <v>1392.3910000000001</v>
      </c>
      <c r="L186" s="41">
        <v>50.920589999999997</v>
      </c>
      <c r="M186" s="39">
        <v>0</v>
      </c>
      <c r="N186" s="39">
        <v>0</v>
      </c>
      <c r="O186" s="39">
        <v>1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1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39">
        <v>0</v>
      </c>
      <c r="AP186" s="39"/>
    </row>
    <row r="187" spans="1:42">
      <c r="A187" s="27" t="s">
        <v>2020</v>
      </c>
      <c r="B187" s="27" t="s">
        <v>152</v>
      </c>
      <c r="C187" s="28">
        <v>38765</v>
      </c>
      <c r="D187" s="28">
        <v>173056</v>
      </c>
      <c r="E187" s="27" t="s">
        <v>1824</v>
      </c>
      <c r="F187" s="28">
        <v>416</v>
      </c>
      <c r="G187" s="28">
        <v>416</v>
      </c>
      <c r="H187" s="39">
        <v>1</v>
      </c>
      <c r="I187" s="40">
        <f t="shared" si="0"/>
        <v>0</v>
      </c>
      <c r="J187" s="33">
        <f t="shared" si="1"/>
        <v>1</v>
      </c>
      <c r="K187" s="41">
        <v>1432.202</v>
      </c>
      <c r="L187" s="41">
        <v>56.003660000000004</v>
      </c>
      <c r="M187" s="39">
        <v>0</v>
      </c>
      <c r="N187" s="39">
        <v>0</v>
      </c>
      <c r="O187" s="39">
        <v>1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1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39">
        <v>0</v>
      </c>
      <c r="AP187" s="39"/>
    </row>
    <row r="188" spans="1:42">
      <c r="A188" s="27" t="s">
        <v>2021</v>
      </c>
      <c r="B188" s="27" t="s">
        <v>153</v>
      </c>
      <c r="C188" s="28">
        <v>46745</v>
      </c>
      <c r="D188" s="28">
        <v>173056</v>
      </c>
      <c r="E188" s="27" t="s">
        <v>1824</v>
      </c>
      <c r="F188" s="28">
        <v>416</v>
      </c>
      <c r="G188" s="28">
        <v>416</v>
      </c>
      <c r="H188" s="39">
        <v>1</v>
      </c>
      <c r="I188" s="40">
        <f t="shared" si="0"/>
        <v>0</v>
      </c>
      <c r="J188" s="33">
        <f t="shared" si="1"/>
        <v>1</v>
      </c>
      <c r="K188" s="41">
        <v>5338.777</v>
      </c>
      <c r="L188" s="41">
        <v>57.028489999999998</v>
      </c>
      <c r="M188" s="39">
        <v>0</v>
      </c>
      <c r="N188" s="39">
        <v>0</v>
      </c>
      <c r="O188" s="39">
        <v>1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1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39">
        <v>0</v>
      </c>
      <c r="AP188" s="39"/>
    </row>
    <row r="189" spans="1:42">
      <c r="A189" s="27" t="s">
        <v>2022</v>
      </c>
      <c r="B189" s="27" t="s">
        <v>154</v>
      </c>
      <c r="C189" s="28">
        <v>31165</v>
      </c>
      <c r="D189" s="28">
        <v>173056</v>
      </c>
      <c r="E189" s="27" t="s">
        <v>1824</v>
      </c>
      <c r="F189" s="28">
        <v>416</v>
      </c>
      <c r="G189" s="28">
        <v>416</v>
      </c>
      <c r="H189" s="39">
        <v>1</v>
      </c>
      <c r="I189" s="40">
        <f t="shared" si="0"/>
        <v>0</v>
      </c>
      <c r="J189" s="33">
        <f t="shared" si="1"/>
        <v>1</v>
      </c>
      <c r="K189" s="41">
        <v>1311.136</v>
      </c>
      <c r="L189" s="41">
        <v>66.749049999999997</v>
      </c>
      <c r="M189" s="39">
        <v>0</v>
      </c>
      <c r="N189" s="39">
        <v>0</v>
      </c>
      <c r="O189" s="39">
        <v>1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1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39">
        <v>0</v>
      </c>
      <c r="AP189" s="39"/>
    </row>
    <row r="190" spans="1:42">
      <c r="A190" s="27" t="s">
        <v>2023</v>
      </c>
      <c r="B190" s="27" t="s">
        <v>155</v>
      </c>
      <c r="C190" s="28">
        <v>44074</v>
      </c>
      <c r="D190" s="28">
        <v>173056</v>
      </c>
      <c r="E190" s="27" t="s">
        <v>1824</v>
      </c>
      <c r="F190" s="28">
        <v>416</v>
      </c>
      <c r="G190" s="28">
        <v>416</v>
      </c>
      <c r="H190" s="39">
        <v>1</v>
      </c>
      <c r="I190" s="40">
        <f t="shared" si="0"/>
        <v>0</v>
      </c>
      <c r="J190" s="33">
        <f t="shared" si="1"/>
        <v>1</v>
      </c>
      <c r="K190" s="41">
        <v>3587.3409999999999</v>
      </c>
      <c r="L190" s="41">
        <v>57.157240000000002</v>
      </c>
      <c r="M190" s="39">
        <v>0</v>
      </c>
      <c r="N190" s="39">
        <v>0</v>
      </c>
      <c r="O190" s="39">
        <v>1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1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39">
        <v>0</v>
      </c>
      <c r="AP190" s="39"/>
    </row>
    <row r="191" spans="1:42">
      <c r="A191" s="27" t="s">
        <v>2024</v>
      </c>
      <c r="B191" s="27" t="s">
        <v>156</v>
      </c>
      <c r="C191" s="28">
        <v>50571</v>
      </c>
      <c r="D191" s="28">
        <v>173056</v>
      </c>
      <c r="E191" s="27" t="s">
        <v>1824</v>
      </c>
      <c r="F191" s="28">
        <v>416</v>
      </c>
      <c r="G191" s="28">
        <v>416</v>
      </c>
      <c r="H191" s="39">
        <v>1</v>
      </c>
      <c r="I191" s="40">
        <f t="shared" si="0"/>
        <v>0</v>
      </c>
      <c r="J191" s="33">
        <f t="shared" si="1"/>
        <v>1</v>
      </c>
      <c r="K191" s="41">
        <v>3981.1350000000002</v>
      </c>
      <c r="L191" s="41">
        <v>53.583300000000001</v>
      </c>
      <c r="M191" s="39">
        <v>0</v>
      </c>
      <c r="N191" s="39">
        <v>0</v>
      </c>
      <c r="O191" s="39">
        <v>1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1</v>
      </c>
      <c r="Y191" s="39">
        <v>0</v>
      </c>
      <c r="Z191" s="39">
        <v>0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9">
        <v>0</v>
      </c>
      <c r="AJ191" s="39">
        <v>0</v>
      </c>
      <c r="AK191" s="39">
        <v>0</v>
      </c>
      <c r="AL191" s="39">
        <v>0</v>
      </c>
      <c r="AM191" s="39">
        <v>0</v>
      </c>
      <c r="AN191" s="39">
        <v>0</v>
      </c>
      <c r="AO191" s="39">
        <v>0</v>
      </c>
      <c r="AP191" s="39"/>
    </row>
    <row r="192" spans="1:42">
      <c r="A192" s="27" t="s">
        <v>2025</v>
      </c>
      <c r="B192" s="27" t="s">
        <v>157</v>
      </c>
      <c r="C192" s="28">
        <v>34934</v>
      </c>
      <c r="D192" s="28">
        <v>173056</v>
      </c>
      <c r="E192" s="27" t="s">
        <v>1824</v>
      </c>
      <c r="F192" s="28">
        <v>416</v>
      </c>
      <c r="G192" s="28">
        <v>416</v>
      </c>
      <c r="H192" s="39">
        <v>1</v>
      </c>
      <c r="I192" s="40">
        <f t="shared" si="0"/>
        <v>0</v>
      </c>
      <c r="J192" s="33">
        <f t="shared" si="1"/>
        <v>1</v>
      </c>
      <c r="K192" s="41">
        <v>770.51260000000002</v>
      </c>
      <c r="L192" s="41">
        <v>59.789969999999997</v>
      </c>
      <c r="M192" s="39">
        <v>0</v>
      </c>
      <c r="N192" s="39">
        <v>0</v>
      </c>
      <c r="O192" s="39">
        <v>1</v>
      </c>
      <c r="P192" s="39">
        <v>0</v>
      </c>
      <c r="Q192" s="39">
        <v>0</v>
      </c>
      <c r="R192" s="39">
        <v>0</v>
      </c>
      <c r="S192" s="39">
        <v>0</v>
      </c>
      <c r="T192" s="39">
        <v>0</v>
      </c>
      <c r="U192" s="39">
        <v>0</v>
      </c>
      <c r="V192" s="39">
        <v>0</v>
      </c>
      <c r="W192" s="39">
        <v>0</v>
      </c>
      <c r="X192" s="39">
        <v>1</v>
      </c>
      <c r="Y192" s="39">
        <v>0</v>
      </c>
      <c r="Z192" s="39">
        <v>0</v>
      </c>
      <c r="AA192" s="39">
        <v>0</v>
      </c>
      <c r="AB192" s="39">
        <v>0</v>
      </c>
      <c r="AC192" s="39">
        <v>0</v>
      </c>
      <c r="AD192" s="39">
        <v>0</v>
      </c>
      <c r="AE192" s="39">
        <v>0</v>
      </c>
      <c r="AF192" s="39">
        <v>0</v>
      </c>
      <c r="AG192" s="39">
        <v>0</v>
      </c>
      <c r="AH192" s="39">
        <v>0</v>
      </c>
      <c r="AI192" s="39">
        <v>0</v>
      </c>
      <c r="AJ192" s="39">
        <v>0</v>
      </c>
      <c r="AK192" s="39">
        <v>0</v>
      </c>
      <c r="AL192" s="39">
        <v>0</v>
      </c>
      <c r="AM192" s="39">
        <v>0</v>
      </c>
      <c r="AN192" s="39">
        <v>0</v>
      </c>
      <c r="AO192" s="39">
        <v>0</v>
      </c>
      <c r="AP192" s="39"/>
    </row>
    <row r="193" spans="1:42">
      <c r="A193" s="27" t="s">
        <v>2026</v>
      </c>
      <c r="B193" s="27" t="s">
        <v>158</v>
      </c>
      <c r="C193" s="28">
        <v>43922</v>
      </c>
      <c r="D193" s="28">
        <v>173056</v>
      </c>
      <c r="E193" s="27" t="s">
        <v>1824</v>
      </c>
      <c r="F193" s="28">
        <v>416</v>
      </c>
      <c r="G193" s="28">
        <v>416</v>
      </c>
      <c r="H193" s="39">
        <v>1</v>
      </c>
      <c r="I193" s="40">
        <f t="shared" si="0"/>
        <v>0</v>
      </c>
      <c r="J193" s="33">
        <f t="shared" si="1"/>
        <v>1</v>
      </c>
      <c r="K193" s="41">
        <v>2717.5610000000001</v>
      </c>
      <c r="L193" s="41">
        <v>51.81026</v>
      </c>
      <c r="M193" s="39">
        <v>0</v>
      </c>
      <c r="N193" s="39">
        <v>0</v>
      </c>
      <c r="O193" s="39">
        <v>1</v>
      </c>
      <c r="P193" s="39">
        <v>0</v>
      </c>
      <c r="Q193" s="39">
        <v>0</v>
      </c>
      <c r="R193" s="39">
        <v>0</v>
      </c>
      <c r="S193" s="39">
        <v>0</v>
      </c>
      <c r="T193" s="39">
        <v>0</v>
      </c>
      <c r="U193" s="39">
        <v>0</v>
      </c>
      <c r="V193" s="39">
        <v>0</v>
      </c>
      <c r="W193" s="39">
        <v>0</v>
      </c>
      <c r="X193" s="39">
        <v>1</v>
      </c>
      <c r="Y193" s="39">
        <v>0</v>
      </c>
      <c r="Z193" s="39">
        <v>0</v>
      </c>
      <c r="AA193" s="39">
        <v>0</v>
      </c>
      <c r="AB193" s="39">
        <v>0</v>
      </c>
      <c r="AC193" s="39">
        <v>0</v>
      </c>
      <c r="AD193" s="39">
        <v>0</v>
      </c>
      <c r="AE193" s="39">
        <v>0</v>
      </c>
      <c r="AF193" s="39">
        <v>0</v>
      </c>
      <c r="AG193" s="39">
        <v>0</v>
      </c>
      <c r="AH193" s="39">
        <v>0</v>
      </c>
      <c r="AI193" s="39">
        <v>0</v>
      </c>
      <c r="AJ193" s="39">
        <v>0</v>
      </c>
      <c r="AK193" s="39">
        <v>0</v>
      </c>
      <c r="AL193" s="39">
        <v>0</v>
      </c>
      <c r="AM193" s="39">
        <v>0</v>
      </c>
      <c r="AN193" s="39">
        <v>0</v>
      </c>
      <c r="AO193" s="39">
        <v>0</v>
      </c>
      <c r="AP193" s="39"/>
    </row>
    <row r="194" spans="1:42">
      <c r="A194" s="27" t="s">
        <v>2027</v>
      </c>
      <c r="B194" s="27" t="s">
        <v>159</v>
      </c>
      <c r="C194" s="28">
        <v>37850</v>
      </c>
      <c r="D194" s="28">
        <v>173056</v>
      </c>
      <c r="E194" s="27" t="s">
        <v>1824</v>
      </c>
      <c r="F194" s="28">
        <v>416</v>
      </c>
      <c r="G194" s="28">
        <v>416</v>
      </c>
      <c r="H194" s="39">
        <v>1</v>
      </c>
      <c r="I194" s="40">
        <f t="shared" si="0"/>
        <v>0</v>
      </c>
      <c r="J194" s="33">
        <f t="shared" si="1"/>
        <v>1</v>
      </c>
      <c r="K194" s="41">
        <v>2304.5479999999998</v>
      </c>
      <c r="L194" s="41">
        <v>76.353269999999995</v>
      </c>
      <c r="M194" s="39">
        <v>0</v>
      </c>
      <c r="N194" s="39">
        <v>0</v>
      </c>
      <c r="O194" s="39">
        <v>1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1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39">
        <v>0</v>
      </c>
      <c r="AP194" s="39"/>
    </row>
    <row r="195" spans="1:42">
      <c r="A195" s="27" t="s">
        <v>2028</v>
      </c>
      <c r="B195" s="27" t="s">
        <v>160</v>
      </c>
      <c r="C195" s="28">
        <v>39844</v>
      </c>
      <c r="D195" s="28">
        <v>173056</v>
      </c>
      <c r="E195" s="27" t="s">
        <v>1824</v>
      </c>
      <c r="F195" s="28">
        <v>416</v>
      </c>
      <c r="G195" s="28">
        <v>416</v>
      </c>
      <c r="H195" s="39">
        <v>1</v>
      </c>
      <c r="I195" s="40">
        <f t="shared" si="0"/>
        <v>0</v>
      </c>
      <c r="J195" s="33">
        <f t="shared" si="1"/>
        <v>1</v>
      </c>
      <c r="K195" s="41">
        <v>2698.306</v>
      </c>
      <c r="L195" s="41">
        <v>64.540779999999998</v>
      </c>
      <c r="M195" s="39">
        <v>0</v>
      </c>
      <c r="N195" s="39">
        <v>0</v>
      </c>
      <c r="O195" s="39">
        <v>1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1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39">
        <v>0</v>
      </c>
      <c r="AP195" s="39"/>
    </row>
    <row r="196" spans="1:42">
      <c r="A196" s="27" t="s">
        <v>2029</v>
      </c>
      <c r="B196" s="27" t="s">
        <v>161</v>
      </c>
      <c r="C196" s="28">
        <v>40487</v>
      </c>
      <c r="D196" s="28">
        <v>173056</v>
      </c>
      <c r="E196" s="27" t="s">
        <v>1824</v>
      </c>
      <c r="F196" s="28">
        <v>416</v>
      </c>
      <c r="G196" s="28">
        <v>416</v>
      </c>
      <c r="H196" s="39">
        <v>1</v>
      </c>
      <c r="I196" s="40">
        <f t="shared" si="0"/>
        <v>0</v>
      </c>
      <c r="J196" s="33">
        <f t="shared" si="1"/>
        <v>1</v>
      </c>
      <c r="K196" s="41">
        <v>2336.3989999999999</v>
      </c>
      <c r="L196" s="41">
        <v>57.126530000000002</v>
      </c>
      <c r="M196" s="39">
        <v>0</v>
      </c>
      <c r="N196" s="39">
        <v>0</v>
      </c>
      <c r="O196" s="39">
        <v>1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1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39">
        <v>0</v>
      </c>
      <c r="AP196" s="39"/>
    </row>
    <row r="197" spans="1:42">
      <c r="A197" s="27" t="s">
        <v>2030</v>
      </c>
      <c r="B197" s="27" t="s">
        <v>162</v>
      </c>
      <c r="C197" s="28">
        <v>39943</v>
      </c>
      <c r="D197" s="28">
        <v>173056</v>
      </c>
      <c r="E197" s="27" t="s">
        <v>1824</v>
      </c>
      <c r="F197" s="28">
        <v>416</v>
      </c>
      <c r="G197" s="28">
        <v>416</v>
      </c>
      <c r="H197" s="39">
        <v>1</v>
      </c>
      <c r="I197" s="40">
        <f t="shared" si="0"/>
        <v>0</v>
      </c>
      <c r="J197" s="33">
        <f t="shared" si="1"/>
        <v>1</v>
      </c>
      <c r="K197" s="41">
        <v>1983.1590000000001</v>
      </c>
      <c r="L197" s="41">
        <v>72.20008</v>
      </c>
      <c r="M197" s="39">
        <v>0</v>
      </c>
      <c r="N197" s="39">
        <v>0</v>
      </c>
      <c r="O197" s="39">
        <v>1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1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39">
        <v>0</v>
      </c>
      <c r="AP197" s="39"/>
    </row>
    <row r="198" spans="1:42">
      <c r="A198" s="27" t="s">
        <v>2031</v>
      </c>
      <c r="B198" s="27" t="s">
        <v>163</v>
      </c>
      <c r="C198" s="28">
        <v>42975</v>
      </c>
      <c r="D198" s="28">
        <v>173056</v>
      </c>
      <c r="E198" s="27" t="s">
        <v>1824</v>
      </c>
      <c r="F198" s="28">
        <v>416</v>
      </c>
      <c r="G198" s="28">
        <v>416</v>
      </c>
      <c r="H198" s="39">
        <v>1</v>
      </c>
      <c r="I198" s="40">
        <f t="shared" si="0"/>
        <v>0</v>
      </c>
      <c r="J198" s="33">
        <f t="shared" si="1"/>
        <v>1</v>
      </c>
      <c r="K198" s="41">
        <v>2019.4190000000001</v>
      </c>
      <c r="L198" s="41">
        <v>55.979039999999998</v>
      </c>
      <c r="M198" s="39">
        <v>0</v>
      </c>
      <c r="N198" s="39">
        <v>0</v>
      </c>
      <c r="O198" s="39">
        <v>1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1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39">
        <v>0</v>
      </c>
      <c r="AP198" s="39"/>
    </row>
    <row r="199" spans="1:42">
      <c r="A199" s="27" t="s">
        <v>2032</v>
      </c>
      <c r="B199" s="27" t="s">
        <v>164</v>
      </c>
      <c r="C199" s="28">
        <v>40243</v>
      </c>
      <c r="D199" s="28">
        <v>173056</v>
      </c>
      <c r="E199" s="27" t="s">
        <v>1824</v>
      </c>
      <c r="F199" s="28">
        <v>416</v>
      </c>
      <c r="G199" s="28">
        <v>416</v>
      </c>
      <c r="H199" s="39">
        <v>1</v>
      </c>
      <c r="I199" s="40">
        <f t="shared" si="0"/>
        <v>0</v>
      </c>
      <c r="J199" s="33">
        <f t="shared" si="1"/>
        <v>1</v>
      </c>
      <c r="K199" s="41">
        <v>3000.2289999999998</v>
      </c>
      <c r="L199" s="41">
        <v>71.943820000000002</v>
      </c>
      <c r="M199" s="39">
        <v>0</v>
      </c>
      <c r="N199" s="39">
        <v>0</v>
      </c>
      <c r="O199" s="39">
        <v>1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1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39">
        <v>0</v>
      </c>
      <c r="AP199" s="39"/>
    </row>
    <row r="200" spans="1:42">
      <c r="A200" s="27" t="s">
        <v>2033</v>
      </c>
      <c r="B200" s="27" t="s">
        <v>165</v>
      </c>
      <c r="C200" s="28">
        <v>34531</v>
      </c>
      <c r="D200" s="28">
        <v>173056</v>
      </c>
      <c r="E200" s="27" t="s">
        <v>1824</v>
      </c>
      <c r="F200" s="28">
        <v>416</v>
      </c>
      <c r="G200" s="28">
        <v>416</v>
      </c>
      <c r="H200" s="39">
        <v>1</v>
      </c>
      <c r="I200" s="40">
        <f t="shared" si="0"/>
        <v>0</v>
      </c>
      <c r="J200" s="33">
        <f t="shared" si="1"/>
        <v>1</v>
      </c>
      <c r="K200" s="41">
        <v>975.65279999999996</v>
      </c>
      <c r="L200" s="41">
        <v>63.929110000000001</v>
      </c>
      <c r="M200" s="39">
        <v>0</v>
      </c>
      <c r="N200" s="39">
        <v>0</v>
      </c>
      <c r="O200" s="39">
        <v>1</v>
      </c>
      <c r="P200" s="39">
        <v>0</v>
      </c>
      <c r="Q200" s="39">
        <v>0</v>
      </c>
      <c r="R200" s="39">
        <v>0</v>
      </c>
      <c r="S200" s="39">
        <v>0</v>
      </c>
      <c r="T200" s="39">
        <v>0</v>
      </c>
      <c r="U200" s="39">
        <v>0</v>
      </c>
      <c r="V200" s="39">
        <v>0</v>
      </c>
      <c r="W200" s="39">
        <v>0</v>
      </c>
      <c r="X200" s="39">
        <v>1</v>
      </c>
      <c r="Y200" s="39">
        <v>0</v>
      </c>
      <c r="Z200" s="39">
        <v>0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>
        <v>0</v>
      </c>
      <c r="AG200" s="39">
        <v>0</v>
      </c>
      <c r="AH200" s="39">
        <v>0</v>
      </c>
      <c r="AI200" s="39">
        <v>0</v>
      </c>
      <c r="AJ200" s="39">
        <v>0</v>
      </c>
      <c r="AK200" s="39">
        <v>0</v>
      </c>
      <c r="AL200" s="39">
        <v>0</v>
      </c>
      <c r="AM200" s="39">
        <v>0</v>
      </c>
      <c r="AN200" s="39">
        <v>0</v>
      </c>
      <c r="AO200" s="39">
        <v>0</v>
      </c>
      <c r="AP200" s="39"/>
    </row>
    <row r="201" spans="1:42">
      <c r="A201" s="27" t="s">
        <v>2034</v>
      </c>
      <c r="B201" s="27" t="s">
        <v>166</v>
      </c>
      <c r="C201" s="28">
        <v>37891</v>
      </c>
      <c r="D201" s="28">
        <v>173056</v>
      </c>
      <c r="E201" s="27" t="s">
        <v>1824</v>
      </c>
      <c r="F201" s="28">
        <v>416</v>
      </c>
      <c r="G201" s="28">
        <v>416</v>
      </c>
      <c r="H201" s="39">
        <v>1</v>
      </c>
      <c r="I201" s="40">
        <f t="shared" si="0"/>
        <v>0</v>
      </c>
      <c r="J201" s="33">
        <f t="shared" si="1"/>
        <v>1</v>
      </c>
      <c r="K201" s="41">
        <v>1089.701</v>
      </c>
      <c r="L201" s="41">
        <v>51.509399999999999</v>
      </c>
      <c r="M201" s="39">
        <v>0</v>
      </c>
      <c r="N201" s="39">
        <v>0</v>
      </c>
      <c r="O201" s="39">
        <v>1</v>
      </c>
      <c r="P201" s="39">
        <v>0</v>
      </c>
      <c r="Q201" s="39">
        <v>0</v>
      </c>
      <c r="R201" s="39">
        <v>0</v>
      </c>
      <c r="S201" s="39">
        <v>0</v>
      </c>
      <c r="T201" s="39">
        <v>0</v>
      </c>
      <c r="U201" s="39">
        <v>0</v>
      </c>
      <c r="V201" s="39">
        <v>0</v>
      </c>
      <c r="W201" s="39">
        <v>0</v>
      </c>
      <c r="X201" s="39">
        <v>1</v>
      </c>
      <c r="Y201" s="39">
        <v>0</v>
      </c>
      <c r="Z201" s="39">
        <v>0</v>
      </c>
      <c r="AA201" s="39">
        <v>0</v>
      </c>
      <c r="AB201" s="39">
        <v>0</v>
      </c>
      <c r="AC201" s="39">
        <v>0</v>
      </c>
      <c r="AD201" s="39">
        <v>0</v>
      </c>
      <c r="AE201" s="39">
        <v>0</v>
      </c>
      <c r="AF201" s="39">
        <v>0</v>
      </c>
      <c r="AG201" s="39">
        <v>0</v>
      </c>
      <c r="AH201" s="39">
        <v>0</v>
      </c>
      <c r="AI201" s="39">
        <v>0</v>
      </c>
      <c r="AJ201" s="39">
        <v>0</v>
      </c>
      <c r="AK201" s="39">
        <v>0</v>
      </c>
      <c r="AL201" s="39">
        <v>0</v>
      </c>
      <c r="AM201" s="39">
        <v>0</v>
      </c>
      <c r="AN201" s="39">
        <v>0</v>
      </c>
      <c r="AO201" s="39">
        <v>0</v>
      </c>
      <c r="AP201" s="39"/>
    </row>
    <row r="202" spans="1:42">
      <c r="A202" s="27" t="s">
        <v>2035</v>
      </c>
      <c r="B202" s="27" t="s">
        <v>167</v>
      </c>
      <c r="C202" s="28">
        <v>21154</v>
      </c>
      <c r="D202" s="28">
        <v>173056</v>
      </c>
      <c r="E202" s="27" t="s">
        <v>1824</v>
      </c>
      <c r="F202" s="28">
        <v>416</v>
      </c>
      <c r="G202" s="28">
        <v>416</v>
      </c>
      <c r="H202" s="39">
        <v>1</v>
      </c>
      <c r="I202" s="40">
        <f t="shared" si="0"/>
        <v>0</v>
      </c>
      <c r="J202" s="33">
        <f t="shared" si="1"/>
        <v>1</v>
      </c>
      <c r="K202" s="41">
        <v>603.36559999999997</v>
      </c>
      <c r="L202" s="41">
        <v>66.789580000000001</v>
      </c>
      <c r="M202" s="39">
        <v>0</v>
      </c>
      <c r="N202" s="39">
        <v>0</v>
      </c>
      <c r="O202" s="39">
        <v>1</v>
      </c>
      <c r="P202" s="39">
        <v>0</v>
      </c>
      <c r="Q202" s="39">
        <v>0</v>
      </c>
      <c r="R202" s="39">
        <v>0</v>
      </c>
      <c r="S202" s="39">
        <v>0</v>
      </c>
      <c r="T202" s="39">
        <v>0</v>
      </c>
      <c r="U202" s="39">
        <v>0</v>
      </c>
      <c r="V202" s="39">
        <v>0</v>
      </c>
      <c r="W202" s="39">
        <v>0</v>
      </c>
      <c r="X202" s="39">
        <v>1</v>
      </c>
      <c r="Y202" s="39">
        <v>0</v>
      </c>
      <c r="Z202" s="39">
        <v>0</v>
      </c>
      <c r="AA202" s="39">
        <v>0</v>
      </c>
      <c r="AB202" s="39">
        <v>0</v>
      </c>
      <c r="AC202" s="39">
        <v>0</v>
      </c>
      <c r="AD202" s="39">
        <v>0</v>
      </c>
      <c r="AE202" s="39">
        <v>0</v>
      </c>
      <c r="AF202" s="39">
        <v>0</v>
      </c>
      <c r="AG202" s="39">
        <v>0</v>
      </c>
      <c r="AH202" s="39">
        <v>0</v>
      </c>
      <c r="AI202" s="39">
        <v>0</v>
      </c>
      <c r="AJ202" s="39">
        <v>0</v>
      </c>
      <c r="AK202" s="39">
        <v>0</v>
      </c>
      <c r="AL202" s="39">
        <v>0</v>
      </c>
      <c r="AM202" s="39">
        <v>0</v>
      </c>
      <c r="AN202" s="39">
        <v>0</v>
      </c>
      <c r="AO202" s="39">
        <v>0</v>
      </c>
      <c r="AP202" s="39"/>
    </row>
    <row r="203" spans="1:42">
      <c r="A203" s="27" t="s">
        <v>2036</v>
      </c>
      <c r="B203" s="27" t="s">
        <v>168</v>
      </c>
      <c r="C203" s="28">
        <v>38495</v>
      </c>
      <c r="D203" s="28">
        <v>173056</v>
      </c>
      <c r="E203" s="27" t="s">
        <v>1824</v>
      </c>
      <c r="F203" s="28">
        <v>416</v>
      </c>
      <c r="G203" s="28">
        <v>416</v>
      </c>
      <c r="H203" s="39">
        <v>1</v>
      </c>
      <c r="I203" s="40">
        <f t="shared" si="0"/>
        <v>0</v>
      </c>
      <c r="J203" s="33">
        <f t="shared" si="1"/>
        <v>1</v>
      </c>
      <c r="K203" s="41">
        <v>1794.038</v>
      </c>
      <c r="L203" s="41">
        <v>63.231720000000003</v>
      </c>
      <c r="M203" s="39">
        <v>0</v>
      </c>
      <c r="N203" s="39">
        <v>0</v>
      </c>
      <c r="O203" s="39">
        <v>1</v>
      </c>
      <c r="P203" s="39">
        <v>0</v>
      </c>
      <c r="Q203" s="39">
        <v>0</v>
      </c>
      <c r="R203" s="39">
        <v>0</v>
      </c>
      <c r="S203" s="39">
        <v>0</v>
      </c>
      <c r="T203" s="39">
        <v>0</v>
      </c>
      <c r="U203" s="39">
        <v>0</v>
      </c>
      <c r="V203" s="39">
        <v>0</v>
      </c>
      <c r="W203" s="39">
        <v>0</v>
      </c>
      <c r="X203" s="39">
        <v>1</v>
      </c>
      <c r="Y203" s="39">
        <v>0</v>
      </c>
      <c r="Z203" s="39">
        <v>0</v>
      </c>
      <c r="AA203" s="39">
        <v>0</v>
      </c>
      <c r="AB203" s="39">
        <v>0</v>
      </c>
      <c r="AC203" s="39">
        <v>0</v>
      </c>
      <c r="AD203" s="39">
        <v>0</v>
      </c>
      <c r="AE203" s="39">
        <v>0</v>
      </c>
      <c r="AF203" s="39">
        <v>0</v>
      </c>
      <c r="AG203" s="39">
        <v>0</v>
      </c>
      <c r="AH203" s="39">
        <v>0</v>
      </c>
      <c r="AI203" s="39">
        <v>0</v>
      </c>
      <c r="AJ203" s="39">
        <v>0</v>
      </c>
      <c r="AK203" s="39">
        <v>0</v>
      </c>
      <c r="AL203" s="39">
        <v>0</v>
      </c>
      <c r="AM203" s="39">
        <v>0</v>
      </c>
      <c r="AN203" s="39">
        <v>0</v>
      </c>
      <c r="AO203" s="39">
        <v>0</v>
      </c>
      <c r="AP203" s="39"/>
    </row>
    <row r="204" spans="1:42">
      <c r="A204" s="27" t="s">
        <v>2037</v>
      </c>
      <c r="B204" s="27" t="s">
        <v>1569</v>
      </c>
      <c r="C204" s="28">
        <v>36927</v>
      </c>
      <c r="D204" s="28">
        <v>173056</v>
      </c>
      <c r="E204" s="27" t="s">
        <v>1824</v>
      </c>
      <c r="F204" s="28">
        <v>416</v>
      </c>
      <c r="G204" s="28">
        <v>416</v>
      </c>
      <c r="H204" s="39">
        <v>1</v>
      </c>
      <c r="I204" s="40">
        <f t="shared" si="0"/>
        <v>0</v>
      </c>
      <c r="J204" s="33">
        <f t="shared" si="1"/>
        <v>1</v>
      </c>
      <c r="K204" s="41">
        <v>683.19420000000002</v>
      </c>
      <c r="L204" s="41">
        <v>55.630609999999997</v>
      </c>
      <c r="M204" s="39">
        <v>0</v>
      </c>
      <c r="N204" s="39">
        <v>0</v>
      </c>
      <c r="O204" s="39">
        <v>1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9">
        <v>0</v>
      </c>
      <c r="V204" s="39">
        <v>0</v>
      </c>
      <c r="W204" s="39">
        <v>0</v>
      </c>
      <c r="X204" s="39">
        <v>1</v>
      </c>
      <c r="Y204" s="39">
        <v>0</v>
      </c>
      <c r="Z204" s="39">
        <v>0</v>
      </c>
      <c r="AA204" s="39">
        <v>0</v>
      </c>
      <c r="AB204" s="39">
        <v>0</v>
      </c>
      <c r="AC204" s="39">
        <v>0</v>
      </c>
      <c r="AD204" s="39">
        <v>0</v>
      </c>
      <c r="AE204" s="39">
        <v>0</v>
      </c>
      <c r="AF204" s="39">
        <v>0</v>
      </c>
      <c r="AG204" s="39">
        <v>0</v>
      </c>
      <c r="AH204" s="39">
        <v>0</v>
      </c>
      <c r="AI204" s="39">
        <v>0</v>
      </c>
      <c r="AJ204" s="39">
        <v>0</v>
      </c>
      <c r="AK204" s="39">
        <v>0</v>
      </c>
      <c r="AL204" s="39">
        <v>0</v>
      </c>
      <c r="AM204" s="39">
        <v>0</v>
      </c>
      <c r="AN204" s="39">
        <v>0</v>
      </c>
      <c r="AO204" s="39">
        <v>0</v>
      </c>
      <c r="AP204" s="39"/>
    </row>
    <row r="205" spans="1:42">
      <c r="A205" s="27" t="s">
        <v>2038</v>
      </c>
      <c r="B205" s="27" t="s">
        <v>169</v>
      </c>
      <c r="C205" s="28">
        <v>36894</v>
      </c>
      <c r="D205" s="28">
        <v>173056</v>
      </c>
      <c r="E205" s="27" t="s">
        <v>1824</v>
      </c>
      <c r="F205" s="28">
        <v>416</v>
      </c>
      <c r="G205" s="28">
        <v>416</v>
      </c>
      <c r="H205" s="39">
        <v>1</v>
      </c>
      <c r="I205" s="40">
        <f t="shared" si="0"/>
        <v>0</v>
      </c>
      <c r="J205" s="33">
        <f t="shared" si="1"/>
        <v>1</v>
      </c>
      <c r="K205" s="41">
        <v>2385.6909999999998</v>
      </c>
      <c r="L205" s="41">
        <v>60.528959999999998</v>
      </c>
      <c r="M205" s="39">
        <v>0</v>
      </c>
      <c r="N205" s="39">
        <v>0</v>
      </c>
      <c r="O205" s="39">
        <v>1</v>
      </c>
      <c r="P205" s="39">
        <v>0</v>
      </c>
      <c r="Q205" s="39">
        <v>0</v>
      </c>
      <c r="R205" s="39">
        <v>0</v>
      </c>
      <c r="S205" s="39">
        <v>0</v>
      </c>
      <c r="T205" s="39">
        <v>0</v>
      </c>
      <c r="U205" s="39">
        <v>0</v>
      </c>
      <c r="V205" s="39">
        <v>0</v>
      </c>
      <c r="W205" s="39">
        <v>0</v>
      </c>
      <c r="X205" s="39">
        <v>1</v>
      </c>
      <c r="Y205" s="39">
        <v>0</v>
      </c>
      <c r="Z205" s="39">
        <v>0</v>
      </c>
      <c r="AA205" s="39">
        <v>0</v>
      </c>
      <c r="AB205" s="39">
        <v>0</v>
      </c>
      <c r="AC205" s="39">
        <v>0</v>
      </c>
      <c r="AD205" s="39">
        <v>0</v>
      </c>
      <c r="AE205" s="39">
        <v>0</v>
      </c>
      <c r="AF205" s="39">
        <v>0</v>
      </c>
      <c r="AG205" s="39">
        <v>0</v>
      </c>
      <c r="AH205" s="39">
        <v>0</v>
      </c>
      <c r="AI205" s="39">
        <v>0</v>
      </c>
      <c r="AJ205" s="39">
        <v>0</v>
      </c>
      <c r="AK205" s="39">
        <v>0</v>
      </c>
      <c r="AL205" s="39">
        <v>0</v>
      </c>
      <c r="AM205" s="39">
        <v>0</v>
      </c>
      <c r="AN205" s="39">
        <v>0</v>
      </c>
      <c r="AO205" s="39">
        <v>0</v>
      </c>
      <c r="AP205" s="39"/>
    </row>
    <row r="206" spans="1:42">
      <c r="A206" s="27" t="s">
        <v>2039</v>
      </c>
      <c r="B206" s="27" t="s">
        <v>170</v>
      </c>
      <c r="C206" s="28">
        <v>25375</v>
      </c>
      <c r="D206" s="28">
        <v>173056</v>
      </c>
      <c r="E206" s="27" t="s">
        <v>1824</v>
      </c>
      <c r="F206" s="28">
        <v>416</v>
      </c>
      <c r="G206" s="28">
        <v>416</v>
      </c>
      <c r="H206" s="39">
        <v>1</v>
      </c>
      <c r="I206" s="40">
        <f t="shared" si="0"/>
        <v>0</v>
      </c>
      <c r="J206" s="33">
        <f t="shared" si="1"/>
        <v>1</v>
      </c>
      <c r="K206" s="41">
        <v>372.37950000000001</v>
      </c>
      <c r="L206" s="41">
        <v>40.002769999999998</v>
      </c>
      <c r="M206" s="39">
        <v>0</v>
      </c>
      <c r="N206" s="39">
        <v>0</v>
      </c>
      <c r="O206" s="39">
        <v>1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9">
        <v>0</v>
      </c>
      <c r="V206" s="39">
        <v>0</v>
      </c>
      <c r="W206" s="39">
        <v>0</v>
      </c>
      <c r="X206" s="39">
        <v>1</v>
      </c>
      <c r="Y206" s="39">
        <v>0</v>
      </c>
      <c r="Z206" s="39">
        <v>0</v>
      </c>
      <c r="AA206" s="39">
        <v>0</v>
      </c>
      <c r="AB206" s="39">
        <v>0</v>
      </c>
      <c r="AC206" s="39">
        <v>0</v>
      </c>
      <c r="AD206" s="39">
        <v>0</v>
      </c>
      <c r="AE206" s="39">
        <v>0</v>
      </c>
      <c r="AF206" s="39">
        <v>0</v>
      </c>
      <c r="AG206" s="39">
        <v>0</v>
      </c>
      <c r="AH206" s="39">
        <v>0</v>
      </c>
      <c r="AI206" s="39">
        <v>0</v>
      </c>
      <c r="AJ206" s="39">
        <v>0</v>
      </c>
      <c r="AK206" s="39">
        <v>0</v>
      </c>
      <c r="AL206" s="39">
        <v>0</v>
      </c>
      <c r="AM206" s="39">
        <v>0</v>
      </c>
      <c r="AN206" s="39">
        <v>0</v>
      </c>
      <c r="AO206" s="39">
        <v>0</v>
      </c>
      <c r="AP206" s="39"/>
    </row>
    <row r="207" spans="1:42">
      <c r="A207" s="27" t="s">
        <v>2040</v>
      </c>
      <c r="B207" s="27" t="s">
        <v>1637</v>
      </c>
      <c r="C207" s="28">
        <v>41164</v>
      </c>
      <c r="D207" s="28">
        <v>173056</v>
      </c>
      <c r="E207" s="27" t="s">
        <v>1824</v>
      </c>
      <c r="F207" s="28">
        <v>416</v>
      </c>
      <c r="G207" s="28">
        <v>416</v>
      </c>
      <c r="H207" s="39">
        <v>1</v>
      </c>
      <c r="I207" s="40">
        <f t="shared" si="0"/>
        <v>0</v>
      </c>
      <c r="J207" s="33">
        <f t="shared" si="1"/>
        <v>1</v>
      </c>
      <c r="K207" s="41">
        <v>2185.3330000000001</v>
      </c>
      <c r="L207" s="41">
        <v>61.023609999999998</v>
      </c>
      <c r="M207" s="39">
        <v>0</v>
      </c>
      <c r="N207" s="39">
        <v>0</v>
      </c>
      <c r="O207" s="39">
        <v>1</v>
      </c>
      <c r="P207" s="39">
        <v>0</v>
      </c>
      <c r="Q207" s="39">
        <v>0</v>
      </c>
      <c r="R207" s="39">
        <v>0</v>
      </c>
      <c r="S207" s="39">
        <v>0</v>
      </c>
      <c r="T207" s="39">
        <v>0</v>
      </c>
      <c r="U207" s="39">
        <v>0</v>
      </c>
      <c r="V207" s="39">
        <v>0</v>
      </c>
      <c r="W207" s="39">
        <v>0</v>
      </c>
      <c r="X207" s="39">
        <v>1</v>
      </c>
      <c r="Y207" s="39">
        <v>0</v>
      </c>
      <c r="Z207" s="39">
        <v>0</v>
      </c>
      <c r="AA207" s="39">
        <v>0</v>
      </c>
      <c r="AB207" s="39">
        <v>0</v>
      </c>
      <c r="AC207" s="39">
        <v>0</v>
      </c>
      <c r="AD207" s="39">
        <v>0</v>
      </c>
      <c r="AE207" s="39">
        <v>0</v>
      </c>
      <c r="AF207" s="39">
        <v>0</v>
      </c>
      <c r="AG207" s="39">
        <v>0</v>
      </c>
      <c r="AH207" s="39">
        <v>0</v>
      </c>
      <c r="AI207" s="39">
        <v>0</v>
      </c>
      <c r="AJ207" s="39">
        <v>0</v>
      </c>
      <c r="AK207" s="39">
        <v>0</v>
      </c>
      <c r="AL207" s="39">
        <v>0</v>
      </c>
      <c r="AM207" s="39">
        <v>0</v>
      </c>
      <c r="AN207" s="39">
        <v>0</v>
      </c>
      <c r="AO207" s="39">
        <v>0</v>
      </c>
      <c r="AP207" s="39"/>
    </row>
    <row r="208" spans="1:42">
      <c r="A208" s="27" t="s">
        <v>2041</v>
      </c>
      <c r="B208" s="27" t="s">
        <v>171</v>
      </c>
      <c r="C208" s="28">
        <v>30772</v>
      </c>
      <c r="D208" s="28">
        <v>173056</v>
      </c>
      <c r="E208" s="27" t="s">
        <v>1824</v>
      </c>
      <c r="F208" s="28">
        <v>416</v>
      </c>
      <c r="G208" s="28">
        <v>416</v>
      </c>
      <c r="H208" s="39">
        <v>1</v>
      </c>
      <c r="I208" s="40">
        <f t="shared" si="0"/>
        <v>0</v>
      </c>
      <c r="J208" s="33">
        <f t="shared" si="1"/>
        <v>1</v>
      </c>
      <c r="K208" s="41">
        <v>1279.3889999999999</v>
      </c>
      <c r="L208" s="41">
        <v>60.963059999999999</v>
      </c>
      <c r="M208" s="39">
        <v>0</v>
      </c>
      <c r="N208" s="39">
        <v>0</v>
      </c>
      <c r="O208" s="39">
        <v>1</v>
      </c>
      <c r="P208" s="39">
        <v>0</v>
      </c>
      <c r="Q208" s="39">
        <v>0</v>
      </c>
      <c r="R208" s="39">
        <v>0</v>
      </c>
      <c r="S208" s="39">
        <v>0</v>
      </c>
      <c r="T208" s="39">
        <v>0</v>
      </c>
      <c r="U208" s="39">
        <v>0</v>
      </c>
      <c r="V208" s="39">
        <v>0</v>
      </c>
      <c r="W208" s="39">
        <v>0</v>
      </c>
      <c r="X208" s="39">
        <v>1</v>
      </c>
      <c r="Y208" s="39">
        <v>0</v>
      </c>
      <c r="Z208" s="39">
        <v>0</v>
      </c>
      <c r="AA208" s="39">
        <v>0</v>
      </c>
      <c r="AB208" s="39">
        <v>0</v>
      </c>
      <c r="AC208" s="39">
        <v>0</v>
      </c>
      <c r="AD208" s="39">
        <v>0</v>
      </c>
      <c r="AE208" s="39">
        <v>0</v>
      </c>
      <c r="AF208" s="39">
        <v>0</v>
      </c>
      <c r="AG208" s="39">
        <v>0</v>
      </c>
      <c r="AH208" s="39">
        <v>0</v>
      </c>
      <c r="AI208" s="39">
        <v>0</v>
      </c>
      <c r="AJ208" s="39">
        <v>0</v>
      </c>
      <c r="AK208" s="39">
        <v>0</v>
      </c>
      <c r="AL208" s="39">
        <v>0</v>
      </c>
      <c r="AM208" s="39">
        <v>0</v>
      </c>
      <c r="AN208" s="39">
        <v>0</v>
      </c>
      <c r="AO208" s="39">
        <v>0</v>
      </c>
      <c r="AP208" s="39"/>
    </row>
    <row r="209" spans="1:42">
      <c r="A209" s="27" t="s">
        <v>2042</v>
      </c>
      <c r="B209" s="27" t="s">
        <v>172</v>
      </c>
      <c r="C209" s="28">
        <v>36424</v>
      </c>
      <c r="D209" s="28">
        <v>173056</v>
      </c>
      <c r="E209" s="27" t="s">
        <v>1824</v>
      </c>
      <c r="F209" s="28">
        <v>416</v>
      </c>
      <c r="G209" s="28">
        <v>416</v>
      </c>
      <c r="H209" s="39">
        <v>1</v>
      </c>
      <c r="I209" s="40">
        <f t="shared" si="0"/>
        <v>0</v>
      </c>
      <c r="J209" s="33">
        <f t="shared" si="1"/>
        <v>1</v>
      </c>
      <c r="K209" s="41">
        <v>1935.518</v>
      </c>
      <c r="L209" s="41">
        <v>83.222340000000003</v>
      </c>
      <c r="M209" s="39">
        <v>0</v>
      </c>
      <c r="N209" s="39">
        <v>0</v>
      </c>
      <c r="O209" s="39">
        <v>1</v>
      </c>
      <c r="P209" s="39">
        <v>0</v>
      </c>
      <c r="Q209" s="39">
        <v>0</v>
      </c>
      <c r="R209" s="39">
        <v>0</v>
      </c>
      <c r="S209" s="39">
        <v>0</v>
      </c>
      <c r="T209" s="39">
        <v>0</v>
      </c>
      <c r="U209" s="39">
        <v>0</v>
      </c>
      <c r="V209" s="39">
        <v>0</v>
      </c>
      <c r="W209" s="39">
        <v>0</v>
      </c>
      <c r="X209" s="39">
        <v>1</v>
      </c>
      <c r="Y209" s="39">
        <v>0</v>
      </c>
      <c r="Z209" s="39">
        <v>0</v>
      </c>
      <c r="AA209" s="39">
        <v>0</v>
      </c>
      <c r="AB209" s="39">
        <v>0</v>
      </c>
      <c r="AC209" s="39">
        <v>0</v>
      </c>
      <c r="AD209" s="39">
        <v>0</v>
      </c>
      <c r="AE209" s="39">
        <v>0</v>
      </c>
      <c r="AF209" s="39">
        <v>0</v>
      </c>
      <c r="AG209" s="39">
        <v>0</v>
      </c>
      <c r="AH209" s="39">
        <v>0</v>
      </c>
      <c r="AI209" s="39">
        <v>0</v>
      </c>
      <c r="AJ209" s="39">
        <v>0</v>
      </c>
      <c r="AK209" s="39">
        <v>0</v>
      </c>
      <c r="AL209" s="39">
        <v>0</v>
      </c>
      <c r="AM209" s="39">
        <v>0</v>
      </c>
      <c r="AN209" s="39">
        <v>0</v>
      </c>
      <c r="AO209" s="39">
        <v>0</v>
      </c>
      <c r="AP209" s="39"/>
    </row>
    <row r="210" spans="1:42">
      <c r="A210" s="27" t="s">
        <v>2043</v>
      </c>
      <c r="B210" s="27" t="s">
        <v>173</v>
      </c>
      <c r="C210" s="28">
        <v>23728</v>
      </c>
      <c r="D210" s="28">
        <v>173056</v>
      </c>
      <c r="E210" s="27" t="s">
        <v>1824</v>
      </c>
      <c r="F210" s="28">
        <v>416</v>
      </c>
      <c r="G210" s="28">
        <v>416</v>
      </c>
      <c r="H210" s="39">
        <v>1</v>
      </c>
      <c r="I210" s="40">
        <f t="shared" si="0"/>
        <v>0</v>
      </c>
      <c r="J210" s="33">
        <f t="shared" si="1"/>
        <v>1</v>
      </c>
      <c r="K210" s="41">
        <v>398.99360000000001</v>
      </c>
      <c r="L210" s="41">
        <v>65.894570000000002</v>
      </c>
      <c r="M210" s="39">
        <v>0</v>
      </c>
      <c r="N210" s="39">
        <v>0</v>
      </c>
      <c r="O210" s="39">
        <v>1</v>
      </c>
      <c r="P210" s="39">
        <v>0</v>
      </c>
      <c r="Q210" s="39">
        <v>0</v>
      </c>
      <c r="R210" s="39">
        <v>0</v>
      </c>
      <c r="S210" s="39">
        <v>0</v>
      </c>
      <c r="T210" s="39">
        <v>0</v>
      </c>
      <c r="U210" s="39">
        <v>0</v>
      </c>
      <c r="V210" s="39">
        <v>0</v>
      </c>
      <c r="W210" s="39">
        <v>0</v>
      </c>
      <c r="X210" s="39">
        <v>1</v>
      </c>
      <c r="Y210" s="39">
        <v>0</v>
      </c>
      <c r="Z210" s="39">
        <v>0</v>
      </c>
      <c r="AA210" s="39">
        <v>0</v>
      </c>
      <c r="AB210" s="39">
        <v>0</v>
      </c>
      <c r="AC210" s="39">
        <v>0</v>
      </c>
      <c r="AD210" s="39">
        <v>0</v>
      </c>
      <c r="AE210" s="39">
        <v>0</v>
      </c>
      <c r="AF210" s="39">
        <v>0</v>
      </c>
      <c r="AG210" s="39">
        <v>0</v>
      </c>
      <c r="AH210" s="39">
        <v>0</v>
      </c>
      <c r="AI210" s="39">
        <v>0</v>
      </c>
      <c r="AJ210" s="39">
        <v>0</v>
      </c>
      <c r="AK210" s="39">
        <v>0</v>
      </c>
      <c r="AL210" s="39">
        <v>0</v>
      </c>
      <c r="AM210" s="39">
        <v>0</v>
      </c>
      <c r="AN210" s="39">
        <v>0</v>
      </c>
      <c r="AO210" s="39">
        <v>0</v>
      </c>
      <c r="AP210" s="39"/>
    </row>
    <row r="211" spans="1:42">
      <c r="A211" s="27" t="s">
        <v>2044</v>
      </c>
      <c r="B211" s="27" t="s">
        <v>1638</v>
      </c>
      <c r="C211" s="28">
        <v>21306</v>
      </c>
      <c r="D211" s="28">
        <v>173056</v>
      </c>
      <c r="E211" s="27" t="s">
        <v>1824</v>
      </c>
      <c r="F211" s="28">
        <v>416</v>
      </c>
      <c r="G211" s="28">
        <v>416</v>
      </c>
      <c r="H211" s="39">
        <v>1</v>
      </c>
      <c r="I211" s="40">
        <f t="shared" si="0"/>
        <v>0</v>
      </c>
      <c r="J211" s="33">
        <f t="shared" si="1"/>
        <v>1</v>
      </c>
      <c r="K211" s="41">
        <v>448.75959999999998</v>
      </c>
      <c r="L211" s="41">
        <v>77.57826</v>
      </c>
      <c r="M211" s="39">
        <v>0</v>
      </c>
      <c r="N211" s="39">
        <v>0</v>
      </c>
      <c r="O211" s="39">
        <v>1</v>
      </c>
      <c r="P211" s="39">
        <v>0</v>
      </c>
      <c r="Q211" s="39">
        <v>0</v>
      </c>
      <c r="R211" s="39">
        <v>0</v>
      </c>
      <c r="S211" s="39">
        <v>0</v>
      </c>
      <c r="T211" s="39">
        <v>0</v>
      </c>
      <c r="U211" s="39">
        <v>0</v>
      </c>
      <c r="V211" s="39">
        <v>0</v>
      </c>
      <c r="W211" s="39">
        <v>0</v>
      </c>
      <c r="X211" s="39">
        <v>1</v>
      </c>
      <c r="Y211" s="39">
        <v>0</v>
      </c>
      <c r="Z211" s="39">
        <v>0</v>
      </c>
      <c r="AA211" s="39">
        <v>0</v>
      </c>
      <c r="AB211" s="39">
        <v>0</v>
      </c>
      <c r="AC211" s="39">
        <v>0</v>
      </c>
      <c r="AD211" s="39">
        <v>0</v>
      </c>
      <c r="AE211" s="39">
        <v>0</v>
      </c>
      <c r="AF211" s="39">
        <v>0</v>
      </c>
      <c r="AG211" s="39">
        <v>0</v>
      </c>
      <c r="AH211" s="39">
        <v>0</v>
      </c>
      <c r="AI211" s="39">
        <v>0</v>
      </c>
      <c r="AJ211" s="39">
        <v>0</v>
      </c>
      <c r="AK211" s="39">
        <v>0</v>
      </c>
      <c r="AL211" s="39">
        <v>0</v>
      </c>
      <c r="AM211" s="39">
        <v>0</v>
      </c>
      <c r="AN211" s="39">
        <v>0</v>
      </c>
      <c r="AO211" s="39">
        <v>0</v>
      </c>
      <c r="AP211" s="39"/>
    </row>
    <row r="212" spans="1:42">
      <c r="A212" s="27" t="s">
        <v>2045</v>
      </c>
      <c r="B212" s="27" t="s">
        <v>174</v>
      </c>
      <c r="C212" s="28">
        <v>18229</v>
      </c>
      <c r="D212" s="28">
        <v>173056</v>
      </c>
      <c r="E212" s="27" t="s">
        <v>1824</v>
      </c>
      <c r="F212" s="28">
        <v>416</v>
      </c>
      <c r="G212" s="28">
        <v>416</v>
      </c>
      <c r="H212" s="39">
        <v>1</v>
      </c>
      <c r="I212" s="40">
        <f t="shared" si="0"/>
        <v>0</v>
      </c>
      <c r="J212" s="33">
        <f t="shared" si="1"/>
        <v>1</v>
      </c>
      <c r="K212" s="41">
        <v>432.0068</v>
      </c>
      <c r="L212" s="41">
        <v>74.994560000000007</v>
      </c>
      <c r="M212" s="39">
        <v>0</v>
      </c>
      <c r="N212" s="39">
        <v>0</v>
      </c>
      <c r="O212" s="39">
        <v>1</v>
      </c>
      <c r="P212" s="39">
        <v>0</v>
      </c>
      <c r="Q212" s="39">
        <v>0</v>
      </c>
      <c r="R212" s="39">
        <v>0</v>
      </c>
      <c r="S212" s="39">
        <v>0</v>
      </c>
      <c r="T212" s="39">
        <v>0</v>
      </c>
      <c r="U212" s="39">
        <v>0</v>
      </c>
      <c r="V212" s="39">
        <v>0</v>
      </c>
      <c r="W212" s="39">
        <v>0</v>
      </c>
      <c r="X212" s="39">
        <v>1</v>
      </c>
      <c r="Y212" s="39">
        <v>0</v>
      </c>
      <c r="Z212" s="39">
        <v>0</v>
      </c>
      <c r="AA212" s="39">
        <v>0</v>
      </c>
      <c r="AB212" s="39">
        <v>0</v>
      </c>
      <c r="AC212" s="39">
        <v>0</v>
      </c>
      <c r="AD212" s="39">
        <v>0</v>
      </c>
      <c r="AE212" s="39">
        <v>0</v>
      </c>
      <c r="AF212" s="39">
        <v>0</v>
      </c>
      <c r="AG212" s="39">
        <v>0</v>
      </c>
      <c r="AH212" s="39">
        <v>0</v>
      </c>
      <c r="AI212" s="39">
        <v>0</v>
      </c>
      <c r="AJ212" s="39">
        <v>0</v>
      </c>
      <c r="AK212" s="39">
        <v>0</v>
      </c>
      <c r="AL212" s="39">
        <v>0</v>
      </c>
      <c r="AM212" s="39">
        <v>0</v>
      </c>
      <c r="AN212" s="39">
        <v>0</v>
      </c>
      <c r="AO212" s="39">
        <v>0</v>
      </c>
      <c r="AP212" s="39"/>
    </row>
    <row r="213" spans="1:42">
      <c r="A213" s="27" t="s">
        <v>2046</v>
      </c>
      <c r="B213" s="27" t="s">
        <v>175</v>
      </c>
      <c r="C213" s="28">
        <v>38802</v>
      </c>
      <c r="D213" s="28">
        <v>173056</v>
      </c>
      <c r="E213" s="27" t="s">
        <v>1824</v>
      </c>
      <c r="F213" s="28">
        <v>416</v>
      </c>
      <c r="G213" s="28">
        <v>416</v>
      </c>
      <c r="H213" s="39">
        <v>1</v>
      </c>
      <c r="I213" s="40">
        <f t="shared" si="0"/>
        <v>0</v>
      </c>
      <c r="J213" s="33">
        <f t="shared" si="1"/>
        <v>1</v>
      </c>
      <c r="K213" s="41">
        <v>3169.8029999999999</v>
      </c>
      <c r="L213" s="41">
        <v>64.944929999999999</v>
      </c>
      <c r="M213" s="39">
        <v>0</v>
      </c>
      <c r="N213" s="39">
        <v>0</v>
      </c>
      <c r="O213" s="39">
        <v>1</v>
      </c>
      <c r="P213" s="39">
        <v>0</v>
      </c>
      <c r="Q213" s="39">
        <v>0</v>
      </c>
      <c r="R213" s="39">
        <v>0</v>
      </c>
      <c r="S213" s="39">
        <v>0</v>
      </c>
      <c r="T213" s="39">
        <v>0</v>
      </c>
      <c r="U213" s="39">
        <v>0</v>
      </c>
      <c r="V213" s="39">
        <v>0</v>
      </c>
      <c r="W213" s="39">
        <v>0</v>
      </c>
      <c r="X213" s="39">
        <v>1</v>
      </c>
      <c r="Y213" s="39">
        <v>0</v>
      </c>
      <c r="Z213" s="39">
        <v>0</v>
      </c>
      <c r="AA213" s="39">
        <v>0</v>
      </c>
      <c r="AB213" s="39">
        <v>0</v>
      </c>
      <c r="AC213" s="39">
        <v>0</v>
      </c>
      <c r="AD213" s="39">
        <v>0</v>
      </c>
      <c r="AE213" s="39">
        <v>0</v>
      </c>
      <c r="AF213" s="39">
        <v>0</v>
      </c>
      <c r="AG213" s="39">
        <v>0</v>
      </c>
      <c r="AH213" s="39">
        <v>0</v>
      </c>
      <c r="AI213" s="39">
        <v>0</v>
      </c>
      <c r="AJ213" s="39">
        <v>0</v>
      </c>
      <c r="AK213" s="39">
        <v>0</v>
      </c>
      <c r="AL213" s="39">
        <v>0</v>
      </c>
      <c r="AM213" s="39">
        <v>0</v>
      </c>
      <c r="AN213" s="39">
        <v>0</v>
      </c>
      <c r="AO213" s="39">
        <v>0</v>
      </c>
      <c r="AP213" s="39"/>
    </row>
    <row r="214" spans="1:42">
      <c r="A214" s="27" t="s">
        <v>2047</v>
      </c>
      <c r="B214" s="27" t="s">
        <v>176</v>
      </c>
      <c r="C214" s="28">
        <v>22319</v>
      </c>
      <c r="D214" s="28">
        <v>173056</v>
      </c>
      <c r="E214" s="27" t="s">
        <v>1824</v>
      </c>
      <c r="F214" s="28">
        <v>416</v>
      </c>
      <c r="G214" s="28">
        <v>416</v>
      </c>
      <c r="H214" s="39">
        <v>1</v>
      </c>
      <c r="I214" s="40">
        <f t="shared" si="0"/>
        <v>0</v>
      </c>
      <c r="J214" s="33">
        <f t="shared" si="1"/>
        <v>1</v>
      </c>
      <c r="K214" s="41">
        <v>245.62780000000001</v>
      </c>
      <c r="L214" s="41">
        <v>78.673410000000004</v>
      </c>
      <c r="M214" s="39">
        <v>0</v>
      </c>
      <c r="N214" s="39">
        <v>0</v>
      </c>
      <c r="O214" s="39">
        <v>1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9">
        <v>0</v>
      </c>
      <c r="V214" s="39">
        <v>0</v>
      </c>
      <c r="W214" s="39">
        <v>0</v>
      </c>
      <c r="X214" s="39">
        <v>1</v>
      </c>
      <c r="Y214" s="39">
        <v>0</v>
      </c>
      <c r="Z214" s="39">
        <v>0</v>
      </c>
      <c r="AA214" s="39">
        <v>0</v>
      </c>
      <c r="AB214" s="39">
        <v>0</v>
      </c>
      <c r="AC214" s="39">
        <v>0</v>
      </c>
      <c r="AD214" s="39">
        <v>0</v>
      </c>
      <c r="AE214" s="39">
        <v>0</v>
      </c>
      <c r="AF214" s="39">
        <v>0</v>
      </c>
      <c r="AG214" s="39">
        <v>0</v>
      </c>
      <c r="AH214" s="39">
        <v>0</v>
      </c>
      <c r="AI214" s="39">
        <v>0</v>
      </c>
      <c r="AJ214" s="39">
        <v>0</v>
      </c>
      <c r="AK214" s="39">
        <v>0</v>
      </c>
      <c r="AL214" s="39">
        <v>0</v>
      </c>
      <c r="AM214" s="39">
        <v>0</v>
      </c>
      <c r="AN214" s="39">
        <v>0</v>
      </c>
      <c r="AO214" s="39">
        <v>0</v>
      </c>
      <c r="AP214" s="39"/>
    </row>
    <row r="215" spans="1:42">
      <c r="A215" s="27" t="s">
        <v>2048</v>
      </c>
      <c r="B215" s="27" t="s">
        <v>177</v>
      </c>
      <c r="C215" s="28">
        <v>22841</v>
      </c>
      <c r="D215" s="28">
        <v>173056</v>
      </c>
      <c r="E215" s="27" t="s">
        <v>1824</v>
      </c>
      <c r="F215" s="28">
        <v>416</v>
      </c>
      <c r="G215" s="28">
        <v>416</v>
      </c>
      <c r="H215" s="39">
        <v>1</v>
      </c>
      <c r="I215" s="40">
        <f t="shared" si="0"/>
        <v>0</v>
      </c>
      <c r="J215" s="33">
        <f t="shared" si="1"/>
        <v>1</v>
      </c>
      <c r="K215" s="41">
        <v>1158.2570000000001</v>
      </c>
      <c r="L215" s="41">
        <v>85.373750000000001</v>
      </c>
      <c r="M215" s="39">
        <v>0</v>
      </c>
      <c r="N215" s="39">
        <v>0</v>
      </c>
      <c r="O215" s="39">
        <v>1</v>
      </c>
      <c r="P215" s="39">
        <v>0</v>
      </c>
      <c r="Q215" s="39">
        <v>0</v>
      </c>
      <c r="R215" s="39">
        <v>0</v>
      </c>
      <c r="S215" s="39">
        <v>0</v>
      </c>
      <c r="T215" s="39">
        <v>0</v>
      </c>
      <c r="U215" s="39">
        <v>0</v>
      </c>
      <c r="V215" s="39">
        <v>0</v>
      </c>
      <c r="W215" s="39">
        <v>0</v>
      </c>
      <c r="X215" s="39">
        <v>1</v>
      </c>
      <c r="Y215" s="39">
        <v>0</v>
      </c>
      <c r="Z215" s="39">
        <v>0</v>
      </c>
      <c r="AA215" s="39">
        <v>0</v>
      </c>
      <c r="AB215" s="39">
        <v>0</v>
      </c>
      <c r="AC215" s="39">
        <v>0</v>
      </c>
      <c r="AD215" s="39">
        <v>0</v>
      </c>
      <c r="AE215" s="39">
        <v>0</v>
      </c>
      <c r="AF215" s="39">
        <v>0</v>
      </c>
      <c r="AG215" s="39">
        <v>0</v>
      </c>
      <c r="AH215" s="39">
        <v>0</v>
      </c>
      <c r="AI215" s="39">
        <v>0</v>
      </c>
      <c r="AJ215" s="39">
        <v>0</v>
      </c>
      <c r="AK215" s="39">
        <v>0</v>
      </c>
      <c r="AL215" s="39">
        <v>0</v>
      </c>
      <c r="AM215" s="39">
        <v>0</v>
      </c>
      <c r="AN215" s="39">
        <v>0</v>
      </c>
      <c r="AO215" s="39">
        <v>0</v>
      </c>
      <c r="AP215" s="39"/>
    </row>
    <row r="216" spans="1:42">
      <c r="A216" s="27" t="s">
        <v>2049</v>
      </c>
      <c r="B216" s="27" t="s">
        <v>178</v>
      </c>
      <c r="C216" s="28">
        <v>24729</v>
      </c>
      <c r="D216" s="28">
        <v>173056</v>
      </c>
      <c r="E216" s="27" t="s">
        <v>1824</v>
      </c>
      <c r="F216" s="28">
        <v>416</v>
      </c>
      <c r="G216" s="28">
        <v>416</v>
      </c>
      <c r="H216" s="39">
        <v>1</v>
      </c>
      <c r="I216" s="40">
        <f t="shared" si="0"/>
        <v>0</v>
      </c>
      <c r="J216" s="33">
        <f t="shared" si="1"/>
        <v>1</v>
      </c>
      <c r="K216" s="41">
        <v>910.07389999999998</v>
      </c>
      <c r="L216" s="41">
        <v>64.830209999999994</v>
      </c>
      <c r="M216" s="39">
        <v>0</v>
      </c>
      <c r="N216" s="39">
        <v>0</v>
      </c>
      <c r="O216" s="39">
        <v>1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9">
        <v>0</v>
      </c>
      <c r="V216" s="39">
        <v>0</v>
      </c>
      <c r="W216" s="39">
        <v>0</v>
      </c>
      <c r="X216" s="39">
        <v>1</v>
      </c>
      <c r="Y216" s="39">
        <v>0</v>
      </c>
      <c r="Z216" s="39">
        <v>0</v>
      </c>
      <c r="AA216" s="39">
        <v>0</v>
      </c>
      <c r="AB216" s="39">
        <v>0</v>
      </c>
      <c r="AC216" s="39">
        <v>0</v>
      </c>
      <c r="AD216" s="39">
        <v>0</v>
      </c>
      <c r="AE216" s="39">
        <v>0</v>
      </c>
      <c r="AF216" s="39">
        <v>0</v>
      </c>
      <c r="AG216" s="39">
        <v>0</v>
      </c>
      <c r="AH216" s="39">
        <v>0</v>
      </c>
      <c r="AI216" s="39">
        <v>0</v>
      </c>
      <c r="AJ216" s="39">
        <v>0</v>
      </c>
      <c r="AK216" s="39">
        <v>0</v>
      </c>
      <c r="AL216" s="39">
        <v>0</v>
      </c>
      <c r="AM216" s="39">
        <v>0</v>
      </c>
      <c r="AN216" s="39">
        <v>0</v>
      </c>
      <c r="AO216" s="39">
        <v>0</v>
      </c>
      <c r="AP216" s="39"/>
    </row>
    <row r="217" spans="1:42">
      <c r="A217" s="27" t="s">
        <v>2050</v>
      </c>
      <c r="B217" s="27" t="s">
        <v>179</v>
      </c>
      <c r="C217" s="28">
        <v>33994</v>
      </c>
      <c r="D217" s="28">
        <v>173056</v>
      </c>
      <c r="E217" s="27" t="s">
        <v>1824</v>
      </c>
      <c r="F217" s="28">
        <v>416</v>
      </c>
      <c r="G217" s="28">
        <v>416</v>
      </c>
      <c r="H217" s="39">
        <v>1</v>
      </c>
      <c r="I217" s="40">
        <f t="shared" si="0"/>
        <v>0</v>
      </c>
      <c r="J217" s="33">
        <f t="shared" si="1"/>
        <v>1</v>
      </c>
      <c r="K217" s="41">
        <v>1554.069</v>
      </c>
      <c r="L217" s="41">
        <v>70.717460000000003</v>
      </c>
      <c r="M217" s="39">
        <v>0</v>
      </c>
      <c r="N217" s="39">
        <v>0</v>
      </c>
      <c r="O217" s="39">
        <v>1</v>
      </c>
      <c r="P217" s="39">
        <v>0</v>
      </c>
      <c r="Q217" s="39">
        <v>0</v>
      </c>
      <c r="R217" s="39">
        <v>0</v>
      </c>
      <c r="S217" s="39">
        <v>0</v>
      </c>
      <c r="T217" s="39">
        <v>0</v>
      </c>
      <c r="U217" s="39">
        <v>0</v>
      </c>
      <c r="V217" s="39">
        <v>0</v>
      </c>
      <c r="W217" s="39">
        <v>0</v>
      </c>
      <c r="X217" s="39">
        <v>1</v>
      </c>
      <c r="Y217" s="39">
        <v>0</v>
      </c>
      <c r="Z217" s="39">
        <v>0</v>
      </c>
      <c r="AA217" s="39">
        <v>0</v>
      </c>
      <c r="AB217" s="39">
        <v>0</v>
      </c>
      <c r="AC217" s="39">
        <v>0</v>
      </c>
      <c r="AD217" s="39">
        <v>0</v>
      </c>
      <c r="AE217" s="39">
        <v>0</v>
      </c>
      <c r="AF217" s="39">
        <v>0</v>
      </c>
      <c r="AG217" s="39">
        <v>0</v>
      </c>
      <c r="AH217" s="39">
        <v>0</v>
      </c>
      <c r="AI217" s="39">
        <v>0</v>
      </c>
      <c r="AJ217" s="39">
        <v>0</v>
      </c>
      <c r="AK217" s="39">
        <v>0</v>
      </c>
      <c r="AL217" s="39">
        <v>0</v>
      </c>
      <c r="AM217" s="39">
        <v>0</v>
      </c>
      <c r="AN217" s="39">
        <v>0</v>
      </c>
      <c r="AO217" s="39">
        <v>0</v>
      </c>
      <c r="AP217" s="39"/>
    </row>
    <row r="218" spans="1:42">
      <c r="A218" s="27" t="s">
        <v>2051</v>
      </c>
      <c r="B218" s="27" t="s">
        <v>180</v>
      </c>
      <c r="C218" s="28">
        <v>24666</v>
      </c>
      <c r="D218" s="28">
        <v>173056</v>
      </c>
      <c r="E218" s="27" t="s">
        <v>1824</v>
      </c>
      <c r="F218" s="28">
        <v>416</v>
      </c>
      <c r="G218" s="28">
        <v>416</v>
      </c>
      <c r="H218" s="39">
        <v>1</v>
      </c>
      <c r="I218" s="40">
        <f t="shared" si="0"/>
        <v>0</v>
      </c>
      <c r="J218" s="33">
        <f t="shared" si="1"/>
        <v>1</v>
      </c>
      <c r="K218" s="41">
        <v>462.4896</v>
      </c>
      <c r="L218" s="41">
        <v>75.831190000000007</v>
      </c>
      <c r="M218" s="39">
        <v>0</v>
      </c>
      <c r="N218" s="39">
        <v>0</v>
      </c>
      <c r="O218" s="39">
        <v>1</v>
      </c>
      <c r="P218" s="39">
        <v>0</v>
      </c>
      <c r="Q218" s="39">
        <v>0</v>
      </c>
      <c r="R218" s="39">
        <v>0</v>
      </c>
      <c r="S218" s="39">
        <v>0</v>
      </c>
      <c r="T218" s="39">
        <v>0</v>
      </c>
      <c r="U218" s="39">
        <v>0</v>
      </c>
      <c r="V218" s="39">
        <v>0</v>
      </c>
      <c r="W218" s="39">
        <v>0</v>
      </c>
      <c r="X218" s="39">
        <v>1</v>
      </c>
      <c r="Y218" s="39">
        <v>0</v>
      </c>
      <c r="Z218" s="39">
        <v>0</v>
      </c>
      <c r="AA218" s="39">
        <v>0</v>
      </c>
      <c r="AB218" s="39">
        <v>0</v>
      </c>
      <c r="AC218" s="39">
        <v>0</v>
      </c>
      <c r="AD218" s="39">
        <v>0</v>
      </c>
      <c r="AE218" s="39">
        <v>0</v>
      </c>
      <c r="AF218" s="39">
        <v>0</v>
      </c>
      <c r="AG218" s="39">
        <v>0</v>
      </c>
      <c r="AH218" s="39">
        <v>0</v>
      </c>
      <c r="AI218" s="39">
        <v>0</v>
      </c>
      <c r="AJ218" s="39">
        <v>0</v>
      </c>
      <c r="AK218" s="39">
        <v>0</v>
      </c>
      <c r="AL218" s="39">
        <v>0</v>
      </c>
      <c r="AM218" s="39">
        <v>0</v>
      </c>
      <c r="AN218" s="39">
        <v>0</v>
      </c>
      <c r="AO218" s="39">
        <v>0</v>
      </c>
      <c r="AP218" s="39"/>
    </row>
    <row r="219" spans="1:42">
      <c r="A219" s="27" t="s">
        <v>2052</v>
      </c>
      <c r="B219" s="27" t="s">
        <v>1639</v>
      </c>
      <c r="C219" s="28">
        <v>46827</v>
      </c>
      <c r="D219" s="28">
        <v>173056</v>
      </c>
      <c r="E219" s="27" t="s">
        <v>1824</v>
      </c>
      <c r="F219" s="28">
        <v>416</v>
      </c>
      <c r="G219" s="28">
        <v>416</v>
      </c>
      <c r="H219" s="39">
        <v>1</v>
      </c>
      <c r="I219" s="40">
        <f t="shared" si="0"/>
        <v>0</v>
      </c>
      <c r="J219" s="33">
        <f t="shared" si="1"/>
        <v>1</v>
      </c>
      <c r="K219" s="41">
        <v>3117.56</v>
      </c>
      <c r="L219" s="41">
        <v>58.770589999999999</v>
      </c>
      <c r="M219" s="39">
        <v>0</v>
      </c>
      <c r="N219" s="39">
        <v>0</v>
      </c>
      <c r="O219" s="39">
        <v>1</v>
      </c>
      <c r="P219" s="39">
        <v>0</v>
      </c>
      <c r="Q219" s="39">
        <v>0</v>
      </c>
      <c r="R219" s="39">
        <v>0</v>
      </c>
      <c r="S219" s="39">
        <v>0</v>
      </c>
      <c r="T219" s="39">
        <v>0</v>
      </c>
      <c r="U219" s="39">
        <v>0</v>
      </c>
      <c r="V219" s="39">
        <v>0</v>
      </c>
      <c r="W219" s="39">
        <v>0</v>
      </c>
      <c r="X219" s="39">
        <v>1</v>
      </c>
      <c r="Y219" s="39">
        <v>0</v>
      </c>
      <c r="Z219" s="39">
        <v>0</v>
      </c>
      <c r="AA219" s="39">
        <v>0</v>
      </c>
      <c r="AB219" s="39">
        <v>0</v>
      </c>
      <c r="AC219" s="39">
        <v>0</v>
      </c>
      <c r="AD219" s="39">
        <v>0</v>
      </c>
      <c r="AE219" s="39">
        <v>0</v>
      </c>
      <c r="AF219" s="39">
        <v>0</v>
      </c>
      <c r="AG219" s="39">
        <v>0</v>
      </c>
      <c r="AH219" s="39">
        <v>0</v>
      </c>
      <c r="AI219" s="39">
        <v>0</v>
      </c>
      <c r="AJ219" s="39">
        <v>0</v>
      </c>
      <c r="AK219" s="39">
        <v>0</v>
      </c>
      <c r="AL219" s="39">
        <v>0</v>
      </c>
      <c r="AM219" s="39">
        <v>0</v>
      </c>
      <c r="AN219" s="39">
        <v>0</v>
      </c>
      <c r="AO219" s="39">
        <v>0</v>
      </c>
      <c r="AP219" s="39"/>
    </row>
    <row r="220" spans="1:42">
      <c r="A220" s="27" t="s">
        <v>2053</v>
      </c>
      <c r="B220" s="27" t="s">
        <v>181</v>
      </c>
      <c r="C220" s="28">
        <v>30245</v>
      </c>
      <c r="D220" s="28">
        <v>173056</v>
      </c>
      <c r="E220" s="27" t="s">
        <v>1824</v>
      </c>
      <c r="F220" s="28">
        <v>416</v>
      </c>
      <c r="G220" s="28">
        <v>416</v>
      </c>
      <c r="H220" s="39">
        <v>1</v>
      </c>
      <c r="I220" s="40">
        <f t="shared" si="0"/>
        <v>0</v>
      </c>
      <c r="J220" s="33">
        <f t="shared" si="1"/>
        <v>1</v>
      </c>
      <c r="K220" s="41">
        <v>930.69770000000005</v>
      </c>
      <c r="L220" s="41">
        <v>46.460619999999999</v>
      </c>
      <c r="M220" s="39">
        <v>0</v>
      </c>
      <c r="N220" s="39">
        <v>0</v>
      </c>
      <c r="O220" s="39">
        <v>1</v>
      </c>
      <c r="P220" s="39">
        <v>0</v>
      </c>
      <c r="Q220" s="39">
        <v>0</v>
      </c>
      <c r="R220" s="39">
        <v>0</v>
      </c>
      <c r="S220" s="39">
        <v>0</v>
      </c>
      <c r="T220" s="39">
        <v>0</v>
      </c>
      <c r="U220" s="39">
        <v>0</v>
      </c>
      <c r="V220" s="39">
        <v>0</v>
      </c>
      <c r="W220" s="39">
        <v>0</v>
      </c>
      <c r="X220" s="39">
        <v>1</v>
      </c>
      <c r="Y220" s="39">
        <v>0</v>
      </c>
      <c r="Z220" s="39">
        <v>0</v>
      </c>
      <c r="AA220" s="39">
        <v>0</v>
      </c>
      <c r="AB220" s="39">
        <v>0</v>
      </c>
      <c r="AC220" s="39">
        <v>0</v>
      </c>
      <c r="AD220" s="39">
        <v>0</v>
      </c>
      <c r="AE220" s="39">
        <v>0</v>
      </c>
      <c r="AF220" s="39">
        <v>0</v>
      </c>
      <c r="AG220" s="39">
        <v>0</v>
      </c>
      <c r="AH220" s="39">
        <v>0</v>
      </c>
      <c r="AI220" s="39">
        <v>0</v>
      </c>
      <c r="AJ220" s="39">
        <v>0</v>
      </c>
      <c r="AK220" s="39">
        <v>0</v>
      </c>
      <c r="AL220" s="39">
        <v>0</v>
      </c>
      <c r="AM220" s="39">
        <v>0</v>
      </c>
      <c r="AN220" s="39">
        <v>0</v>
      </c>
      <c r="AO220" s="39">
        <v>0</v>
      </c>
      <c r="AP220" s="39"/>
    </row>
    <row r="221" spans="1:42">
      <c r="A221" s="27" t="s">
        <v>2054</v>
      </c>
      <c r="B221" s="27" t="s">
        <v>182</v>
      </c>
      <c r="C221" s="28">
        <v>26905</v>
      </c>
      <c r="D221" s="28">
        <v>173056</v>
      </c>
      <c r="E221" s="27" t="s">
        <v>1824</v>
      </c>
      <c r="F221" s="28">
        <v>416</v>
      </c>
      <c r="G221" s="28">
        <v>416</v>
      </c>
      <c r="H221" s="39">
        <v>1</v>
      </c>
      <c r="I221" s="40">
        <f t="shared" si="0"/>
        <v>0</v>
      </c>
      <c r="J221" s="33">
        <f t="shared" si="1"/>
        <v>1</v>
      </c>
      <c r="K221" s="41">
        <v>960.35209999999995</v>
      </c>
      <c r="L221" s="41">
        <v>73.981979999999993</v>
      </c>
      <c r="M221" s="39">
        <v>0</v>
      </c>
      <c r="N221" s="39">
        <v>0</v>
      </c>
      <c r="O221" s="39">
        <v>1</v>
      </c>
      <c r="P221" s="39">
        <v>0</v>
      </c>
      <c r="Q221" s="39">
        <v>0</v>
      </c>
      <c r="R221" s="39">
        <v>0</v>
      </c>
      <c r="S221" s="39">
        <v>0</v>
      </c>
      <c r="T221" s="39">
        <v>0</v>
      </c>
      <c r="U221" s="39">
        <v>0</v>
      </c>
      <c r="V221" s="39">
        <v>0</v>
      </c>
      <c r="W221" s="39">
        <v>0</v>
      </c>
      <c r="X221" s="39">
        <v>1</v>
      </c>
      <c r="Y221" s="39">
        <v>0</v>
      </c>
      <c r="Z221" s="39">
        <v>0</v>
      </c>
      <c r="AA221" s="39">
        <v>0</v>
      </c>
      <c r="AB221" s="39">
        <v>0</v>
      </c>
      <c r="AC221" s="39">
        <v>0</v>
      </c>
      <c r="AD221" s="39">
        <v>0</v>
      </c>
      <c r="AE221" s="39">
        <v>0</v>
      </c>
      <c r="AF221" s="39">
        <v>0</v>
      </c>
      <c r="AG221" s="39">
        <v>0</v>
      </c>
      <c r="AH221" s="39">
        <v>0</v>
      </c>
      <c r="AI221" s="39">
        <v>0</v>
      </c>
      <c r="AJ221" s="39">
        <v>0</v>
      </c>
      <c r="AK221" s="39">
        <v>0</v>
      </c>
      <c r="AL221" s="39">
        <v>0</v>
      </c>
      <c r="AM221" s="39">
        <v>0</v>
      </c>
      <c r="AN221" s="39">
        <v>0</v>
      </c>
      <c r="AO221" s="39">
        <v>0</v>
      </c>
      <c r="AP221" s="39"/>
    </row>
    <row r="222" spans="1:42">
      <c r="A222" s="27" t="s">
        <v>2055</v>
      </c>
      <c r="B222" s="27" t="s">
        <v>1640</v>
      </c>
      <c r="C222" s="28">
        <v>36759</v>
      </c>
      <c r="D222" s="28">
        <v>173056</v>
      </c>
      <c r="E222" s="27" t="s">
        <v>1824</v>
      </c>
      <c r="F222" s="28">
        <v>416</v>
      </c>
      <c r="G222" s="28">
        <v>416</v>
      </c>
      <c r="H222" s="39">
        <v>1</v>
      </c>
      <c r="I222" s="40">
        <f t="shared" si="0"/>
        <v>0</v>
      </c>
      <c r="J222" s="33">
        <f t="shared" si="1"/>
        <v>1</v>
      </c>
      <c r="K222" s="41">
        <v>1711.288</v>
      </c>
      <c r="L222" s="41">
        <v>60.201689999999999</v>
      </c>
      <c r="M222" s="39">
        <v>0</v>
      </c>
      <c r="N222" s="39">
        <v>0</v>
      </c>
      <c r="O222" s="39">
        <v>1</v>
      </c>
      <c r="P222" s="39">
        <v>0</v>
      </c>
      <c r="Q222" s="39">
        <v>0</v>
      </c>
      <c r="R222" s="39">
        <v>0</v>
      </c>
      <c r="S222" s="39">
        <v>0</v>
      </c>
      <c r="T222" s="39">
        <v>0</v>
      </c>
      <c r="U222" s="39">
        <v>0</v>
      </c>
      <c r="V222" s="39">
        <v>0</v>
      </c>
      <c r="W222" s="39">
        <v>0</v>
      </c>
      <c r="X222" s="39">
        <v>1</v>
      </c>
      <c r="Y222" s="39">
        <v>0</v>
      </c>
      <c r="Z222" s="39">
        <v>0</v>
      </c>
      <c r="AA222" s="39">
        <v>0</v>
      </c>
      <c r="AB222" s="39">
        <v>0</v>
      </c>
      <c r="AC222" s="39">
        <v>0</v>
      </c>
      <c r="AD222" s="39">
        <v>0</v>
      </c>
      <c r="AE222" s="39">
        <v>0</v>
      </c>
      <c r="AF222" s="39">
        <v>0</v>
      </c>
      <c r="AG222" s="39">
        <v>0</v>
      </c>
      <c r="AH222" s="39">
        <v>0</v>
      </c>
      <c r="AI222" s="39">
        <v>0</v>
      </c>
      <c r="AJ222" s="39">
        <v>0</v>
      </c>
      <c r="AK222" s="39">
        <v>0</v>
      </c>
      <c r="AL222" s="39">
        <v>0</v>
      </c>
      <c r="AM222" s="39">
        <v>0</v>
      </c>
      <c r="AN222" s="39">
        <v>0</v>
      </c>
      <c r="AO222" s="39">
        <v>0</v>
      </c>
      <c r="AP222" s="39"/>
    </row>
    <row r="223" spans="1:42">
      <c r="A223" s="27" t="s">
        <v>2056</v>
      </c>
      <c r="B223" s="27" t="s">
        <v>183</v>
      </c>
      <c r="C223" s="28">
        <v>19859</v>
      </c>
      <c r="D223" s="28">
        <v>173056</v>
      </c>
      <c r="E223" s="27" t="s">
        <v>1824</v>
      </c>
      <c r="F223" s="28">
        <v>416</v>
      </c>
      <c r="G223" s="28">
        <v>416</v>
      </c>
      <c r="H223" s="39">
        <v>1</v>
      </c>
      <c r="I223" s="40">
        <f t="shared" si="0"/>
        <v>0</v>
      </c>
      <c r="J223" s="33">
        <f t="shared" si="1"/>
        <v>1</v>
      </c>
      <c r="K223" s="41">
        <v>469.9366</v>
      </c>
      <c r="L223" s="41">
        <v>69.773709999999994</v>
      </c>
      <c r="M223" s="39">
        <v>0</v>
      </c>
      <c r="N223" s="39">
        <v>0</v>
      </c>
      <c r="O223" s="39">
        <v>1</v>
      </c>
      <c r="P223" s="39">
        <v>0</v>
      </c>
      <c r="Q223" s="39">
        <v>0</v>
      </c>
      <c r="R223" s="39">
        <v>0</v>
      </c>
      <c r="S223" s="39">
        <v>0</v>
      </c>
      <c r="T223" s="39">
        <v>0</v>
      </c>
      <c r="U223" s="39">
        <v>0</v>
      </c>
      <c r="V223" s="39">
        <v>0</v>
      </c>
      <c r="W223" s="39">
        <v>0</v>
      </c>
      <c r="X223" s="39">
        <v>1</v>
      </c>
      <c r="Y223" s="39">
        <v>0</v>
      </c>
      <c r="Z223" s="39">
        <v>0</v>
      </c>
      <c r="AA223" s="39">
        <v>0</v>
      </c>
      <c r="AB223" s="39">
        <v>0</v>
      </c>
      <c r="AC223" s="39">
        <v>0</v>
      </c>
      <c r="AD223" s="39">
        <v>0</v>
      </c>
      <c r="AE223" s="39">
        <v>0</v>
      </c>
      <c r="AF223" s="39">
        <v>0</v>
      </c>
      <c r="AG223" s="39">
        <v>0</v>
      </c>
      <c r="AH223" s="39">
        <v>0</v>
      </c>
      <c r="AI223" s="39">
        <v>0</v>
      </c>
      <c r="AJ223" s="39">
        <v>0</v>
      </c>
      <c r="AK223" s="39">
        <v>0</v>
      </c>
      <c r="AL223" s="39">
        <v>0</v>
      </c>
      <c r="AM223" s="39">
        <v>0</v>
      </c>
      <c r="AN223" s="39">
        <v>0</v>
      </c>
      <c r="AO223" s="39">
        <v>0</v>
      </c>
      <c r="AP223" s="39"/>
    </row>
    <row r="224" spans="1:42">
      <c r="A224" s="27" t="s">
        <v>2057</v>
      </c>
      <c r="B224" s="27" t="s">
        <v>1641</v>
      </c>
      <c r="C224" s="28">
        <v>27953</v>
      </c>
      <c r="D224" s="28">
        <v>173056</v>
      </c>
      <c r="E224" s="27" t="s">
        <v>1824</v>
      </c>
      <c r="F224" s="28">
        <v>416</v>
      </c>
      <c r="G224" s="28">
        <v>416</v>
      </c>
      <c r="H224" s="39">
        <v>1</v>
      </c>
      <c r="I224" s="40">
        <f t="shared" si="0"/>
        <v>0</v>
      </c>
      <c r="J224" s="33">
        <f t="shared" si="1"/>
        <v>1</v>
      </c>
      <c r="K224" s="41">
        <v>909.45249999999999</v>
      </c>
      <c r="L224" s="41">
        <v>71.699830000000006</v>
      </c>
      <c r="M224" s="39">
        <v>0</v>
      </c>
      <c r="N224" s="39">
        <v>0</v>
      </c>
      <c r="O224" s="39">
        <v>1</v>
      </c>
      <c r="P224" s="39">
        <v>0</v>
      </c>
      <c r="Q224" s="39">
        <v>0</v>
      </c>
      <c r="R224" s="39">
        <v>0</v>
      </c>
      <c r="S224" s="39">
        <v>0</v>
      </c>
      <c r="T224" s="39">
        <v>0</v>
      </c>
      <c r="U224" s="39">
        <v>0</v>
      </c>
      <c r="V224" s="39">
        <v>0</v>
      </c>
      <c r="W224" s="39">
        <v>0</v>
      </c>
      <c r="X224" s="39">
        <v>1</v>
      </c>
      <c r="Y224" s="39">
        <v>0</v>
      </c>
      <c r="Z224" s="39">
        <v>0</v>
      </c>
      <c r="AA224" s="39">
        <v>0</v>
      </c>
      <c r="AB224" s="39">
        <v>0</v>
      </c>
      <c r="AC224" s="39">
        <v>0</v>
      </c>
      <c r="AD224" s="39">
        <v>0</v>
      </c>
      <c r="AE224" s="39">
        <v>0</v>
      </c>
      <c r="AF224" s="39">
        <v>0</v>
      </c>
      <c r="AG224" s="39">
        <v>0</v>
      </c>
      <c r="AH224" s="39">
        <v>0</v>
      </c>
      <c r="AI224" s="39">
        <v>0</v>
      </c>
      <c r="AJ224" s="39">
        <v>0</v>
      </c>
      <c r="AK224" s="39">
        <v>0</v>
      </c>
      <c r="AL224" s="39">
        <v>0</v>
      </c>
      <c r="AM224" s="39">
        <v>0</v>
      </c>
      <c r="AN224" s="39">
        <v>0</v>
      </c>
      <c r="AO224" s="39">
        <v>0</v>
      </c>
      <c r="AP224" s="39"/>
    </row>
    <row r="225" spans="1:42">
      <c r="A225" s="27" t="s">
        <v>2058</v>
      </c>
      <c r="B225" s="27" t="s">
        <v>1642</v>
      </c>
      <c r="C225" s="28">
        <v>21633</v>
      </c>
      <c r="D225" s="28">
        <v>173056</v>
      </c>
      <c r="E225" s="27" t="s">
        <v>1824</v>
      </c>
      <c r="F225" s="28">
        <v>416</v>
      </c>
      <c r="G225" s="28">
        <v>416</v>
      </c>
      <c r="H225" s="39">
        <v>1</v>
      </c>
      <c r="I225" s="40">
        <f t="shared" si="0"/>
        <v>0</v>
      </c>
      <c r="J225" s="33">
        <f t="shared" si="1"/>
        <v>1</v>
      </c>
      <c r="K225" s="41">
        <v>584.25940000000003</v>
      </c>
      <c r="L225" s="41">
        <v>85.340239999999994</v>
      </c>
      <c r="M225" s="39">
        <v>0</v>
      </c>
      <c r="N225" s="39">
        <v>0</v>
      </c>
      <c r="O225" s="39">
        <v>1</v>
      </c>
      <c r="P225" s="39">
        <v>0</v>
      </c>
      <c r="Q225" s="39">
        <v>0</v>
      </c>
      <c r="R225" s="39">
        <v>0</v>
      </c>
      <c r="S225" s="39">
        <v>0</v>
      </c>
      <c r="T225" s="39">
        <v>0</v>
      </c>
      <c r="U225" s="39">
        <v>0</v>
      </c>
      <c r="V225" s="39">
        <v>0</v>
      </c>
      <c r="W225" s="39">
        <v>0</v>
      </c>
      <c r="X225" s="39">
        <v>1</v>
      </c>
      <c r="Y225" s="39">
        <v>0</v>
      </c>
      <c r="Z225" s="39">
        <v>0</v>
      </c>
      <c r="AA225" s="39">
        <v>0</v>
      </c>
      <c r="AB225" s="39">
        <v>0</v>
      </c>
      <c r="AC225" s="39">
        <v>0</v>
      </c>
      <c r="AD225" s="39">
        <v>0</v>
      </c>
      <c r="AE225" s="39">
        <v>0</v>
      </c>
      <c r="AF225" s="39">
        <v>0</v>
      </c>
      <c r="AG225" s="39">
        <v>0</v>
      </c>
      <c r="AH225" s="39">
        <v>0</v>
      </c>
      <c r="AI225" s="39">
        <v>0</v>
      </c>
      <c r="AJ225" s="39">
        <v>0</v>
      </c>
      <c r="AK225" s="39">
        <v>0</v>
      </c>
      <c r="AL225" s="39">
        <v>0</v>
      </c>
      <c r="AM225" s="39">
        <v>0</v>
      </c>
      <c r="AN225" s="39">
        <v>0</v>
      </c>
      <c r="AO225" s="39">
        <v>0</v>
      </c>
      <c r="AP225" s="39"/>
    </row>
    <row r="226" spans="1:42">
      <c r="A226" s="27" t="s">
        <v>2059</v>
      </c>
      <c r="B226" s="27" t="s">
        <v>1643</v>
      </c>
      <c r="C226" s="28">
        <v>22448</v>
      </c>
      <c r="D226" s="28">
        <v>173056</v>
      </c>
      <c r="E226" s="27" t="s">
        <v>1824</v>
      </c>
      <c r="F226" s="28">
        <v>416</v>
      </c>
      <c r="G226" s="28">
        <v>416</v>
      </c>
      <c r="H226" s="39">
        <v>1</v>
      </c>
      <c r="I226" s="40">
        <f t="shared" si="0"/>
        <v>0</v>
      </c>
      <c r="J226" s="33">
        <f t="shared" si="1"/>
        <v>1</v>
      </c>
      <c r="K226" s="41">
        <v>750.34050000000002</v>
      </c>
      <c r="L226" s="41">
        <v>82.326530000000005</v>
      </c>
      <c r="M226" s="39">
        <v>0</v>
      </c>
      <c r="N226" s="39">
        <v>0</v>
      </c>
      <c r="O226" s="39">
        <v>1</v>
      </c>
      <c r="P226" s="39">
        <v>0</v>
      </c>
      <c r="Q226" s="39">
        <v>0</v>
      </c>
      <c r="R226" s="39">
        <v>0</v>
      </c>
      <c r="S226" s="39">
        <v>0</v>
      </c>
      <c r="T226" s="39">
        <v>0</v>
      </c>
      <c r="U226" s="39">
        <v>0</v>
      </c>
      <c r="V226" s="39">
        <v>0</v>
      </c>
      <c r="W226" s="39">
        <v>0</v>
      </c>
      <c r="X226" s="39">
        <v>1</v>
      </c>
      <c r="Y226" s="39">
        <v>0</v>
      </c>
      <c r="Z226" s="39">
        <v>0</v>
      </c>
      <c r="AA226" s="39">
        <v>0</v>
      </c>
      <c r="AB226" s="39">
        <v>0</v>
      </c>
      <c r="AC226" s="39">
        <v>0</v>
      </c>
      <c r="AD226" s="39">
        <v>0</v>
      </c>
      <c r="AE226" s="39">
        <v>0</v>
      </c>
      <c r="AF226" s="39">
        <v>0</v>
      </c>
      <c r="AG226" s="39">
        <v>0</v>
      </c>
      <c r="AH226" s="39">
        <v>0</v>
      </c>
      <c r="AI226" s="39">
        <v>0</v>
      </c>
      <c r="AJ226" s="39">
        <v>0</v>
      </c>
      <c r="AK226" s="39">
        <v>0</v>
      </c>
      <c r="AL226" s="39">
        <v>0</v>
      </c>
      <c r="AM226" s="39">
        <v>0</v>
      </c>
      <c r="AN226" s="39">
        <v>0</v>
      </c>
      <c r="AO226" s="39">
        <v>0</v>
      </c>
      <c r="AP226" s="39"/>
    </row>
    <row r="227" spans="1:42">
      <c r="A227" s="27" t="s">
        <v>2060</v>
      </c>
      <c r="B227" s="27" t="s">
        <v>1570</v>
      </c>
      <c r="C227" s="28">
        <v>28557</v>
      </c>
      <c r="D227" s="28">
        <v>173056</v>
      </c>
      <c r="E227" s="27" t="s">
        <v>1824</v>
      </c>
      <c r="F227" s="28">
        <v>416</v>
      </c>
      <c r="G227" s="28">
        <v>416</v>
      </c>
      <c r="H227" s="39">
        <v>1</v>
      </c>
      <c r="I227" s="40">
        <f t="shared" si="0"/>
        <v>0</v>
      </c>
      <c r="J227" s="33">
        <f t="shared" si="1"/>
        <v>1</v>
      </c>
      <c r="K227" s="41">
        <v>910.41369999999995</v>
      </c>
      <c r="L227" s="41">
        <v>59.242620000000002</v>
      </c>
      <c r="M227" s="39">
        <v>0</v>
      </c>
      <c r="N227" s="39">
        <v>0</v>
      </c>
      <c r="O227" s="39">
        <v>1</v>
      </c>
      <c r="P227" s="39">
        <v>0</v>
      </c>
      <c r="Q227" s="39">
        <v>0</v>
      </c>
      <c r="R227" s="39">
        <v>0</v>
      </c>
      <c r="S227" s="39">
        <v>0</v>
      </c>
      <c r="T227" s="39">
        <v>0</v>
      </c>
      <c r="U227" s="39">
        <v>0</v>
      </c>
      <c r="V227" s="39">
        <v>0</v>
      </c>
      <c r="W227" s="39">
        <v>0</v>
      </c>
      <c r="X227" s="39">
        <v>1</v>
      </c>
      <c r="Y227" s="39">
        <v>0</v>
      </c>
      <c r="Z227" s="39">
        <v>0</v>
      </c>
      <c r="AA227" s="39">
        <v>0</v>
      </c>
      <c r="AB227" s="39">
        <v>0</v>
      </c>
      <c r="AC227" s="39">
        <v>0</v>
      </c>
      <c r="AD227" s="39">
        <v>0</v>
      </c>
      <c r="AE227" s="39">
        <v>0</v>
      </c>
      <c r="AF227" s="39">
        <v>0</v>
      </c>
      <c r="AG227" s="39">
        <v>0</v>
      </c>
      <c r="AH227" s="39">
        <v>0</v>
      </c>
      <c r="AI227" s="39">
        <v>0</v>
      </c>
      <c r="AJ227" s="39">
        <v>0</v>
      </c>
      <c r="AK227" s="39">
        <v>0</v>
      </c>
      <c r="AL227" s="39">
        <v>0</v>
      </c>
      <c r="AM227" s="39">
        <v>0</v>
      </c>
      <c r="AN227" s="39">
        <v>0</v>
      </c>
      <c r="AO227" s="39">
        <v>0</v>
      </c>
      <c r="AP227" s="39"/>
    </row>
    <row r="228" spans="1:42">
      <c r="A228" s="27" t="s">
        <v>2061</v>
      </c>
      <c r="B228" s="27" t="s">
        <v>184</v>
      </c>
      <c r="C228" s="28">
        <v>20891</v>
      </c>
      <c r="D228" s="28">
        <v>173056</v>
      </c>
      <c r="E228" s="27" t="s">
        <v>1824</v>
      </c>
      <c r="F228" s="28">
        <v>416</v>
      </c>
      <c r="G228" s="28">
        <v>416</v>
      </c>
      <c r="H228" s="39">
        <v>1</v>
      </c>
      <c r="I228" s="40">
        <f t="shared" si="0"/>
        <v>0</v>
      </c>
      <c r="J228" s="33">
        <f t="shared" si="1"/>
        <v>1</v>
      </c>
      <c r="K228" s="41">
        <v>496.3356</v>
      </c>
      <c r="L228" s="41">
        <v>70.699709999999996</v>
      </c>
      <c r="M228" s="39">
        <v>0</v>
      </c>
      <c r="N228" s="39">
        <v>0</v>
      </c>
      <c r="O228" s="39">
        <v>1</v>
      </c>
      <c r="P228" s="39">
        <v>0</v>
      </c>
      <c r="Q228" s="39">
        <v>0</v>
      </c>
      <c r="R228" s="39">
        <v>0</v>
      </c>
      <c r="S228" s="39">
        <v>0</v>
      </c>
      <c r="T228" s="39">
        <v>0</v>
      </c>
      <c r="U228" s="39">
        <v>0</v>
      </c>
      <c r="V228" s="39">
        <v>0</v>
      </c>
      <c r="W228" s="39">
        <v>0</v>
      </c>
      <c r="X228" s="39">
        <v>1</v>
      </c>
      <c r="Y228" s="39">
        <v>0</v>
      </c>
      <c r="Z228" s="39">
        <v>0</v>
      </c>
      <c r="AA228" s="39">
        <v>0</v>
      </c>
      <c r="AB228" s="39">
        <v>0</v>
      </c>
      <c r="AC228" s="39">
        <v>0</v>
      </c>
      <c r="AD228" s="39">
        <v>0</v>
      </c>
      <c r="AE228" s="39">
        <v>0</v>
      </c>
      <c r="AF228" s="39">
        <v>0</v>
      </c>
      <c r="AG228" s="39">
        <v>0</v>
      </c>
      <c r="AH228" s="39">
        <v>0</v>
      </c>
      <c r="AI228" s="39">
        <v>0</v>
      </c>
      <c r="AJ228" s="39">
        <v>0</v>
      </c>
      <c r="AK228" s="39">
        <v>0</v>
      </c>
      <c r="AL228" s="39">
        <v>0</v>
      </c>
      <c r="AM228" s="39">
        <v>0</v>
      </c>
      <c r="AN228" s="39">
        <v>0</v>
      </c>
      <c r="AO228" s="39">
        <v>0</v>
      </c>
      <c r="AP228" s="39"/>
    </row>
    <row r="229" spans="1:42">
      <c r="A229" s="27" t="s">
        <v>2062</v>
      </c>
      <c r="B229" s="27" t="s">
        <v>185</v>
      </c>
      <c r="C229" s="28">
        <v>25922</v>
      </c>
      <c r="D229" s="28">
        <v>173056</v>
      </c>
      <c r="E229" s="27" t="s">
        <v>1824</v>
      </c>
      <c r="F229" s="28">
        <v>416</v>
      </c>
      <c r="G229" s="28">
        <v>416</v>
      </c>
      <c r="H229" s="39">
        <v>1</v>
      </c>
      <c r="I229" s="40">
        <f t="shared" si="0"/>
        <v>0</v>
      </c>
      <c r="J229" s="33">
        <f t="shared" si="1"/>
        <v>1</v>
      </c>
      <c r="K229" s="41">
        <v>1090.1610000000001</v>
      </c>
      <c r="L229" s="41">
        <v>67.317049999999995</v>
      </c>
      <c r="M229" s="39">
        <v>0</v>
      </c>
      <c r="N229" s="39">
        <v>0</v>
      </c>
      <c r="O229" s="39">
        <v>1</v>
      </c>
      <c r="P229" s="39">
        <v>0</v>
      </c>
      <c r="Q229" s="39">
        <v>0</v>
      </c>
      <c r="R229" s="39">
        <v>0</v>
      </c>
      <c r="S229" s="39">
        <v>0</v>
      </c>
      <c r="T229" s="39">
        <v>0</v>
      </c>
      <c r="U229" s="39">
        <v>0</v>
      </c>
      <c r="V229" s="39">
        <v>0</v>
      </c>
      <c r="W229" s="39">
        <v>0</v>
      </c>
      <c r="X229" s="39">
        <v>1</v>
      </c>
      <c r="Y229" s="39">
        <v>0</v>
      </c>
      <c r="Z229" s="39">
        <v>0</v>
      </c>
      <c r="AA229" s="39">
        <v>0</v>
      </c>
      <c r="AB229" s="39">
        <v>0</v>
      </c>
      <c r="AC229" s="39">
        <v>0</v>
      </c>
      <c r="AD229" s="39">
        <v>0</v>
      </c>
      <c r="AE229" s="39">
        <v>0</v>
      </c>
      <c r="AF229" s="39">
        <v>0</v>
      </c>
      <c r="AG229" s="39">
        <v>0</v>
      </c>
      <c r="AH229" s="39">
        <v>0</v>
      </c>
      <c r="AI229" s="39">
        <v>0</v>
      </c>
      <c r="AJ229" s="39">
        <v>0</v>
      </c>
      <c r="AK229" s="39">
        <v>0</v>
      </c>
      <c r="AL229" s="39">
        <v>0</v>
      </c>
      <c r="AM229" s="39">
        <v>0</v>
      </c>
      <c r="AN229" s="39">
        <v>0</v>
      </c>
      <c r="AO229" s="39">
        <v>0</v>
      </c>
      <c r="AP229" s="39"/>
    </row>
    <row r="230" spans="1:42">
      <c r="A230" s="27" t="s">
        <v>2063</v>
      </c>
      <c r="B230" s="27" t="s">
        <v>1645</v>
      </c>
      <c r="C230" s="28">
        <v>39070</v>
      </c>
      <c r="D230" s="28">
        <v>173056</v>
      </c>
      <c r="E230" s="27" t="s">
        <v>1824</v>
      </c>
      <c r="F230" s="28">
        <v>416</v>
      </c>
      <c r="G230" s="28">
        <v>416</v>
      </c>
      <c r="H230" s="39">
        <v>1</v>
      </c>
      <c r="I230" s="40">
        <f t="shared" si="0"/>
        <v>0</v>
      </c>
      <c r="J230" s="33">
        <f t="shared" si="1"/>
        <v>1</v>
      </c>
      <c r="K230" s="41">
        <v>1219.4880000000001</v>
      </c>
      <c r="L230" s="41">
        <v>53.562559999999998</v>
      </c>
      <c r="M230" s="39">
        <v>0</v>
      </c>
      <c r="N230" s="39">
        <v>0</v>
      </c>
      <c r="O230" s="39">
        <v>1</v>
      </c>
      <c r="P230" s="39">
        <v>0</v>
      </c>
      <c r="Q230" s="39">
        <v>0</v>
      </c>
      <c r="R230" s="39">
        <v>0</v>
      </c>
      <c r="S230" s="39">
        <v>0</v>
      </c>
      <c r="T230" s="39">
        <v>0</v>
      </c>
      <c r="U230" s="39">
        <v>0</v>
      </c>
      <c r="V230" s="39">
        <v>0</v>
      </c>
      <c r="W230" s="39">
        <v>0</v>
      </c>
      <c r="X230" s="39">
        <v>1</v>
      </c>
      <c r="Y230" s="39">
        <v>0</v>
      </c>
      <c r="Z230" s="39">
        <v>0</v>
      </c>
      <c r="AA230" s="39">
        <v>0</v>
      </c>
      <c r="AB230" s="39">
        <v>0</v>
      </c>
      <c r="AC230" s="39">
        <v>0</v>
      </c>
      <c r="AD230" s="39">
        <v>0</v>
      </c>
      <c r="AE230" s="39">
        <v>0</v>
      </c>
      <c r="AF230" s="39">
        <v>0</v>
      </c>
      <c r="AG230" s="39">
        <v>0</v>
      </c>
      <c r="AH230" s="39">
        <v>0</v>
      </c>
      <c r="AI230" s="39">
        <v>0</v>
      </c>
      <c r="AJ230" s="39">
        <v>0</v>
      </c>
      <c r="AK230" s="39">
        <v>0</v>
      </c>
      <c r="AL230" s="39">
        <v>0</v>
      </c>
      <c r="AM230" s="39">
        <v>0</v>
      </c>
      <c r="AN230" s="39">
        <v>0</v>
      </c>
      <c r="AO230" s="39">
        <v>0</v>
      </c>
      <c r="AP230" s="39"/>
    </row>
    <row r="231" spans="1:42">
      <c r="A231" s="27" t="s">
        <v>2064</v>
      </c>
      <c r="B231" s="27" t="s">
        <v>186</v>
      </c>
      <c r="C231" s="28">
        <v>42273</v>
      </c>
      <c r="D231" s="28">
        <v>173056</v>
      </c>
      <c r="E231" s="27" t="s">
        <v>1824</v>
      </c>
      <c r="F231" s="28">
        <v>416</v>
      </c>
      <c r="G231" s="28">
        <v>416</v>
      </c>
      <c r="H231" s="39">
        <v>1</v>
      </c>
      <c r="I231" s="40">
        <f t="shared" si="0"/>
        <v>0</v>
      </c>
      <c r="J231" s="33">
        <f t="shared" si="1"/>
        <v>1</v>
      </c>
      <c r="K231" s="41">
        <v>3069.6770000000001</v>
      </c>
      <c r="L231" s="41">
        <v>52.810740000000003</v>
      </c>
      <c r="M231" s="39">
        <v>0</v>
      </c>
      <c r="N231" s="39">
        <v>0</v>
      </c>
      <c r="O231" s="39">
        <v>1</v>
      </c>
      <c r="P231" s="39">
        <v>0</v>
      </c>
      <c r="Q231" s="39">
        <v>0</v>
      </c>
      <c r="R231" s="39">
        <v>0</v>
      </c>
      <c r="S231" s="39">
        <v>0</v>
      </c>
      <c r="T231" s="39">
        <v>0</v>
      </c>
      <c r="U231" s="39">
        <v>0</v>
      </c>
      <c r="V231" s="39">
        <v>0</v>
      </c>
      <c r="W231" s="39">
        <v>0</v>
      </c>
      <c r="X231" s="39">
        <v>1</v>
      </c>
      <c r="Y231" s="39">
        <v>0</v>
      </c>
      <c r="Z231" s="39">
        <v>0</v>
      </c>
      <c r="AA231" s="39">
        <v>0</v>
      </c>
      <c r="AB231" s="39">
        <v>0</v>
      </c>
      <c r="AC231" s="39">
        <v>0</v>
      </c>
      <c r="AD231" s="39">
        <v>0</v>
      </c>
      <c r="AE231" s="39">
        <v>0</v>
      </c>
      <c r="AF231" s="39">
        <v>0</v>
      </c>
      <c r="AG231" s="39">
        <v>0</v>
      </c>
      <c r="AH231" s="39">
        <v>0</v>
      </c>
      <c r="AI231" s="39">
        <v>0</v>
      </c>
      <c r="AJ231" s="39">
        <v>0</v>
      </c>
      <c r="AK231" s="39">
        <v>0</v>
      </c>
      <c r="AL231" s="39">
        <v>0</v>
      </c>
      <c r="AM231" s="39">
        <v>0</v>
      </c>
      <c r="AN231" s="39">
        <v>0</v>
      </c>
      <c r="AO231" s="39">
        <v>0</v>
      </c>
      <c r="AP231" s="39"/>
    </row>
    <row r="232" spans="1:42">
      <c r="A232" s="27" t="s">
        <v>2065</v>
      </c>
      <c r="B232" s="27" t="s">
        <v>187</v>
      </c>
      <c r="C232" s="28">
        <v>34465</v>
      </c>
      <c r="D232" s="28">
        <v>173056</v>
      </c>
      <c r="E232" s="27" t="s">
        <v>1824</v>
      </c>
      <c r="F232" s="28">
        <v>416</v>
      </c>
      <c r="G232" s="28">
        <v>416</v>
      </c>
      <c r="H232" s="39">
        <v>1</v>
      </c>
      <c r="I232" s="40">
        <f t="shared" si="0"/>
        <v>0</v>
      </c>
      <c r="J232" s="33">
        <f t="shared" si="1"/>
        <v>1</v>
      </c>
      <c r="K232" s="41">
        <v>1760.3810000000001</v>
      </c>
      <c r="L232" s="41">
        <v>72.408969999999997</v>
      </c>
      <c r="M232" s="39">
        <v>0</v>
      </c>
      <c r="N232" s="39">
        <v>0</v>
      </c>
      <c r="O232" s="39">
        <v>1</v>
      </c>
      <c r="P232" s="39">
        <v>0</v>
      </c>
      <c r="Q232" s="39">
        <v>0</v>
      </c>
      <c r="R232" s="39">
        <v>0</v>
      </c>
      <c r="S232" s="39">
        <v>0</v>
      </c>
      <c r="T232" s="39">
        <v>0</v>
      </c>
      <c r="U232" s="39">
        <v>0</v>
      </c>
      <c r="V232" s="39">
        <v>0</v>
      </c>
      <c r="W232" s="39">
        <v>0</v>
      </c>
      <c r="X232" s="39">
        <v>1</v>
      </c>
      <c r="Y232" s="39">
        <v>0</v>
      </c>
      <c r="Z232" s="39">
        <v>0</v>
      </c>
      <c r="AA232" s="39">
        <v>0</v>
      </c>
      <c r="AB232" s="39">
        <v>0</v>
      </c>
      <c r="AC232" s="39">
        <v>0</v>
      </c>
      <c r="AD232" s="39">
        <v>0</v>
      </c>
      <c r="AE232" s="39">
        <v>0</v>
      </c>
      <c r="AF232" s="39">
        <v>0</v>
      </c>
      <c r="AG232" s="39">
        <v>0</v>
      </c>
      <c r="AH232" s="39">
        <v>0</v>
      </c>
      <c r="AI232" s="39">
        <v>0</v>
      </c>
      <c r="AJ232" s="39">
        <v>0</v>
      </c>
      <c r="AK232" s="39">
        <v>0</v>
      </c>
      <c r="AL232" s="39">
        <v>0</v>
      </c>
      <c r="AM232" s="39">
        <v>0</v>
      </c>
      <c r="AN232" s="39">
        <v>0</v>
      </c>
      <c r="AO232" s="39">
        <v>0</v>
      </c>
      <c r="AP232" s="39"/>
    </row>
    <row r="233" spans="1:42">
      <c r="A233" s="27" t="s">
        <v>2066</v>
      </c>
      <c r="B233" s="27" t="s">
        <v>188</v>
      </c>
      <c r="C233" s="28">
        <v>21903</v>
      </c>
      <c r="D233" s="28">
        <v>173056</v>
      </c>
      <c r="E233" s="27" t="s">
        <v>1824</v>
      </c>
      <c r="F233" s="28">
        <v>416</v>
      </c>
      <c r="G233" s="28">
        <v>416</v>
      </c>
      <c r="H233" s="39">
        <v>1</v>
      </c>
      <c r="I233" s="40">
        <f t="shared" si="0"/>
        <v>0</v>
      </c>
      <c r="J233" s="33">
        <f t="shared" si="1"/>
        <v>1</v>
      </c>
      <c r="K233" s="41">
        <v>766.8623</v>
      </c>
      <c r="L233" s="41">
        <v>87.528300000000002</v>
      </c>
      <c r="M233" s="39">
        <v>0</v>
      </c>
      <c r="N233" s="39">
        <v>0</v>
      </c>
      <c r="O233" s="39">
        <v>1</v>
      </c>
      <c r="P233" s="39">
        <v>0</v>
      </c>
      <c r="Q233" s="39">
        <v>0</v>
      </c>
      <c r="R233" s="39">
        <v>0</v>
      </c>
      <c r="S233" s="39">
        <v>0</v>
      </c>
      <c r="T233" s="39">
        <v>0</v>
      </c>
      <c r="U233" s="39">
        <v>0</v>
      </c>
      <c r="V233" s="39">
        <v>0</v>
      </c>
      <c r="W233" s="39">
        <v>0</v>
      </c>
      <c r="X233" s="39">
        <v>1</v>
      </c>
      <c r="Y233" s="39">
        <v>0</v>
      </c>
      <c r="Z233" s="39">
        <v>0</v>
      </c>
      <c r="AA233" s="39">
        <v>0</v>
      </c>
      <c r="AB233" s="39">
        <v>0</v>
      </c>
      <c r="AC233" s="39">
        <v>0</v>
      </c>
      <c r="AD233" s="39">
        <v>0</v>
      </c>
      <c r="AE233" s="39">
        <v>0</v>
      </c>
      <c r="AF233" s="39">
        <v>0</v>
      </c>
      <c r="AG233" s="39">
        <v>0</v>
      </c>
      <c r="AH233" s="39">
        <v>0</v>
      </c>
      <c r="AI233" s="39">
        <v>0</v>
      </c>
      <c r="AJ233" s="39">
        <v>0</v>
      </c>
      <c r="AK233" s="39">
        <v>0</v>
      </c>
      <c r="AL233" s="39">
        <v>0</v>
      </c>
      <c r="AM233" s="39">
        <v>0</v>
      </c>
      <c r="AN233" s="39">
        <v>0</v>
      </c>
      <c r="AO233" s="39">
        <v>0</v>
      </c>
      <c r="AP233" s="39"/>
    </row>
    <row r="234" spans="1:42">
      <c r="A234" s="27" t="s">
        <v>2067</v>
      </c>
      <c r="B234" s="27" t="s">
        <v>189</v>
      </c>
      <c r="C234" s="28">
        <v>31116</v>
      </c>
      <c r="D234" s="28">
        <v>173056</v>
      </c>
      <c r="E234" s="27" t="s">
        <v>1824</v>
      </c>
      <c r="F234" s="28">
        <v>416</v>
      </c>
      <c r="G234" s="28">
        <v>416</v>
      </c>
      <c r="H234" s="39">
        <v>1</v>
      </c>
      <c r="I234" s="40">
        <f t="shared" si="0"/>
        <v>0</v>
      </c>
      <c r="J234" s="33">
        <f t="shared" si="1"/>
        <v>1</v>
      </c>
      <c r="K234" s="41">
        <v>1307.107</v>
      </c>
      <c r="L234" s="41">
        <v>55.162529999999997</v>
      </c>
      <c r="M234" s="39">
        <v>0</v>
      </c>
      <c r="N234" s="39">
        <v>0</v>
      </c>
      <c r="O234" s="39">
        <v>1</v>
      </c>
      <c r="P234" s="39">
        <v>0</v>
      </c>
      <c r="Q234" s="39">
        <v>0</v>
      </c>
      <c r="R234" s="39">
        <v>0</v>
      </c>
      <c r="S234" s="39">
        <v>0</v>
      </c>
      <c r="T234" s="39">
        <v>0</v>
      </c>
      <c r="U234" s="39">
        <v>0</v>
      </c>
      <c r="V234" s="39">
        <v>0</v>
      </c>
      <c r="W234" s="39">
        <v>0</v>
      </c>
      <c r="X234" s="39">
        <v>1</v>
      </c>
      <c r="Y234" s="39">
        <v>0</v>
      </c>
      <c r="Z234" s="39">
        <v>0</v>
      </c>
      <c r="AA234" s="39">
        <v>0</v>
      </c>
      <c r="AB234" s="39">
        <v>0</v>
      </c>
      <c r="AC234" s="39">
        <v>0</v>
      </c>
      <c r="AD234" s="39">
        <v>0</v>
      </c>
      <c r="AE234" s="39">
        <v>0</v>
      </c>
      <c r="AF234" s="39">
        <v>0</v>
      </c>
      <c r="AG234" s="39">
        <v>0</v>
      </c>
      <c r="AH234" s="39">
        <v>0</v>
      </c>
      <c r="AI234" s="39">
        <v>0</v>
      </c>
      <c r="AJ234" s="39">
        <v>0</v>
      </c>
      <c r="AK234" s="39">
        <v>0</v>
      </c>
      <c r="AL234" s="39">
        <v>0</v>
      </c>
      <c r="AM234" s="39">
        <v>0</v>
      </c>
      <c r="AN234" s="39">
        <v>0</v>
      </c>
      <c r="AO234" s="39">
        <v>0</v>
      </c>
      <c r="AP234" s="39"/>
    </row>
    <row r="235" spans="1:42">
      <c r="A235" s="27" t="s">
        <v>2068</v>
      </c>
      <c r="B235" s="27" t="s">
        <v>190</v>
      </c>
      <c r="C235" s="28">
        <v>39346</v>
      </c>
      <c r="D235" s="28">
        <v>173056</v>
      </c>
      <c r="E235" s="27" t="s">
        <v>1824</v>
      </c>
      <c r="F235" s="28">
        <v>416</v>
      </c>
      <c r="G235" s="28">
        <v>416</v>
      </c>
      <c r="H235" s="39">
        <v>1</v>
      </c>
      <c r="I235" s="40">
        <f t="shared" si="0"/>
        <v>0</v>
      </c>
      <c r="J235" s="33">
        <f t="shared" si="1"/>
        <v>1</v>
      </c>
      <c r="K235" s="41">
        <v>1166.558</v>
      </c>
      <c r="L235" s="41">
        <v>64.860889999999998</v>
      </c>
      <c r="M235" s="39">
        <v>0</v>
      </c>
      <c r="N235" s="39">
        <v>0</v>
      </c>
      <c r="O235" s="39">
        <v>1</v>
      </c>
      <c r="P235" s="39">
        <v>0</v>
      </c>
      <c r="Q235" s="39">
        <v>0</v>
      </c>
      <c r="R235" s="39">
        <v>0</v>
      </c>
      <c r="S235" s="39">
        <v>0</v>
      </c>
      <c r="T235" s="39">
        <v>0</v>
      </c>
      <c r="U235" s="39">
        <v>0</v>
      </c>
      <c r="V235" s="39">
        <v>0</v>
      </c>
      <c r="W235" s="39">
        <v>0</v>
      </c>
      <c r="X235" s="39">
        <v>1</v>
      </c>
      <c r="Y235" s="39">
        <v>0</v>
      </c>
      <c r="Z235" s="39">
        <v>0</v>
      </c>
      <c r="AA235" s="39">
        <v>0</v>
      </c>
      <c r="AB235" s="39">
        <v>0</v>
      </c>
      <c r="AC235" s="39">
        <v>0</v>
      </c>
      <c r="AD235" s="39">
        <v>0</v>
      </c>
      <c r="AE235" s="39">
        <v>0</v>
      </c>
      <c r="AF235" s="39">
        <v>0</v>
      </c>
      <c r="AG235" s="39">
        <v>0</v>
      </c>
      <c r="AH235" s="39">
        <v>0</v>
      </c>
      <c r="AI235" s="39">
        <v>0</v>
      </c>
      <c r="AJ235" s="39">
        <v>0</v>
      </c>
      <c r="AK235" s="39">
        <v>0</v>
      </c>
      <c r="AL235" s="39">
        <v>0</v>
      </c>
      <c r="AM235" s="39">
        <v>0</v>
      </c>
      <c r="AN235" s="39">
        <v>0</v>
      </c>
      <c r="AO235" s="39">
        <v>0</v>
      </c>
      <c r="AP235" s="39"/>
    </row>
    <row r="236" spans="1:42">
      <c r="A236" s="27" t="s">
        <v>2069</v>
      </c>
      <c r="B236" s="27" t="s">
        <v>1571</v>
      </c>
      <c r="C236" s="28">
        <v>35388</v>
      </c>
      <c r="D236" s="28">
        <v>173056</v>
      </c>
      <c r="E236" s="27" t="s">
        <v>1824</v>
      </c>
      <c r="F236" s="28">
        <v>416</v>
      </c>
      <c r="G236" s="28">
        <v>416</v>
      </c>
      <c r="H236" s="39">
        <v>1</v>
      </c>
      <c r="I236" s="40">
        <f t="shared" si="0"/>
        <v>0</v>
      </c>
      <c r="J236" s="33">
        <f t="shared" si="1"/>
        <v>1</v>
      </c>
      <c r="K236" s="41">
        <v>1432.386</v>
      </c>
      <c r="L236" s="41">
        <v>59.201099999999997</v>
      </c>
      <c r="M236" s="39">
        <v>0</v>
      </c>
      <c r="N236" s="39">
        <v>0</v>
      </c>
      <c r="O236" s="39">
        <v>1</v>
      </c>
      <c r="P236" s="39">
        <v>0</v>
      </c>
      <c r="Q236" s="39">
        <v>0</v>
      </c>
      <c r="R236" s="39">
        <v>0</v>
      </c>
      <c r="S236" s="39">
        <v>0</v>
      </c>
      <c r="T236" s="39">
        <v>0</v>
      </c>
      <c r="U236" s="39">
        <v>0</v>
      </c>
      <c r="V236" s="39">
        <v>0</v>
      </c>
      <c r="W236" s="39">
        <v>0</v>
      </c>
      <c r="X236" s="39">
        <v>1</v>
      </c>
      <c r="Y236" s="39">
        <v>0</v>
      </c>
      <c r="Z236" s="39">
        <v>0</v>
      </c>
      <c r="AA236" s="39">
        <v>0</v>
      </c>
      <c r="AB236" s="39">
        <v>0</v>
      </c>
      <c r="AC236" s="39">
        <v>0</v>
      </c>
      <c r="AD236" s="39">
        <v>0</v>
      </c>
      <c r="AE236" s="39">
        <v>0</v>
      </c>
      <c r="AF236" s="39">
        <v>0</v>
      </c>
      <c r="AG236" s="39">
        <v>0</v>
      </c>
      <c r="AH236" s="39">
        <v>0</v>
      </c>
      <c r="AI236" s="39">
        <v>0</v>
      </c>
      <c r="AJ236" s="39">
        <v>0</v>
      </c>
      <c r="AK236" s="39">
        <v>0</v>
      </c>
      <c r="AL236" s="39">
        <v>0</v>
      </c>
      <c r="AM236" s="39">
        <v>0</v>
      </c>
      <c r="AN236" s="39">
        <v>0</v>
      </c>
      <c r="AO236" s="39">
        <v>0</v>
      </c>
      <c r="AP236" s="39"/>
    </row>
    <row r="237" spans="1:42">
      <c r="A237" s="27" t="s">
        <v>2070</v>
      </c>
      <c r="B237" s="27" t="s">
        <v>1650</v>
      </c>
      <c r="C237" s="28">
        <v>28143</v>
      </c>
      <c r="D237" s="28">
        <v>173056</v>
      </c>
      <c r="E237" s="27" t="s">
        <v>1824</v>
      </c>
      <c r="F237" s="28">
        <v>416</v>
      </c>
      <c r="G237" s="28">
        <v>416</v>
      </c>
      <c r="H237" s="39">
        <v>1</v>
      </c>
      <c r="I237" s="40">
        <f t="shared" si="0"/>
        <v>0</v>
      </c>
      <c r="J237" s="33">
        <f t="shared" si="1"/>
        <v>1</v>
      </c>
      <c r="K237" s="41">
        <v>830.50099999999998</v>
      </c>
      <c r="L237" s="41">
        <v>71.016909999999996</v>
      </c>
      <c r="M237" s="39">
        <v>0</v>
      </c>
      <c r="N237" s="39">
        <v>0</v>
      </c>
      <c r="O237" s="39">
        <v>1</v>
      </c>
      <c r="P237" s="39">
        <v>0</v>
      </c>
      <c r="Q237" s="39">
        <v>0</v>
      </c>
      <c r="R237" s="39">
        <v>0</v>
      </c>
      <c r="S237" s="39">
        <v>0</v>
      </c>
      <c r="T237" s="39">
        <v>0</v>
      </c>
      <c r="U237" s="39">
        <v>0</v>
      </c>
      <c r="V237" s="39">
        <v>0</v>
      </c>
      <c r="W237" s="39">
        <v>0</v>
      </c>
      <c r="X237" s="39">
        <v>1</v>
      </c>
      <c r="Y237" s="39">
        <v>0</v>
      </c>
      <c r="Z237" s="39">
        <v>0</v>
      </c>
      <c r="AA237" s="39">
        <v>0</v>
      </c>
      <c r="AB237" s="39">
        <v>0</v>
      </c>
      <c r="AC237" s="39">
        <v>0</v>
      </c>
      <c r="AD237" s="39">
        <v>0</v>
      </c>
      <c r="AE237" s="39">
        <v>0</v>
      </c>
      <c r="AF237" s="39">
        <v>0</v>
      </c>
      <c r="AG237" s="39">
        <v>0</v>
      </c>
      <c r="AH237" s="39">
        <v>0</v>
      </c>
      <c r="AI237" s="39">
        <v>0</v>
      </c>
      <c r="AJ237" s="39">
        <v>0</v>
      </c>
      <c r="AK237" s="39">
        <v>0</v>
      </c>
      <c r="AL237" s="39">
        <v>0</v>
      </c>
      <c r="AM237" s="39">
        <v>0</v>
      </c>
      <c r="AN237" s="39">
        <v>0</v>
      </c>
      <c r="AO237" s="39">
        <v>0</v>
      </c>
      <c r="AP237" s="39"/>
    </row>
    <row r="238" spans="1:42">
      <c r="A238" s="27" t="s">
        <v>2071</v>
      </c>
      <c r="B238" s="27" t="s">
        <v>191</v>
      </c>
      <c r="C238" s="28">
        <v>29886</v>
      </c>
      <c r="D238" s="28">
        <v>173056</v>
      </c>
      <c r="E238" s="27" t="s">
        <v>1824</v>
      </c>
      <c r="F238" s="28">
        <v>416</v>
      </c>
      <c r="G238" s="28">
        <v>416</v>
      </c>
      <c r="H238" s="39">
        <v>1</v>
      </c>
      <c r="I238" s="40">
        <f t="shared" si="0"/>
        <v>0</v>
      </c>
      <c r="J238" s="33">
        <f t="shared" si="1"/>
        <v>1</v>
      </c>
      <c r="K238" s="41">
        <v>735.78679999999997</v>
      </c>
      <c r="L238" s="41">
        <v>54.881869999999999</v>
      </c>
      <c r="M238" s="39">
        <v>0</v>
      </c>
      <c r="N238" s="39">
        <v>0</v>
      </c>
      <c r="O238" s="39">
        <v>1</v>
      </c>
      <c r="P238" s="39">
        <v>0</v>
      </c>
      <c r="Q238" s="39">
        <v>0</v>
      </c>
      <c r="R238" s="39">
        <v>0</v>
      </c>
      <c r="S238" s="39">
        <v>0</v>
      </c>
      <c r="T238" s="39">
        <v>0</v>
      </c>
      <c r="U238" s="39">
        <v>0</v>
      </c>
      <c r="V238" s="39">
        <v>0</v>
      </c>
      <c r="W238" s="39">
        <v>0</v>
      </c>
      <c r="X238" s="39">
        <v>1</v>
      </c>
      <c r="Y238" s="39">
        <v>0</v>
      </c>
      <c r="Z238" s="39">
        <v>0</v>
      </c>
      <c r="AA238" s="39">
        <v>0</v>
      </c>
      <c r="AB238" s="39">
        <v>0</v>
      </c>
      <c r="AC238" s="39">
        <v>0</v>
      </c>
      <c r="AD238" s="39">
        <v>0</v>
      </c>
      <c r="AE238" s="39">
        <v>0</v>
      </c>
      <c r="AF238" s="39">
        <v>0</v>
      </c>
      <c r="AG238" s="39">
        <v>0</v>
      </c>
      <c r="AH238" s="39">
        <v>0</v>
      </c>
      <c r="AI238" s="39">
        <v>0</v>
      </c>
      <c r="AJ238" s="39">
        <v>0</v>
      </c>
      <c r="AK238" s="39">
        <v>0</v>
      </c>
      <c r="AL238" s="39">
        <v>0</v>
      </c>
      <c r="AM238" s="39">
        <v>0</v>
      </c>
      <c r="AN238" s="39">
        <v>0</v>
      </c>
      <c r="AO238" s="39">
        <v>0</v>
      </c>
      <c r="AP238" s="39"/>
    </row>
    <row r="239" spans="1:42">
      <c r="A239" s="27" t="s">
        <v>2072</v>
      </c>
      <c r="B239" s="27" t="s">
        <v>192</v>
      </c>
      <c r="C239" s="28">
        <v>41364</v>
      </c>
      <c r="D239" s="28">
        <v>173056</v>
      </c>
      <c r="E239" s="27" t="s">
        <v>1824</v>
      </c>
      <c r="F239" s="28">
        <v>416</v>
      </c>
      <c r="G239" s="28">
        <v>416</v>
      </c>
      <c r="H239" s="39">
        <v>1</v>
      </c>
      <c r="I239" s="40">
        <f t="shared" si="0"/>
        <v>0</v>
      </c>
      <c r="J239" s="33">
        <f t="shared" si="1"/>
        <v>1</v>
      </c>
      <c r="K239" s="41">
        <v>3310.4360000000001</v>
      </c>
      <c r="L239" s="41">
        <v>68.559849999999997</v>
      </c>
      <c r="M239" s="39">
        <v>0</v>
      </c>
      <c r="N239" s="39">
        <v>0</v>
      </c>
      <c r="O239" s="39">
        <v>1</v>
      </c>
      <c r="P239" s="39">
        <v>0</v>
      </c>
      <c r="Q239" s="39">
        <v>0</v>
      </c>
      <c r="R239" s="39">
        <v>0</v>
      </c>
      <c r="S239" s="39">
        <v>0</v>
      </c>
      <c r="T239" s="39">
        <v>0</v>
      </c>
      <c r="U239" s="39">
        <v>0</v>
      </c>
      <c r="V239" s="39">
        <v>0</v>
      </c>
      <c r="W239" s="39">
        <v>0</v>
      </c>
      <c r="X239" s="39">
        <v>1</v>
      </c>
      <c r="Y239" s="39">
        <v>0</v>
      </c>
      <c r="Z239" s="39">
        <v>0</v>
      </c>
      <c r="AA239" s="39">
        <v>0</v>
      </c>
      <c r="AB239" s="39">
        <v>0</v>
      </c>
      <c r="AC239" s="39">
        <v>0</v>
      </c>
      <c r="AD239" s="39">
        <v>0</v>
      </c>
      <c r="AE239" s="39">
        <v>0</v>
      </c>
      <c r="AF239" s="39">
        <v>0</v>
      </c>
      <c r="AG239" s="39">
        <v>0</v>
      </c>
      <c r="AH239" s="39">
        <v>0</v>
      </c>
      <c r="AI239" s="39">
        <v>0</v>
      </c>
      <c r="AJ239" s="39">
        <v>0</v>
      </c>
      <c r="AK239" s="39">
        <v>0</v>
      </c>
      <c r="AL239" s="39">
        <v>0</v>
      </c>
      <c r="AM239" s="39">
        <v>0</v>
      </c>
      <c r="AN239" s="39">
        <v>0</v>
      </c>
      <c r="AO239" s="39">
        <v>0</v>
      </c>
      <c r="AP239" s="39"/>
    </row>
    <row r="240" spans="1:42">
      <c r="A240" s="27" t="s">
        <v>2073</v>
      </c>
      <c r="B240" s="27" t="s">
        <v>1654</v>
      </c>
      <c r="C240" s="28">
        <v>33334</v>
      </c>
      <c r="D240" s="28">
        <v>173056</v>
      </c>
      <c r="E240" s="27" t="s">
        <v>1824</v>
      </c>
      <c r="F240" s="28">
        <v>416</v>
      </c>
      <c r="G240" s="28">
        <v>416</v>
      </c>
      <c r="H240" s="39">
        <v>1</v>
      </c>
      <c r="I240" s="40">
        <f t="shared" si="0"/>
        <v>0</v>
      </c>
      <c r="J240" s="33">
        <f t="shared" si="1"/>
        <v>1</v>
      </c>
      <c r="K240" s="41">
        <v>1221.0129999999999</v>
      </c>
      <c r="L240" s="41">
        <v>76.743669999999995</v>
      </c>
      <c r="M240" s="39">
        <v>0</v>
      </c>
      <c r="N240" s="39">
        <v>0</v>
      </c>
      <c r="O240" s="39">
        <v>1</v>
      </c>
      <c r="P240" s="39">
        <v>0</v>
      </c>
      <c r="Q240" s="39">
        <v>0</v>
      </c>
      <c r="R240" s="39">
        <v>0</v>
      </c>
      <c r="S240" s="39">
        <v>0</v>
      </c>
      <c r="T240" s="39">
        <v>0</v>
      </c>
      <c r="U240" s="39">
        <v>0</v>
      </c>
      <c r="V240" s="39">
        <v>0</v>
      </c>
      <c r="W240" s="39">
        <v>0</v>
      </c>
      <c r="X240" s="39">
        <v>1</v>
      </c>
      <c r="Y240" s="39">
        <v>0</v>
      </c>
      <c r="Z240" s="39">
        <v>0</v>
      </c>
      <c r="AA240" s="39">
        <v>0</v>
      </c>
      <c r="AB240" s="39">
        <v>0</v>
      </c>
      <c r="AC240" s="39">
        <v>0</v>
      </c>
      <c r="AD240" s="39">
        <v>0</v>
      </c>
      <c r="AE240" s="39">
        <v>0</v>
      </c>
      <c r="AF240" s="39">
        <v>0</v>
      </c>
      <c r="AG240" s="39">
        <v>0</v>
      </c>
      <c r="AH240" s="39">
        <v>0</v>
      </c>
      <c r="AI240" s="39">
        <v>0</v>
      </c>
      <c r="AJ240" s="39">
        <v>0</v>
      </c>
      <c r="AK240" s="39">
        <v>0</v>
      </c>
      <c r="AL240" s="39">
        <v>0</v>
      </c>
      <c r="AM240" s="39">
        <v>0</v>
      </c>
      <c r="AN240" s="39">
        <v>0</v>
      </c>
      <c r="AO240" s="39">
        <v>0</v>
      </c>
      <c r="AP240" s="39"/>
    </row>
    <row r="241" spans="1:42">
      <c r="A241" s="27" t="s">
        <v>2074</v>
      </c>
      <c r="B241" s="27" t="s">
        <v>1656</v>
      </c>
      <c r="C241" s="28">
        <v>32210</v>
      </c>
      <c r="D241" s="28">
        <v>173056</v>
      </c>
      <c r="E241" s="27" t="s">
        <v>1824</v>
      </c>
      <c r="F241" s="28">
        <v>416</v>
      </c>
      <c r="G241" s="28">
        <v>416</v>
      </c>
      <c r="H241" s="39">
        <v>1</v>
      </c>
      <c r="I241" s="40">
        <f t="shared" si="0"/>
        <v>0</v>
      </c>
      <c r="J241" s="33">
        <f t="shared" si="1"/>
        <v>1</v>
      </c>
      <c r="K241" s="41">
        <v>1761.16</v>
      </c>
      <c r="L241" s="41">
        <v>75.44802</v>
      </c>
      <c r="M241" s="39">
        <v>0</v>
      </c>
      <c r="N241" s="39">
        <v>0</v>
      </c>
      <c r="O241" s="39">
        <v>1</v>
      </c>
      <c r="P241" s="39">
        <v>0</v>
      </c>
      <c r="Q241" s="39">
        <v>0</v>
      </c>
      <c r="R241" s="39">
        <v>0</v>
      </c>
      <c r="S241" s="39">
        <v>0</v>
      </c>
      <c r="T241" s="39">
        <v>0</v>
      </c>
      <c r="U241" s="39">
        <v>0</v>
      </c>
      <c r="V241" s="39">
        <v>0</v>
      </c>
      <c r="W241" s="39">
        <v>0</v>
      </c>
      <c r="X241" s="39">
        <v>1</v>
      </c>
      <c r="Y241" s="39">
        <v>0</v>
      </c>
      <c r="Z241" s="39">
        <v>0</v>
      </c>
      <c r="AA241" s="39">
        <v>0</v>
      </c>
      <c r="AB241" s="39">
        <v>0</v>
      </c>
      <c r="AC241" s="39">
        <v>0</v>
      </c>
      <c r="AD241" s="39">
        <v>0</v>
      </c>
      <c r="AE241" s="39">
        <v>0</v>
      </c>
      <c r="AF241" s="39">
        <v>0</v>
      </c>
      <c r="AG241" s="39">
        <v>0</v>
      </c>
      <c r="AH241" s="39">
        <v>0</v>
      </c>
      <c r="AI241" s="39">
        <v>0</v>
      </c>
      <c r="AJ241" s="39">
        <v>0</v>
      </c>
      <c r="AK241" s="39">
        <v>0</v>
      </c>
      <c r="AL241" s="39">
        <v>0</v>
      </c>
      <c r="AM241" s="39">
        <v>0</v>
      </c>
      <c r="AN241" s="39">
        <v>0</v>
      </c>
      <c r="AO241" s="39">
        <v>0</v>
      </c>
      <c r="AP241" s="39"/>
    </row>
    <row r="242" spans="1:42">
      <c r="A242" s="27" t="s">
        <v>2075</v>
      </c>
      <c r="B242" s="27" t="s">
        <v>193</v>
      </c>
      <c r="C242" s="28">
        <v>38166</v>
      </c>
      <c r="D242" s="28">
        <v>173056</v>
      </c>
      <c r="E242" s="27" t="s">
        <v>1824</v>
      </c>
      <c r="F242" s="28">
        <v>416</v>
      </c>
      <c r="G242" s="28">
        <v>416</v>
      </c>
      <c r="H242" s="39">
        <v>1</v>
      </c>
      <c r="I242" s="40">
        <f t="shared" si="0"/>
        <v>0</v>
      </c>
      <c r="J242" s="33">
        <f t="shared" si="1"/>
        <v>1</v>
      </c>
      <c r="K242" s="41">
        <v>1627.749</v>
      </c>
      <c r="L242" s="41">
        <v>77.562809999999999</v>
      </c>
      <c r="M242" s="39">
        <v>0</v>
      </c>
      <c r="N242" s="39">
        <v>0</v>
      </c>
      <c r="O242" s="39">
        <v>1</v>
      </c>
      <c r="P242" s="39">
        <v>0</v>
      </c>
      <c r="Q242" s="39">
        <v>0</v>
      </c>
      <c r="R242" s="39">
        <v>0</v>
      </c>
      <c r="S242" s="39">
        <v>0</v>
      </c>
      <c r="T242" s="39">
        <v>0</v>
      </c>
      <c r="U242" s="39">
        <v>0</v>
      </c>
      <c r="V242" s="39">
        <v>0</v>
      </c>
      <c r="W242" s="39">
        <v>0</v>
      </c>
      <c r="X242" s="39">
        <v>1</v>
      </c>
      <c r="Y242" s="39">
        <v>0</v>
      </c>
      <c r="Z242" s="39">
        <v>0</v>
      </c>
      <c r="AA242" s="39">
        <v>0</v>
      </c>
      <c r="AB242" s="39">
        <v>0</v>
      </c>
      <c r="AC242" s="39">
        <v>0</v>
      </c>
      <c r="AD242" s="39">
        <v>0</v>
      </c>
      <c r="AE242" s="39">
        <v>0</v>
      </c>
      <c r="AF242" s="39">
        <v>0</v>
      </c>
      <c r="AG242" s="39">
        <v>0</v>
      </c>
      <c r="AH242" s="39">
        <v>0</v>
      </c>
      <c r="AI242" s="39">
        <v>0</v>
      </c>
      <c r="AJ242" s="39">
        <v>0</v>
      </c>
      <c r="AK242" s="39">
        <v>0</v>
      </c>
      <c r="AL242" s="39">
        <v>0</v>
      </c>
      <c r="AM242" s="39">
        <v>0</v>
      </c>
      <c r="AN242" s="39">
        <v>0</v>
      </c>
      <c r="AO242" s="39">
        <v>0</v>
      </c>
      <c r="AP242" s="39"/>
    </row>
    <row r="243" spans="1:42">
      <c r="A243" s="27" t="s">
        <v>2076</v>
      </c>
      <c r="B243" s="27" t="s">
        <v>1658</v>
      </c>
      <c r="C243" s="28">
        <v>38648</v>
      </c>
      <c r="D243" s="28">
        <v>173056</v>
      </c>
      <c r="E243" s="27" t="s">
        <v>1824</v>
      </c>
      <c r="F243" s="28">
        <v>416</v>
      </c>
      <c r="G243" s="28">
        <v>416</v>
      </c>
      <c r="H243" s="39">
        <v>1</v>
      </c>
      <c r="I243" s="40">
        <f t="shared" si="0"/>
        <v>0</v>
      </c>
      <c r="J243" s="33">
        <f t="shared" si="1"/>
        <v>1</v>
      </c>
      <c r="K243" s="41">
        <v>1099.02</v>
      </c>
      <c r="L243" s="41">
        <v>40.853360000000002</v>
      </c>
      <c r="M243" s="39">
        <v>0</v>
      </c>
      <c r="N243" s="39">
        <v>0</v>
      </c>
      <c r="O243" s="39">
        <v>1</v>
      </c>
      <c r="P243" s="39">
        <v>0</v>
      </c>
      <c r="Q243" s="39">
        <v>0</v>
      </c>
      <c r="R243" s="39">
        <v>0</v>
      </c>
      <c r="S243" s="39">
        <v>0</v>
      </c>
      <c r="T243" s="39">
        <v>0</v>
      </c>
      <c r="U243" s="39">
        <v>0</v>
      </c>
      <c r="V243" s="39">
        <v>0</v>
      </c>
      <c r="W243" s="39">
        <v>0</v>
      </c>
      <c r="X243" s="39">
        <v>1</v>
      </c>
      <c r="Y243" s="39">
        <v>0</v>
      </c>
      <c r="Z243" s="39">
        <v>0</v>
      </c>
      <c r="AA243" s="39">
        <v>0</v>
      </c>
      <c r="AB243" s="39">
        <v>0</v>
      </c>
      <c r="AC243" s="39">
        <v>0</v>
      </c>
      <c r="AD243" s="39">
        <v>0</v>
      </c>
      <c r="AE243" s="39">
        <v>0</v>
      </c>
      <c r="AF243" s="39">
        <v>0</v>
      </c>
      <c r="AG243" s="39">
        <v>0</v>
      </c>
      <c r="AH243" s="39">
        <v>0</v>
      </c>
      <c r="AI243" s="39">
        <v>0</v>
      </c>
      <c r="AJ243" s="39">
        <v>0</v>
      </c>
      <c r="AK243" s="39">
        <v>0</v>
      </c>
      <c r="AL243" s="39">
        <v>0</v>
      </c>
      <c r="AM243" s="39">
        <v>0</v>
      </c>
      <c r="AN243" s="39">
        <v>0</v>
      </c>
      <c r="AO243" s="39">
        <v>0</v>
      </c>
      <c r="AP243" s="39"/>
    </row>
    <row r="244" spans="1:42">
      <c r="A244" s="27" t="s">
        <v>2077</v>
      </c>
      <c r="B244" s="27" t="s">
        <v>194</v>
      </c>
      <c r="C244" s="28">
        <v>32269</v>
      </c>
      <c r="D244" s="28">
        <v>173056</v>
      </c>
      <c r="E244" s="27" t="s">
        <v>1824</v>
      </c>
      <c r="F244" s="28">
        <v>416</v>
      </c>
      <c r="G244" s="28">
        <v>416</v>
      </c>
      <c r="H244" s="39">
        <v>1</v>
      </c>
      <c r="I244" s="40">
        <f t="shared" si="0"/>
        <v>0</v>
      </c>
      <c r="J244" s="33">
        <f t="shared" si="1"/>
        <v>1</v>
      </c>
      <c r="K244" s="41">
        <v>1102.3320000000001</v>
      </c>
      <c r="L244" s="41">
        <v>80.537199999999999</v>
      </c>
      <c r="M244" s="39">
        <v>0</v>
      </c>
      <c r="N244" s="39">
        <v>0</v>
      </c>
      <c r="O244" s="39">
        <v>1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9">
        <v>0</v>
      </c>
      <c r="V244" s="39">
        <v>0</v>
      </c>
      <c r="W244" s="39">
        <v>0</v>
      </c>
      <c r="X244" s="39">
        <v>1</v>
      </c>
      <c r="Y244" s="39">
        <v>0</v>
      </c>
      <c r="Z244" s="39">
        <v>0</v>
      </c>
      <c r="AA244" s="39">
        <v>0</v>
      </c>
      <c r="AB244" s="39">
        <v>0</v>
      </c>
      <c r="AC244" s="39">
        <v>0</v>
      </c>
      <c r="AD244" s="39">
        <v>0</v>
      </c>
      <c r="AE244" s="39">
        <v>0</v>
      </c>
      <c r="AF244" s="39">
        <v>0</v>
      </c>
      <c r="AG244" s="39">
        <v>0</v>
      </c>
      <c r="AH244" s="39">
        <v>0</v>
      </c>
      <c r="AI244" s="39">
        <v>0</v>
      </c>
      <c r="AJ244" s="39">
        <v>0</v>
      </c>
      <c r="AK244" s="39">
        <v>0</v>
      </c>
      <c r="AL244" s="39">
        <v>0</v>
      </c>
      <c r="AM244" s="39">
        <v>0</v>
      </c>
      <c r="AN244" s="39">
        <v>0</v>
      </c>
      <c r="AO244" s="39">
        <v>0</v>
      </c>
      <c r="AP244" s="39"/>
    </row>
    <row r="245" spans="1:42">
      <c r="A245" s="27" t="s">
        <v>2078</v>
      </c>
      <c r="B245" s="27" t="s">
        <v>195</v>
      </c>
      <c r="C245" s="28">
        <v>32672</v>
      </c>
      <c r="D245" s="28">
        <v>173056</v>
      </c>
      <c r="E245" s="27" t="s">
        <v>1824</v>
      </c>
      <c r="F245" s="28">
        <v>416</v>
      </c>
      <c r="G245" s="28">
        <v>416</v>
      </c>
      <c r="H245" s="39">
        <v>1</v>
      </c>
      <c r="I245" s="40">
        <f t="shared" si="0"/>
        <v>0</v>
      </c>
      <c r="J245" s="33">
        <f t="shared" si="1"/>
        <v>1</v>
      </c>
      <c r="K245" s="41">
        <v>1017.215</v>
      </c>
      <c r="L245" s="41">
        <v>54.1282</v>
      </c>
      <c r="M245" s="39">
        <v>0</v>
      </c>
      <c r="N245" s="39">
        <v>0</v>
      </c>
      <c r="O245" s="39">
        <v>1</v>
      </c>
      <c r="P245" s="39">
        <v>0</v>
      </c>
      <c r="Q245" s="39">
        <v>0</v>
      </c>
      <c r="R245" s="39">
        <v>0</v>
      </c>
      <c r="S245" s="39">
        <v>0</v>
      </c>
      <c r="T245" s="39">
        <v>0</v>
      </c>
      <c r="U245" s="39">
        <v>0</v>
      </c>
      <c r="V245" s="39">
        <v>0</v>
      </c>
      <c r="W245" s="39">
        <v>0</v>
      </c>
      <c r="X245" s="39">
        <v>1</v>
      </c>
      <c r="Y245" s="39">
        <v>0</v>
      </c>
      <c r="Z245" s="39">
        <v>0</v>
      </c>
      <c r="AA245" s="39">
        <v>0</v>
      </c>
      <c r="AB245" s="39">
        <v>0</v>
      </c>
      <c r="AC245" s="39">
        <v>0</v>
      </c>
      <c r="AD245" s="39">
        <v>0</v>
      </c>
      <c r="AE245" s="39">
        <v>0</v>
      </c>
      <c r="AF245" s="39">
        <v>0</v>
      </c>
      <c r="AG245" s="39">
        <v>0</v>
      </c>
      <c r="AH245" s="39">
        <v>0</v>
      </c>
      <c r="AI245" s="39">
        <v>0</v>
      </c>
      <c r="AJ245" s="39">
        <v>0</v>
      </c>
      <c r="AK245" s="39">
        <v>0</v>
      </c>
      <c r="AL245" s="39">
        <v>0</v>
      </c>
      <c r="AM245" s="39">
        <v>0</v>
      </c>
      <c r="AN245" s="39">
        <v>0</v>
      </c>
      <c r="AO245" s="39">
        <v>0</v>
      </c>
      <c r="AP245" s="39"/>
    </row>
    <row r="246" spans="1:42">
      <c r="A246" s="27" t="s">
        <v>2079</v>
      </c>
      <c r="B246" s="27" t="s">
        <v>1660</v>
      </c>
      <c r="C246" s="28">
        <v>42066</v>
      </c>
      <c r="D246" s="28">
        <v>173056</v>
      </c>
      <c r="E246" s="27" t="s">
        <v>1824</v>
      </c>
      <c r="F246" s="28">
        <v>416</v>
      </c>
      <c r="G246" s="28">
        <v>416</v>
      </c>
      <c r="H246" s="39">
        <v>1</v>
      </c>
      <c r="I246" s="40">
        <f t="shared" si="0"/>
        <v>0</v>
      </c>
      <c r="J246" s="33">
        <f t="shared" si="1"/>
        <v>1</v>
      </c>
      <c r="K246" s="41">
        <v>4388.3609999999999</v>
      </c>
      <c r="L246" s="41">
        <v>77.899780000000007</v>
      </c>
      <c r="M246" s="39">
        <v>0</v>
      </c>
      <c r="N246" s="39">
        <v>0</v>
      </c>
      <c r="O246" s="39">
        <v>1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9">
        <v>0</v>
      </c>
      <c r="V246" s="39">
        <v>0</v>
      </c>
      <c r="W246" s="39">
        <v>0</v>
      </c>
      <c r="X246" s="39">
        <v>1</v>
      </c>
      <c r="Y246" s="39">
        <v>0</v>
      </c>
      <c r="Z246" s="39">
        <v>0</v>
      </c>
      <c r="AA246" s="39">
        <v>0</v>
      </c>
      <c r="AB246" s="39">
        <v>0</v>
      </c>
      <c r="AC246" s="39">
        <v>0</v>
      </c>
      <c r="AD246" s="39">
        <v>0</v>
      </c>
      <c r="AE246" s="39">
        <v>0</v>
      </c>
      <c r="AF246" s="39">
        <v>0</v>
      </c>
      <c r="AG246" s="39">
        <v>0</v>
      </c>
      <c r="AH246" s="39">
        <v>0</v>
      </c>
      <c r="AI246" s="39">
        <v>0</v>
      </c>
      <c r="AJ246" s="39">
        <v>0</v>
      </c>
      <c r="AK246" s="39">
        <v>0</v>
      </c>
      <c r="AL246" s="39">
        <v>0</v>
      </c>
      <c r="AM246" s="39">
        <v>0</v>
      </c>
      <c r="AN246" s="39">
        <v>0</v>
      </c>
      <c r="AO246" s="39">
        <v>0</v>
      </c>
      <c r="AP246" s="39"/>
    </row>
    <row r="247" spans="1:42">
      <c r="A247" s="27" t="s">
        <v>2080</v>
      </c>
      <c r="B247" s="27" t="s">
        <v>1573</v>
      </c>
      <c r="C247" s="28">
        <v>38322</v>
      </c>
      <c r="D247" s="28">
        <v>173056</v>
      </c>
      <c r="E247" s="27" t="s">
        <v>1824</v>
      </c>
      <c r="F247" s="28">
        <v>416</v>
      </c>
      <c r="G247" s="28">
        <v>416</v>
      </c>
      <c r="H247" s="39">
        <v>1</v>
      </c>
      <c r="I247" s="40">
        <f t="shared" si="0"/>
        <v>0</v>
      </c>
      <c r="J247" s="33">
        <f t="shared" si="1"/>
        <v>1</v>
      </c>
      <c r="K247" s="41">
        <v>1215.9929999999999</v>
      </c>
      <c r="L247" s="41">
        <v>49.708840000000002</v>
      </c>
      <c r="M247" s="39">
        <v>0</v>
      </c>
      <c r="N247" s="39">
        <v>0</v>
      </c>
      <c r="O247" s="39">
        <v>1</v>
      </c>
      <c r="P247" s="39">
        <v>0</v>
      </c>
      <c r="Q247" s="39">
        <v>0</v>
      </c>
      <c r="R247" s="39">
        <v>0</v>
      </c>
      <c r="S247" s="39">
        <v>0</v>
      </c>
      <c r="T247" s="39">
        <v>0</v>
      </c>
      <c r="U247" s="39">
        <v>0</v>
      </c>
      <c r="V247" s="39">
        <v>0</v>
      </c>
      <c r="W247" s="39">
        <v>0</v>
      </c>
      <c r="X247" s="39">
        <v>1</v>
      </c>
      <c r="Y247" s="39">
        <v>0</v>
      </c>
      <c r="Z247" s="39">
        <v>0</v>
      </c>
      <c r="AA247" s="39">
        <v>0</v>
      </c>
      <c r="AB247" s="39">
        <v>0</v>
      </c>
      <c r="AC247" s="39">
        <v>0</v>
      </c>
      <c r="AD247" s="39">
        <v>0</v>
      </c>
      <c r="AE247" s="39">
        <v>0</v>
      </c>
      <c r="AF247" s="39">
        <v>0</v>
      </c>
      <c r="AG247" s="39">
        <v>0</v>
      </c>
      <c r="AH247" s="39">
        <v>0</v>
      </c>
      <c r="AI247" s="39">
        <v>0</v>
      </c>
      <c r="AJ247" s="39">
        <v>0</v>
      </c>
      <c r="AK247" s="39">
        <v>0</v>
      </c>
      <c r="AL247" s="39">
        <v>0</v>
      </c>
      <c r="AM247" s="39">
        <v>0</v>
      </c>
      <c r="AN247" s="39">
        <v>0</v>
      </c>
      <c r="AO247" s="39">
        <v>0</v>
      </c>
      <c r="AP247" s="39"/>
    </row>
    <row r="248" spans="1:42">
      <c r="A248" s="27" t="s">
        <v>2081</v>
      </c>
      <c r="B248" s="27" t="s">
        <v>1661</v>
      </c>
      <c r="C248" s="28">
        <v>48633</v>
      </c>
      <c r="D248" s="28">
        <v>173056</v>
      </c>
      <c r="E248" s="27" t="s">
        <v>1824</v>
      </c>
      <c r="F248" s="28">
        <v>416</v>
      </c>
      <c r="G248" s="28">
        <v>416</v>
      </c>
      <c r="H248" s="39">
        <v>1</v>
      </c>
      <c r="I248" s="40">
        <f t="shared" si="0"/>
        <v>0</v>
      </c>
      <c r="J248" s="33">
        <f t="shared" si="1"/>
        <v>1</v>
      </c>
      <c r="K248" s="41">
        <v>3153.797</v>
      </c>
      <c r="L248" s="41">
        <v>55.484969999999997</v>
      </c>
      <c r="M248" s="39">
        <v>0</v>
      </c>
      <c r="N248" s="39">
        <v>0</v>
      </c>
      <c r="O248" s="39">
        <v>1</v>
      </c>
      <c r="P248" s="39">
        <v>0</v>
      </c>
      <c r="Q248" s="39">
        <v>0</v>
      </c>
      <c r="R248" s="39">
        <v>0</v>
      </c>
      <c r="S248" s="39">
        <v>0</v>
      </c>
      <c r="T248" s="39">
        <v>0</v>
      </c>
      <c r="U248" s="39">
        <v>0</v>
      </c>
      <c r="V248" s="39">
        <v>0</v>
      </c>
      <c r="W248" s="39">
        <v>0</v>
      </c>
      <c r="X248" s="39">
        <v>1</v>
      </c>
      <c r="Y248" s="39">
        <v>0</v>
      </c>
      <c r="Z248" s="39">
        <v>0</v>
      </c>
      <c r="AA248" s="39">
        <v>0</v>
      </c>
      <c r="AB248" s="39">
        <v>0</v>
      </c>
      <c r="AC248" s="39">
        <v>0</v>
      </c>
      <c r="AD248" s="39">
        <v>0</v>
      </c>
      <c r="AE248" s="39">
        <v>0</v>
      </c>
      <c r="AF248" s="39">
        <v>0</v>
      </c>
      <c r="AG248" s="39">
        <v>0</v>
      </c>
      <c r="AH248" s="39">
        <v>0</v>
      </c>
      <c r="AI248" s="39">
        <v>0</v>
      </c>
      <c r="AJ248" s="39">
        <v>0</v>
      </c>
      <c r="AK248" s="39">
        <v>0</v>
      </c>
      <c r="AL248" s="39">
        <v>0</v>
      </c>
      <c r="AM248" s="39">
        <v>0</v>
      </c>
      <c r="AN248" s="39">
        <v>0</v>
      </c>
      <c r="AO248" s="39">
        <v>0</v>
      </c>
      <c r="AP248" s="39"/>
    </row>
    <row r="249" spans="1:42">
      <c r="A249" s="27" t="s">
        <v>2082</v>
      </c>
      <c r="B249" s="27" t="s">
        <v>196</v>
      </c>
      <c r="C249" s="28">
        <v>19530</v>
      </c>
      <c r="D249" s="28">
        <v>173056</v>
      </c>
      <c r="E249" s="27" t="s">
        <v>1824</v>
      </c>
      <c r="F249" s="28">
        <v>416</v>
      </c>
      <c r="G249" s="28">
        <v>416</v>
      </c>
      <c r="H249" s="39">
        <v>1</v>
      </c>
      <c r="I249" s="40">
        <f t="shared" si="0"/>
        <v>0</v>
      </c>
      <c r="J249" s="33">
        <f t="shared" si="1"/>
        <v>1</v>
      </c>
      <c r="K249" s="41">
        <v>169.36670000000001</v>
      </c>
      <c r="L249" s="41">
        <v>42.326050000000002</v>
      </c>
      <c r="M249" s="39">
        <v>0</v>
      </c>
      <c r="N249" s="39">
        <v>0</v>
      </c>
      <c r="O249" s="39">
        <v>1</v>
      </c>
      <c r="P249" s="39">
        <v>0</v>
      </c>
      <c r="Q249" s="39">
        <v>0</v>
      </c>
      <c r="R249" s="39">
        <v>0</v>
      </c>
      <c r="S249" s="39">
        <v>0</v>
      </c>
      <c r="T249" s="39">
        <v>0</v>
      </c>
      <c r="U249" s="39">
        <v>0</v>
      </c>
      <c r="V249" s="39">
        <v>0</v>
      </c>
      <c r="W249" s="39">
        <v>0</v>
      </c>
      <c r="X249" s="39">
        <v>1</v>
      </c>
      <c r="Y249" s="39">
        <v>0</v>
      </c>
      <c r="Z249" s="39">
        <v>0</v>
      </c>
      <c r="AA249" s="39">
        <v>0</v>
      </c>
      <c r="AB249" s="39">
        <v>0</v>
      </c>
      <c r="AC249" s="39">
        <v>0</v>
      </c>
      <c r="AD249" s="39">
        <v>0</v>
      </c>
      <c r="AE249" s="39">
        <v>0</v>
      </c>
      <c r="AF249" s="39">
        <v>0</v>
      </c>
      <c r="AG249" s="39">
        <v>0</v>
      </c>
      <c r="AH249" s="39">
        <v>0</v>
      </c>
      <c r="AI249" s="39">
        <v>0</v>
      </c>
      <c r="AJ249" s="39">
        <v>0</v>
      </c>
      <c r="AK249" s="39">
        <v>0</v>
      </c>
      <c r="AL249" s="39">
        <v>0</v>
      </c>
      <c r="AM249" s="39">
        <v>0</v>
      </c>
      <c r="AN249" s="39">
        <v>0</v>
      </c>
      <c r="AO249" s="39">
        <v>0</v>
      </c>
      <c r="AP249" s="39"/>
    </row>
    <row r="250" spans="1:42">
      <c r="A250" s="27" t="s">
        <v>2083</v>
      </c>
      <c r="B250" s="27" t="s">
        <v>197</v>
      </c>
      <c r="C250" s="28">
        <v>32014</v>
      </c>
      <c r="D250" s="28">
        <v>173056</v>
      </c>
      <c r="E250" s="27" t="s">
        <v>1824</v>
      </c>
      <c r="F250" s="28">
        <v>416</v>
      </c>
      <c r="G250" s="28">
        <v>416</v>
      </c>
      <c r="H250" s="39">
        <v>1</v>
      </c>
      <c r="I250" s="40">
        <f t="shared" si="0"/>
        <v>0</v>
      </c>
      <c r="J250" s="33">
        <f t="shared" si="1"/>
        <v>1</v>
      </c>
      <c r="K250" s="41">
        <v>830.23350000000005</v>
      </c>
      <c r="L250" s="41">
        <v>45.470260000000003</v>
      </c>
      <c r="M250" s="39">
        <v>0</v>
      </c>
      <c r="N250" s="39">
        <v>0</v>
      </c>
      <c r="O250" s="39">
        <v>1</v>
      </c>
      <c r="P250" s="39">
        <v>0</v>
      </c>
      <c r="Q250" s="39">
        <v>0</v>
      </c>
      <c r="R250" s="39">
        <v>0</v>
      </c>
      <c r="S250" s="39">
        <v>0</v>
      </c>
      <c r="T250" s="39">
        <v>0</v>
      </c>
      <c r="U250" s="39">
        <v>0</v>
      </c>
      <c r="V250" s="39">
        <v>0</v>
      </c>
      <c r="W250" s="39">
        <v>0</v>
      </c>
      <c r="X250" s="39">
        <v>1</v>
      </c>
      <c r="Y250" s="39">
        <v>0</v>
      </c>
      <c r="Z250" s="39">
        <v>0</v>
      </c>
      <c r="AA250" s="39">
        <v>0</v>
      </c>
      <c r="AB250" s="39">
        <v>0</v>
      </c>
      <c r="AC250" s="39">
        <v>0</v>
      </c>
      <c r="AD250" s="39">
        <v>0</v>
      </c>
      <c r="AE250" s="39">
        <v>0</v>
      </c>
      <c r="AF250" s="39">
        <v>0</v>
      </c>
      <c r="AG250" s="39">
        <v>0</v>
      </c>
      <c r="AH250" s="39">
        <v>0</v>
      </c>
      <c r="AI250" s="39">
        <v>0</v>
      </c>
      <c r="AJ250" s="39">
        <v>0</v>
      </c>
      <c r="AK250" s="39">
        <v>0</v>
      </c>
      <c r="AL250" s="39">
        <v>0</v>
      </c>
      <c r="AM250" s="39">
        <v>0</v>
      </c>
      <c r="AN250" s="39">
        <v>0</v>
      </c>
      <c r="AO250" s="39">
        <v>0</v>
      </c>
      <c r="AP250" s="39"/>
    </row>
    <row r="251" spans="1:42">
      <c r="A251" s="27" t="s">
        <v>2084</v>
      </c>
      <c r="B251" s="27" t="s">
        <v>198</v>
      </c>
      <c r="C251" s="28">
        <v>35607</v>
      </c>
      <c r="D251" s="28">
        <v>173056</v>
      </c>
      <c r="E251" s="27" t="s">
        <v>1824</v>
      </c>
      <c r="F251" s="28">
        <v>416</v>
      </c>
      <c r="G251" s="28">
        <v>416</v>
      </c>
      <c r="H251" s="39">
        <v>1</v>
      </c>
      <c r="I251" s="40">
        <f t="shared" si="0"/>
        <v>0</v>
      </c>
      <c r="J251" s="33">
        <f t="shared" si="1"/>
        <v>1</v>
      </c>
      <c r="K251" s="41">
        <v>830.1182</v>
      </c>
      <c r="L251" s="41">
        <v>50.09375</v>
      </c>
      <c r="M251" s="39">
        <v>0</v>
      </c>
      <c r="N251" s="39">
        <v>0</v>
      </c>
      <c r="O251" s="39">
        <v>1</v>
      </c>
      <c r="P251" s="39">
        <v>0</v>
      </c>
      <c r="Q251" s="39">
        <v>0</v>
      </c>
      <c r="R251" s="39">
        <v>0</v>
      </c>
      <c r="S251" s="39">
        <v>0</v>
      </c>
      <c r="T251" s="39">
        <v>0</v>
      </c>
      <c r="U251" s="39">
        <v>0</v>
      </c>
      <c r="V251" s="39">
        <v>0</v>
      </c>
      <c r="W251" s="39">
        <v>0</v>
      </c>
      <c r="X251" s="39">
        <v>1</v>
      </c>
      <c r="Y251" s="39">
        <v>0</v>
      </c>
      <c r="Z251" s="39">
        <v>0</v>
      </c>
      <c r="AA251" s="39">
        <v>0</v>
      </c>
      <c r="AB251" s="39">
        <v>0</v>
      </c>
      <c r="AC251" s="39">
        <v>0</v>
      </c>
      <c r="AD251" s="39">
        <v>0</v>
      </c>
      <c r="AE251" s="39">
        <v>0</v>
      </c>
      <c r="AF251" s="39">
        <v>0</v>
      </c>
      <c r="AG251" s="39">
        <v>0</v>
      </c>
      <c r="AH251" s="39">
        <v>0</v>
      </c>
      <c r="AI251" s="39">
        <v>0</v>
      </c>
      <c r="AJ251" s="39">
        <v>0</v>
      </c>
      <c r="AK251" s="39">
        <v>0</v>
      </c>
      <c r="AL251" s="39">
        <v>0</v>
      </c>
      <c r="AM251" s="39">
        <v>0</v>
      </c>
      <c r="AN251" s="39">
        <v>0</v>
      </c>
      <c r="AO251" s="39">
        <v>0</v>
      </c>
      <c r="AP251" s="39"/>
    </row>
    <row r="252" spans="1:42">
      <c r="A252" s="27" t="s">
        <v>2085</v>
      </c>
      <c r="B252" s="27" t="s">
        <v>199</v>
      </c>
      <c r="C252" s="28">
        <v>46059</v>
      </c>
      <c r="D252" s="28">
        <v>173056</v>
      </c>
      <c r="E252" s="27" t="s">
        <v>1824</v>
      </c>
      <c r="F252" s="28">
        <v>416</v>
      </c>
      <c r="G252" s="28">
        <v>416</v>
      </c>
      <c r="H252" s="39">
        <v>1</v>
      </c>
      <c r="I252" s="40">
        <f t="shared" si="0"/>
        <v>0</v>
      </c>
      <c r="J252" s="33">
        <f t="shared" si="1"/>
        <v>1</v>
      </c>
      <c r="K252" s="41">
        <v>2912.674</v>
      </c>
      <c r="L252" s="41">
        <v>76.990949999999998</v>
      </c>
      <c r="M252" s="39">
        <v>0</v>
      </c>
      <c r="N252" s="39">
        <v>0</v>
      </c>
      <c r="O252" s="39">
        <v>1</v>
      </c>
      <c r="P252" s="39">
        <v>0</v>
      </c>
      <c r="Q252" s="39">
        <v>0</v>
      </c>
      <c r="R252" s="39">
        <v>0</v>
      </c>
      <c r="S252" s="39">
        <v>0</v>
      </c>
      <c r="T252" s="39">
        <v>0</v>
      </c>
      <c r="U252" s="39">
        <v>0</v>
      </c>
      <c r="V252" s="39">
        <v>0</v>
      </c>
      <c r="W252" s="39">
        <v>0</v>
      </c>
      <c r="X252" s="39">
        <v>1</v>
      </c>
      <c r="Y252" s="39">
        <v>0</v>
      </c>
      <c r="Z252" s="39">
        <v>0</v>
      </c>
      <c r="AA252" s="39">
        <v>0</v>
      </c>
      <c r="AB252" s="39">
        <v>0</v>
      </c>
      <c r="AC252" s="39">
        <v>0</v>
      </c>
      <c r="AD252" s="39">
        <v>0</v>
      </c>
      <c r="AE252" s="39">
        <v>0</v>
      </c>
      <c r="AF252" s="39">
        <v>0</v>
      </c>
      <c r="AG252" s="39">
        <v>0</v>
      </c>
      <c r="AH252" s="39">
        <v>0</v>
      </c>
      <c r="AI252" s="39">
        <v>0</v>
      </c>
      <c r="AJ252" s="39">
        <v>0</v>
      </c>
      <c r="AK252" s="39">
        <v>0</v>
      </c>
      <c r="AL252" s="39">
        <v>0</v>
      </c>
      <c r="AM252" s="39">
        <v>0</v>
      </c>
      <c r="AN252" s="39">
        <v>0</v>
      </c>
      <c r="AO252" s="39">
        <v>0</v>
      </c>
      <c r="AP252" s="39"/>
    </row>
    <row r="253" spans="1:42">
      <c r="A253" s="27" t="s">
        <v>2086</v>
      </c>
      <c r="B253" s="27" t="s">
        <v>200</v>
      </c>
      <c r="C253" s="28">
        <v>37362</v>
      </c>
      <c r="D253" s="28">
        <v>173056</v>
      </c>
      <c r="E253" s="27" t="s">
        <v>1824</v>
      </c>
      <c r="F253" s="28">
        <v>416</v>
      </c>
      <c r="G253" s="28">
        <v>416</v>
      </c>
      <c r="H253" s="39">
        <v>1</v>
      </c>
      <c r="I253" s="40">
        <f t="shared" si="0"/>
        <v>0</v>
      </c>
      <c r="J253" s="33">
        <f t="shared" si="1"/>
        <v>1</v>
      </c>
      <c r="K253" s="41">
        <v>2316.7489999999998</v>
      </c>
      <c r="L253" s="41">
        <v>59.752850000000002</v>
      </c>
      <c r="M253" s="39">
        <v>0</v>
      </c>
      <c r="N253" s="39">
        <v>0</v>
      </c>
      <c r="O253" s="39">
        <v>1</v>
      </c>
      <c r="P253" s="39">
        <v>0</v>
      </c>
      <c r="Q253" s="39">
        <v>0</v>
      </c>
      <c r="R253" s="39">
        <v>0</v>
      </c>
      <c r="S253" s="39">
        <v>0</v>
      </c>
      <c r="T253" s="39">
        <v>0</v>
      </c>
      <c r="U253" s="39">
        <v>0</v>
      </c>
      <c r="V253" s="39">
        <v>0</v>
      </c>
      <c r="W253" s="39">
        <v>0</v>
      </c>
      <c r="X253" s="39">
        <v>1</v>
      </c>
      <c r="Y253" s="39">
        <v>0</v>
      </c>
      <c r="Z253" s="39">
        <v>0</v>
      </c>
      <c r="AA253" s="39">
        <v>0</v>
      </c>
      <c r="AB253" s="39">
        <v>0</v>
      </c>
      <c r="AC253" s="39">
        <v>0</v>
      </c>
      <c r="AD253" s="39">
        <v>0</v>
      </c>
      <c r="AE253" s="39">
        <v>0</v>
      </c>
      <c r="AF253" s="39">
        <v>0</v>
      </c>
      <c r="AG253" s="39">
        <v>0</v>
      </c>
      <c r="AH253" s="39">
        <v>0</v>
      </c>
      <c r="AI253" s="39">
        <v>0</v>
      </c>
      <c r="AJ253" s="39">
        <v>0</v>
      </c>
      <c r="AK253" s="39">
        <v>0</v>
      </c>
      <c r="AL253" s="39">
        <v>0</v>
      </c>
      <c r="AM253" s="39">
        <v>0</v>
      </c>
      <c r="AN253" s="39">
        <v>0</v>
      </c>
      <c r="AO253" s="39">
        <v>0</v>
      </c>
      <c r="AP253" s="39"/>
    </row>
    <row r="254" spans="1:42">
      <c r="A254" s="27" t="s">
        <v>2087</v>
      </c>
      <c r="B254" s="27" t="s">
        <v>201</v>
      </c>
      <c r="C254" s="28">
        <v>36091</v>
      </c>
      <c r="D254" s="28">
        <v>173056</v>
      </c>
      <c r="E254" s="27" t="s">
        <v>1824</v>
      </c>
      <c r="F254" s="28">
        <v>416</v>
      </c>
      <c r="G254" s="28">
        <v>416</v>
      </c>
      <c r="H254" s="39">
        <v>1</v>
      </c>
      <c r="I254" s="40">
        <f t="shared" si="0"/>
        <v>0</v>
      </c>
      <c r="J254" s="33">
        <f t="shared" si="1"/>
        <v>1</v>
      </c>
      <c r="K254" s="41">
        <v>544.18259999999998</v>
      </c>
      <c r="L254" s="41">
        <v>54.955889999999997</v>
      </c>
      <c r="M254" s="39">
        <v>0</v>
      </c>
      <c r="N254" s="39">
        <v>0</v>
      </c>
      <c r="O254" s="39">
        <v>1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9">
        <v>0</v>
      </c>
      <c r="V254" s="39">
        <v>0</v>
      </c>
      <c r="W254" s="39">
        <v>0</v>
      </c>
      <c r="X254" s="39">
        <v>1</v>
      </c>
      <c r="Y254" s="39">
        <v>0</v>
      </c>
      <c r="Z254" s="39">
        <v>0</v>
      </c>
      <c r="AA254" s="39">
        <v>0</v>
      </c>
      <c r="AB254" s="39">
        <v>0</v>
      </c>
      <c r="AC254" s="39">
        <v>0</v>
      </c>
      <c r="AD254" s="39">
        <v>0</v>
      </c>
      <c r="AE254" s="39">
        <v>0</v>
      </c>
      <c r="AF254" s="39">
        <v>0</v>
      </c>
      <c r="AG254" s="39">
        <v>0</v>
      </c>
      <c r="AH254" s="39">
        <v>0</v>
      </c>
      <c r="AI254" s="39">
        <v>0</v>
      </c>
      <c r="AJ254" s="39">
        <v>0</v>
      </c>
      <c r="AK254" s="39">
        <v>0</v>
      </c>
      <c r="AL254" s="39">
        <v>0</v>
      </c>
      <c r="AM254" s="39">
        <v>0</v>
      </c>
      <c r="AN254" s="39">
        <v>0</v>
      </c>
      <c r="AO254" s="39">
        <v>0</v>
      </c>
      <c r="AP254" s="39"/>
    </row>
    <row r="255" spans="1:42">
      <c r="A255" s="27" t="s">
        <v>2088</v>
      </c>
      <c r="B255" s="27" t="s">
        <v>1664</v>
      </c>
      <c r="C255" s="28">
        <v>31815</v>
      </c>
      <c r="D255" s="28">
        <v>173056</v>
      </c>
      <c r="E255" s="27" t="s">
        <v>1824</v>
      </c>
      <c r="F255" s="28">
        <v>416</v>
      </c>
      <c r="G255" s="28">
        <v>416</v>
      </c>
      <c r="H255" s="39">
        <v>1</v>
      </c>
      <c r="I255" s="40">
        <f t="shared" si="0"/>
        <v>0</v>
      </c>
      <c r="J255" s="33">
        <f t="shared" si="1"/>
        <v>1</v>
      </c>
      <c r="K255" s="41">
        <v>764.62199999999996</v>
      </c>
      <c r="L255" s="41">
        <v>67.822239999999994</v>
      </c>
      <c r="M255" s="39">
        <v>0</v>
      </c>
      <c r="N255" s="39">
        <v>0</v>
      </c>
      <c r="O255" s="39">
        <v>1</v>
      </c>
      <c r="P255" s="39">
        <v>0</v>
      </c>
      <c r="Q255" s="39">
        <v>0</v>
      </c>
      <c r="R255" s="39">
        <v>0</v>
      </c>
      <c r="S255" s="39">
        <v>0</v>
      </c>
      <c r="T255" s="39">
        <v>0</v>
      </c>
      <c r="U255" s="39">
        <v>0</v>
      </c>
      <c r="V255" s="39">
        <v>0</v>
      </c>
      <c r="W255" s="39">
        <v>0</v>
      </c>
      <c r="X255" s="39">
        <v>1</v>
      </c>
      <c r="Y255" s="39">
        <v>0</v>
      </c>
      <c r="Z255" s="39">
        <v>0</v>
      </c>
      <c r="AA255" s="39">
        <v>0</v>
      </c>
      <c r="AB255" s="39">
        <v>0</v>
      </c>
      <c r="AC255" s="39">
        <v>0</v>
      </c>
      <c r="AD255" s="39">
        <v>0</v>
      </c>
      <c r="AE255" s="39">
        <v>0</v>
      </c>
      <c r="AF255" s="39">
        <v>0</v>
      </c>
      <c r="AG255" s="39">
        <v>0</v>
      </c>
      <c r="AH255" s="39">
        <v>0</v>
      </c>
      <c r="AI255" s="39">
        <v>0</v>
      </c>
      <c r="AJ255" s="39">
        <v>0</v>
      </c>
      <c r="AK255" s="39">
        <v>0</v>
      </c>
      <c r="AL255" s="39">
        <v>0</v>
      </c>
      <c r="AM255" s="39">
        <v>0</v>
      </c>
      <c r="AN255" s="39">
        <v>0</v>
      </c>
      <c r="AO255" s="39">
        <v>0</v>
      </c>
      <c r="AP255" s="39"/>
    </row>
    <row r="256" spans="1:42">
      <c r="A256" s="27" t="s">
        <v>2089</v>
      </c>
      <c r="B256" s="27" t="s">
        <v>202</v>
      </c>
      <c r="C256" s="28">
        <v>31917</v>
      </c>
      <c r="D256" s="28">
        <v>173056</v>
      </c>
      <c r="E256" s="27" t="s">
        <v>1824</v>
      </c>
      <c r="F256" s="28">
        <v>416</v>
      </c>
      <c r="G256" s="28">
        <v>416</v>
      </c>
      <c r="H256" s="39">
        <v>1</v>
      </c>
      <c r="I256" s="40">
        <f t="shared" si="0"/>
        <v>0</v>
      </c>
      <c r="J256" s="33">
        <f t="shared" si="1"/>
        <v>1</v>
      </c>
      <c r="K256" s="41">
        <v>1213.701</v>
      </c>
      <c r="L256" s="41">
        <v>66.069130000000001</v>
      </c>
      <c r="M256" s="39">
        <v>0</v>
      </c>
      <c r="N256" s="39">
        <v>0</v>
      </c>
      <c r="O256" s="39">
        <v>1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9">
        <v>0</v>
      </c>
      <c r="V256" s="39">
        <v>0</v>
      </c>
      <c r="W256" s="39">
        <v>0</v>
      </c>
      <c r="X256" s="39">
        <v>1</v>
      </c>
      <c r="Y256" s="39">
        <v>0</v>
      </c>
      <c r="Z256" s="39">
        <v>0</v>
      </c>
      <c r="AA256" s="39">
        <v>0</v>
      </c>
      <c r="AB256" s="39">
        <v>0</v>
      </c>
      <c r="AC256" s="39">
        <v>0</v>
      </c>
      <c r="AD256" s="39">
        <v>0</v>
      </c>
      <c r="AE256" s="39">
        <v>0</v>
      </c>
      <c r="AF256" s="39">
        <v>0</v>
      </c>
      <c r="AG256" s="39">
        <v>0</v>
      </c>
      <c r="AH256" s="39">
        <v>0</v>
      </c>
      <c r="AI256" s="39">
        <v>0</v>
      </c>
      <c r="AJ256" s="39">
        <v>0</v>
      </c>
      <c r="AK256" s="39">
        <v>0</v>
      </c>
      <c r="AL256" s="39">
        <v>0</v>
      </c>
      <c r="AM256" s="39">
        <v>0</v>
      </c>
      <c r="AN256" s="39">
        <v>0</v>
      </c>
      <c r="AO256" s="39">
        <v>0</v>
      </c>
      <c r="AP256" s="39"/>
    </row>
    <row r="257" spans="1:42">
      <c r="A257" s="27" t="s">
        <v>2090</v>
      </c>
      <c r="B257" s="27" t="s">
        <v>1666</v>
      </c>
      <c r="C257" s="28">
        <v>38077</v>
      </c>
      <c r="D257" s="28">
        <v>173056</v>
      </c>
      <c r="E257" s="27" t="s">
        <v>1824</v>
      </c>
      <c r="F257" s="28">
        <v>416</v>
      </c>
      <c r="G257" s="28">
        <v>416</v>
      </c>
      <c r="H257" s="39">
        <v>1</v>
      </c>
      <c r="I257" s="40">
        <f t="shared" ref="I257:I511" si="2">IF(AND(C257&gt;=89592), 1, 0)</f>
        <v>0</v>
      </c>
      <c r="J257" s="33">
        <f t="shared" ref="J257:J511" si="3">F257/G257</f>
        <v>1</v>
      </c>
      <c r="K257" s="41">
        <v>1646.433</v>
      </c>
      <c r="L257" s="41">
        <v>47.153030000000001</v>
      </c>
      <c r="M257" s="39">
        <v>0</v>
      </c>
      <c r="N257" s="39">
        <v>0</v>
      </c>
      <c r="O257" s="39">
        <v>1</v>
      </c>
      <c r="P257" s="39">
        <v>0</v>
      </c>
      <c r="Q257" s="39">
        <v>0</v>
      </c>
      <c r="R257" s="39">
        <v>0</v>
      </c>
      <c r="S257" s="39">
        <v>0</v>
      </c>
      <c r="T257" s="39">
        <v>0</v>
      </c>
      <c r="U257" s="39">
        <v>0</v>
      </c>
      <c r="V257" s="39">
        <v>0</v>
      </c>
      <c r="W257" s="39">
        <v>0</v>
      </c>
      <c r="X257" s="39">
        <v>1</v>
      </c>
      <c r="Y257" s="39">
        <v>0</v>
      </c>
      <c r="Z257" s="39">
        <v>0</v>
      </c>
      <c r="AA257" s="39">
        <v>0</v>
      </c>
      <c r="AB257" s="39">
        <v>0</v>
      </c>
      <c r="AC257" s="39">
        <v>0</v>
      </c>
      <c r="AD257" s="39">
        <v>0</v>
      </c>
      <c r="AE257" s="39">
        <v>0</v>
      </c>
      <c r="AF257" s="39">
        <v>0</v>
      </c>
      <c r="AG257" s="39">
        <v>0</v>
      </c>
      <c r="AH257" s="39">
        <v>0</v>
      </c>
      <c r="AI257" s="39">
        <v>0</v>
      </c>
      <c r="AJ257" s="39">
        <v>0</v>
      </c>
      <c r="AK257" s="39">
        <v>0</v>
      </c>
      <c r="AL257" s="39">
        <v>0</v>
      </c>
      <c r="AM257" s="39">
        <v>0</v>
      </c>
      <c r="AN257" s="39">
        <v>0</v>
      </c>
      <c r="AO257" s="39">
        <v>0</v>
      </c>
      <c r="AP257" s="39"/>
    </row>
    <row r="258" spans="1:42">
      <c r="A258" s="27" t="s">
        <v>2091</v>
      </c>
      <c r="B258" s="27" t="s">
        <v>1668</v>
      </c>
      <c r="C258" s="28">
        <v>24932</v>
      </c>
      <c r="D258" s="28">
        <v>173056</v>
      </c>
      <c r="E258" s="27" t="s">
        <v>1824</v>
      </c>
      <c r="F258" s="28">
        <v>416</v>
      </c>
      <c r="G258" s="28">
        <v>416</v>
      </c>
      <c r="H258" s="39">
        <v>1</v>
      </c>
      <c r="I258" s="40">
        <f t="shared" si="2"/>
        <v>0</v>
      </c>
      <c r="J258" s="33">
        <f t="shared" si="3"/>
        <v>1</v>
      </c>
      <c r="K258" s="41">
        <v>412.47239999999999</v>
      </c>
      <c r="L258" s="41">
        <v>58.137129999999999</v>
      </c>
      <c r="M258" s="39">
        <v>0</v>
      </c>
      <c r="N258" s="39">
        <v>0</v>
      </c>
      <c r="O258" s="39">
        <v>1</v>
      </c>
      <c r="P258" s="39">
        <v>0</v>
      </c>
      <c r="Q258" s="39">
        <v>0</v>
      </c>
      <c r="R258" s="39">
        <v>0</v>
      </c>
      <c r="S258" s="39">
        <v>0</v>
      </c>
      <c r="T258" s="39">
        <v>0</v>
      </c>
      <c r="U258" s="39">
        <v>0</v>
      </c>
      <c r="V258" s="39">
        <v>0</v>
      </c>
      <c r="W258" s="39">
        <v>0</v>
      </c>
      <c r="X258" s="39">
        <v>1</v>
      </c>
      <c r="Y258" s="39">
        <v>0</v>
      </c>
      <c r="Z258" s="39">
        <v>0</v>
      </c>
      <c r="AA258" s="39">
        <v>0</v>
      </c>
      <c r="AB258" s="39">
        <v>0</v>
      </c>
      <c r="AC258" s="39">
        <v>0</v>
      </c>
      <c r="AD258" s="39">
        <v>0</v>
      </c>
      <c r="AE258" s="39">
        <v>0</v>
      </c>
      <c r="AF258" s="39">
        <v>0</v>
      </c>
      <c r="AG258" s="39">
        <v>0</v>
      </c>
      <c r="AH258" s="39">
        <v>0</v>
      </c>
      <c r="AI258" s="39">
        <v>0</v>
      </c>
      <c r="AJ258" s="39">
        <v>0</v>
      </c>
      <c r="AK258" s="39">
        <v>0</v>
      </c>
      <c r="AL258" s="39">
        <v>0</v>
      </c>
      <c r="AM258" s="39">
        <v>0</v>
      </c>
      <c r="AN258" s="39">
        <v>0</v>
      </c>
      <c r="AO258" s="39">
        <v>0</v>
      </c>
      <c r="AP258" s="39"/>
    </row>
    <row r="259" spans="1:42">
      <c r="A259" s="27" t="s">
        <v>2092</v>
      </c>
      <c r="B259" s="27" t="s">
        <v>203</v>
      </c>
      <c r="C259" s="28">
        <v>28743</v>
      </c>
      <c r="D259" s="28">
        <v>173056</v>
      </c>
      <c r="E259" s="27" t="s">
        <v>1824</v>
      </c>
      <c r="F259" s="28">
        <v>416</v>
      </c>
      <c r="G259" s="28">
        <v>416</v>
      </c>
      <c r="H259" s="39">
        <v>1</v>
      </c>
      <c r="I259" s="40">
        <f t="shared" si="2"/>
        <v>0</v>
      </c>
      <c r="J259" s="33">
        <f t="shared" si="3"/>
        <v>1</v>
      </c>
      <c r="K259" s="41">
        <v>945.69619999999998</v>
      </c>
      <c r="L259" s="41">
        <v>53.708010000000002</v>
      </c>
      <c r="M259" s="39">
        <v>0</v>
      </c>
      <c r="N259" s="39">
        <v>0</v>
      </c>
      <c r="O259" s="39">
        <v>1</v>
      </c>
      <c r="P259" s="39">
        <v>0</v>
      </c>
      <c r="Q259" s="39">
        <v>0</v>
      </c>
      <c r="R259" s="39">
        <v>0</v>
      </c>
      <c r="S259" s="39">
        <v>0</v>
      </c>
      <c r="T259" s="39">
        <v>0</v>
      </c>
      <c r="U259" s="39">
        <v>0</v>
      </c>
      <c r="V259" s="39">
        <v>0</v>
      </c>
      <c r="W259" s="39">
        <v>0</v>
      </c>
      <c r="X259" s="39">
        <v>1</v>
      </c>
      <c r="Y259" s="39">
        <v>0</v>
      </c>
      <c r="Z259" s="39">
        <v>0</v>
      </c>
      <c r="AA259" s="39">
        <v>0</v>
      </c>
      <c r="AB259" s="39">
        <v>0</v>
      </c>
      <c r="AC259" s="39">
        <v>0</v>
      </c>
      <c r="AD259" s="39">
        <v>0</v>
      </c>
      <c r="AE259" s="39">
        <v>0</v>
      </c>
      <c r="AF259" s="39">
        <v>0</v>
      </c>
      <c r="AG259" s="39">
        <v>0</v>
      </c>
      <c r="AH259" s="39">
        <v>0</v>
      </c>
      <c r="AI259" s="39">
        <v>0</v>
      </c>
      <c r="AJ259" s="39">
        <v>0</v>
      </c>
      <c r="AK259" s="39">
        <v>0</v>
      </c>
      <c r="AL259" s="39">
        <v>0</v>
      </c>
      <c r="AM259" s="39">
        <v>0</v>
      </c>
      <c r="AN259" s="39">
        <v>0</v>
      </c>
      <c r="AO259" s="39">
        <v>0</v>
      </c>
      <c r="AP259" s="39"/>
    </row>
    <row r="260" spans="1:42">
      <c r="A260" s="27" t="s">
        <v>2093</v>
      </c>
      <c r="B260" s="27" t="s">
        <v>204</v>
      </c>
      <c r="C260" s="28">
        <v>24563</v>
      </c>
      <c r="D260" s="28">
        <v>173056</v>
      </c>
      <c r="E260" s="27" t="s">
        <v>1824</v>
      </c>
      <c r="F260" s="28">
        <v>416</v>
      </c>
      <c r="G260" s="28">
        <v>416</v>
      </c>
      <c r="H260" s="39">
        <v>1</v>
      </c>
      <c r="I260" s="40">
        <f t="shared" si="2"/>
        <v>0</v>
      </c>
      <c r="J260" s="33">
        <f t="shared" si="3"/>
        <v>1</v>
      </c>
      <c r="K260" s="41">
        <v>296.43259999999998</v>
      </c>
      <c r="L260" s="41">
        <v>70.851410000000001</v>
      </c>
      <c r="M260" s="39">
        <v>0</v>
      </c>
      <c r="N260" s="39">
        <v>0</v>
      </c>
      <c r="O260" s="39">
        <v>1</v>
      </c>
      <c r="P260" s="39">
        <v>0</v>
      </c>
      <c r="Q260" s="39">
        <v>0</v>
      </c>
      <c r="R260" s="39">
        <v>0</v>
      </c>
      <c r="S260" s="39">
        <v>0</v>
      </c>
      <c r="T260" s="39">
        <v>0</v>
      </c>
      <c r="U260" s="39">
        <v>0</v>
      </c>
      <c r="V260" s="39">
        <v>0</v>
      </c>
      <c r="W260" s="39">
        <v>0</v>
      </c>
      <c r="X260" s="39">
        <v>1</v>
      </c>
      <c r="Y260" s="39">
        <v>0</v>
      </c>
      <c r="Z260" s="39">
        <v>0</v>
      </c>
      <c r="AA260" s="39">
        <v>0</v>
      </c>
      <c r="AB260" s="39">
        <v>0</v>
      </c>
      <c r="AC260" s="39">
        <v>0</v>
      </c>
      <c r="AD260" s="39">
        <v>0</v>
      </c>
      <c r="AE260" s="39">
        <v>0</v>
      </c>
      <c r="AF260" s="39">
        <v>0</v>
      </c>
      <c r="AG260" s="39">
        <v>0</v>
      </c>
      <c r="AH260" s="39">
        <v>0</v>
      </c>
      <c r="AI260" s="39">
        <v>0</v>
      </c>
      <c r="AJ260" s="39">
        <v>0</v>
      </c>
      <c r="AK260" s="39">
        <v>0</v>
      </c>
      <c r="AL260" s="39">
        <v>0</v>
      </c>
      <c r="AM260" s="39">
        <v>0</v>
      </c>
      <c r="AN260" s="39">
        <v>0</v>
      </c>
      <c r="AO260" s="39">
        <v>0</v>
      </c>
      <c r="AP260" s="39"/>
    </row>
    <row r="261" spans="1:42">
      <c r="A261" s="27" t="s">
        <v>2094</v>
      </c>
      <c r="B261" s="27" t="s">
        <v>1669</v>
      </c>
      <c r="C261" s="28">
        <v>46045</v>
      </c>
      <c r="D261" s="28">
        <v>173056</v>
      </c>
      <c r="E261" s="27" t="s">
        <v>1824</v>
      </c>
      <c r="F261" s="28">
        <v>416</v>
      </c>
      <c r="G261" s="28">
        <v>416</v>
      </c>
      <c r="H261" s="39">
        <v>1</v>
      </c>
      <c r="I261" s="40">
        <f t="shared" si="2"/>
        <v>0</v>
      </c>
      <c r="J261" s="33">
        <f t="shared" si="3"/>
        <v>1</v>
      </c>
      <c r="K261" s="41">
        <v>2874.1669999999999</v>
      </c>
      <c r="L261" s="41">
        <v>46.847610000000003</v>
      </c>
      <c r="M261" s="39">
        <v>0</v>
      </c>
      <c r="N261" s="39">
        <v>0</v>
      </c>
      <c r="O261" s="39">
        <v>1</v>
      </c>
      <c r="P261" s="39">
        <v>0</v>
      </c>
      <c r="Q261" s="39">
        <v>0</v>
      </c>
      <c r="R261" s="39">
        <v>0</v>
      </c>
      <c r="S261" s="39">
        <v>0</v>
      </c>
      <c r="T261" s="39">
        <v>0</v>
      </c>
      <c r="U261" s="39">
        <v>0</v>
      </c>
      <c r="V261" s="39">
        <v>0</v>
      </c>
      <c r="W261" s="39">
        <v>0</v>
      </c>
      <c r="X261" s="39">
        <v>1</v>
      </c>
      <c r="Y261" s="39">
        <v>0</v>
      </c>
      <c r="Z261" s="39">
        <v>0</v>
      </c>
      <c r="AA261" s="39">
        <v>0</v>
      </c>
      <c r="AB261" s="39">
        <v>0</v>
      </c>
      <c r="AC261" s="39">
        <v>0</v>
      </c>
      <c r="AD261" s="39">
        <v>0</v>
      </c>
      <c r="AE261" s="39">
        <v>0</v>
      </c>
      <c r="AF261" s="39">
        <v>0</v>
      </c>
      <c r="AG261" s="39">
        <v>0</v>
      </c>
      <c r="AH261" s="39">
        <v>0</v>
      </c>
      <c r="AI261" s="39">
        <v>0</v>
      </c>
      <c r="AJ261" s="39">
        <v>0</v>
      </c>
      <c r="AK261" s="39">
        <v>0</v>
      </c>
      <c r="AL261" s="39">
        <v>0</v>
      </c>
      <c r="AM261" s="39">
        <v>0</v>
      </c>
      <c r="AN261" s="39">
        <v>0</v>
      </c>
      <c r="AO261" s="39">
        <v>0</v>
      </c>
      <c r="AP261" s="39"/>
    </row>
    <row r="262" spans="1:42">
      <c r="A262" s="27" t="s">
        <v>2095</v>
      </c>
      <c r="B262" s="27" t="s">
        <v>1575</v>
      </c>
      <c r="C262" s="28">
        <v>26116</v>
      </c>
      <c r="D262" s="28">
        <v>173056</v>
      </c>
      <c r="E262" s="27" t="s">
        <v>1824</v>
      </c>
      <c r="F262" s="28">
        <v>416</v>
      </c>
      <c r="G262" s="28">
        <v>416</v>
      </c>
      <c r="H262" s="39">
        <v>1</v>
      </c>
      <c r="I262" s="40">
        <f t="shared" si="2"/>
        <v>0</v>
      </c>
      <c r="J262" s="33">
        <f t="shared" si="3"/>
        <v>1</v>
      </c>
      <c r="K262" s="41">
        <v>628.65800000000002</v>
      </c>
      <c r="L262" s="41">
        <v>47.369459999999997</v>
      </c>
      <c r="M262" s="39">
        <v>0</v>
      </c>
      <c r="N262" s="39">
        <v>0</v>
      </c>
      <c r="O262" s="39">
        <v>1</v>
      </c>
      <c r="P262" s="39">
        <v>0</v>
      </c>
      <c r="Q262" s="39">
        <v>0</v>
      </c>
      <c r="R262" s="39">
        <v>0</v>
      </c>
      <c r="S262" s="39">
        <v>0</v>
      </c>
      <c r="T262" s="39">
        <v>0</v>
      </c>
      <c r="U262" s="39">
        <v>0</v>
      </c>
      <c r="V262" s="39">
        <v>0</v>
      </c>
      <c r="W262" s="39">
        <v>0</v>
      </c>
      <c r="X262" s="39">
        <v>1</v>
      </c>
      <c r="Y262" s="39">
        <v>0</v>
      </c>
      <c r="Z262" s="39">
        <v>0</v>
      </c>
      <c r="AA262" s="39">
        <v>0</v>
      </c>
      <c r="AB262" s="39">
        <v>0</v>
      </c>
      <c r="AC262" s="39">
        <v>0</v>
      </c>
      <c r="AD262" s="39">
        <v>0</v>
      </c>
      <c r="AE262" s="39">
        <v>0</v>
      </c>
      <c r="AF262" s="39">
        <v>0</v>
      </c>
      <c r="AG262" s="39">
        <v>0</v>
      </c>
      <c r="AH262" s="39">
        <v>0</v>
      </c>
      <c r="AI262" s="39">
        <v>0</v>
      </c>
      <c r="AJ262" s="39">
        <v>0</v>
      </c>
      <c r="AK262" s="39">
        <v>0</v>
      </c>
      <c r="AL262" s="39">
        <v>0</v>
      </c>
      <c r="AM262" s="39">
        <v>0</v>
      </c>
      <c r="AN262" s="39">
        <v>0</v>
      </c>
      <c r="AO262" s="39">
        <v>0</v>
      </c>
      <c r="AP262" s="39"/>
    </row>
    <row r="263" spans="1:42">
      <c r="A263" s="27" t="s">
        <v>2096</v>
      </c>
      <c r="B263" s="27" t="s">
        <v>1671</v>
      </c>
      <c r="C263" s="28">
        <v>28291</v>
      </c>
      <c r="D263" s="28">
        <v>173056</v>
      </c>
      <c r="E263" s="27" t="s">
        <v>1824</v>
      </c>
      <c r="F263" s="28">
        <v>416</v>
      </c>
      <c r="G263" s="28">
        <v>416</v>
      </c>
      <c r="H263" s="39">
        <v>1</v>
      </c>
      <c r="I263" s="40">
        <f t="shared" si="2"/>
        <v>0</v>
      </c>
      <c r="J263" s="33">
        <f t="shared" si="3"/>
        <v>1</v>
      </c>
      <c r="K263" s="41">
        <v>446.77640000000002</v>
      </c>
      <c r="L263" s="41">
        <v>65.105130000000003</v>
      </c>
      <c r="M263" s="39">
        <v>0</v>
      </c>
      <c r="N263" s="39">
        <v>0</v>
      </c>
      <c r="O263" s="39">
        <v>1</v>
      </c>
      <c r="P263" s="39">
        <v>0</v>
      </c>
      <c r="Q263" s="39">
        <v>0</v>
      </c>
      <c r="R263" s="39">
        <v>0</v>
      </c>
      <c r="S263" s="39">
        <v>0</v>
      </c>
      <c r="T263" s="39">
        <v>0</v>
      </c>
      <c r="U263" s="39">
        <v>0</v>
      </c>
      <c r="V263" s="39">
        <v>0</v>
      </c>
      <c r="W263" s="39">
        <v>0</v>
      </c>
      <c r="X263" s="39">
        <v>1</v>
      </c>
      <c r="Y263" s="39">
        <v>0</v>
      </c>
      <c r="Z263" s="39">
        <v>0</v>
      </c>
      <c r="AA263" s="39">
        <v>0</v>
      </c>
      <c r="AB263" s="39">
        <v>0</v>
      </c>
      <c r="AC263" s="39">
        <v>0</v>
      </c>
      <c r="AD263" s="39">
        <v>0</v>
      </c>
      <c r="AE263" s="39">
        <v>0</v>
      </c>
      <c r="AF263" s="39">
        <v>0</v>
      </c>
      <c r="AG263" s="39">
        <v>0</v>
      </c>
      <c r="AH263" s="39">
        <v>0</v>
      </c>
      <c r="AI263" s="39">
        <v>0</v>
      </c>
      <c r="AJ263" s="39">
        <v>0</v>
      </c>
      <c r="AK263" s="39">
        <v>0</v>
      </c>
      <c r="AL263" s="39">
        <v>0</v>
      </c>
      <c r="AM263" s="39">
        <v>0</v>
      </c>
      <c r="AN263" s="39">
        <v>0</v>
      </c>
      <c r="AO263" s="39">
        <v>0</v>
      </c>
      <c r="AP263" s="39"/>
    </row>
    <row r="264" spans="1:42">
      <c r="A264" s="27" t="s">
        <v>2097</v>
      </c>
      <c r="B264" s="27" t="s">
        <v>205</v>
      </c>
      <c r="C264" s="28">
        <v>33007</v>
      </c>
      <c r="D264" s="28">
        <v>173056</v>
      </c>
      <c r="E264" s="27" t="s">
        <v>1824</v>
      </c>
      <c r="F264" s="28">
        <v>416</v>
      </c>
      <c r="G264" s="28">
        <v>416</v>
      </c>
      <c r="H264" s="39">
        <v>1</v>
      </c>
      <c r="I264" s="40">
        <f t="shared" si="2"/>
        <v>0</v>
      </c>
      <c r="J264" s="33">
        <f t="shared" si="3"/>
        <v>1</v>
      </c>
      <c r="K264" s="41">
        <v>1502.7239999999999</v>
      </c>
      <c r="L264" s="41">
        <v>65.214010000000002</v>
      </c>
      <c r="M264" s="39">
        <v>0</v>
      </c>
      <c r="N264" s="39">
        <v>0</v>
      </c>
      <c r="O264" s="39">
        <v>1</v>
      </c>
      <c r="P264" s="39">
        <v>0</v>
      </c>
      <c r="Q264" s="39">
        <v>0</v>
      </c>
      <c r="R264" s="39">
        <v>0</v>
      </c>
      <c r="S264" s="39">
        <v>0</v>
      </c>
      <c r="T264" s="39">
        <v>0</v>
      </c>
      <c r="U264" s="39">
        <v>0</v>
      </c>
      <c r="V264" s="39">
        <v>0</v>
      </c>
      <c r="W264" s="39">
        <v>0</v>
      </c>
      <c r="X264" s="39">
        <v>1</v>
      </c>
      <c r="Y264" s="39">
        <v>0</v>
      </c>
      <c r="Z264" s="39">
        <v>0</v>
      </c>
      <c r="AA264" s="39">
        <v>0</v>
      </c>
      <c r="AB264" s="39">
        <v>0</v>
      </c>
      <c r="AC264" s="39">
        <v>0</v>
      </c>
      <c r="AD264" s="39">
        <v>0</v>
      </c>
      <c r="AE264" s="39">
        <v>0</v>
      </c>
      <c r="AF264" s="39">
        <v>0</v>
      </c>
      <c r="AG264" s="39">
        <v>0</v>
      </c>
      <c r="AH264" s="39">
        <v>0</v>
      </c>
      <c r="AI264" s="39">
        <v>0</v>
      </c>
      <c r="AJ264" s="39">
        <v>0</v>
      </c>
      <c r="AK264" s="39">
        <v>0</v>
      </c>
      <c r="AL264" s="39">
        <v>0</v>
      </c>
      <c r="AM264" s="39">
        <v>0</v>
      </c>
      <c r="AN264" s="39">
        <v>0</v>
      </c>
      <c r="AO264" s="39">
        <v>0</v>
      </c>
      <c r="AP264" s="39"/>
    </row>
    <row r="265" spans="1:42">
      <c r="A265" s="27" t="s">
        <v>2098</v>
      </c>
      <c r="B265" s="27" t="s">
        <v>206</v>
      </c>
      <c r="C265" s="28">
        <v>35239</v>
      </c>
      <c r="D265" s="28">
        <v>173056</v>
      </c>
      <c r="E265" s="27" t="s">
        <v>1824</v>
      </c>
      <c r="F265" s="28">
        <v>416</v>
      </c>
      <c r="G265" s="28">
        <v>416</v>
      </c>
      <c r="H265" s="39">
        <v>1</v>
      </c>
      <c r="I265" s="40">
        <f t="shared" si="2"/>
        <v>0</v>
      </c>
      <c r="J265" s="33">
        <f t="shared" si="3"/>
        <v>1</v>
      </c>
      <c r="K265" s="41">
        <v>1160.3050000000001</v>
      </c>
      <c r="L265" s="41">
        <v>71.18674</v>
      </c>
      <c r="M265" s="39">
        <v>0</v>
      </c>
      <c r="N265" s="39">
        <v>0</v>
      </c>
      <c r="O265" s="39">
        <v>1</v>
      </c>
      <c r="P265" s="39">
        <v>0</v>
      </c>
      <c r="Q265" s="39">
        <v>0</v>
      </c>
      <c r="R265" s="39">
        <v>0</v>
      </c>
      <c r="S265" s="39">
        <v>0</v>
      </c>
      <c r="T265" s="39">
        <v>0</v>
      </c>
      <c r="U265" s="39">
        <v>0</v>
      </c>
      <c r="V265" s="39">
        <v>0</v>
      </c>
      <c r="W265" s="39">
        <v>0</v>
      </c>
      <c r="X265" s="39">
        <v>1</v>
      </c>
      <c r="Y265" s="39">
        <v>0</v>
      </c>
      <c r="Z265" s="39">
        <v>0</v>
      </c>
      <c r="AA265" s="39">
        <v>0</v>
      </c>
      <c r="AB265" s="39">
        <v>0</v>
      </c>
      <c r="AC265" s="39">
        <v>0</v>
      </c>
      <c r="AD265" s="39">
        <v>0</v>
      </c>
      <c r="AE265" s="39">
        <v>0</v>
      </c>
      <c r="AF265" s="39">
        <v>0</v>
      </c>
      <c r="AG265" s="39">
        <v>0</v>
      </c>
      <c r="AH265" s="39">
        <v>0</v>
      </c>
      <c r="AI265" s="39">
        <v>0</v>
      </c>
      <c r="AJ265" s="39">
        <v>0</v>
      </c>
      <c r="AK265" s="39">
        <v>0</v>
      </c>
      <c r="AL265" s="39">
        <v>0</v>
      </c>
      <c r="AM265" s="39">
        <v>0</v>
      </c>
      <c r="AN265" s="39">
        <v>0</v>
      </c>
      <c r="AO265" s="39">
        <v>0</v>
      </c>
      <c r="AP265" s="39"/>
    </row>
    <row r="266" spans="1:42">
      <c r="A266" s="27" t="s">
        <v>2099</v>
      </c>
      <c r="B266" s="27" t="s">
        <v>207</v>
      </c>
      <c r="C266" s="28">
        <v>42756</v>
      </c>
      <c r="D266" s="28">
        <v>173056</v>
      </c>
      <c r="E266" s="27" t="s">
        <v>1824</v>
      </c>
      <c r="F266" s="28">
        <v>416</v>
      </c>
      <c r="G266" s="28">
        <v>416</v>
      </c>
      <c r="H266" s="39">
        <v>1</v>
      </c>
      <c r="I266" s="40">
        <f t="shared" si="2"/>
        <v>0</v>
      </c>
      <c r="J266" s="33">
        <f t="shared" si="3"/>
        <v>1</v>
      </c>
      <c r="K266" s="41">
        <v>2389.63</v>
      </c>
      <c r="L266" s="41">
        <v>59.31223</v>
      </c>
      <c r="M266" s="39">
        <v>0</v>
      </c>
      <c r="N266" s="39">
        <v>0</v>
      </c>
      <c r="O266" s="39">
        <v>1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9">
        <v>0</v>
      </c>
      <c r="V266" s="39">
        <v>0</v>
      </c>
      <c r="W266" s="39">
        <v>0</v>
      </c>
      <c r="X266" s="39">
        <v>1</v>
      </c>
      <c r="Y266" s="39">
        <v>0</v>
      </c>
      <c r="Z266" s="39">
        <v>0</v>
      </c>
      <c r="AA266" s="39">
        <v>0</v>
      </c>
      <c r="AB266" s="39">
        <v>0</v>
      </c>
      <c r="AC266" s="39">
        <v>0</v>
      </c>
      <c r="AD266" s="39">
        <v>0</v>
      </c>
      <c r="AE266" s="39">
        <v>0</v>
      </c>
      <c r="AF266" s="39">
        <v>0</v>
      </c>
      <c r="AG266" s="39">
        <v>0</v>
      </c>
      <c r="AH266" s="39">
        <v>0</v>
      </c>
      <c r="AI266" s="39">
        <v>0</v>
      </c>
      <c r="AJ266" s="39">
        <v>0</v>
      </c>
      <c r="AK266" s="39">
        <v>0</v>
      </c>
      <c r="AL266" s="39">
        <v>0</v>
      </c>
      <c r="AM266" s="39">
        <v>0</v>
      </c>
      <c r="AN266" s="39">
        <v>0</v>
      </c>
      <c r="AO266" s="39">
        <v>0</v>
      </c>
      <c r="AP266" s="39"/>
    </row>
    <row r="267" spans="1:42">
      <c r="A267" s="27" t="s">
        <v>2100</v>
      </c>
      <c r="B267" s="27" t="s">
        <v>208</v>
      </c>
      <c r="C267" s="28">
        <v>24943</v>
      </c>
      <c r="D267" s="28">
        <v>173056</v>
      </c>
      <c r="E267" s="27" t="s">
        <v>1824</v>
      </c>
      <c r="F267" s="28">
        <v>416</v>
      </c>
      <c r="G267" s="28">
        <v>416</v>
      </c>
      <c r="H267" s="39">
        <v>1</v>
      </c>
      <c r="I267" s="40">
        <f t="shared" si="2"/>
        <v>0</v>
      </c>
      <c r="J267" s="33">
        <f t="shared" si="3"/>
        <v>1</v>
      </c>
      <c r="K267" s="41">
        <v>553.15300000000002</v>
      </c>
      <c r="L267" s="41">
        <v>76.47448</v>
      </c>
      <c r="M267" s="39">
        <v>0</v>
      </c>
      <c r="N267" s="39">
        <v>0</v>
      </c>
      <c r="O267" s="39">
        <v>1</v>
      </c>
      <c r="P267" s="39">
        <v>0</v>
      </c>
      <c r="Q267" s="39">
        <v>0</v>
      </c>
      <c r="R267" s="39">
        <v>0</v>
      </c>
      <c r="S267" s="39">
        <v>0</v>
      </c>
      <c r="T267" s="39">
        <v>0</v>
      </c>
      <c r="U267" s="39">
        <v>0</v>
      </c>
      <c r="V267" s="39">
        <v>0</v>
      </c>
      <c r="W267" s="39">
        <v>0</v>
      </c>
      <c r="X267" s="39">
        <v>1</v>
      </c>
      <c r="Y267" s="39">
        <v>0</v>
      </c>
      <c r="Z267" s="39">
        <v>0</v>
      </c>
      <c r="AA267" s="39">
        <v>0</v>
      </c>
      <c r="AB267" s="39">
        <v>0</v>
      </c>
      <c r="AC267" s="39">
        <v>0</v>
      </c>
      <c r="AD267" s="39">
        <v>0</v>
      </c>
      <c r="AE267" s="39">
        <v>0</v>
      </c>
      <c r="AF267" s="39">
        <v>0</v>
      </c>
      <c r="AG267" s="39">
        <v>0</v>
      </c>
      <c r="AH267" s="39">
        <v>0</v>
      </c>
      <c r="AI267" s="39">
        <v>0</v>
      </c>
      <c r="AJ267" s="39">
        <v>0</v>
      </c>
      <c r="AK267" s="39">
        <v>0</v>
      </c>
      <c r="AL267" s="39">
        <v>0</v>
      </c>
      <c r="AM267" s="39">
        <v>0</v>
      </c>
      <c r="AN267" s="39">
        <v>0</v>
      </c>
      <c r="AO267" s="39">
        <v>0</v>
      </c>
      <c r="AP267" s="39"/>
    </row>
    <row r="268" spans="1:42">
      <c r="A268" s="27" t="s">
        <v>2101</v>
      </c>
      <c r="B268" s="27" t="s">
        <v>209</v>
      </c>
      <c r="C268" s="28">
        <v>37447</v>
      </c>
      <c r="D268" s="28">
        <v>173056</v>
      </c>
      <c r="E268" s="27" t="s">
        <v>1824</v>
      </c>
      <c r="F268" s="28">
        <v>416</v>
      </c>
      <c r="G268" s="28">
        <v>416</v>
      </c>
      <c r="H268" s="39">
        <v>1</v>
      </c>
      <c r="I268" s="40">
        <f t="shared" si="2"/>
        <v>0</v>
      </c>
      <c r="J268" s="33">
        <f t="shared" si="3"/>
        <v>1</v>
      </c>
      <c r="K268" s="41">
        <v>1620.078</v>
      </c>
      <c r="L268" s="41">
        <v>70.154809999999998</v>
      </c>
      <c r="M268" s="39">
        <v>0</v>
      </c>
      <c r="N268" s="39">
        <v>0</v>
      </c>
      <c r="O268" s="39">
        <v>1</v>
      </c>
      <c r="P268" s="39">
        <v>0</v>
      </c>
      <c r="Q268" s="39">
        <v>0</v>
      </c>
      <c r="R268" s="39">
        <v>0</v>
      </c>
      <c r="S268" s="39">
        <v>0</v>
      </c>
      <c r="T268" s="39">
        <v>0</v>
      </c>
      <c r="U268" s="39">
        <v>0</v>
      </c>
      <c r="V268" s="39">
        <v>0</v>
      </c>
      <c r="W268" s="39">
        <v>0</v>
      </c>
      <c r="X268" s="39">
        <v>1</v>
      </c>
      <c r="Y268" s="39">
        <v>0</v>
      </c>
      <c r="Z268" s="39">
        <v>0</v>
      </c>
      <c r="AA268" s="39">
        <v>0</v>
      </c>
      <c r="AB268" s="39">
        <v>0</v>
      </c>
      <c r="AC268" s="39">
        <v>0</v>
      </c>
      <c r="AD268" s="39">
        <v>0</v>
      </c>
      <c r="AE268" s="39">
        <v>0</v>
      </c>
      <c r="AF268" s="39">
        <v>0</v>
      </c>
      <c r="AG268" s="39">
        <v>0</v>
      </c>
      <c r="AH268" s="39">
        <v>0</v>
      </c>
      <c r="AI268" s="39">
        <v>0</v>
      </c>
      <c r="AJ268" s="39">
        <v>0</v>
      </c>
      <c r="AK268" s="39">
        <v>0</v>
      </c>
      <c r="AL268" s="39">
        <v>0</v>
      </c>
      <c r="AM268" s="39">
        <v>0</v>
      </c>
      <c r="AN268" s="39">
        <v>0</v>
      </c>
      <c r="AO268" s="39">
        <v>0</v>
      </c>
      <c r="AP268" s="39"/>
    </row>
    <row r="269" spans="1:42">
      <c r="A269" s="27" t="s">
        <v>2102</v>
      </c>
      <c r="B269" s="27" t="s">
        <v>210</v>
      </c>
      <c r="C269" s="28">
        <v>25820</v>
      </c>
      <c r="D269" s="28">
        <v>173056</v>
      </c>
      <c r="E269" s="27" t="s">
        <v>1824</v>
      </c>
      <c r="F269" s="28">
        <v>416</v>
      </c>
      <c r="G269" s="28">
        <v>416</v>
      </c>
      <c r="H269" s="39">
        <v>1</v>
      </c>
      <c r="I269" s="40">
        <f t="shared" si="2"/>
        <v>0</v>
      </c>
      <c r="J269" s="33">
        <f t="shared" si="3"/>
        <v>1</v>
      </c>
      <c r="K269" s="41">
        <v>230.27420000000001</v>
      </c>
      <c r="L269" s="41">
        <v>46.441580000000002</v>
      </c>
      <c r="M269" s="39">
        <v>0</v>
      </c>
      <c r="N269" s="39">
        <v>0</v>
      </c>
      <c r="O269" s="39">
        <v>1</v>
      </c>
      <c r="P269" s="39">
        <v>0</v>
      </c>
      <c r="Q269" s="39">
        <v>0</v>
      </c>
      <c r="R269" s="39">
        <v>0</v>
      </c>
      <c r="S269" s="39">
        <v>0</v>
      </c>
      <c r="T269" s="39">
        <v>0</v>
      </c>
      <c r="U269" s="39">
        <v>0</v>
      </c>
      <c r="V269" s="39">
        <v>0</v>
      </c>
      <c r="W269" s="39">
        <v>0</v>
      </c>
      <c r="X269" s="39">
        <v>1</v>
      </c>
      <c r="Y269" s="39">
        <v>0</v>
      </c>
      <c r="Z269" s="39">
        <v>0</v>
      </c>
      <c r="AA269" s="39">
        <v>0</v>
      </c>
      <c r="AB269" s="39">
        <v>0</v>
      </c>
      <c r="AC269" s="39">
        <v>0</v>
      </c>
      <c r="AD269" s="39">
        <v>0</v>
      </c>
      <c r="AE269" s="39">
        <v>0</v>
      </c>
      <c r="AF269" s="39">
        <v>0</v>
      </c>
      <c r="AG269" s="39">
        <v>0</v>
      </c>
      <c r="AH269" s="39">
        <v>0</v>
      </c>
      <c r="AI269" s="39">
        <v>0</v>
      </c>
      <c r="AJ269" s="39">
        <v>0</v>
      </c>
      <c r="AK269" s="39">
        <v>0</v>
      </c>
      <c r="AL269" s="39">
        <v>0</v>
      </c>
      <c r="AM269" s="39">
        <v>0</v>
      </c>
      <c r="AN269" s="39">
        <v>0</v>
      </c>
      <c r="AO269" s="39">
        <v>0</v>
      </c>
      <c r="AP269" s="39"/>
    </row>
    <row r="270" spans="1:42">
      <c r="A270" s="27" t="s">
        <v>2103</v>
      </c>
      <c r="B270" s="27" t="s">
        <v>211</v>
      </c>
      <c r="C270" s="28">
        <v>32381</v>
      </c>
      <c r="D270" s="28">
        <v>173056</v>
      </c>
      <c r="E270" s="27" t="s">
        <v>1824</v>
      </c>
      <c r="F270" s="28">
        <v>416</v>
      </c>
      <c r="G270" s="28">
        <v>416</v>
      </c>
      <c r="H270" s="39">
        <v>1</v>
      </c>
      <c r="I270" s="40">
        <f t="shared" si="2"/>
        <v>0</v>
      </c>
      <c r="J270" s="33">
        <f t="shared" si="3"/>
        <v>1</v>
      </c>
      <c r="K270" s="41">
        <v>1386.9590000000001</v>
      </c>
      <c r="L270" s="41">
        <v>65.716340000000002</v>
      </c>
      <c r="M270" s="39">
        <v>0</v>
      </c>
      <c r="N270" s="39">
        <v>0</v>
      </c>
      <c r="O270" s="39">
        <v>1</v>
      </c>
      <c r="P270" s="39">
        <v>0</v>
      </c>
      <c r="Q270" s="39">
        <v>0</v>
      </c>
      <c r="R270" s="39">
        <v>0</v>
      </c>
      <c r="S270" s="39">
        <v>0</v>
      </c>
      <c r="T270" s="39">
        <v>0</v>
      </c>
      <c r="U270" s="39">
        <v>0</v>
      </c>
      <c r="V270" s="39">
        <v>0</v>
      </c>
      <c r="W270" s="39">
        <v>0</v>
      </c>
      <c r="X270" s="39">
        <v>1</v>
      </c>
      <c r="Y270" s="39">
        <v>0</v>
      </c>
      <c r="Z270" s="39">
        <v>0</v>
      </c>
      <c r="AA270" s="39">
        <v>0</v>
      </c>
      <c r="AB270" s="39">
        <v>0</v>
      </c>
      <c r="AC270" s="39">
        <v>0</v>
      </c>
      <c r="AD270" s="39">
        <v>0</v>
      </c>
      <c r="AE270" s="39">
        <v>0</v>
      </c>
      <c r="AF270" s="39">
        <v>0</v>
      </c>
      <c r="AG270" s="39">
        <v>0</v>
      </c>
      <c r="AH270" s="39">
        <v>0</v>
      </c>
      <c r="AI270" s="39">
        <v>0</v>
      </c>
      <c r="AJ270" s="39">
        <v>0</v>
      </c>
      <c r="AK270" s="39">
        <v>0</v>
      </c>
      <c r="AL270" s="39">
        <v>0</v>
      </c>
      <c r="AM270" s="39">
        <v>0</v>
      </c>
      <c r="AN270" s="39">
        <v>0</v>
      </c>
      <c r="AO270" s="39">
        <v>0</v>
      </c>
      <c r="AP270" s="39"/>
    </row>
    <row r="271" spans="1:42">
      <c r="A271" s="27" t="s">
        <v>2104</v>
      </c>
      <c r="B271" s="27" t="s">
        <v>1677</v>
      </c>
      <c r="C271" s="28">
        <v>26505</v>
      </c>
      <c r="D271" s="28">
        <v>173056</v>
      </c>
      <c r="E271" s="27" t="s">
        <v>1824</v>
      </c>
      <c r="F271" s="28">
        <v>416</v>
      </c>
      <c r="G271" s="28">
        <v>416</v>
      </c>
      <c r="H271" s="39">
        <v>1</v>
      </c>
      <c r="I271" s="40">
        <f t="shared" si="2"/>
        <v>0</v>
      </c>
      <c r="J271" s="33">
        <f t="shared" si="3"/>
        <v>1</v>
      </c>
      <c r="K271" s="41">
        <v>968.62609999999995</v>
      </c>
      <c r="L271" s="41">
        <v>81.136189999999999</v>
      </c>
      <c r="M271" s="39">
        <v>0</v>
      </c>
      <c r="N271" s="39">
        <v>0</v>
      </c>
      <c r="O271" s="39">
        <v>1</v>
      </c>
      <c r="P271" s="39">
        <v>0</v>
      </c>
      <c r="Q271" s="39">
        <v>0</v>
      </c>
      <c r="R271" s="39">
        <v>0</v>
      </c>
      <c r="S271" s="39">
        <v>0</v>
      </c>
      <c r="T271" s="39">
        <v>0</v>
      </c>
      <c r="U271" s="39">
        <v>0</v>
      </c>
      <c r="V271" s="39">
        <v>0</v>
      </c>
      <c r="W271" s="39">
        <v>0</v>
      </c>
      <c r="X271" s="39">
        <v>1</v>
      </c>
      <c r="Y271" s="39">
        <v>0</v>
      </c>
      <c r="Z271" s="39">
        <v>0</v>
      </c>
      <c r="AA271" s="39">
        <v>0</v>
      </c>
      <c r="AB271" s="39">
        <v>0</v>
      </c>
      <c r="AC271" s="39">
        <v>0</v>
      </c>
      <c r="AD271" s="39">
        <v>0</v>
      </c>
      <c r="AE271" s="39">
        <v>0</v>
      </c>
      <c r="AF271" s="39">
        <v>0</v>
      </c>
      <c r="AG271" s="39">
        <v>0</v>
      </c>
      <c r="AH271" s="39">
        <v>0</v>
      </c>
      <c r="AI271" s="39">
        <v>0</v>
      </c>
      <c r="AJ271" s="39">
        <v>0</v>
      </c>
      <c r="AK271" s="39">
        <v>0</v>
      </c>
      <c r="AL271" s="39">
        <v>0</v>
      </c>
      <c r="AM271" s="39">
        <v>0</v>
      </c>
      <c r="AN271" s="39">
        <v>0</v>
      </c>
      <c r="AO271" s="39">
        <v>0</v>
      </c>
      <c r="AP271" s="39"/>
    </row>
    <row r="272" spans="1:42">
      <c r="A272" s="27" t="s">
        <v>2105</v>
      </c>
      <c r="B272" s="27" t="s">
        <v>212</v>
      </c>
      <c r="C272" s="28">
        <v>23867</v>
      </c>
      <c r="D272" s="28">
        <v>173056</v>
      </c>
      <c r="E272" s="27" t="s">
        <v>1824</v>
      </c>
      <c r="F272" s="28">
        <v>416</v>
      </c>
      <c r="G272" s="28">
        <v>416</v>
      </c>
      <c r="H272" s="39">
        <v>1</v>
      </c>
      <c r="I272" s="40">
        <f t="shared" si="2"/>
        <v>0</v>
      </c>
      <c r="J272" s="33">
        <f t="shared" si="3"/>
        <v>1</v>
      </c>
      <c r="K272" s="41">
        <v>466.98340000000002</v>
      </c>
      <c r="L272" s="41">
        <v>63.762419999999999</v>
      </c>
      <c r="M272" s="39">
        <v>0</v>
      </c>
      <c r="N272" s="39">
        <v>0</v>
      </c>
      <c r="O272" s="39">
        <v>1</v>
      </c>
      <c r="P272" s="39">
        <v>0</v>
      </c>
      <c r="Q272" s="39">
        <v>0</v>
      </c>
      <c r="R272" s="39">
        <v>0</v>
      </c>
      <c r="S272" s="39">
        <v>0</v>
      </c>
      <c r="T272" s="39">
        <v>0</v>
      </c>
      <c r="U272" s="39">
        <v>0</v>
      </c>
      <c r="V272" s="39">
        <v>0</v>
      </c>
      <c r="W272" s="39">
        <v>0</v>
      </c>
      <c r="X272" s="39">
        <v>1</v>
      </c>
      <c r="Y272" s="39">
        <v>0</v>
      </c>
      <c r="Z272" s="39">
        <v>0</v>
      </c>
      <c r="AA272" s="39">
        <v>0</v>
      </c>
      <c r="AB272" s="39">
        <v>0</v>
      </c>
      <c r="AC272" s="39">
        <v>0</v>
      </c>
      <c r="AD272" s="39">
        <v>0</v>
      </c>
      <c r="AE272" s="39">
        <v>0</v>
      </c>
      <c r="AF272" s="39">
        <v>0</v>
      </c>
      <c r="AG272" s="39">
        <v>0</v>
      </c>
      <c r="AH272" s="39">
        <v>0</v>
      </c>
      <c r="AI272" s="39">
        <v>0</v>
      </c>
      <c r="AJ272" s="39">
        <v>0</v>
      </c>
      <c r="AK272" s="39">
        <v>0</v>
      </c>
      <c r="AL272" s="39">
        <v>0</v>
      </c>
      <c r="AM272" s="39">
        <v>0</v>
      </c>
      <c r="AN272" s="39">
        <v>0</v>
      </c>
      <c r="AO272" s="39">
        <v>0</v>
      </c>
      <c r="AP272" s="39"/>
    </row>
    <row r="273" spans="1:42">
      <c r="A273" s="27" t="s">
        <v>2106</v>
      </c>
      <c r="B273" s="27" t="s">
        <v>213</v>
      </c>
      <c r="C273" s="28">
        <v>30369</v>
      </c>
      <c r="D273" s="28">
        <v>173056</v>
      </c>
      <c r="E273" s="27" t="s">
        <v>1824</v>
      </c>
      <c r="F273" s="28">
        <v>416</v>
      </c>
      <c r="G273" s="28">
        <v>416</v>
      </c>
      <c r="H273" s="39">
        <v>1</v>
      </c>
      <c r="I273" s="40">
        <f t="shared" si="2"/>
        <v>0</v>
      </c>
      <c r="J273" s="33">
        <f t="shared" si="3"/>
        <v>1</v>
      </c>
      <c r="K273" s="41">
        <v>1226.451</v>
      </c>
      <c r="L273" s="41">
        <v>92.177009999999996</v>
      </c>
      <c r="M273" s="39">
        <v>0</v>
      </c>
      <c r="N273" s="39">
        <v>0</v>
      </c>
      <c r="O273" s="39">
        <v>1</v>
      </c>
      <c r="P273" s="39">
        <v>0</v>
      </c>
      <c r="Q273" s="39">
        <v>0</v>
      </c>
      <c r="R273" s="39">
        <v>0</v>
      </c>
      <c r="S273" s="39">
        <v>0</v>
      </c>
      <c r="T273" s="39">
        <v>0</v>
      </c>
      <c r="U273" s="39">
        <v>0</v>
      </c>
      <c r="V273" s="39">
        <v>0</v>
      </c>
      <c r="W273" s="39">
        <v>0</v>
      </c>
      <c r="X273" s="39">
        <v>1</v>
      </c>
      <c r="Y273" s="39">
        <v>0</v>
      </c>
      <c r="Z273" s="39">
        <v>0</v>
      </c>
      <c r="AA273" s="39">
        <v>0</v>
      </c>
      <c r="AB273" s="39">
        <v>0</v>
      </c>
      <c r="AC273" s="39">
        <v>0</v>
      </c>
      <c r="AD273" s="39">
        <v>0</v>
      </c>
      <c r="AE273" s="39">
        <v>0</v>
      </c>
      <c r="AF273" s="39">
        <v>0</v>
      </c>
      <c r="AG273" s="39">
        <v>0</v>
      </c>
      <c r="AH273" s="39">
        <v>0</v>
      </c>
      <c r="AI273" s="39">
        <v>0</v>
      </c>
      <c r="AJ273" s="39">
        <v>0</v>
      </c>
      <c r="AK273" s="39">
        <v>0</v>
      </c>
      <c r="AL273" s="39">
        <v>0</v>
      </c>
      <c r="AM273" s="39">
        <v>0</v>
      </c>
      <c r="AN273" s="39">
        <v>0</v>
      </c>
      <c r="AO273" s="39">
        <v>0</v>
      </c>
      <c r="AP273" s="39"/>
    </row>
    <row r="274" spans="1:42">
      <c r="A274" s="27" t="s">
        <v>2107</v>
      </c>
      <c r="B274" s="27" t="s">
        <v>1568</v>
      </c>
      <c r="C274" s="28">
        <v>33779</v>
      </c>
      <c r="D274" s="28">
        <v>173056</v>
      </c>
      <c r="E274" s="27" t="s">
        <v>1824</v>
      </c>
      <c r="F274" s="28">
        <v>416</v>
      </c>
      <c r="G274" s="28">
        <v>416</v>
      </c>
      <c r="H274" s="39">
        <v>1</v>
      </c>
      <c r="I274" s="40">
        <f t="shared" si="2"/>
        <v>0</v>
      </c>
      <c r="J274" s="33">
        <f t="shared" si="3"/>
        <v>1</v>
      </c>
      <c r="K274" s="41">
        <v>693.11479999999995</v>
      </c>
      <c r="L274" s="41">
        <v>66.818349999999995</v>
      </c>
      <c r="M274" s="39">
        <v>0</v>
      </c>
      <c r="N274" s="39">
        <v>0</v>
      </c>
      <c r="O274" s="39">
        <v>1</v>
      </c>
      <c r="P274" s="39">
        <v>0</v>
      </c>
      <c r="Q274" s="39">
        <v>0</v>
      </c>
      <c r="R274" s="39">
        <v>0</v>
      </c>
      <c r="S274" s="39">
        <v>0</v>
      </c>
      <c r="T274" s="39">
        <v>0</v>
      </c>
      <c r="U274" s="39">
        <v>0</v>
      </c>
      <c r="V274" s="39">
        <v>0</v>
      </c>
      <c r="W274" s="39">
        <v>0</v>
      </c>
      <c r="X274" s="39">
        <v>0</v>
      </c>
      <c r="Y274" s="39">
        <v>1</v>
      </c>
      <c r="Z274" s="39">
        <v>0</v>
      </c>
      <c r="AA274" s="39">
        <v>0</v>
      </c>
      <c r="AB274" s="39">
        <v>0</v>
      </c>
      <c r="AC274" s="39">
        <v>0</v>
      </c>
      <c r="AD274" s="39">
        <v>0</v>
      </c>
      <c r="AE274" s="39">
        <v>0</v>
      </c>
      <c r="AF274" s="39">
        <v>0</v>
      </c>
      <c r="AG274" s="39">
        <v>0</v>
      </c>
      <c r="AH274" s="39">
        <v>0</v>
      </c>
      <c r="AI274" s="39">
        <v>0</v>
      </c>
      <c r="AJ274" s="39">
        <v>0</v>
      </c>
      <c r="AK274" s="39">
        <v>0</v>
      </c>
      <c r="AL274" s="39">
        <v>0</v>
      </c>
      <c r="AM274" s="39">
        <v>0</v>
      </c>
      <c r="AN274" s="39">
        <v>0</v>
      </c>
      <c r="AO274" s="39">
        <v>0</v>
      </c>
      <c r="AP274" s="39"/>
    </row>
    <row r="275" spans="1:42">
      <c r="A275" s="27" t="s">
        <v>2108</v>
      </c>
      <c r="B275" s="27" t="s">
        <v>214</v>
      </c>
      <c r="C275" s="28">
        <v>26597</v>
      </c>
      <c r="D275" s="28">
        <v>173056</v>
      </c>
      <c r="E275" s="27" t="s">
        <v>1824</v>
      </c>
      <c r="F275" s="28">
        <v>416</v>
      </c>
      <c r="G275" s="28">
        <v>416</v>
      </c>
      <c r="H275" s="39">
        <v>1</v>
      </c>
      <c r="I275" s="40">
        <f t="shared" si="2"/>
        <v>0</v>
      </c>
      <c r="J275" s="33">
        <f t="shared" si="3"/>
        <v>1</v>
      </c>
      <c r="K275" s="41">
        <v>940.33870000000002</v>
      </c>
      <c r="L275" s="41">
        <v>54.633220000000001</v>
      </c>
      <c r="M275" s="39">
        <v>0</v>
      </c>
      <c r="N275" s="39">
        <v>0</v>
      </c>
      <c r="O275" s="39">
        <v>1</v>
      </c>
      <c r="P275" s="39">
        <v>0</v>
      </c>
      <c r="Q275" s="39">
        <v>0</v>
      </c>
      <c r="R275" s="39">
        <v>0</v>
      </c>
      <c r="S275" s="39">
        <v>0</v>
      </c>
      <c r="T275" s="39">
        <v>0</v>
      </c>
      <c r="U275" s="39">
        <v>0</v>
      </c>
      <c r="V275" s="39">
        <v>0</v>
      </c>
      <c r="W275" s="39">
        <v>0</v>
      </c>
      <c r="X275" s="39">
        <v>0</v>
      </c>
      <c r="Y275" s="39">
        <v>1</v>
      </c>
      <c r="Z275" s="39">
        <v>0</v>
      </c>
      <c r="AA275" s="39">
        <v>0</v>
      </c>
      <c r="AB275" s="39">
        <v>0</v>
      </c>
      <c r="AC275" s="39">
        <v>0</v>
      </c>
      <c r="AD275" s="39">
        <v>0</v>
      </c>
      <c r="AE275" s="39">
        <v>0</v>
      </c>
      <c r="AF275" s="39">
        <v>0</v>
      </c>
      <c r="AG275" s="39">
        <v>0</v>
      </c>
      <c r="AH275" s="39">
        <v>0</v>
      </c>
      <c r="AI275" s="39">
        <v>0</v>
      </c>
      <c r="AJ275" s="39">
        <v>0</v>
      </c>
      <c r="AK275" s="39">
        <v>0</v>
      </c>
      <c r="AL275" s="39">
        <v>0</v>
      </c>
      <c r="AM275" s="39">
        <v>0</v>
      </c>
      <c r="AN275" s="39">
        <v>0</v>
      </c>
      <c r="AO275" s="39">
        <v>0</v>
      </c>
      <c r="AP275" s="39"/>
    </row>
    <row r="276" spans="1:42">
      <c r="A276" s="27" t="s">
        <v>2109</v>
      </c>
      <c r="B276" s="27" t="s">
        <v>215</v>
      </c>
      <c r="C276" s="28">
        <v>33531</v>
      </c>
      <c r="D276" s="28">
        <v>173056</v>
      </c>
      <c r="E276" s="27" t="s">
        <v>1824</v>
      </c>
      <c r="F276" s="28">
        <v>416</v>
      </c>
      <c r="G276" s="28">
        <v>416</v>
      </c>
      <c r="H276" s="39">
        <v>1</v>
      </c>
      <c r="I276" s="40">
        <f t="shared" si="2"/>
        <v>0</v>
      </c>
      <c r="J276" s="33">
        <f t="shared" si="3"/>
        <v>1</v>
      </c>
      <c r="K276" s="41">
        <v>1711.394</v>
      </c>
      <c r="L276" s="41">
        <v>66.838459999999998</v>
      </c>
      <c r="M276" s="39">
        <v>0</v>
      </c>
      <c r="N276" s="39">
        <v>0</v>
      </c>
      <c r="O276" s="39">
        <v>1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9">
        <v>0</v>
      </c>
      <c r="V276" s="39">
        <v>0</v>
      </c>
      <c r="W276" s="39">
        <v>0</v>
      </c>
      <c r="X276" s="39">
        <v>0</v>
      </c>
      <c r="Y276" s="39">
        <v>1</v>
      </c>
      <c r="Z276" s="39">
        <v>0</v>
      </c>
      <c r="AA276" s="39">
        <v>0</v>
      </c>
      <c r="AB276" s="39">
        <v>0</v>
      </c>
      <c r="AC276" s="39">
        <v>0</v>
      </c>
      <c r="AD276" s="39">
        <v>0</v>
      </c>
      <c r="AE276" s="39">
        <v>0</v>
      </c>
      <c r="AF276" s="39">
        <v>0</v>
      </c>
      <c r="AG276" s="39">
        <v>0</v>
      </c>
      <c r="AH276" s="39">
        <v>0</v>
      </c>
      <c r="AI276" s="39">
        <v>0</v>
      </c>
      <c r="AJ276" s="39">
        <v>0</v>
      </c>
      <c r="AK276" s="39">
        <v>0</v>
      </c>
      <c r="AL276" s="39">
        <v>0</v>
      </c>
      <c r="AM276" s="39">
        <v>0</v>
      </c>
      <c r="AN276" s="39">
        <v>0</v>
      </c>
      <c r="AO276" s="39">
        <v>0</v>
      </c>
      <c r="AP276" s="39"/>
    </row>
    <row r="277" spans="1:42">
      <c r="A277" s="27" t="s">
        <v>2110</v>
      </c>
      <c r="B277" s="27" t="s">
        <v>1635</v>
      </c>
      <c r="C277" s="28">
        <v>22539</v>
      </c>
      <c r="D277" s="28">
        <v>173056</v>
      </c>
      <c r="E277" s="27" t="s">
        <v>1824</v>
      </c>
      <c r="F277" s="28">
        <v>416</v>
      </c>
      <c r="G277" s="28">
        <v>416</v>
      </c>
      <c r="H277" s="39">
        <v>1</v>
      </c>
      <c r="I277" s="40">
        <f t="shared" si="2"/>
        <v>0</v>
      </c>
      <c r="J277" s="33">
        <f t="shared" si="3"/>
        <v>1</v>
      </c>
      <c r="K277" s="41">
        <v>243.80860000000001</v>
      </c>
      <c r="L277" s="41">
        <v>34.55301</v>
      </c>
      <c r="M277" s="39">
        <v>0</v>
      </c>
      <c r="N277" s="39">
        <v>0</v>
      </c>
      <c r="O277" s="39">
        <v>1</v>
      </c>
      <c r="P277" s="39">
        <v>0</v>
      </c>
      <c r="Q277" s="39">
        <v>0</v>
      </c>
      <c r="R277" s="39">
        <v>0</v>
      </c>
      <c r="S277" s="39">
        <v>0</v>
      </c>
      <c r="T277" s="39">
        <v>0</v>
      </c>
      <c r="U277" s="39">
        <v>0</v>
      </c>
      <c r="V277" s="39">
        <v>0</v>
      </c>
      <c r="W277" s="39">
        <v>0</v>
      </c>
      <c r="X277" s="39">
        <v>0</v>
      </c>
      <c r="Y277" s="39">
        <v>1</v>
      </c>
      <c r="Z277" s="39">
        <v>0</v>
      </c>
      <c r="AA277" s="39">
        <v>0</v>
      </c>
      <c r="AB277" s="39">
        <v>0</v>
      </c>
      <c r="AC277" s="39">
        <v>0</v>
      </c>
      <c r="AD277" s="39">
        <v>0</v>
      </c>
      <c r="AE277" s="39">
        <v>0</v>
      </c>
      <c r="AF277" s="39">
        <v>0</v>
      </c>
      <c r="AG277" s="39">
        <v>0</v>
      </c>
      <c r="AH277" s="39">
        <v>0</v>
      </c>
      <c r="AI277" s="39">
        <v>0</v>
      </c>
      <c r="AJ277" s="39">
        <v>0</v>
      </c>
      <c r="AK277" s="39">
        <v>0</v>
      </c>
      <c r="AL277" s="39">
        <v>0</v>
      </c>
      <c r="AM277" s="39">
        <v>0</v>
      </c>
      <c r="AN277" s="39">
        <v>0</v>
      </c>
      <c r="AO277" s="39">
        <v>0</v>
      </c>
      <c r="AP277" s="39"/>
    </row>
    <row r="278" spans="1:42">
      <c r="A278" s="27" t="s">
        <v>2111</v>
      </c>
      <c r="B278" s="27" t="s">
        <v>216</v>
      </c>
      <c r="C278" s="28">
        <v>21302</v>
      </c>
      <c r="D278" s="28">
        <v>173056</v>
      </c>
      <c r="E278" s="27" t="s">
        <v>1824</v>
      </c>
      <c r="F278" s="28">
        <v>416</v>
      </c>
      <c r="G278" s="28">
        <v>416</v>
      </c>
      <c r="H278" s="39">
        <v>1</v>
      </c>
      <c r="I278" s="40">
        <f t="shared" si="2"/>
        <v>0</v>
      </c>
      <c r="J278" s="33">
        <f t="shared" si="3"/>
        <v>1</v>
      </c>
      <c r="K278" s="41">
        <v>282.22649999999999</v>
      </c>
      <c r="L278" s="41">
        <v>56.063380000000002</v>
      </c>
      <c r="M278" s="39">
        <v>0</v>
      </c>
      <c r="N278" s="39">
        <v>0</v>
      </c>
      <c r="O278" s="39">
        <v>1</v>
      </c>
      <c r="P278" s="39">
        <v>0</v>
      </c>
      <c r="Q278" s="39">
        <v>0</v>
      </c>
      <c r="R278" s="39">
        <v>0</v>
      </c>
      <c r="S278" s="39">
        <v>0</v>
      </c>
      <c r="T278" s="39">
        <v>0</v>
      </c>
      <c r="U278" s="39">
        <v>0</v>
      </c>
      <c r="V278" s="39">
        <v>0</v>
      </c>
      <c r="W278" s="39">
        <v>0</v>
      </c>
      <c r="X278" s="39">
        <v>0</v>
      </c>
      <c r="Y278" s="39">
        <v>1</v>
      </c>
      <c r="Z278" s="39">
        <v>0</v>
      </c>
      <c r="AA278" s="39">
        <v>0</v>
      </c>
      <c r="AB278" s="39">
        <v>0</v>
      </c>
      <c r="AC278" s="39">
        <v>0</v>
      </c>
      <c r="AD278" s="39">
        <v>0</v>
      </c>
      <c r="AE278" s="39">
        <v>0</v>
      </c>
      <c r="AF278" s="39">
        <v>0</v>
      </c>
      <c r="AG278" s="39">
        <v>0</v>
      </c>
      <c r="AH278" s="39">
        <v>0</v>
      </c>
      <c r="AI278" s="39">
        <v>0</v>
      </c>
      <c r="AJ278" s="39">
        <v>0</v>
      </c>
      <c r="AK278" s="39">
        <v>0</v>
      </c>
      <c r="AL278" s="39">
        <v>0</v>
      </c>
      <c r="AM278" s="39">
        <v>0</v>
      </c>
      <c r="AN278" s="39">
        <v>0</v>
      </c>
      <c r="AO278" s="39">
        <v>0</v>
      </c>
      <c r="AP278" s="39"/>
    </row>
    <row r="279" spans="1:42">
      <c r="A279" s="27" t="s">
        <v>2112</v>
      </c>
      <c r="B279" s="27" t="s">
        <v>217</v>
      </c>
      <c r="C279" s="28">
        <v>29877</v>
      </c>
      <c r="D279" s="28">
        <v>173056</v>
      </c>
      <c r="E279" s="27" t="s">
        <v>1824</v>
      </c>
      <c r="F279" s="28">
        <v>416</v>
      </c>
      <c r="G279" s="28">
        <v>416</v>
      </c>
      <c r="H279" s="39">
        <v>1</v>
      </c>
      <c r="I279" s="40">
        <f t="shared" si="2"/>
        <v>0</v>
      </c>
      <c r="J279" s="33">
        <f t="shared" si="3"/>
        <v>1</v>
      </c>
      <c r="K279" s="41">
        <v>1841.423</v>
      </c>
      <c r="L279" s="41">
        <v>83.844170000000005</v>
      </c>
      <c r="M279" s="39">
        <v>0</v>
      </c>
      <c r="N279" s="39">
        <v>0</v>
      </c>
      <c r="O279" s="39">
        <v>1</v>
      </c>
      <c r="P279" s="39">
        <v>0</v>
      </c>
      <c r="Q279" s="39">
        <v>0</v>
      </c>
      <c r="R279" s="39">
        <v>0</v>
      </c>
      <c r="S279" s="39">
        <v>0</v>
      </c>
      <c r="T279" s="39">
        <v>0</v>
      </c>
      <c r="U279" s="39">
        <v>0</v>
      </c>
      <c r="V279" s="39">
        <v>0</v>
      </c>
      <c r="W279" s="39">
        <v>0</v>
      </c>
      <c r="X279" s="39">
        <v>0</v>
      </c>
      <c r="Y279" s="39">
        <v>1</v>
      </c>
      <c r="Z279" s="39">
        <v>0</v>
      </c>
      <c r="AA279" s="39">
        <v>0</v>
      </c>
      <c r="AB279" s="39">
        <v>0</v>
      </c>
      <c r="AC279" s="39">
        <v>0</v>
      </c>
      <c r="AD279" s="39">
        <v>0</v>
      </c>
      <c r="AE279" s="39">
        <v>0</v>
      </c>
      <c r="AF279" s="39">
        <v>0</v>
      </c>
      <c r="AG279" s="39">
        <v>0</v>
      </c>
      <c r="AH279" s="39">
        <v>0</v>
      </c>
      <c r="AI279" s="39">
        <v>0</v>
      </c>
      <c r="AJ279" s="39">
        <v>0</v>
      </c>
      <c r="AK279" s="39">
        <v>0</v>
      </c>
      <c r="AL279" s="39">
        <v>0</v>
      </c>
      <c r="AM279" s="39">
        <v>0</v>
      </c>
      <c r="AN279" s="39">
        <v>0</v>
      </c>
      <c r="AO279" s="39">
        <v>0</v>
      </c>
      <c r="AP279" s="39"/>
    </row>
    <row r="280" spans="1:42">
      <c r="A280" s="27" t="s">
        <v>2113</v>
      </c>
      <c r="B280" s="27" t="s">
        <v>218</v>
      </c>
      <c r="C280" s="28">
        <v>29526</v>
      </c>
      <c r="D280" s="28">
        <v>173056</v>
      </c>
      <c r="E280" s="27" t="s">
        <v>1824</v>
      </c>
      <c r="F280" s="28">
        <v>416</v>
      </c>
      <c r="G280" s="28">
        <v>416</v>
      </c>
      <c r="H280" s="39">
        <v>1</v>
      </c>
      <c r="I280" s="40">
        <f t="shared" si="2"/>
        <v>0</v>
      </c>
      <c r="J280" s="33">
        <f t="shared" si="3"/>
        <v>1</v>
      </c>
      <c r="K280" s="41">
        <v>867.00059999999996</v>
      </c>
      <c r="L280" s="41">
        <v>94.978129999999993</v>
      </c>
      <c r="M280" s="39">
        <v>0</v>
      </c>
      <c r="N280" s="39">
        <v>0</v>
      </c>
      <c r="O280" s="39">
        <v>1</v>
      </c>
      <c r="P280" s="39">
        <v>0</v>
      </c>
      <c r="Q280" s="39">
        <v>0</v>
      </c>
      <c r="R280" s="39">
        <v>0</v>
      </c>
      <c r="S280" s="39">
        <v>0</v>
      </c>
      <c r="T280" s="39">
        <v>0</v>
      </c>
      <c r="U280" s="39">
        <v>0</v>
      </c>
      <c r="V280" s="39">
        <v>0</v>
      </c>
      <c r="W280" s="39">
        <v>0</v>
      </c>
      <c r="X280" s="39">
        <v>0</v>
      </c>
      <c r="Y280" s="39">
        <v>1</v>
      </c>
      <c r="Z280" s="39">
        <v>0</v>
      </c>
      <c r="AA280" s="39">
        <v>0</v>
      </c>
      <c r="AB280" s="39">
        <v>0</v>
      </c>
      <c r="AC280" s="39">
        <v>0</v>
      </c>
      <c r="AD280" s="39">
        <v>0</v>
      </c>
      <c r="AE280" s="39">
        <v>0</v>
      </c>
      <c r="AF280" s="39">
        <v>0</v>
      </c>
      <c r="AG280" s="39">
        <v>0</v>
      </c>
      <c r="AH280" s="39">
        <v>0</v>
      </c>
      <c r="AI280" s="39">
        <v>0</v>
      </c>
      <c r="AJ280" s="39">
        <v>0</v>
      </c>
      <c r="AK280" s="39">
        <v>0</v>
      </c>
      <c r="AL280" s="39">
        <v>0</v>
      </c>
      <c r="AM280" s="39">
        <v>0</v>
      </c>
      <c r="AN280" s="39">
        <v>0</v>
      </c>
      <c r="AO280" s="39">
        <v>0</v>
      </c>
      <c r="AP280" s="39"/>
    </row>
    <row r="281" spans="1:42">
      <c r="A281" s="27" t="s">
        <v>2114</v>
      </c>
      <c r="B281" s="27" t="s">
        <v>219</v>
      </c>
      <c r="C281" s="28">
        <v>17370</v>
      </c>
      <c r="D281" s="28">
        <v>173056</v>
      </c>
      <c r="E281" s="27" t="s">
        <v>1824</v>
      </c>
      <c r="F281" s="28">
        <v>416</v>
      </c>
      <c r="G281" s="28">
        <v>416</v>
      </c>
      <c r="H281" s="39">
        <v>1</v>
      </c>
      <c r="I281" s="40">
        <f t="shared" si="2"/>
        <v>0</v>
      </c>
      <c r="J281" s="33">
        <f t="shared" si="3"/>
        <v>1</v>
      </c>
      <c r="K281" s="41">
        <v>137.70769999999999</v>
      </c>
      <c r="L281" s="41">
        <v>54.320410000000003</v>
      </c>
      <c r="M281" s="39">
        <v>0</v>
      </c>
      <c r="N281" s="39">
        <v>0</v>
      </c>
      <c r="O281" s="39">
        <v>1</v>
      </c>
      <c r="P281" s="39">
        <v>0</v>
      </c>
      <c r="Q281" s="39">
        <v>0</v>
      </c>
      <c r="R281" s="39">
        <v>0</v>
      </c>
      <c r="S281" s="39">
        <v>0</v>
      </c>
      <c r="T281" s="39">
        <v>0</v>
      </c>
      <c r="U281" s="39">
        <v>0</v>
      </c>
      <c r="V281" s="39">
        <v>0</v>
      </c>
      <c r="W281" s="39">
        <v>0</v>
      </c>
      <c r="X281" s="39">
        <v>0</v>
      </c>
      <c r="Y281" s="39">
        <v>1</v>
      </c>
      <c r="Z281" s="39">
        <v>0</v>
      </c>
      <c r="AA281" s="39">
        <v>0</v>
      </c>
      <c r="AB281" s="39">
        <v>0</v>
      </c>
      <c r="AC281" s="39">
        <v>0</v>
      </c>
      <c r="AD281" s="39">
        <v>0</v>
      </c>
      <c r="AE281" s="39">
        <v>0</v>
      </c>
      <c r="AF281" s="39">
        <v>0</v>
      </c>
      <c r="AG281" s="39">
        <v>0</v>
      </c>
      <c r="AH281" s="39">
        <v>0</v>
      </c>
      <c r="AI281" s="39">
        <v>0</v>
      </c>
      <c r="AJ281" s="39">
        <v>0</v>
      </c>
      <c r="AK281" s="39">
        <v>0</v>
      </c>
      <c r="AL281" s="39">
        <v>0</v>
      </c>
      <c r="AM281" s="39">
        <v>0</v>
      </c>
      <c r="AN281" s="39">
        <v>0</v>
      </c>
      <c r="AO281" s="39">
        <v>0</v>
      </c>
      <c r="AP281" s="39"/>
    </row>
    <row r="282" spans="1:42">
      <c r="A282" s="27" t="s">
        <v>2115</v>
      </c>
      <c r="B282" s="27" t="s">
        <v>220</v>
      </c>
      <c r="C282" s="28">
        <v>38052</v>
      </c>
      <c r="D282" s="28">
        <v>173056</v>
      </c>
      <c r="E282" s="27" t="s">
        <v>1824</v>
      </c>
      <c r="F282" s="28">
        <v>416</v>
      </c>
      <c r="G282" s="28">
        <v>416</v>
      </c>
      <c r="H282" s="39">
        <v>1</v>
      </c>
      <c r="I282" s="40">
        <f t="shared" si="2"/>
        <v>0</v>
      </c>
      <c r="J282" s="33">
        <f t="shared" si="3"/>
        <v>1</v>
      </c>
      <c r="K282" s="41">
        <v>1616.749</v>
      </c>
      <c r="L282" s="41">
        <v>60.377690000000001</v>
      </c>
      <c r="M282" s="39">
        <v>0</v>
      </c>
      <c r="N282" s="39">
        <v>0</v>
      </c>
      <c r="O282" s="39">
        <v>1</v>
      </c>
      <c r="P282" s="39">
        <v>0</v>
      </c>
      <c r="Q282" s="39">
        <v>0</v>
      </c>
      <c r="R282" s="39">
        <v>0</v>
      </c>
      <c r="S282" s="39">
        <v>0</v>
      </c>
      <c r="T282" s="39">
        <v>0</v>
      </c>
      <c r="U282" s="39">
        <v>0</v>
      </c>
      <c r="V282" s="39">
        <v>0</v>
      </c>
      <c r="W282" s="39">
        <v>0</v>
      </c>
      <c r="X282" s="39">
        <v>0</v>
      </c>
      <c r="Y282" s="39">
        <v>1</v>
      </c>
      <c r="Z282" s="39">
        <v>0</v>
      </c>
      <c r="AA282" s="39">
        <v>0</v>
      </c>
      <c r="AB282" s="39">
        <v>0</v>
      </c>
      <c r="AC282" s="39">
        <v>0</v>
      </c>
      <c r="AD282" s="39">
        <v>0</v>
      </c>
      <c r="AE282" s="39">
        <v>0</v>
      </c>
      <c r="AF282" s="39">
        <v>0</v>
      </c>
      <c r="AG282" s="39">
        <v>0</v>
      </c>
      <c r="AH282" s="39">
        <v>0</v>
      </c>
      <c r="AI282" s="39">
        <v>0</v>
      </c>
      <c r="AJ282" s="39">
        <v>0</v>
      </c>
      <c r="AK282" s="39">
        <v>0</v>
      </c>
      <c r="AL282" s="39">
        <v>0</v>
      </c>
      <c r="AM282" s="39">
        <v>0</v>
      </c>
      <c r="AN282" s="39">
        <v>0</v>
      </c>
      <c r="AO282" s="39">
        <v>0</v>
      </c>
      <c r="AP282" s="39"/>
    </row>
    <row r="283" spans="1:42">
      <c r="A283" s="27" t="s">
        <v>2116</v>
      </c>
      <c r="B283" s="27" t="s">
        <v>221</v>
      </c>
      <c r="C283" s="28">
        <v>44437</v>
      </c>
      <c r="D283" s="28">
        <v>173056</v>
      </c>
      <c r="E283" s="27" t="s">
        <v>1824</v>
      </c>
      <c r="F283" s="28">
        <v>416</v>
      </c>
      <c r="G283" s="28">
        <v>416</v>
      </c>
      <c r="H283" s="39">
        <v>1</v>
      </c>
      <c r="I283" s="40">
        <f t="shared" si="2"/>
        <v>0</v>
      </c>
      <c r="J283" s="33">
        <f t="shared" si="3"/>
        <v>1</v>
      </c>
      <c r="K283" s="41">
        <v>2271.2979999999998</v>
      </c>
      <c r="L283" s="41">
        <v>59.99015</v>
      </c>
      <c r="M283" s="39">
        <v>0</v>
      </c>
      <c r="N283" s="39">
        <v>0</v>
      </c>
      <c r="O283" s="39">
        <v>1</v>
      </c>
      <c r="P283" s="39">
        <v>0</v>
      </c>
      <c r="Q283" s="39">
        <v>0</v>
      </c>
      <c r="R283" s="39">
        <v>0</v>
      </c>
      <c r="S283" s="39">
        <v>0</v>
      </c>
      <c r="T283" s="39">
        <v>0</v>
      </c>
      <c r="U283" s="39">
        <v>0</v>
      </c>
      <c r="V283" s="39">
        <v>0</v>
      </c>
      <c r="W283" s="39">
        <v>0</v>
      </c>
      <c r="X283" s="39">
        <v>0</v>
      </c>
      <c r="Y283" s="39">
        <v>1</v>
      </c>
      <c r="Z283" s="39">
        <v>0</v>
      </c>
      <c r="AA283" s="39">
        <v>0</v>
      </c>
      <c r="AB283" s="39">
        <v>0</v>
      </c>
      <c r="AC283" s="39">
        <v>0</v>
      </c>
      <c r="AD283" s="39">
        <v>0</v>
      </c>
      <c r="AE283" s="39">
        <v>0</v>
      </c>
      <c r="AF283" s="39">
        <v>0</v>
      </c>
      <c r="AG283" s="39">
        <v>0</v>
      </c>
      <c r="AH283" s="39">
        <v>0</v>
      </c>
      <c r="AI283" s="39">
        <v>0</v>
      </c>
      <c r="AJ283" s="39">
        <v>0</v>
      </c>
      <c r="AK283" s="39">
        <v>0</v>
      </c>
      <c r="AL283" s="39">
        <v>0</v>
      </c>
      <c r="AM283" s="39">
        <v>0</v>
      </c>
      <c r="AN283" s="39">
        <v>0</v>
      </c>
      <c r="AO283" s="39">
        <v>0</v>
      </c>
      <c r="AP283" s="39"/>
    </row>
    <row r="284" spans="1:42">
      <c r="A284" s="27" t="s">
        <v>2117</v>
      </c>
      <c r="B284" s="27" t="s">
        <v>222</v>
      </c>
      <c r="C284" s="28">
        <v>53302</v>
      </c>
      <c r="D284" s="28">
        <v>173056</v>
      </c>
      <c r="E284" s="27" t="s">
        <v>1824</v>
      </c>
      <c r="F284" s="28">
        <v>416</v>
      </c>
      <c r="G284" s="28">
        <v>416</v>
      </c>
      <c r="H284" s="39">
        <v>1</v>
      </c>
      <c r="I284" s="40">
        <f t="shared" si="2"/>
        <v>0</v>
      </c>
      <c r="J284" s="33">
        <f t="shared" si="3"/>
        <v>1</v>
      </c>
      <c r="K284" s="41">
        <v>5088.625</v>
      </c>
      <c r="L284" s="41">
        <v>65.363410000000002</v>
      </c>
      <c r="M284" s="39">
        <v>0</v>
      </c>
      <c r="N284" s="39">
        <v>0</v>
      </c>
      <c r="O284" s="39">
        <v>1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9">
        <v>0</v>
      </c>
      <c r="V284" s="39">
        <v>0</v>
      </c>
      <c r="W284" s="39">
        <v>0</v>
      </c>
      <c r="X284" s="39">
        <v>0</v>
      </c>
      <c r="Y284" s="39">
        <v>1</v>
      </c>
      <c r="Z284" s="39">
        <v>0</v>
      </c>
      <c r="AA284" s="39">
        <v>0</v>
      </c>
      <c r="AB284" s="39">
        <v>0</v>
      </c>
      <c r="AC284" s="39">
        <v>0</v>
      </c>
      <c r="AD284" s="39">
        <v>0</v>
      </c>
      <c r="AE284" s="39">
        <v>0</v>
      </c>
      <c r="AF284" s="39">
        <v>0</v>
      </c>
      <c r="AG284" s="39">
        <v>0</v>
      </c>
      <c r="AH284" s="39">
        <v>0</v>
      </c>
      <c r="AI284" s="39">
        <v>0</v>
      </c>
      <c r="AJ284" s="39">
        <v>0</v>
      </c>
      <c r="AK284" s="39">
        <v>0</v>
      </c>
      <c r="AL284" s="39">
        <v>0</v>
      </c>
      <c r="AM284" s="39">
        <v>0</v>
      </c>
      <c r="AN284" s="39">
        <v>0</v>
      </c>
      <c r="AO284" s="39">
        <v>0</v>
      </c>
      <c r="AP284" s="39"/>
    </row>
    <row r="285" spans="1:42">
      <c r="A285" s="27" t="s">
        <v>2118</v>
      </c>
      <c r="B285" s="27" t="s">
        <v>223</v>
      </c>
      <c r="C285" s="28">
        <v>25287</v>
      </c>
      <c r="D285" s="28">
        <v>173056</v>
      </c>
      <c r="E285" s="27" t="s">
        <v>1824</v>
      </c>
      <c r="F285" s="28">
        <v>416</v>
      </c>
      <c r="G285" s="28">
        <v>416</v>
      </c>
      <c r="H285" s="39">
        <v>1</v>
      </c>
      <c r="I285" s="40">
        <f t="shared" si="2"/>
        <v>0</v>
      </c>
      <c r="J285" s="33">
        <f t="shared" si="3"/>
        <v>1</v>
      </c>
      <c r="K285" s="41">
        <v>685.27260000000001</v>
      </c>
      <c r="L285" s="41">
        <v>78.802850000000007</v>
      </c>
      <c r="M285" s="39">
        <v>0</v>
      </c>
      <c r="N285" s="39">
        <v>0</v>
      </c>
      <c r="O285" s="39">
        <v>1</v>
      </c>
      <c r="P285" s="39">
        <v>0</v>
      </c>
      <c r="Q285" s="39">
        <v>0</v>
      </c>
      <c r="R285" s="39">
        <v>0</v>
      </c>
      <c r="S285" s="39">
        <v>0</v>
      </c>
      <c r="T285" s="39">
        <v>0</v>
      </c>
      <c r="U285" s="39">
        <v>0</v>
      </c>
      <c r="V285" s="39">
        <v>0</v>
      </c>
      <c r="W285" s="39">
        <v>0</v>
      </c>
      <c r="X285" s="39">
        <v>0</v>
      </c>
      <c r="Y285" s="39">
        <v>1</v>
      </c>
      <c r="Z285" s="39">
        <v>0</v>
      </c>
      <c r="AA285" s="39">
        <v>0</v>
      </c>
      <c r="AB285" s="39">
        <v>0</v>
      </c>
      <c r="AC285" s="39">
        <v>0</v>
      </c>
      <c r="AD285" s="39">
        <v>0</v>
      </c>
      <c r="AE285" s="39">
        <v>0</v>
      </c>
      <c r="AF285" s="39">
        <v>0</v>
      </c>
      <c r="AG285" s="39">
        <v>0</v>
      </c>
      <c r="AH285" s="39">
        <v>0</v>
      </c>
      <c r="AI285" s="39">
        <v>0</v>
      </c>
      <c r="AJ285" s="39">
        <v>0</v>
      </c>
      <c r="AK285" s="39">
        <v>0</v>
      </c>
      <c r="AL285" s="39">
        <v>0</v>
      </c>
      <c r="AM285" s="39">
        <v>0</v>
      </c>
      <c r="AN285" s="39">
        <v>0</v>
      </c>
      <c r="AO285" s="39">
        <v>0</v>
      </c>
      <c r="AP285" s="39"/>
    </row>
    <row r="286" spans="1:42">
      <c r="A286" s="27" t="s">
        <v>2119</v>
      </c>
      <c r="B286" s="27" t="s">
        <v>225</v>
      </c>
      <c r="C286" s="28">
        <v>48508</v>
      </c>
      <c r="D286" s="28">
        <v>173056</v>
      </c>
      <c r="E286" s="27" t="s">
        <v>1824</v>
      </c>
      <c r="F286" s="28">
        <v>416</v>
      </c>
      <c r="G286" s="28">
        <v>416</v>
      </c>
      <c r="H286" s="39">
        <v>1</v>
      </c>
      <c r="I286" s="40">
        <f t="shared" si="2"/>
        <v>0</v>
      </c>
      <c r="J286" s="33">
        <f t="shared" si="3"/>
        <v>1</v>
      </c>
      <c r="K286" s="41">
        <v>4327.8429999999998</v>
      </c>
      <c r="L286" s="41">
        <v>74.423450000000003</v>
      </c>
      <c r="M286" s="39">
        <v>0</v>
      </c>
      <c r="N286" s="39">
        <v>0</v>
      </c>
      <c r="O286" s="39">
        <v>1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9">
        <v>0</v>
      </c>
      <c r="V286" s="39">
        <v>0</v>
      </c>
      <c r="W286" s="39">
        <v>0</v>
      </c>
      <c r="X286" s="39">
        <v>0</v>
      </c>
      <c r="Y286" s="39">
        <v>1</v>
      </c>
      <c r="Z286" s="39">
        <v>0</v>
      </c>
      <c r="AA286" s="39">
        <v>0</v>
      </c>
      <c r="AB286" s="39">
        <v>0</v>
      </c>
      <c r="AC286" s="39">
        <v>0</v>
      </c>
      <c r="AD286" s="39">
        <v>0</v>
      </c>
      <c r="AE286" s="39">
        <v>0</v>
      </c>
      <c r="AF286" s="39">
        <v>0</v>
      </c>
      <c r="AG286" s="39">
        <v>0</v>
      </c>
      <c r="AH286" s="39">
        <v>0</v>
      </c>
      <c r="AI286" s="39">
        <v>0</v>
      </c>
      <c r="AJ286" s="39">
        <v>0</v>
      </c>
      <c r="AK286" s="39">
        <v>0</v>
      </c>
      <c r="AL286" s="39">
        <v>0</v>
      </c>
      <c r="AM286" s="39">
        <v>0</v>
      </c>
      <c r="AN286" s="39">
        <v>0</v>
      </c>
      <c r="AO286" s="39">
        <v>0</v>
      </c>
      <c r="AP286" s="39"/>
    </row>
    <row r="287" spans="1:42">
      <c r="A287" s="27" t="s">
        <v>2120</v>
      </c>
      <c r="B287" s="27" t="s">
        <v>226</v>
      </c>
      <c r="C287" s="28">
        <v>38515</v>
      </c>
      <c r="D287" s="28">
        <v>173056</v>
      </c>
      <c r="E287" s="27" t="s">
        <v>1824</v>
      </c>
      <c r="F287" s="28">
        <v>416</v>
      </c>
      <c r="G287" s="28">
        <v>416</v>
      </c>
      <c r="H287" s="39">
        <v>1</v>
      </c>
      <c r="I287" s="40">
        <f t="shared" si="2"/>
        <v>0</v>
      </c>
      <c r="J287" s="33">
        <f t="shared" si="3"/>
        <v>1</v>
      </c>
      <c r="K287" s="41">
        <v>1367.692</v>
      </c>
      <c r="L287" s="41">
        <v>66.480140000000006</v>
      </c>
      <c r="M287" s="39">
        <v>0</v>
      </c>
      <c r="N287" s="39">
        <v>0</v>
      </c>
      <c r="O287" s="39">
        <v>1</v>
      </c>
      <c r="P287" s="39">
        <v>0</v>
      </c>
      <c r="Q287" s="39">
        <v>0</v>
      </c>
      <c r="R287" s="39">
        <v>0</v>
      </c>
      <c r="S287" s="39">
        <v>0</v>
      </c>
      <c r="T287" s="39">
        <v>0</v>
      </c>
      <c r="U287" s="39">
        <v>0</v>
      </c>
      <c r="V287" s="39">
        <v>0</v>
      </c>
      <c r="W287" s="39">
        <v>0</v>
      </c>
      <c r="X287" s="39">
        <v>0</v>
      </c>
      <c r="Y287" s="39">
        <v>1</v>
      </c>
      <c r="Z287" s="39">
        <v>0</v>
      </c>
      <c r="AA287" s="39">
        <v>0</v>
      </c>
      <c r="AB287" s="39">
        <v>0</v>
      </c>
      <c r="AC287" s="39">
        <v>0</v>
      </c>
      <c r="AD287" s="39">
        <v>0</v>
      </c>
      <c r="AE287" s="39">
        <v>0</v>
      </c>
      <c r="AF287" s="39">
        <v>0</v>
      </c>
      <c r="AG287" s="39">
        <v>0</v>
      </c>
      <c r="AH287" s="39">
        <v>0</v>
      </c>
      <c r="AI287" s="39">
        <v>0</v>
      </c>
      <c r="AJ287" s="39">
        <v>0</v>
      </c>
      <c r="AK287" s="39">
        <v>0</v>
      </c>
      <c r="AL287" s="39">
        <v>0</v>
      </c>
      <c r="AM287" s="39">
        <v>0</v>
      </c>
      <c r="AN287" s="39">
        <v>0</v>
      </c>
      <c r="AO287" s="39">
        <v>0</v>
      </c>
      <c r="AP287" s="39"/>
    </row>
    <row r="288" spans="1:42">
      <c r="A288" s="27" t="s">
        <v>2121</v>
      </c>
      <c r="B288" s="27" t="s">
        <v>227</v>
      </c>
      <c r="C288" s="28">
        <v>31769</v>
      </c>
      <c r="D288" s="28">
        <v>173056</v>
      </c>
      <c r="E288" s="27" t="s">
        <v>1824</v>
      </c>
      <c r="F288" s="28">
        <v>416</v>
      </c>
      <c r="G288" s="28">
        <v>416</v>
      </c>
      <c r="H288" s="39">
        <v>1</v>
      </c>
      <c r="I288" s="40">
        <f t="shared" si="2"/>
        <v>0</v>
      </c>
      <c r="J288" s="33">
        <f t="shared" si="3"/>
        <v>1</v>
      </c>
      <c r="K288" s="41">
        <v>1124.6389999999999</v>
      </c>
      <c r="L288" s="41">
        <v>62.890689999999999</v>
      </c>
      <c r="M288" s="39">
        <v>0</v>
      </c>
      <c r="N288" s="39">
        <v>0</v>
      </c>
      <c r="O288" s="39">
        <v>1</v>
      </c>
      <c r="P288" s="39">
        <v>0</v>
      </c>
      <c r="Q288" s="39">
        <v>0</v>
      </c>
      <c r="R288" s="39">
        <v>0</v>
      </c>
      <c r="S288" s="39">
        <v>0</v>
      </c>
      <c r="T288" s="39">
        <v>0</v>
      </c>
      <c r="U288" s="39">
        <v>0</v>
      </c>
      <c r="V288" s="39">
        <v>0</v>
      </c>
      <c r="W288" s="39">
        <v>0</v>
      </c>
      <c r="X288" s="39">
        <v>0</v>
      </c>
      <c r="Y288" s="39">
        <v>1</v>
      </c>
      <c r="Z288" s="39">
        <v>0</v>
      </c>
      <c r="AA288" s="39">
        <v>0</v>
      </c>
      <c r="AB288" s="39">
        <v>0</v>
      </c>
      <c r="AC288" s="39">
        <v>0</v>
      </c>
      <c r="AD288" s="39">
        <v>0</v>
      </c>
      <c r="AE288" s="39">
        <v>0</v>
      </c>
      <c r="AF288" s="39">
        <v>0</v>
      </c>
      <c r="AG288" s="39">
        <v>0</v>
      </c>
      <c r="AH288" s="39">
        <v>0</v>
      </c>
      <c r="AI288" s="39">
        <v>0</v>
      </c>
      <c r="AJ288" s="39">
        <v>0</v>
      </c>
      <c r="AK288" s="39">
        <v>0</v>
      </c>
      <c r="AL288" s="39">
        <v>0</v>
      </c>
      <c r="AM288" s="39">
        <v>0</v>
      </c>
      <c r="AN288" s="39">
        <v>0</v>
      </c>
      <c r="AO288" s="39">
        <v>0</v>
      </c>
      <c r="AP288" s="39"/>
    </row>
    <row r="289" spans="1:42">
      <c r="A289" s="27" t="s">
        <v>2122</v>
      </c>
      <c r="B289" s="27" t="s">
        <v>228</v>
      </c>
      <c r="C289" s="28">
        <v>21021</v>
      </c>
      <c r="D289" s="28">
        <v>173056</v>
      </c>
      <c r="E289" s="27" t="s">
        <v>1824</v>
      </c>
      <c r="F289" s="28">
        <v>416</v>
      </c>
      <c r="G289" s="28">
        <v>416</v>
      </c>
      <c r="H289" s="39">
        <v>1</v>
      </c>
      <c r="I289" s="40">
        <f t="shared" si="2"/>
        <v>0</v>
      </c>
      <c r="J289" s="33">
        <f t="shared" si="3"/>
        <v>1</v>
      </c>
      <c r="K289" s="41">
        <v>324.166</v>
      </c>
      <c r="L289" s="41">
        <v>92.629909999999995</v>
      </c>
      <c r="M289" s="39">
        <v>0</v>
      </c>
      <c r="N289" s="39">
        <v>0</v>
      </c>
      <c r="O289" s="39">
        <v>1</v>
      </c>
      <c r="P289" s="39">
        <v>0</v>
      </c>
      <c r="Q289" s="39">
        <v>0</v>
      </c>
      <c r="R289" s="39">
        <v>0</v>
      </c>
      <c r="S289" s="39">
        <v>0</v>
      </c>
      <c r="T289" s="39">
        <v>0</v>
      </c>
      <c r="U289" s="39">
        <v>0</v>
      </c>
      <c r="V289" s="39">
        <v>0</v>
      </c>
      <c r="W289" s="39">
        <v>0</v>
      </c>
      <c r="X289" s="39">
        <v>0</v>
      </c>
      <c r="Y289" s="39">
        <v>1</v>
      </c>
      <c r="Z289" s="39">
        <v>0</v>
      </c>
      <c r="AA289" s="39">
        <v>0</v>
      </c>
      <c r="AB289" s="39">
        <v>0</v>
      </c>
      <c r="AC289" s="39">
        <v>0</v>
      </c>
      <c r="AD289" s="39">
        <v>0</v>
      </c>
      <c r="AE289" s="39">
        <v>0</v>
      </c>
      <c r="AF289" s="39">
        <v>0</v>
      </c>
      <c r="AG289" s="39">
        <v>0</v>
      </c>
      <c r="AH289" s="39">
        <v>0</v>
      </c>
      <c r="AI289" s="39">
        <v>0</v>
      </c>
      <c r="AJ289" s="39">
        <v>0</v>
      </c>
      <c r="AK289" s="39">
        <v>0</v>
      </c>
      <c r="AL289" s="39">
        <v>0</v>
      </c>
      <c r="AM289" s="39">
        <v>0</v>
      </c>
      <c r="AN289" s="39">
        <v>0</v>
      </c>
      <c r="AO289" s="39">
        <v>0</v>
      </c>
      <c r="AP289" s="39"/>
    </row>
    <row r="290" spans="1:42">
      <c r="A290" s="27" t="s">
        <v>2123</v>
      </c>
      <c r="B290" s="27" t="s">
        <v>229</v>
      </c>
      <c r="C290" s="28">
        <v>38620</v>
      </c>
      <c r="D290" s="28">
        <v>173056</v>
      </c>
      <c r="E290" s="27" t="s">
        <v>1824</v>
      </c>
      <c r="F290" s="28">
        <v>416</v>
      </c>
      <c r="G290" s="28">
        <v>416</v>
      </c>
      <c r="H290" s="39">
        <v>1</v>
      </c>
      <c r="I290" s="40">
        <f t="shared" si="2"/>
        <v>0</v>
      </c>
      <c r="J290" s="33">
        <f t="shared" si="3"/>
        <v>1</v>
      </c>
      <c r="K290" s="41">
        <v>1451.367</v>
      </c>
      <c r="L290" s="41">
        <v>61.362850000000002</v>
      </c>
      <c r="M290" s="39">
        <v>0</v>
      </c>
      <c r="N290" s="39">
        <v>0</v>
      </c>
      <c r="O290" s="39">
        <v>1</v>
      </c>
      <c r="P290" s="39">
        <v>0</v>
      </c>
      <c r="Q290" s="39">
        <v>0</v>
      </c>
      <c r="R290" s="39">
        <v>0</v>
      </c>
      <c r="S290" s="39">
        <v>0</v>
      </c>
      <c r="T290" s="39">
        <v>0</v>
      </c>
      <c r="U290" s="39">
        <v>0</v>
      </c>
      <c r="V290" s="39">
        <v>0</v>
      </c>
      <c r="W290" s="39">
        <v>0</v>
      </c>
      <c r="X290" s="39">
        <v>0</v>
      </c>
      <c r="Y290" s="39">
        <v>1</v>
      </c>
      <c r="Z290" s="39">
        <v>0</v>
      </c>
      <c r="AA290" s="39">
        <v>0</v>
      </c>
      <c r="AB290" s="39">
        <v>0</v>
      </c>
      <c r="AC290" s="39">
        <v>0</v>
      </c>
      <c r="AD290" s="39">
        <v>0</v>
      </c>
      <c r="AE290" s="39">
        <v>0</v>
      </c>
      <c r="AF290" s="39">
        <v>0</v>
      </c>
      <c r="AG290" s="39">
        <v>0</v>
      </c>
      <c r="AH290" s="39">
        <v>0</v>
      </c>
      <c r="AI290" s="39">
        <v>0</v>
      </c>
      <c r="AJ290" s="39">
        <v>0</v>
      </c>
      <c r="AK290" s="39">
        <v>0</v>
      </c>
      <c r="AL290" s="39">
        <v>0</v>
      </c>
      <c r="AM290" s="39">
        <v>0</v>
      </c>
      <c r="AN290" s="39">
        <v>0</v>
      </c>
      <c r="AO290" s="39">
        <v>0</v>
      </c>
      <c r="AP290" s="39"/>
    </row>
    <row r="291" spans="1:42">
      <c r="A291" s="27" t="s">
        <v>2124</v>
      </c>
      <c r="B291" s="27" t="s">
        <v>230</v>
      </c>
      <c r="C291" s="28">
        <v>31838</v>
      </c>
      <c r="D291" s="28">
        <v>173056</v>
      </c>
      <c r="E291" s="27" t="s">
        <v>1824</v>
      </c>
      <c r="F291" s="28">
        <v>416</v>
      </c>
      <c r="G291" s="28">
        <v>416</v>
      </c>
      <c r="H291" s="39">
        <v>1</v>
      </c>
      <c r="I291" s="40">
        <f t="shared" si="2"/>
        <v>0</v>
      </c>
      <c r="J291" s="33">
        <f t="shared" si="3"/>
        <v>1</v>
      </c>
      <c r="K291" s="41">
        <v>660.7876</v>
      </c>
      <c r="L291" s="41">
        <v>56.722490000000001</v>
      </c>
      <c r="M291" s="39">
        <v>0</v>
      </c>
      <c r="N291" s="39">
        <v>0</v>
      </c>
      <c r="O291" s="39">
        <v>1</v>
      </c>
      <c r="P291" s="39">
        <v>0</v>
      </c>
      <c r="Q291" s="39">
        <v>0</v>
      </c>
      <c r="R291" s="39">
        <v>0</v>
      </c>
      <c r="S291" s="39">
        <v>0</v>
      </c>
      <c r="T291" s="39">
        <v>0</v>
      </c>
      <c r="U291" s="39">
        <v>0</v>
      </c>
      <c r="V291" s="39">
        <v>0</v>
      </c>
      <c r="W291" s="39">
        <v>0</v>
      </c>
      <c r="X291" s="39">
        <v>0</v>
      </c>
      <c r="Y291" s="39">
        <v>1</v>
      </c>
      <c r="Z291" s="39">
        <v>0</v>
      </c>
      <c r="AA291" s="39">
        <v>0</v>
      </c>
      <c r="AB291" s="39">
        <v>0</v>
      </c>
      <c r="AC291" s="39">
        <v>0</v>
      </c>
      <c r="AD291" s="39">
        <v>0</v>
      </c>
      <c r="AE291" s="39">
        <v>0</v>
      </c>
      <c r="AF291" s="39">
        <v>0</v>
      </c>
      <c r="AG291" s="39">
        <v>0</v>
      </c>
      <c r="AH291" s="39">
        <v>0</v>
      </c>
      <c r="AI291" s="39">
        <v>0</v>
      </c>
      <c r="AJ291" s="39">
        <v>0</v>
      </c>
      <c r="AK291" s="39">
        <v>0</v>
      </c>
      <c r="AL291" s="39">
        <v>0</v>
      </c>
      <c r="AM291" s="39">
        <v>0</v>
      </c>
      <c r="AN291" s="39">
        <v>0</v>
      </c>
      <c r="AO291" s="39">
        <v>0</v>
      </c>
      <c r="AP291" s="39"/>
    </row>
    <row r="292" spans="1:42">
      <c r="A292" s="27" t="s">
        <v>2125</v>
      </c>
      <c r="B292" s="27" t="s">
        <v>231</v>
      </c>
      <c r="C292" s="28">
        <v>32115</v>
      </c>
      <c r="D292" s="28">
        <v>173056</v>
      </c>
      <c r="E292" s="27" t="s">
        <v>1824</v>
      </c>
      <c r="F292" s="28">
        <v>416</v>
      </c>
      <c r="G292" s="28">
        <v>416</v>
      </c>
      <c r="H292" s="39">
        <v>1</v>
      </c>
      <c r="I292" s="40">
        <f t="shared" si="2"/>
        <v>0</v>
      </c>
      <c r="J292" s="33">
        <f t="shared" si="3"/>
        <v>1</v>
      </c>
      <c r="K292" s="41">
        <v>1412.1559999999999</v>
      </c>
      <c r="L292" s="41">
        <v>82.971590000000006</v>
      </c>
      <c r="M292" s="39">
        <v>0</v>
      </c>
      <c r="N292" s="39">
        <v>0</v>
      </c>
      <c r="O292" s="39">
        <v>1</v>
      </c>
      <c r="P292" s="39">
        <v>0</v>
      </c>
      <c r="Q292" s="39">
        <v>0</v>
      </c>
      <c r="R292" s="39">
        <v>0</v>
      </c>
      <c r="S292" s="39">
        <v>0</v>
      </c>
      <c r="T292" s="39">
        <v>0</v>
      </c>
      <c r="U292" s="39">
        <v>0</v>
      </c>
      <c r="V292" s="39">
        <v>0</v>
      </c>
      <c r="W292" s="39">
        <v>0</v>
      </c>
      <c r="X292" s="39">
        <v>0</v>
      </c>
      <c r="Y292" s="39">
        <v>1</v>
      </c>
      <c r="Z292" s="39">
        <v>0</v>
      </c>
      <c r="AA292" s="39">
        <v>0</v>
      </c>
      <c r="AB292" s="39">
        <v>0</v>
      </c>
      <c r="AC292" s="39">
        <v>0</v>
      </c>
      <c r="AD292" s="39">
        <v>0</v>
      </c>
      <c r="AE292" s="39">
        <v>0</v>
      </c>
      <c r="AF292" s="39">
        <v>0</v>
      </c>
      <c r="AG292" s="39">
        <v>0</v>
      </c>
      <c r="AH292" s="39">
        <v>0</v>
      </c>
      <c r="AI292" s="39">
        <v>0</v>
      </c>
      <c r="AJ292" s="39">
        <v>0</v>
      </c>
      <c r="AK292" s="39">
        <v>0</v>
      </c>
      <c r="AL292" s="39">
        <v>0</v>
      </c>
      <c r="AM292" s="39">
        <v>0</v>
      </c>
      <c r="AN292" s="39">
        <v>0</v>
      </c>
      <c r="AO292" s="39">
        <v>0</v>
      </c>
      <c r="AP292" s="39"/>
    </row>
    <row r="293" spans="1:42">
      <c r="A293" s="27" t="s">
        <v>2126</v>
      </c>
      <c r="B293" s="27" t="s">
        <v>232</v>
      </c>
      <c r="C293" s="28">
        <v>36412</v>
      </c>
      <c r="D293" s="28">
        <v>173056</v>
      </c>
      <c r="E293" s="27" t="s">
        <v>1824</v>
      </c>
      <c r="F293" s="28">
        <v>416</v>
      </c>
      <c r="G293" s="28">
        <v>416</v>
      </c>
      <c r="H293" s="39">
        <v>1</v>
      </c>
      <c r="I293" s="40">
        <f t="shared" si="2"/>
        <v>0</v>
      </c>
      <c r="J293" s="33">
        <f t="shared" si="3"/>
        <v>1</v>
      </c>
      <c r="K293" s="41">
        <v>1404.7349999999999</v>
      </c>
      <c r="L293" s="41">
        <v>52.677219999999998</v>
      </c>
      <c r="M293" s="39">
        <v>0</v>
      </c>
      <c r="N293" s="39">
        <v>0</v>
      </c>
      <c r="O293" s="39">
        <v>1</v>
      </c>
      <c r="P293" s="39">
        <v>0</v>
      </c>
      <c r="Q293" s="39">
        <v>0</v>
      </c>
      <c r="R293" s="39">
        <v>0</v>
      </c>
      <c r="S293" s="39">
        <v>0</v>
      </c>
      <c r="T293" s="39">
        <v>0</v>
      </c>
      <c r="U293" s="39">
        <v>0</v>
      </c>
      <c r="V293" s="39">
        <v>0</v>
      </c>
      <c r="W293" s="39">
        <v>0</v>
      </c>
      <c r="X293" s="39">
        <v>0</v>
      </c>
      <c r="Y293" s="39">
        <v>1</v>
      </c>
      <c r="Z293" s="39">
        <v>0</v>
      </c>
      <c r="AA293" s="39">
        <v>0</v>
      </c>
      <c r="AB293" s="39">
        <v>0</v>
      </c>
      <c r="AC293" s="39">
        <v>0</v>
      </c>
      <c r="AD293" s="39">
        <v>0</v>
      </c>
      <c r="AE293" s="39">
        <v>0</v>
      </c>
      <c r="AF293" s="39">
        <v>0</v>
      </c>
      <c r="AG293" s="39">
        <v>0</v>
      </c>
      <c r="AH293" s="39">
        <v>0</v>
      </c>
      <c r="AI293" s="39">
        <v>0</v>
      </c>
      <c r="AJ293" s="39">
        <v>0</v>
      </c>
      <c r="AK293" s="39">
        <v>0</v>
      </c>
      <c r="AL293" s="39">
        <v>0</v>
      </c>
      <c r="AM293" s="39">
        <v>0</v>
      </c>
      <c r="AN293" s="39">
        <v>0</v>
      </c>
      <c r="AO293" s="39">
        <v>0</v>
      </c>
      <c r="AP293" s="39"/>
    </row>
    <row r="294" spans="1:42">
      <c r="A294" s="27" t="s">
        <v>2127</v>
      </c>
      <c r="B294" s="27" t="s">
        <v>233</v>
      </c>
      <c r="C294" s="28">
        <v>44590</v>
      </c>
      <c r="D294" s="28">
        <v>173056</v>
      </c>
      <c r="E294" s="27" t="s">
        <v>1824</v>
      </c>
      <c r="F294" s="28">
        <v>416</v>
      </c>
      <c r="G294" s="28">
        <v>416</v>
      </c>
      <c r="H294" s="39">
        <v>1</v>
      </c>
      <c r="I294" s="40">
        <f t="shared" si="2"/>
        <v>0</v>
      </c>
      <c r="J294" s="33">
        <f t="shared" si="3"/>
        <v>1</v>
      </c>
      <c r="K294" s="41">
        <v>2990.279</v>
      </c>
      <c r="L294" s="41">
        <v>71.036450000000002</v>
      </c>
      <c r="M294" s="39">
        <v>0</v>
      </c>
      <c r="N294" s="39">
        <v>0</v>
      </c>
      <c r="O294" s="39">
        <v>1</v>
      </c>
      <c r="P294" s="39">
        <v>0</v>
      </c>
      <c r="Q294" s="39">
        <v>0</v>
      </c>
      <c r="R294" s="39">
        <v>0</v>
      </c>
      <c r="S294" s="39">
        <v>0</v>
      </c>
      <c r="T294" s="39">
        <v>0</v>
      </c>
      <c r="U294" s="39">
        <v>0</v>
      </c>
      <c r="V294" s="39">
        <v>0</v>
      </c>
      <c r="W294" s="39">
        <v>0</v>
      </c>
      <c r="X294" s="39">
        <v>0</v>
      </c>
      <c r="Y294" s="39">
        <v>1</v>
      </c>
      <c r="Z294" s="39">
        <v>0</v>
      </c>
      <c r="AA294" s="39">
        <v>0</v>
      </c>
      <c r="AB294" s="39">
        <v>0</v>
      </c>
      <c r="AC294" s="39">
        <v>0</v>
      </c>
      <c r="AD294" s="39">
        <v>0</v>
      </c>
      <c r="AE294" s="39">
        <v>0</v>
      </c>
      <c r="AF294" s="39">
        <v>0</v>
      </c>
      <c r="AG294" s="39">
        <v>0</v>
      </c>
      <c r="AH294" s="39">
        <v>0</v>
      </c>
      <c r="AI294" s="39">
        <v>0</v>
      </c>
      <c r="AJ294" s="39">
        <v>0</v>
      </c>
      <c r="AK294" s="39">
        <v>0</v>
      </c>
      <c r="AL294" s="39">
        <v>0</v>
      </c>
      <c r="AM294" s="39">
        <v>0</v>
      </c>
      <c r="AN294" s="39">
        <v>0</v>
      </c>
      <c r="AO294" s="39">
        <v>0</v>
      </c>
      <c r="AP294" s="39"/>
    </row>
    <row r="295" spans="1:42">
      <c r="A295" s="27" t="s">
        <v>2128</v>
      </c>
      <c r="B295" s="27" t="s">
        <v>234</v>
      </c>
      <c r="C295" s="28">
        <v>31984</v>
      </c>
      <c r="D295" s="28">
        <v>173056</v>
      </c>
      <c r="E295" s="27" t="s">
        <v>1824</v>
      </c>
      <c r="F295" s="28">
        <v>416</v>
      </c>
      <c r="G295" s="28">
        <v>416</v>
      </c>
      <c r="H295" s="39">
        <v>1</v>
      </c>
      <c r="I295" s="40">
        <f t="shared" si="2"/>
        <v>0</v>
      </c>
      <c r="J295" s="33">
        <f t="shared" si="3"/>
        <v>1</v>
      </c>
      <c r="K295" s="41">
        <v>1317.8050000000001</v>
      </c>
      <c r="L295" s="41">
        <v>65.267939999999996</v>
      </c>
      <c r="M295" s="39">
        <v>0</v>
      </c>
      <c r="N295" s="39">
        <v>0</v>
      </c>
      <c r="O295" s="39">
        <v>1</v>
      </c>
      <c r="P295" s="39">
        <v>0</v>
      </c>
      <c r="Q295" s="39">
        <v>0</v>
      </c>
      <c r="R295" s="39">
        <v>0</v>
      </c>
      <c r="S295" s="39">
        <v>0</v>
      </c>
      <c r="T295" s="39">
        <v>0</v>
      </c>
      <c r="U295" s="39">
        <v>0</v>
      </c>
      <c r="V295" s="39">
        <v>0</v>
      </c>
      <c r="W295" s="39">
        <v>0</v>
      </c>
      <c r="X295" s="39">
        <v>0</v>
      </c>
      <c r="Y295" s="39">
        <v>1</v>
      </c>
      <c r="Z295" s="39">
        <v>0</v>
      </c>
      <c r="AA295" s="39">
        <v>0</v>
      </c>
      <c r="AB295" s="39">
        <v>0</v>
      </c>
      <c r="AC295" s="39">
        <v>0</v>
      </c>
      <c r="AD295" s="39">
        <v>0</v>
      </c>
      <c r="AE295" s="39">
        <v>0</v>
      </c>
      <c r="AF295" s="39">
        <v>0</v>
      </c>
      <c r="AG295" s="39">
        <v>0</v>
      </c>
      <c r="AH295" s="39">
        <v>0</v>
      </c>
      <c r="AI295" s="39">
        <v>0</v>
      </c>
      <c r="AJ295" s="39">
        <v>0</v>
      </c>
      <c r="AK295" s="39">
        <v>0</v>
      </c>
      <c r="AL295" s="39">
        <v>0</v>
      </c>
      <c r="AM295" s="39">
        <v>0</v>
      </c>
      <c r="AN295" s="39">
        <v>0</v>
      </c>
      <c r="AO295" s="39">
        <v>0</v>
      </c>
      <c r="AP295" s="39"/>
    </row>
    <row r="296" spans="1:42">
      <c r="A296" s="27" t="s">
        <v>2129</v>
      </c>
      <c r="B296" s="27" t="s">
        <v>235</v>
      </c>
      <c r="C296" s="28">
        <v>30212</v>
      </c>
      <c r="D296" s="28">
        <v>173056</v>
      </c>
      <c r="E296" s="27" t="s">
        <v>1824</v>
      </c>
      <c r="F296" s="28">
        <v>416</v>
      </c>
      <c r="G296" s="28">
        <v>416</v>
      </c>
      <c r="H296" s="39">
        <v>1</v>
      </c>
      <c r="I296" s="40">
        <f t="shared" si="2"/>
        <v>0</v>
      </c>
      <c r="J296" s="33">
        <f t="shared" si="3"/>
        <v>1</v>
      </c>
      <c r="K296" s="41">
        <v>936.90800000000002</v>
      </c>
      <c r="L296" s="41">
        <v>68.379390000000001</v>
      </c>
      <c r="M296" s="39">
        <v>0</v>
      </c>
      <c r="N296" s="39">
        <v>0</v>
      </c>
      <c r="O296" s="39">
        <v>1</v>
      </c>
      <c r="P296" s="39">
        <v>0</v>
      </c>
      <c r="Q296" s="39">
        <v>0</v>
      </c>
      <c r="R296" s="39">
        <v>0</v>
      </c>
      <c r="S296" s="39">
        <v>0</v>
      </c>
      <c r="T296" s="39">
        <v>0</v>
      </c>
      <c r="U296" s="39">
        <v>0</v>
      </c>
      <c r="V296" s="39">
        <v>0</v>
      </c>
      <c r="W296" s="39">
        <v>0</v>
      </c>
      <c r="X296" s="39">
        <v>0</v>
      </c>
      <c r="Y296" s="39">
        <v>1</v>
      </c>
      <c r="Z296" s="39">
        <v>0</v>
      </c>
      <c r="AA296" s="39">
        <v>0</v>
      </c>
      <c r="AB296" s="39">
        <v>0</v>
      </c>
      <c r="AC296" s="39">
        <v>0</v>
      </c>
      <c r="AD296" s="39">
        <v>0</v>
      </c>
      <c r="AE296" s="39">
        <v>0</v>
      </c>
      <c r="AF296" s="39">
        <v>0</v>
      </c>
      <c r="AG296" s="39">
        <v>0</v>
      </c>
      <c r="AH296" s="39">
        <v>0</v>
      </c>
      <c r="AI296" s="39">
        <v>0</v>
      </c>
      <c r="AJ296" s="39">
        <v>0</v>
      </c>
      <c r="AK296" s="39">
        <v>0</v>
      </c>
      <c r="AL296" s="39">
        <v>0</v>
      </c>
      <c r="AM296" s="39">
        <v>0</v>
      </c>
      <c r="AN296" s="39">
        <v>0</v>
      </c>
      <c r="AO296" s="39">
        <v>0</v>
      </c>
      <c r="AP296" s="39"/>
    </row>
    <row r="297" spans="1:42">
      <c r="A297" s="27" t="s">
        <v>2130</v>
      </c>
      <c r="B297" s="27" t="s">
        <v>236</v>
      </c>
      <c r="C297" s="28">
        <v>17569</v>
      </c>
      <c r="D297" s="28">
        <v>173056</v>
      </c>
      <c r="E297" s="27" t="s">
        <v>1824</v>
      </c>
      <c r="F297" s="28">
        <v>416</v>
      </c>
      <c r="G297" s="28">
        <v>416</v>
      </c>
      <c r="H297" s="39">
        <v>1</v>
      </c>
      <c r="I297" s="40">
        <f t="shared" si="2"/>
        <v>0</v>
      </c>
      <c r="J297" s="33">
        <f t="shared" si="3"/>
        <v>1</v>
      </c>
      <c r="K297" s="41">
        <v>396.66160000000002</v>
      </c>
      <c r="L297" s="41">
        <v>80.835139999999996</v>
      </c>
      <c r="M297" s="39">
        <v>0</v>
      </c>
      <c r="N297" s="39">
        <v>0</v>
      </c>
      <c r="O297" s="39">
        <v>1</v>
      </c>
      <c r="P297" s="39">
        <v>0</v>
      </c>
      <c r="Q297" s="39">
        <v>0</v>
      </c>
      <c r="R297" s="39">
        <v>0</v>
      </c>
      <c r="S297" s="39">
        <v>0</v>
      </c>
      <c r="T297" s="39">
        <v>0</v>
      </c>
      <c r="U297" s="39">
        <v>0</v>
      </c>
      <c r="V297" s="39">
        <v>0</v>
      </c>
      <c r="W297" s="39">
        <v>0</v>
      </c>
      <c r="X297" s="39">
        <v>0</v>
      </c>
      <c r="Y297" s="39">
        <v>1</v>
      </c>
      <c r="Z297" s="39">
        <v>0</v>
      </c>
      <c r="AA297" s="39">
        <v>0</v>
      </c>
      <c r="AB297" s="39">
        <v>0</v>
      </c>
      <c r="AC297" s="39">
        <v>0</v>
      </c>
      <c r="AD297" s="39">
        <v>0</v>
      </c>
      <c r="AE297" s="39">
        <v>0</v>
      </c>
      <c r="AF297" s="39">
        <v>0</v>
      </c>
      <c r="AG297" s="39">
        <v>0</v>
      </c>
      <c r="AH297" s="39">
        <v>0</v>
      </c>
      <c r="AI297" s="39">
        <v>0</v>
      </c>
      <c r="AJ297" s="39">
        <v>0</v>
      </c>
      <c r="AK297" s="39">
        <v>0</v>
      </c>
      <c r="AL297" s="39">
        <v>0</v>
      </c>
      <c r="AM297" s="39">
        <v>0</v>
      </c>
      <c r="AN297" s="39">
        <v>0</v>
      </c>
      <c r="AO297" s="39">
        <v>0</v>
      </c>
      <c r="AP297" s="39"/>
    </row>
    <row r="298" spans="1:42">
      <c r="A298" s="27" t="s">
        <v>2131</v>
      </c>
      <c r="B298" s="27" t="s">
        <v>237</v>
      </c>
      <c r="C298" s="28">
        <v>16039</v>
      </c>
      <c r="D298" s="28">
        <v>173056</v>
      </c>
      <c r="E298" s="27" t="s">
        <v>1824</v>
      </c>
      <c r="F298" s="28">
        <v>416</v>
      </c>
      <c r="G298" s="28">
        <v>416</v>
      </c>
      <c r="H298" s="39">
        <v>1</v>
      </c>
      <c r="I298" s="40">
        <f t="shared" si="2"/>
        <v>0</v>
      </c>
      <c r="J298" s="33">
        <f t="shared" si="3"/>
        <v>1</v>
      </c>
      <c r="K298" s="41">
        <v>171.2867</v>
      </c>
      <c r="L298" s="41">
        <v>98.765519999999995</v>
      </c>
      <c r="M298" s="39">
        <v>0</v>
      </c>
      <c r="N298" s="39">
        <v>0</v>
      </c>
      <c r="O298" s="39">
        <v>1</v>
      </c>
      <c r="P298" s="39">
        <v>0</v>
      </c>
      <c r="Q298" s="39">
        <v>0</v>
      </c>
      <c r="R298" s="39">
        <v>0</v>
      </c>
      <c r="S298" s="39">
        <v>0</v>
      </c>
      <c r="T298" s="39">
        <v>0</v>
      </c>
      <c r="U298" s="39">
        <v>0</v>
      </c>
      <c r="V298" s="39">
        <v>0</v>
      </c>
      <c r="W298" s="39">
        <v>0</v>
      </c>
      <c r="X298" s="39">
        <v>0</v>
      </c>
      <c r="Y298" s="39">
        <v>1</v>
      </c>
      <c r="Z298" s="39">
        <v>0</v>
      </c>
      <c r="AA298" s="39">
        <v>0</v>
      </c>
      <c r="AB298" s="39">
        <v>0</v>
      </c>
      <c r="AC298" s="39">
        <v>0</v>
      </c>
      <c r="AD298" s="39">
        <v>0</v>
      </c>
      <c r="AE298" s="39">
        <v>0</v>
      </c>
      <c r="AF298" s="39">
        <v>0</v>
      </c>
      <c r="AG298" s="39">
        <v>0</v>
      </c>
      <c r="AH298" s="39">
        <v>0</v>
      </c>
      <c r="AI298" s="39">
        <v>0</v>
      </c>
      <c r="AJ298" s="39">
        <v>0</v>
      </c>
      <c r="AK298" s="39">
        <v>0</v>
      </c>
      <c r="AL298" s="39">
        <v>0</v>
      </c>
      <c r="AM298" s="39">
        <v>0</v>
      </c>
      <c r="AN298" s="39">
        <v>0</v>
      </c>
      <c r="AO298" s="39">
        <v>0</v>
      </c>
      <c r="AP298" s="39"/>
    </row>
    <row r="299" spans="1:42">
      <c r="A299" s="27" t="s">
        <v>2132</v>
      </c>
      <c r="B299" s="27" t="s">
        <v>1636</v>
      </c>
      <c r="C299" s="28">
        <v>30083</v>
      </c>
      <c r="D299" s="28">
        <v>173056</v>
      </c>
      <c r="E299" s="27" t="s">
        <v>1824</v>
      </c>
      <c r="F299" s="28">
        <v>416</v>
      </c>
      <c r="G299" s="28">
        <v>416</v>
      </c>
      <c r="H299" s="39">
        <v>1</v>
      </c>
      <c r="I299" s="40">
        <f t="shared" si="2"/>
        <v>0</v>
      </c>
      <c r="J299" s="33">
        <f t="shared" si="3"/>
        <v>1</v>
      </c>
      <c r="K299" s="41">
        <v>1128.952</v>
      </c>
      <c r="L299" s="41">
        <v>69.362110000000001</v>
      </c>
      <c r="M299" s="39">
        <v>0</v>
      </c>
      <c r="N299" s="39">
        <v>0</v>
      </c>
      <c r="O299" s="39">
        <v>1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9">
        <v>0</v>
      </c>
      <c r="V299" s="39">
        <v>0</v>
      </c>
      <c r="W299" s="39">
        <v>0</v>
      </c>
      <c r="X299" s="39">
        <v>0</v>
      </c>
      <c r="Y299" s="39">
        <v>1</v>
      </c>
      <c r="Z299" s="39">
        <v>0</v>
      </c>
      <c r="AA299" s="39">
        <v>0</v>
      </c>
      <c r="AB299" s="39">
        <v>0</v>
      </c>
      <c r="AC299" s="39">
        <v>0</v>
      </c>
      <c r="AD299" s="39">
        <v>0</v>
      </c>
      <c r="AE299" s="39">
        <v>0</v>
      </c>
      <c r="AF299" s="39">
        <v>0</v>
      </c>
      <c r="AG299" s="39">
        <v>0</v>
      </c>
      <c r="AH299" s="39">
        <v>0</v>
      </c>
      <c r="AI299" s="39">
        <v>0</v>
      </c>
      <c r="AJ299" s="39">
        <v>0</v>
      </c>
      <c r="AK299" s="39">
        <v>0</v>
      </c>
      <c r="AL299" s="39">
        <v>0</v>
      </c>
      <c r="AM299" s="39">
        <v>0</v>
      </c>
      <c r="AN299" s="39">
        <v>0</v>
      </c>
      <c r="AO299" s="39">
        <v>0</v>
      </c>
      <c r="AP299" s="39"/>
    </row>
    <row r="300" spans="1:42">
      <c r="A300" s="27" t="s">
        <v>2133</v>
      </c>
      <c r="B300" s="27" t="s">
        <v>238</v>
      </c>
      <c r="C300" s="28">
        <v>25990</v>
      </c>
      <c r="D300" s="28">
        <v>173056</v>
      </c>
      <c r="E300" s="27" t="s">
        <v>1824</v>
      </c>
      <c r="F300" s="28">
        <v>416</v>
      </c>
      <c r="G300" s="28">
        <v>416</v>
      </c>
      <c r="H300" s="39">
        <v>1</v>
      </c>
      <c r="I300" s="40">
        <f t="shared" si="2"/>
        <v>0</v>
      </c>
      <c r="J300" s="33">
        <f t="shared" si="3"/>
        <v>1</v>
      </c>
      <c r="K300" s="41">
        <v>325.495</v>
      </c>
      <c r="L300" s="41">
        <v>42.731610000000003</v>
      </c>
      <c r="M300" s="39">
        <v>0</v>
      </c>
      <c r="N300" s="39">
        <v>0</v>
      </c>
      <c r="O300" s="39">
        <v>1</v>
      </c>
      <c r="P300" s="39">
        <v>0</v>
      </c>
      <c r="Q300" s="39">
        <v>0</v>
      </c>
      <c r="R300" s="39">
        <v>0</v>
      </c>
      <c r="S300" s="39">
        <v>0</v>
      </c>
      <c r="T300" s="39">
        <v>0</v>
      </c>
      <c r="U300" s="39">
        <v>0</v>
      </c>
      <c r="V300" s="39">
        <v>0</v>
      </c>
      <c r="W300" s="39">
        <v>0</v>
      </c>
      <c r="X300" s="39">
        <v>0</v>
      </c>
      <c r="Y300" s="39">
        <v>1</v>
      </c>
      <c r="Z300" s="39">
        <v>0</v>
      </c>
      <c r="AA300" s="39">
        <v>0</v>
      </c>
      <c r="AB300" s="39">
        <v>0</v>
      </c>
      <c r="AC300" s="39">
        <v>0</v>
      </c>
      <c r="AD300" s="39">
        <v>0</v>
      </c>
      <c r="AE300" s="39">
        <v>0</v>
      </c>
      <c r="AF300" s="39">
        <v>0</v>
      </c>
      <c r="AG300" s="39">
        <v>0</v>
      </c>
      <c r="AH300" s="39">
        <v>0</v>
      </c>
      <c r="AI300" s="39">
        <v>0</v>
      </c>
      <c r="AJ300" s="39">
        <v>0</v>
      </c>
      <c r="AK300" s="39">
        <v>0</v>
      </c>
      <c r="AL300" s="39">
        <v>0</v>
      </c>
      <c r="AM300" s="39">
        <v>0</v>
      </c>
      <c r="AN300" s="39">
        <v>0</v>
      </c>
      <c r="AO300" s="39">
        <v>0</v>
      </c>
      <c r="AP300" s="39"/>
    </row>
    <row r="301" spans="1:42">
      <c r="A301" s="27" t="s">
        <v>2134</v>
      </c>
      <c r="B301" s="27" t="s">
        <v>239</v>
      </c>
      <c r="C301" s="28">
        <v>30709</v>
      </c>
      <c r="D301" s="28">
        <v>173056</v>
      </c>
      <c r="E301" s="27" t="s">
        <v>1824</v>
      </c>
      <c r="F301" s="28">
        <v>416</v>
      </c>
      <c r="G301" s="28">
        <v>416</v>
      </c>
      <c r="H301" s="39">
        <v>1</v>
      </c>
      <c r="I301" s="40">
        <f t="shared" si="2"/>
        <v>0</v>
      </c>
      <c r="J301" s="33">
        <f t="shared" si="3"/>
        <v>1</v>
      </c>
      <c r="K301" s="41">
        <v>700.79769999999996</v>
      </c>
      <c r="L301" s="41">
        <v>58.546300000000002</v>
      </c>
      <c r="M301" s="39">
        <v>0</v>
      </c>
      <c r="N301" s="39">
        <v>0</v>
      </c>
      <c r="O301" s="39">
        <v>1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9">
        <v>0</v>
      </c>
      <c r="V301" s="39">
        <v>0</v>
      </c>
      <c r="W301" s="39">
        <v>0</v>
      </c>
      <c r="X301" s="39">
        <v>0</v>
      </c>
      <c r="Y301" s="39">
        <v>1</v>
      </c>
      <c r="Z301" s="39">
        <v>0</v>
      </c>
      <c r="AA301" s="39">
        <v>0</v>
      </c>
      <c r="AB301" s="39">
        <v>0</v>
      </c>
      <c r="AC301" s="39">
        <v>0</v>
      </c>
      <c r="AD301" s="39">
        <v>0</v>
      </c>
      <c r="AE301" s="39">
        <v>0</v>
      </c>
      <c r="AF301" s="39">
        <v>0</v>
      </c>
      <c r="AG301" s="39">
        <v>0</v>
      </c>
      <c r="AH301" s="39">
        <v>0</v>
      </c>
      <c r="AI301" s="39">
        <v>0</v>
      </c>
      <c r="AJ301" s="39">
        <v>0</v>
      </c>
      <c r="AK301" s="39">
        <v>0</v>
      </c>
      <c r="AL301" s="39">
        <v>0</v>
      </c>
      <c r="AM301" s="39">
        <v>0</v>
      </c>
      <c r="AN301" s="39">
        <v>0</v>
      </c>
      <c r="AO301" s="39">
        <v>0</v>
      </c>
      <c r="AP301" s="39"/>
    </row>
    <row r="302" spans="1:42">
      <c r="A302" s="27" t="s">
        <v>2135</v>
      </c>
      <c r="B302" s="27" t="s">
        <v>240</v>
      </c>
      <c r="C302" s="28">
        <v>23451</v>
      </c>
      <c r="D302" s="28">
        <v>173056</v>
      </c>
      <c r="E302" s="27" t="s">
        <v>1824</v>
      </c>
      <c r="F302" s="28">
        <v>416</v>
      </c>
      <c r="G302" s="28">
        <v>416</v>
      </c>
      <c r="H302" s="39">
        <v>1</v>
      </c>
      <c r="I302" s="40">
        <f t="shared" si="2"/>
        <v>0</v>
      </c>
      <c r="J302" s="33">
        <f t="shared" si="3"/>
        <v>1</v>
      </c>
      <c r="K302" s="41">
        <v>381.43180000000001</v>
      </c>
      <c r="L302" s="41">
        <v>84.683019999999999</v>
      </c>
      <c r="M302" s="39">
        <v>0</v>
      </c>
      <c r="N302" s="39">
        <v>0</v>
      </c>
      <c r="O302" s="39">
        <v>1</v>
      </c>
      <c r="P302" s="39">
        <v>0</v>
      </c>
      <c r="Q302" s="39">
        <v>0</v>
      </c>
      <c r="R302" s="39">
        <v>0</v>
      </c>
      <c r="S302" s="39">
        <v>0</v>
      </c>
      <c r="T302" s="39">
        <v>0</v>
      </c>
      <c r="U302" s="39">
        <v>0</v>
      </c>
      <c r="V302" s="39">
        <v>0</v>
      </c>
      <c r="W302" s="39">
        <v>0</v>
      </c>
      <c r="X302" s="39">
        <v>0</v>
      </c>
      <c r="Y302" s="39">
        <v>1</v>
      </c>
      <c r="Z302" s="39">
        <v>0</v>
      </c>
      <c r="AA302" s="39">
        <v>0</v>
      </c>
      <c r="AB302" s="39">
        <v>0</v>
      </c>
      <c r="AC302" s="39">
        <v>0</v>
      </c>
      <c r="AD302" s="39">
        <v>0</v>
      </c>
      <c r="AE302" s="39">
        <v>0</v>
      </c>
      <c r="AF302" s="39">
        <v>0</v>
      </c>
      <c r="AG302" s="39">
        <v>0</v>
      </c>
      <c r="AH302" s="39">
        <v>0</v>
      </c>
      <c r="AI302" s="39">
        <v>0</v>
      </c>
      <c r="AJ302" s="39">
        <v>0</v>
      </c>
      <c r="AK302" s="39">
        <v>0</v>
      </c>
      <c r="AL302" s="39">
        <v>0</v>
      </c>
      <c r="AM302" s="39">
        <v>0</v>
      </c>
      <c r="AN302" s="39">
        <v>0</v>
      </c>
      <c r="AO302" s="39">
        <v>0</v>
      </c>
      <c r="AP302" s="39"/>
    </row>
    <row r="303" spans="1:42">
      <c r="A303" s="27" t="s">
        <v>2136</v>
      </c>
      <c r="B303" s="27" t="s">
        <v>241</v>
      </c>
      <c r="C303" s="28">
        <v>28847</v>
      </c>
      <c r="D303" s="28">
        <v>173056</v>
      </c>
      <c r="E303" s="27" t="s">
        <v>1824</v>
      </c>
      <c r="F303" s="28">
        <v>416</v>
      </c>
      <c r="G303" s="28">
        <v>416</v>
      </c>
      <c r="H303" s="39">
        <v>1</v>
      </c>
      <c r="I303" s="40">
        <f t="shared" si="2"/>
        <v>0</v>
      </c>
      <c r="J303" s="33">
        <f t="shared" si="3"/>
        <v>1</v>
      </c>
      <c r="K303" s="41">
        <v>593.97320000000002</v>
      </c>
      <c r="L303" s="41">
        <v>51.038710000000002</v>
      </c>
      <c r="M303" s="39">
        <v>0</v>
      </c>
      <c r="N303" s="39">
        <v>0</v>
      </c>
      <c r="O303" s="39">
        <v>1</v>
      </c>
      <c r="P303" s="39">
        <v>0</v>
      </c>
      <c r="Q303" s="39">
        <v>0</v>
      </c>
      <c r="R303" s="39">
        <v>0</v>
      </c>
      <c r="S303" s="39">
        <v>0</v>
      </c>
      <c r="T303" s="39">
        <v>0</v>
      </c>
      <c r="U303" s="39">
        <v>0</v>
      </c>
      <c r="V303" s="39">
        <v>0</v>
      </c>
      <c r="W303" s="39">
        <v>0</v>
      </c>
      <c r="X303" s="39">
        <v>0</v>
      </c>
      <c r="Y303" s="39">
        <v>1</v>
      </c>
      <c r="Z303" s="39">
        <v>0</v>
      </c>
      <c r="AA303" s="39">
        <v>0</v>
      </c>
      <c r="AB303" s="39">
        <v>0</v>
      </c>
      <c r="AC303" s="39">
        <v>0</v>
      </c>
      <c r="AD303" s="39">
        <v>0</v>
      </c>
      <c r="AE303" s="39">
        <v>0</v>
      </c>
      <c r="AF303" s="39">
        <v>0</v>
      </c>
      <c r="AG303" s="39">
        <v>0</v>
      </c>
      <c r="AH303" s="39">
        <v>0</v>
      </c>
      <c r="AI303" s="39">
        <v>0</v>
      </c>
      <c r="AJ303" s="39">
        <v>0</v>
      </c>
      <c r="AK303" s="39">
        <v>0</v>
      </c>
      <c r="AL303" s="39">
        <v>0</v>
      </c>
      <c r="AM303" s="39">
        <v>0</v>
      </c>
      <c r="AN303" s="39">
        <v>0</v>
      </c>
      <c r="AO303" s="39">
        <v>0</v>
      </c>
      <c r="AP303" s="39"/>
    </row>
    <row r="304" spans="1:42">
      <c r="A304" s="27" t="s">
        <v>2137</v>
      </c>
      <c r="B304" s="27" t="s">
        <v>242</v>
      </c>
      <c r="C304" s="28">
        <v>43654</v>
      </c>
      <c r="D304" s="28">
        <v>173056</v>
      </c>
      <c r="E304" s="27" t="s">
        <v>1824</v>
      </c>
      <c r="F304" s="28">
        <v>416</v>
      </c>
      <c r="G304" s="28">
        <v>416</v>
      </c>
      <c r="H304" s="39">
        <v>1</v>
      </c>
      <c r="I304" s="40">
        <f t="shared" si="2"/>
        <v>0</v>
      </c>
      <c r="J304" s="33">
        <f t="shared" si="3"/>
        <v>1</v>
      </c>
      <c r="K304" s="41">
        <v>2292.808</v>
      </c>
      <c r="L304" s="41">
        <v>54.484450000000002</v>
      </c>
      <c r="M304" s="39">
        <v>0</v>
      </c>
      <c r="N304" s="39">
        <v>0</v>
      </c>
      <c r="O304" s="39">
        <v>1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9">
        <v>0</v>
      </c>
      <c r="V304" s="39">
        <v>0</v>
      </c>
      <c r="W304" s="39">
        <v>0</v>
      </c>
      <c r="X304" s="39">
        <v>0</v>
      </c>
      <c r="Y304" s="39">
        <v>1</v>
      </c>
      <c r="Z304" s="39">
        <v>0</v>
      </c>
      <c r="AA304" s="39">
        <v>0</v>
      </c>
      <c r="AB304" s="39">
        <v>0</v>
      </c>
      <c r="AC304" s="39">
        <v>0</v>
      </c>
      <c r="AD304" s="39">
        <v>0</v>
      </c>
      <c r="AE304" s="39">
        <v>0</v>
      </c>
      <c r="AF304" s="39">
        <v>0</v>
      </c>
      <c r="AG304" s="39">
        <v>0</v>
      </c>
      <c r="AH304" s="39">
        <v>0</v>
      </c>
      <c r="AI304" s="39">
        <v>0</v>
      </c>
      <c r="AJ304" s="39">
        <v>0</v>
      </c>
      <c r="AK304" s="39">
        <v>0</v>
      </c>
      <c r="AL304" s="39">
        <v>0</v>
      </c>
      <c r="AM304" s="39">
        <v>0</v>
      </c>
      <c r="AN304" s="39">
        <v>0</v>
      </c>
      <c r="AO304" s="39">
        <v>0</v>
      </c>
      <c r="AP304" s="39"/>
    </row>
    <row r="305" spans="1:42">
      <c r="A305" s="27" t="s">
        <v>2138</v>
      </c>
      <c r="B305" s="27" t="s">
        <v>243</v>
      </c>
      <c r="C305" s="28">
        <v>29314</v>
      </c>
      <c r="D305" s="28">
        <v>173056</v>
      </c>
      <c r="E305" s="27" t="s">
        <v>1824</v>
      </c>
      <c r="F305" s="28">
        <v>416</v>
      </c>
      <c r="G305" s="28">
        <v>416</v>
      </c>
      <c r="H305" s="39">
        <v>1</v>
      </c>
      <c r="I305" s="40">
        <f t="shared" si="2"/>
        <v>0</v>
      </c>
      <c r="J305" s="33">
        <f t="shared" si="3"/>
        <v>1</v>
      </c>
      <c r="K305" s="41">
        <v>934.37260000000003</v>
      </c>
      <c r="L305" s="41">
        <v>71.225200000000001</v>
      </c>
      <c r="M305" s="39">
        <v>0</v>
      </c>
      <c r="N305" s="39">
        <v>0</v>
      </c>
      <c r="O305" s="39">
        <v>1</v>
      </c>
      <c r="P305" s="39">
        <v>0</v>
      </c>
      <c r="Q305" s="39">
        <v>0</v>
      </c>
      <c r="R305" s="39">
        <v>0</v>
      </c>
      <c r="S305" s="39">
        <v>0</v>
      </c>
      <c r="T305" s="39">
        <v>0</v>
      </c>
      <c r="U305" s="39">
        <v>0</v>
      </c>
      <c r="V305" s="39">
        <v>0</v>
      </c>
      <c r="W305" s="39">
        <v>0</v>
      </c>
      <c r="X305" s="39">
        <v>0</v>
      </c>
      <c r="Y305" s="39">
        <v>1</v>
      </c>
      <c r="Z305" s="39">
        <v>0</v>
      </c>
      <c r="AA305" s="39">
        <v>0</v>
      </c>
      <c r="AB305" s="39">
        <v>0</v>
      </c>
      <c r="AC305" s="39">
        <v>0</v>
      </c>
      <c r="AD305" s="39">
        <v>0</v>
      </c>
      <c r="AE305" s="39">
        <v>0</v>
      </c>
      <c r="AF305" s="39">
        <v>0</v>
      </c>
      <c r="AG305" s="39">
        <v>0</v>
      </c>
      <c r="AH305" s="39">
        <v>0</v>
      </c>
      <c r="AI305" s="39">
        <v>0</v>
      </c>
      <c r="AJ305" s="39">
        <v>0</v>
      </c>
      <c r="AK305" s="39">
        <v>0</v>
      </c>
      <c r="AL305" s="39">
        <v>0</v>
      </c>
      <c r="AM305" s="39">
        <v>0</v>
      </c>
      <c r="AN305" s="39">
        <v>0</v>
      </c>
      <c r="AO305" s="39">
        <v>0</v>
      </c>
      <c r="AP305" s="39"/>
    </row>
    <row r="306" spans="1:42">
      <c r="A306" s="27" t="s">
        <v>2139</v>
      </c>
      <c r="B306" s="27" t="s">
        <v>244</v>
      </c>
      <c r="C306" s="28">
        <v>39157</v>
      </c>
      <c r="D306" s="28">
        <v>173056</v>
      </c>
      <c r="E306" s="27" t="s">
        <v>1824</v>
      </c>
      <c r="F306" s="28">
        <v>416</v>
      </c>
      <c r="G306" s="28">
        <v>416</v>
      </c>
      <c r="H306" s="39">
        <v>1</v>
      </c>
      <c r="I306" s="40">
        <f t="shared" si="2"/>
        <v>0</v>
      </c>
      <c r="J306" s="33">
        <f t="shared" si="3"/>
        <v>1</v>
      </c>
      <c r="K306" s="41">
        <v>2215.9769999999999</v>
      </c>
      <c r="L306" s="41">
        <v>42.869259999999997</v>
      </c>
      <c r="M306" s="39">
        <v>0</v>
      </c>
      <c r="N306" s="39">
        <v>0</v>
      </c>
      <c r="O306" s="39">
        <v>1</v>
      </c>
      <c r="P306" s="39">
        <v>0</v>
      </c>
      <c r="Q306" s="39">
        <v>0</v>
      </c>
      <c r="R306" s="39">
        <v>0</v>
      </c>
      <c r="S306" s="39">
        <v>0</v>
      </c>
      <c r="T306" s="39">
        <v>0</v>
      </c>
      <c r="U306" s="39">
        <v>0</v>
      </c>
      <c r="V306" s="39">
        <v>0</v>
      </c>
      <c r="W306" s="39">
        <v>0</v>
      </c>
      <c r="X306" s="39">
        <v>0</v>
      </c>
      <c r="Y306" s="39">
        <v>1</v>
      </c>
      <c r="Z306" s="39">
        <v>0</v>
      </c>
      <c r="AA306" s="39">
        <v>0</v>
      </c>
      <c r="AB306" s="39">
        <v>0</v>
      </c>
      <c r="AC306" s="39">
        <v>0</v>
      </c>
      <c r="AD306" s="39">
        <v>0</v>
      </c>
      <c r="AE306" s="39">
        <v>0</v>
      </c>
      <c r="AF306" s="39">
        <v>0</v>
      </c>
      <c r="AG306" s="39">
        <v>0</v>
      </c>
      <c r="AH306" s="39">
        <v>0</v>
      </c>
      <c r="AI306" s="39">
        <v>0</v>
      </c>
      <c r="AJ306" s="39">
        <v>0</v>
      </c>
      <c r="AK306" s="39">
        <v>0</v>
      </c>
      <c r="AL306" s="39">
        <v>0</v>
      </c>
      <c r="AM306" s="39">
        <v>0</v>
      </c>
      <c r="AN306" s="39">
        <v>0</v>
      </c>
      <c r="AO306" s="39">
        <v>0</v>
      </c>
      <c r="AP306" s="39"/>
    </row>
    <row r="307" spans="1:42">
      <c r="A307" s="27" t="s">
        <v>2140</v>
      </c>
      <c r="B307" s="27" t="s">
        <v>245</v>
      </c>
      <c r="C307" s="28">
        <v>29213</v>
      </c>
      <c r="D307" s="28">
        <v>173056</v>
      </c>
      <c r="E307" s="27" t="s">
        <v>1824</v>
      </c>
      <c r="F307" s="28">
        <v>416</v>
      </c>
      <c r="G307" s="28">
        <v>416</v>
      </c>
      <c r="H307" s="39">
        <v>1</v>
      </c>
      <c r="I307" s="40">
        <f t="shared" si="2"/>
        <v>0</v>
      </c>
      <c r="J307" s="33">
        <f t="shared" si="3"/>
        <v>1</v>
      </c>
      <c r="K307" s="41">
        <v>1339.1010000000001</v>
      </c>
      <c r="L307" s="41">
        <v>79.350279999999998</v>
      </c>
      <c r="M307" s="39">
        <v>0</v>
      </c>
      <c r="N307" s="39">
        <v>0</v>
      </c>
      <c r="O307" s="39">
        <v>1</v>
      </c>
      <c r="P307" s="39">
        <v>0</v>
      </c>
      <c r="Q307" s="39">
        <v>0</v>
      </c>
      <c r="R307" s="39">
        <v>0</v>
      </c>
      <c r="S307" s="39">
        <v>0</v>
      </c>
      <c r="T307" s="39">
        <v>0</v>
      </c>
      <c r="U307" s="39">
        <v>0</v>
      </c>
      <c r="V307" s="39">
        <v>0</v>
      </c>
      <c r="W307" s="39">
        <v>0</v>
      </c>
      <c r="X307" s="39">
        <v>0</v>
      </c>
      <c r="Y307" s="39">
        <v>1</v>
      </c>
      <c r="Z307" s="39">
        <v>0</v>
      </c>
      <c r="AA307" s="39">
        <v>0</v>
      </c>
      <c r="AB307" s="39">
        <v>0</v>
      </c>
      <c r="AC307" s="39">
        <v>0</v>
      </c>
      <c r="AD307" s="39">
        <v>0</v>
      </c>
      <c r="AE307" s="39">
        <v>0</v>
      </c>
      <c r="AF307" s="39">
        <v>0</v>
      </c>
      <c r="AG307" s="39">
        <v>0</v>
      </c>
      <c r="AH307" s="39">
        <v>0</v>
      </c>
      <c r="AI307" s="39">
        <v>0</v>
      </c>
      <c r="AJ307" s="39">
        <v>0</v>
      </c>
      <c r="AK307" s="39">
        <v>0</v>
      </c>
      <c r="AL307" s="39">
        <v>0</v>
      </c>
      <c r="AM307" s="39">
        <v>0</v>
      </c>
      <c r="AN307" s="39">
        <v>0</v>
      </c>
      <c r="AO307" s="39">
        <v>0</v>
      </c>
      <c r="AP307" s="39"/>
    </row>
    <row r="308" spans="1:42">
      <c r="A308" s="27" t="s">
        <v>2141</v>
      </c>
      <c r="B308" s="27" t="s">
        <v>246</v>
      </c>
      <c r="C308" s="28">
        <v>21733</v>
      </c>
      <c r="D308" s="28">
        <v>173056</v>
      </c>
      <c r="E308" s="27" t="s">
        <v>1824</v>
      </c>
      <c r="F308" s="28">
        <v>416</v>
      </c>
      <c r="G308" s="28">
        <v>416</v>
      </c>
      <c r="H308" s="39">
        <v>1</v>
      </c>
      <c r="I308" s="40">
        <f t="shared" si="2"/>
        <v>0</v>
      </c>
      <c r="J308" s="33">
        <f t="shared" si="3"/>
        <v>1</v>
      </c>
      <c r="K308" s="41">
        <v>299.7192</v>
      </c>
      <c r="L308" s="41">
        <v>54.259659999999997</v>
      </c>
      <c r="M308" s="39">
        <v>0</v>
      </c>
      <c r="N308" s="39">
        <v>0</v>
      </c>
      <c r="O308" s="39">
        <v>1</v>
      </c>
      <c r="P308" s="39">
        <v>0</v>
      </c>
      <c r="Q308" s="39">
        <v>0</v>
      </c>
      <c r="R308" s="39">
        <v>0</v>
      </c>
      <c r="S308" s="39">
        <v>0</v>
      </c>
      <c r="T308" s="39">
        <v>0</v>
      </c>
      <c r="U308" s="39">
        <v>0</v>
      </c>
      <c r="V308" s="39">
        <v>0</v>
      </c>
      <c r="W308" s="39">
        <v>0</v>
      </c>
      <c r="X308" s="39">
        <v>0</v>
      </c>
      <c r="Y308" s="39">
        <v>1</v>
      </c>
      <c r="Z308" s="39">
        <v>0</v>
      </c>
      <c r="AA308" s="39">
        <v>0</v>
      </c>
      <c r="AB308" s="39">
        <v>0</v>
      </c>
      <c r="AC308" s="39">
        <v>0</v>
      </c>
      <c r="AD308" s="39">
        <v>0</v>
      </c>
      <c r="AE308" s="39">
        <v>0</v>
      </c>
      <c r="AF308" s="39">
        <v>0</v>
      </c>
      <c r="AG308" s="39">
        <v>0</v>
      </c>
      <c r="AH308" s="39">
        <v>0</v>
      </c>
      <c r="AI308" s="39">
        <v>0</v>
      </c>
      <c r="AJ308" s="39">
        <v>0</v>
      </c>
      <c r="AK308" s="39">
        <v>0</v>
      </c>
      <c r="AL308" s="39">
        <v>0</v>
      </c>
      <c r="AM308" s="39">
        <v>0</v>
      </c>
      <c r="AN308" s="39">
        <v>0</v>
      </c>
      <c r="AO308" s="39">
        <v>0</v>
      </c>
      <c r="AP308" s="39"/>
    </row>
    <row r="309" spans="1:42">
      <c r="A309" s="27" t="s">
        <v>2142</v>
      </c>
      <c r="B309" s="27" t="s">
        <v>247</v>
      </c>
      <c r="C309" s="28">
        <v>34307</v>
      </c>
      <c r="D309" s="28">
        <v>173056</v>
      </c>
      <c r="E309" s="27" t="s">
        <v>1824</v>
      </c>
      <c r="F309" s="28">
        <v>416</v>
      </c>
      <c r="G309" s="28">
        <v>416</v>
      </c>
      <c r="H309" s="39">
        <v>1</v>
      </c>
      <c r="I309" s="40">
        <f t="shared" si="2"/>
        <v>0</v>
      </c>
      <c r="J309" s="33">
        <f t="shared" si="3"/>
        <v>1</v>
      </c>
      <c r="K309" s="41">
        <v>1456.671</v>
      </c>
      <c r="L309" s="41">
        <v>69.302980000000005</v>
      </c>
      <c r="M309" s="39">
        <v>0</v>
      </c>
      <c r="N309" s="39">
        <v>0</v>
      </c>
      <c r="O309" s="39">
        <v>1</v>
      </c>
      <c r="P309" s="39">
        <v>0</v>
      </c>
      <c r="Q309" s="39">
        <v>0</v>
      </c>
      <c r="R309" s="39">
        <v>0</v>
      </c>
      <c r="S309" s="39">
        <v>0</v>
      </c>
      <c r="T309" s="39">
        <v>0</v>
      </c>
      <c r="U309" s="39">
        <v>0</v>
      </c>
      <c r="V309" s="39">
        <v>0</v>
      </c>
      <c r="W309" s="39">
        <v>0</v>
      </c>
      <c r="X309" s="39">
        <v>0</v>
      </c>
      <c r="Y309" s="39">
        <v>1</v>
      </c>
      <c r="Z309" s="39">
        <v>0</v>
      </c>
      <c r="AA309" s="39">
        <v>0</v>
      </c>
      <c r="AB309" s="39">
        <v>0</v>
      </c>
      <c r="AC309" s="39">
        <v>0</v>
      </c>
      <c r="AD309" s="39">
        <v>0</v>
      </c>
      <c r="AE309" s="39">
        <v>0</v>
      </c>
      <c r="AF309" s="39">
        <v>0</v>
      </c>
      <c r="AG309" s="39">
        <v>0</v>
      </c>
      <c r="AH309" s="39">
        <v>0</v>
      </c>
      <c r="AI309" s="39">
        <v>0</v>
      </c>
      <c r="AJ309" s="39">
        <v>0</v>
      </c>
      <c r="AK309" s="39">
        <v>0</v>
      </c>
      <c r="AL309" s="39">
        <v>0</v>
      </c>
      <c r="AM309" s="39">
        <v>0</v>
      </c>
      <c r="AN309" s="39">
        <v>0</v>
      </c>
      <c r="AO309" s="39">
        <v>0</v>
      </c>
      <c r="AP309" s="39"/>
    </row>
    <row r="310" spans="1:42">
      <c r="A310" s="27" t="s">
        <v>2143</v>
      </c>
      <c r="B310" s="27" t="s">
        <v>248</v>
      </c>
      <c r="C310" s="28">
        <v>27602</v>
      </c>
      <c r="D310" s="28">
        <v>173056</v>
      </c>
      <c r="E310" s="27" t="s">
        <v>1824</v>
      </c>
      <c r="F310" s="28">
        <v>416</v>
      </c>
      <c r="G310" s="28">
        <v>416</v>
      </c>
      <c r="H310" s="39">
        <v>1</v>
      </c>
      <c r="I310" s="40">
        <f t="shared" si="2"/>
        <v>0</v>
      </c>
      <c r="J310" s="33">
        <f t="shared" si="3"/>
        <v>1</v>
      </c>
      <c r="K310" s="41">
        <v>615.8673</v>
      </c>
      <c r="L310" s="41">
        <v>63.599559999999997</v>
      </c>
      <c r="M310" s="39">
        <v>0</v>
      </c>
      <c r="N310" s="39">
        <v>0</v>
      </c>
      <c r="O310" s="39">
        <v>1</v>
      </c>
      <c r="P310" s="39">
        <v>0</v>
      </c>
      <c r="Q310" s="39">
        <v>0</v>
      </c>
      <c r="R310" s="39">
        <v>0</v>
      </c>
      <c r="S310" s="39">
        <v>0</v>
      </c>
      <c r="T310" s="39">
        <v>0</v>
      </c>
      <c r="U310" s="39">
        <v>0</v>
      </c>
      <c r="V310" s="39">
        <v>0</v>
      </c>
      <c r="W310" s="39">
        <v>0</v>
      </c>
      <c r="X310" s="39">
        <v>0</v>
      </c>
      <c r="Y310" s="39">
        <v>1</v>
      </c>
      <c r="Z310" s="39">
        <v>0</v>
      </c>
      <c r="AA310" s="39">
        <v>0</v>
      </c>
      <c r="AB310" s="39">
        <v>0</v>
      </c>
      <c r="AC310" s="39">
        <v>0</v>
      </c>
      <c r="AD310" s="39">
        <v>0</v>
      </c>
      <c r="AE310" s="39">
        <v>0</v>
      </c>
      <c r="AF310" s="39">
        <v>0</v>
      </c>
      <c r="AG310" s="39">
        <v>0</v>
      </c>
      <c r="AH310" s="39">
        <v>0</v>
      </c>
      <c r="AI310" s="39">
        <v>0</v>
      </c>
      <c r="AJ310" s="39">
        <v>0</v>
      </c>
      <c r="AK310" s="39">
        <v>0</v>
      </c>
      <c r="AL310" s="39">
        <v>0</v>
      </c>
      <c r="AM310" s="39">
        <v>0</v>
      </c>
      <c r="AN310" s="39">
        <v>0</v>
      </c>
      <c r="AO310" s="39">
        <v>0</v>
      </c>
      <c r="AP310" s="39"/>
    </row>
    <row r="311" spans="1:42">
      <c r="A311" s="27" t="s">
        <v>2144</v>
      </c>
      <c r="B311" s="27" t="s">
        <v>249</v>
      </c>
      <c r="C311" s="28">
        <v>29032</v>
      </c>
      <c r="D311" s="28">
        <v>173056</v>
      </c>
      <c r="E311" s="27" t="s">
        <v>1824</v>
      </c>
      <c r="F311" s="28">
        <v>416</v>
      </c>
      <c r="G311" s="28">
        <v>416</v>
      </c>
      <c r="H311" s="39">
        <v>1</v>
      </c>
      <c r="I311" s="40">
        <f t="shared" si="2"/>
        <v>0</v>
      </c>
      <c r="J311" s="33">
        <f t="shared" si="3"/>
        <v>1</v>
      </c>
      <c r="K311" s="41">
        <v>849.08029999999997</v>
      </c>
      <c r="L311" s="41">
        <v>70.063810000000004</v>
      </c>
      <c r="M311" s="39">
        <v>0</v>
      </c>
      <c r="N311" s="39">
        <v>0</v>
      </c>
      <c r="O311" s="39">
        <v>1</v>
      </c>
      <c r="P311" s="39">
        <v>0</v>
      </c>
      <c r="Q311" s="39">
        <v>0</v>
      </c>
      <c r="R311" s="39">
        <v>0</v>
      </c>
      <c r="S311" s="39">
        <v>0</v>
      </c>
      <c r="T311" s="39">
        <v>0</v>
      </c>
      <c r="U311" s="39">
        <v>0</v>
      </c>
      <c r="V311" s="39">
        <v>0</v>
      </c>
      <c r="W311" s="39">
        <v>0</v>
      </c>
      <c r="X311" s="39">
        <v>0</v>
      </c>
      <c r="Y311" s="39">
        <v>1</v>
      </c>
      <c r="Z311" s="39">
        <v>0</v>
      </c>
      <c r="AA311" s="39">
        <v>0</v>
      </c>
      <c r="AB311" s="39">
        <v>0</v>
      </c>
      <c r="AC311" s="39">
        <v>0</v>
      </c>
      <c r="AD311" s="39">
        <v>0</v>
      </c>
      <c r="AE311" s="39">
        <v>0</v>
      </c>
      <c r="AF311" s="39">
        <v>0</v>
      </c>
      <c r="AG311" s="39">
        <v>0</v>
      </c>
      <c r="AH311" s="39">
        <v>0</v>
      </c>
      <c r="AI311" s="39">
        <v>0</v>
      </c>
      <c r="AJ311" s="39">
        <v>0</v>
      </c>
      <c r="AK311" s="39">
        <v>0</v>
      </c>
      <c r="AL311" s="39">
        <v>0</v>
      </c>
      <c r="AM311" s="39">
        <v>0</v>
      </c>
      <c r="AN311" s="39">
        <v>0</v>
      </c>
      <c r="AO311" s="39">
        <v>0</v>
      </c>
      <c r="AP311" s="39"/>
    </row>
    <row r="312" spans="1:42">
      <c r="A312" s="27" t="s">
        <v>2145</v>
      </c>
      <c r="B312" s="27" t="s">
        <v>250</v>
      </c>
      <c r="C312" s="28">
        <v>30696</v>
      </c>
      <c r="D312" s="28">
        <v>173056</v>
      </c>
      <c r="E312" s="27" t="s">
        <v>1824</v>
      </c>
      <c r="F312" s="28">
        <v>416</v>
      </c>
      <c r="G312" s="28">
        <v>416</v>
      </c>
      <c r="H312" s="39">
        <v>1</v>
      </c>
      <c r="I312" s="40">
        <f t="shared" si="2"/>
        <v>0</v>
      </c>
      <c r="J312" s="33">
        <f t="shared" si="3"/>
        <v>1</v>
      </c>
      <c r="K312" s="41">
        <v>1786.0419999999999</v>
      </c>
      <c r="L312" s="41">
        <v>74.251480000000001</v>
      </c>
      <c r="M312" s="39">
        <v>0</v>
      </c>
      <c r="N312" s="39">
        <v>0</v>
      </c>
      <c r="O312" s="39">
        <v>1</v>
      </c>
      <c r="P312" s="39">
        <v>0</v>
      </c>
      <c r="Q312" s="39">
        <v>0</v>
      </c>
      <c r="R312" s="39">
        <v>0</v>
      </c>
      <c r="S312" s="39">
        <v>0</v>
      </c>
      <c r="T312" s="39">
        <v>0</v>
      </c>
      <c r="U312" s="39">
        <v>0</v>
      </c>
      <c r="V312" s="39">
        <v>0</v>
      </c>
      <c r="W312" s="39">
        <v>0</v>
      </c>
      <c r="X312" s="39">
        <v>0</v>
      </c>
      <c r="Y312" s="39">
        <v>1</v>
      </c>
      <c r="Z312" s="39">
        <v>0</v>
      </c>
      <c r="AA312" s="39">
        <v>0</v>
      </c>
      <c r="AB312" s="39">
        <v>0</v>
      </c>
      <c r="AC312" s="39">
        <v>0</v>
      </c>
      <c r="AD312" s="39">
        <v>0</v>
      </c>
      <c r="AE312" s="39">
        <v>0</v>
      </c>
      <c r="AF312" s="39">
        <v>0</v>
      </c>
      <c r="AG312" s="39">
        <v>0</v>
      </c>
      <c r="AH312" s="39">
        <v>0</v>
      </c>
      <c r="AI312" s="39">
        <v>0</v>
      </c>
      <c r="AJ312" s="39">
        <v>0</v>
      </c>
      <c r="AK312" s="39">
        <v>0</v>
      </c>
      <c r="AL312" s="39">
        <v>0</v>
      </c>
      <c r="AM312" s="39">
        <v>0</v>
      </c>
      <c r="AN312" s="39">
        <v>0</v>
      </c>
      <c r="AO312" s="39">
        <v>0</v>
      </c>
      <c r="AP312" s="39"/>
    </row>
    <row r="313" spans="1:42">
      <c r="A313" s="27" t="s">
        <v>2146</v>
      </c>
      <c r="B313" s="27" t="s">
        <v>251</v>
      </c>
      <c r="C313" s="28">
        <v>23024</v>
      </c>
      <c r="D313" s="28">
        <v>173056</v>
      </c>
      <c r="E313" s="27" t="s">
        <v>1824</v>
      </c>
      <c r="F313" s="28">
        <v>416</v>
      </c>
      <c r="G313" s="28">
        <v>416</v>
      </c>
      <c r="H313" s="39">
        <v>1</v>
      </c>
      <c r="I313" s="40">
        <f t="shared" si="2"/>
        <v>0</v>
      </c>
      <c r="J313" s="33">
        <f t="shared" si="3"/>
        <v>1</v>
      </c>
      <c r="K313" s="41">
        <v>455.89479999999998</v>
      </c>
      <c r="L313" s="41">
        <v>68.006770000000003</v>
      </c>
      <c r="M313" s="39">
        <v>0</v>
      </c>
      <c r="N313" s="39">
        <v>0</v>
      </c>
      <c r="O313" s="39">
        <v>1</v>
      </c>
      <c r="P313" s="39">
        <v>0</v>
      </c>
      <c r="Q313" s="39">
        <v>0</v>
      </c>
      <c r="R313" s="39">
        <v>0</v>
      </c>
      <c r="S313" s="39">
        <v>0</v>
      </c>
      <c r="T313" s="39">
        <v>0</v>
      </c>
      <c r="U313" s="39">
        <v>0</v>
      </c>
      <c r="V313" s="39">
        <v>0</v>
      </c>
      <c r="W313" s="39">
        <v>0</v>
      </c>
      <c r="X313" s="39">
        <v>0</v>
      </c>
      <c r="Y313" s="39">
        <v>1</v>
      </c>
      <c r="Z313" s="39">
        <v>0</v>
      </c>
      <c r="AA313" s="39">
        <v>0</v>
      </c>
      <c r="AB313" s="39">
        <v>0</v>
      </c>
      <c r="AC313" s="39">
        <v>0</v>
      </c>
      <c r="AD313" s="39">
        <v>0</v>
      </c>
      <c r="AE313" s="39">
        <v>0</v>
      </c>
      <c r="AF313" s="39">
        <v>0</v>
      </c>
      <c r="AG313" s="39">
        <v>0</v>
      </c>
      <c r="AH313" s="39">
        <v>0</v>
      </c>
      <c r="AI313" s="39">
        <v>0</v>
      </c>
      <c r="AJ313" s="39">
        <v>0</v>
      </c>
      <c r="AK313" s="39">
        <v>0</v>
      </c>
      <c r="AL313" s="39">
        <v>0</v>
      </c>
      <c r="AM313" s="39">
        <v>0</v>
      </c>
      <c r="AN313" s="39">
        <v>0</v>
      </c>
      <c r="AO313" s="39">
        <v>0</v>
      </c>
      <c r="AP313" s="39"/>
    </row>
    <row r="314" spans="1:42">
      <c r="A314" s="27" t="s">
        <v>2147</v>
      </c>
      <c r="B314" s="27" t="s">
        <v>252</v>
      </c>
      <c r="C314" s="28">
        <v>19043</v>
      </c>
      <c r="D314" s="28">
        <v>173056</v>
      </c>
      <c r="E314" s="27" t="s">
        <v>1824</v>
      </c>
      <c r="F314" s="28">
        <v>416</v>
      </c>
      <c r="G314" s="28">
        <v>416</v>
      </c>
      <c r="H314" s="39">
        <v>1</v>
      </c>
      <c r="I314" s="40">
        <f t="shared" si="2"/>
        <v>0</v>
      </c>
      <c r="J314" s="33">
        <f t="shared" si="3"/>
        <v>1</v>
      </c>
      <c r="K314" s="41">
        <v>140.29259999999999</v>
      </c>
      <c r="L314" s="41">
        <v>80.368719999999996</v>
      </c>
      <c r="M314" s="39">
        <v>0</v>
      </c>
      <c r="N314" s="39">
        <v>0</v>
      </c>
      <c r="O314" s="39">
        <v>1</v>
      </c>
      <c r="P314" s="39">
        <v>0</v>
      </c>
      <c r="Q314" s="39">
        <v>0</v>
      </c>
      <c r="R314" s="39">
        <v>0</v>
      </c>
      <c r="S314" s="39">
        <v>0</v>
      </c>
      <c r="T314" s="39">
        <v>0</v>
      </c>
      <c r="U314" s="39">
        <v>0</v>
      </c>
      <c r="V314" s="39">
        <v>0</v>
      </c>
      <c r="W314" s="39">
        <v>0</v>
      </c>
      <c r="X314" s="39">
        <v>0</v>
      </c>
      <c r="Y314" s="39">
        <v>1</v>
      </c>
      <c r="Z314" s="39">
        <v>0</v>
      </c>
      <c r="AA314" s="39">
        <v>0</v>
      </c>
      <c r="AB314" s="39">
        <v>0</v>
      </c>
      <c r="AC314" s="39">
        <v>0</v>
      </c>
      <c r="AD314" s="39">
        <v>0</v>
      </c>
      <c r="AE314" s="39">
        <v>0</v>
      </c>
      <c r="AF314" s="39">
        <v>0</v>
      </c>
      <c r="AG314" s="39">
        <v>0</v>
      </c>
      <c r="AH314" s="39">
        <v>0</v>
      </c>
      <c r="AI314" s="39">
        <v>0</v>
      </c>
      <c r="AJ314" s="39">
        <v>0</v>
      </c>
      <c r="AK314" s="39">
        <v>0</v>
      </c>
      <c r="AL314" s="39">
        <v>0</v>
      </c>
      <c r="AM314" s="39">
        <v>0</v>
      </c>
      <c r="AN314" s="39">
        <v>0</v>
      </c>
      <c r="AO314" s="39">
        <v>0</v>
      </c>
      <c r="AP314" s="39"/>
    </row>
    <row r="315" spans="1:42">
      <c r="A315" s="27" t="s">
        <v>2148</v>
      </c>
      <c r="B315" s="27" t="s">
        <v>253</v>
      </c>
      <c r="C315" s="28">
        <v>13018</v>
      </c>
      <c r="D315" s="28">
        <v>173056</v>
      </c>
      <c r="E315" s="27" t="s">
        <v>1824</v>
      </c>
      <c r="F315" s="28">
        <v>416</v>
      </c>
      <c r="G315" s="28">
        <v>416</v>
      </c>
      <c r="H315" s="39">
        <v>1</v>
      </c>
      <c r="I315" s="40">
        <f t="shared" si="2"/>
        <v>0</v>
      </c>
      <c r="J315" s="33">
        <f t="shared" si="3"/>
        <v>1</v>
      </c>
      <c r="K315" s="41">
        <v>111.4995</v>
      </c>
      <c r="L315" s="41">
        <v>83.400620000000004</v>
      </c>
      <c r="M315" s="39">
        <v>0</v>
      </c>
      <c r="N315" s="39">
        <v>0</v>
      </c>
      <c r="O315" s="39">
        <v>1</v>
      </c>
      <c r="P315" s="39">
        <v>0</v>
      </c>
      <c r="Q315" s="39">
        <v>0</v>
      </c>
      <c r="R315" s="39">
        <v>0</v>
      </c>
      <c r="S315" s="39">
        <v>0</v>
      </c>
      <c r="T315" s="39">
        <v>0</v>
      </c>
      <c r="U315" s="39">
        <v>0</v>
      </c>
      <c r="V315" s="39">
        <v>0</v>
      </c>
      <c r="W315" s="39">
        <v>0</v>
      </c>
      <c r="X315" s="39">
        <v>0</v>
      </c>
      <c r="Y315" s="39">
        <v>1</v>
      </c>
      <c r="Z315" s="39">
        <v>0</v>
      </c>
      <c r="AA315" s="39">
        <v>0</v>
      </c>
      <c r="AB315" s="39">
        <v>0</v>
      </c>
      <c r="AC315" s="39">
        <v>0</v>
      </c>
      <c r="AD315" s="39">
        <v>0</v>
      </c>
      <c r="AE315" s="39">
        <v>0</v>
      </c>
      <c r="AF315" s="39">
        <v>0</v>
      </c>
      <c r="AG315" s="39">
        <v>0</v>
      </c>
      <c r="AH315" s="39">
        <v>0</v>
      </c>
      <c r="AI315" s="39">
        <v>0</v>
      </c>
      <c r="AJ315" s="39">
        <v>0</v>
      </c>
      <c r="AK315" s="39">
        <v>0</v>
      </c>
      <c r="AL315" s="39">
        <v>0</v>
      </c>
      <c r="AM315" s="39">
        <v>0</v>
      </c>
      <c r="AN315" s="39">
        <v>0</v>
      </c>
      <c r="AO315" s="39">
        <v>0</v>
      </c>
      <c r="AP315" s="39"/>
    </row>
    <row r="316" spans="1:42">
      <c r="A316" s="27" t="s">
        <v>2149</v>
      </c>
      <c r="B316" s="27" t="s">
        <v>254</v>
      </c>
      <c r="C316" s="28">
        <v>17657</v>
      </c>
      <c r="D316" s="28">
        <v>173056</v>
      </c>
      <c r="E316" s="27" t="s">
        <v>1824</v>
      </c>
      <c r="F316" s="28">
        <v>416</v>
      </c>
      <c r="G316" s="28">
        <v>416</v>
      </c>
      <c r="H316" s="39">
        <v>1</v>
      </c>
      <c r="I316" s="40">
        <f t="shared" si="2"/>
        <v>0</v>
      </c>
      <c r="J316" s="33">
        <f t="shared" si="3"/>
        <v>1</v>
      </c>
      <c r="K316" s="41">
        <v>110.29179999999999</v>
      </c>
      <c r="L316" s="41">
        <v>68.464939999999999</v>
      </c>
      <c r="M316" s="39">
        <v>0</v>
      </c>
      <c r="N316" s="39">
        <v>0</v>
      </c>
      <c r="O316" s="39">
        <v>1</v>
      </c>
      <c r="P316" s="39">
        <v>0</v>
      </c>
      <c r="Q316" s="39">
        <v>0</v>
      </c>
      <c r="R316" s="39">
        <v>0</v>
      </c>
      <c r="S316" s="39">
        <v>0</v>
      </c>
      <c r="T316" s="39">
        <v>0</v>
      </c>
      <c r="U316" s="39">
        <v>0</v>
      </c>
      <c r="V316" s="39">
        <v>0</v>
      </c>
      <c r="W316" s="39">
        <v>0</v>
      </c>
      <c r="X316" s="39">
        <v>0</v>
      </c>
      <c r="Y316" s="39">
        <v>1</v>
      </c>
      <c r="Z316" s="39">
        <v>0</v>
      </c>
      <c r="AA316" s="39">
        <v>0</v>
      </c>
      <c r="AB316" s="39">
        <v>0</v>
      </c>
      <c r="AC316" s="39">
        <v>0</v>
      </c>
      <c r="AD316" s="39">
        <v>0</v>
      </c>
      <c r="AE316" s="39">
        <v>0</v>
      </c>
      <c r="AF316" s="39">
        <v>0</v>
      </c>
      <c r="AG316" s="39">
        <v>0</v>
      </c>
      <c r="AH316" s="39">
        <v>0</v>
      </c>
      <c r="AI316" s="39">
        <v>0</v>
      </c>
      <c r="AJ316" s="39">
        <v>0</v>
      </c>
      <c r="AK316" s="39">
        <v>0</v>
      </c>
      <c r="AL316" s="39">
        <v>0</v>
      </c>
      <c r="AM316" s="39">
        <v>0</v>
      </c>
      <c r="AN316" s="39">
        <v>0</v>
      </c>
      <c r="AO316" s="39">
        <v>0</v>
      </c>
      <c r="AP316" s="39"/>
    </row>
    <row r="317" spans="1:42">
      <c r="A317" s="27" t="s">
        <v>2150</v>
      </c>
      <c r="B317" s="27" t="s">
        <v>255</v>
      </c>
      <c r="C317" s="28">
        <v>32771</v>
      </c>
      <c r="D317" s="28">
        <v>173056</v>
      </c>
      <c r="E317" s="27" t="s">
        <v>1824</v>
      </c>
      <c r="F317" s="28">
        <v>416</v>
      </c>
      <c r="G317" s="28">
        <v>416</v>
      </c>
      <c r="H317" s="39">
        <v>1</v>
      </c>
      <c r="I317" s="40">
        <f t="shared" si="2"/>
        <v>0</v>
      </c>
      <c r="J317" s="33">
        <f t="shared" si="3"/>
        <v>1</v>
      </c>
      <c r="K317" s="41">
        <v>1065.838</v>
      </c>
      <c r="L317" s="41">
        <v>71.690659999999994</v>
      </c>
      <c r="M317" s="39">
        <v>0</v>
      </c>
      <c r="N317" s="39">
        <v>0</v>
      </c>
      <c r="O317" s="39">
        <v>1</v>
      </c>
      <c r="P317" s="39">
        <v>0</v>
      </c>
      <c r="Q317" s="39">
        <v>0</v>
      </c>
      <c r="R317" s="39">
        <v>0</v>
      </c>
      <c r="S317" s="39">
        <v>0</v>
      </c>
      <c r="T317" s="39">
        <v>0</v>
      </c>
      <c r="U317" s="39">
        <v>0</v>
      </c>
      <c r="V317" s="39">
        <v>0</v>
      </c>
      <c r="W317" s="39">
        <v>0</v>
      </c>
      <c r="X317" s="39">
        <v>0</v>
      </c>
      <c r="Y317" s="39">
        <v>1</v>
      </c>
      <c r="Z317" s="39">
        <v>0</v>
      </c>
      <c r="AA317" s="39">
        <v>0</v>
      </c>
      <c r="AB317" s="39">
        <v>0</v>
      </c>
      <c r="AC317" s="39">
        <v>0</v>
      </c>
      <c r="AD317" s="39">
        <v>0</v>
      </c>
      <c r="AE317" s="39">
        <v>0</v>
      </c>
      <c r="AF317" s="39">
        <v>0</v>
      </c>
      <c r="AG317" s="39">
        <v>0</v>
      </c>
      <c r="AH317" s="39">
        <v>0</v>
      </c>
      <c r="AI317" s="39">
        <v>0</v>
      </c>
      <c r="AJ317" s="39">
        <v>0</v>
      </c>
      <c r="AK317" s="39">
        <v>0</v>
      </c>
      <c r="AL317" s="39">
        <v>0</v>
      </c>
      <c r="AM317" s="39">
        <v>0</v>
      </c>
      <c r="AN317" s="39">
        <v>0</v>
      </c>
      <c r="AO317" s="39">
        <v>0</v>
      </c>
      <c r="AP317" s="39"/>
    </row>
    <row r="318" spans="1:42">
      <c r="A318" s="27" t="s">
        <v>2151</v>
      </c>
      <c r="B318" s="27" t="s">
        <v>256</v>
      </c>
      <c r="C318" s="28">
        <v>31995</v>
      </c>
      <c r="D318" s="28">
        <v>173056</v>
      </c>
      <c r="E318" s="27" t="s">
        <v>1824</v>
      </c>
      <c r="F318" s="28">
        <v>416</v>
      </c>
      <c r="G318" s="28">
        <v>416</v>
      </c>
      <c r="H318" s="39">
        <v>1</v>
      </c>
      <c r="I318" s="40">
        <f t="shared" si="2"/>
        <v>0</v>
      </c>
      <c r="J318" s="33">
        <f t="shared" si="3"/>
        <v>1</v>
      </c>
      <c r="K318" s="41">
        <v>1702.3610000000001</v>
      </c>
      <c r="L318" s="41">
        <v>79.950739999999996</v>
      </c>
      <c r="M318" s="39">
        <v>0</v>
      </c>
      <c r="N318" s="39">
        <v>0</v>
      </c>
      <c r="O318" s="39">
        <v>1</v>
      </c>
      <c r="P318" s="39">
        <v>0</v>
      </c>
      <c r="Q318" s="39">
        <v>0</v>
      </c>
      <c r="R318" s="39">
        <v>0</v>
      </c>
      <c r="S318" s="39">
        <v>0</v>
      </c>
      <c r="T318" s="39">
        <v>0</v>
      </c>
      <c r="U318" s="39">
        <v>0</v>
      </c>
      <c r="V318" s="39">
        <v>0</v>
      </c>
      <c r="W318" s="39">
        <v>0</v>
      </c>
      <c r="X318" s="39">
        <v>0</v>
      </c>
      <c r="Y318" s="39">
        <v>1</v>
      </c>
      <c r="Z318" s="39">
        <v>0</v>
      </c>
      <c r="AA318" s="39">
        <v>0</v>
      </c>
      <c r="AB318" s="39">
        <v>0</v>
      </c>
      <c r="AC318" s="39">
        <v>0</v>
      </c>
      <c r="AD318" s="39">
        <v>0</v>
      </c>
      <c r="AE318" s="39">
        <v>0</v>
      </c>
      <c r="AF318" s="39">
        <v>0</v>
      </c>
      <c r="AG318" s="39">
        <v>0</v>
      </c>
      <c r="AH318" s="39">
        <v>0</v>
      </c>
      <c r="AI318" s="39">
        <v>0</v>
      </c>
      <c r="AJ318" s="39">
        <v>0</v>
      </c>
      <c r="AK318" s="39">
        <v>0</v>
      </c>
      <c r="AL318" s="39">
        <v>0</v>
      </c>
      <c r="AM318" s="39">
        <v>0</v>
      </c>
      <c r="AN318" s="39">
        <v>0</v>
      </c>
      <c r="AO318" s="39">
        <v>0</v>
      </c>
      <c r="AP318" s="39"/>
    </row>
    <row r="319" spans="1:42">
      <c r="A319" s="27" t="s">
        <v>2152</v>
      </c>
      <c r="B319" s="27" t="s">
        <v>257</v>
      </c>
      <c r="C319" s="28">
        <v>16089</v>
      </c>
      <c r="D319" s="28">
        <v>173056</v>
      </c>
      <c r="E319" s="27" t="s">
        <v>1824</v>
      </c>
      <c r="F319" s="28">
        <v>416</v>
      </c>
      <c r="G319" s="28">
        <v>416</v>
      </c>
      <c r="H319" s="39">
        <v>1</v>
      </c>
      <c r="I319" s="40">
        <f t="shared" si="2"/>
        <v>0</v>
      </c>
      <c r="J319" s="33">
        <f t="shared" si="3"/>
        <v>1</v>
      </c>
      <c r="K319" s="41">
        <v>163.13470000000001</v>
      </c>
      <c r="L319" s="41">
        <v>77.250649999999993</v>
      </c>
      <c r="M319" s="39">
        <v>0</v>
      </c>
      <c r="N319" s="39">
        <v>0</v>
      </c>
      <c r="O319" s="39">
        <v>1</v>
      </c>
      <c r="P319" s="39">
        <v>0</v>
      </c>
      <c r="Q319" s="39">
        <v>0</v>
      </c>
      <c r="R319" s="39">
        <v>0</v>
      </c>
      <c r="S319" s="39">
        <v>0</v>
      </c>
      <c r="T319" s="39">
        <v>0</v>
      </c>
      <c r="U319" s="39">
        <v>0</v>
      </c>
      <c r="V319" s="39">
        <v>0</v>
      </c>
      <c r="W319" s="39">
        <v>0</v>
      </c>
      <c r="X319" s="39">
        <v>0</v>
      </c>
      <c r="Y319" s="39">
        <v>1</v>
      </c>
      <c r="Z319" s="39">
        <v>0</v>
      </c>
      <c r="AA319" s="39">
        <v>0</v>
      </c>
      <c r="AB319" s="39">
        <v>0</v>
      </c>
      <c r="AC319" s="39">
        <v>0</v>
      </c>
      <c r="AD319" s="39">
        <v>0</v>
      </c>
      <c r="AE319" s="39">
        <v>0</v>
      </c>
      <c r="AF319" s="39">
        <v>0</v>
      </c>
      <c r="AG319" s="39">
        <v>0</v>
      </c>
      <c r="AH319" s="39">
        <v>0</v>
      </c>
      <c r="AI319" s="39">
        <v>0</v>
      </c>
      <c r="AJ319" s="39">
        <v>0</v>
      </c>
      <c r="AK319" s="39">
        <v>0</v>
      </c>
      <c r="AL319" s="39">
        <v>0</v>
      </c>
      <c r="AM319" s="39">
        <v>0</v>
      </c>
      <c r="AN319" s="39">
        <v>0</v>
      </c>
      <c r="AO319" s="39">
        <v>0</v>
      </c>
      <c r="AP319" s="39"/>
    </row>
    <row r="320" spans="1:42">
      <c r="A320" s="27" t="s">
        <v>2153</v>
      </c>
      <c r="B320" s="27" t="s">
        <v>258</v>
      </c>
      <c r="C320" s="28">
        <v>19499</v>
      </c>
      <c r="D320" s="28">
        <v>173056</v>
      </c>
      <c r="E320" s="27" t="s">
        <v>1824</v>
      </c>
      <c r="F320" s="28">
        <v>416</v>
      </c>
      <c r="G320" s="28">
        <v>416</v>
      </c>
      <c r="H320" s="39">
        <v>1</v>
      </c>
      <c r="I320" s="40">
        <f t="shared" si="2"/>
        <v>0</v>
      </c>
      <c r="J320" s="33">
        <f t="shared" si="3"/>
        <v>1</v>
      </c>
      <c r="K320" s="41">
        <v>220.2148</v>
      </c>
      <c r="L320" s="41">
        <v>74.305499999999995</v>
      </c>
      <c r="M320" s="39">
        <v>0</v>
      </c>
      <c r="N320" s="39">
        <v>0</v>
      </c>
      <c r="O320" s="39">
        <v>1</v>
      </c>
      <c r="P320" s="39">
        <v>0</v>
      </c>
      <c r="Q320" s="39">
        <v>0</v>
      </c>
      <c r="R320" s="39">
        <v>0</v>
      </c>
      <c r="S320" s="39">
        <v>0</v>
      </c>
      <c r="T320" s="39">
        <v>0</v>
      </c>
      <c r="U320" s="39">
        <v>0</v>
      </c>
      <c r="V320" s="39">
        <v>0</v>
      </c>
      <c r="W320" s="39">
        <v>0</v>
      </c>
      <c r="X320" s="39">
        <v>0</v>
      </c>
      <c r="Y320" s="39">
        <v>1</v>
      </c>
      <c r="Z320" s="39">
        <v>0</v>
      </c>
      <c r="AA320" s="39">
        <v>0</v>
      </c>
      <c r="AB320" s="39">
        <v>0</v>
      </c>
      <c r="AC320" s="39">
        <v>0</v>
      </c>
      <c r="AD320" s="39">
        <v>0</v>
      </c>
      <c r="AE320" s="39">
        <v>0</v>
      </c>
      <c r="AF320" s="39">
        <v>0</v>
      </c>
      <c r="AG320" s="39">
        <v>0</v>
      </c>
      <c r="AH320" s="39">
        <v>0</v>
      </c>
      <c r="AI320" s="39">
        <v>0</v>
      </c>
      <c r="AJ320" s="39">
        <v>0</v>
      </c>
      <c r="AK320" s="39">
        <v>0</v>
      </c>
      <c r="AL320" s="39">
        <v>0</v>
      </c>
      <c r="AM320" s="39">
        <v>0</v>
      </c>
      <c r="AN320" s="39">
        <v>0</v>
      </c>
      <c r="AO320" s="39">
        <v>0</v>
      </c>
      <c r="AP320" s="39"/>
    </row>
    <row r="321" spans="1:42">
      <c r="A321" s="27" t="s">
        <v>2154</v>
      </c>
      <c r="B321" s="27" t="s">
        <v>1644</v>
      </c>
      <c r="C321" s="28">
        <v>19110</v>
      </c>
      <c r="D321" s="28">
        <v>173056</v>
      </c>
      <c r="E321" s="27" t="s">
        <v>1824</v>
      </c>
      <c r="F321" s="28">
        <v>416</v>
      </c>
      <c r="G321" s="28">
        <v>416</v>
      </c>
      <c r="H321" s="39">
        <v>1</v>
      </c>
      <c r="I321" s="40">
        <f t="shared" si="2"/>
        <v>0</v>
      </c>
      <c r="J321" s="33">
        <f t="shared" si="3"/>
        <v>1</v>
      </c>
      <c r="K321" s="41">
        <v>182.98410000000001</v>
      </c>
      <c r="L321" s="41">
        <v>74.343670000000003</v>
      </c>
      <c r="M321" s="39">
        <v>0</v>
      </c>
      <c r="N321" s="39">
        <v>0</v>
      </c>
      <c r="O321" s="39">
        <v>1</v>
      </c>
      <c r="P321" s="39">
        <v>0</v>
      </c>
      <c r="Q321" s="39">
        <v>0</v>
      </c>
      <c r="R321" s="39">
        <v>0</v>
      </c>
      <c r="S321" s="39">
        <v>0</v>
      </c>
      <c r="T321" s="39">
        <v>0</v>
      </c>
      <c r="U321" s="39">
        <v>0</v>
      </c>
      <c r="V321" s="39">
        <v>0</v>
      </c>
      <c r="W321" s="39">
        <v>0</v>
      </c>
      <c r="X321" s="39">
        <v>0</v>
      </c>
      <c r="Y321" s="39">
        <v>1</v>
      </c>
      <c r="Z321" s="39">
        <v>0</v>
      </c>
      <c r="AA321" s="39">
        <v>0</v>
      </c>
      <c r="AB321" s="39">
        <v>0</v>
      </c>
      <c r="AC321" s="39">
        <v>0</v>
      </c>
      <c r="AD321" s="39">
        <v>0</v>
      </c>
      <c r="AE321" s="39">
        <v>0</v>
      </c>
      <c r="AF321" s="39">
        <v>0</v>
      </c>
      <c r="AG321" s="39">
        <v>0</v>
      </c>
      <c r="AH321" s="39">
        <v>0</v>
      </c>
      <c r="AI321" s="39">
        <v>0</v>
      </c>
      <c r="AJ321" s="39">
        <v>0</v>
      </c>
      <c r="AK321" s="39">
        <v>0</v>
      </c>
      <c r="AL321" s="39">
        <v>0</v>
      </c>
      <c r="AM321" s="39">
        <v>0</v>
      </c>
      <c r="AN321" s="39">
        <v>0</v>
      </c>
      <c r="AO321" s="39">
        <v>0</v>
      </c>
      <c r="AP321" s="39"/>
    </row>
    <row r="322" spans="1:42">
      <c r="A322" s="27" t="s">
        <v>2155</v>
      </c>
      <c r="B322" s="27" t="s">
        <v>259</v>
      </c>
      <c r="C322" s="28">
        <v>25954</v>
      </c>
      <c r="D322" s="28">
        <v>173056</v>
      </c>
      <c r="E322" s="27" t="s">
        <v>1824</v>
      </c>
      <c r="F322" s="28">
        <v>416</v>
      </c>
      <c r="G322" s="28">
        <v>416</v>
      </c>
      <c r="H322" s="39">
        <v>1</v>
      </c>
      <c r="I322" s="40">
        <f t="shared" si="2"/>
        <v>0</v>
      </c>
      <c r="J322" s="33">
        <f t="shared" si="3"/>
        <v>1</v>
      </c>
      <c r="K322" s="41">
        <v>1121.626</v>
      </c>
      <c r="L322" s="41">
        <v>95.512799999999999</v>
      </c>
      <c r="M322" s="39">
        <v>0</v>
      </c>
      <c r="N322" s="39">
        <v>0</v>
      </c>
      <c r="O322" s="39">
        <v>1</v>
      </c>
      <c r="P322" s="39">
        <v>0</v>
      </c>
      <c r="Q322" s="39">
        <v>0</v>
      </c>
      <c r="R322" s="39">
        <v>0</v>
      </c>
      <c r="S322" s="39">
        <v>0</v>
      </c>
      <c r="T322" s="39">
        <v>0</v>
      </c>
      <c r="U322" s="39">
        <v>0</v>
      </c>
      <c r="V322" s="39">
        <v>0</v>
      </c>
      <c r="W322" s="39">
        <v>0</v>
      </c>
      <c r="X322" s="39">
        <v>0</v>
      </c>
      <c r="Y322" s="39">
        <v>1</v>
      </c>
      <c r="Z322" s="39">
        <v>0</v>
      </c>
      <c r="AA322" s="39">
        <v>0</v>
      </c>
      <c r="AB322" s="39">
        <v>0</v>
      </c>
      <c r="AC322" s="39">
        <v>0</v>
      </c>
      <c r="AD322" s="39">
        <v>0</v>
      </c>
      <c r="AE322" s="39">
        <v>0</v>
      </c>
      <c r="AF322" s="39">
        <v>0</v>
      </c>
      <c r="AG322" s="39">
        <v>0</v>
      </c>
      <c r="AH322" s="39">
        <v>0</v>
      </c>
      <c r="AI322" s="39">
        <v>0</v>
      </c>
      <c r="AJ322" s="39">
        <v>0</v>
      </c>
      <c r="AK322" s="39">
        <v>0</v>
      </c>
      <c r="AL322" s="39">
        <v>0</v>
      </c>
      <c r="AM322" s="39">
        <v>0</v>
      </c>
      <c r="AN322" s="39">
        <v>0</v>
      </c>
      <c r="AO322" s="39">
        <v>0</v>
      </c>
      <c r="AP322" s="39"/>
    </row>
    <row r="323" spans="1:42">
      <c r="A323" s="27" t="s">
        <v>2156</v>
      </c>
      <c r="B323" s="27" t="s">
        <v>260</v>
      </c>
      <c r="C323" s="28">
        <v>17617</v>
      </c>
      <c r="D323" s="28">
        <v>173056</v>
      </c>
      <c r="E323" s="27" t="s">
        <v>1824</v>
      </c>
      <c r="F323" s="28">
        <v>416</v>
      </c>
      <c r="G323" s="28">
        <v>416</v>
      </c>
      <c r="H323" s="39">
        <v>1</v>
      </c>
      <c r="I323" s="40">
        <f t="shared" si="2"/>
        <v>0</v>
      </c>
      <c r="J323" s="33">
        <f t="shared" si="3"/>
        <v>1</v>
      </c>
      <c r="K323" s="41">
        <v>124.2217</v>
      </c>
      <c r="L323" s="41">
        <v>60.572560000000003</v>
      </c>
      <c r="M323" s="39">
        <v>0</v>
      </c>
      <c r="N323" s="39">
        <v>0</v>
      </c>
      <c r="O323" s="39">
        <v>1</v>
      </c>
      <c r="P323" s="39">
        <v>0</v>
      </c>
      <c r="Q323" s="39">
        <v>0</v>
      </c>
      <c r="R323" s="39">
        <v>0</v>
      </c>
      <c r="S323" s="39">
        <v>0</v>
      </c>
      <c r="T323" s="39">
        <v>0</v>
      </c>
      <c r="U323" s="39">
        <v>0</v>
      </c>
      <c r="V323" s="39">
        <v>0</v>
      </c>
      <c r="W323" s="39">
        <v>0</v>
      </c>
      <c r="X323" s="39">
        <v>0</v>
      </c>
      <c r="Y323" s="39">
        <v>1</v>
      </c>
      <c r="Z323" s="39">
        <v>0</v>
      </c>
      <c r="AA323" s="39">
        <v>0</v>
      </c>
      <c r="AB323" s="39">
        <v>0</v>
      </c>
      <c r="AC323" s="39">
        <v>0</v>
      </c>
      <c r="AD323" s="39">
        <v>0</v>
      </c>
      <c r="AE323" s="39">
        <v>0</v>
      </c>
      <c r="AF323" s="39">
        <v>0</v>
      </c>
      <c r="AG323" s="39">
        <v>0</v>
      </c>
      <c r="AH323" s="39">
        <v>0</v>
      </c>
      <c r="AI323" s="39">
        <v>0</v>
      </c>
      <c r="AJ323" s="39">
        <v>0</v>
      </c>
      <c r="AK323" s="39">
        <v>0</v>
      </c>
      <c r="AL323" s="39">
        <v>0</v>
      </c>
      <c r="AM323" s="39">
        <v>0</v>
      </c>
      <c r="AN323" s="39">
        <v>0</v>
      </c>
      <c r="AO323" s="39">
        <v>0</v>
      </c>
      <c r="AP323" s="39"/>
    </row>
    <row r="324" spans="1:42">
      <c r="A324" s="27" t="s">
        <v>2157</v>
      </c>
      <c r="B324" s="27" t="s">
        <v>261</v>
      </c>
      <c r="C324" s="28">
        <v>14243</v>
      </c>
      <c r="D324" s="28">
        <v>173056</v>
      </c>
      <c r="E324" s="27" t="s">
        <v>1824</v>
      </c>
      <c r="F324" s="28">
        <v>416</v>
      </c>
      <c r="G324" s="28">
        <v>416</v>
      </c>
      <c r="H324" s="39">
        <v>1</v>
      </c>
      <c r="I324" s="40">
        <f t="shared" si="2"/>
        <v>0</v>
      </c>
      <c r="J324" s="33">
        <f t="shared" si="3"/>
        <v>1</v>
      </c>
      <c r="K324" s="41">
        <v>88.145330000000001</v>
      </c>
      <c r="L324" s="41">
        <v>83.371369999999999</v>
      </c>
      <c r="M324" s="39">
        <v>0</v>
      </c>
      <c r="N324" s="39">
        <v>0</v>
      </c>
      <c r="O324" s="39">
        <v>1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9">
        <v>0</v>
      </c>
      <c r="V324" s="39">
        <v>0</v>
      </c>
      <c r="W324" s="39">
        <v>0</v>
      </c>
      <c r="X324" s="39">
        <v>0</v>
      </c>
      <c r="Y324" s="39">
        <v>1</v>
      </c>
      <c r="Z324" s="39">
        <v>0</v>
      </c>
      <c r="AA324" s="39">
        <v>0</v>
      </c>
      <c r="AB324" s="39">
        <v>0</v>
      </c>
      <c r="AC324" s="39">
        <v>0</v>
      </c>
      <c r="AD324" s="39">
        <v>0</v>
      </c>
      <c r="AE324" s="39">
        <v>0</v>
      </c>
      <c r="AF324" s="39">
        <v>0</v>
      </c>
      <c r="AG324" s="39">
        <v>0</v>
      </c>
      <c r="AH324" s="39">
        <v>0</v>
      </c>
      <c r="AI324" s="39">
        <v>0</v>
      </c>
      <c r="AJ324" s="39">
        <v>0</v>
      </c>
      <c r="AK324" s="39">
        <v>0</v>
      </c>
      <c r="AL324" s="39">
        <v>0</v>
      </c>
      <c r="AM324" s="39">
        <v>0</v>
      </c>
      <c r="AN324" s="39">
        <v>0</v>
      </c>
      <c r="AO324" s="39">
        <v>0</v>
      </c>
      <c r="AP324" s="39"/>
    </row>
    <row r="325" spans="1:42">
      <c r="A325" s="27" t="s">
        <v>2158</v>
      </c>
      <c r="B325" s="27" t="s">
        <v>262</v>
      </c>
      <c r="C325" s="28">
        <v>14767</v>
      </c>
      <c r="D325" s="28">
        <v>173056</v>
      </c>
      <c r="E325" s="27" t="s">
        <v>1824</v>
      </c>
      <c r="F325" s="28">
        <v>416</v>
      </c>
      <c r="G325" s="28">
        <v>416</v>
      </c>
      <c r="H325" s="39">
        <v>1</v>
      </c>
      <c r="I325" s="40">
        <f t="shared" si="2"/>
        <v>0</v>
      </c>
      <c r="J325" s="33">
        <f t="shared" si="3"/>
        <v>1</v>
      </c>
      <c r="K325" s="41">
        <v>124.6735</v>
      </c>
      <c r="L325" s="41">
        <v>68.750820000000004</v>
      </c>
      <c r="M325" s="39">
        <v>0</v>
      </c>
      <c r="N325" s="39">
        <v>0</v>
      </c>
      <c r="O325" s="39">
        <v>1</v>
      </c>
      <c r="P325" s="39">
        <v>0</v>
      </c>
      <c r="Q325" s="39">
        <v>0</v>
      </c>
      <c r="R325" s="39">
        <v>0</v>
      </c>
      <c r="S325" s="39">
        <v>0</v>
      </c>
      <c r="T325" s="39">
        <v>0</v>
      </c>
      <c r="U325" s="39">
        <v>0</v>
      </c>
      <c r="V325" s="39">
        <v>0</v>
      </c>
      <c r="W325" s="39">
        <v>0</v>
      </c>
      <c r="X325" s="39">
        <v>0</v>
      </c>
      <c r="Y325" s="39">
        <v>1</v>
      </c>
      <c r="Z325" s="39">
        <v>0</v>
      </c>
      <c r="AA325" s="39">
        <v>0</v>
      </c>
      <c r="AB325" s="39">
        <v>0</v>
      </c>
      <c r="AC325" s="39">
        <v>0</v>
      </c>
      <c r="AD325" s="39">
        <v>0</v>
      </c>
      <c r="AE325" s="39">
        <v>0</v>
      </c>
      <c r="AF325" s="39">
        <v>0</v>
      </c>
      <c r="AG325" s="39">
        <v>0</v>
      </c>
      <c r="AH325" s="39">
        <v>0</v>
      </c>
      <c r="AI325" s="39">
        <v>0</v>
      </c>
      <c r="AJ325" s="39">
        <v>0</v>
      </c>
      <c r="AK325" s="39">
        <v>0</v>
      </c>
      <c r="AL325" s="39">
        <v>0</v>
      </c>
      <c r="AM325" s="39">
        <v>0</v>
      </c>
      <c r="AN325" s="39">
        <v>0</v>
      </c>
      <c r="AO325" s="39">
        <v>0</v>
      </c>
      <c r="AP325" s="39"/>
    </row>
    <row r="326" spans="1:42">
      <c r="A326" s="27" t="s">
        <v>2159</v>
      </c>
      <c r="B326" s="27" t="s">
        <v>263</v>
      </c>
      <c r="C326" s="28">
        <v>36636</v>
      </c>
      <c r="D326" s="28">
        <v>173056</v>
      </c>
      <c r="E326" s="27" t="s">
        <v>1824</v>
      </c>
      <c r="F326" s="28">
        <v>416</v>
      </c>
      <c r="G326" s="28">
        <v>416</v>
      </c>
      <c r="H326" s="39">
        <v>1</v>
      </c>
      <c r="I326" s="40">
        <f t="shared" si="2"/>
        <v>0</v>
      </c>
      <c r="J326" s="33">
        <f t="shared" si="3"/>
        <v>1</v>
      </c>
      <c r="K326" s="41">
        <v>1347.5709999999999</v>
      </c>
      <c r="L326" s="41">
        <v>73.996650000000002</v>
      </c>
      <c r="M326" s="39">
        <v>0</v>
      </c>
      <c r="N326" s="39">
        <v>0</v>
      </c>
      <c r="O326" s="39">
        <v>1</v>
      </c>
      <c r="P326" s="39">
        <v>0</v>
      </c>
      <c r="Q326" s="39">
        <v>0</v>
      </c>
      <c r="R326" s="39">
        <v>0</v>
      </c>
      <c r="S326" s="39">
        <v>0</v>
      </c>
      <c r="T326" s="39">
        <v>0</v>
      </c>
      <c r="U326" s="39">
        <v>0</v>
      </c>
      <c r="V326" s="39">
        <v>0</v>
      </c>
      <c r="W326" s="39">
        <v>0</v>
      </c>
      <c r="X326" s="39">
        <v>0</v>
      </c>
      <c r="Y326" s="39">
        <v>1</v>
      </c>
      <c r="Z326" s="39">
        <v>0</v>
      </c>
      <c r="AA326" s="39">
        <v>0</v>
      </c>
      <c r="AB326" s="39">
        <v>0</v>
      </c>
      <c r="AC326" s="39">
        <v>0</v>
      </c>
      <c r="AD326" s="39">
        <v>0</v>
      </c>
      <c r="AE326" s="39">
        <v>0</v>
      </c>
      <c r="AF326" s="39">
        <v>0</v>
      </c>
      <c r="AG326" s="39">
        <v>0</v>
      </c>
      <c r="AH326" s="39">
        <v>0</v>
      </c>
      <c r="AI326" s="39">
        <v>0</v>
      </c>
      <c r="AJ326" s="39">
        <v>0</v>
      </c>
      <c r="AK326" s="39">
        <v>0</v>
      </c>
      <c r="AL326" s="39">
        <v>0</v>
      </c>
      <c r="AM326" s="39">
        <v>0</v>
      </c>
      <c r="AN326" s="39">
        <v>0</v>
      </c>
      <c r="AO326" s="39">
        <v>0</v>
      </c>
      <c r="AP326" s="39"/>
    </row>
    <row r="327" spans="1:42">
      <c r="A327" s="27" t="s">
        <v>2160</v>
      </c>
      <c r="B327" s="27" t="s">
        <v>1646</v>
      </c>
      <c r="C327" s="28">
        <v>31833</v>
      </c>
      <c r="D327" s="28">
        <v>173056</v>
      </c>
      <c r="E327" s="27" t="s">
        <v>1824</v>
      </c>
      <c r="F327" s="28">
        <v>416</v>
      </c>
      <c r="G327" s="28">
        <v>416</v>
      </c>
      <c r="H327" s="39">
        <v>1</v>
      </c>
      <c r="I327" s="40">
        <f t="shared" si="2"/>
        <v>0</v>
      </c>
      <c r="J327" s="33">
        <f t="shared" si="3"/>
        <v>1</v>
      </c>
      <c r="K327" s="41">
        <v>850.82360000000006</v>
      </c>
      <c r="L327" s="41">
        <v>69.566130000000001</v>
      </c>
      <c r="M327" s="39">
        <v>0</v>
      </c>
      <c r="N327" s="39">
        <v>0</v>
      </c>
      <c r="O327" s="39">
        <v>1</v>
      </c>
      <c r="P327" s="39">
        <v>0</v>
      </c>
      <c r="Q327" s="39">
        <v>0</v>
      </c>
      <c r="R327" s="39">
        <v>0</v>
      </c>
      <c r="S327" s="39">
        <v>0</v>
      </c>
      <c r="T327" s="39">
        <v>0</v>
      </c>
      <c r="U327" s="39">
        <v>0</v>
      </c>
      <c r="V327" s="39">
        <v>0</v>
      </c>
      <c r="W327" s="39">
        <v>0</v>
      </c>
      <c r="X327" s="39">
        <v>0</v>
      </c>
      <c r="Y327" s="39">
        <v>1</v>
      </c>
      <c r="Z327" s="39">
        <v>0</v>
      </c>
      <c r="AA327" s="39">
        <v>0</v>
      </c>
      <c r="AB327" s="39">
        <v>0</v>
      </c>
      <c r="AC327" s="39">
        <v>0</v>
      </c>
      <c r="AD327" s="39">
        <v>0</v>
      </c>
      <c r="AE327" s="39">
        <v>0</v>
      </c>
      <c r="AF327" s="39">
        <v>0</v>
      </c>
      <c r="AG327" s="39">
        <v>0</v>
      </c>
      <c r="AH327" s="39">
        <v>0</v>
      </c>
      <c r="AI327" s="39">
        <v>0</v>
      </c>
      <c r="AJ327" s="39">
        <v>0</v>
      </c>
      <c r="AK327" s="39">
        <v>0</v>
      </c>
      <c r="AL327" s="39">
        <v>0</v>
      </c>
      <c r="AM327" s="39">
        <v>0</v>
      </c>
      <c r="AN327" s="39">
        <v>0</v>
      </c>
      <c r="AO327" s="39">
        <v>0</v>
      </c>
      <c r="AP327" s="39"/>
    </row>
    <row r="328" spans="1:42">
      <c r="A328" s="27" t="s">
        <v>2161</v>
      </c>
      <c r="B328" s="27" t="s">
        <v>1647</v>
      </c>
      <c r="C328" s="28">
        <v>39560</v>
      </c>
      <c r="D328" s="28">
        <v>173056</v>
      </c>
      <c r="E328" s="27" t="s">
        <v>1824</v>
      </c>
      <c r="F328" s="28">
        <v>416</v>
      </c>
      <c r="G328" s="28">
        <v>416</v>
      </c>
      <c r="H328" s="39">
        <v>1</v>
      </c>
      <c r="I328" s="40">
        <f t="shared" si="2"/>
        <v>0</v>
      </c>
      <c r="J328" s="33">
        <f t="shared" si="3"/>
        <v>1</v>
      </c>
      <c r="K328" s="41">
        <v>2597.41</v>
      </c>
      <c r="L328" s="41">
        <v>61.681420000000003</v>
      </c>
      <c r="M328" s="39">
        <v>0</v>
      </c>
      <c r="N328" s="39">
        <v>0</v>
      </c>
      <c r="O328" s="39">
        <v>1</v>
      </c>
      <c r="P328" s="39">
        <v>0</v>
      </c>
      <c r="Q328" s="39">
        <v>0</v>
      </c>
      <c r="R328" s="39">
        <v>0</v>
      </c>
      <c r="S328" s="39">
        <v>0</v>
      </c>
      <c r="T328" s="39">
        <v>0</v>
      </c>
      <c r="U328" s="39">
        <v>0</v>
      </c>
      <c r="V328" s="39">
        <v>0</v>
      </c>
      <c r="W328" s="39">
        <v>0</v>
      </c>
      <c r="X328" s="39">
        <v>0</v>
      </c>
      <c r="Y328" s="39">
        <v>1</v>
      </c>
      <c r="Z328" s="39">
        <v>0</v>
      </c>
      <c r="AA328" s="39">
        <v>0</v>
      </c>
      <c r="AB328" s="39">
        <v>0</v>
      </c>
      <c r="AC328" s="39">
        <v>0</v>
      </c>
      <c r="AD328" s="39">
        <v>0</v>
      </c>
      <c r="AE328" s="39">
        <v>0</v>
      </c>
      <c r="AF328" s="39">
        <v>0</v>
      </c>
      <c r="AG328" s="39">
        <v>0</v>
      </c>
      <c r="AH328" s="39">
        <v>0</v>
      </c>
      <c r="AI328" s="39">
        <v>0</v>
      </c>
      <c r="AJ328" s="39">
        <v>0</v>
      </c>
      <c r="AK328" s="39">
        <v>0</v>
      </c>
      <c r="AL328" s="39">
        <v>0</v>
      </c>
      <c r="AM328" s="39">
        <v>0</v>
      </c>
      <c r="AN328" s="39">
        <v>0</v>
      </c>
      <c r="AO328" s="39">
        <v>0</v>
      </c>
      <c r="AP328" s="39"/>
    </row>
    <row r="329" spans="1:42">
      <c r="A329" s="27" t="s">
        <v>2162</v>
      </c>
      <c r="B329" s="27" t="s">
        <v>1648</v>
      </c>
      <c r="C329" s="28">
        <v>26685</v>
      </c>
      <c r="D329" s="28">
        <v>173056</v>
      </c>
      <c r="E329" s="27" t="s">
        <v>1824</v>
      </c>
      <c r="F329" s="28">
        <v>416</v>
      </c>
      <c r="G329" s="28">
        <v>416</v>
      </c>
      <c r="H329" s="39">
        <v>1</v>
      </c>
      <c r="I329" s="40">
        <f t="shared" si="2"/>
        <v>0</v>
      </c>
      <c r="J329" s="33">
        <f t="shared" si="3"/>
        <v>1</v>
      </c>
      <c r="K329" s="41">
        <v>475.41410000000002</v>
      </c>
      <c r="L329" s="41">
        <v>70.674449999999993</v>
      </c>
      <c r="M329" s="39">
        <v>0</v>
      </c>
      <c r="N329" s="39">
        <v>0</v>
      </c>
      <c r="O329" s="39">
        <v>1</v>
      </c>
      <c r="P329" s="39">
        <v>0</v>
      </c>
      <c r="Q329" s="39">
        <v>0</v>
      </c>
      <c r="R329" s="39">
        <v>0</v>
      </c>
      <c r="S329" s="39">
        <v>0</v>
      </c>
      <c r="T329" s="39">
        <v>0</v>
      </c>
      <c r="U329" s="39">
        <v>0</v>
      </c>
      <c r="V329" s="39">
        <v>0</v>
      </c>
      <c r="W329" s="39">
        <v>0</v>
      </c>
      <c r="X329" s="39">
        <v>0</v>
      </c>
      <c r="Y329" s="39">
        <v>1</v>
      </c>
      <c r="Z329" s="39">
        <v>0</v>
      </c>
      <c r="AA329" s="39">
        <v>0</v>
      </c>
      <c r="AB329" s="39">
        <v>0</v>
      </c>
      <c r="AC329" s="39">
        <v>0</v>
      </c>
      <c r="AD329" s="39">
        <v>0</v>
      </c>
      <c r="AE329" s="39">
        <v>0</v>
      </c>
      <c r="AF329" s="39">
        <v>0</v>
      </c>
      <c r="AG329" s="39">
        <v>0</v>
      </c>
      <c r="AH329" s="39">
        <v>0</v>
      </c>
      <c r="AI329" s="39">
        <v>0</v>
      </c>
      <c r="AJ329" s="39">
        <v>0</v>
      </c>
      <c r="AK329" s="39">
        <v>0</v>
      </c>
      <c r="AL329" s="39">
        <v>0</v>
      </c>
      <c r="AM329" s="39">
        <v>0</v>
      </c>
      <c r="AN329" s="39">
        <v>0</v>
      </c>
      <c r="AO329" s="39">
        <v>0</v>
      </c>
      <c r="AP329" s="39"/>
    </row>
    <row r="330" spans="1:42">
      <c r="A330" s="27" t="s">
        <v>2163</v>
      </c>
      <c r="B330" s="27" t="s">
        <v>1649</v>
      </c>
      <c r="C330" s="28">
        <v>29665</v>
      </c>
      <c r="D330" s="28">
        <v>173056</v>
      </c>
      <c r="E330" s="27" t="s">
        <v>1824</v>
      </c>
      <c r="F330" s="28">
        <v>416</v>
      </c>
      <c r="G330" s="28">
        <v>416</v>
      </c>
      <c r="H330" s="39">
        <v>1</v>
      </c>
      <c r="I330" s="40">
        <f t="shared" si="2"/>
        <v>0</v>
      </c>
      <c r="J330" s="33">
        <f t="shared" si="3"/>
        <v>1</v>
      </c>
      <c r="K330" s="41">
        <v>777.10799999999995</v>
      </c>
      <c r="L330" s="41">
        <v>52.783250000000002</v>
      </c>
      <c r="M330" s="39">
        <v>0</v>
      </c>
      <c r="N330" s="39">
        <v>0</v>
      </c>
      <c r="O330" s="39">
        <v>1</v>
      </c>
      <c r="P330" s="39">
        <v>0</v>
      </c>
      <c r="Q330" s="39">
        <v>0</v>
      </c>
      <c r="R330" s="39">
        <v>0</v>
      </c>
      <c r="S330" s="39">
        <v>0</v>
      </c>
      <c r="T330" s="39">
        <v>0</v>
      </c>
      <c r="U330" s="39">
        <v>0</v>
      </c>
      <c r="V330" s="39">
        <v>0</v>
      </c>
      <c r="W330" s="39">
        <v>0</v>
      </c>
      <c r="X330" s="39">
        <v>0</v>
      </c>
      <c r="Y330" s="39">
        <v>1</v>
      </c>
      <c r="Z330" s="39">
        <v>0</v>
      </c>
      <c r="AA330" s="39">
        <v>0</v>
      </c>
      <c r="AB330" s="39">
        <v>0</v>
      </c>
      <c r="AC330" s="39">
        <v>0</v>
      </c>
      <c r="AD330" s="39">
        <v>0</v>
      </c>
      <c r="AE330" s="39">
        <v>0</v>
      </c>
      <c r="AF330" s="39">
        <v>0</v>
      </c>
      <c r="AG330" s="39">
        <v>0</v>
      </c>
      <c r="AH330" s="39">
        <v>0</v>
      </c>
      <c r="AI330" s="39">
        <v>0</v>
      </c>
      <c r="AJ330" s="39">
        <v>0</v>
      </c>
      <c r="AK330" s="39">
        <v>0</v>
      </c>
      <c r="AL330" s="39">
        <v>0</v>
      </c>
      <c r="AM330" s="39">
        <v>0</v>
      </c>
      <c r="AN330" s="39">
        <v>0</v>
      </c>
      <c r="AO330" s="39">
        <v>0</v>
      </c>
      <c r="AP330" s="39"/>
    </row>
    <row r="331" spans="1:42">
      <c r="A331" s="27" t="s">
        <v>2164</v>
      </c>
      <c r="B331" s="27" t="s">
        <v>1651</v>
      </c>
      <c r="C331" s="28">
        <v>21379</v>
      </c>
      <c r="D331" s="28">
        <v>173056</v>
      </c>
      <c r="E331" s="27" t="s">
        <v>1824</v>
      </c>
      <c r="F331" s="28">
        <v>416</v>
      </c>
      <c r="G331" s="28">
        <v>416</v>
      </c>
      <c r="H331" s="39">
        <v>1</v>
      </c>
      <c r="I331" s="40">
        <f t="shared" si="2"/>
        <v>0</v>
      </c>
      <c r="J331" s="33">
        <f t="shared" si="3"/>
        <v>1</v>
      </c>
      <c r="K331" s="41">
        <v>542.23080000000004</v>
      </c>
      <c r="L331" s="41">
        <v>92.724000000000004</v>
      </c>
      <c r="M331" s="39">
        <v>0</v>
      </c>
      <c r="N331" s="39">
        <v>0</v>
      </c>
      <c r="O331" s="39">
        <v>1</v>
      </c>
      <c r="P331" s="39">
        <v>0</v>
      </c>
      <c r="Q331" s="39">
        <v>0</v>
      </c>
      <c r="R331" s="39">
        <v>0</v>
      </c>
      <c r="S331" s="39">
        <v>0</v>
      </c>
      <c r="T331" s="39">
        <v>0</v>
      </c>
      <c r="U331" s="39">
        <v>0</v>
      </c>
      <c r="V331" s="39">
        <v>0</v>
      </c>
      <c r="W331" s="39">
        <v>0</v>
      </c>
      <c r="X331" s="39">
        <v>0</v>
      </c>
      <c r="Y331" s="39">
        <v>1</v>
      </c>
      <c r="Z331" s="39">
        <v>0</v>
      </c>
      <c r="AA331" s="39">
        <v>0</v>
      </c>
      <c r="AB331" s="39">
        <v>0</v>
      </c>
      <c r="AC331" s="39">
        <v>0</v>
      </c>
      <c r="AD331" s="39">
        <v>0</v>
      </c>
      <c r="AE331" s="39">
        <v>0</v>
      </c>
      <c r="AF331" s="39">
        <v>0</v>
      </c>
      <c r="AG331" s="39">
        <v>0</v>
      </c>
      <c r="AH331" s="39">
        <v>0</v>
      </c>
      <c r="AI331" s="39">
        <v>0</v>
      </c>
      <c r="AJ331" s="39">
        <v>0</v>
      </c>
      <c r="AK331" s="39">
        <v>0</v>
      </c>
      <c r="AL331" s="39">
        <v>0</v>
      </c>
      <c r="AM331" s="39">
        <v>0</v>
      </c>
      <c r="AN331" s="39">
        <v>0</v>
      </c>
      <c r="AO331" s="39">
        <v>0</v>
      </c>
      <c r="AP331" s="39"/>
    </row>
    <row r="332" spans="1:42">
      <c r="A332" s="27" t="s">
        <v>2165</v>
      </c>
      <c r="B332" s="27" t="s">
        <v>1652</v>
      </c>
      <c r="C332" s="28">
        <v>28803</v>
      </c>
      <c r="D332" s="28">
        <v>173056</v>
      </c>
      <c r="E332" s="27" t="s">
        <v>1824</v>
      </c>
      <c r="F332" s="28">
        <v>416</v>
      </c>
      <c r="G332" s="28">
        <v>416</v>
      </c>
      <c r="H332" s="39">
        <v>1</v>
      </c>
      <c r="I332" s="40">
        <f t="shared" si="2"/>
        <v>0</v>
      </c>
      <c r="J332" s="33">
        <f t="shared" si="3"/>
        <v>1</v>
      </c>
      <c r="K332" s="41">
        <v>831.92759999999998</v>
      </c>
      <c r="L332" s="41">
        <v>70.054090000000002</v>
      </c>
      <c r="M332" s="39">
        <v>0</v>
      </c>
      <c r="N332" s="39">
        <v>0</v>
      </c>
      <c r="O332" s="39">
        <v>1</v>
      </c>
      <c r="P332" s="39">
        <v>0</v>
      </c>
      <c r="Q332" s="39">
        <v>0</v>
      </c>
      <c r="R332" s="39">
        <v>0</v>
      </c>
      <c r="S332" s="39">
        <v>0</v>
      </c>
      <c r="T332" s="39">
        <v>0</v>
      </c>
      <c r="U332" s="39">
        <v>0</v>
      </c>
      <c r="V332" s="39">
        <v>0</v>
      </c>
      <c r="W332" s="39">
        <v>0</v>
      </c>
      <c r="X332" s="39">
        <v>0</v>
      </c>
      <c r="Y332" s="39">
        <v>1</v>
      </c>
      <c r="Z332" s="39">
        <v>0</v>
      </c>
      <c r="AA332" s="39">
        <v>0</v>
      </c>
      <c r="AB332" s="39">
        <v>0</v>
      </c>
      <c r="AC332" s="39">
        <v>0</v>
      </c>
      <c r="AD332" s="39">
        <v>0</v>
      </c>
      <c r="AE332" s="39">
        <v>0</v>
      </c>
      <c r="AF332" s="39">
        <v>0</v>
      </c>
      <c r="AG332" s="39">
        <v>0</v>
      </c>
      <c r="AH332" s="39">
        <v>0</v>
      </c>
      <c r="AI332" s="39">
        <v>0</v>
      </c>
      <c r="AJ332" s="39">
        <v>0</v>
      </c>
      <c r="AK332" s="39">
        <v>0</v>
      </c>
      <c r="AL332" s="39">
        <v>0</v>
      </c>
      <c r="AM332" s="39">
        <v>0</v>
      </c>
      <c r="AN332" s="39">
        <v>0</v>
      </c>
      <c r="AO332" s="39">
        <v>0</v>
      </c>
      <c r="AP332" s="39"/>
    </row>
    <row r="333" spans="1:42">
      <c r="A333" s="27" t="s">
        <v>2166</v>
      </c>
      <c r="B333" s="27" t="s">
        <v>264</v>
      </c>
      <c r="C333" s="28">
        <v>45656</v>
      </c>
      <c r="D333" s="28">
        <v>173056</v>
      </c>
      <c r="E333" s="27" t="s">
        <v>1824</v>
      </c>
      <c r="F333" s="28">
        <v>416</v>
      </c>
      <c r="G333" s="28">
        <v>416</v>
      </c>
      <c r="H333" s="39">
        <v>1</v>
      </c>
      <c r="I333" s="40">
        <f t="shared" si="2"/>
        <v>0</v>
      </c>
      <c r="J333" s="33">
        <f t="shared" si="3"/>
        <v>1</v>
      </c>
      <c r="K333" s="41">
        <v>2096.3809999999999</v>
      </c>
      <c r="L333" s="41">
        <v>54.366070000000001</v>
      </c>
      <c r="M333" s="39">
        <v>0</v>
      </c>
      <c r="N333" s="39">
        <v>0</v>
      </c>
      <c r="O333" s="39">
        <v>1</v>
      </c>
      <c r="P333" s="39">
        <v>0</v>
      </c>
      <c r="Q333" s="39">
        <v>0</v>
      </c>
      <c r="R333" s="39">
        <v>0</v>
      </c>
      <c r="S333" s="39">
        <v>0</v>
      </c>
      <c r="T333" s="39">
        <v>0</v>
      </c>
      <c r="U333" s="39">
        <v>0</v>
      </c>
      <c r="V333" s="39">
        <v>0</v>
      </c>
      <c r="W333" s="39">
        <v>0</v>
      </c>
      <c r="X333" s="39">
        <v>0</v>
      </c>
      <c r="Y333" s="39">
        <v>1</v>
      </c>
      <c r="Z333" s="39">
        <v>0</v>
      </c>
      <c r="AA333" s="39">
        <v>0</v>
      </c>
      <c r="AB333" s="39">
        <v>0</v>
      </c>
      <c r="AC333" s="39">
        <v>0</v>
      </c>
      <c r="AD333" s="39">
        <v>0</v>
      </c>
      <c r="AE333" s="39">
        <v>0</v>
      </c>
      <c r="AF333" s="39">
        <v>0</v>
      </c>
      <c r="AG333" s="39">
        <v>0</v>
      </c>
      <c r="AH333" s="39">
        <v>0</v>
      </c>
      <c r="AI333" s="39">
        <v>0</v>
      </c>
      <c r="AJ333" s="39">
        <v>0</v>
      </c>
      <c r="AK333" s="39">
        <v>0</v>
      </c>
      <c r="AL333" s="39">
        <v>0</v>
      </c>
      <c r="AM333" s="39">
        <v>0</v>
      </c>
      <c r="AN333" s="39">
        <v>0</v>
      </c>
      <c r="AO333" s="39">
        <v>0</v>
      </c>
      <c r="AP333" s="39"/>
    </row>
    <row r="334" spans="1:42">
      <c r="A334" s="27" t="s">
        <v>2167</v>
      </c>
      <c r="B334" s="27" t="s">
        <v>1653</v>
      </c>
      <c r="C334" s="28">
        <v>38120</v>
      </c>
      <c r="D334" s="28">
        <v>173056</v>
      </c>
      <c r="E334" s="27" t="s">
        <v>1824</v>
      </c>
      <c r="F334" s="28">
        <v>416</v>
      </c>
      <c r="G334" s="28">
        <v>416</v>
      </c>
      <c r="H334" s="39">
        <v>1</v>
      </c>
      <c r="I334" s="40">
        <f t="shared" si="2"/>
        <v>0</v>
      </c>
      <c r="J334" s="33">
        <f t="shared" si="3"/>
        <v>1</v>
      </c>
      <c r="K334" s="41">
        <v>2138.4279999999999</v>
      </c>
      <c r="L334" s="41">
        <v>75.590040000000002</v>
      </c>
      <c r="M334" s="39">
        <v>0</v>
      </c>
      <c r="N334" s="39">
        <v>0</v>
      </c>
      <c r="O334" s="39">
        <v>1</v>
      </c>
      <c r="P334" s="39">
        <v>0</v>
      </c>
      <c r="Q334" s="39">
        <v>0</v>
      </c>
      <c r="R334" s="39">
        <v>0</v>
      </c>
      <c r="S334" s="39">
        <v>0</v>
      </c>
      <c r="T334" s="39">
        <v>0</v>
      </c>
      <c r="U334" s="39">
        <v>0</v>
      </c>
      <c r="V334" s="39">
        <v>0</v>
      </c>
      <c r="W334" s="39">
        <v>0</v>
      </c>
      <c r="X334" s="39">
        <v>0</v>
      </c>
      <c r="Y334" s="39">
        <v>1</v>
      </c>
      <c r="Z334" s="39">
        <v>0</v>
      </c>
      <c r="AA334" s="39">
        <v>0</v>
      </c>
      <c r="AB334" s="39">
        <v>0</v>
      </c>
      <c r="AC334" s="39">
        <v>0</v>
      </c>
      <c r="AD334" s="39">
        <v>0</v>
      </c>
      <c r="AE334" s="39">
        <v>0</v>
      </c>
      <c r="AF334" s="39">
        <v>0</v>
      </c>
      <c r="AG334" s="39">
        <v>0</v>
      </c>
      <c r="AH334" s="39">
        <v>0</v>
      </c>
      <c r="AI334" s="39">
        <v>0</v>
      </c>
      <c r="AJ334" s="39">
        <v>0</v>
      </c>
      <c r="AK334" s="39">
        <v>0</v>
      </c>
      <c r="AL334" s="39">
        <v>0</v>
      </c>
      <c r="AM334" s="39">
        <v>0</v>
      </c>
      <c r="AN334" s="39">
        <v>0</v>
      </c>
      <c r="AO334" s="39">
        <v>0</v>
      </c>
      <c r="AP334" s="39"/>
    </row>
    <row r="335" spans="1:42">
      <c r="A335" s="27" t="s">
        <v>2168</v>
      </c>
      <c r="B335" s="27" t="s">
        <v>1655</v>
      </c>
      <c r="C335" s="28">
        <v>27918</v>
      </c>
      <c r="D335" s="28">
        <v>173056</v>
      </c>
      <c r="E335" s="27" t="s">
        <v>1824</v>
      </c>
      <c r="F335" s="28">
        <v>416</v>
      </c>
      <c r="G335" s="28">
        <v>416</v>
      </c>
      <c r="H335" s="39">
        <v>1</v>
      </c>
      <c r="I335" s="40">
        <f t="shared" si="2"/>
        <v>0</v>
      </c>
      <c r="J335" s="33">
        <f t="shared" si="3"/>
        <v>1</v>
      </c>
      <c r="K335" s="41">
        <v>672.19119999999998</v>
      </c>
      <c r="L335" s="41">
        <v>60.041849999999997</v>
      </c>
      <c r="M335" s="39">
        <v>0</v>
      </c>
      <c r="N335" s="39">
        <v>0</v>
      </c>
      <c r="O335" s="39">
        <v>1</v>
      </c>
      <c r="P335" s="39">
        <v>0</v>
      </c>
      <c r="Q335" s="39">
        <v>0</v>
      </c>
      <c r="R335" s="39">
        <v>0</v>
      </c>
      <c r="S335" s="39">
        <v>0</v>
      </c>
      <c r="T335" s="39">
        <v>0</v>
      </c>
      <c r="U335" s="39">
        <v>0</v>
      </c>
      <c r="V335" s="39">
        <v>0</v>
      </c>
      <c r="W335" s="39">
        <v>0</v>
      </c>
      <c r="X335" s="39">
        <v>0</v>
      </c>
      <c r="Y335" s="39">
        <v>1</v>
      </c>
      <c r="Z335" s="39">
        <v>0</v>
      </c>
      <c r="AA335" s="39">
        <v>0</v>
      </c>
      <c r="AB335" s="39">
        <v>0</v>
      </c>
      <c r="AC335" s="39">
        <v>0</v>
      </c>
      <c r="AD335" s="39">
        <v>0</v>
      </c>
      <c r="AE335" s="39">
        <v>0</v>
      </c>
      <c r="AF335" s="39">
        <v>0</v>
      </c>
      <c r="AG335" s="39">
        <v>0</v>
      </c>
      <c r="AH335" s="39">
        <v>0</v>
      </c>
      <c r="AI335" s="39">
        <v>0</v>
      </c>
      <c r="AJ335" s="39">
        <v>0</v>
      </c>
      <c r="AK335" s="39">
        <v>0</v>
      </c>
      <c r="AL335" s="39">
        <v>0</v>
      </c>
      <c r="AM335" s="39">
        <v>0</v>
      </c>
      <c r="AN335" s="39">
        <v>0</v>
      </c>
      <c r="AO335" s="39">
        <v>0</v>
      </c>
      <c r="AP335" s="39"/>
    </row>
    <row r="336" spans="1:42">
      <c r="A336" s="27" t="s">
        <v>2169</v>
      </c>
      <c r="B336" s="27" t="s">
        <v>265</v>
      </c>
      <c r="C336" s="28">
        <v>29628</v>
      </c>
      <c r="D336" s="28">
        <v>173056</v>
      </c>
      <c r="E336" s="27" t="s">
        <v>1824</v>
      </c>
      <c r="F336" s="28">
        <v>416</v>
      </c>
      <c r="G336" s="28">
        <v>416</v>
      </c>
      <c r="H336" s="39">
        <v>1</v>
      </c>
      <c r="I336" s="40">
        <f t="shared" si="2"/>
        <v>0</v>
      </c>
      <c r="J336" s="33">
        <f t="shared" si="3"/>
        <v>1</v>
      </c>
      <c r="K336" s="41">
        <v>786.65200000000004</v>
      </c>
      <c r="L336" s="41">
        <v>62.252540000000003</v>
      </c>
      <c r="M336" s="39">
        <v>0</v>
      </c>
      <c r="N336" s="39">
        <v>0</v>
      </c>
      <c r="O336" s="39">
        <v>1</v>
      </c>
      <c r="P336" s="39">
        <v>0</v>
      </c>
      <c r="Q336" s="39">
        <v>0</v>
      </c>
      <c r="R336" s="39">
        <v>0</v>
      </c>
      <c r="S336" s="39">
        <v>0</v>
      </c>
      <c r="T336" s="39">
        <v>0</v>
      </c>
      <c r="U336" s="39">
        <v>0</v>
      </c>
      <c r="V336" s="39">
        <v>0</v>
      </c>
      <c r="W336" s="39">
        <v>0</v>
      </c>
      <c r="X336" s="39">
        <v>0</v>
      </c>
      <c r="Y336" s="39">
        <v>1</v>
      </c>
      <c r="Z336" s="39">
        <v>0</v>
      </c>
      <c r="AA336" s="39">
        <v>0</v>
      </c>
      <c r="AB336" s="39">
        <v>0</v>
      </c>
      <c r="AC336" s="39">
        <v>0</v>
      </c>
      <c r="AD336" s="39">
        <v>0</v>
      </c>
      <c r="AE336" s="39">
        <v>0</v>
      </c>
      <c r="AF336" s="39">
        <v>0</v>
      </c>
      <c r="AG336" s="39">
        <v>0</v>
      </c>
      <c r="AH336" s="39">
        <v>0</v>
      </c>
      <c r="AI336" s="39">
        <v>0</v>
      </c>
      <c r="AJ336" s="39">
        <v>0</v>
      </c>
      <c r="AK336" s="39">
        <v>0</v>
      </c>
      <c r="AL336" s="39">
        <v>0</v>
      </c>
      <c r="AM336" s="39">
        <v>0</v>
      </c>
      <c r="AN336" s="39">
        <v>0</v>
      </c>
      <c r="AO336" s="39">
        <v>0</v>
      </c>
      <c r="AP336" s="39"/>
    </row>
    <row r="337" spans="1:42">
      <c r="A337" s="27" t="s">
        <v>2170</v>
      </c>
      <c r="B337" s="27" t="s">
        <v>1657</v>
      </c>
      <c r="C337" s="28">
        <v>37004</v>
      </c>
      <c r="D337" s="28">
        <v>173056</v>
      </c>
      <c r="E337" s="27" t="s">
        <v>1824</v>
      </c>
      <c r="F337" s="28">
        <v>416</v>
      </c>
      <c r="G337" s="28">
        <v>416</v>
      </c>
      <c r="H337" s="39">
        <v>1</v>
      </c>
      <c r="I337" s="40">
        <f t="shared" si="2"/>
        <v>0</v>
      </c>
      <c r="J337" s="33">
        <f t="shared" si="3"/>
        <v>1</v>
      </c>
      <c r="K337" s="41">
        <v>1634.027</v>
      </c>
      <c r="L337" s="41">
        <v>64.950140000000005</v>
      </c>
      <c r="M337" s="39">
        <v>0</v>
      </c>
      <c r="N337" s="39">
        <v>0</v>
      </c>
      <c r="O337" s="39">
        <v>1</v>
      </c>
      <c r="P337" s="39">
        <v>0</v>
      </c>
      <c r="Q337" s="39">
        <v>0</v>
      </c>
      <c r="R337" s="39">
        <v>0</v>
      </c>
      <c r="S337" s="39">
        <v>0</v>
      </c>
      <c r="T337" s="39">
        <v>0</v>
      </c>
      <c r="U337" s="39">
        <v>0</v>
      </c>
      <c r="V337" s="39">
        <v>0</v>
      </c>
      <c r="W337" s="39">
        <v>0</v>
      </c>
      <c r="X337" s="39">
        <v>0</v>
      </c>
      <c r="Y337" s="39">
        <v>1</v>
      </c>
      <c r="Z337" s="39">
        <v>0</v>
      </c>
      <c r="AA337" s="39">
        <v>0</v>
      </c>
      <c r="AB337" s="39">
        <v>0</v>
      </c>
      <c r="AC337" s="39">
        <v>0</v>
      </c>
      <c r="AD337" s="39">
        <v>0</v>
      </c>
      <c r="AE337" s="39">
        <v>0</v>
      </c>
      <c r="AF337" s="39">
        <v>0</v>
      </c>
      <c r="AG337" s="39">
        <v>0</v>
      </c>
      <c r="AH337" s="39">
        <v>0</v>
      </c>
      <c r="AI337" s="39">
        <v>0</v>
      </c>
      <c r="AJ337" s="39">
        <v>0</v>
      </c>
      <c r="AK337" s="39">
        <v>0</v>
      </c>
      <c r="AL337" s="39">
        <v>0</v>
      </c>
      <c r="AM337" s="39">
        <v>0</v>
      </c>
      <c r="AN337" s="39">
        <v>0</v>
      </c>
      <c r="AO337" s="39">
        <v>0</v>
      </c>
      <c r="AP337" s="39"/>
    </row>
    <row r="338" spans="1:42">
      <c r="A338" s="27" t="s">
        <v>2171</v>
      </c>
      <c r="B338" s="27" t="s">
        <v>1659</v>
      </c>
      <c r="C338" s="28">
        <v>30092</v>
      </c>
      <c r="D338" s="28">
        <v>173056</v>
      </c>
      <c r="E338" s="27" t="s">
        <v>1824</v>
      </c>
      <c r="F338" s="28">
        <v>416</v>
      </c>
      <c r="G338" s="28">
        <v>416</v>
      </c>
      <c r="H338" s="39">
        <v>1</v>
      </c>
      <c r="I338" s="40">
        <f t="shared" si="2"/>
        <v>0</v>
      </c>
      <c r="J338" s="33">
        <f t="shared" si="3"/>
        <v>1</v>
      </c>
      <c r="K338" s="41">
        <v>874.7056</v>
      </c>
      <c r="L338" s="41">
        <v>70.465459999999993</v>
      </c>
      <c r="M338" s="39">
        <v>0</v>
      </c>
      <c r="N338" s="39">
        <v>0</v>
      </c>
      <c r="O338" s="39">
        <v>1</v>
      </c>
      <c r="P338" s="39">
        <v>0</v>
      </c>
      <c r="Q338" s="39">
        <v>0</v>
      </c>
      <c r="R338" s="39">
        <v>0</v>
      </c>
      <c r="S338" s="39">
        <v>0</v>
      </c>
      <c r="T338" s="39">
        <v>0</v>
      </c>
      <c r="U338" s="39">
        <v>0</v>
      </c>
      <c r="V338" s="39">
        <v>0</v>
      </c>
      <c r="W338" s="39">
        <v>0</v>
      </c>
      <c r="X338" s="39">
        <v>0</v>
      </c>
      <c r="Y338" s="39">
        <v>1</v>
      </c>
      <c r="Z338" s="39">
        <v>0</v>
      </c>
      <c r="AA338" s="39">
        <v>0</v>
      </c>
      <c r="AB338" s="39">
        <v>0</v>
      </c>
      <c r="AC338" s="39">
        <v>0</v>
      </c>
      <c r="AD338" s="39">
        <v>0</v>
      </c>
      <c r="AE338" s="39">
        <v>0</v>
      </c>
      <c r="AF338" s="39">
        <v>0</v>
      </c>
      <c r="AG338" s="39">
        <v>0</v>
      </c>
      <c r="AH338" s="39">
        <v>0</v>
      </c>
      <c r="AI338" s="39">
        <v>0</v>
      </c>
      <c r="AJ338" s="39">
        <v>0</v>
      </c>
      <c r="AK338" s="39">
        <v>0</v>
      </c>
      <c r="AL338" s="39">
        <v>0</v>
      </c>
      <c r="AM338" s="39">
        <v>0</v>
      </c>
      <c r="AN338" s="39">
        <v>0</v>
      </c>
      <c r="AO338" s="39">
        <v>0</v>
      </c>
      <c r="AP338" s="39"/>
    </row>
    <row r="339" spans="1:42">
      <c r="A339" s="27" t="s">
        <v>2172</v>
      </c>
      <c r="B339" s="27" t="s">
        <v>266</v>
      </c>
      <c r="C339" s="28">
        <v>37089</v>
      </c>
      <c r="D339" s="28">
        <v>173056</v>
      </c>
      <c r="E339" s="27" t="s">
        <v>1824</v>
      </c>
      <c r="F339" s="28">
        <v>416</v>
      </c>
      <c r="G339" s="28">
        <v>416</v>
      </c>
      <c r="H339" s="39">
        <v>1</v>
      </c>
      <c r="I339" s="40">
        <f t="shared" si="2"/>
        <v>0</v>
      </c>
      <c r="J339" s="33">
        <f t="shared" si="3"/>
        <v>1</v>
      </c>
      <c r="K339" s="41">
        <v>1255.3050000000001</v>
      </c>
      <c r="L339" s="41">
        <v>57.75244</v>
      </c>
      <c r="M339" s="39">
        <v>0</v>
      </c>
      <c r="N339" s="39">
        <v>0</v>
      </c>
      <c r="O339" s="39">
        <v>1</v>
      </c>
      <c r="P339" s="39">
        <v>0</v>
      </c>
      <c r="Q339" s="39">
        <v>0</v>
      </c>
      <c r="R339" s="39">
        <v>0</v>
      </c>
      <c r="S339" s="39">
        <v>0</v>
      </c>
      <c r="T339" s="39">
        <v>0</v>
      </c>
      <c r="U339" s="39">
        <v>0</v>
      </c>
      <c r="V339" s="39">
        <v>0</v>
      </c>
      <c r="W339" s="39">
        <v>0</v>
      </c>
      <c r="X339" s="39">
        <v>0</v>
      </c>
      <c r="Y339" s="39">
        <v>1</v>
      </c>
      <c r="Z339" s="39">
        <v>0</v>
      </c>
      <c r="AA339" s="39">
        <v>0</v>
      </c>
      <c r="AB339" s="39">
        <v>0</v>
      </c>
      <c r="AC339" s="39">
        <v>0</v>
      </c>
      <c r="AD339" s="39">
        <v>0</v>
      </c>
      <c r="AE339" s="39">
        <v>0</v>
      </c>
      <c r="AF339" s="39">
        <v>0</v>
      </c>
      <c r="AG339" s="39">
        <v>0</v>
      </c>
      <c r="AH339" s="39">
        <v>0</v>
      </c>
      <c r="AI339" s="39">
        <v>0</v>
      </c>
      <c r="AJ339" s="39">
        <v>0</v>
      </c>
      <c r="AK339" s="39">
        <v>0</v>
      </c>
      <c r="AL339" s="39">
        <v>0</v>
      </c>
      <c r="AM339" s="39">
        <v>0</v>
      </c>
      <c r="AN339" s="39">
        <v>0</v>
      </c>
      <c r="AO339" s="39">
        <v>0</v>
      </c>
      <c r="AP339" s="39"/>
    </row>
    <row r="340" spans="1:42">
      <c r="A340" s="27" t="s">
        <v>2173</v>
      </c>
      <c r="B340" s="27" t="s">
        <v>267</v>
      </c>
      <c r="C340" s="28">
        <v>27289</v>
      </c>
      <c r="D340" s="28">
        <v>173056</v>
      </c>
      <c r="E340" s="27" t="s">
        <v>1824</v>
      </c>
      <c r="F340" s="28">
        <v>416</v>
      </c>
      <c r="G340" s="28">
        <v>416</v>
      </c>
      <c r="H340" s="39">
        <v>1</v>
      </c>
      <c r="I340" s="40">
        <f t="shared" si="2"/>
        <v>0</v>
      </c>
      <c r="J340" s="33">
        <f t="shared" si="3"/>
        <v>1</v>
      </c>
      <c r="K340" s="41">
        <v>356.31869999999998</v>
      </c>
      <c r="L340" s="41">
        <v>68.052130000000005</v>
      </c>
      <c r="M340" s="39">
        <v>0</v>
      </c>
      <c r="N340" s="39">
        <v>0</v>
      </c>
      <c r="O340" s="39">
        <v>1</v>
      </c>
      <c r="P340" s="39">
        <v>0</v>
      </c>
      <c r="Q340" s="39">
        <v>0</v>
      </c>
      <c r="R340" s="39">
        <v>0</v>
      </c>
      <c r="S340" s="39">
        <v>0</v>
      </c>
      <c r="T340" s="39">
        <v>0</v>
      </c>
      <c r="U340" s="39">
        <v>0</v>
      </c>
      <c r="V340" s="39">
        <v>0</v>
      </c>
      <c r="W340" s="39">
        <v>0</v>
      </c>
      <c r="X340" s="39">
        <v>0</v>
      </c>
      <c r="Y340" s="39">
        <v>1</v>
      </c>
      <c r="Z340" s="39">
        <v>0</v>
      </c>
      <c r="AA340" s="39">
        <v>0</v>
      </c>
      <c r="AB340" s="39">
        <v>0</v>
      </c>
      <c r="AC340" s="39">
        <v>0</v>
      </c>
      <c r="AD340" s="39">
        <v>0</v>
      </c>
      <c r="AE340" s="39">
        <v>0</v>
      </c>
      <c r="AF340" s="39">
        <v>0</v>
      </c>
      <c r="AG340" s="39">
        <v>0</v>
      </c>
      <c r="AH340" s="39">
        <v>0</v>
      </c>
      <c r="AI340" s="39">
        <v>0</v>
      </c>
      <c r="AJ340" s="39">
        <v>0</v>
      </c>
      <c r="AK340" s="39">
        <v>0</v>
      </c>
      <c r="AL340" s="39">
        <v>0</v>
      </c>
      <c r="AM340" s="39">
        <v>0</v>
      </c>
      <c r="AN340" s="39">
        <v>0</v>
      </c>
      <c r="AO340" s="39">
        <v>0</v>
      </c>
      <c r="AP340" s="39"/>
    </row>
    <row r="341" spans="1:42">
      <c r="A341" s="27" t="s">
        <v>2174</v>
      </c>
      <c r="B341" s="27" t="s">
        <v>1572</v>
      </c>
      <c r="C341" s="28">
        <v>32476</v>
      </c>
      <c r="D341" s="28">
        <v>173056</v>
      </c>
      <c r="E341" s="27" t="s">
        <v>1824</v>
      </c>
      <c r="F341" s="28">
        <v>416</v>
      </c>
      <c r="G341" s="28">
        <v>416</v>
      </c>
      <c r="H341" s="39">
        <v>1</v>
      </c>
      <c r="I341" s="40">
        <f t="shared" si="2"/>
        <v>0</v>
      </c>
      <c r="J341" s="33">
        <f t="shared" si="3"/>
        <v>1</v>
      </c>
      <c r="K341" s="41">
        <v>1086.9169999999999</v>
      </c>
      <c r="L341" s="41">
        <v>46.539499999999997</v>
      </c>
      <c r="M341" s="39">
        <v>0</v>
      </c>
      <c r="N341" s="39">
        <v>0</v>
      </c>
      <c r="O341" s="39">
        <v>1</v>
      </c>
      <c r="P341" s="39">
        <v>0</v>
      </c>
      <c r="Q341" s="39">
        <v>0</v>
      </c>
      <c r="R341" s="39">
        <v>0</v>
      </c>
      <c r="S341" s="39">
        <v>0</v>
      </c>
      <c r="T341" s="39">
        <v>0</v>
      </c>
      <c r="U341" s="39">
        <v>0</v>
      </c>
      <c r="V341" s="39">
        <v>0</v>
      </c>
      <c r="W341" s="39">
        <v>0</v>
      </c>
      <c r="X341" s="39">
        <v>0</v>
      </c>
      <c r="Y341" s="39">
        <v>1</v>
      </c>
      <c r="Z341" s="39">
        <v>0</v>
      </c>
      <c r="AA341" s="39">
        <v>0</v>
      </c>
      <c r="AB341" s="39">
        <v>0</v>
      </c>
      <c r="AC341" s="39">
        <v>0</v>
      </c>
      <c r="AD341" s="39">
        <v>0</v>
      </c>
      <c r="AE341" s="39">
        <v>0</v>
      </c>
      <c r="AF341" s="39">
        <v>0</v>
      </c>
      <c r="AG341" s="39">
        <v>0</v>
      </c>
      <c r="AH341" s="39">
        <v>0</v>
      </c>
      <c r="AI341" s="39">
        <v>0</v>
      </c>
      <c r="AJ341" s="39">
        <v>0</v>
      </c>
      <c r="AK341" s="39">
        <v>0</v>
      </c>
      <c r="AL341" s="39">
        <v>0</v>
      </c>
      <c r="AM341" s="39">
        <v>0</v>
      </c>
      <c r="AN341" s="39">
        <v>0</v>
      </c>
      <c r="AO341" s="39">
        <v>0</v>
      </c>
      <c r="AP341" s="39"/>
    </row>
    <row r="342" spans="1:42">
      <c r="A342" s="27" t="s">
        <v>2175</v>
      </c>
      <c r="B342" s="27" t="s">
        <v>268</v>
      </c>
      <c r="C342" s="28">
        <v>28807</v>
      </c>
      <c r="D342" s="28">
        <v>173056</v>
      </c>
      <c r="E342" s="27" t="s">
        <v>1824</v>
      </c>
      <c r="F342" s="28">
        <v>416</v>
      </c>
      <c r="G342" s="28">
        <v>416</v>
      </c>
      <c r="H342" s="39">
        <v>1</v>
      </c>
      <c r="I342" s="40">
        <f t="shared" si="2"/>
        <v>0</v>
      </c>
      <c r="J342" s="33">
        <f t="shared" si="3"/>
        <v>1</v>
      </c>
      <c r="K342" s="41">
        <v>1925.329</v>
      </c>
      <c r="L342" s="41">
        <v>81.605239999999995</v>
      </c>
      <c r="M342" s="39">
        <v>0</v>
      </c>
      <c r="N342" s="39">
        <v>0</v>
      </c>
      <c r="O342" s="39">
        <v>1</v>
      </c>
      <c r="P342" s="39">
        <v>0</v>
      </c>
      <c r="Q342" s="39">
        <v>0</v>
      </c>
      <c r="R342" s="39">
        <v>0</v>
      </c>
      <c r="S342" s="39">
        <v>0</v>
      </c>
      <c r="T342" s="39">
        <v>0</v>
      </c>
      <c r="U342" s="39">
        <v>0</v>
      </c>
      <c r="V342" s="39">
        <v>0</v>
      </c>
      <c r="W342" s="39">
        <v>0</v>
      </c>
      <c r="X342" s="39">
        <v>0</v>
      </c>
      <c r="Y342" s="39">
        <v>1</v>
      </c>
      <c r="Z342" s="39">
        <v>0</v>
      </c>
      <c r="AA342" s="39">
        <v>0</v>
      </c>
      <c r="AB342" s="39">
        <v>0</v>
      </c>
      <c r="AC342" s="39">
        <v>0</v>
      </c>
      <c r="AD342" s="39">
        <v>0</v>
      </c>
      <c r="AE342" s="39">
        <v>0</v>
      </c>
      <c r="AF342" s="39">
        <v>0</v>
      </c>
      <c r="AG342" s="39">
        <v>0</v>
      </c>
      <c r="AH342" s="39">
        <v>0</v>
      </c>
      <c r="AI342" s="39">
        <v>0</v>
      </c>
      <c r="AJ342" s="39">
        <v>0</v>
      </c>
      <c r="AK342" s="39">
        <v>0</v>
      </c>
      <c r="AL342" s="39">
        <v>0</v>
      </c>
      <c r="AM342" s="39">
        <v>0</v>
      </c>
      <c r="AN342" s="39">
        <v>0</v>
      </c>
      <c r="AO342" s="39">
        <v>0</v>
      </c>
      <c r="AP342" s="39"/>
    </row>
    <row r="343" spans="1:42">
      <c r="A343" s="27" t="s">
        <v>2176</v>
      </c>
      <c r="B343" s="27" t="s">
        <v>1574</v>
      </c>
      <c r="C343" s="28">
        <v>27435</v>
      </c>
      <c r="D343" s="28">
        <v>173056</v>
      </c>
      <c r="E343" s="27" t="s">
        <v>1824</v>
      </c>
      <c r="F343" s="28">
        <v>416</v>
      </c>
      <c r="G343" s="28">
        <v>416</v>
      </c>
      <c r="H343" s="39">
        <v>1</v>
      </c>
      <c r="I343" s="40">
        <f t="shared" si="2"/>
        <v>0</v>
      </c>
      <c r="J343" s="33">
        <f t="shared" si="3"/>
        <v>1</v>
      </c>
      <c r="K343" s="41">
        <v>1007.067</v>
      </c>
      <c r="L343" s="41">
        <v>75.469859999999997</v>
      </c>
      <c r="M343" s="39">
        <v>0</v>
      </c>
      <c r="N343" s="39">
        <v>0</v>
      </c>
      <c r="O343" s="39">
        <v>1</v>
      </c>
      <c r="P343" s="39">
        <v>0</v>
      </c>
      <c r="Q343" s="39">
        <v>0</v>
      </c>
      <c r="R343" s="39">
        <v>0</v>
      </c>
      <c r="S343" s="39">
        <v>0</v>
      </c>
      <c r="T343" s="39">
        <v>0</v>
      </c>
      <c r="U343" s="39">
        <v>0</v>
      </c>
      <c r="V343" s="39">
        <v>0</v>
      </c>
      <c r="W343" s="39">
        <v>0</v>
      </c>
      <c r="X343" s="39">
        <v>0</v>
      </c>
      <c r="Y343" s="39">
        <v>1</v>
      </c>
      <c r="Z343" s="39">
        <v>0</v>
      </c>
      <c r="AA343" s="39">
        <v>0</v>
      </c>
      <c r="AB343" s="39">
        <v>0</v>
      </c>
      <c r="AC343" s="39">
        <v>0</v>
      </c>
      <c r="AD343" s="39">
        <v>0</v>
      </c>
      <c r="AE343" s="39">
        <v>0</v>
      </c>
      <c r="AF343" s="39">
        <v>0</v>
      </c>
      <c r="AG343" s="39">
        <v>0</v>
      </c>
      <c r="AH343" s="39">
        <v>0</v>
      </c>
      <c r="AI343" s="39">
        <v>0</v>
      </c>
      <c r="AJ343" s="39">
        <v>0</v>
      </c>
      <c r="AK343" s="39">
        <v>0</v>
      </c>
      <c r="AL343" s="39">
        <v>0</v>
      </c>
      <c r="AM343" s="39">
        <v>0</v>
      </c>
      <c r="AN343" s="39">
        <v>0</v>
      </c>
      <c r="AO343" s="39">
        <v>0</v>
      </c>
      <c r="AP343" s="39"/>
    </row>
    <row r="344" spans="1:42">
      <c r="A344" s="27" t="s">
        <v>2177</v>
      </c>
      <c r="B344" s="27" t="s">
        <v>1662</v>
      </c>
      <c r="C344" s="28">
        <v>30241</v>
      </c>
      <c r="D344" s="28">
        <v>173056</v>
      </c>
      <c r="E344" s="27" t="s">
        <v>1824</v>
      </c>
      <c r="F344" s="28">
        <v>416</v>
      </c>
      <c r="G344" s="28">
        <v>416</v>
      </c>
      <c r="H344" s="39">
        <v>1</v>
      </c>
      <c r="I344" s="40">
        <f t="shared" si="2"/>
        <v>0</v>
      </c>
      <c r="J344" s="33">
        <f t="shared" si="3"/>
        <v>1</v>
      </c>
      <c r="K344" s="41">
        <v>675.78189999999995</v>
      </c>
      <c r="L344" s="41">
        <v>64.940550000000002</v>
      </c>
      <c r="M344" s="39">
        <v>0</v>
      </c>
      <c r="N344" s="39">
        <v>0</v>
      </c>
      <c r="O344" s="39">
        <v>1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9">
        <v>0</v>
      </c>
      <c r="V344" s="39">
        <v>0</v>
      </c>
      <c r="W344" s="39">
        <v>0</v>
      </c>
      <c r="X344" s="39">
        <v>0</v>
      </c>
      <c r="Y344" s="39">
        <v>1</v>
      </c>
      <c r="Z344" s="39">
        <v>0</v>
      </c>
      <c r="AA344" s="39">
        <v>0</v>
      </c>
      <c r="AB344" s="39">
        <v>0</v>
      </c>
      <c r="AC344" s="39">
        <v>0</v>
      </c>
      <c r="AD344" s="39">
        <v>0</v>
      </c>
      <c r="AE344" s="39">
        <v>0</v>
      </c>
      <c r="AF344" s="39">
        <v>0</v>
      </c>
      <c r="AG344" s="39">
        <v>0</v>
      </c>
      <c r="AH344" s="39">
        <v>0</v>
      </c>
      <c r="AI344" s="39">
        <v>0</v>
      </c>
      <c r="AJ344" s="39">
        <v>0</v>
      </c>
      <c r="AK344" s="39">
        <v>0</v>
      </c>
      <c r="AL344" s="39">
        <v>0</v>
      </c>
      <c r="AM344" s="39">
        <v>0</v>
      </c>
      <c r="AN344" s="39">
        <v>0</v>
      </c>
      <c r="AO344" s="39">
        <v>0</v>
      </c>
      <c r="AP344" s="39"/>
    </row>
    <row r="345" spans="1:42">
      <c r="A345" s="27" t="s">
        <v>2178</v>
      </c>
      <c r="B345" s="27" t="s">
        <v>269</v>
      </c>
      <c r="C345" s="28">
        <v>28217</v>
      </c>
      <c r="D345" s="28">
        <v>173056</v>
      </c>
      <c r="E345" s="27" t="s">
        <v>1824</v>
      </c>
      <c r="F345" s="28">
        <v>416</v>
      </c>
      <c r="G345" s="28">
        <v>416</v>
      </c>
      <c r="H345" s="39">
        <v>1</v>
      </c>
      <c r="I345" s="40">
        <f t="shared" si="2"/>
        <v>0</v>
      </c>
      <c r="J345" s="33">
        <f t="shared" si="3"/>
        <v>1</v>
      </c>
      <c r="K345" s="41">
        <v>457.0478</v>
      </c>
      <c r="L345" s="41">
        <v>50.007019999999997</v>
      </c>
      <c r="M345" s="39">
        <v>0</v>
      </c>
      <c r="N345" s="39">
        <v>0</v>
      </c>
      <c r="O345" s="39">
        <v>1</v>
      </c>
      <c r="P345" s="39">
        <v>0</v>
      </c>
      <c r="Q345" s="39">
        <v>0</v>
      </c>
      <c r="R345" s="39">
        <v>0</v>
      </c>
      <c r="S345" s="39">
        <v>0</v>
      </c>
      <c r="T345" s="39">
        <v>0</v>
      </c>
      <c r="U345" s="39">
        <v>0</v>
      </c>
      <c r="V345" s="39">
        <v>0</v>
      </c>
      <c r="W345" s="39">
        <v>0</v>
      </c>
      <c r="X345" s="39">
        <v>0</v>
      </c>
      <c r="Y345" s="39">
        <v>1</v>
      </c>
      <c r="Z345" s="39">
        <v>0</v>
      </c>
      <c r="AA345" s="39">
        <v>0</v>
      </c>
      <c r="AB345" s="39">
        <v>0</v>
      </c>
      <c r="AC345" s="39">
        <v>0</v>
      </c>
      <c r="AD345" s="39">
        <v>0</v>
      </c>
      <c r="AE345" s="39">
        <v>0</v>
      </c>
      <c r="AF345" s="39">
        <v>0</v>
      </c>
      <c r="AG345" s="39">
        <v>0</v>
      </c>
      <c r="AH345" s="39">
        <v>0</v>
      </c>
      <c r="AI345" s="39">
        <v>0</v>
      </c>
      <c r="AJ345" s="39">
        <v>0</v>
      </c>
      <c r="AK345" s="39">
        <v>0</v>
      </c>
      <c r="AL345" s="39">
        <v>0</v>
      </c>
      <c r="AM345" s="39">
        <v>0</v>
      </c>
      <c r="AN345" s="39">
        <v>0</v>
      </c>
      <c r="AO345" s="39">
        <v>0</v>
      </c>
      <c r="AP345" s="39"/>
    </row>
    <row r="346" spans="1:42">
      <c r="A346" s="27" t="s">
        <v>2179</v>
      </c>
      <c r="B346" s="27" t="s">
        <v>270</v>
      </c>
      <c r="C346" s="28">
        <v>24488</v>
      </c>
      <c r="D346" s="28">
        <v>173056</v>
      </c>
      <c r="E346" s="27" t="s">
        <v>1824</v>
      </c>
      <c r="F346" s="28">
        <v>416</v>
      </c>
      <c r="G346" s="28">
        <v>416</v>
      </c>
      <c r="H346" s="39">
        <v>1</v>
      </c>
      <c r="I346" s="40">
        <f t="shared" si="2"/>
        <v>0</v>
      </c>
      <c r="J346" s="33">
        <f t="shared" si="3"/>
        <v>1</v>
      </c>
      <c r="K346" s="41">
        <v>683.81349999999998</v>
      </c>
      <c r="L346" s="41">
        <v>82.184060000000002</v>
      </c>
      <c r="M346" s="39">
        <v>0</v>
      </c>
      <c r="N346" s="39">
        <v>0</v>
      </c>
      <c r="O346" s="39">
        <v>1</v>
      </c>
      <c r="P346" s="39">
        <v>0</v>
      </c>
      <c r="Q346" s="39">
        <v>0</v>
      </c>
      <c r="R346" s="39">
        <v>0</v>
      </c>
      <c r="S346" s="39">
        <v>0</v>
      </c>
      <c r="T346" s="39">
        <v>0</v>
      </c>
      <c r="U346" s="39">
        <v>0</v>
      </c>
      <c r="V346" s="39">
        <v>0</v>
      </c>
      <c r="W346" s="39">
        <v>0</v>
      </c>
      <c r="X346" s="39">
        <v>0</v>
      </c>
      <c r="Y346" s="39">
        <v>1</v>
      </c>
      <c r="Z346" s="39">
        <v>0</v>
      </c>
      <c r="AA346" s="39">
        <v>0</v>
      </c>
      <c r="AB346" s="39">
        <v>0</v>
      </c>
      <c r="AC346" s="39">
        <v>0</v>
      </c>
      <c r="AD346" s="39">
        <v>0</v>
      </c>
      <c r="AE346" s="39">
        <v>0</v>
      </c>
      <c r="AF346" s="39">
        <v>0</v>
      </c>
      <c r="AG346" s="39">
        <v>0</v>
      </c>
      <c r="AH346" s="39">
        <v>0</v>
      </c>
      <c r="AI346" s="39">
        <v>0</v>
      </c>
      <c r="AJ346" s="39">
        <v>0</v>
      </c>
      <c r="AK346" s="39">
        <v>0</v>
      </c>
      <c r="AL346" s="39">
        <v>0</v>
      </c>
      <c r="AM346" s="39">
        <v>0</v>
      </c>
      <c r="AN346" s="39">
        <v>0</v>
      </c>
      <c r="AO346" s="39">
        <v>0</v>
      </c>
      <c r="AP346" s="39"/>
    </row>
    <row r="347" spans="1:42">
      <c r="A347" s="27" t="s">
        <v>2180</v>
      </c>
      <c r="B347" s="27" t="s">
        <v>271</v>
      </c>
      <c r="C347" s="28">
        <v>28012</v>
      </c>
      <c r="D347" s="28">
        <v>173056</v>
      </c>
      <c r="E347" s="27" t="s">
        <v>1824</v>
      </c>
      <c r="F347" s="28">
        <v>416</v>
      </c>
      <c r="G347" s="28">
        <v>416</v>
      </c>
      <c r="H347" s="39">
        <v>1</v>
      </c>
      <c r="I347" s="40">
        <f t="shared" si="2"/>
        <v>0</v>
      </c>
      <c r="J347" s="33">
        <f t="shared" si="3"/>
        <v>1</v>
      </c>
      <c r="K347" s="41">
        <v>1180.9770000000001</v>
      </c>
      <c r="L347" s="41">
        <v>84.215580000000003</v>
      </c>
      <c r="M347" s="39">
        <v>0</v>
      </c>
      <c r="N347" s="39">
        <v>0</v>
      </c>
      <c r="O347" s="39">
        <v>1</v>
      </c>
      <c r="P347" s="39">
        <v>0</v>
      </c>
      <c r="Q347" s="39">
        <v>0</v>
      </c>
      <c r="R347" s="39">
        <v>0</v>
      </c>
      <c r="S347" s="39">
        <v>0</v>
      </c>
      <c r="T347" s="39">
        <v>0</v>
      </c>
      <c r="U347" s="39">
        <v>0</v>
      </c>
      <c r="V347" s="39">
        <v>0</v>
      </c>
      <c r="W347" s="39">
        <v>0</v>
      </c>
      <c r="X347" s="39">
        <v>0</v>
      </c>
      <c r="Y347" s="39">
        <v>1</v>
      </c>
      <c r="Z347" s="39">
        <v>0</v>
      </c>
      <c r="AA347" s="39">
        <v>0</v>
      </c>
      <c r="AB347" s="39">
        <v>0</v>
      </c>
      <c r="AC347" s="39">
        <v>0</v>
      </c>
      <c r="AD347" s="39">
        <v>0</v>
      </c>
      <c r="AE347" s="39">
        <v>0</v>
      </c>
      <c r="AF347" s="39">
        <v>0</v>
      </c>
      <c r="AG347" s="39">
        <v>0</v>
      </c>
      <c r="AH347" s="39">
        <v>0</v>
      </c>
      <c r="AI347" s="39">
        <v>0</v>
      </c>
      <c r="AJ347" s="39">
        <v>0</v>
      </c>
      <c r="AK347" s="39">
        <v>0</v>
      </c>
      <c r="AL347" s="39">
        <v>0</v>
      </c>
      <c r="AM347" s="39">
        <v>0</v>
      </c>
      <c r="AN347" s="39">
        <v>0</v>
      </c>
      <c r="AO347" s="39">
        <v>0</v>
      </c>
      <c r="AP347" s="39"/>
    </row>
    <row r="348" spans="1:42">
      <c r="A348" s="27" t="s">
        <v>2181</v>
      </c>
      <c r="B348" s="27" t="s">
        <v>1663</v>
      </c>
      <c r="C348" s="28">
        <v>31896</v>
      </c>
      <c r="D348" s="28">
        <v>173056</v>
      </c>
      <c r="E348" s="27" t="s">
        <v>1824</v>
      </c>
      <c r="F348" s="28">
        <v>416</v>
      </c>
      <c r="G348" s="28">
        <v>416</v>
      </c>
      <c r="H348" s="39">
        <v>1</v>
      </c>
      <c r="I348" s="40">
        <f t="shared" si="2"/>
        <v>0</v>
      </c>
      <c r="J348" s="33">
        <f t="shared" si="3"/>
        <v>1</v>
      </c>
      <c r="K348" s="41">
        <v>735.5222</v>
      </c>
      <c r="L348" s="41">
        <v>61.200040000000001</v>
      </c>
      <c r="M348" s="39">
        <v>0</v>
      </c>
      <c r="N348" s="39">
        <v>0</v>
      </c>
      <c r="O348" s="39">
        <v>1</v>
      </c>
      <c r="P348" s="39">
        <v>0</v>
      </c>
      <c r="Q348" s="39">
        <v>0</v>
      </c>
      <c r="R348" s="39">
        <v>0</v>
      </c>
      <c r="S348" s="39">
        <v>0</v>
      </c>
      <c r="T348" s="39">
        <v>0</v>
      </c>
      <c r="U348" s="39">
        <v>0</v>
      </c>
      <c r="V348" s="39">
        <v>0</v>
      </c>
      <c r="W348" s="39">
        <v>0</v>
      </c>
      <c r="X348" s="39">
        <v>0</v>
      </c>
      <c r="Y348" s="39">
        <v>1</v>
      </c>
      <c r="Z348" s="39">
        <v>0</v>
      </c>
      <c r="AA348" s="39">
        <v>0</v>
      </c>
      <c r="AB348" s="39">
        <v>0</v>
      </c>
      <c r="AC348" s="39">
        <v>0</v>
      </c>
      <c r="AD348" s="39">
        <v>0</v>
      </c>
      <c r="AE348" s="39">
        <v>0</v>
      </c>
      <c r="AF348" s="39">
        <v>0</v>
      </c>
      <c r="AG348" s="39">
        <v>0</v>
      </c>
      <c r="AH348" s="39">
        <v>0</v>
      </c>
      <c r="AI348" s="39">
        <v>0</v>
      </c>
      <c r="AJ348" s="39">
        <v>0</v>
      </c>
      <c r="AK348" s="39">
        <v>0</v>
      </c>
      <c r="AL348" s="39">
        <v>0</v>
      </c>
      <c r="AM348" s="39">
        <v>0</v>
      </c>
      <c r="AN348" s="39">
        <v>0</v>
      </c>
      <c r="AO348" s="39">
        <v>0</v>
      </c>
      <c r="AP348" s="39"/>
    </row>
    <row r="349" spans="1:42">
      <c r="A349" s="27" t="s">
        <v>2182</v>
      </c>
      <c r="B349" s="27" t="s">
        <v>272</v>
      </c>
      <c r="C349" s="28">
        <v>42905</v>
      </c>
      <c r="D349" s="28">
        <v>173056</v>
      </c>
      <c r="E349" s="27" t="s">
        <v>1824</v>
      </c>
      <c r="F349" s="28">
        <v>416</v>
      </c>
      <c r="G349" s="28">
        <v>416</v>
      </c>
      <c r="H349" s="39">
        <v>1</v>
      </c>
      <c r="I349" s="40">
        <f t="shared" si="2"/>
        <v>0</v>
      </c>
      <c r="J349" s="33">
        <f t="shared" si="3"/>
        <v>1</v>
      </c>
      <c r="K349" s="41">
        <v>4907.5590000000002</v>
      </c>
      <c r="L349" s="41">
        <v>61.391750000000002</v>
      </c>
      <c r="M349" s="39">
        <v>0</v>
      </c>
      <c r="N349" s="39">
        <v>0</v>
      </c>
      <c r="O349" s="39">
        <v>1</v>
      </c>
      <c r="P349" s="39">
        <v>0</v>
      </c>
      <c r="Q349" s="39">
        <v>0</v>
      </c>
      <c r="R349" s="39">
        <v>0</v>
      </c>
      <c r="S349" s="39">
        <v>0</v>
      </c>
      <c r="T349" s="39">
        <v>0</v>
      </c>
      <c r="U349" s="39">
        <v>0</v>
      </c>
      <c r="V349" s="39">
        <v>0</v>
      </c>
      <c r="W349" s="39">
        <v>0</v>
      </c>
      <c r="X349" s="39">
        <v>0</v>
      </c>
      <c r="Y349" s="39">
        <v>1</v>
      </c>
      <c r="Z349" s="39">
        <v>0</v>
      </c>
      <c r="AA349" s="39">
        <v>0</v>
      </c>
      <c r="AB349" s="39">
        <v>0</v>
      </c>
      <c r="AC349" s="39">
        <v>0</v>
      </c>
      <c r="AD349" s="39">
        <v>0</v>
      </c>
      <c r="AE349" s="39">
        <v>0</v>
      </c>
      <c r="AF349" s="39">
        <v>0</v>
      </c>
      <c r="AG349" s="39">
        <v>0</v>
      </c>
      <c r="AH349" s="39">
        <v>0</v>
      </c>
      <c r="AI349" s="39">
        <v>0</v>
      </c>
      <c r="AJ349" s="39">
        <v>0</v>
      </c>
      <c r="AK349" s="39">
        <v>0</v>
      </c>
      <c r="AL349" s="39">
        <v>0</v>
      </c>
      <c r="AM349" s="39">
        <v>0</v>
      </c>
      <c r="AN349" s="39">
        <v>0</v>
      </c>
      <c r="AO349" s="39">
        <v>0</v>
      </c>
      <c r="AP349" s="39"/>
    </row>
    <row r="350" spans="1:42">
      <c r="A350" s="27" t="s">
        <v>2183</v>
      </c>
      <c r="B350" s="27" t="s">
        <v>273</v>
      </c>
      <c r="C350" s="28">
        <v>28780</v>
      </c>
      <c r="D350" s="28">
        <v>173056</v>
      </c>
      <c r="E350" s="27" t="s">
        <v>1824</v>
      </c>
      <c r="F350" s="28">
        <v>416</v>
      </c>
      <c r="G350" s="28">
        <v>416</v>
      </c>
      <c r="H350" s="39">
        <v>1</v>
      </c>
      <c r="I350" s="40">
        <f t="shared" si="2"/>
        <v>0</v>
      </c>
      <c r="J350" s="33">
        <f t="shared" si="3"/>
        <v>1</v>
      </c>
      <c r="K350" s="41">
        <v>847.57090000000005</v>
      </c>
      <c r="L350" s="41">
        <v>60.607570000000003</v>
      </c>
      <c r="M350" s="39">
        <v>0</v>
      </c>
      <c r="N350" s="39">
        <v>0</v>
      </c>
      <c r="O350" s="39">
        <v>1</v>
      </c>
      <c r="P350" s="39">
        <v>0</v>
      </c>
      <c r="Q350" s="39">
        <v>0</v>
      </c>
      <c r="R350" s="39">
        <v>0</v>
      </c>
      <c r="S350" s="39">
        <v>0</v>
      </c>
      <c r="T350" s="39">
        <v>0</v>
      </c>
      <c r="U350" s="39">
        <v>0</v>
      </c>
      <c r="V350" s="39">
        <v>0</v>
      </c>
      <c r="W350" s="39">
        <v>0</v>
      </c>
      <c r="X350" s="39">
        <v>0</v>
      </c>
      <c r="Y350" s="39">
        <v>1</v>
      </c>
      <c r="Z350" s="39">
        <v>0</v>
      </c>
      <c r="AA350" s="39">
        <v>0</v>
      </c>
      <c r="AB350" s="39">
        <v>0</v>
      </c>
      <c r="AC350" s="39">
        <v>0</v>
      </c>
      <c r="AD350" s="39">
        <v>0</v>
      </c>
      <c r="AE350" s="39">
        <v>0</v>
      </c>
      <c r="AF350" s="39">
        <v>0</v>
      </c>
      <c r="AG350" s="39">
        <v>0</v>
      </c>
      <c r="AH350" s="39">
        <v>0</v>
      </c>
      <c r="AI350" s="39">
        <v>0</v>
      </c>
      <c r="AJ350" s="39">
        <v>0</v>
      </c>
      <c r="AK350" s="39">
        <v>0</v>
      </c>
      <c r="AL350" s="39">
        <v>0</v>
      </c>
      <c r="AM350" s="39">
        <v>0</v>
      </c>
      <c r="AN350" s="39">
        <v>0</v>
      </c>
      <c r="AO350" s="39">
        <v>0</v>
      </c>
      <c r="AP350" s="39"/>
    </row>
    <row r="351" spans="1:42">
      <c r="A351" s="27" t="s">
        <v>2184</v>
      </c>
      <c r="B351" s="27" t="s">
        <v>274</v>
      </c>
      <c r="C351" s="28">
        <v>33512</v>
      </c>
      <c r="D351" s="28">
        <v>173056</v>
      </c>
      <c r="E351" s="27" t="s">
        <v>1824</v>
      </c>
      <c r="F351" s="28">
        <v>416</v>
      </c>
      <c r="G351" s="28">
        <v>416</v>
      </c>
      <c r="H351" s="39">
        <v>1</v>
      </c>
      <c r="I351" s="40">
        <f t="shared" si="2"/>
        <v>0</v>
      </c>
      <c r="J351" s="33">
        <f t="shared" si="3"/>
        <v>1</v>
      </c>
      <c r="K351" s="41">
        <v>911.40790000000004</v>
      </c>
      <c r="L351" s="41">
        <v>64.146079999999998</v>
      </c>
      <c r="M351" s="39">
        <v>0</v>
      </c>
      <c r="N351" s="39">
        <v>0</v>
      </c>
      <c r="O351" s="39">
        <v>1</v>
      </c>
      <c r="P351" s="39">
        <v>0</v>
      </c>
      <c r="Q351" s="39">
        <v>0</v>
      </c>
      <c r="R351" s="39">
        <v>0</v>
      </c>
      <c r="S351" s="39">
        <v>0</v>
      </c>
      <c r="T351" s="39">
        <v>0</v>
      </c>
      <c r="U351" s="39">
        <v>0</v>
      </c>
      <c r="V351" s="39">
        <v>0</v>
      </c>
      <c r="W351" s="39">
        <v>0</v>
      </c>
      <c r="X351" s="39">
        <v>0</v>
      </c>
      <c r="Y351" s="39">
        <v>1</v>
      </c>
      <c r="Z351" s="39">
        <v>0</v>
      </c>
      <c r="AA351" s="39">
        <v>0</v>
      </c>
      <c r="AB351" s="39">
        <v>0</v>
      </c>
      <c r="AC351" s="39">
        <v>0</v>
      </c>
      <c r="AD351" s="39">
        <v>0</v>
      </c>
      <c r="AE351" s="39">
        <v>0</v>
      </c>
      <c r="AF351" s="39">
        <v>0</v>
      </c>
      <c r="AG351" s="39">
        <v>0</v>
      </c>
      <c r="AH351" s="39">
        <v>0</v>
      </c>
      <c r="AI351" s="39">
        <v>0</v>
      </c>
      <c r="AJ351" s="39">
        <v>0</v>
      </c>
      <c r="AK351" s="39">
        <v>0</v>
      </c>
      <c r="AL351" s="39">
        <v>0</v>
      </c>
      <c r="AM351" s="39">
        <v>0</v>
      </c>
      <c r="AN351" s="39">
        <v>0</v>
      </c>
      <c r="AO351" s="39">
        <v>0</v>
      </c>
      <c r="AP351" s="39"/>
    </row>
    <row r="352" spans="1:42">
      <c r="A352" s="27" t="s">
        <v>2185</v>
      </c>
      <c r="B352" s="27" t="s">
        <v>1665</v>
      </c>
      <c r="C352" s="28">
        <v>32298</v>
      </c>
      <c r="D352" s="28">
        <v>173056</v>
      </c>
      <c r="E352" s="27" t="s">
        <v>1824</v>
      </c>
      <c r="F352" s="28">
        <v>416</v>
      </c>
      <c r="G352" s="28">
        <v>416</v>
      </c>
      <c r="H352" s="39">
        <v>1</v>
      </c>
      <c r="I352" s="40">
        <f t="shared" si="2"/>
        <v>0</v>
      </c>
      <c r="J352" s="33">
        <f t="shared" si="3"/>
        <v>1</v>
      </c>
      <c r="K352" s="41">
        <v>1050.808</v>
      </c>
      <c r="L352" s="41">
        <v>62.322580000000002</v>
      </c>
      <c r="M352" s="39">
        <v>0</v>
      </c>
      <c r="N352" s="39">
        <v>0</v>
      </c>
      <c r="O352" s="39">
        <v>1</v>
      </c>
      <c r="P352" s="39">
        <v>0</v>
      </c>
      <c r="Q352" s="39">
        <v>0</v>
      </c>
      <c r="R352" s="39">
        <v>0</v>
      </c>
      <c r="S352" s="39">
        <v>0</v>
      </c>
      <c r="T352" s="39">
        <v>0</v>
      </c>
      <c r="U352" s="39">
        <v>0</v>
      </c>
      <c r="V352" s="39">
        <v>0</v>
      </c>
      <c r="W352" s="39">
        <v>0</v>
      </c>
      <c r="X352" s="39">
        <v>0</v>
      </c>
      <c r="Y352" s="39">
        <v>1</v>
      </c>
      <c r="Z352" s="39">
        <v>0</v>
      </c>
      <c r="AA352" s="39">
        <v>0</v>
      </c>
      <c r="AB352" s="39">
        <v>0</v>
      </c>
      <c r="AC352" s="39">
        <v>0</v>
      </c>
      <c r="AD352" s="39">
        <v>0</v>
      </c>
      <c r="AE352" s="39">
        <v>0</v>
      </c>
      <c r="AF352" s="39">
        <v>0</v>
      </c>
      <c r="AG352" s="39">
        <v>0</v>
      </c>
      <c r="AH352" s="39">
        <v>0</v>
      </c>
      <c r="AI352" s="39">
        <v>0</v>
      </c>
      <c r="AJ352" s="39">
        <v>0</v>
      </c>
      <c r="AK352" s="39">
        <v>0</v>
      </c>
      <c r="AL352" s="39">
        <v>0</v>
      </c>
      <c r="AM352" s="39">
        <v>0</v>
      </c>
      <c r="AN352" s="39">
        <v>0</v>
      </c>
      <c r="AO352" s="39">
        <v>0</v>
      </c>
      <c r="AP352" s="39"/>
    </row>
    <row r="353" spans="1:42">
      <c r="A353" s="27" t="s">
        <v>2186</v>
      </c>
      <c r="B353" s="27" t="s">
        <v>275</v>
      </c>
      <c r="C353" s="28">
        <v>36276</v>
      </c>
      <c r="D353" s="28">
        <v>173056</v>
      </c>
      <c r="E353" s="27" t="s">
        <v>1824</v>
      </c>
      <c r="F353" s="28">
        <v>416</v>
      </c>
      <c r="G353" s="28">
        <v>416</v>
      </c>
      <c r="H353" s="39">
        <v>1</v>
      </c>
      <c r="I353" s="40">
        <f t="shared" si="2"/>
        <v>0</v>
      </c>
      <c r="J353" s="33">
        <f t="shared" si="3"/>
        <v>1</v>
      </c>
      <c r="K353" s="41">
        <v>1144.0419999999999</v>
      </c>
      <c r="L353" s="41">
        <v>62.078159999999997</v>
      </c>
      <c r="M353" s="39">
        <v>0</v>
      </c>
      <c r="N353" s="39">
        <v>0</v>
      </c>
      <c r="O353" s="39">
        <v>1</v>
      </c>
      <c r="P353" s="39">
        <v>0</v>
      </c>
      <c r="Q353" s="39">
        <v>0</v>
      </c>
      <c r="R353" s="39">
        <v>0</v>
      </c>
      <c r="S353" s="39">
        <v>0</v>
      </c>
      <c r="T353" s="39">
        <v>0</v>
      </c>
      <c r="U353" s="39">
        <v>0</v>
      </c>
      <c r="V353" s="39">
        <v>0</v>
      </c>
      <c r="W353" s="39">
        <v>0</v>
      </c>
      <c r="X353" s="39">
        <v>0</v>
      </c>
      <c r="Y353" s="39">
        <v>1</v>
      </c>
      <c r="Z353" s="39">
        <v>0</v>
      </c>
      <c r="AA353" s="39">
        <v>0</v>
      </c>
      <c r="AB353" s="39">
        <v>0</v>
      </c>
      <c r="AC353" s="39">
        <v>0</v>
      </c>
      <c r="AD353" s="39">
        <v>0</v>
      </c>
      <c r="AE353" s="39">
        <v>0</v>
      </c>
      <c r="AF353" s="39">
        <v>0</v>
      </c>
      <c r="AG353" s="39">
        <v>0</v>
      </c>
      <c r="AH353" s="39">
        <v>0</v>
      </c>
      <c r="AI353" s="39">
        <v>0</v>
      </c>
      <c r="AJ353" s="39">
        <v>0</v>
      </c>
      <c r="AK353" s="39">
        <v>0</v>
      </c>
      <c r="AL353" s="39">
        <v>0</v>
      </c>
      <c r="AM353" s="39">
        <v>0</v>
      </c>
      <c r="AN353" s="39">
        <v>0</v>
      </c>
      <c r="AO353" s="39">
        <v>0</v>
      </c>
      <c r="AP353" s="39"/>
    </row>
    <row r="354" spans="1:42">
      <c r="A354" s="27" t="s">
        <v>2187</v>
      </c>
      <c r="B354" s="27" t="s">
        <v>1667</v>
      </c>
      <c r="C354" s="28">
        <v>26770</v>
      </c>
      <c r="D354" s="28">
        <v>173056</v>
      </c>
      <c r="E354" s="27" t="s">
        <v>1824</v>
      </c>
      <c r="F354" s="28">
        <v>416</v>
      </c>
      <c r="G354" s="28">
        <v>416</v>
      </c>
      <c r="H354" s="39">
        <v>1</v>
      </c>
      <c r="I354" s="40">
        <f t="shared" si="2"/>
        <v>0</v>
      </c>
      <c r="J354" s="33">
        <f t="shared" si="3"/>
        <v>1</v>
      </c>
      <c r="K354" s="41">
        <v>666.82320000000004</v>
      </c>
      <c r="L354" s="41">
        <v>62.373089999999998</v>
      </c>
      <c r="M354" s="39">
        <v>0</v>
      </c>
      <c r="N354" s="39">
        <v>0</v>
      </c>
      <c r="O354" s="39">
        <v>1</v>
      </c>
      <c r="P354" s="39">
        <v>0</v>
      </c>
      <c r="Q354" s="39">
        <v>0</v>
      </c>
      <c r="R354" s="39">
        <v>0</v>
      </c>
      <c r="S354" s="39">
        <v>0</v>
      </c>
      <c r="T354" s="39">
        <v>0</v>
      </c>
      <c r="U354" s="39">
        <v>0</v>
      </c>
      <c r="V354" s="39">
        <v>0</v>
      </c>
      <c r="W354" s="39">
        <v>0</v>
      </c>
      <c r="X354" s="39">
        <v>0</v>
      </c>
      <c r="Y354" s="39">
        <v>1</v>
      </c>
      <c r="Z354" s="39">
        <v>0</v>
      </c>
      <c r="AA354" s="39">
        <v>0</v>
      </c>
      <c r="AB354" s="39">
        <v>0</v>
      </c>
      <c r="AC354" s="39">
        <v>0</v>
      </c>
      <c r="AD354" s="39">
        <v>0</v>
      </c>
      <c r="AE354" s="39">
        <v>0</v>
      </c>
      <c r="AF354" s="39">
        <v>0</v>
      </c>
      <c r="AG354" s="39">
        <v>0</v>
      </c>
      <c r="AH354" s="39">
        <v>0</v>
      </c>
      <c r="AI354" s="39">
        <v>0</v>
      </c>
      <c r="AJ354" s="39">
        <v>0</v>
      </c>
      <c r="AK354" s="39">
        <v>0</v>
      </c>
      <c r="AL354" s="39">
        <v>0</v>
      </c>
      <c r="AM354" s="39">
        <v>0</v>
      </c>
      <c r="AN354" s="39">
        <v>0</v>
      </c>
      <c r="AO354" s="39">
        <v>0</v>
      </c>
      <c r="AP354" s="39"/>
    </row>
    <row r="355" spans="1:42">
      <c r="A355" s="27" t="s">
        <v>2188</v>
      </c>
      <c r="B355" s="27" t="s">
        <v>276</v>
      </c>
      <c r="C355" s="28">
        <v>29576</v>
      </c>
      <c r="D355" s="28">
        <v>173056</v>
      </c>
      <c r="E355" s="27" t="s">
        <v>1824</v>
      </c>
      <c r="F355" s="28">
        <v>416</v>
      </c>
      <c r="G355" s="28">
        <v>416</v>
      </c>
      <c r="H355" s="39">
        <v>1</v>
      </c>
      <c r="I355" s="40">
        <f t="shared" si="2"/>
        <v>0</v>
      </c>
      <c r="J355" s="33">
        <f t="shared" si="3"/>
        <v>1</v>
      </c>
      <c r="K355" s="41">
        <v>661.84659999999997</v>
      </c>
      <c r="L355" s="41">
        <v>64.478650000000002</v>
      </c>
      <c r="M355" s="39">
        <v>0</v>
      </c>
      <c r="N355" s="39">
        <v>0</v>
      </c>
      <c r="O355" s="39">
        <v>1</v>
      </c>
      <c r="P355" s="39">
        <v>0</v>
      </c>
      <c r="Q355" s="39">
        <v>0</v>
      </c>
      <c r="R355" s="39">
        <v>0</v>
      </c>
      <c r="S355" s="39">
        <v>0</v>
      </c>
      <c r="T355" s="39">
        <v>0</v>
      </c>
      <c r="U355" s="39">
        <v>0</v>
      </c>
      <c r="V355" s="39">
        <v>0</v>
      </c>
      <c r="W355" s="39">
        <v>0</v>
      </c>
      <c r="X355" s="39">
        <v>0</v>
      </c>
      <c r="Y355" s="39">
        <v>1</v>
      </c>
      <c r="Z355" s="39">
        <v>0</v>
      </c>
      <c r="AA355" s="39">
        <v>0</v>
      </c>
      <c r="AB355" s="39">
        <v>0</v>
      </c>
      <c r="AC355" s="39">
        <v>0</v>
      </c>
      <c r="AD355" s="39">
        <v>0</v>
      </c>
      <c r="AE355" s="39">
        <v>0</v>
      </c>
      <c r="AF355" s="39">
        <v>0</v>
      </c>
      <c r="AG355" s="39">
        <v>0</v>
      </c>
      <c r="AH355" s="39">
        <v>0</v>
      </c>
      <c r="AI355" s="39">
        <v>0</v>
      </c>
      <c r="AJ355" s="39">
        <v>0</v>
      </c>
      <c r="AK355" s="39">
        <v>0</v>
      </c>
      <c r="AL355" s="39">
        <v>0</v>
      </c>
      <c r="AM355" s="39">
        <v>0</v>
      </c>
      <c r="AN355" s="39">
        <v>0</v>
      </c>
      <c r="AO355" s="39">
        <v>0</v>
      </c>
      <c r="AP355" s="39"/>
    </row>
    <row r="356" spans="1:42">
      <c r="A356" s="27" t="s">
        <v>2189</v>
      </c>
      <c r="B356" s="27" t="s">
        <v>277</v>
      </c>
      <c r="C356" s="28">
        <v>27133</v>
      </c>
      <c r="D356" s="28">
        <v>173056</v>
      </c>
      <c r="E356" s="27" t="s">
        <v>1824</v>
      </c>
      <c r="F356" s="28">
        <v>416</v>
      </c>
      <c r="G356" s="28">
        <v>416</v>
      </c>
      <c r="H356" s="39">
        <v>1</v>
      </c>
      <c r="I356" s="40">
        <f t="shared" si="2"/>
        <v>0</v>
      </c>
      <c r="J356" s="33">
        <f t="shared" si="3"/>
        <v>1</v>
      </c>
      <c r="K356" s="41">
        <v>812.80139999999994</v>
      </c>
      <c r="L356" s="41">
        <v>49.812849999999997</v>
      </c>
      <c r="M356" s="39">
        <v>0</v>
      </c>
      <c r="N356" s="39">
        <v>0</v>
      </c>
      <c r="O356" s="39">
        <v>1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9">
        <v>0</v>
      </c>
      <c r="V356" s="39">
        <v>0</v>
      </c>
      <c r="W356" s="39">
        <v>0</v>
      </c>
      <c r="X356" s="39">
        <v>0</v>
      </c>
      <c r="Y356" s="39">
        <v>1</v>
      </c>
      <c r="Z356" s="39">
        <v>0</v>
      </c>
      <c r="AA356" s="39">
        <v>0</v>
      </c>
      <c r="AB356" s="39">
        <v>0</v>
      </c>
      <c r="AC356" s="39">
        <v>0</v>
      </c>
      <c r="AD356" s="39">
        <v>0</v>
      </c>
      <c r="AE356" s="39">
        <v>0</v>
      </c>
      <c r="AF356" s="39">
        <v>0</v>
      </c>
      <c r="AG356" s="39">
        <v>0</v>
      </c>
      <c r="AH356" s="39">
        <v>0</v>
      </c>
      <c r="AI356" s="39">
        <v>0</v>
      </c>
      <c r="AJ356" s="39">
        <v>0</v>
      </c>
      <c r="AK356" s="39">
        <v>0</v>
      </c>
      <c r="AL356" s="39">
        <v>0</v>
      </c>
      <c r="AM356" s="39">
        <v>0</v>
      </c>
      <c r="AN356" s="39">
        <v>0</v>
      </c>
      <c r="AO356" s="39">
        <v>0</v>
      </c>
      <c r="AP356" s="39"/>
    </row>
    <row r="357" spans="1:42">
      <c r="A357" s="27" t="s">
        <v>2190</v>
      </c>
      <c r="B357" s="27" t="s">
        <v>278</v>
      </c>
      <c r="C357" s="28">
        <v>25631</v>
      </c>
      <c r="D357" s="28">
        <v>173056</v>
      </c>
      <c r="E357" s="27" t="s">
        <v>1824</v>
      </c>
      <c r="F357" s="28">
        <v>416</v>
      </c>
      <c r="G357" s="28">
        <v>416</v>
      </c>
      <c r="H357" s="39">
        <v>1</v>
      </c>
      <c r="I357" s="40">
        <f t="shared" si="2"/>
        <v>0</v>
      </c>
      <c r="J357" s="33">
        <f t="shared" si="3"/>
        <v>1</v>
      </c>
      <c r="K357" s="41">
        <v>360.07040000000001</v>
      </c>
      <c r="L357" s="41">
        <v>70.101219999999998</v>
      </c>
      <c r="M357" s="39">
        <v>0</v>
      </c>
      <c r="N357" s="39">
        <v>0</v>
      </c>
      <c r="O357" s="39">
        <v>1</v>
      </c>
      <c r="P357" s="39">
        <v>0</v>
      </c>
      <c r="Q357" s="39">
        <v>0</v>
      </c>
      <c r="R357" s="39">
        <v>0</v>
      </c>
      <c r="S357" s="39">
        <v>0</v>
      </c>
      <c r="T357" s="39">
        <v>0</v>
      </c>
      <c r="U357" s="39">
        <v>0</v>
      </c>
      <c r="V357" s="39">
        <v>0</v>
      </c>
      <c r="W357" s="39">
        <v>0</v>
      </c>
      <c r="X357" s="39">
        <v>0</v>
      </c>
      <c r="Y357" s="39">
        <v>1</v>
      </c>
      <c r="Z357" s="39">
        <v>0</v>
      </c>
      <c r="AA357" s="39">
        <v>0</v>
      </c>
      <c r="AB357" s="39">
        <v>0</v>
      </c>
      <c r="AC357" s="39">
        <v>0</v>
      </c>
      <c r="AD357" s="39">
        <v>0</v>
      </c>
      <c r="AE357" s="39">
        <v>0</v>
      </c>
      <c r="AF357" s="39">
        <v>0</v>
      </c>
      <c r="AG357" s="39">
        <v>0</v>
      </c>
      <c r="AH357" s="39">
        <v>0</v>
      </c>
      <c r="AI357" s="39">
        <v>0</v>
      </c>
      <c r="AJ357" s="39">
        <v>0</v>
      </c>
      <c r="AK357" s="39">
        <v>0</v>
      </c>
      <c r="AL357" s="39">
        <v>0</v>
      </c>
      <c r="AM357" s="39">
        <v>0</v>
      </c>
      <c r="AN357" s="39">
        <v>0</v>
      </c>
      <c r="AO357" s="39">
        <v>0</v>
      </c>
      <c r="AP357" s="39"/>
    </row>
    <row r="358" spans="1:42">
      <c r="A358" s="27" t="s">
        <v>2191</v>
      </c>
      <c r="B358" s="27" t="s">
        <v>1670</v>
      </c>
      <c r="C358" s="28">
        <v>45958</v>
      </c>
      <c r="D358" s="28">
        <v>173056</v>
      </c>
      <c r="E358" s="27" t="s">
        <v>1824</v>
      </c>
      <c r="F358" s="28">
        <v>416</v>
      </c>
      <c r="G358" s="28">
        <v>416</v>
      </c>
      <c r="H358" s="39">
        <v>1</v>
      </c>
      <c r="I358" s="40">
        <f t="shared" si="2"/>
        <v>0</v>
      </c>
      <c r="J358" s="33">
        <f t="shared" si="3"/>
        <v>1</v>
      </c>
      <c r="K358" s="41">
        <v>3941.0830000000001</v>
      </c>
      <c r="L358" s="41">
        <v>69.164029999999997</v>
      </c>
      <c r="M358" s="39">
        <v>0</v>
      </c>
      <c r="N358" s="39">
        <v>0</v>
      </c>
      <c r="O358" s="39">
        <v>1</v>
      </c>
      <c r="P358" s="39">
        <v>0</v>
      </c>
      <c r="Q358" s="39">
        <v>0</v>
      </c>
      <c r="R358" s="39">
        <v>0</v>
      </c>
      <c r="S358" s="39">
        <v>0</v>
      </c>
      <c r="T358" s="39">
        <v>0</v>
      </c>
      <c r="U358" s="39">
        <v>0</v>
      </c>
      <c r="V358" s="39">
        <v>0</v>
      </c>
      <c r="W358" s="39">
        <v>0</v>
      </c>
      <c r="X358" s="39">
        <v>0</v>
      </c>
      <c r="Y358" s="39">
        <v>1</v>
      </c>
      <c r="Z358" s="39">
        <v>0</v>
      </c>
      <c r="AA358" s="39">
        <v>0</v>
      </c>
      <c r="AB358" s="39">
        <v>0</v>
      </c>
      <c r="AC358" s="39">
        <v>0</v>
      </c>
      <c r="AD358" s="39">
        <v>0</v>
      </c>
      <c r="AE358" s="39">
        <v>0</v>
      </c>
      <c r="AF358" s="39">
        <v>0</v>
      </c>
      <c r="AG358" s="39">
        <v>0</v>
      </c>
      <c r="AH358" s="39">
        <v>0</v>
      </c>
      <c r="AI358" s="39">
        <v>0</v>
      </c>
      <c r="AJ358" s="39">
        <v>0</v>
      </c>
      <c r="AK358" s="39">
        <v>0</v>
      </c>
      <c r="AL358" s="39">
        <v>0</v>
      </c>
      <c r="AM358" s="39">
        <v>0</v>
      </c>
      <c r="AN358" s="39">
        <v>0</v>
      </c>
      <c r="AO358" s="39">
        <v>0</v>
      </c>
      <c r="AP358" s="39"/>
    </row>
    <row r="359" spans="1:42">
      <c r="A359" s="27" t="s">
        <v>2192</v>
      </c>
      <c r="B359" s="27" t="s">
        <v>1672</v>
      </c>
      <c r="C359" s="28">
        <v>38245</v>
      </c>
      <c r="D359" s="28">
        <v>173056</v>
      </c>
      <c r="E359" s="27" t="s">
        <v>1824</v>
      </c>
      <c r="F359" s="28">
        <v>416</v>
      </c>
      <c r="G359" s="28">
        <v>416</v>
      </c>
      <c r="H359" s="39">
        <v>1</v>
      </c>
      <c r="I359" s="40">
        <f t="shared" si="2"/>
        <v>0</v>
      </c>
      <c r="J359" s="33">
        <f t="shared" si="3"/>
        <v>1</v>
      </c>
      <c r="K359" s="41">
        <v>1404.748</v>
      </c>
      <c r="L359" s="41">
        <v>58.618659999999998</v>
      </c>
      <c r="M359" s="39">
        <v>0</v>
      </c>
      <c r="N359" s="39">
        <v>0</v>
      </c>
      <c r="O359" s="39">
        <v>1</v>
      </c>
      <c r="P359" s="39">
        <v>0</v>
      </c>
      <c r="Q359" s="39">
        <v>0</v>
      </c>
      <c r="R359" s="39">
        <v>0</v>
      </c>
      <c r="S359" s="39">
        <v>0</v>
      </c>
      <c r="T359" s="39">
        <v>0</v>
      </c>
      <c r="U359" s="39">
        <v>0</v>
      </c>
      <c r="V359" s="39">
        <v>0</v>
      </c>
      <c r="W359" s="39">
        <v>0</v>
      </c>
      <c r="X359" s="39">
        <v>0</v>
      </c>
      <c r="Y359" s="39">
        <v>1</v>
      </c>
      <c r="Z359" s="39">
        <v>0</v>
      </c>
      <c r="AA359" s="39">
        <v>0</v>
      </c>
      <c r="AB359" s="39">
        <v>0</v>
      </c>
      <c r="AC359" s="39">
        <v>0</v>
      </c>
      <c r="AD359" s="39">
        <v>0</v>
      </c>
      <c r="AE359" s="39">
        <v>0</v>
      </c>
      <c r="AF359" s="39">
        <v>0</v>
      </c>
      <c r="AG359" s="39">
        <v>0</v>
      </c>
      <c r="AH359" s="39">
        <v>0</v>
      </c>
      <c r="AI359" s="39">
        <v>0</v>
      </c>
      <c r="AJ359" s="39">
        <v>0</v>
      </c>
      <c r="AK359" s="39">
        <v>0</v>
      </c>
      <c r="AL359" s="39">
        <v>0</v>
      </c>
      <c r="AM359" s="39">
        <v>0</v>
      </c>
      <c r="AN359" s="39">
        <v>0</v>
      </c>
      <c r="AO359" s="39">
        <v>0</v>
      </c>
      <c r="AP359" s="39"/>
    </row>
    <row r="360" spans="1:42">
      <c r="A360" s="27" t="s">
        <v>2193</v>
      </c>
      <c r="B360" s="27" t="s">
        <v>279</v>
      </c>
      <c r="C360" s="28">
        <v>28778</v>
      </c>
      <c r="D360" s="28">
        <v>173056</v>
      </c>
      <c r="E360" s="27" t="s">
        <v>1824</v>
      </c>
      <c r="F360" s="28">
        <v>416</v>
      </c>
      <c r="G360" s="28">
        <v>416</v>
      </c>
      <c r="H360" s="39">
        <v>1</v>
      </c>
      <c r="I360" s="40">
        <f t="shared" si="2"/>
        <v>0</v>
      </c>
      <c r="J360" s="33">
        <f t="shared" si="3"/>
        <v>1</v>
      </c>
      <c r="K360" s="41">
        <v>665.30409999999995</v>
      </c>
      <c r="L360" s="41">
        <v>59.005560000000003</v>
      </c>
      <c r="M360" s="39">
        <v>0</v>
      </c>
      <c r="N360" s="39">
        <v>0</v>
      </c>
      <c r="O360" s="39">
        <v>1</v>
      </c>
      <c r="P360" s="39">
        <v>0</v>
      </c>
      <c r="Q360" s="39">
        <v>0</v>
      </c>
      <c r="R360" s="39">
        <v>0</v>
      </c>
      <c r="S360" s="39">
        <v>0</v>
      </c>
      <c r="T360" s="39">
        <v>0</v>
      </c>
      <c r="U360" s="39">
        <v>0</v>
      </c>
      <c r="V360" s="39">
        <v>0</v>
      </c>
      <c r="W360" s="39">
        <v>0</v>
      </c>
      <c r="X360" s="39">
        <v>0</v>
      </c>
      <c r="Y360" s="39">
        <v>1</v>
      </c>
      <c r="Z360" s="39">
        <v>0</v>
      </c>
      <c r="AA360" s="39">
        <v>0</v>
      </c>
      <c r="AB360" s="39">
        <v>0</v>
      </c>
      <c r="AC360" s="39">
        <v>0</v>
      </c>
      <c r="AD360" s="39">
        <v>0</v>
      </c>
      <c r="AE360" s="39">
        <v>0</v>
      </c>
      <c r="AF360" s="39">
        <v>0</v>
      </c>
      <c r="AG360" s="39">
        <v>0</v>
      </c>
      <c r="AH360" s="39">
        <v>0</v>
      </c>
      <c r="AI360" s="39">
        <v>0</v>
      </c>
      <c r="AJ360" s="39">
        <v>0</v>
      </c>
      <c r="AK360" s="39">
        <v>0</v>
      </c>
      <c r="AL360" s="39">
        <v>0</v>
      </c>
      <c r="AM360" s="39">
        <v>0</v>
      </c>
      <c r="AN360" s="39">
        <v>0</v>
      </c>
      <c r="AO360" s="39">
        <v>0</v>
      </c>
      <c r="AP360" s="39"/>
    </row>
    <row r="361" spans="1:42">
      <c r="A361" s="27" t="s">
        <v>2194</v>
      </c>
      <c r="B361" s="27" t="s">
        <v>1673</v>
      </c>
      <c r="C361" s="28">
        <v>32945</v>
      </c>
      <c r="D361" s="28">
        <v>173056</v>
      </c>
      <c r="E361" s="27" t="s">
        <v>1824</v>
      </c>
      <c r="F361" s="28">
        <v>416</v>
      </c>
      <c r="G361" s="28">
        <v>416</v>
      </c>
      <c r="H361" s="39">
        <v>1</v>
      </c>
      <c r="I361" s="40">
        <f t="shared" si="2"/>
        <v>0</v>
      </c>
      <c r="J361" s="33">
        <f t="shared" si="3"/>
        <v>1</v>
      </c>
      <c r="K361" s="41">
        <v>788.70339999999999</v>
      </c>
      <c r="L361" s="41">
        <v>47.571809999999999</v>
      </c>
      <c r="M361" s="39">
        <v>0</v>
      </c>
      <c r="N361" s="39">
        <v>0</v>
      </c>
      <c r="O361" s="39">
        <v>1</v>
      </c>
      <c r="P361" s="39">
        <v>0</v>
      </c>
      <c r="Q361" s="39">
        <v>0</v>
      </c>
      <c r="R361" s="39">
        <v>0</v>
      </c>
      <c r="S361" s="39">
        <v>0</v>
      </c>
      <c r="T361" s="39">
        <v>0</v>
      </c>
      <c r="U361" s="39">
        <v>0</v>
      </c>
      <c r="V361" s="39">
        <v>0</v>
      </c>
      <c r="W361" s="39">
        <v>0</v>
      </c>
      <c r="X361" s="39">
        <v>0</v>
      </c>
      <c r="Y361" s="39">
        <v>1</v>
      </c>
      <c r="Z361" s="39">
        <v>0</v>
      </c>
      <c r="AA361" s="39">
        <v>0</v>
      </c>
      <c r="AB361" s="39">
        <v>0</v>
      </c>
      <c r="AC361" s="39">
        <v>0</v>
      </c>
      <c r="AD361" s="39">
        <v>0</v>
      </c>
      <c r="AE361" s="39">
        <v>0</v>
      </c>
      <c r="AF361" s="39">
        <v>0</v>
      </c>
      <c r="AG361" s="39">
        <v>0</v>
      </c>
      <c r="AH361" s="39">
        <v>0</v>
      </c>
      <c r="AI361" s="39">
        <v>0</v>
      </c>
      <c r="AJ361" s="39">
        <v>0</v>
      </c>
      <c r="AK361" s="39">
        <v>0</v>
      </c>
      <c r="AL361" s="39">
        <v>0</v>
      </c>
      <c r="AM361" s="39">
        <v>0</v>
      </c>
      <c r="AN361" s="39">
        <v>0</v>
      </c>
      <c r="AO361" s="39">
        <v>0</v>
      </c>
      <c r="AP361" s="39"/>
    </row>
    <row r="362" spans="1:42">
      <c r="A362" s="27" t="s">
        <v>2195</v>
      </c>
      <c r="B362" s="27" t="s">
        <v>280</v>
      </c>
      <c r="C362" s="28">
        <v>16364</v>
      </c>
      <c r="D362" s="28">
        <v>173056</v>
      </c>
      <c r="E362" s="27" t="s">
        <v>1824</v>
      </c>
      <c r="F362" s="28">
        <v>416</v>
      </c>
      <c r="G362" s="28">
        <v>416</v>
      </c>
      <c r="H362" s="39">
        <v>1</v>
      </c>
      <c r="I362" s="40">
        <f t="shared" si="2"/>
        <v>0</v>
      </c>
      <c r="J362" s="33">
        <f t="shared" si="3"/>
        <v>1</v>
      </c>
      <c r="K362" s="41">
        <v>367.42450000000002</v>
      </c>
      <c r="L362" s="41">
        <v>65.951170000000005</v>
      </c>
      <c r="M362" s="39">
        <v>0</v>
      </c>
      <c r="N362" s="39">
        <v>0</v>
      </c>
      <c r="O362" s="39">
        <v>1</v>
      </c>
      <c r="P362" s="39">
        <v>0</v>
      </c>
      <c r="Q362" s="39">
        <v>0</v>
      </c>
      <c r="R362" s="39">
        <v>0</v>
      </c>
      <c r="S362" s="39">
        <v>0</v>
      </c>
      <c r="T362" s="39">
        <v>0</v>
      </c>
      <c r="U362" s="39">
        <v>0</v>
      </c>
      <c r="V362" s="39">
        <v>0</v>
      </c>
      <c r="W362" s="39">
        <v>0</v>
      </c>
      <c r="X362" s="39">
        <v>0</v>
      </c>
      <c r="Y362" s="39">
        <v>1</v>
      </c>
      <c r="Z362" s="39">
        <v>0</v>
      </c>
      <c r="AA362" s="39">
        <v>0</v>
      </c>
      <c r="AB362" s="39">
        <v>0</v>
      </c>
      <c r="AC362" s="39">
        <v>0</v>
      </c>
      <c r="AD362" s="39">
        <v>0</v>
      </c>
      <c r="AE362" s="39">
        <v>0</v>
      </c>
      <c r="AF362" s="39">
        <v>0</v>
      </c>
      <c r="AG362" s="39">
        <v>0</v>
      </c>
      <c r="AH362" s="39">
        <v>0</v>
      </c>
      <c r="AI362" s="39">
        <v>0</v>
      </c>
      <c r="AJ362" s="39">
        <v>0</v>
      </c>
      <c r="AK362" s="39">
        <v>0</v>
      </c>
      <c r="AL362" s="39">
        <v>0</v>
      </c>
      <c r="AM362" s="39">
        <v>0</v>
      </c>
      <c r="AN362" s="39">
        <v>0</v>
      </c>
      <c r="AO362" s="39">
        <v>0</v>
      </c>
      <c r="AP362" s="39"/>
    </row>
    <row r="363" spans="1:42">
      <c r="A363" s="27" t="s">
        <v>2196</v>
      </c>
      <c r="B363" s="27" t="s">
        <v>1674</v>
      </c>
      <c r="C363" s="28">
        <v>27720</v>
      </c>
      <c r="D363" s="28">
        <v>173056</v>
      </c>
      <c r="E363" s="27" t="s">
        <v>1824</v>
      </c>
      <c r="F363" s="28">
        <v>416</v>
      </c>
      <c r="G363" s="28">
        <v>416</v>
      </c>
      <c r="H363" s="39">
        <v>1</v>
      </c>
      <c r="I363" s="40">
        <f t="shared" si="2"/>
        <v>0</v>
      </c>
      <c r="J363" s="33">
        <f t="shared" si="3"/>
        <v>1</v>
      </c>
      <c r="K363" s="41">
        <v>1098.5650000000001</v>
      </c>
      <c r="L363" s="41">
        <v>83.814319999999995</v>
      </c>
      <c r="M363" s="39">
        <v>0</v>
      </c>
      <c r="N363" s="39">
        <v>0</v>
      </c>
      <c r="O363" s="39">
        <v>1</v>
      </c>
      <c r="P363" s="39">
        <v>0</v>
      </c>
      <c r="Q363" s="39">
        <v>0</v>
      </c>
      <c r="R363" s="39">
        <v>0</v>
      </c>
      <c r="S363" s="39">
        <v>0</v>
      </c>
      <c r="T363" s="39">
        <v>0</v>
      </c>
      <c r="U363" s="39">
        <v>0</v>
      </c>
      <c r="V363" s="39">
        <v>0</v>
      </c>
      <c r="W363" s="39">
        <v>0</v>
      </c>
      <c r="X363" s="39">
        <v>0</v>
      </c>
      <c r="Y363" s="39">
        <v>1</v>
      </c>
      <c r="Z363" s="39">
        <v>0</v>
      </c>
      <c r="AA363" s="39">
        <v>0</v>
      </c>
      <c r="AB363" s="39">
        <v>0</v>
      </c>
      <c r="AC363" s="39">
        <v>0</v>
      </c>
      <c r="AD363" s="39">
        <v>0</v>
      </c>
      <c r="AE363" s="39">
        <v>0</v>
      </c>
      <c r="AF363" s="39">
        <v>0</v>
      </c>
      <c r="AG363" s="39">
        <v>0</v>
      </c>
      <c r="AH363" s="39">
        <v>0</v>
      </c>
      <c r="AI363" s="39">
        <v>0</v>
      </c>
      <c r="AJ363" s="39">
        <v>0</v>
      </c>
      <c r="AK363" s="39">
        <v>0</v>
      </c>
      <c r="AL363" s="39">
        <v>0</v>
      </c>
      <c r="AM363" s="39">
        <v>0</v>
      </c>
      <c r="AN363" s="39">
        <v>0</v>
      </c>
      <c r="AO363" s="39">
        <v>0</v>
      </c>
      <c r="AP363" s="39"/>
    </row>
    <row r="364" spans="1:42">
      <c r="A364" s="27" t="s">
        <v>2197</v>
      </c>
      <c r="B364" s="27" t="s">
        <v>281</v>
      </c>
      <c r="C364" s="28">
        <v>45544</v>
      </c>
      <c r="D364" s="28">
        <v>173056</v>
      </c>
      <c r="E364" s="27" t="s">
        <v>1824</v>
      </c>
      <c r="F364" s="28">
        <v>416</v>
      </c>
      <c r="G364" s="28">
        <v>416</v>
      </c>
      <c r="H364" s="39">
        <v>1</v>
      </c>
      <c r="I364" s="40">
        <f t="shared" si="2"/>
        <v>0</v>
      </c>
      <c r="J364" s="33">
        <f t="shared" si="3"/>
        <v>1</v>
      </c>
      <c r="K364" s="41">
        <v>2344.0940000000001</v>
      </c>
      <c r="L364" s="41">
        <v>62.746130000000001</v>
      </c>
      <c r="M364" s="39">
        <v>0</v>
      </c>
      <c r="N364" s="39">
        <v>0</v>
      </c>
      <c r="O364" s="39">
        <v>1</v>
      </c>
      <c r="P364" s="39">
        <v>0</v>
      </c>
      <c r="Q364" s="39">
        <v>0</v>
      </c>
      <c r="R364" s="39">
        <v>0</v>
      </c>
      <c r="S364" s="39">
        <v>0</v>
      </c>
      <c r="T364" s="39">
        <v>0</v>
      </c>
      <c r="U364" s="39">
        <v>0</v>
      </c>
      <c r="V364" s="39">
        <v>0</v>
      </c>
      <c r="W364" s="39">
        <v>0</v>
      </c>
      <c r="X364" s="39">
        <v>0</v>
      </c>
      <c r="Y364" s="39">
        <v>1</v>
      </c>
      <c r="Z364" s="39">
        <v>0</v>
      </c>
      <c r="AA364" s="39">
        <v>0</v>
      </c>
      <c r="AB364" s="39">
        <v>0</v>
      </c>
      <c r="AC364" s="39">
        <v>0</v>
      </c>
      <c r="AD364" s="39">
        <v>0</v>
      </c>
      <c r="AE364" s="39">
        <v>0</v>
      </c>
      <c r="AF364" s="39">
        <v>0</v>
      </c>
      <c r="AG364" s="39">
        <v>0</v>
      </c>
      <c r="AH364" s="39">
        <v>0</v>
      </c>
      <c r="AI364" s="39">
        <v>0</v>
      </c>
      <c r="AJ364" s="39">
        <v>0</v>
      </c>
      <c r="AK364" s="39">
        <v>0</v>
      </c>
      <c r="AL364" s="39">
        <v>0</v>
      </c>
      <c r="AM364" s="39">
        <v>0</v>
      </c>
      <c r="AN364" s="39">
        <v>0</v>
      </c>
      <c r="AO364" s="39">
        <v>0</v>
      </c>
      <c r="AP364" s="39"/>
    </row>
    <row r="365" spans="1:42">
      <c r="A365" s="27" t="s">
        <v>2198</v>
      </c>
      <c r="B365" s="27" t="s">
        <v>1675</v>
      </c>
      <c r="C365" s="28">
        <v>36407</v>
      </c>
      <c r="D365" s="28">
        <v>173056</v>
      </c>
      <c r="E365" s="27" t="s">
        <v>1824</v>
      </c>
      <c r="F365" s="28">
        <v>416</v>
      </c>
      <c r="G365" s="28">
        <v>416</v>
      </c>
      <c r="H365" s="39">
        <v>1</v>
      </c>
      <c r="I365" s="40">
        <f t="shared" si="2"/>
        <v>0</v>
      </c>
      <c r="J365" s="33">
        <f t="shared" si="3"/>
        <v>1</v>
      </c>
      <c r="K365" s="41">
        <v>1080.827</v>
      </c>
      <c r="L365" s="41">
        <v>73.193569999999994</v>
      </c>
      <c r="M365" s="39">
        <v>0</v>
      </c>
      <c r="N365" s="39">
        <v>0</v>
      </c>
      <c r="O365" s="39">
        <v>1</v>
      </c>
      <c r="P365" s="39">
        <v>0</v>
      </c>
      <c r="Q365" s="39">
        <v>0</v>
      </c>
      <c r="R365" s="39">
        <v>0</v>
      </c>
      <c r="S365" s="39">
        <v>0</v>
      </c>
      <c r="T365" s="39">
        <v>0</v>
      </c>
      <c r="U365" s="39">
        <v>0</v>
      </c>
      <c r="V365" s="39">
        <v>0</v>
      </c>
      <c r="W365" s="39">
        <v>0</v>
      </c>
      <c r="X365" s="39">
        <v>0</v>
      </c>
      <c r="Y365" s="39">
        <v>1</v>
      </c>
      <c r="Z365" s="39">
        <v>0</v>
      </c>
      <c r="AA365" s="39">
        <v>0</v>
      </c>
      <c r="AB365" s="39">
        <v>0</v>
      </c>
      <c r="AC365" s="39">
        <v>0</v>
      </c>
      <c r="AD365" s="39">
        <v>0</v>
      </c>
      <c r="AE365" s="39">
        <v>0</v>
      </c>
      <c r="AF365" s="39">
        <v>0</v>
      </c>
      <c r="AG365" s="39">
        <v>0</v>
      </c>
      <c r="AH365" s="39">
        <v>0</v>
      </c>
      <c r="AI365" s="39">
        <v>0</v>
      </c>
      <c r="AJ365" s="39">
        <v>0</v>
      </c>
      <c r="AK365" s="39">
        <v>0</v>
      </c>
      <c r="AL365" s="39">
        <v>0</v>
      </c>
      <c r="AM365" s="39">
        <v>0</v>
      </c>
      <c r="AN365" s="39">
        <v>0</v>
      </c>
      <c r="AO365" s="39">
        <v>0</v>
      </c>
      <c r="AP365" s="39"/>
    </row>
    <row r="366" spans="1:42">
      <c r="A366" s="27" t="s">
        <v>2199</v>
      </c>
      <c r="B366" s="27" t="s">
        <v>282</v>
      </c>
      <c r="C366" s="28">
        <v>35403</v>
      </c>
      <c r="D366" s="28">
        <v>173056</v>
      </c>
      <c r="E366" s="27" t="s">
        <v>1824</v>
      </c>
      <c r="F366" s="28">
        <v>416</v>
      </c>
      <c r="G366" s="28">
        <v>416</v>
      </c>
      <c r="H366" s="39">
        <v>1</v>
      </c>
      <c r="I366" s="40">
        <f t="shared" si="2"/>
        <v>0</v>
      </c>
      <c r="J366" s="33">
        <f t="shared" si="3"/>
        <v>1</v>
      </c>
      <c r="K366" s="41">
        <v>2330.8649999999998</v>
      </c>
      <c r="L366" s="41">
        <v>73.106859999999998</v>
      </c>
      <c r="M366" s="39">
        <v>0</v>
      </c>
      <c r="N366" s="39">
        <v>0</v>
      </c>
      <c r="O366" s="39">
        <v>1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9">
        <v>0</v>
      </c>
      <c r="V366" s="39">
        <v>0</v>
      </c>
      <c r="W366" s="39">
        <v>0</v>
      </c>
      <c r="X366" s="39">
        <v>0</v>
      </c>
      <c r="Y366" s="39">
        <v>1</v>
      </c>
      <c r="Z366" s="39">
        <v>0</v>
      </c>
      <c r="AA366" s="39">
        <v>0</v>
      </c>
      <c r="AB366" s="39">
        <v>0</v>
      </c>
      <c r="AC366" s="39">
        <v>0</v>
      </c>
      <c r="AD366" s="39">
        <v>0</v>
      </c>
      <c r="AE366" s="39">
        <v>0</v>
      </c>
      <c r="AF366" s="39">
        <v>0</v>
      </c>
      <c r="AG366" s="39">
        <v>0</v>
      </c>
      <c r="AH366" s="39">
        <v>0</v>
      </c>
      <c r="AI366" s="39">
        <v>0</v>
      </c>
      <c r="AJ366" s="39">
        <v>0</v>
      </c>
      <c r="AK366" s="39">
        <v>0</v>
      </c>
      <c r="AL366" s="39">
        <v>0</v>
      </c>
      <c r="AM366" s="39">
        <v>0</v>
      </c>
      <c r="AN366" s="39">
        <v>0</v>
      </c>
      <c r="AO366" s="39">
        <v>0</v>
      </c>
      <c r="AP366" s="39"/>
    </row>
    <row r="367" spans="1:42">
      <c r="A367" s="27" t="s">
        <v>2200</v>
      </c>
      <c r="B367" s="27" t="s">
        <v>1676</v>
      </c>
      <c r="C367" s="28">
        <v>39809</v>
      </c>
      <c r="D367" s="28">
        <v>173056</v>
      </c>
      <c r="E367" s="27" t="s">
        <v>1824</v>
      </c>
      <c r="F367" s="28">
        <v>416</v>
      </c>
      <c r="G367" s="28">
        <v>416</v>
      </c>
      <c r="H367" s="39">
        <v>1</v>
      </c>
      <c r="I367" s="40">
        <f t="shared" si="2"/>
        <v>0</v>
      </c>
      <c r="J367" s="33">
        <f t="shared" si="3"/>
        <v>1</v>
      </c>
      <c r="K367" s="41">
        <v>2255.3539999999998</v>
      </c>
      <c r="L367" s="41">
        <v>55.537289999999999</v>
      </c>
      <c r="M367" s="39">
        <v>0</v>
      </c>
      <c r="N367" s="39">
        <v>0</v>
      </c>
      <c r="O367" s="39">
        <v>1</v>
      </c>
      <c r="P367" s="39">
        <v>0</v>
      </c>
      <c r="Q367" s="39">
        <v>0</v>
      </c>
      <c r="R367" s="39">
        <v>0</v>
      </c>
      <c r="S367" s="39">
        <v>0</v>
      </c>
      <c r="T367" s="39">
        <v>0</v>
      </c>
      <c r="U367" s="39">
        <v>0</v>
      </c>
      <c r="V367" s="39">
        <v>0</v>
      </c>
      <c r="W367" s="39">
        <v>0</v>
      </c>
      <c r="X367" s="39">
        <v>0</v>
      </c>
      <c r="Y367" s="39">
        <v>1</v>
      </c>
      <c r="Z367" s="39">
        <v>0</v>
      </c>
      <c r="AA367" s="39">
        <v>0</v>
      </c>
      <c r="AB367" s="39">
        <v>0</v>
      </c>
      <c r="AC367" s="39">
        <v>0</v>
      </c>
      <c r="AD367" s="39">
        <v>0</v>
      </c>
      <c r="AE367" s="39">
        <v>0</v>
      </c>
      <c r="AF367" s="39">
        <v>0</v>
      </c>
      <c r="AG367" s="39">
        <v>0</v>
      </c>
      <c r="AH367" s="39">
        <v>0</v>
      </c>
      <c r="AI367" s="39">
        <v>0</v>
      </c>
      <c r="AJ367" s="39">
        <v>0</v>
      </c>
      <c r="AK367" s="39">
        <v>0</v>
      </c>
      <c r="AL367" s="39">
        <v>0</v>
      </c>
      <c r="AM367" s="39">
        <v>0</v>
      </c>
      <c r="AN367" s="39">
        <v>0</v>
      </c>
      <c r="AO367" s="39">
        <v>0</v>
      </c>
      <c r="AP367" s="39"/>
    </row>
    <row r="368" spans="1:42">
      <c r="A368" s="27" t="s">
        <v>2201</v>
      </c>
      <c r="B368" s="27" t="s">
        <v>283</v>
      </c>
      <c r="C368" s="28">
        <v>33368</v>
      </c>
      <c r="D368" s="28">
        <v>173056</v>
      </c>
      <c r="E368" s="27" t="s">
        <v>1824</v>
      </c>
      <c r="F368" s="28">
        <v>416</v>
      </c>
      <c r="G368" s="28">
        <v>416</v>
      </c>
      <c r="H368" s="39">
        <v>1</v>
      </c>
      <c r="I368" s="40">
        <f t="shared" si="2"/>
        <v>0</v>
      </c>
      <c r="J368" s="33">
        <f t="shared" si="3"/>
        <v>1</v>
      </c>
      <c r="K368" s="41">
        <v>914.50170000000003</v>
      </c>
      <c r="L368" s="41">
        <v>31.743870000000001</v>
      </c>
      <c r="M368" s="39">
        <v>0</v>
      </c>
      <c r="N368" s="39">
        <v>0</v>
      </c>
      <c r="O368" s="39">
        <v>1</v>
      </c>
      <c r="P368" s="39">
        <v>0</v>
      </c>
      <c r="Q368" s="39">
        <v>0</v>
      </c>
      <c r="R368" s="39">
        <v>0</v>
      </c>
      <c r="S368" s="39">
        <v>0</v>
      </c>
      <c r="T368" s="39">
        <v>0</v>
      </c>
      <c r="U368" s="39">
        <v>0</v>
      </c>
      <c r="V368" s="39">
        <v>0</v>
      </c>
      <c r="W368" s="39">
        <v>0</v>
      </c>
      <c r="X368" s="39">
        <v>0</v>
      </c>
      <c r="Y368" s="39">
        <v>1</v>
      </c>
      <c r="Z368" s="39">
        <v>0</v>
      </c>
      <c r="AA368" s="39">
        <v>0</v>
      </c>
      <c r="AB368" s="39">
        <v>0</v>
      </c>
      <c r="AC368" s="39">
        <v>0</v>
      </c>
      <c r="AD368" s="39">
        <v>0</v>
      </c>
      <c r="AE368" s="39">
        <v>0</v>
      </c>
      <c r="AF368" s="39">
        <v>0</v>
      </c>
      <c r="AG368" s="39">
        <v>0</v>
      </c>
      <c r="AH368" s="39">
        <v>0</v>
      </c>
      <c r="AI368" s="39">
        <v>0</v>
      </c>
      <c r="AJ368" s="39">
        <v>0</v>
      </c>
      <c r="AK368" s="39">
        <v>0</v>
      </c>
      <c r="AL368" s="39">
        <v>0</v>
      </c>
      <c r="AM368" s="39">
        <v>0</v>
      </c>
      <c r="AN368" s="39">
        <v>0</v>
      </c>
      <c r="AO368" s="39">
        <v>0</v>
      </c>
      <c r="AP368" s="39"/>
    </row>
    <row r="369" spans="1:42">
      <c r="A369" s="27" t="s">
        <v>2202</v>
      </c>
      <c r="B369" s="27" t="s">
        <v>284</v>
      </c>
      <c r="C369" s="28">
        <v>29405</v>
      </c>
      <c r="D369" s="28">
        <v>173056</v>
      </c>
      <c r="E369" s="27" t="s">
        <v>1824</v>
      </c>
      <c r="F369" s="28">
        <v>416</v>
      </c>
      <c r="G369" s="28">
        <v>416</v>
      </c>
      <c r="H369" s="39">
        <v>1</v>
      </c>
      <c r="I369" s="40">
        <f t="shared" si="2"/>
        <v>0</v>
      </c>
      <c r="J369" s="33">
        <f t="shared" si="3"/>
        <v>1</v>
      </c>
      <c r="K369" s="41">
        <v>869.77530000000002</v>
      </c>
      <c r="L369" s="41">
        <v>71.850890000000007</v>
      </c>
      <c r="M369" s="39">
        <v>0</v>
      </c>
      <c r="N369" s="39">
        <v>0</v>
      </c>
      <c r="O369" s="39">
        <v>1</v>
      </c>
      <c r="P369" s="39">
        <v>0</v>
      </c>
      <c r="Q369" s="39">
        <v>0</v>
      </c>
      <c r="R369" s="39">
        <v>0</v>
      </c>
      <c r="S369" s="39">
        <v>0</v>
      </c>
      <c r="T369" s="39">
        <v>0</v>
      </c>
      <c r="U369" s="39">
        <v>0</v>
      </c>
      <c r="V369" s="39">
        <v>0</v>
      </c>
      <c r="W369" s="39">
        <v>0</v>
      </c>
      <c r="X369" s="39">
        <v>0</v>
      </c>
      <c r="Y369" s="39">
        <v>1</v>
      </c>
      <c r="Z369" s="39">
        <v>0</v>
      </c>
      <c r="AA369" s="39">
        <v>0</v>
      </c>
      <c r="AB369" s="39">
        <v>0</v>
      </c>
      <c r="AC369" s="39">
        <v>0</v>
      </c>
      <c r="AD369" s="39">
        <v>0</v>
      </c>
      <c r="AE369" s="39">
        <v>0</v>
      </c>
      <c r="AF369" s="39">
        <v>0</v>
      </c>
      <c r="AG369" s="39">
        <v>0</v>
      </c>
      <c r="AH369" s="39">
        <v>0</v>
      </c>
      <c r="AI369" s="39">
        <v>0</v>
      </c>
      <c r="AJ369" s="39">
        <v>0</v>
      </c>
      <c r="AK369" s="39">
        <v>0</v>
      </c>
      <c r="AL369" s="39">
        <v>0</v>
      </c>
      <c r="AM369" s="39">
        <v>0</v>
      </c>
      <c r="AN369" s="39">
        <v>0</v>
      </c>
      <c r="AO369" s="39">
        <v>0</v>
      </c>
      <c r="AP369" s="39"/>
    </row>
    <row r="370" spans="1:42">
      <c r="A370" s="27" t="s">
        <v>2203</v>
      </c>
      <c r="B370" s="27" t="s">
        <v>1678</v>
      </c>
      <c r="C370" s="28">
        <v>24491</v>
      </c>
      <c r="D370" s="28">
        <v>173056</v>
      </c>
      <c r="E370" s="27" t="s">
        <v>1824</v>
      </c>
      <c r="F370" s="28">
        <v>416</v>
      </c>
      <c r="G370" s="28">
        <v>416</v>
      </c>
      <c r="H370" s="39">
        <v>2</v>
      </c>
      <c r="I370" s="40">
        <f t="shared" si="2"/>
        <v>0</v>
      </c>
      <c r="J370" s="33">
        <f t="shared" si="3"/>
        <v>1</v>
      </c>
      <c r="K370" s="41">
        <v>736.60170000000005</v>
      </c>
      <c r="L370" s="41">
        <v>48.232610000000001</v>
      </c>
      <c r="M370" s="39">
        <v>0</v>
      </c>
      <c r="N370" s="39">
        <v>0</v>
      </c>
      <c r="O370" s="39">
        <v>1</v>
      </c>
      <c r="P370" s="39">
        <v>0</v>
      </c>
      <c r="Q370" s="39">
        <v>0</v>
      </c>
      <c r="R370" s="39">
        <v>0</v>
      </c>
      <c r="S370" s="39">
        <v>0</v>
      </c>
      <c r="T370" s="39">
        <v>0</v>
      </c>
      <c r="U370" s="39">
        <v>0</v>
      </c>
      <c r="V370" s="39">
        <v>0</v>
      </c>
      <c r="W370" s="39">
        <v>0</v>
      </c>
      <c r="X370" s="39">
        <v>0</v>
      </c>
      <c r="Y370" s="39">
        <v>1</v>
      </c>
      <c r="Z370" s="39">
        <v>0</v>
      </c>
      <c r="AA370" s="39">
        <v>0</v>
      </c>
      <c r="AB370" s="39">
        <v>0</v>
      </c>
      <c r="AC370" s="39">
        <v>0</v>
      </c>
      <c r="AD370" s="39">
        <v>0</v>
      </c>
      <c r="AE370" s="39">
        <v>0</v>
      </c>
      <c r="AF370" s="39">
        <v>0</v>
      </c>
      <c r="AG370" s="39">
        <v>0</v>
      </c>
      <c r="AH370" s="39">
        <v>0</v>
      </c>
      <c r="AI370" s="39">
        <v>0</v>
      </c>
      <c r="AJ370" s="39">
        <v>0</v>
      </c>
      <c r="AK370" s="39">
        <v>0</v>
      </c>
      <c r="AL370" s="39">
        <v>0</v>
      </c>
      <c r="AM370" s="39">
        <v>0</v>
      </c>
      <c r="AN370" s="39">
        <v>0</v>
      </c>
      <c r="AO370" s="39">
        <v>0</v>
      </c>
      <c r="AP370" s="39"/>
    </row>
    <row r="371" spans="1:42">
      <c r="A371" s="27" t="s">
        <v>2204</v>
      </c>
      <c r="B371" s="27" t="s">
        <v>1679</v>
      </c>
      <c r="C371" s="28">
        <v>70437</v>
      </c>
      <c r="D371" s="28">
        <v>273280</v>
      </c>
      <c r="E371" s="27" t="s">
        <v>1824</v>
      </c>
      <c r="F371" s="28">
        <v>427</v>
      </c>
      <c r="G371" s="28">
        <v>640</v>
      </c>
      <c r="H371" s="39">
        <v>2</v>
      </c>
      <c r="I371" s="40">
        <f t="shared" si="2"/>
        <v>0</v>
      </c>
      <c r="J371" s="33">
        <f t="shared" si="3"/>
        <v>0.66718750000000004</v>
      </c>
      <c r="K371" s="41">
        <v>3392.1579999999999</v>
      </c>
      <c r="L371" s="41">
        <v>67.419110000000003</v>
      </c>
      <c r="M371" s="39">
        <v>0</v>
      </c>
      <c r="N371" s="39">
        <v>0</v>
      </c>
      <c r="O371" s="39">
        <v>1</v>
      </c>
      <c r="P371" s="39">
        <v>0</v>
      </c>
      <c r="Q371" s="39">
        <v>0</v>
      </c>
      <c r="R371" s="39">
        <v>0</v>
      </c>
      <c r="S371" s="39">
        <v>0</v>
      </c>
      <c r="T371" s="39">
        <v>0</v>
      </c>
      <c r="U371" s="39">
        <v>0</v>
      </c>
      <c r="V371" s="39">
        <v>0</v>
      </c>
      <c r="W371" s="39">
        <v>0</v>
      </c>
      <c r="X371" s="39">
        <v>0</v>
      </c>
      <c r="Y371" s="39">
        <v>0</v>
      </c>
      <c r="Z371" s="39">
        <v>1</v>
      </c>
      <c r="AA371" s="39">
        <v>0</v>
      </c>
      <c r="AB371" s="39">
        <v>0</v>
      </c>
      <c r="AC371" s="39">
        <v>0</v>
      </c>
      <c r="AD371" s="39">
        <v>0</v>
      </c>
      <c r="AE371" s="39">
        <v>0</v>
      </c>
      <c r="AF371" s="39">
        <v>0</v>
      </c>
      <c r="AG371" s="39">
        <v>0</v>
      </c>
      <c r="AH371" s="39">
        <v>0</v>
      </c>
      <c r="AI371" s="39">
        <v>0</v>
      </c>
      <c r="AJ371" s="39">
        <v>0</v>
      </c>
      <c r="AK371" s="39">
        <v>0</v>
      </c>
      <c r="AL371" s="39">
        <v>0</v>
      </c>
      <c r="AM371" s="39">
        <v>0</v>
      </c>
      <c r="AN371" s="39">
        <v>0</v>
      </c>
      <c r="AO371" s="39">
        <v>0</v>
      </c>
      <c r="AP371" s="39"/>
    </row>
    <row r="372" spans="1:42">
      <c r="A372" s="27" t="s">
        <v>2205</v>
      </c>
      <c r="B372" s="27" t="s">
        <v>1680</v>
      </c>
      <c r="C372" s="28">
        <v>41527</v>
      </c>
      <c r="D372" s="28">
        <v>273280</v>
      </c>
      <c r="E372" s="27" t="s">
        <v>1824</v>
      </c>
      <c r="F372" s="28">
        <v>427</v>
      </c>
      <c r="G372" s="28">
        <v>640</v>
      </c>
      <c r="H372" s="39">
        <v>2</v>
      </c>
      <c r="I372" s="40">
        <f t="shared" si="2"/>
        <v>0</v>
      </c>
      <c r="J372" s="33">
        <f t="shared" si="3"/>
        <v>0.66718750000000004</v>
      </c>
      <c r="K372" s="41">
        <v>1489.7670000000001</v>
      </c>
      <c r="L372" s="41">
        <v>81.383420000000001</v>
      </c>
      <c r="M372" s="39">
        <v>0</v>
      </c>
      <c r="N372" s="39">
        <v>0</v>
      </c>
      <c r="O372" s="39">
        <v>1</v>
      </c>
      <c r="P372" s="39">
        <v>0</v>
      </c>
      <c r="Q372" s="39">
        <v>0</v>
      </c>
      <c r="R372" s="39">
        <v>0</v>
      </c>
      <c r="S372" s="39">
        <v>0</v>
      </c>
      <c r="T372" s="39">
        <v>0</v>
      </c>
      <c r="U372" s="39">
        <v>0</v>
      </c>
      <c r="V372" s="39">
        <v>0</v>
      </c>
      <c r="W372" s="39">
        <v>0</v>
      </c>
      <c r="X372" s="39">
        <v>0</v>
      </c>
      <c r="Y372" s="39">
        <v>0</v>
      </c>
      <c r="Z372" s="39">
        <v>1</v>
      </c>
      <c r="AA372" s="39">
        <v>0</v>
      </c>
      <c r="AB372" s="39">
        <v>0</v>
      </c>
      <c r="AC372" s="39">
        <v>0</v>
      </c>
      <c r="AD372" s="39">
        <v>0</v>
      </c>
      <c r="AE372" s="39">
        <v>0</v>
      </c>
      <c r="AF372" s="39">
        <v>0</v>
      </c>
      <c r="AG372" s="39">
        <v>0</v>
      </c>
      <c r="AH372" s="39">
        <v>0</v>
      </c>
      <c r="AI372" s="39">
        <v>0</v>
      </c>
      <c r="AJ372" s="39">
        <v>0</v>
      </c>
      <c r="AK372" s="39">
        <v>0</v>
      </c>
      <c r="AL372" s="39">
        <v>0</v>
      </c>
      <c r="AM372" s="39">
        <v>0</v>
      </c>
      <c r="AN372" s="39">
        <v>0</v>
      </c>
      <c r="AO372" s="39">
        <v>0</v>
      </c>
      <c r="AP372" s="39"/>
    </row>
    <row r="373" spans="1:42">
      <c r="A373" s="27" t="s">
        <v>2206</v>
      </c>
      <c r="B373" s="27" t="s">
        <v>1681</v>
      </c>
      <c r="C373" s="28">
        <v>51821</v>
      </c>
      <c r="D373" s="28">
        <v>273280</v>
      </c>
      <c r="E373" s="27" t="s">
        <v>1824</v>
      </c>
      <c r="F373" s="28">
        <v>427</v>
      </c>
      <c r="G373" s="28">
        <v>640</v>
      </c>
      <c r="H373" s="39">
        <v>2</v>
      </c>
      <c r="I373" s="40">
        <f t="shared" si="2"/>
        <v>0</v>
      </c>
      <c r="J373" s="33">
        <f t="shared" si="3"/>
        <v>0.66718750000000004</v>
      </c>
      <c r="K373" s="41">
        <v>2034.5129999999999</v>
      </c>
      <c r="L373" s="41">
        <v>75.210840000000005</v>
      </c>
      <c r="M373" s="39">
        <v>0</v>
      </c>
      <c r="N373" s="39">
        <v>0</v>
      </c>
      <c r="O373" s="39">
        <v>1</v>
      </c>
      <c r="P373" s="39">
        <v>0</v>
      </c>
      <c r="Q373" s="39">
        <v>0</v>
      </c>
      <c r="R373" s="39">
        <v>0</v>
      </c>
      <c r="S373" s="39">
        <v>0</v>
      </c>
      <c r="T373" s="39">
        <v>0</v>
      </c>
      <c r="U373" s="39">
        <v>0</v>
      </c>
      <c r="V373" s="39">
        <v>0</v>
      </c>
      <c r="W373" s="39">
        <v>0</v>
      </c>
      <c r="X373" s="39">
        <v>0</v>
      </c>
      <c r="Y373" s="39">
        <v>0</v>
      </c>
      <c r="Z373" s="39">
        <v>1</v>
      </c>
      <c r="AA373" s="39">
        <v>0</v>
      </c>
      <c r="AB373" s="39">
        <v>0</v>
      </c>
      <c r="AC373" s="39">
        <v>0</v>
      </c>
      <c r="AD373" s="39">
        <v>0</v>
      </c>
      <c r="AE373" s="39">
        <v>0</v>
      </c>
      <c r="AF373" s="39">
        <v>0</v>
      </c>
      <c r="AG373" s="39">
        <v>0</v>
      </c>
      <c r="AH373" s="39">
        <v>0</v>
      </c>
      <c r="AI373" s="39">
        <v>0</v>
      </c>
      <c r="AJ373" s="39">
        <v>0</v>
      </c>
      <c r="AK373" s="39">
        <v>0</v>
      </c>
      <c r="AL373" s="39">
        <v>0</v>
      </c>
      <c r="AM373" s="39">
        <v>0</v>
      </c>
      <c r="AN373" s="39">
        <v>0</v>
      </c>
      <c r="AO373" s="39">
        <v>0</v>
      </c>
      <c r="AP373" s="39"/>
    </row>
    <row r="374" spans="1:42">
      <c r="A374" s="27" t="s">
        <v>2207</v>
      </c>
      <c r="B374" s="27" t="s">
        <v>1682</v>
      </c>
      <c r="C374" s="28">
        <v>41967</v>
      </c>
      <c r="D374" s="28">
        <v>273280</v>
      </c>
      <c r="E374" s="27" t="s">
        <v>1824</v>
      </c>
      <c r="F374" s="28">
        <v>427</v>
      </c>
      <c r="G374" s="28">
        <v>640</v>
      </c>
      <c r="H374" s="39">
        <v>2</v>
      </c>
      <c r="I374" s="40">
        <f t="shared" si="2"/>
        <v>0</v>
      </c>
      <c r="J374" s="33">
        <f t="shared" si="3"/>
        <v>0.66718750000000004</v>
      </c>
      <c r="K374" s="41">
        <v>1225.384</v>
      </c>
      <c r="L374" s="41">
        <v>81.52319</v>
      </c>
      <c r="M374" s="39">
        <v>0</v>
      </c>
      <c r="N374" s="39">
        <v>0</v>
      </c>
      <c r="O374" s="39">
        <v>1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1</v>
      </c>
      <c r="AA374" s="39">
        <v>0</v>
      </c>
      <c r="AB374" s="39">
        <v>0</v>
      </c>
      <c r="AC374" s="39">
        <v>0</v>
      </c>
      <c r="AD374" s="39">
        <v>0</v>
      </c>
      <c r="AE374" s="39">
        <v>0</v>
      </c>
      <c r="AF374" s="39">
        <v>0</v>
      </c>
      <c r="AG374" s="39">
        <v>0</v>
      </c>
      <c r="AH374" s="39">
        <v>0</v>
      </c>
      <c r="AI374" s="39">
        <v>0</v>
      </c>
      <c r="AJ374" s="39">
        <v>0</v>
      </c>
      <c r="AK374" s="39">
        <v>0</v>
      </c>
      <c r="AL374" s="39">
        <v>0</v>
      </c>
      <c r="AM374" s="39">
        <v>0</v>
      </c>
      <c r="AN374" s="39">
        <v>0</v>
      </c>
      <c r="AO374" s="39">
        <v>0</v>
      </c>
      <c r="AP374" s="39"/>
    </row>
    <row r="375" spans="1:42">
      <c r="A375" s="27" t="s">
        <v>2208</v>
      </c>
      <c r="B375" s="27" t="s">
        <v>1683</v>
      </c>
      <c r="C375" s="28">
        <v>37324</v>
      </c>
      <c r="D375" s="28">
        <v>273280</v>
      </c>
      <c r="E375" s="27" t="s">
        <v>1824</v>
      </c>
      <c r="F375" s="28">
        <v>427</v>
      </c>
      <c r="G375" s="28">
        <v>640</v>
      </c>
      <c r="H375" s="39">
        <v>2</v>
      </c>
      <c r="I375" s="40">
        <f t="shared" si="2"/>
        <v>0</v>
      </c>
      <c r="J375" s="33">
        <f t="shared" si="3"/>
        <v>0.66718750000000004</v>
      </c>
      <c r="K375" s="41">
        <v>1790.174</v>
      </c>
      <c r="L375" s="41">
        <v>81.619399999999999</v>
      </c>
      <c r="M375" s="39">
        <v>0</v>
      </c>
      <c r="N375" s="39">
        <v>0</v>
      </c>
      <c r="O375" s="39">
        <v>1</v>
      </c>
      <c r="P375" s="39">
        <v>0</v>
      </c>
      <c r="Q375" s="39">
        <v>0</v>
      </c>
      <c r="R375" s="39">
        <v>0</v>
      </c>
      <c r="S375" s="39">
        <v>0</v>
      </c>
      <c r="T375" s="39">
        <v>0</v>
      </c>
      <c r="U375" s="39">
        <v>0</v>
      </c>
      <c r="V375" s="39">
        <v>0</v>
      </c>
      <c r="W375" s="39">
        <v>0</v>
      </c>
      <c r="X375" s="39">
        <v>0</v>
      </c>
      <c r="Y375" s="39">
        <v>0</v>
      </c>
      <c r="Z375" s="39">
        <v>1</v>
      </c>
      <c r="AA375" s="39">
        <v>0</v>
      </c>
      <c r="AB375" s="39">
        <v>0</v>
      </c>
      <c r="AC375" s="39">
        <v>0</v>
      </c>
      <c r="AD375" s="39">
        <v>0</v>
      </c>
      <c r="AE375" s="39">
        <v>0</v>
      </c>
      <c r="AF375" s="39">
        <v>0</v>
      </c>
      <c r="AG375" s="39">
        <v>0</v>
      </c>
      <c r="AH375" s="39">
        <v>0</v>
      </c>
      <c r="AI375" s="39">
        <v>0</v>
      </c>
      <c r="AJ375" s="39">
        <v>0</v>
      </c>
      <c r="AK375" s="39">
        <v>0</v>
      </c>
      <c r="AL375" s="39">
        <v>0</v>
      </c>
      <c r="AM375" s="39">
        <v>0</v>
      </c>
      <c r="AN375" s="39">
        <v>0</v>
      </c>
      <c r="AO375" s="39">
        <v>0</v>
      </c>
      <c r="AP375" s="39"/>
    </row>
    <row r="376" spans="1:42">
      <c r="A376" s="27" t="s">
        <v>2209</v>
      </c>
      <c r="B376" s="27" t="s">
        <v>1684</v>
      </c>
      <c r="C376" s="28">
        <v>56974</v>
      </c>
      <c r="D376" s="28">
        <v>272640</v>
      </c>
      <c r="E376" s="27" t="s">
        <v>1824</v>
      </c>
      <c r="F376" s="28">
        <v>426</v>
      </c>
      <c r="G376" s="28">
        <v>640</v>
      </c>
      <c r="H376" s="39">
        <v>2</v>
      </c>
      <c r="I376" s="40">
        <f t="shared" si="2"/>
        <v>0</v>
      </c>
      <c r="J376" s="33">
        <f t="shared" si="3"/>
        <v>0.66562500000000002</v>
      </c>
      <c r="K376" s="41">
        <v>2075.4090000000001</v>
      </c>
      <c r="L376" s="41">
        <v>72.568169999999995</v>
      </c>
      <c r="M376" s="39">
        <v>0</v>
      </c>
      <c r="N376" s="39">
        <v>0</v>
      </c>
      <c r="O376" s="39">
        <v>1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1</v>
      </c>
      <c r="AA376" s="39">
        <v>0</v>
      </c>
      <c r="AB376" s="39">
        <v>0</v>
      </c>
      <c r="AC376" s="39">
        <v>0</v>
      </c>
      <c r="AD376" s="39">
        <v>0</v>
      </c>
      <c r="AE376" s="39">
        <v>0</v>
      </c>
      <c r="AF376" s="39">
        <v>0</v>
      </c>
      <c r="AG376" s="39">
        <v>0</v>
      </c>
      <c r="AH376" s="39">
        <v>0</v>
      </c>
      <c r="AI376" s="39">
        <v>0</v>
      </c>
      <c r="AJ376" s="39">
        <v>0</v>
      </c>
      <c r="AK376" s="39">
        <v>0</v>
      </c>
      <c r="AL376" s="39">
        <v>0</v>
      </c>
      <c r="AM376" s="39">
        <v>0</v>
      </c>
      <c r="AN376" s="39">
        <v>0</v>
      </c>
      <c r="AO376" s="39">
        <v>0</v>
      </c>
      <c r="AP376" s="39"/>
    </row>
    <row r="377" spans="1:42">
      <c r="A377" s="27" t="s">
        <v>2210</v>
      </c>
      <c r="B377" s="27" t="s">
        <v>285</v>
      </c>
      <c r="C377" s="28">
        <v>63301</v>
      </c>
      <c r="D377" s="28">
        <v>273280</v>
      </c>
      <c r="E377" s="27" t="s">
        <v>1824</v>
      </c>
      <c r="F377" s="28">
        <v>427</v>
      </c>
      <c r="G377" s="28">
        <v>640</v>
      </c>
      <c r="H377" s="39">
        <v>2</v>
      </c>
      <c r="I377" s="40">
        <f t="shared" si="2"/>
        <v>0</v>
      </c>
      <c r="J377" s="33">
        <f t="shared" si="3"/>
        <v>0.66718750000000004</v>
      </c>
      <c r="K377" s="41">
        <v>4854.1469999999999</v>
      </c>
      <c r="L377" s="41">
        <v>74.824759999999998</v>
      </c>
      <c r="M377" s="39">
        <v>0</v>
      </c>
      <c r="N377" s="39">
        <v>0</v>
      </c>
      <c r="O377" s="39">
        <v>1</v>
      </c>
      <c r="P377" s="39">
        <v>0</v>
      </c>
      <c r="Q377" s="39">
        <v>0</v>
      </c>
      <c r="R377" s="39">
        <v>0</v>
      </c>
      <c r="S377" s="39">
        <v>0</v>
      </c>
      <c r="T377" s="39">
        <v>0</v>
      </c>
      <c r="U377" s="39">
        <v>0</v>
      </c>
      <c r="V377" s="39">
        <v>0</v>
      </c>
      <c r="W377" s="39">
        <v>0</v>
      </c>
      <c r="X377" s="39">
        <v>0</v>
      </c>
      <c r="Y377" s="39">
        <v>0</v>
      </c>
      <c r="Z377" s="39">
        <v>1</v>
      </c>
      <c r="AA377" s="39">
        <v>0</v>
      </c>
      <c r="AB377" s="39">
        <v>0</v>
      </c>
      <c r="AC377" s="39">
        <v>0</v>
      </c>
      <c r="AD377" s="39">
        <v>0</v>
      </c>
      <c r="AE377" s="39">
        <v>0</v>
      </c>
      <c r="AF377" s="39">
        <v>0</v>
      </c>
      <c r="AG377" s="39">
        <v>0</v>
      </c>
      <c r="AH377" s="39">
        <v>0</v>
      </c>
      <c r="AI377" s="39">
        <v>0</v>
      </c>
      <c r="AJ377" s="39">
        <v>0</v>
      </c>
      <c r="AK377" s="39">
        <v>0</v>
      </c>
      <c r="AL377" s="39">
        <v>0</v>
      </c>
      <c r="AM377" s="39">
        <v>0</v>
      </c>
      <c r="AN377" s="39">
        <v>0</v>
      </c>
      <c r="AO377" s="39">
        <v>0</v>
      </c>
      <c r="AP377" s="39"/>
    </row>
    <row r="378" spans="1:42">
      <c r="A378" s="27" t="s">
        <v>2211</v>
      </c>
      <c r="B378" s="27" t="s">
        <v>287</v>
      </c>
      <c r="C378" s="28">
        <v>68587</v>
      </c>
      <c r="D378" s="28">
        <v>273280</v>
      </c>
      <c r="E378" s="27" t="s">
        <v>1824</v>
      </c>
      <c r="F378" s="28">
        <v>427</v>
      </c>
      <c r="G378" s="28">
        <v>640</v>
      </c>
      <c r="H378" s="39">
        <v>2</v>
      </c>
      <c r="I378" s="40">
        <f t="shared" si="2"/>
        <v>0</v>
      </c>
      <c r="J378" s="33">
        <f t="shared" si="3"/>
        <v>0.66718750000000004</v>
      </c>
      <c r="K378" s="41">
        <v>7937.7079999999996</v>
      </c>
      <c r="L378" s="41">
        <v>77.494110000000006</v>
      </c>
      <c r="M378" s="39">
        <v>0</v>
      </c>
      <c r="N378" s="39">
        <v>0</v>
      </c>
      <c r="O378" s="39">
        <v>1</v>
      </c>
      <c r="P378" s="39">
        <v>0</v>
      </c>
      <c r="Q378" s="39">
        <v>0</v>
      </c>
      <c r="R378" s="39">
        <v>0</v>
      </c>
      <c r="S378" s="39">
        <v>0</v>
      </c>
      <c r="T378" s="39">
        <v>0</v>
      </c>
      <c r="U378" s="39">
        <v>0</v>
      </c>
      <c r="V378" s="39">
        <v>0</v>
      </c>
      <c r="W378" s="39">
        <v>0</v>
      </c>
      <c r="X378" s="39">
        <v>0</v>
      </c>
      <c r="Y378" s="39">
        <v>0</v>
      </c>
      <c r="Z378" s="39">
        <v>1</v>
      </c>
      <c r="AA378" s="39">
        <v>0</v>
      </c>
      <c r="AB378" s="39">
        <v>0</v>
      </c>
      <c r="AC378" s="39">
        <v>0</v>
      </c>
      <c r="AD378" s="39">
        <v>0</v>
      </c>
      <c r="AE378" s="39">
        <v>0</v>
      </c>
      <c r="AF378" s="39">
        <v>0</v>
      </c>
      <c r="AG378" s="39">
        <v>0</v>
      </c>
      <c r="AH378" s="39">
        <v>0</v>
      </c>
      <c r="AI378" s="39">
        <v>0</v>
      </c>
      <c r="AJ378" s="39">
        <v>0</v>
      </c>
      <c r="AK378" s="39">
        <v>0</v>
      </c>
      <c r="AL378" s="39">
        <v>0</v>
      </c>
      <c r="AM378" s="39">
        <v>0</v>
      </c>
      <c r="AN378" s="39">
        <v>0</v>
      </c>
      <c r="AO378" s="39">
        <v>0</v>
      </c>
      <c r="AP378" s="39"/>
    </row>
    <row r="379" spans="1:42">
      <c r="A379" s="27" t="s">
        <v>2212</v>
      </c>
      <c r="B379" s="27" t="s">
        <v>288</v>
      </c>
      <c r="C379" s="28">
        <v>94290</v>
      </c>
      <c r="D379" s="28">
        <v>273280</v>
      </c>
      <c r="E379" s="27" t="s">
        <v>1824</v>
      </c>
      <c r="F379" s="28">
        <v>427</v>
      </c>
      <c r="G379" s="28">
        <v>640</v>
      </c>
      <c r="H379" s="39">
        <v>2</v>
      </c>
      <c r="I379" s="40">
        <f t="shared" si="2"/>
        <v>1</v>
      </c>
      <c r="J379" s="33">
        <f t="shared" si="3"/>
        <v>0.66718750000000004</v>
      </c>
      <c r="K379" s="41">
        <v>13687.85</v>
      </c>
      <c r="L379" s="41">
        <v>69.794839999999994</v>
      </c>
      <c r="M379" s="39">
        <v>0</v>
      </c>
      <c r="N379" s="39">
        <v>0</v>
      </c>
      <c r="O379" s="39">
        <v>1</v>
      </c>
      <c r="P379" s="39">
        <v>0</v>
      </c>
      <c r="Q379" s="39">
        <v>0</v>
      </c>
      <c r="R379" s="39">
        <v>0</v>
      </c>
      <c r="S379" s="39">
        <v>0</v>
      </c>
      <c r="T379" s="39">
        <v>0</v>
      </c>
      <c r="U379" s="39">
        <v>0</v>
      </c>
      <c r="V379" s="39">
        <v>0</v>
      </c>
      <c r="W379" s="39">
        <v>0</v>
      </c>
      <c r="X379" s="39">
        <v>0</v>
      </c>
      <c r="Y379" s="39">
        <v>0</v>
      </c>
      <c r="Z379" s="39">
        <v>1</v>
      </c>
      <c r="AA379" s="39">
        <v>0</v>
      </c>
      <c r="AB379" s="39">
        <v>0</v>
      </c>
      <c r="AC379" s="39">
        <v>0</v>
      </c>
      <c r="AD379" s="39">
        <v>0</v>
      </c>
      <c r="AE379" s="39">
        <v>0</v>
      </c>
      <c r="AF379" s="39">
        <v>0</v>
      </c>
      <c r="AG379" s="39">
        <v>0</v>
      </c>
      <c r="AH379" s="39">
        <v>0</v>
      </c>
      <c r="AI379" s="39">
        <v>0</v>
      </c>
      <c r="AJ379" s="39">
        <v>0</v>
      </c>
      <c r="AK379" s="39">
        <v>0</v>
      </c>
      <c r="AL379" s="39">
        <v>0</v>
      </c>
      <c r="AM379" s="39">
        <v>0</v>
      </c>
      <c r="AN379" s="39">
        <v>0</v>
      </c>
      <c r="AO379" s="39">
        <v>0</v>
      </c>
      <c r="AP379" s="39"/>
    </row>
    <row r="380" spans="1:42">
      <c r="A380" s="27" t="s">
        <v>2213</v>
      </c>
      <c r="B380" s="27" t="s">
        <v>289</v>
      </c>
      <c r="C380" s="28">
        <v>68442</v>
      </c>
      <c r="D380" s="28">
        <v>273280</v>
      </c>
      <c r="E380" s="27" t="s">
        <v>1824</v>
      </c>
      <c r="F380" s="28">
        <v>427</v>
      </c>
      <c r="G380" s="28">
        <v>640</v>
      </c>
      <c r="H380" s="39">
        <v>2</v>
      </c>
      <c r="I380" s="40">
        <f t="shared" si="2"/>
        <v>0</v>
      </c>
      <c r="J380" s="33">
        <f t="shared" si="3"/>
        <v>0.66718750000000004</v>
      </c>
      <c r="K380" s="41">
        <v>9002.2009999999991</v>
      </c>
      <c r="L380" s="41">
        <v>65.053619999999995</v>
      </c>
      <c r="M380" s="39">
        <v>0</v>
      </c>
      <c r="N380" s="39">
        <v>0</v>
      </c>
      <c r="O380" s="39">
        <v>1</v>
      </c>
      <c r="P380" s="39">
        <v>0</v>
      </c>
      <c r="Q380" s="39">
        <v>0</v>
      </c>
      <c r="R380" s="39">
        <v>0</v>
      </c>
      <c r="S380" s="39">
        <v>0</v>
      </c>
      <c r="T380" s="39">
        <v>0</v>
      </c>
      <c r="U380" s="39">
        <v>0</v>
      </c>
      <c r="V380" s="39">
        <v>0</v>
      </c>
      <c r="W380" s="39">
        <v>0</v>
      </c>
      <c r="X380" s="39">
        <v>0</v>
      </c>
      <c r="Y380" s="39">
        <v>0</v>
      </c>
      <c r="Z380" s="39">
        <v>1</v>
      </c>
      <c r="AA380" s="39">
        <v>0</v>
      </c>
      <c r="AB380" s="39">
        <v>0</v>
      </c>
      <c r="AC380" s="39">
        <v>0</v>
      </c>
      <c r="AD380" s="39">
        <v>0</v>
      </c>
      <c r="AE380" s="39">
        <v>0</v>
      </c>
      <c r="AF380" s="39">
        <v>0</v>
      </c>
      <c r="AG380" s="39">
        <v>0</v>
      </c>
      <c r="AH380" s="39">
        <v>0</v>
      </c>
      <c r="AI380" s="39">
        <v>0</v>
      </c>
      <c r="AJ380" s="39">
        <v>0</v>
      </c>
      <c r="AK380" s="39">
        <v>0</v>
      </c>
      <c r="AL380" s="39">
        <v>0</v>
      </c>
      <c r="AM380" s="39">
        <v>0</v>
      </c>
      <c r="AN380" s="39">
        <v>0</v>
      </c>
      <c r="AO380" s="39">
        <v>0</v>
      </c>
      <c r="AP380" s="39"/>
    </row>
    <row r="381" spans="1:42">
      <c r="A381" s="27" t="s">
        <v>2214</v>
      </c>
      <c r="B381" s="27" t="s">
        <v>290</v>
      </c>
      <c r="C381" s="28">
        <v>86349</v>
      </c>
      <c r="D381" s="28">
        <v>273280</v>
      </c>
      <c r="E381" s="27" t="s">
        <v>1824</v>
      </c>
      <c r="F381" s="28">
        <v>427</v>
      </c>
      <c r="G381" s="28">
        <v>640</v>
      </c>
      <c r="H381" s="39">
        <v>2</v>
      </c>
      <c r="I381" s="40">
        <f t="shared" si="2"/>
        <v>0</v>
      </c>
      <c r="J381" s="33">
        <f t="shared" si="3"/>
        <v>0.66718750000000004</v>
      </c>
      <c r="K381" s="41">
        <v>12844.7</v>
      </c>
      <c r="L381" s="41">
        <v>72.117679999999993</v>
      </c>
      <c r="M381" s="39">
        <v>0</v>
      </c>
      <c r="N381" s="39">
        <v>0</v>
      </c>
      <c r="O381" s="39">
        <v>1</v>
      </c>
      <c r="P381" s="39">
        <v>0</v>
      </c>
      <c r="Q381" s="39">
        <v>0</v>
      </c>
      <c r="R381" s="39">
        <v>0</v>
      </c>
      <c r="S381" s="39">
        <v>0</v>
      </c>
      <c r="T381" s="39">
        <v>0</v>
      </c>
      <c r="U381" s="39">
        <v>0</v>
      </c>
      <c r="V381" s="39">
        <v>0</v>
      </c>
      <c r="W381" s="39">
        <v>0</v>
      </c>
      <c r="X381" s="39">
        <v>0</v>
      </c>
      <c r="Y381" s="39">
        <v>0</v>
      </c>
      <c r="Z381" s="39">
        <v>1</v>
      </c>
      <c r="AA381" s="39">
        <v>0</v>
      </c>
      <c r="AB381" s="39">
        <v>0</v>
      </c>
      <c r="AC381" s="39">
        <v>0</v>
      </c>
      <c r="AD381" s="39">
        <v>0</v>
      </c>
      <c r="AE381" s="39">
        <v>0</v>
      </c>
      <c r="AF381" s="39">
        <v>0</v>
      </c>
      <c r="AG381" s="39">
        <v>0</v>
      </c>
      <c r="AH381" s="39">
        <v>0</v>
      </c>
      <c r="AI381" s="39">
        <v>0</v>
      </c>
      <c r="AJ381" s="39">
        <v>0</v>
      </c>
      <c r="AK381" s="39">
        <v>0</v>
      </c>
      <c r="AL381" s="39">
        <v>0</v>
      </c>
      <c r="AM381" s="39">
        <v>0</v>
      </c>
      <c r="AN381" s="39">
        <v>0</v>
      </c>
      <c r="AO381" s="39">
        <v>0</v>
      </c>
      <c r="AP381" s="39"/>
    </row>
    <row r="382" spans="1:42">
      <c r="A382" s="27" t="s">
        <v>2215</v>
      </c>
      <c r="B382" s="27" t="s">
        <v>291</v>
      </c>
      <c r="C382" s="28">
        <v>52391</v>
      </c>
      <c r="D382" s="28">
        <v>273280</v>
      </c>
      <c r="E382" s="27" t="s">
        <v>1824</v>
      </c>
      <c r="F382" s="28">
        <v>427</v>
      </c>
      <c r="G382" s="28">
        <v>640</v>
      </c>
      <c r="H382" s="39">
        <v>2</v>
      </c>
      <c r="I382" s="40">
        <f t="shared" si="2"/>
        <v>0</v>
      </c>
      <c r="J382" s="33">
        <f t="shared" si="3"/>
        <v>0.66718750000000004</v>
      </c>
      <c r="K382" s="41">
        <v>3359.2939999999999</v>
      </c>
      <c r="L382" s="41">
        <v>75.515820000000005</v>
      </c>
      <c r="M382" s="39">
        <v>0</v>
      </c>
      <c r="N382" s="39">
        <v>0</v>
      </c>
      <c r="O382" s="39">
        <v>1</v>
      </c>
      <c r="P382" s="39">
        <v>0</v>
      </c>
      <c r="Q382" s="39">
        <v>0</v>
      </c>
      <c r="R382" s="39">
        <v>0</v>
      </c>
      <c r="S382" s="39">
        <v>0</v>
      </c>
      <c r="T382" s="39">
        <v>0</v>
      </c>
      <c r="U382" s="39">
        <v>0</v>
      </c>
      <c r="V382" s="39">
        <v>0</v>
      </c>
      <c r="W382" s="39">
        <v>0</v>
      </c>
      <c r="X382" s="39">
        <v>0</v>
      </c>
      <c r="Y382" s="39">
        <v>0</v>
      </c>
      <c r="Z382" s="39">
        <v>1</v>
      </c>
      <c r="AA382" s="39">
        <v>0</v>
      </c>
      <c r="AB382" s="39">
        <v>0</v>
      </c>
      <c r="AC382" s="39">
        <v>0</v>
      </c>
      <c r="AD382" s="39">
        <v>0</v>
      </c>
      <c r="AE382" s="39">
        <v>0</v>
      </c>
      <c r="AF382" s="39">
        <v>0</v>
      </c>
      <c r="AG382" s="39">
        <v>0</v>
      </c>
      <c r="AH382" s="39">
        <v>0</v>
      </c>
      <c r="AI382" s="39">
        <v>0</v>
      </c>
      <c r="AJ382" s="39">
        <v>0</v>
      </c>
      <c r="AK382" s="39">
        <v>0</v>
      </c>
      <c r="AL382" s="39">
        <v>0</v>
      </c>
      <c r="AM382" s="39">
        <v>0</v>
      </c>
      <c r="AN382" s="39">
        <v>0</v>
      </c>
      <c r="AO382" s="39">
        <v>0</v>
      </c>
      <c r="AP382" s="39"/>
    </row>
    <row r="383" spans="1:42">
      <c r="A383" s="27" t="s">
        <v>2216</v>
      </c>
      <c r="B383" s="27" t="s">
        <v>292</v>
      </c>
      <c r="C383" s="28">
        <v>63385</v>
      </c>
      <c r="D383" s="28">
        <v>272853</v>
      </c>
      <c r="E383" s="27" t="s">
        <v>1824</v>
      </c>
      <c r="F383" s="28">
        <v>427</v>
      </c>
      <c r="G383" s="28">
        <v>639</v>
      </c>
      <c r="H383" s="39">
        <v>2</v>
      </c>
      <c r="I383" s="40">
        <f t="shared" si="2"/>
        <v>0</v>
      </c>
      <c r="J383" s="33">
        <f t="shared" si="3"/>
        <v>0.66823161189358371</v>
      </c>
      <c r="K383" s="41">
        <v>4875.6090000000004</v>
      </c>
      <c r="L383" s="41">
        <v>74.914500000000004</v>
      </c>
      <c r="M383" s="39">
        <v>0</v>
      </c>
      <c r="N383" s="39">
        <v>0</v>
      </c>
      <c r="O383" s="39">
        <v>1</v>
      </c>
      <c r="P383" s="39">
        <v>0</v>
      </c>
      <c r="Q383" s="39">
        <v>0</v>
      </c>
      <c r="R383" s="39">
        <v>0</v>
      </c>
      <c r="S383" s="39">
        <v>0</v>
      </c>
      <c r="T383" s="39">
        <v>0</v>
      </c>
      <c r="U383" s="39">
        <v>0</v>
      </c>
      <c r="V383" s="39">
        <v>0</v>
      </c>
      <c r="W383" s="39">
        <v>0</v>
      </c>
      <c r="X383" s="39">
        <v>0</v>
      </c>
      <c r="Y383" s="39">
        <v>0</v>
      </c>
      <c r="Z383" s="39">
        <v>1</v>
      </c>
      <c r="AA383" s="39">
        <v>0</v>
      </c>
      <c r="AB383" s="39">
        <v>0</v>
      </c>
      <c r="AC383" s="39">
        <v>0</v>
      </c>
      <c r="AD383" s="39">
        <v>0</v>
      </c>
      <c r="AE383" s="39">
        <v>0</v>
      </c>
      <c r="AF383" s="39">
        <v>0</v>
      </c>
      <c r="AG383" s="39">
        <v>0</v>
      </c>
      <c r="AH383" s="39">
        <v>0</v>
      </c>
      <c r="AI383" s="39">
        <v>0</v>
      </c>
      <c r="AJ383" s="39">
        <v>0</v>
      </c>
      <c r="AK383" s="39">
        <v>0</v>
      </c>
      <c r="AL383" s="39">
        <v>0</v>
      </c>
      <c r="AM383" s="39">
        <v>0</v>
      </c>
      <c r="AN383" s="39">
        <v>0</v>
      </c>
      <c r="AO383" s="39">
        <v>0</v>
      </c>
      <c r="AP383" s="39"/>
    </row>
    <row r="384" spans="1:42">
      <c r="A384" s="27" t="s">
        <v>2217</v>
      </c>
      <c r="B384" s="27" t="s">
        <v>293</v>
      </c>
      <c r="C384" s="28">
        <v>68151</v>
      </c>
      <c r="D384" s="28">
        <v>273280</v>
      </c>
      <c r="E384" s="27" t="s">
        <v>1824</v>
      </c>
      <c r="F384" s="28">
        <v>427</v>
      </c>
      <c r="G384" s="28">
        <v>640</v>
      </c>
      <c r="H384" s="39">
        <v>2</v>
      </c>
      <c r="I384" s="40">
        <f t="shared" si="2"/>
        <v>0</v>
      </c>
      <c r="J384" s="33">
        <f t="shared" si="3"/>
        <v>0.66718750000000004</v>
      </c>
      <c r="K384" s="41">
        <v>2637.3870000000002</v>
      </c>
      <c r="L384" s="41">
        <v>75.708250000000007</v>
      </c>
      <c r="M384" s="39">
        <v>0</v>
      </c>
      <c r="N384" s="39">
        <v>0</v>
      </c>
      <c r="O384" s="39">
        <v>1</v>
      </c>
      <c r="P384" s="39">
        <v>0</v>
      </c>
      <c r="Q384" s="39">
        <v>0</v>
      </c>
      <c r="R384" s="39">
        <v>0</v>
      </c>
      <c r="S384" s="39">
        <v>0</v>
      </c>
      <c r="T384" s="39">
        <v>0</v>
      </c>
      <c r="U384" s="39">
        <v>0</v>
      </c>
      <c r="V384" s="39">
        <v>0</v>
      </c>
      <c r="W384" s="39">
        <v>0</v>
      </c>
      <c r="X384" s="39">
        <v>0</v>
      </c>
      <c r="Y384" s="39">
        <v>0</v>
      </c>
      <c r="Z384" s="39">
        <v>1</v>
      </c>
      <c r="AA384" s="39">
        <v>0</v>
      </c>
      <c r="AB384" s="39">
        <v>0</v>
      </c>
      <c r="AC384" s="39">
        <v>0</v>
      </c>
      <c r="AD384" s="39">
        <v>0</v>
      </c>
      <c r="AE384" s="39">
        <v>0</v>
      </c>
      <c r="AF384" s="39">
        <v>0</v>
      </c>
      <c r="AG384" s="39">
        <v>0</v>
      </c>
      <c r="AH384" s="39">
        <v>0</v>
      </c>
      <c r="AI384" s="39">
        <v>0</v>
      </c>
      <c r="AJ384" s="39">
        <v>0</v>
      </c>
      <c r="AK384" s="39">
        <v>0</v>
      </c>
      <c r="AL384" s="39">
        <v>0</v>
      </c>
      <c r="AM384" s="39">
        <v>0</v>
      </c>
      <c r="AN384" s="39">
        <v>0</v>
      </c>
      <c r="AO384" s="39">
        <v>0</v>
      </c>
      <c r="AP384" s="39"/>
    </row>
    <row r="385" spans="1:42">
      <c r="A385" s="27" t="s">
        <v>2218</v>
      </c>
      <c r="B385" s="27" t="s">
        <v>294</v>
      </c>
      <c r="C385" s="28">
        <v>62774</v>
      </c>
      <c r="D385" s="28">
        <v>273280</v>
      </c>
      <c r="E385" s="27" t="s">
        <v>1824</v>
      </c>
      <c r="F385" s="28">
        <v>427</v>
      </c>
      <c r="G385" s="28">
        <v>640</v>
      </c>
      <c r="H385" s="39">
        <v>2</v>
      </c>
      <c r="I385" s="40">
        <f t="shared" si="2"/>
        <v>0</v>
      </c>
      <c r="J385" s="33">
        <f t="shared" si="3"/>
        <v>0.66718750000000004</v>
      </c>
      <c r="K385" s="41">
        <v>2580.5529999999999</v>
      </c>
      <c r="L385" s="41">
        <v>56.367179999999998</v>
      </c>
      <c r="M385" s="39">
        <v>0</v>
      </c>
      <c r="N385" s="39">
        <v>0</v>
      </c>
      <c r="O385" s="39">
        <v>1</v>
      </c>
      <c r="P385" s="39">
        <v>0</v>
      </c>
      <c r="Q385" s="39">
        <v>0</v>
      </c>
      <c r="R385" s="39">
        <v>0</v>
      </c>
      <c r="S385" s="39">
        <v>0</v>
      </c>
      <c r="T385" s="39">
        <v>0</v>
      </c>
      <c r="U385" s="39">
        <v>0</v>
      </c>
      <c r="V385" s="39">
        <v>0</v>
      </c>
      <c r="W385" s="39">
        <v>0</v>
      </c>
      <c r="X385" s="39">
        <v>0</v>
      </c>
      <c r="Y385" s="39">
        <v>0</v>
      </c>
      <c r="Z385" s="39">
        <v>1</v>
      </c>
      <c r="AA385" s="39">
        <v>0</v>
      </c>
      <c r="AB385" s="39">
        <v>0</v>
      </c>
      <c r="AC385" s="39">
        <v>0</v>
      </c>
      <c r="AD385" s="39">
        <v>0</v>
      </c>
      <c r="AE385" s="39">
        <v>0</v>
      </c>
      <c r="AF385" s="39">
        <v>0</v>
      </c>
      <c r="AG385" s="39">
        <v>0</v>
      </c>
      <c r="AH385" s="39">
        <v>0</v>
      </c>
      <c r="AI385" s="39">
        <v>0</v>
      </c>
      <c r="AJ385" s="39">
        <v>0</v>
      </c>
      <c r="AK385" s="39">
        <v>0</v>
      </c>
      <c r="AL385" s="39">
        <v>0</v>
      </c>
      <c r="AM385" s="39">
        <v>0</v>
      </c>
      <c r="AN385" s="39">
        <v>0</v>
      </c>
      <c r="AO385" s="39">
        <v>0</v>
      </c>
      <c r="AP385" s="39"/>
    </row>
    <row r="386" spans="1:42">
      <c r="A386" s="27" t="s">
        <v>2219</v>
      </c>
      <c r="B386" s="27" t="s">
        <v>295</v>
      </c>
      <c r="C386" s="28">
        <v>72986</v>
      </c>
      <c r="D386" s="28">
        <v>273280</v>
      </c>
      <c r="E386" s="27" t="s">
        <v>1824</v>
      </c>
      <c r="F386" s="28">
        <v>427</v>
      </c>
      <c r="G386" s="28">
        <v>640</v>
      </c>
      <c r="H386" s="39">
        <v>2</v>
      </c>
      <c r="I386" s="40">
        <f t="shared" si="2"/>
        <v>0</v>
      </c>
      <c r="J386" s="33">
        <f t="shared" si="3"/>
        <v>0.66718750000000004</v>
      </c>
      <c r="K386" s="41">
        <v>3607.6149999999998</v>
      </c>
      <c r="L386" s="41">
        <v>72.112530000000007</v>
      </c>
      <c r="M386" s="39">
        <v>0</v>
      </c>
      <c r="N386" s="39">
        <v>0</v>
      </c>
      <c r="O386" s="39">
        <v>1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9">
        <v>0</v>
      </c>
      <c r="V386" s="39">
        <v>0</v>
      </c>
      <c r="W386" s="39">
        <v>0</v>
      </c>
      <c r="X386" s="39">
        <v>0</v>
      </c>
      <c r="Y386" s="39">
        <v>0</v>
      </c>
      <c r="Z386" s="39">
        <v>1</v>
      </c>
      <c r="AA386" s="39">
        <v>0</v>
      </c>
      <c r="AB386" s="39">
        <v>0</v>
      </c>
      <c r="AC386" s="39">
        <v>0</v>
      </c>
      <c r="AD386" s="39">
        <v>0</v>
      </c>
      <c r="AE386" s="39">
        <v>0</v>
      </c>
      <c r="AF386" s="39">
        <v>0</v>
      </c>
      <c r="AG386" s="39">
        <v>0</v>
      </c>
      <c r="AH386" s="39">
        <v>0</v>
      </c>
      <c r="AI386" s="39">
        <v>0</v>
      </c>
      <c r="AJ386" s="39">
        <v>0</v>
      </c>
      <c r="AK386" s="39">
        <v>0</v>
      </c>
      <c r="AL386" s="39">
        <v>0</v>
      </c>
      <c r="AM386" s="39">
        <v>0</v>
      </c>
      <c r="AN386" s="39">
        <v>0</v>
      </c>
      <c r="AO386" s="39">
        <v>0</v>
      </c>
      <c r="AP386" s="39"/>
    </row>
    <row r="387" spans="1:42">
      <c r="A387" s="27" t="s">
        <v>2220</v>
      </c>
      <c r="B387" s="27" t="s">
        <v>296</v>
      </c>
      <c r="C387" s="28">
        <v>56057</v>
      </c>
      <c r="D387" s="28">
        <v>273280</v>
      </c>
      <c r="E387" s="27" t="s">
        <v>1824</v>
      </c>
      <c r="F387" s="28">
        <v>427</v>
      </c>
      <c r="G387" s="28">
        <v>640</v>
      </c>
      <c r="H387" s="39">
        <v>2</v>
      </c>
      <c r="I387" s="40">
        <f t="shared" si="2"/>
        <v>0</v>
      </c>
      <c r="J387" s="33">
        <f t="shared" si="3"/>
        <v>0.66718750000000004</v>
      </c>
      <c r="K387" s="41">
        <v>2382.3910000000001</v>
      </c>
      <c r="L387" s="41">
        <v>62.843339999999998</v>
      </c>
      <c r="M387" s="39">
        <v>0</v>
      </c>
      <c r="N387" s="39">
        <v>0</v>
      </c>
      <c r="O387" s="39">
        <v>1</v>
      </c>
      <c r="P387" s="39">
        <v>0</v>
      </c>
      <c r="Q387" s="39">
        <v>0</v>
      </c>
      <c r="R387" s="39">
        <v>0</v>
      </c>
      <c r="S387" s="39">
        <v>0</v>
      </c>
      <c r="T387" s="39">
        <v>0</v>
      </c>
      <c r="U387" s="39">
        <v>0</v>
      </c>
      <c r="V387" s="39">
        <v>0</v>
      </c>
      <c r="W387" s="39">
        <v>0</v>
      </c>
      <c r="X387" s="39">
        <v>0</v>
      </c>
      <c r="Y387" s="39">
        <v>0</v>
      </c>
      <c r="Z387" s="39">
        <v>1</v>
      </c>
      <c r="AA387" s="39">
        <v>0</v>
      </c>
      <c r="AB387" s="39">
        <v>0</v>
      </c>
      <c r="AC387" s="39">
        <v>0</v>
      </c>
      <c r="AD387" s="39">
        <v>0</v>
      </c>
      <c r="AE387" s="39">
        <v>0</v>
      </c>
      <c r="AF387" s="39">
        <v>0</v>
      </c>
      <c r="AG387" s="39">
        <v>0</v>
      </c>
      <c r="AH387" s="39">
        <v>0</v>
      </c>
      <c r="AI387" s="39">
        <v>0</v>
      </c>
      <c r="AJ387" s="39">
        <v>0</v>
      </c>
      <c r="AK387" s="39">
        <v>0</v>
      </c>
      <c r="AL387" s="39">
        <v>0</v>
      </c>
      <c r="AM387" s="39">
        <v>0</v>
      </c>
      <c r="AN387" s="39">
        <v>0</v>
      </c>
      <c r="AO387" s="39">
        <v>0</v>
      </c>
      <c r="AP387" s="39"/>
    </row>
    <row r="388" spans="1:42">
      <c r="A388" s="27" t="s">
        <v>2221</v>
      </c>
      <c r="B388" s="27" t="s">
        <v>297</v>
      </c>
      <c r="C388" s="28">
        <v>75163</v>
      </c>
      <c r="D388" s="28">
        <v>273280</v>
      </c>
      <c r="E388" s="27" t="s">
        <v>1824</v>
      </c>
      <c r="F388" s="28">
        <v>427</v>
      </c>
      <c r="G388" s="28">
        <v>640</v>
      </c>
      <c r="H388" s="39">
        <v>2</v>
      </c>
      <c r="I388" s="40">
        <f t="shared" si="2"/>
        <v>0</v>
      </c>
      <c r="J388" s="33">
        <f t="shared" si="3"/>
        <v>0.66718750000000004</v>
      </c>
      <c r="K388" s="41">
        <v>2989.3240000000001</v>
      </c>
      <c r="L388" s="41">
        <v>71.883099999999999</v>
      </c>
      <c r="M388" s="39">
        <v>0</v>
      </c>
      <c r="N388" s="39">
        <v>0</v>
      </c>
      <c r="O388" s="39">
        <v>1</v>
      </c>
      <c r="P388" s="39">
        <v>0</v>
      </c>
      <c r="Q388" s="39">
        <v>0</v>
      </c>
      <c r="R388" s="39">
        <v>0</v>
      </c>
      <c r="S388" s="39">
        <v>0</v>
      </c>
      <c r="T388" s="39">
        <v>0</v>
      </c>
      <c r="U388" s="39">
        <v>0</v>
      </c>
      <c r="V388" s="39">
        <v>0</v>
      </c>
      <c r="W388" s="39">
        <v>0</v>
      </c>
      <c r="X388" s="39">
        <v>0</v>
      </c>
      <c r="Y388" s="39">
        <v>0</v>
      </c>
      <c r="Z388" s="39">
        <v>1</v>
      </c>
      <c r="AA388" s="39">
        <v>0</v>
      </c>
      <c r="AB388" s="39">
        <v>0</v>
      </c>
      <c r="AC388" s="39">
        <v>0</v>
      </c>
      <c r="AD388" s="39">
        <v>0</v>
      </c>
      <c r="AE388" s="39">
        <v>0</v>
      </c>
      <c r="AF388" s="39">
        <v>0</v>
      </c>
      <c r="AG388" s="39">
        <v>0</v>
      </c>
      <c r="AH388" s="39">
        <v>0</v>
      </c>
      <c r="AI388" s="39">
        <v>0</v>
      </c>
      <c r="AJ388" s="39">
        <v>0</v>
      </c>
      <c r="AK388" s="39">
        <v>0</v>
      </c>
      <c r="AL388" s="39">
        <v>0</v>
      </c>
      <c r="AM388" s="39">
        <v>0</v>
      </c>
      <c r="AN388" s="39">
        <v>0</v>
      </c>
      <c r="AO388" s="39">
        <v>0</v>
      </c>
      <c r="AP388" s="39"/>
    </row>
    <row r="389" spans="1:42">
      <c r="A389" s="27" t="s">
        <v>2222</v>
      </c>
      <c r="B389" s="27" t="s">
        <v>298</v>
      </c>
      <c r="C389" s="28">
        <v>75510</v>
      </c>
      <c r="D389" s="28">
        <v>273280</v>
      </c>
      <c r="E389" s="27" t="s">
        <v>1824</v>
      </c>
      <c r="F389" s="28">
        <v>427</v>
      </c>
      <c r="G389" s="28">
        <v>640</v>
      </c>
      <c r="H389" s="39">
        <v>2</v>
      </c>
      <c r="I389" s="40">
        <f t="shared" si="2"/>
        <v>0</v>
      </c>
      <c r="J389" s="33">
        <f t="shared" si="3"/>
        <v>0.66718750000000004</v>
      </c>
      <c r="K389" s="41">
        <v>6586.8779999999997</v>
      </c>
      <c r="L389" s="41">
        <v>84.302760000000006</v>
      </c>
      <c r="M389" s="39">
        <v>0</v>
      </c>
      <c r="N389" s="39">
        <v>0</v>
      </c>
      <c r="O389" s="39">
        <v>1</v>
      </c>
      <c r="P389" s="39">
        <v>0</v>
      </c>
      <c r="Q389" s="39">
        <v>0</v>
      </c>
      <c r="R389" s="39">
        <v>0</v>
      </c>
      <c r="S389" s="39">
        <v>0</v>
      </c>
      <c r="T389" s="39">
        <v>0</v>
      </c>
      <c r="U389" s="39">
        <v>0</v>
      </c>
      <c r="V389" s="39">
        <v>0</v>
      </c>
      <c r="W389" s="39">
        <v>0</v>
      </c>
      <c r="X389" s="39">
        <v>0</v>
      </c>
      <c r="Y389" s="39">
        <v>0</v>
      </c>
      <c r="Z389" s="39">
        <v>1</v>
      </c>
      <c r="AA389" s="39">
        <v>0</v>
      </c>
      <c r="AB389" s="39">
        <v>0</v>
      </c>
      <c r="AC389" s="39">
        <v>0</v>
      </c>
      <c r="AD389" s="39">
        <v>0</v>
      </c>
      <c r="AE389" s="39">
        <v>0</v>
      </c>
      <c r="AF389" s="39">
        <v>0</v>
      </c>
      <c r="AG389" s="39">
        <v>0</v>
      </c>
      <c r="AH389" s="39">
        <v>0</v>
      </c>
      <c r="AI389" s="39">
        <v>0</v>
      </c>
      <c r="AJ389" s="39">
        <v>0</v>
      </c>
      <c r="AK389" s="39">
        <v>0</v>
      </c>
      <c r="AL389" s="39">
        <v>0</v>
      </c>
      <c r="AM389" s="39">
        <v>0</v>
      </c>
      <c r="AN389" s="39">
        <v>0</v>
      </c>
      <c r="AO389" s="39">
        <v>0</v>
      </c>
      <c r="AP389" s="39"/>
    </row>
    <row r="390" spans="1:42">
      <c r="A390" s="27" t="s">
        <v>2223</v>
      </c>
      <c r="B390" s="27" t="s">
        <v>299</v>
      </c>
      <c r="C390" s="28">
        <v>69568</v>
      </c>
      <c r="D390" s="28">
        <v>273280</v>
      </c>
      <c r="E390" s="27" t="s">
        <v>1824</v>
      </c>
      <c r="F390" s="28">
        <v>427</v>
      </c>
      <c r="G390" s="28">
        <v>640</v>
      </c>
      <c r="H390" s="39">
        <v>2</v>
      </c>
      <c r="I390" s="40">
        <f t="shared" si="2"/>
        <v>0</v>
      </c>
      <c r="J390" s="33">
        <f t="shared" si="3"/>
        <v>0.66718750000000004</v>
      </c>
      <c r="K390" s="41">
        <v>3504.0520000000001</v>
      </c>
      <c r="L390" s="41">
        <v>53.504539999999999</v>
      </c>
      <c r="M390" s="39">
        <v>0</v>
      </c>
      <c r="N390" s="39">
        <v>0</v>
      </c>
      <c r="O390" s="39">
        <v>1</v>
      </c>
      <c r="P390" s="39">
        <v>0</v>
      </c>
      <c r="Q390" s="39">
        <v>0</v>
      </c>
      <c r="R390" s="39">
        <v>0</v>
      </c>
      <c r="S390" s="39">
        <v>0</v>
      </c>
      <c r="T390" s="39">
        <v>0</v>
      </c>
      <c r="U390" s="39">
        <v>0</v>
      </c>
      <c r="V390" s="39">
        <v>0</v>
      </c>
      <c r="W390" s="39">
        <v>0</v>
      </c>
      <c r="X390" s="39">
        <v>0</v>
      </c>
      <c r="Y390" s="39">
        <v>0</v>
      </c>
      <c r="Z390" s="39">
        <v>1</v>
      </c>
      <c r="AA390" s="39">
        <v>0</v>
      </c>
      <c r="AB390" s="39">
        <v>0</v>
      </c>
      <c r="AC390" s="39">
        <v>0</v>
      </c>
      <c r="AD390" s="39">
        <v>0</v>
      </c>
      <c r="AE390" s="39">
        <v>0</v>
      </c>
      <c r="AF390" s="39">
        <v>0</v>
      </c>
      <c r="AG390" s="39">
        <v>0</v>
      </c>
      <c r="AH390" s="39">
        <v>0</v>
      </c>
      <c r="AI390" s="39">
        <v>0</v>
      </c>
      <c r="AJ390" s="39">
        <v>0</v>
      </c>
      <c r="AK390" s="39">
        <v>0</v>
      </c>
      <c r="AL390" s="39">
        <v>0</v>
      </c>
      <c r="AM390" s="39">
        <v>0</v>
      </c>
      <c r="AN390" s="39">
        <v>0</v>
      </c>
      <c r="AO390" s="39">
        <v>0</v>
      </c>
      <c r="AP390" s="39"/>
    </row>
    <row r="391" spans="1:42">
      <c r="A391" s="27" t="s">
        <v>2224</v>
      </c>
      <c r="B391" s="27" t="s">
        <v>300</v>
      </c>
      <c r="C391" s="28">
        <v>72290</v>
      </c>
      <c r="D391" s="28">
        <v>273280</v>
      </c>
      <c r="E391" s="27" t="s">
        <v>1824</v>
      </c>
      <c r="F391" s="28">
        <v>427</v>
      </c>
      <c r="G391" s="28">
        <v>640</v>
      </c>
      <c r="H391" s="39">
        <v>2</v>
      </c>
      <c r="I391" s="40">
        <f t="shared" si="2"/>
        <v>0</v>
      </c>
      <c r="J391" s="33">
        <f t="shared" si="3"/>
        <v>0.66718750000000004</v>
      </c>
      <c r="K391" s="41">
        <v>3228.127</v>
      </c>
      <c r="L391" s="41">
        <v>63.820320000000002</v>
      </c>
      <c r="M391" s="39">
        <v>0</v>
      </c>
      <c r="N391" s="39">
        <v>0</v>
      </c>
      <c r="O391" s="39">
        <v>1</v>
      </c>
      <c r="P391" s="39">
        <v>0</v>
      </c>
      <c r="Q391" s="39">
        <v>0</v>
      </c>
      <c r="R391" s="39">
        <v>0</v>
      </c>
      <c r="S391" s="39">
        <v>0</v>
      </c>
      <c r="T391" s="39">
        <v>0</v>
      </c>
      <c r="U391" s="39">
        <v>0</v>
      </c>
      <c r="V391" s="39">
        <v>0</v>
      </c>
      <c r="W391" s="39">
        <v>0</v>
      </c>
      <c r="X391" s="39">
        <v>0</v>
      </c>
      <c r="Y391" s="39">
        <v>0</v>
      </c>
      <c r="Z391" s="39">
        <v>1</v>
      </c>
      <c r="AA391" s="39">
        <v>0</v>
      </c>
      <c r="AB391" s="39">
        <v>0</v>
      </c>
      <c r="AC391" s="39">
        <v>0</v>
      </c>
      <c r="AD391" s="39">
        <v>0</v>
      </c>
      <c r="AE391" s="39">
        <v>0</v>
      </c>
      <c r="AF391" s="39">
        <v>0</v>
      </c>
      <c r="AG391" s="39">
        <v>0</v>
      </c>
      <c r="AH391" s="39">
        <v>0</v>
      </c>
      <c r="AI391" s="39">
        <v>0</v>
      </c>
      <c r="AJ391" s="39">
        <v>0</v>
      </c>
      <c r="AK391" s="39">
        <v>0</v>
      </c>
      <c r="AL391" s="39">
        <v>0</v>
      </c>
      <c r="AM391" s="39">
        <v>0</v>
      </c>
      <c r="AN391" s="39">
        <v>0</v>
      </c>
      <c r="AO391" s="39">
        <v>0</v>
      </c>
      <c r="AP391" s="39"/>
    </row>
    <row r="392" spans="1:42">
      <c r="A392" s="27" t="s">
        <v>2225</v>
      </c>
      <c r="B392" s="27" t="s">
        <v>301</v>
      </c>
      <c r="C392" s="28">
        <v>55227</v>
      </c>
      <c r="D392" s="28">
        <v>273280</v>
      </c>
      <c r="E392" s="27" t="s">
        <v>1824</v>
      </c>
      <c r="F392" s="28">
        <v>427</v>
      </c>
      <c r="G392" s="28">
        <v>640</v>
      </c>
      <c r="H392" s="39">
        <v>2</v>
      </c>
      <c r="I392" s="40">
        <f t="shared" si="2"/>
        <v>0</v>
      </c>
      <c r="J392" s="33">
        <f t="shared" si="3"/>
        <v>0.66718750000000004</v>
      </c>
      <c r="K392" s="41">
        <v>2408.8879999999999</v>
      </c>
      <c r="L392" s="41">
        <v>74.814809999999994</v>
      </c>
      <c r="M392" s="39">
        <v>0</v>
      </c>
      <c r="N392" s="39">
        <v>0</v>
      </c>
      <c r="O392" s="39">
        <v>1</v>
      </c>
      <c r="P392" s="39">
        <v>0</v>
      </c>
      <c r="Q392" s="39">
        <v>0</v>
      </c>
      <c r="R392" s="39">
        <v>0</v>
      </c>
      <c r="S392" s="39">
        <v>0</v>
      </c>
      <c r="T392" s="39">
        <v>0</v>
      </c>
      <c r="U392" s="39">
        <v>0</v>
      </c>
      <c r="V392" s="39">
        <v>0</v>
      </c>
      <c r="W392" s="39">
        <v>0</v>
      </c>
      <c r="X392" s="39">
        <v>0</v>
      </c>
      <c r="Y392" s="39">
        <v>0</v>
      </c>
      <c r="Z392" s="39">
        <v>1</v>
      </c>
      <c r="AA392" s="39">
        <v>0</v>
      </c>
      <c r="AB392" s="39">
        <v>0</v>
      </c>
      <c r="AC392" s="39">
        <v>0</v>
      </c>
      <c r="AD392" s="39">
        <v>0</v>
      </c>
      <c r="AE392" s="39">
        <v>0</v>
      </c>
      <c r="AF392" s="39">
        <v>0</v>
      </c>
      <c r="AG392" s="39">
        <v>0</v>
      </c>
      <c r="AH392" s="39">
        <v>0</v>
      </c>
      <c r="AI392" s="39">
        <v>0</v>
      </c>
      <c r="AJ392" s="39">
        <v>0</v>
      </c>
      <c r="AK392" s="39">
        <v>0</v>
      </c>
      <c r="AL392" s="39">
        <v>0</v>
      </c>
      <c r="AM392" s="39">
        <v>0</v>
      </c>
      <c r="AN392" s="39">
        <v>0</v>
      </c>
      <c r="AO392" s="39">
        <v>0</v>
      </c>
      <c r="AP392" s="39"/>
    </row>
    <row r="393" spans="1:42">
      <c r="A393" s="27" t="s">
        <v>2226</v>
      </c>
      <c r="B393" s="27" t="s">
        <v>302</v>
      </c>
      <c r="C393" s="28">
        <v>48562</v>
      </c>
      <c r="D393" s="28">
        <v>273280</v>
      </c>
      <c r="E393" s="27" t="s">
        <v>1824</v>
      </c>
      <c r="F393" s="28">
        <v>427</v>
      </c>
      <c r="G393" s="28">
        <v>640</v>
      </c>
      <c r="H393" s="39">
        <v>2</v>
      </c>
      <c r="I393" s="40">
        <f t="shared" si="2"/>
        <v>0</v>
      </c>
      <c r="J393" s="33">
        <f t="shared" si="3"/>
        <v>0.66718750000000004</v>
      </c>
      <c r="K393" s="41">
        <v>794.1934</v>
      </c>
      <c r="L393" s="41">
        <v>52.687510000000003</v>
      </c>
      <c r="M393" s="39">
        <v>0</v>
      </c>
      <c r="N393" s="39">
        <v>0</v>
      </c>
      <c r="O393" s="39">
        <v>1</v>
      </c>
      <c r="P393" s="39">
        <v>0</v>
      </c>
      <c r="Q393" s="39">
        <v>0</v>
      </c>
      <c r="R393" s="39">
        <v>0</v>
      </c>
      <c r="S393" s="39">
        <v>0</v>
      </c>
      <c r="T393" s="39">
        <v>0</v>
      </c>
      <c r="U393" s="39">
        <v>0</v>
      </c>
      <c r="V393" s="39">
        <v>0</v>
      </c>
      <c r="W393" s="39">
        <v>0</v>
      </c>
      <c r="X393" s="39">
        <v>0</v>
      </c>
      <c r="Y393" s="39">
        <v>0</v>
      </c>
      <c r="Z393" s="39">
        <v>1</v>
      </c>
      <c r="AA393" s="39">
        <v>0</v>
      </c>
      <c r="AB393" s="39">
        <v>0</v>
      </c>
      <c r="AC393" s="39">
        <v>0</v>
      </c>
      <c r="AD393" s="39">
        <v>0</v>
      </c>
      <c r="AE393" s="39">
        <v>0</v>
      </c>
      <c r="AF393" s="39">
        <v>0</v>
      </c>
      <c r="AG393" s="39">
        <v>0</v>
      </c>
      <c r="AH393" s="39">
        <v>0</v>
      </c>
      <c r="AI393" s="39">
        <v>0</v>
      </c>
      <c r="AJ393" s="39">
        <v>0</v>
      </c>
      <c r="AK393" s="39">
        <v>0</v>
      </c>
      <c r="AL393" s="39">
        <v>0</v>
      </c>
      <c r="AM393" s="39">
        <v>0</v>
      </c>
      <c r="AN393" s="39">
        <v>0</v>
      </c>
      <c r="AO393" s="39">
        <v>0</v>
      </c>
      <c r="AP393" s="39"/>
    </row>
    <row r="394" spans="1:42">
      <c r="A394" s="27" t="s">
        <v>2227</v>
      </c>
      <c r="B394" s="27" t="s">
        <v>303</v>
      </c>
      <c r="C394" s="28">
        <v>52081</v>
      </c>
      <c r="D394" s="28">
        <v>273280</v>
      </c>
      <c r="E394" s="27" t="s">
        <v>1824</v>
      </c>
      <c r="F394" s="28">
        <v>427</v>
      </c>
      <c r="G394" s="28">
        <v>640</v>
      </c>
      <c r="H394" s="39">
        <v>2</v>
      </c>
      <c r="I394" s="40">
        <f t="shared" si="2"/>
        <v>0</v>
      </c>
      <c r="J394" s="33">
        <f t="shared" si="3"/>
        <v>0.66718750000000004</v>
      </c>
      <c r="K394" s="41">
        <v>1671.241</v>
      </c>
      <c r="L394" s="41">
        <v>73.220010000000002</v>
      </c>
      <c r="M394" s="39">
        <v>0</v>
      </c>
      <c r="N394" s="39">
        <v>0</v>
      </c>
      <c r="O394" s="39">
        <v>1</v>
      </c>
      <c r="P394" s="39">
        <v>0</v>
      </c>
      <c r="Q394" s="39">
        <v>0</v>
      </c>
      <c r="R394" s="39">
        <v>0</v>
      </c>
      <c r="S394" s="39">
        <v>0</v>
      </c>
      <c r="T394" s="39">
        <v>0</v>
      </c>
      <c r="U394" s="39">
        <v>0</v>
      </c>
      <c r="V394" s="39">
        <v>0</v>
      </c>
      <c r="W394" s="39">
        <v>0</v>
      </c>
      <c r="X394" s="39">
        <v>0</v>
      </c>
      <c r="Y394" s="39">
        <v>0</v>
      </c>
      <c r="Z394" s="39">
        <v>1</v>
      </c>
      <c r="AA394" s="39">
        <v>0</v>
      </c>
      <c r="AB394" s="39">
        <v>0</v>
      </c>
      <c r="AC394" s="39">
        <v>0</v>
      </c>
      <c r="AD394" s="39">
        <v>0</v>
      </c>
      <c r="AE394" s="39">
        <v>0</v>
      </c>
      <c r="AF394" s="39">
        <v>0</v>
      </c>
      <c r="AG394" s="39">
        <v>0</v>
      </c>
      <c r="AH394" s="39">
        <v>0</v>
      </c>
      <c r="AI394" s="39">
        <v>0</v>
      </c>
      <c r="AJ394" s="39">
        <v>0</v>
      </c>
      <c r="AK394" s="39">
        <v>0</v>
      </c>
      <c r="AL394" s="39">
        <v>0</v>
      </c>
      <c r="AM394" s="39">
        <v>0</v>
      </c>
      <c r="AN394" s="39">
        <v>0</v>
      </c>
      <c r="AO394" s="39">
        <v>0</v>
      </c>
      <c r="AP394" s="39"/>
    </row>
    <row r="395" spans="1:42">
      <c r="A395" s="27" t="s">
        <v>2228</v>
      </c>
      <c r="B395" s="27" t="s">
        <v>304</v>
      </c>
      <c r="C395" s="28">
        <v>43311</v>
      </c>
      <c r="D395" s="28">
        <v>273280</v>
      </c>
      <c r="E395" s="27" t="s">
        <v>1824</v>
      </c>
      <c r="F395" s="28">
        <v>427</v>
      </c>
      <c r="G395" s="28">
        <v>640</v>
      </c>
      <c r="H395" s="39">
        <v>2</v>
      </c>
      <c r="I395" s="40">
        <f t="shared" si="2"/>
        <v>0</v>
      </c>
      <c r="J395" s="33">
        <f t="shared" si="3"/>
        <v>0.66718750000000004</v>
      </c>
      <c r="K395" s="41">
        <v>1257.3920000000001</v>
      </c>
      <c r="L395" s="41">
        <v>76.117779999999996</v>
      </c>
      <c r="M395" s="39">
        <v>0</v>
      </c>
      <c r="N395" s="39">
        <v>0</v>
      </c>
      <c r="O395" s="39">
        <v>1</v>
      </c>
      <c r="P395" s="39">
        <v>0</v>
      </c>
      <c r="Q395" s="39">
        <v>0</v>
      </c>
      <c r="R395" s="39">
        <v>0</v>
      </c>
      <c r="S395" s="39">
        <v>0</v>
      </c>
      <c r="T395" s="39">
        <v>0</v>
      </c>
      <c r="U395" s="39">
        <v>0</v>
      </c>
      <c r="V395" s="39">
        <v>0</v>
      </c>
      <c r="W395" s="39">
        <v>0</v>
      </c>
      <c r="X395" s="39">
        <v>0</v>
      </c>
      <c r="Y395" s="39">
        <v>0</v>
      </c>
      <c r="Z395" s="39">
        <v>1</v>
      </c>
      <c r="AA395" s="39">
        <v>0</v>
      </c>
      <c r="AB395" s="39">
        <v>0</v>
      </c>
      <c r="AC395" s="39">
        <v>0</v>
      </c>
      <c r="AD395" s="39">
        <v>0</v>
      </c>
      <c r="AE395" s="39">
        <v>0</v>
      </c>
      <c r="AF395" s="39">
        <v>0</v>
      </c>
      <c r="AG395" s="39">
        <v>0</v>
      </c>
      <c r="AH395" s="39">
        <v>0</v>
      </c>
      <c r="AI395" s="39">
        <v>0</v>
      </c>
      <c r="AJ395" s="39">
        <v>0</v>
      </c>
      <c r="AK395" s="39">
        <v>0</v>
      </c>
      <c r="AL395" s="39">
        <v>0</v>
      </c>
      <c r="AM395" s="39">
        <v>0</v>
      </c>
      <c r="AN395" s="39">
        <v>0</v>
      </c>
      <c r="AO395" s="39">
        <v>0</v>
      </c>
      <c r="AP395" s="39"/>
    </row>
    <row r="396" spans="1:42">
      <c r="A396" s="27" t="s">
        <v>2229</v>
      </c>
      <c r="B396" s="27" t="s">
        <v>305</v>
      </c>
      <c r="C396" s="28">
        <v>48516</v>
      </c>
      <c r="D396" s="28">
        <v>273280</v>
      </c>
      <c r="E396" s="27" t="s">
        <v>1824</v>
      </c>
      <c r="F396" s="28">
        <v>427</v>
      </c>
      <c r="G396" s="28">
        <v>640</v>
      </c>
      <c r="H396" s="39">
        <v>2</v>
      </c>
      <c r="I396" s="40">
        <f t="shared" si="2"/>
        <v>0</v>
      </c>
      <c r="J396" s="33">
        <f t="shared" si="3"/>
        <v>0.66718750000000004</v>
      </c>
      <c r="K396" s="41">
        <v>2511.6999999999998</v>
      </c>
      <c r="L396" s="41">
        <v>81.619290000000007</v>
      </c>
      <c r="M396" s="39">
        <v>0</v>
      </c>
      <c r="N396" s="39">
        <v>0</v>
      </c>
      <c r="O396" s="39">
        <v>1</v>
      </c>
      <c r="P396" s="39">
        <v>0</v>
      </c>
      <c r="Q396" s="39">
        <v>0</v>
      </c>
      <c r="R396" s="39">
        <v>0</v>
      </c>
      <c r="S396" s="39">
        <v>0</v>
      </c>
      <c r="T396" s="39">
        <v>0</v>
      </c>
      <c r="U396" s="39">
        <v>0</v>
      </c>
      <c r="V396" s="39">
        <v>0</v>
      </c>
      <c r="W396" s="39">
        <v>0</v>
      </c>
      <c r="X396" s="39">
        <v>0</v>
      </c>
      <c r="Y396" s="39">
        <v>0</v>
      </c>
      <c r="Z396" s="39">
        <v>1</v>
      </c>
      <c r="AA396" s="39">
        <v>0</v>
      </c>
      <c r="AB396" s="39">
        <v>0</v>
      </c>
      <c r="AC396" s="39">
        <v>0</v>
      </c>
      <c r="AD396" s="39">
        <v>0</v>
      </c>
      <c r="AE396" s="39">
        <v>0</v>
      </c>
      <c r="AF396" s="39">
        <v>0</v>
      </c>
      <c r="AG396" s="39">
        <v>0</v>
      </c>
      <c r="AH396" s="39">
        <v>0</v>
      </c>
      <c r="AI396" s="39">
        <v>0</v>
      </c>
      <c r="AJ396" s="39">
        <v>0</v>
      </c>
      <c r="AK396" s="39">
        <v>0</v>
      </c>
      <c r="AL396" s="39">
        <v>0</v>
      </c>
      <c r="AM396" s="39">
        <v>0</v>
      </c>
      <c r="AN396" s="39">
        <v>0</v>
      </c>
      <c r="AO396" s="39">
        <v>0</v>
      </c>
      <c r="AP396" s="39"/>
    </row>
    <row r="397" spans="1:42">
      <c r="A397" s="27" t="s">
        <v>2230</v>
      </c>
      <c r="B397" s="27" t="s">
        <v>306</v>
      </c>
      <c r="C397" s="28">
        <v>76623</v>
      </c>
      <c r="D397" s="28">
        <v>273280</v>
      </c>
      <c r="E397" s="27" t="s">
        <v>1824</v>
      </c>
      <c r="F397" s="28">
        <v>427</v>
      </c>
      <c r="G397" s="28">
        <v>640</v>
      </c>
      <c r="H397" s="39">
        <v>2</v>
      </c>
      <c r="I397" s="40">
        <f t="shared" si="2"/>
        <v>0</v>
      </c>
      <c r="J397" s="33">
        <f t="shared" si="3"/>
        <v>0.66718750000000004</v>
      </c>
      <c r="K397" s="41">
        <v>4395.8580000000002</v>
      </c>
      <c r="L397" s="41">
        <v>64.229500000000002</v>
      </c>
      <c r="M397" s="39">
        <v>0</v>
      </c>
      <c r="N397" s="39">
        <v>0</v>
      </c>
      <c r="O397" s="39">
        <v>1</v>
      </c>
      <c r="P397" s="39">
        <v>0</v>
      </c>
      <c r="Q397" s="39">
        <v>0</v>
      </c>
      <c r="R397" s="39">
        <v>0</v>
      </c>
      <c r="S397" s="39">
        <v>0</v>
      </c>
      <c r="T397" s="39">
        <v>0</v>
      </c>
      <c r="U397" s="39">
        <v>0</v>
      </c>
      <c r="V397" s="39">
        <v>0</v>
      </c>
      <c r="W397" s="39">
        <v>0</v>
      </c>
      <c r="X397" s="39">
        <v>0</v>
      </c>
      <c r="Y397" s="39">
        <v>0</v>
      </c>
      <c r="Z397" s="39">
        <v>1</v>
      </c>
      <c r="AA397" s="39">
        <v>0</v>
      </c>
      <c r="AB397" s="39">
        <v>0</v>
      </c>
      <c r="AC397" s="39">
        <v>0</v>
      </c>
      <c r="AD397" s="39">
        <v>0</v>
      </c>
      <c r="AE397" s="39">
        <v>0</v>
      </c>
      <c r="AF397" s="39">
        <v>0</v>
      </c>
      <c r="AG397" s="39">
        <v>0</v>
      </c>
      <c r="AH397" s="39">
        <v>0</v>
      </c>
      <c r="AI397" s="39">
        <v>0</v>
      </c>
      <c r="AJ397" s="39">
        <v>0</v>
      </c>
      <c r="AK397" s="39">
        <v>0</v>
      </c>
      <c r="AL397" s="39">
        <v>0</v>
      </c>
      <c r="AM397" s="39">
        <v>0</v>
      </c>
      <c r="AN397" s="39">
        <v>0</v>
      </c>
      <c r="AO397" s="39">
        <v>0</v>
      </c>
      <c r="AP397" s="39"/>
    </row>
    <row r="398" spans="1:42">
      <c r="A398" s="27" t="s">
        <v>2231</v>
      </c>
      <c r="B398" s="27" t="s">
        <v>307</v>
      </c>
      <c r="C398" s="28">
        <v>24181</v>
      </c>
      <c r="D398" s="28">
        <v>138670</v>
      </c>
      <c r="E398" s="27" t="s">
        <v>1824</v>
      </c>
      <c r="F398" s="28">
        <v>245</v>
      </c>
      <c r="G398" s="28">
        <v>566</v>
      </c>
      <c r="H398" s="39">
        <v>2</v>
      </c>
      <c r="I398" s="40">
        <f t="shared" si="2"/>
        <v>0</v>
      </c>
      <c r="J398" s="33">
        <f t="shared" si="3"/>
        <v>0.43286219081272087</v>
      </c>
      <c r="K398" s="41">
        <v>1036.635</v>
      </c>
      <c r="L398" s="41">
        <v>78.474329999999995</v>
      </c>
      <c r="M398" s="39">
        <v>0</v>
      </c>
      <c r="N398" s="39">
        <v>0</v>
      </c>
      <c r="O398" s="39">
        <v>0</v>
      </c>
      <c r="P398" s="39">
        <v>1</v>
      </c>
      <c r="Q398" s="39">
        <v>0</v>
      </c>
      <c r="R398" s="39">
        <v>0</v>
      </c>
      <c r="S398" s="39">
        <v>0</v>
      </c>
      <c r="T398" s="39">
        <v>0</v>
      </c>
      <c r="U398" s="39">
        <v>0</v>
      </c>
      <c r="V398" s="39">
        <v>0</v>
      </c>
      <c r="W398" s="39">
        <v>0</v>
      </c>
      <c r="X398" s="39">
        <v>0</v>
      </c>
      <c r="Y398" s="39">
        <v>0</v>
      </c>
      <c r="Z398" s="39">
        <v>0</v>
      </c>
      <c r="AA398" s="39">
        <v>1</v>
      </c>
      <c r="AB398" s="39">
        <v>0</v>
      </c>
      <c r="AC398" s="39">
        <v>0</v>
      </c>
      <c r="AD398" s="39">
        <v>0</v>
      </c>
      <c r="AE398" s="39">
        <v>0</v>
      </c>
      <c r="AF398" s="39">
        <v>0</v>
      </c>
      <c r="AG398" s="39">
        <v>0</v>
      </c>
      <c r="AH398" s="39">
        <v>0</v>
      </c>
      <c r="AI398" s="39">
        <v>0</v>
      </c>
      <c r="AJ398" s="39">
        <v>0</v>
      </c>
      <c r="AK398" s="39">
        <v>0</v>
      </c>
      <c r="AL398" s="39">
        <v>0</v>
      </c>
      <c r="AM398" s="39">
        <v>0</v>
      </c>
      <c r="AN398" s="39">
        <v>0</v>
      </c>
      <c r="AO398" s="39">
        <v>0</v>
      </c>
      <c r="AP398" s="39"/>
    </row>
    <row r="399" spans="1:42">
      <c r="A399" s="27" t="s">
        <v>2232</v>
      </c>
      <c r="B399" s="27" t="s">
        <v>310</v>
      </c>
      <c r="C399" s="28">
        <v>20681</v>
      </c>
      <c r="D399" s="28">
        <v>178478</v>
      </c>
      <c r="E399" s="27" t="s">
        <v>1824</v>
      </c>
      <c r="F399" s="28">
        <v>383</v>
      </c>
      <c r="G399" s="28">
        <v>466</v>
      </c>
      <c r="H399" s="39">
        <v>2</v>
      </c>
      <c r="I399" s="40">
        <f t="shared" si="2"/>
        <v>0</v>
      </c>
      <c r="J399" s="33">
        <f t="shared" si="3"/>
        <v>0.82188841201716734</v>
      </c>
      <c r="K399" s="41">
        <v>536.74680000000001</v>
      </c>
      <c r="L399" s="41">
        <v>79.805189999999996</v>
      </c>
      <c r="M399" s="39">
        <v>0</v>
      </c>
      <c r="N399" s="39">
        <v>0</v>
      </c>
      <c r="O399" s="39">
        <v>0</v>
      </c>
      <c r="P399" s="39">
        <v>1</v>
      </c>
      <c r="Q399" s="39">
        <v>0</v>
      </c>
      <c r="R399" s="39">
        <v>0</v>
      </c>
      <c r="S399" s="39">
        <v>0</v>
      </c>
      <c r="T399" s="39">
        <v>0</v>
      </c>
      <c r="U399" s="39">
        <v>0</v>
      </c>
      <c r="V399" s="39">
        <v>0</v>
      </c>
      <c r="W399" s="39">
        <v>0</v>
      </c>
      <c r="X399" s="39">
        <v>0</v>
      </c>
      <c r="Y399" s="39">
        <v>0</v>
      </c>
      <c r="Z399" s="39">
        <v>0</v>
      </c>
      <c r="AA399" s="39">
        <v>1</v>
      </c>
      <c r="AB399" s="39">
        <v>0</v>
      </c>
      <c r="AC399" s="39">
        <v>0</v>
      </c>
      <c r="AD399" s="39">
        <v>0</v>
      </c>
      <c r="AE399" s="39">
        <v>0</v>
      </c>
      <c r="AF399" s="39">
        <v>0</v>
      </c>
      <c r="AG399" s="39">
        <v>0</v>
      </c>
      <c r="AH399" s="39">
        <v>0</v>
      </c>
      <c r="AI399" s="39">
        <v>0</v>
      </c>
      <c r="AJ399" s="39">
        <v>0</v>
      </c>
      <c r="AK399" s="39">
        <v>0</v>
      </c>
      <c r="AL399" s="39">
        <v>0</v>
      </c>
      <c r="AM399" s="39">
        <v>0</v>
      </c>
      <c r="AN399" s="39">
        <v>0</v>
      </c>
      <c r="AO399" s="39">
        <v>0</v>
      </c>
      <c r="AP399" s="39"/>
    </row>
    <row r="400" spans="1:42">
      <c r="A400" s="27" t="s">
        <v>2233</v>
      </c>
      <c r="B400" s="27" t="s">
        <v>311</v>
      </c>
      <c r="C400" s="28">
        <v>22345</v>
      </c>
      <c r="D400" s="28">
        <v>176250</v>
      </c>
      <c r="E400" s="27" t="s">
        <v>1824</v>
      </c>
      <c r="F400" s="28">
        <v>375</v>
      </c>
      <c r="G400" s="28">
        <v>470</v>
      </c>
      <c r="H400" s="39">
        <v>2</v>
      </c>
      <c r="I400" s="40">
        <f t="shared" si="2"/>
        <v>0</v>
      </c>
      <c r="J400" s="33">
        <f t="shared" si="3"/>
        <v>0.7978723404255319</v>
      </c>
      <c r="K400" s="41">
        <v>697.61099999999999</v>
      </c>
      <c r="L400" s="41">
        <v>73.174130000000005</v>
      </c>
      <c r="M400" s="39">
        <v>0</v>
      </c>
      <c r="N400" s="39">
        <v>0</v>
      </c>
      <c r="O400" s="39">
        <v>0</v>
      </c>
      <c r="P400" s="39">
        <v>1</v>
      </c>
      <c r="Q400" s="39">
        <v>0</v>
      </c>
      <c r="R400" s="39">
        <v>0</v>
      </c>
      <c r="S400" s="39">
        <v>0</v>
      </c>
      <c r="T400" s="39">
        <v>0</v>
      </c>
      <c r="U400" s="39">
        <v>0</v>
      </c>
      <c r="V400" s="39">
        <v>0</v>
      </c>
      <c r="W400" s="39">
        <v>0</v>
      </c>
      <c r="X400" s="39">
        <v>0</v>
      </c>
      <c r="Y400" s="39">
        <v>0</v>
      </c>
      <c r="Z400" s="39">
        <v>0</v>
      </c>
      <c r="AA400" s="39">
        <v>1</v>
      </c>
      <c r="AB400" s="39">
        <v>0</v>
      </c>
      <c r="AC400" s="39">
        <v>0</v>
      </c>
      <c r="AD400" s="39">
        <v>0</v>
      </c>
      <c r="AE400" s="39">
        <v>0</v>
      </c>
      <c r="AF400" s="39">
        <v>0</v>
      </c>
      <c r="AG400" s="39">
        <v>0</v>
      </c>
      <c r="AH400" s="39">
        <v>0</v>
      </c>
      <c r="AI400" s="39">
        <v>0</v>
      </c>
      <c r="AJ400" s="39">
        <v>0</v>
      </c>
      <c r="AK400" s="39">
        <v>0</v>
      </c>
      <c r="AL400" s="39">
        <v>0</v>
      </c>
      <c r="AM400" s="39">
        <v>0</v>
      </c>
      <c r="AN400" s="39">
        <v>0</v>
      </c>
      <c r="AO400" s="39">
        <v>0</v>
      </c>
      <c r="AP400" s="39"/>
    </row>
    <row r="401" spans="1:42">
      <c r="A401" s="27" t="s">
        <v>2234</v>
      </c>
      <c r="B401" s="27" t="s">
        <v>312</v>
      </c>
      <c r="C401" s="28">
        <v>20143</v>
      </c>
      <c r="D401" s="28">
        <v>187530</v>
      </c>
      <c r="E401" s="27" t="s">
        <v>1824</v>
      </c>
      <c r="F401" s="28">
        <v>329</v>
      </c>
      <c r="G401" s="28">
        <v>570</v>
      </c>
      <c r="H401" s="39">
        <v>2</v>
      </c>
      <c r="I401" s="40">
        <f t="shared" si="2"/>
        <v>0</v>
      </c>
      <c r="J401" s="33">
        <f t="shared" si="3"/>
        <v>0.57719298245614037</v>
      </c>
      <c r="K401" s="41">
        <v>436.62389999999999</v>
      </c>
      <c r="L401" s="41">
        <v>68.110140000000001</v>
      </c>
      <c r="M401" s="39">
        <v>0</v>
      </c>
      <c r="N401" s="39">
        <v>0</v>
      </c>
      <c r="O401" s="39">
        <v>0</v>
      </c>
      <c r="P401" s="39">
        <v>1</v>
      </c>
      <c r="Q401" s="39">
        <v>0</v>
      </c>
      <c r="R401" s="39">
        <v>0</v>
      </c>
      <c r="S401" s="39">
        <v>0</v>
      </c>
      <c r="T401" s="39">
        <v>0</v>
      </c>
      <c r="U401" s="39">
        <v>0</v>
      </c>
      <c r="V401" s="39">
        <v>0</v>
      </c>
      <c r="W401" s="39">
        <v>0</v>
      </c>
      <c r="X401" s="39">
        <v>0</v>
      </c>
      <c r="Y401" s="39">
        <v>0</v>
      </c>
      <c r="Z401" s="39">
        <v>0</v>
      </c>
      <c r="AA401" s="39">
        <v>1</v>
      </c>
      <c r="AB401" s="39">
        <v>0</v>
      </c>
      <c r="AC401" s="39">
        <v>0</v>
      </c>
      <c r="AD401" s="39">
        <v>0</v>
      </c>
      <c r="AE401" s="39">
        <v>0</v>
      </c>
      <c r="AF401" s="39">
        <v>0</v>
      </c>
      <c r="AG401" s="39">
        <v>0</v>
      </c>
      <c r="AH401" s="39">
        <v>0</v>
      </c>
      <c r="AI401" s="39">
        <v>0</v>
      </c>
      <c r="AJ401" s="39">
        <v>0</v>
      </c>
      <c r="AK401" s="39">
        <v>0</v>
      </c>
      <c r="AL401" s="39">
        <v>0</v>
      </c>
      <c r="AM401" s="39">
        <v>0</v>
      </c>
      <c r="AN401" s="39">
        <v>0</v>
      </c>
      <c r="AO401" s="39">
        <v>0</v>
      </c>
      <c r="AP401" s="39"/>
    </row>
    <row r="402" spans="1:42">
      <c r="A402" s="27" t="s">
        <v>2235</v>
      </c>
      <c r="B402" s="27" t="s">
        <v>313</v>
      </c>
      <c r="C402" s="28">
        <v>21600</v>
      </c>
      <c r="D402" s="28">
        <v>198375</v>
      </c>
      <c r="E402" s="27" t="s">
        <v>1824</v>
      </c>
      <c r="F402" s="28">
        <v>375</v>
      </c>
      <c r="G402" s="28">
        <v>529</v>
      </c>
      <c r="H402" s="39">
        <v>2</v>
      </c>
      <c r="I402" s="40">
        <f t="shared" si="2"/>
        <v>0</v>
      </c>
      <c r="J402" s="33">
        <f t="shared" si="3"/>
        <v>0.70888468809073724</v>
      </c>
      <c r="K402" s="41">
        <v>374.42270000000002</v>
      </c>
      <c r="L402" s="41">
        <v>75.903369999999995</v>
      </c>
      <c r="M402" s="39">
        <v>0</v>
      </c>
      <c r="N402" s="39">
        <v>0</v>
      </c>
      <c r="O402" s="39">
        <v>0</v>
      </c>
      <c r="P402" s="39">
        <v>1</v>
      </c>
      <c r="Q402" s="39">
        <v>0</v>
      </c>
      <c r="R402" s="39">
        <v>0</v>
      </c>
      <c r="S402" s="39">
        <v>0</v>
      </c>
      <c r="T402" s="39">
        <v>0</v>
      </c>
      <c r="U402" s="39">
        <v>0</v>
      </c>
      <c r="V402" s="39">
        <v>0</v>
      </c>
      <c r="W402" s="39">
        <v>0</v>
      </c>
      <c r="X402" s="39">
        <v>0</v>
      </c>
      <c r="Y402" s="39">
        <v>0</v>
      </c>
      <c r="Z402" s="39">
        <v>0</v>
      </c>
      <c r="AA402" s="39">
        <v>1</v>
      </c>
      <c r="AB402" s="39">
        <v>0</v>
      </c>
      <c r="AC402" s="39">
        <v>0</v>
      </c>
      <c r="AD402" s="39">
        <v>0</v>
      </c>
      <c r="AE402" s="39">
        <v>0</v>
      </c>
      <c r="AF402" s="39">
        <v>0</v>
      </c>
      <c r="AG402" s="39">
        <v>0</v>
      </c>
      <c r="AH402" s="39">
        <v>0</v>
      </c>
      <c r="AI402" s="39">
        <v>0</v>
      </c>
      <c r="AJ402" s="39">
        <v>0</v>
      </c>
      <c r="AK402" s="39">
        <v>0</v>
      </c>
      <c r="AL402" s="39">
        <v>0</v>
      </c>
      <c r="AM402" s="39">
        <v>0</v>
      </c>
      <c r="AN402" s="39">
        <v>0</v>
      </c>
      <c r="AO402" s="39">
        <v>0</v>
      </c>
      <c r="AP402" s="39"/>
    </row>
    <row r="403" spans="1:42">
      <c r="A403" s="27" t="s">
        <v>2236</v>
      </c>
      <c r="B403" s="27" t="s">
        <v>314</v>
      </c>
      <c r="C403" s="28">
        <v>20386</v>
      </c>
      <c r="D403" s="28">
        <v>183144</v>
      </c>
      <c r="E403" s="27" t="s">
        <v>1824</v>
      </c>
      <c r="F403" s="28">
        <v>312</v>
      </c>
      <c r="G403" s="28">
        <v>587</v>
      </c>
      <c r="H403" s="39">
        <v>2</v>
      </c>
      <c r="I403" s="40">
        <f t="shared" si="2"/>
        <v>0</v>
      </c>
      <c r="J403" s="33">
        <f t="shared" si="3"/>
        <v>0.53151618398637135</v>
      </c>
      <c r="K403" s="41">
        <v>673.1558</v>
      </c>
      <c r="L403" s="41">
        <v>81.842889999999997</v>
      </c>
      <c r="M403" s="39">
        <v>0</v>
      </c>
      <c r="N403" s="39">
        <v>0</v>
      </c>
      <c r="O403" s="39">
        <v>0</v>
      </c>
      <c r="P403" s="39">
        <v>1</v>
      </c>
      <c r="Q403" s="39">
        <v>0</v>
      </c>
      <c r="R403" s="39">
        <v>0</v>
      </c>
      <c r="S403" s="39">
        <v>0</v>
      </c>
      <c r="T403" s="39">
        <v>0</v>
      </c>
      <c r="U403" s="39">
        <v>0</v>
      </c>
      <c r="V403" s="39">
        <v>0</v>
      </c>
      <c r="W403" s="39">
        <v>0</v>
      </c>
      <c r="X403" s="39">
        <v>0</v>
      </c>
      <c r="Y403" s="39">
        <v>0</v>
      </c>
      <c r="Z403" s="39">
        <v>0</v>
      </c>
      <c r="AA403" s="39">
        <v>1</v>
      </c>
      <c r="AB403" s="39">
        <v>0</v>
      </c>
      <c r="AC403" s="39">
        <v>0</v>
      </c>
      <c r="AD403" s="39">
        <v>0</v>
      </c>
      <c r="AE403" s="39">
        <v>0</v>
      </c>
      <c r="AF403" s="39">
        <v>0</v>
      </c>
      <c r="AG403" s="39">
        <v>0</v>
      </c>
      <c r="AH403" s="39">
        <v>0</v>
      </c>
      <c r="AI403" s="39">
        <v>0</v>
      </c>
      <c r="AJ403" s="39">
        <v>0</v>
      </c>
      <c r="AK403" s="39">
        <v>0</v>
      </c>
      <c r="AL403" s="39">
        <v>0</v>
      </c>
      <c r="AM403" s="39">
        <v>0</v>
      </c>
      <c r="AN403" s="39">
        <v>0</v>
      </c>
      <c r="AO403" s="39">
        <v>0</v>
      </c>
      <c r="AP403" s="39"/>
    </row>
    <row r="404" spans="1:42">
      <c r="A404" s="27" t="s">
        <v>2237</v>
      </c>
      <c r="B404" s="27" t="s">
        <v>315</v>
      </c>
      <c r="C404" s="28">
        <v>23704</v>
      </c>
      <c r="D404" s="28">
        <v>223289</v>
      </c>
      <c r="E404" s="27" t="s">
        <v>1824</v>
      </c>
      <c r="F404" s="28">
        <v>383</v>
      </c>
      <c r="G404" s="28">
        <v>583</v>
      </c>
      <c r="H404" s="39">
        <v>2</v>
      </c>
      <c r="I404" s="40">
        <f t="shared" si="2"/>
        <v>0</v>
      </c>
      <c r="J404" s="33">
        <f t="shared" si="3"/>
        <v>0.65694682675814753</v>
      </c>
      <c r="K404" s="41">
        <v>541.56179999999995</v>
      </c>
      <c r="L404" s="41">
        <v>64.601550000000003</v>
      </c>
      <c r="M404" s="39">
        <v>0</v>
      </c>
      <c r="N404" s="39">
        <v>0</v>
      </c>
      <c r="O404" s="39">
        <v>0</v>
      </c>
      <c r="P404" s="39">
        <v>1</v>
      </c>
      <c r="Q404" s="39">
        <v>0</v>
      </c>
      <c r="R404" s="39">
        <v>0</v>
      </c>
      <c r="S404" s="39">
        <v>0</v>
      </c>
      <c r="T404" s="39">
        <v>0</v>
      </c>
      <c r="U404" s="39">
        <v>0</v>
      </c>
      <c r="V404" s="39">
        <v>0</v>
      </c>
      <c r="W404" s="39">
        <v>0</v>
      </c>
      <c r="X404" s="39">
        <v>0</v>
      </c>
      <c r="Y404" s="39">
        <v>0</v>
      </c>
      <c r="Z404" s="39">
        <v>0</v>
      </c>
      <c r="AA404" s="39">
        <v>1</v>
      </c>
      <c r="AB404" s="39">
        <v>0</v>
      </c>
      <c r="AC404" s="39">
        <v>0</v>
      </c>
      <c r="AD404" s="39">
        <v>0</v>
      </c>
      <c r="AE404" s="39">
        <v>0</v>
      </c>
      <c r="AF404" s="39">
        <v>0</v>
      </c>
      <c r="AG404" s="39">
        <v>0</v>
      </c>
      <c r="AH404" s="39">
        <v>0</v>
      </c>
      <c r="AI404" s="39">
        <v>0</v>
      </c>
      <c r="AJ404" s="39">
        <v>0</v>
      </c>
      <c r="AK404" s="39">
        <v>0</v>
      </c>
      <c r="AL404" s="39">
        <v>0</v>
      </c>
      <c r="AM404" s="39">
        <v>0</v>
      </c>
      <c r="AN404" s="39">
        <v>0</v>
      </c>
      <c r="AO404" s="39">
        <v>0</v>
      </c>
      <c r="AP404" s="39"/>
    </row>
    <row r="405" spans="1:42">
      <c r="A405" s="27" t="s">
        <v>2238</v>
      </c>
      <c r="B405" s="27" t="s">
        <v>316</v>
      </c>
      <c r="C405" s="28">
        <v>23457</v>
      </c>
      <c r="D405" s="28">
        <v>176250</v>
      </c>
      <c r="E405" s="27" t="s">
        <v>1824</v>
      </c>
      <c r="F405" s="28">
        <v>375</v>
      </c>
      <c r="G405" s="28">
        <v>470</v>
      </c>
      <c r="H405" s="39">
        <v>2</v>
      </c>
      <c r="I405" s="40">
        <f t="shared" si="2"/>
        <v>0</v>
      </c>
      <c r="J405" s="33">
        <f t="shared" si="3"/>
        <v>0.7978723404255319</v>
      </c>
      <c r="K405" s="41">
        <v>883.61789999999996</v>
      </c>
      <c r="L405" s="41">
        <v>80.869510000000005</v>
      </c>
      <c r="M405" s="39">
        <v>0</v>
      </c>
      <c r="N405" s="39">
        <v>0</v>
      </c>
      <c r="O405" s="39">
        <v>0</v>
      </c>
      <c r="P405" s="39">
        <v>1</v>
      </c>
      <c r="Q405" s="39">
        <v>0</v>
      </c>
      <c r="R405" s="39">
        <v>0</v>
      </c>
      <c r="S405" s="39">
        <v>0</v>
      </c>
      <c r="T405" s="39">
        <v>0</v>
      </c>
      <c r="U405" s="39">
        <v>0</v>
      </c>
      <c r="V405" s="39">
        <v>0</v>
      </c>
      <c r="W405" s="39">
        <v>0</v>
      </c>
      <c r="X405" s="39">
        <v>0</v>
      </c>
      <c r="Y405" s="39">
        <v>0</v>
      </c>
      <c r="Z405" s="39">
        <v>0</v>
      </c>
      <c r="AA405" s="39">
        <v>1</v>
      </c>
      <c r="AB405" s="39">
        <v>0</v>
      </c>
      <c r="AC405" s="39">
        <v>0</v>
      </c>
      <c r="AD405" s="39">
        <v>0</v>
      </c>
      <c r="AE405" s="39">
        <v>0</v>
      </c>
      <c r="AF405" s="39">
        <v>0</v>
      </c>
      <c r="AG405" s="39">
        <v>0</v>
      </c>
      <c r="AH405" s="39">
        <v>0</v>
      </c>
      <c r="AI405" s="39">
        <v>0</v>
      </c>
      <c r="AJ405" s="39">
        <v>0</v>
      </c>
      <c r="AK405" s="39">
        <v>0</v>
      </c>
      <c r="AL405" s="39">
        <v>0</v>
      </c>
      <c r="AM405" s="39">
        <v>0</v>
      </c>
      <c r="AN405" s="39">
        <v>0</v>
      </c>
      <c r="AO405" s="39">
        <v>0</v>
      </c>
      <c r="AP405" s="39"/>
    </row>
    <row r="406" spans="1:42">
      <c r="A406" s="27" t="s">
        <v>2239</v>
      </c>
      <c r="B406" s="27" t="s">
        <v>317</v>
      </c>
      <c r="C406" s="28">
        <v>95157</v>
      </c>
      <c r="D406" s="28">
        <v>120000</v>
      </c>
      <c r="E406" s="27" t="s">
        <v>1824</v>
      </c>
      <c r="F406" s="28">
        <v>300</v>
      </c>
      <c r="G406" s="28">
        <v>400</v>
      </c>
      <c r="H406" s="39">
        <v>2</v>
      </c>
      <c r="I406" s="40">
        <f t="shared" si="2"/>
        <v>1</v>
      </c>
      <c r="J406" s="33">
        <f t="shared" si="3"/>
        <v>0.75</v>
      </c>
      <c r="K406" s="41">
        <v>2453.1190000000001</v>
      </c>
      <c r="L406" s="41">
        <v>79.115039999999993</v>
      </c>
      <c r="M406" s="39">
        <v>0</v>
      </c>
      <c r="N406" s="39">
        <v>0</v>
      </c>
      <c r="O406" s="39">
        <v>0</v>
      </c>
      <c r="P406" s="39">
        <v>1</v>
      </c>
      <c r="Q406" s="39">
        <v>0</v>
      </c>
      <c r="R406" s="39">
        <v>0</v>
      </c>
      <c r="S406" s="39">
        <v>0</v>
      </c>
      <c r="T406" s="39">
        <v>0</v>
      </c>
      <c r="U406" s="39">
        <v>0</v>
      </c>
      <c r="V406" s="39">
        <v>0</v>
      </c>
      <c r="W406" s="39">
        <v>0</v>
      </c>
      <c r="X406" s="39">
        <v>0</v>
      </c>
      <c r="Y406" s="39">
        <v>0</v>
      </c>
      <c r="Z406" s="39">
        <v>0</v>
      </c>
      <c r="AA406" s="39">
        <v>1</v>
      </c>
      <c r="AB406" s="39">
        <v>0</v>
      </c>
      <c r="AC406" s="39">
        <v>0</v>
      </c>
      <c r="AD406" s="39">
        <v>0</v>
      </c>
      <c r="AE406" s="39">
        <v>0</v>
      </c>
      <c r="AF406" s="39">
        <v>0</v>
      </c>
      <c r="AG406" s="39">
        <v>0</v>
      </c>
      <c r="AH406" s="39">
        <v>0</v>
      </c>
      <c r="AI406" s="39">
        <v>0</v>
      </c>
      <c r="AJ406" s="39">
        <v>0</v>
      </c>
      <c r="AK406" s="39">
        <v>0</v>
      </c>
      <c r="AL406" s="39">
        <v>0</v>
      </c>
      <c r="AM406" s="39">
        <v>0</v>
      </c>
      <c r="AN406" s="39">
        <v>0</v>
      </c>
      <c r="AO406" s="39">
        <v>0</v>
      </c>
      <c r="AP406" s="39"/>
    </row>
    <row r="407" spans="1:42">
      <c r="A407" s="27" t="s">
        <v>2240</v>
      </c>
      <c r="B407" s="27" t="s">
        <v>1578</v>
      </c>
      <c r="C407" s="28">
        <v>90529</v>
      </c>
      <c r="D407" s="28">
        <v>120000</v>
      </c>
      <c r="E407" s="27" t="s">
        <v>1824</v>
      </c>
      <c r="F407" s="28">
        <v>300</v>
      </c>
      <c r="G407" s="28">
        <v>400</v>
      </c>
      <c r="H407" s="39">
        <v>2</v>
      </c>
      <c r="I407" s="40">
        <f t="shared" si="2"/>
        <v>1</v>
      </c>
      <c r="J407" s="33">
        <f t="shared" si="3"/>
        <v>0.75</v>
      </c>
      <c r="K407" s="41">
        <v>2313.5239999999999</v>
      </c>
      <c r="L407" s="41">
        <v>78.484520000000003</v>
      </c>
      <c r="M407" s="39">
        <v>0</v>
      </c>
      <c r="N407" s="39">
        <v>0</v>
      </c>
      <c r="O407" s="39">
        <v>0</v>
      </c>
      <c r="P407" s="39">
        <v>1</v>
      </c>
      <c r="Q407" s="39">
        <v>0</v>
      </c>
      <c r="R407" s="39">
        <v>0</v>
      </c>
      <c r="S407" s="39">
        <v>0</v>
      </c>
      <c r="T407" s="39">
        <v>0</v>
      </c>
      <c r="U407" s="39">
        <v>0</v>
      </c>
      <c r="V407" s="39">
        <v>0</v>
      </c>
      <c r="W407" s="39">
        <v>0</v>
      </c>
      <c r="X407" s="39">
        <v>0</v>
      </c>
      <c r="Y407" s="39">
        <v>0</v>
      </c>
      <c r="Z407" s="39">
        <v>0</v>
      </c>
      <c r="AA407" s="39">
        <v>1</v>
      </c>
      <c r="AB407" s="39">
        <v>0</v>
      </c>
      <c r="AC407" s="39">
        <v>0</v>
      </c>
      <c r="AD407" s="39">
        <v>0</v>
      </c>
      <c r="AE407" s="39">
        <v>0</v>
      </c>
      <c r="AF407" s="39">
        <v>0</v>
      </c>
      <c r="AG407" s="39">
        <v>0</v>
      </c>
      <c r="AH407" s="39">
        <v>0</v>
      </c>
      <c r="AI407" s="39">
        <v>0</v>
      </c>
      <c r="AJ407" s="39">
        <v>0</v>
      </c>
      <c r="AK407" s="39">
        <v>0</v>
      </c>
      <c r="AL407" s="39">
        <v>0</v>
      </c>
      <c r="AM407" s="39">
        <v>0</v>
      </c>
      <c r="AN407" s="39">
        <v>0</v>
      </c>
      <c r="AO407" s="39">
        <v>0</v>
      </c>
      <c r="AP407" s="39"/>
    </row>
    <row r="408" spans="1:42">
      <c r="A408" s="27" t="s">
        <v>2241</v>
      </c>
      <c r="B408" s="27" t="s">
        <v>318</v>
      </c>
      <c r="C408" s="28">
        <v>78425</v>
      </c>
      <c r="D408" s="28">
        <v>120000</v>
      </c>
      <c r="E408" s="27" t="s">
        <v>1824</v>
      </c>
      <c r="F408" s="28">
        <v>300</v>
      </c>
      <c r="G408" s="28">
        <v>400</v>
      </c>
      <c r="H408" s="39">
        <v>2</v>
      </c>
      <c r="I408" s="40">
        <f t="shared" si="2"/>
        <v>0</v>
      </c>
      <c r="J408" s="33">
        <f t="shared" si="3"/>
        <v>0.75</v>
      </c>
      <c r="K408" s="41">
        <v>1950.6559999999999</v>
      </c>
      <c r="L408" s="41">
        <v>76.025360000000006</v>
      </c>
      <c r="M408" s="39">
        <v>0</v>
      </c>
      <c r="N408" s="39">
        <v>0</v>
      </c>
      <c r="O408" s="39">
        <v>0</v>
      </c>
      <c r="P408" s="39">
        <v>1</v>
      </c>
      <c r="Q408" s="39">
        <v>0</v>
      </c>
      <c r="R408" s="39">
        <v>0</v>
      </c>
      <c r="S408" s="39">
        <v>0</v>
      </c>
      <c r="T408" s="39">
        <v>0</v>
      </c>
      <c r="U408" s="39">
        <v>0</v>
      </c>
      <c r="V408" s="39">
        <v>0</v>
      </c>
      <c r="W408" s="39">
        <v>0</v>
      </c>
      <c r="X408" s="39">
        <v>0</v>
      </c>
      <c r="Y408" s="39">
        <v>0</v>
      </c>
      <c r="Z408" s="39">
        <v>0</v>
      </c>
      <c r="AA408" s="39">
        <v>1</v>
      </c>
      <c r="AB408" s="39">
        <v>0</v>
      </c>
      <c r="AC408" s="39">
        <v>0</v>
      </c>
      <c r="AD408" s="39">
        <v>0</v>
      </c>
      <c r="AE408" s="39">
        <v>0</v>
      </c>
      <c r="AF408" s="39">
        <v>0</v>
      </c>
      <c r="AG408" s="39">
        <v>0</v>
      </c>
      <c r="AH408" s="39">
        <v>0</v>
      </c>
      <c r="AI408" s="39">
        <v>0</v>
      </c>
      <c r="AJ408" s="39">
        <v>0</v>
      </c>
      <c r="AK408" s="39">
        <v>0</v>
      </c>
      <c r="AL408" s="39">
        <v>0</v>
      </c>
      <c r="AM408" s="39">
        <v>0</v>
      </c>
      <c r="AN408" s="39">
        <v>0</v>
      </c>
      <c r="AO408" s="39">
        <v>0</v>
      </c>
      <c r="AP408" s="39"/>
    </row>
    <row r="409" spans="1:42">
      <c r="A409" s="27" t="s">
        <v>2242</v>
      </c>
      <c r="B409" s="27" t="s">
        <v>1703</v>
      </c>
      <c r="C409" s="28">
        <v>76429</v>
      </c>
      <c r="D409" s="28">
        <v>120000</v>
      </c>
      <c r="E409" s="27" t="s">
        <v>1824</v>
      </c>
      <c r="F409" s="28">
        <v>300</v>
      </c>
      <c r="G409" s="28">
        <v>400</v>
      </c>
      <c r="H409" s="39">
        <v>2</v>
      </c>
      <c r="I409" s="40">
        <f t="shared" si="2"/>
        <v>0</v>
      </c>
      <c r="J409" s="33">
        <f t="shared" si="3"/>
        <v>0.75</v>
      </c>
      <c r="K409" s="41">
        <v>1518.296</v>
      </c>
      <c r="L409" s="41">
        <v>84.341350000000006</v>
      </c>
      <c r="M409" s="39">
        <v>0</v>
      </c>
      <c r="N409" s="39">
        <v>0</v>
      </c>
      <c r="O409" s="39">
        <v>0</v>
      </c>
      <c r="P409" s="39">
        <v>1</v>
      </c>
      <c r="Q409" s="39">
        <v>0</v>
      </c>
      <c r="R409" s="39">
        <v>0</v>
      </c>
      <c r="S409" s="39">
        <v>0</v>
      </c>
      <c r="T409" s="39">
        <v>0</v>
      </c>
      <c r="U409" s="39">
        <v>0</v>
      </c>
      <c r="V409" s="39">
        <v>0</v>
      </c>
      <c r="W409" s="39">
        <v>0</v>
      </c>
      <c r="X409" s="39">
        <v>0</v>
      </c>
      <c r="Y409" s="39">
        <v>0</v>
      </c>
      <c r="Z409" s="39">
        <v>0</v>
      </c>
      <c r="AA409" s="39">
        <v>1</v>
      </c>
      <c r="AB409" s="39">
        <v>0</v>
      </c>
      <c r="AC409" s="39">
        <v>0</v>
      </c>
      <c r="AD409" s="39">
        <v>0</v>
      </c>
      <c r="AE409" s="39">
        <v>0</v>
      </c>
      <c r="AF409" s="39">
        <v>0</v>
      </c>
      <c r="AG409" s="39">
        <v>0</v>
      </c>
      <c r="AH409" s="39">
        <v>0</v>
      </c>
      <c r="AI409" s="39">
        <v>0</v>
      </c>
      <c r="AJ409" s="39">
        <v>0</v>
      </c>
      <c r="AK409" s="39">
        <v>0</v>
      </c>
      <c r="AL409" s="39">
        <v>0</v>
      </c>
      <c r="AM409" s="39">
        <v>0</v>
      </c>
      <c r="AN409" s="39">
        <v>0</v>
      </c>
      <c r="AO409" s="39">
        <v>0</v>
      </c>
      <c r="AP409" s="39"/>
    </row>
    <row r="410" spans="1:42">
      <c r="A410" s="27" t="s">
        <v>2243</v>
      </c>
      <c r="B410" s="27" t="s">
        <v>1704</v>
      </c>
      <c r="C410" s="28">
        <v>65614</v>
      </c>
      <c r="D410" s="28">
        <v>120000</v>
      </c>
      <c r="E410" s="27" t="s">
        <v>1824</v>
      </c>
      <c r="F410" s="28">
        <v>300</v>
      </c>
      <c r="G410" s="28">
        <v>400</v>
      </c>
      <c r="H410" s="39">
        <v>2</v>
      </c>
      <c r="I410" s="40">
        <f t="shared" si="2"/>
        <v>0</v>
      </c>
      <c r="J410" s="33">
        <f t="shared" si="3"/>
        <v>0.75</v>
      </c>
      <c r="K410" s="41">
        <v>1671.5820000000001</v>
      </c>
      <c r="L410" s="41">
        <v>83.710710000000006</v>
      </c>
      <c r="M410" s="39">
        <v>0</v>
      </c>
      <c r="N410" s="39">
        <v>0</v>
      </c>
      <c r="O410" s="39">
        <v>0</v>
      </c>
      <c r="P410" s="39">
        <v>1</v>
      </c>
      <c r="Q410" s="39">
        <v>0</v>
      </c>
      <c r="R410" s="39">
        <v>0</v>
      </c>
      <c r="S410" s="39">
        <v>0</v>
      </c>
      <c r="T410" s="39">
        <v>0</v>
      </c>
      <c r="U410" s="39">
        <v>0</v>
      </c>
      <c r="V410" s="39">
        <v>0</v>
      </c>
      <c r="W410" s="39">
        <v>0</v>
      </c>
      <c r="X410" s="39">
        <v>0</v>
      </c>
      <c r="Y410" s="39">
        <v>0</v>
      </c>
      <c r="Z410" s="39">
        <v>0</v>
      </c>
      <c r="AA410" s="39">
        <v>1</v>
      </c>
      <c r="AB410" s="39">
        <v>0</v>
      </c>
      <c r="AC410" s="39">
        <v>0</v>
      </c>
      <c r="AD410" s="39">
        <v>0</v>
      </c>
      <c r="AE410" s="39">
        <v>0</v>
      </c>
      <c r="AF410" s="39">
        <v>0</v>
      </c>
      <c r="AG410" s="39">
        <v>0</v>
      </c>
      <c r="AH410" s="39">
        <v>0</v>
      </c>
      <c r="AI410" s="39">
        <v>0</v>
      </c>
      <c r="AJ410" s="39">
        <v>0</v>
      </c>
      <c r="AK410" s="39">
        <v>0</v>
      </c>
      <c r="AL410" s="39">
        <v>0</v>
      </c>
      <c r="AM410" s="39">
        <v>0</v>
      </c>
      <c r="AN410" s="39">
        <v>0</v>
      </c>
      <c r="AO410" s="39">
        <v>0</v>
      </c>
      <c r="AP410" s="39"/>
    </row>
    <row r="411" spans="1:42">
      <c r="A411" s="27" t="s">
        <v>2244</v>
      </c>
      <c r="B411" s="27" t="s">
        <v>319</v>
      </c>
      <c r="C411" s="28">
        <v>40718</v>
      </c>
      <c r="D411" s="28">
        <v>173372</v>
      </c>
      <c r="E411" s="27" t="s">
        <v>1824</v>
      </c>
      <c r="F411" s="28">
        <v>356</v>
      </c>
      <c r="G411" s="28">
        <v>487</v>
      </c>
      <c r="H411" s="39">
        <v>2</v>
      </c>
      <c r="I411" s="40">
        <f t="shared" si="2"/>
        <v>0</v>
      </c>
      <c r="J411" s="33">
        <f t="shared" si="3"/>
        <v>0.731006160164271</v>
      </c>
      <c r="K411" s="41">
        <v>552.60990000000004</v>
      </c>
      <c r="L411" s="41">
        <v>58.011249999999997</v>
      </c>
      <c r="M411" s="39">
        <v>0</v>
      </c>
      <c r="N411" s="39">
        <v>0</v>
      </c>
      <c r="O411" s="39">
        <v>0</v>
      </c>
      <c r="P411" s="39">
        <v>1</v>
      </c>
      <c r="Q411" s="39">
        <v>0</v>
      </c>
      <c r="R411" s="39">
        <v>0</v>
      </c>
      <c r="S411" s="39">
        <v>0</v>
      </c>
      <c r="T411" s="39">
        <v>0</v>
      </c>
      <c r="U411" s="39">
        <v>0</v>
      </c>
      <c r="V411" s="39">
        <v>0</v>
      </c>
      <c r="W411" s="39">
        <v>0</v>
      </c>
      <c r="X411" s="39">
        <v>0</v>
      </c>
      <c r="Y411" s="39">
        <v>0</v>
      </c>
      <c r="Z411" s="39">
        <v>0</v>
      </c>
      <c r="AA411" s="39">
        <v>1</v>
      </c>
      <c r="AB411" s="39">
        <v>0</v>
      </c>
      <c r="AC411" s="39">
        <v>0</v>
      </c>
      <c r="AD411" s="39">
        <v>0</v>
      </c>
      <c r="AE411" s="39">
        <v>0</v>
      </c>
      <c r="AF411" s="39">
        <v>0</v>
      </c>
      <c r="AG411" s="39">
        <v>0</v>
      </c>
      <c r="AH411" s="39">
        <v>0</v>
      </c>
      <c r="AI411" s="39">
        <v>0</v>
      </c>
      <c r="AJ411" s="39">
        <v>0</v>
      </c>
      <c r="AK411" s="39">
        <v>0</v>
      </c>
      <c r="AL411" s="39">
        <v>0</v>
      </c>
      <c r="AM411" s="39">
        <v>0</v>
      </c>
      <c r="AN411" s="39">
        <v>0</v>
      </c>
      <c r="AO411" s="39">
        <v>0</v>
      </c>
      <c r="AP411" s="39"/>
    </row>
    <row r="412" spans="1:42">
      <c r="A412" s="27" t="s">
        <v>2245</v>
      </c>
      <c r="B412" s="27" t="s">
        <v>1579</v>
      </c>
      <c r="C412" s="28">
        <v>20459</v>
      </c>
      <c r="D412" s="28">
        <v>112000</v>
      </c>
      <c r="E412" s="27" t="s">
        <v>1824</v>
      </c>
      <c r="F412" s="28">
        <v>280</v>
      </c>
      <c r="G412" s="28">
        <v>400</v>
      </c>
      <c r="H412" s="39">
        <v>2</v>
      </c>
      <c r="I412" s="40">
        <f t="shared" si="2"/>
        <v>0</v>
      </c>
      <c r="J412" s="33">
        <f t="shared" si="3"/>
        <v>0.7</v>
      </c>
      <c r="K412" s="41">
        <v>979.09950000000003</v>
      </c>
      <c r="L412" s="41">
        <v>93.844430000000003</v>
      </c>
      <c r="M412" s="39">
        <v>0</v>
      </c>
      <c r="N412" s="39">
        <v>0</v>
      </c>
      <c r="O412" s="39">
        <v>0</v>
      </c>
      <c r="P412" s="39">
        <v>1</v>
      </c>
      <c r="Q412" s="39">
        <v>0</v>
      </c>
      <c r="R412" s="39">
        <v>0</v>
      </c>
      <c r="S412" s="39">
        <v>0</v>
      </c>
      <c r="T412" s="39">
        <v>0</v>
      </c>
      <c r="U412" s="39">
        <v>0</v>
      </c>
      <c r="V412" s="39">
        <v>0</v>
      </c>
      <c r="W412" s="39">
        <v>0</v>
      </c>
      <c r="X412" s="39">
        <v>0</v>
      </c>
      <c r="Y412" s="39">
        <v>0</v>
      </c>
      <c r="Z412" s="39">
        <v>0</v>
      </c>
      <c r="AA412" s="39">
        <v>1</v>
      </c>
      <c r="AB412" s="39">
        <v>0</v>
      </c>
      <c r="AC412" s="39">
        <v>0</v>
      </c>
      <c r="AD412" s="39">
        <v>0</v>
      </c>
      <c r="AE412" s="39">
        <v>0</v>
      </c>
      <c r="AF412" s="39">
        <v>0</v>
      </c>
      <c r="AG412" s="39">
        <v>0</v>
      </c>
      <c r="AH412" s="39">
        <v>0</v>
      </c>
      <c r="AI412" s="39">
        <v>0</v>
      </c>
      <c r="AJ412" s="39">
        <v>0</v>
      </c>
      <c r="AK412" s="39">
        <v>0</v>
      </c>
      <c r="AL412" s="39">
        <v>0</v>
      </c>
      <c r="AM412" s="39">
        <v>0</v>
      </c>
      <c r="AN412" s="39">
        <v>0</v>
      </c>
      <c r="AO412" s="39">
        <v>0</v>
      </c>
      <c r="AP412" s="39"/>
    </row>
    <row r="413" spans="1:42">
      <c r="A413" s="27" t="s">
        <v>2246</v>
      </c>
      <c r="B413" s="27" t="s">
        <v>320</v>
      </c>
      <c r="C413" s="28">
        <v>63153</v>
      </c>
      <c r="D413" s="28">
        <v>126225</v>
      </c>
      <c r="E413" s="27" t="s">
        <v>1824</v>
      </c>
      <c r="F413" s="28">
        <v>297</v>
      </c>
      <c r="G413" s="28">
        <v>425</v>
      </c>
      <c r="H413" s="39">
        <v>2</v>
      </c>
      <c r="I413" s="40">
        <f t="shared" si="2"/>
        <v>0</v>
      </c>
      <c r="J413" s="33">
        <f t="shared" si="3"/>
        <v>0.69882352941176473</v>
      </c>
      <c r="K413" s="41">
        <v>4954.5749999999998</v>
      </c>
      <c r="L413" s="41">
        <v>56.79072</v>
      </c>
      <c r="M413" s="39">
        <v>0</v>
      </c>
      <c r="N413" s="39">
        <v>0</v>
      </c>
      <c r="O413" s="39">
        <v>0</v>
      </c>
      <c r="P413" s="39">
        <v>1</v>
      </c>
      <c r="Q413" s="39">
        <v>0</v>
      </c>
      <c r="R413" s="39">
        <v>0</v>
      </c>
      <c r="S413" s="39">
        <v>0</v>
      </c>
      <c r="T413" s="39">
        <v>0</v>
      </c>
      <c r="U413" s="39">
        <v>0</v>
      </c>
      <c r="V413" s="39">
        <v>0</v>
      </c>
      <c r="W413" s="39">
        <v>0</v>
      </c>
      <c r="X413" s="39">
        <v>0</v>
      </c>
      <c r="Y413" s="39">
        <v>0</v>
      </c>
      <c r="Z413" s="39">
        <v>0</v>
      </c>
      <c r="AA413" s="39">
        <v>1</v>
      </c>
      <c r="AB413" s="39">
        <v>0</v>
      </c>
      <c r="AC413" s="39">
        <v>0</v>
      </c>
      <c r="AD413" s="39">
        <v>0</v>
      </c>
      <c r="AE413" s="39">
        <v>0</v>
      </c>
      <c r="AF413" s="39">
        <v>0</v>
      </c>
      <c r="AG413" s="39">
        <v>0</v>
      </c>
      <c r="AH413" s="39">
        <v>0</v>
      </c>
      <c r="AI413" s="39">
        <v>0</v>
      </c>
      <c r="AJ413" s="39">
        <v>0</v>
      </c>
      <c r="AK413" s="39">
        <v>0</v>
      </c>
      <c r="AL413" s="39">
        <v>0</v>
      </c>
      <c r="AM413" s="39">
        <v>0</v>
      </c>
      <c r="AN413" s="39">
        <v>0</v>
      </c>
      <c r="AO413" s="39">
        <v>0</v>
      </c>
      <c r="AP413" s="39"/>
    </row>
    <row r="414" spans="1:42">
      <c r="A414" s="27" t="s">
        <v>2247</v>
      </c>
      <c r="B414" s="27" t="s">
        <v>321</v>
      </c>
      <c r="C414" s="28">
        <v>18410</v>
      </c>
      <c r="D414" s="28">
        <v>134700</v>
      </c>
      <c r="E414" s="27" t="s">
        <v>1824</v>
      </c>
      <c r="F414" s="28">
        <v>300</v>
      </c>
      <c r="G414" s="28">
        <v>449</v>
      </c>
      <c r="H414" s="39">
        <v>2</v>
      </c>
      <c r="I414" s="40">
        <f t="shared" si="2"/>
        <v>0</v>
      </c>
      <c r="J414" s="33">
        <f t="shared" si="3"/>
        <v>0.66815144766146994</v>
      </c>
      <c r="K414" s="41">
        <v>801.17349999999999</v>
      </c>
      <c r="L414" s="41">
        <v>64.273859999999999</v>
      </c>
      <c r="M414" s="39">
        <v>0</v>
      </c>
      <c r="N414" s="39">
        <v>0</v>
      </c>
      <c r="O414" s="39">
        <v>0</v>
      </c>
      <c r="P414" s="39">
        <v>1</v>
      </c>
      <c r="Q414" s="39">
        <v>0</v>
      </c>
      <c r="R414" s="39">
        <v>0</v>
      </c>
      <c r="S414" s="39">
        <v>0</v>
      </c>
      <c r="T414" s="39">
        <v>0</v>
      </c>
      <c r="U414" s="39">
        <v>0</v>
      </c>
      <c r="V414" s="39">
        <v>0</v>
      </c>
      <c r="W414" s="39">
        <v>0</v>
      </c>
      <c r="X414" s="39">
        <v>0</v>
      </c>
      <c r="Y414" s="39">
        <v>0</v>
      </c>
      <c r="Z414" s="39">
        <v>0</v>
      </c>
      <c r="AA414" s="39">
        <v>1</v>
      </c>
      <c r="AB414" s="39">
        <v>0</v>
      </c>
      <c r="AC414" s="39">
        <v>0</v>
      </c>
      <c r="AD414" s="39">
        <v>0</v>
      </c>
      <c r="AE414" s="39">
        <v>0</v>
      </c>
      <c r="AF414" s="39">
        <v>0</v>
      </c>
      <c r="AG414" s="39">
        <v>0</v>
      </c>
      <c r="AH414" s="39">
        <v>0</v>
      </c>
      <c r="AI414" s="39">
        <v>0</v>
      </c>
      <c r="AJ414" s="39">
        <v>0</v>
      </c>
      <c r="AK414" s="39">
        <v>0</v>
      </c>
      <c r="AL414" s="39">
        <v>0</v>
      </c>
      <c r="AM414" s="39">
        <v>0</v>
      </c>
      <c r="AN414" s="39">
        <v>0</v>
      </c>
      <c r="AO414" s="39">
        <v>0</v>
      </c>
      <c r="AP414" s="39"/>
    </row>
    <row r="415" spans="1:42">
      <c r="A415" s="27" t="s">
        <v>2248</v>
      </c>
      <c r="B415" s="27" t="s">
        <v>322</v>
      </c>
      <c r="C415" s="28">
        <v>5519</v>
      </c>
      <c r="D415" s="28">
        <v>13440</v>
      </c>
      <c r="E415" s="27" t="s">
        <v>1824</v>
      </c>
      <c r="F415" s="28">
        <v>96</v>
      </c>
      <c r="G415" s="28">
        <v>140</v>
      </c>
      <c r="H415" s="39">
        <v>0</v>
      </c>
      <c r="I415" s="40">
        <f t="shared" si="2"/>
        <v>0</v>
      </c>
      <c r="J415" s="33">
        <f t="shared" si="3"/>
        <v>0.68571428571428572</v>
      </c>
      <c r="K415" s="41">
        <v>2859.1179999999999</v>
      </c>
      <c r="L415" s="41">
        <v>78.084829999999997</v>
      </c>
      <c r="M415" s="39">
        <v>0</v>
      </c>
      <c r="N415" s="39">
        <v>0</v>
      </c>
      <c r="O415" s="39">
        <v>0</v>
      </c>
      <c r="P415" s="39">
        <v>1</v>
      </c>
      <c r="Q415" s="39">
        <v>0</v>
      </c>
      <c r="R415" s="39">
        <v>0</v>
      </c>
      <c r="S415" s="39">
        <v>0</v>
      </c>
      <c r="T415" s="39">
        <v>0</v>
      </c>
      <c r="U415" s="39">
        <v>0</v>
      </c>
      <c r="V415" s="39">
        <v>0</v>
      </c>
      <c r="W415" s="39">
        <v>0</v>
      </c>
      <c r="X415" s="39">
        <v>0</v>
      </c>
      <c r="Y415" s="39">
        <v>0</v>
      </c>
      <c r="Z415" s="39">
        <v>0</v>
      </c>
      <c r="AA415" s="39">
        <v>0</v>
      </c>
      <c r="AB415" s="39">
        <v>1</v>
      </c>
      <c r="AC415" s="39">
        <v>0</v>
      </c>
      <c r="AD415" s="39">
        <v>0</v>
      </c>
      <c r="AE415" s="39">
        <v>0</v>
      </c>
      <c r="AF415" s="39">
        <v>0</v>
      </c>
      <c r="AG415" s="39">
        <v>0</v>
      </c>
      <c r="AH415" s="39">
        <v>0</v>
      </c>
      <c r="AI415" s="39">
        <v>0</v>
      </c>
      <c r="AJ415" s="39">
        <v>0</v>
      </c>
      <c r="AK415" s="39">
        <v>0</v>
      </c>
      <c r="AL415" s="39">
        <v>0</v>
      </c>
      <c r="AM415" s="39">
        <v>0</v>
      </c>
      <c r="AN415" s="39">
        <v>0</v>
      </c>
      <c r="AO415" s="39">
        <v>0</v>
      </c>
      <c r="AP415" s="39"/>
    </row>
    <row r="416" spans="1:42">
      <c r="A416" s="27" t="s">
        <v>2249</v>
      </c>
      <c r="B416" s="27" t="s">
        <v>324</v>
      </c>
      <c r="C416" s="28">
        <v>69132</v>
      </c>
      <c r="D416" s="28">
        <v>269658</v>
      </c>
      <c r="E416" s="27" t="s">
        <v>1824</v>
      </c>
      <c r="F416" s="28">
        <v>422</v>
      </c>
      <c r="G416" s="28">
        <v>639</v>
      </c>
      <c r="H416" s="39">
        <v>2</v>
      </c>
      <c r="I416" s="40">
        <f t="shared" si="2"/>
        <v>0</v>
      </c>
      <c r="J416" s="33">
        <f t="shared" si="3"/>
        <v>0.66040688575899842</v>
      </c>
      <c r="K416" s="41">
        <v>2701.328</v>
      </c>
      <c r="L416" s="41">
        <v>83.624830000000003</v>
      </c>
      <c r="M416" s="39">
        <v>0</v>
      </c>
      <c r="N416" s="39">
        <v>0</v>
      </c>
      <c r="O416" s="39">
        <v>0</v>
      </c>
      <c r="P416" s="39">
        <v>1</v>
      </c>
      <c r="Q416" s="39">
        <v>0</v>
      </c>
      <c r="R416" s="39">
        <v>0</v>
      </c>
      <c r="S416" s="39">
        <v>0</v>
      </c>
      <c r="T416" s="39">
        <v>0</v>
      </c>
      <c r="U416" s="39">
        <v>0</v>
      </c>
      <c r="V416" s="39">
        <v>0</v>
      </c>
      <c r="W416" s="39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1</v>
      </c>
      <c r="AC416" s="39">
        <v>0</v>
      </c>
      <c r="AD416" s="39">
        <v>0</v>
      </c>
      <c r="AE416" s="39">
        <v>0</v>
      </c>
      <c r="AF416" s="39">
        <v>0</v>
      </c>
      <c r="AG416" s="39">
        <v>0</v>
      </c>
      <c r="AH416" s="39">
        <v>0</v>
      </c>
      <c r="AI416" s="39">
        <v>0</v>
      </c>
      <c r="AJ416" s="39">
        <v>0</v>
      </c>
      <c r="AK416" s="39">
        <v>0</v>
      </c>
      <c r="AL416" s="39">
        <v>0</v>
      </c>
      <c r="AM416" s="39">
        <v>0</v>
      </c>
      <c r="AN416" s="39">
        <v>0</v>
      </c>
      <c r="AO416" s="39">
        <v>0</v>
      </c>
      <c r="AP416" s="39"/>
    </row>
    <row r="417" spans="1:42">
      <c r="A417" s="27" t="s">
        <v>2250</v>
      </c>
      <c r="B417" s="27" t="s">
        <v>325</v>
      </c>
      <c r="C417" s="28">
        <v>67315</v>
      </c>
      <c r="D417" s="28">
        <v>268160</v>
      </c>
      <c r="E417" s="27" t="s">
        <v>1824</v>
      </c>
      <c r="F417" s="28">
        <v>419</v>
      </c>
      <c r="G417" s="28">
        <v>640</v>
      </c>
      <c r="H417" s="39">
        <v>2</v>
      </c>
      <c r="I417" s="40">
        <f t="shared" si="2"/>
        <v>0</v>
      </c>
      <c r="J417" s="33">
        <f t="shared" si="3"/>
        <v>0.65468749999999998</v>
      </c>
      <c r="K417" s="41">
        <v>2127.6840000000002</v>
      </c>
      <c r="L417" s="41">
        <v>60.169400000000003</v>
      </c>
      <c r="M417" s="39">
        <v>0</v>
      </c>
      <c r="N417" s="39">
        <v>0</v>
      </c>
      <c r="O417" s="39">
        <v>0</v>
      </c>
      <c r="P417" s="39">
        <v>1</v>
      </c>
      <c r="Q417" s="39">
        <v>0</v>
      </c>
      <c r="R417" s="39">
        <v>0</v>
      </c>
      <c r="S417" s="39">
        <v>0</v>
      </c>
      <c r="T417" s="39">
        <v>0</v>
      </c>
      <c r="U417" s="39">
        <v>0</v>
      </c>
      <c r="V417" s="39">
        <v>0</v>
      </c>
      <c r="W417" s="39">
        <v>0</v>
      </c>
      <c r="X417" s="39">
        <v>0</v>
      </c>
      <c r="Y417" s="39">
        <v>0</v>
      </c>
      <c r="Z417" s="39">
        <v>0</v>
      </c>
      <c r="AA417" s="39">
        <v>0</v>
      </c>
      <c r="AB417" s="39">
        <v>1</v>
      </c>
      <c r="AC417" s="39">
        <v>0</v>
      </c>
      <c r="AD417" s="39">
        <v>0</v>
      </c>
      <c r="AE417" s="39">
        <v>0</v>
      </c>
      <c r="AF417" s="39">
        <v>0</v>
      </c>
      <c r="AG417" s="39">
        <v>0</v>
      </c>
      <c r="AH417" s="39">
        <v>0</v>
      </c>
      <c r="AI417" s="39">
        <v>0</v>
      </c>
      <c r="AJ417" s="39">
        <v>0</v>
      </c>
      <c r="AK417" s="39">
        <v>0</v>
      </c>
      <c r="AL417" s="39">
        <v>0</v>
      </c>
      <c r="AM417" s="39">
        <v>0</v>
      </c>
      <c r="AN417" s="39">
        <v>0</v>
      </c>
      <c r="AO417" s="39">
        <v>0</v>
      </c>
      <c r="AP417" s="39"/>
    </row>
    <row r="418" spans="1:42">
      <c r="A418" s="27" t="s">
        <v>2251</v>
      </c>
      <c r="B418" s="27" t="s">
        <v>326</v>
      </c>
      <c r="C418" s="28">
        <v>36305</v>
      </c>
      <c r="D418" s="28">
        <v>273280</v>
      </c>
      <c r="E418" s="27" t="s">
        <v>1824</v>
      </c>
      <c r="F418" s="28">
        <v>427</v>
      </c>
      <c r="G418" s="28">
        <v>640</v>
      </c>
      <c r="H418" s="39">
        <v>2</v>
      </c>
      <c r="I418" s="40">
        <f t="shared" si="2"/>
        <v>0</v>
      </c>
      <c r="J418" s="33">
        <f t="shared" si="3"/>
        <v>0.66718750000000004</v>
      </c>
      <c r="K418" s="41">
        <v>528.03219999999999</v>
      </c>
      <c r="L418" s="41">
        <v>86.400199999999998</v>
      </c>
      <c r="M418" s="39">
        <v>0</v>
      </c>
      <c r="N418" s="39">
        <v>0</v>
      </c>
      <c r="O418" s="39">
        <v>0</v>
      </c>
      <c r="P418" s="39">
        <v>1</v>
      </c>
      <c r="Q418" s="39">
        <v>0</v>
      </c>
      <c r="R418" s="39">
        <v>0</v>
      </c>
      <c r="S418" s="39">
        <v>0</v>
      </c>
      <c r="T418" s="39">
        <v>0</v>
      </c>
      <c r="U418" s="39">
        <v>0</v>
      </c>
      <c r="V418" s="39">
        <v>0</v>
      </c>
      <c r="W418" s="39">
        <v>0</v>
      </c>
      <c r="X418" s="39">
        <v>0</v>
      </c>
      <c r="Y418" s="39">
        <v>0</v>
      </c>
      <c r="Z418" s="39">
        <v>0</v>
      </c>
      <c r="AA418" s="39">
        <v>0</v>
      </c>
      <c r="AB418" s="39">
        <v>1</v>
      </c>
      <c r="AC418" s="39">
        <v>0</v>
      </c>
      <c r="AD418" s="39">
        <v>0</v>
      </c>
      <c r="AE418" s="39">
        <v>0</v>
      </c>
      <c r="AF418" s="39">
        <v>0</v>
      </c>
      <c r="AG418" s="39">
        <v>0</v>
      </c>
      <c r="AH418" s="39">
        <v>0</v>
      </c>
      <c r="AI418" s="39">
        <v>0</v>
      </c>
      <c r="AJ418" s="39">
        <v>0</v>
      </c>
      <c r="AK418" s="39">
        <v>0</v>
      </c>
      <c r="AL418" s="39">
        <v>0</v>
      </c>
      <c r="AM418" s="39">
        <v>0</v>
      </c>
      <c r="AN418" s="39">
        <v>0</v>
      </c>
      <c r="AO418" s="39">
        <v>0</v>
      </c>
      <c r="AP418" s="39"/>
    </row>
    <row r="419" spans="1:42">
      <c r="A419" s="27" t="s">
        <v>2252</v>
      </c>
      <c r="B419" s="27" t="s">
        <v>327</v>
      </c>
      <c r="C419" s="28">
        <v>47995</v>
      </c>
      <c r="D419" s="28">
        <v>307200</v>
      </c>
      <c r="E419" s="27" t="s">
        <v>1824</v>
      </c>
      <c r="F419" s="28">
        <v>480</v>
      </c>
      <c r="G419" s="28">
        <v>640</v>
      </c>
      <c r="H419" s="39">
        <v>2</v>
      </c>
      <c r="I419" s="40">
        <f t="shared" si="2"/>
        <v>0</v>
      </c>
      <c r="J419" s="33">
        <f t="shared" si="3"/>
        <v>0.75</v>
      </c>
      <c r="K419" s="41">
        <v>1165.239</v>
      </c>
      <c r="L419" s="41">
        <v>72.188100000000006</v>
      </c>
      <c r="M419" s="39">
        <v>0</v>
      </c>
      <c r="N419" s="39">
        <v>0</v>
      </c>
      <c r="O419" s="39">
        <v>0</v>
      </c>
      <c r="P419" s="39">
        <v>1</v>
      </c>
      <c r="Q419" s="39">
        <v>0</v>
      </c>
      <c r="R419" s="39">
        <v>0</v>
      </c>
      <c r="S419" s="39">
        <v>0</v>
      </c>
      <c r="T419" s="39">
        <v>0</v>
      </c>
      <c r="U419" s="39">
        <v>0</v>
      </c>
      <c r="V419" s="39">
        <v>0</v>
      </c>
      <c r="W419" s="39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1</v>
      </c>
      <c r="AC419" s="39">
        <v>0</v>
      </c>
      <c r="AD419" s="39">
        <v>0</v>
      </c>
      <c r="AE419" s="39">
        <v>0</v>
      </c>
      <c r="AF419" s="39">
        <v>0</v>
      </c>
      <c r="AG419" s="39">
        <v>0</v>
      </c>
      <c r="AH419" s="39">
        <v>0</v>
      </c>
      <c r="AI419" s="39">
        <v>0</v>
      </c>
      <c r="AJ419" s="39">
        <v>0</v>
      </c>
      <c r="AK419" s="39">
        <v>0</v>
      </c>
      <c r="AL419" s="39">
        <v>0</v>
      </c>
      <c r="AM419" s="39">
        <v>0</v>
      </c>
      <c r="AN419" s="39">
        <v>0</v>
      </c>
      <c r="AO419" s="39">
        <v>0</v>
      </c>
      <c r="AP419" s="39"/>
    </row>
    <row r="420" spans="1:42">
      <c r="A420" s="27" t="s">
        <v>2253</v>
      </c>
      <c r="B420" s="27" t="s">
        <v>328</v>
      </c>
      <c r="C420" s="28">
        <v>115849</v>
      </c>
      <c r="D420" s="28">
        <v>307200</v>
      </c>
      <c r="E420" s="27" t="s">
        <v>1824</v>
      </c>
      <c r="F420" s="28">
        <v>480</v>
      </c>
      <c r="G420" s="28">
        <v>640</v>
      </c>
      <c r="H420" s="39">
        <v>2</v>
      </c>
      <c r="I420" s="40">
        <f t="shared" si="2"/>
        <v>1</v>
      </c>
      <c r="J420" s="33">
        <f t="shared" si="3"/>
        <v>0.75</v>
      </c>
      <c r="K420" s="41">
        <v>13788.78</v>
      </c>
      <c r="L420" s="41">
        <v>72.796930000000003</v>
      </c>
      <c r="M420" s="39">
        <v>0</v>
      </c>
      <c r="N420" s="39">
        <v>0</v>
      </c>
      <c r="O420" s="39">
        <v>0</v>
      </c>
      <c r="P420" s="39">
        <v>1</v>
      </c>
      <c r="Q420" s="39">
        <v>0</v>
      </c>
      <c r="R420" s="39">
        <v>0</v>
      </c>
      <c r="S420" s="39">
        <v>0</v>
      </c>
      <c r="T420" s="39">
        <v>0</v>
      </c>
      <c r="U420" s="39">
        <v>0</v>
      </c>
      <c r="V420" s="39">
        <v>0</v>
      </c>
      <c r="W420" s="39">
        <v>0</v>
      </c>
      <c r="X420" s="39">
        <v>0</v>
      </c>
      <c r="Y420" s="39">
        <v>0</v>
      </c>
      <c r="Z420" s="39">
        <v>0</v>
      </c>
      <c r="AA420" s="39">
        <v>0</v>
      </c>
      <c r="AB420" s="39">
        <v>1</v>
      </c>
      <c r="AC420" s="39">
        <v>0</v>
      </c>
      <c r="AD420" s="39">
        <v>0</v>
      </c>
      <c r="AE420" s="39">
        <v>0</v>
      </c>
      <c r="AF420" s="39">
        <v>0</v>
      </c>
      <c r="AG420" s="39">
        <v>0</v>
      </c>
      <c r="AH420" s="39">
        <v>0</v>
      </c>
      <c r="AI420" s="39">
        <v>0</v>
      </c>
      <c r="AJ420" s="39">
        <v>0</v>
      </c>
      <c r="AK420" s="39">
        <v>0</v>
      </c>
      <c r="AL420" s="39">
        <v>0</v>
      </c>
      <c r="AM420" s="39">
        <v>0</v>
      </c>
      <c r="AN420" s="39">
        <v>0</v>
      </c>
      <c r="AO420" s="39">
        <v>0</v>
      </c>
      <c r="AP420" s="39"/>
    </row>
    <row r="421" spans="1:42">
      <c r="A421" s="27" t="s">
        <v>2254</v>
      </c>
      <c r="B421" s="27" t="s">
        <v>329</v>
      </c>
      <c r="C421" s="28">
        <v>60515</v>
      </c>
      <c r="D421" s="28">
        <v>214400</v>
      </c>
      <c r="E421" s="27" t="s">
        <v>1824</v>
      </c>
      <c r="F421" s="28">
        <v>335</v>
      </c>
      <c r="G421" s="28">
        <v>640</v>
      </c>
      <c r="H421" s="39">
        <v>2</v>
      </c>
      <c r="I421" s="40">
        <f t="shared" si="2"/>
        <v>0</v>
      </c>
      <c r="J421" s="33">
        <f t="shared" si="3"/>
        <v>0.5234375</v>
      </c>
      <c r="K421" s="41">
        <v>4568.0690000000004</v>
      </c>
      <c r="L421" s="41">
        <v>72.649749999999997</v>
      </c>
      <c r="M421" s="39">
        <v>0</v>
      </c>
      <c r="N421" s="39">
        <v>0</v>
      </c>
      <c r="O421" s="39">
        <v>0</v>
      </c>
      <c r="P421" s="39">
        <v>1</v>
      </c>
      <c r="Q421" s="39">
        <v>0</v>
      </c>
      <c r="R421" s="39">
        <v>0</v>
      </c>
      <c r="S421" s="39">
        <v>0</v>
      </c>
      <c r="T421" s="39">
        <v>0</v>
      </c>
      <c r="U421" s="39">
        <v>0</v>
      </c>
      <c r="V421" s="39">
        <v>0</v>
      </c>
      <c r="W421" s="39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1</v>
      </c>
      <c r="AC421" s="39">
        <v>0</v>
      </c>
      <c r="AD421" s="39">
        <v>0</v>
      </c>
      <c r="AE421" s="39">
        <v>0</v>
      </c>
      <c r="AF421" s="39">
        <v>0</v>
      </c>
      <c r="AG421" s="39">
        <v>0</v>
      </c>
      <c r="AH421" s="39">
        <v>0</v>
      </c>
      <c r="AI421" s="39">
        <v>0</v>
      </c>
      <c r="AJ421" s="39">
        <v>0</v>
      </c>
      <c r="AK421" s="39">
        <v>0</v>
      </c>
      <c r="AL421" s="39">
        <v>0</v>
      </c>
      <c r="AM421" s="39">
        <v>0</v>
      </c>
      <c r="AN421" s="39">
        <v>0</v>
      </c>
      <c r="AO421" s="39">
        <v>0</v>
      </c>
      <c r="AP421" s="39"/>
    </row>
    <row r="422" spans="1:42">
      <c r="A422" s="27" t="s">
        <v>2255</v>
      </c>
      <c r="B422" s="27" t="s">
        <v>330</v>
      </c>
      <c r="C422" s="28">
        <v>64015</v>
      </c>
      <c r="D422" s="28">
        <v>273280</v>
      </c>
      <c r="E422" s="27" t="s">
        <v>1824</v>
      </c>
      <c r="F422" s="28">
        <v>427</v>
      </c>
      <c r="G422" s="28">
        <v>640</v>
      </c>
      <c r="H422" s="39">
        <v>2</v>
      </c>
      <c r="I422" s="40">
        <f t="shared" si="2"/>
        <v>0</v>
      </c>
      <c r="J422" s="33">
        <f t="shared" si="3"/>
        <v>0.66718750000000004</v>
      </c>
      <c r="K422" s="41">
        <v>4211.1859999999997</v>
      </c>
      <c r="L422" s="41">
        <v>71.962190000000007</v>
      </c>
      <c r="M422" s="39">
        <v>0</v>
      </c>
      <c r="N422" s="39">
        <v>0</v>
      </c>
      <c r="O422" s="39">
        <v>0</v>
      </c>
      <c r="P422" s="39">
        <v>1</v>
      </c>
      <c r="Q422" s="39">
        <v>0</v>
      </c>
      <c r="R422" s="39">
        <v>0</v>
      </c>
      <c r="S422" s="39">
        <v>0</v>
      </c>
      <c r="T422" s="39">
        <v>0</v>
      </c>
      <c r="U422" s="39">
        <v>0</v>
      </c>
      <c r="V422" s="39">
        <v>0</v>
      </c>
      <c r="W422" s="39">
        <v>0</v>
      </c>
      <c r="X422" s="39">
        <v>0</v>
      </c>
      <c r="Y422" s="39">
        <v>0</v>
      </c>
      <c r="Z422" s="39">
        <v>0</v>
      </c>
      <c r="AA422" s="39">
        <v>0</v>
      </c>
      <c r="AB422" s="39">
        <v>1</v>
      </c>
      <c r="AC422" s="39">
        <v>0</v>
      </c>
      <c r="AD422" s="39">
        <v>0</v>
      </c>
      <c r="AE422" s="39">
        <v>0</v>
      </c>
      <c r="AF422" s="39">
        <v>0</v>
      </c>
      <c r="AG422" s="39">
        <v>0</v>
      </c>
      <c r="AH422" s="39">
        <v>0</v>
      </c>
      <c r="AI422" s="39">
        <v>0</v>
      </c>
      <c r="AJ422" s="39">
        <v>0</v>
      </c>
      <c r="AK422" s="39">
        <v>0</v>
      </c>
      <c r="AL422" s="39">
        <v>0</v>
      </c>
      <c r="AM422" s="39">
        <v>0</v>
      </c>
      <c r="AN422" s="39">
        <v>0</v>
      </c>
      <c r="AO422" s="39">
        <v>0</v>
      </c>
      <c r="AP422" s="39"/>
    </row>
    <row r="423" spans="1:42">
      <c r="A423" s="27" t="s">
        <v>2256</v>
      </c>
      <c r="B423" s="27" t="s">
        <v>331</v>
      </c>
      <c r="C423" s="28">
        <v>67538</v>
      </c>
      <c r="D423" s="28">
        <v>273280</v>
      </c>
      <c r="E423" s="27" t="s">
        <v>1824</v>
      </c>
      <c r="F423" s="28">
        <v>427</v>
      </c>
      <c r="G423" s="28">
        <v>640</v>
      </c>
      <c r="H423" s="39">
        <v>2</v>
      </c>
      <c r="I423" s="40">
        <f t="shared" si="2"/>
        <v>0</v>
      </c>
      <c r="J423" s="33">
        <f t="shared" si="3"/>
        <v>0.66718750000000004</v>
      </c>
      <c r="K423" s="41">
        <v>3790.4810000000002</v>
      </c>
      <c r="L423" s="41">
        <v>71.078140000000005</v>
      </c>
      <c r="M423" s="39">
        <v>0</v>
      </c>
      <c r="N423" s="39">
        <v>0</v>
      </c>
      <c r="O423" s="39">
        <v>0</v>
      </c>
      <c r="P423" s="39">
        <v>1</v>
      </c>
      <c r="Q423" s="39">
        <v>0</v>
      </c>
      <c r="R423" s="39">
        <v>0</v>
      </c>
      <c r="S423" s="39">
        <v>0</v>
      </c>
      <c r="T423" s="39">
        <v>0</v>
      </c>
      <c r="U423" s="39">
        <v>0</v>
      </c>
      <c r="V423" s="39">
        <v>0</v>
      </c>
      <c r="W423" s="39">
        <v>0</v>
      </c>
      <c r="X423" s="39">
        <v>0</v>
      </c>
      <c r="Y423" s="39">
        <v>0</v>
      </c>
      <c r="Z423" s="39">
        <v>0</v>
      </c>
      <c r="AA423" s="39">
        <v>0</v>
      </c>
      <c r="AB423" s="39">
        <v>1</v>
      </c>
      <c r="AC423" s="39">
        <v>0</v>
      </c>
      <c r="AD423" s="39">
        <v>0</v>
      </c>
      <c r="AE423" s="39">
        <v>0</v>
      </c>
      <c r="AF423" s="39">
        <v>0</v>
      </c>
      <c r="AG423" s="39">
        <v>0</v>
      </c>
      <c r="AH423" s="39">
        <v>0</v>
      </c>
      <c r="AI423" s="39">
        <v>0</v>
      </c>
      <c r="AJ423" s="39">
        <v>0</v>
      </c>
      <c r="AK423" s="39">
        <v>0</v>
      </c>
      <c r="AL423" s="39">
        <v>0</v>
      </c>
      <c r="AM423" s="39">
        <v>0</v>
      </c>
      <c r="AN423" s="39">
        <v>0</v>
      </c>
      <c r="AO423" s="39">
        <v>0</v>
      </c>
      <c r="AP423" s="39"/>
    </row>
    <row r="424" spans="1:42">
      <c r="A424" s="27" t="s">
        <v>2257</v>
      </c>
      <c r="B424" s="27" t="s">
        <v>332</v>
      </c>
      <c r="C424" s="28">
        <v>62083</v>
      </c>
      <c r="D424" s="28">
        <v>273280</v>
      </c>
      <c r="E424" s="27" t="s">
        <v>1824</v>
      </c>
      <c r="F424" s="28">
        <v>427</v>
      </c>
      <c r="G424" s="28">
        <v>640</v>
      </c>
      <c r="H424" s="39">
        <v>2</v>
      </c>
      <c r="I424" s="40">
        <f t="shared" si="2"/>
        <v>0</v>
      </c>
      <c r="J424" s="33">
        <f t="shared" si="3"/>
        <v>0.66718750000000004</v>
      </c>
      <c r="K424" s="41">
        <v>3783.1039999999998</v>
      </c>
      <c r="L424" s="41">
        <v>73.702820000000003</v>
      </c>
      <c r="M424" s="39">
        <v>0</v>
      </c>
      <c r="N424" s="39">
        <v>0</v>
      </c>
      <c r="O424" s="39">
        <v>0</v>
      </c>
      <c r="P424" s="39">
        <v>1</v>
      </c>
      <c r="Q424" s="39">
        <v>0</v>
      </c>
      <c r="R424" s="39">
        <v>0</v>
      </c>
      <c r="S424" s="39">
        <v>0</v>
      </c>
      <c r="T424" s="39">
        <v>0</v>
      </c>
      <c r="U424" s="39">
        <v>0</v>
      </c>
      <c r="V424" s="39">
        <v>0</v>
      </c>
      <c r="W424" s="39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1</v>
      </c>
      <c r="AC424" s="39">
        <v>0</v>
      </c>
      <c r="AD424" s="39">
        <v>0</v>
      </c>
      <c r="AE424" s="39">
        <v>0</v>
      </c>
      <c r="AF424" s="39">
        <v>0</v>
      </c>
      <c r="AG424" s="39">
        <v>0</v>
      </c>
      <c r="AH424" s="39">
        <v>0</v>
      </c>
      <c r="AI424" s="39">
        <v>0</v>
      </c>
      <c r="AJ424" s="39">
        <v>0</v>
      </c>
      <c r="AK424" s="39">
        <v>0</v>
      </c>
      <c r="AL424" s="39">
        <v>0</v>
      </c>
      <c r="AM424" s="39">
        <v>0</v>
      </c>
      <c r="AN424" s="39">
        <v>0</v>
      </c>
      <c r="AO424" s="39">
        <v>0</v>
      </c>
      <c r="AP424" s="39"/>
    </row>
    <row r="425" spans="1:42">
      <c r="A425" s="27" t="s">
        <v>2258</v>
      </c>
      <c r="B425" s="27" t="s">
        <v>1705</v>
      </c>
      <c r="C425" s="28">
        <v>79768</v>
      </c>
      <c r="D425" s="28">
        <v>307200</v>
      </c>
      <c r="E425" s="27" t="s">
        <v>1824</v>
      </c>
      <c r="F425" s="28">
        <v>480</v>
      </c>
      <c r="G425" s="28">
        <v>640</v>
      </c>
      <c r="H425" s="39">
        <v>2</v>
      </c>
      <c r="I425" s="40">
        <f t="shared" si="2"/>
        <v>0</v>
      </c>
      <c r="J425" s="33">
        <f t="shared" si="3"/>
        <v>0.75</v>
      </c>
      <c r="K425" s="41">
        <v>3314.18</v>
      </c>
      <c r="L425" s="41">
        <v>69.563720000000004</v>
      </c>
      <c r="M425" s="39">
        <v>0</v>
      </c>
      <c r="N425" s="39">
        <v>0</v>
      </c>
      <c r="O425" s="39">
        <v>0</v>
      </c>
      <c r="P425" s="39">
        <v>1</v>
      </c>
      <c r="Q425" s="39">
        <v>0</v>
      </c>
      <c r="R425" s="39">
        <v>0</v>
      </c>
      <c r="S425" s="39">
        <v>0</v>
      </c>
      <c r="T425" s="39">
        <v>0</v>
      </c>
      <c r="U425" s="39">
        <v>0</v>
      </c>
      <c r="V425" s="39">
        <v>0</v>
      </c>
      <c r="W425" s="39">
        <v>0</v>
      </c>
      <c r="X425" s="39">
        <v>0</v>
      </c>
      <c r="Y425" s="39">
        <v>0</v>
      </c>
      <c r="Z425" s="39">
        <v>0</v>
      </c>
      <c r="AA425" s="39">
        <v>0</v>
      </c>
      <c r="AB425" s="39">
        <v>1</v>
      </c>
      <c r="AC425" s="39">
        <v>0</v>
      </c>
      <c r="AD425" s="39">
        <v>0</v>
      </c>
      <c r="AE425" s="39">
        <v>0</v>
      </c>
      <c r="AF425" s="39">
        <v>0</v>
      </c>
      <c r="AG425" s="39">
        <v>0</v>
      </c>
      <c r="AH425" s="39">
        <v>0</v>
      </c>
      <c r="AI425" s="39">
        <v>0</v>
      </c>
      <c r="AJ425" s="39">
        <v>0</v>
      </c>
      <c r="AK425" s="39">
        <v>0</v>
      </c>
      <c r="AL425" s="39">
        <v>0</v>
      </c>
      <c r="AM425" s="39">
        <v>0</v>
      </c>
      <c r="AN425" s="39">
        <v>0</v>
      </c>
      <c r="AO425" s="39">
        <v>0</v>
      </c>
      <c r="AP425" s="39"/>
    </row>
    <row r="426" spans="1:42">
      <c r="A426" s="27" t="s">
        <v>2259</v>
      </c>
      <c r="B426" s="27" t="s">
        <v>1706</v>
      </c>
      <c r="C426" s="28">
        <v>79262</v>
      </c>
      <c r="D426" s="28">
        <v>307200</v>
      </c>
      <c r="E426" s="27" t="s">
        <v>1824</v>
      </c>
      <c r="F426" s="28">
        <v>480</v>
      </c>
      <c r="G426" s="28">
        <v>640</v>
      </c>
      <c r="H426" s="39">
        <v>2</v>
      </c>
      <c r="I426" s="40">
        <f t="shared" si="2"/>
        <v>0</v>
      </c>
      <c r="J426" s="33">
        <f t="shared" si="3"/>
        <v>0.75</v>
      </c>
      <c r="K426" s="41">
        <v>3379.0619999999999</v>
      </c>
      <c r="L426" s="41">
        <v>55.611840000000001</v>
      </c>
      <c r="M426" s="39">
        <v>0</v>
      </c>
      <c r="N426" s="39">
        <v>0</v>
      </c>
      <c r="O426" s="39">
        <v>0</v>
      </c>
      <c r="P426" s="39">
        <v>1</v>
      </c>
      <c r="Q426" s="39">
        <v>0</v>
      </c>
      <c r="R426" s="39">
        <v>0</v>
      </c>
      <c r="S426" s="39">
        <v>0</v>
      </c>
      <c r="T426" s="39">
        <v>0</v>
      </c>
      <c r="U426" s="39">
        <v>0</v>
      </c>
      <c r="V426" s="39">
        <v>0</v>
      </c>
      <c r="W426" s="39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1</v>
      </c>
      <c r="AC426" s="39">
        <v>0</v>
      </c>
      <c r="AD426" s="39">
        <v>0</v>
      </c>
      <c r="AE426" s="39">
        <v>0</v>
      </c>
      <c r="AF426" s="39">
        <v>0</v>
      </c>
      <c r="AG426" s="39">
        <v>0</v>
      </c>
      <c r="AH426" s="39">
        <v>0</v>
      </c>
      <c r="AI426" s="39">
        <v>0</v>
      </c>
      <c r="AJ426" s="39">
        <v>0</v>
      </c>
      <c r="AK426" s="39">
        <v>0</v>
      </c>
      <c r="AL426" s="39">
        <v>0</v>
      </c>
      <c r="AM426" s="39">
        <v>0</v>
      </c>
      <c r="AN426" s="39">
        <v>0</v>
      </c>
      <c r="AO426" s="39">
        <v>0</v>
      </c>
      <c r="AP426" s="39"/>
    </row>
    <row r="427" spans="1:42">
      <c r="A427" s="27" t="s">
        <v>2260</v>
      </c>
      <c r="B427" s="27" t="s">
        <v>333</v>
      </c>
      <c r="C427" s="28">
        <v>62337</v>
      </c>
      <c r="D427" s="28">
        <v>307200</v>
      </c>
      <c r="E427" s="27" t="s">
        <v>1824</v>
      </c>
      <c r="F427" s="28">
        <v>480</v>
      </c>
      <c r="G427" s="28">
        <v>640</v>
      </c>
      <c r="H427" s="39">
        <v>2</v>
      </c>
      <c r="I427" s="40">
        <f t="shared" si="2"/>
        <v>0</v>
      </c>
      <c r="J427" s="33">
        <f t="shared" si="3"/>
        <v>0.75</v>
      </c>
      <c r="K427" s="41">
        <v>631.63170000000002</v>
      </c>
      <c r="L427" s="41">
        <v>58.329540000000001</v>
      </c>
      <c r="M427" s="39">
        <v>0</v>
      </c>
      <c r="N427" s="39">
        <v>0</v>
      </c>
      <c r="O427" s="39">
        <v>0</v>
      </c>
      <c r="P427" s="39">
        <v>1</v>
      </c>
      <c r="Q427" s="39">
        <v>0</v>
      </c>
      <c r="R427" s="39">
        <v>0</v>
      </c>
      <c r="S427" s="39">
        <v>0</v>
      </c>
      <c r="T427" s="39">
        <v>0</v>
      </c>
      <c r="U427" s="39">
        <v>0</v>
      </c>
      <c r="V427" s="39">
        <v>0</v>
      </c>
      <c r="W427" s="39">
        <v>0</v>
      </c>
      <c r="X427" s="39">
        <v>0</v>
      </c>
      <c r="Y427" s="39">
        <v>0</v>
      </c>
      <c r="Z427" s="39">
        <v>0</v>
      </c>
      <c r="AA427" s="39">
        <v>0</v>
      </c>
      <c r="AB427" s="39">
        <v>1</v>
      </c>
      <c r="AC427" s="39">
        <v>0</v>
      </c>
      <c r="AD427" s="39">
        <v>0</v>
      </c>
      <c r="AE427" s="39">
        <v>0</v>
      </c>
      <c r="AF427" s="39">
        <v>0</v>
      </c>
      <c r="AG427" s="39">
        <v>0</v>
      </c>
      <c r="AH427" s="39">
        <v>0</v>
      </c>
      <c r="AI427" s="39">
        <v>0</v>
      </c>
      <c r="AJ427" s="39">
        <v>0</v>
      </c>
      <c r="AK427" s="39">
        <v>0</v>
      </c>
      <c r="AL427" s="39">
        <v>0</v>
      </c>
      <c r="AM427" s="39">
        <v>0</v>
      </c>
      <c r="AN427" s="39">
        <v>0</v>
      </c>
      <c r="AO427" s="39">
        <v>0</v>
      </c>
      <c r="AP427" s="39"/>
    </row>
    <row r="428" spans="1:42">
      <c r="A428" s="27" t="s">
        <v>2261</v>
      </c>
      <c r="B428" s="27" t="s">
        <v>334</v>
      </c>
      <c r="C428" s="28">
        <v>72098</v>
      </c>
      <c r="D428" s="28">
        <v>307200</v>
      </c>
      <c r="E428" s="27" t="s">
        <v>1824</v>
      </c>
      <c r="F428" s="28">
        <v>480</v>
      </c>
      <c r="G428" s="28">
        <v>640</v>
      </c>
      <c r="H428" s="39">
        <v>2</v>
      </c>
      <c r="I428" s="40">
        <f t="shared" si="2"/>
        <v>0</v>
      </c>
      <c r="J428" s="33">
        <f t="shared" si="3"/>
        <v>0.75</v>
      </c>
      <c r="K428" s="41">
        <v>1674.886</v>
      </c>
      <c r="L428" s="41">
        <v>61.782719999999998</v>
      </c>
      <c r="M428" s="39">
        <v>0</v>
      </c>
      <c r="N428" s="39">
        <v>0</v>
      </c>
      <c r="O428" s="39">
        <v>0</v>
      </c>
      <c r="P428" s="39">
        <v>1</v>
      </c>
      <c r="Q428" s="39">
        <v>0</v>
      </c>
      <c r="R428" s="39">
        <v>0</v>
      </c>
      <c r="S428" s="39">
        <v>0</v>
      </c>
      <c r="T428" s="39">
        <v>0</v>
      </c>
      <c r="U428" s="39">
        <v>0</v>
      </c>
      <c r="V428" s="39">
        <v>0</v>
      </c>
      <c r="W428" s="39">
        <v>0</v>
      </c>
      <c r="X428" s="39">
        <v>0</v>
      </c>
      <c r="Y428" s="39">
        <v>0</v>
      </c>
      <c r="Z428" s="39">
        <v>0</v>
      </c>
      <c r="AA428" s="39">
        <v>0</v>
      </c>
      <c r="AB428" s="39">
        <v>1</v>
      </c>
      <c r="AC428" s="39">
        <v>0</v>
      </c>
      <c r="AD428" s="39">
        <v>0</v>
      </c>
      <c r="AE428" s="39">
        <v>0</v>
      </c>
      <c r="AF428" s="39">
        <v>0</v>
      </c>
      <c r="AG428" s="39">
        <v>0</v>
      </c>
      <c r="AH428" s="39">
        <v>0</v>
      </c>
      <c r="AI428" s="39">
        <v>0</v>
      </c>
      <c r="AJ428" s="39">
        <v>0</v>
      </c>
      <c r="AK428" s="39">
        <v>0</v>
      </c>
      <c r="AL428" s="39">
        <v>0</v>
      </c>
      <c r="AM428" s="39">
        <v>0</v>
      </c>
      <c r="AN428" s="39">
        <v>0</v>
      </c>
      <c r="AO428" s="39">
        <v>0</v>
      </c>
      <c r="AP428" s="39"/>
    </row>
    <row r="429" spans="1:42">
      <c r="A429" s="27" t="s">
        <v>2262</v>
      </c>
      <c r="B429" s="27" t="s">
        <v>1707</v>
      </c>
      <c r="C429" s="28">
        <v>61821</v>
      </c>
      <c r="D429" s="28">
        <v>273280</v>
      </c>
      <c r="E429" s="27" t="s">
        <v>1824</v>
      </c>
      <c r="F429" s="28">
        <v>427</v>
      </c>
      <c r="G429" s="28">
        <v>640</v>
      </c>
      <c r="H429" s="39">
        <v>2</v>
      </c>
      <c r="I429" s="40">
        <f t="shared" si="2"/>
        <v>0</v>
      </c>
      <c r="J429" s="33">
        <f t="shared" si="3"/>
        <v>0.66718750000000004</v>
      </c>
      <c r="K429" s="41">
        <v>2340.3319999999999</v>
      </c>
      <c r="L429" s="41">
        <v>79.665880000000001</v>
      </c>
      <c r="M429" s="39">
        <v>0</v>
      </c>
      <c r="N429" s="39">
        <v>0</v>
      </c>
      <c r="O429" s="39">
        <v>0</v>
      </c>
      <c r="P429" s="39">
        <v>1</v>
      </c>
      <c r="Q429" s="39">
        <v>0</v>
      </c>
      <c r="R429" s="39">
        <v>0</v>
      </c>
      <c r="S429" s="39">
        <v>0</v>
      </c>
      <c r="T429" s="39">
        <v>0</v>
      </c>
      <c r="U429" s="39">
        <v>0</v>
      </c>
      <c r="V429" s="39">
        <v>0</v>
      </c>
      <c r="W429" s="39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1</v>
      </c>
      <c r="AC429" s="39">
        <v>0</v>
      </c>
      <c r="AD429" s="39">
        <v>0</v>
      </c>
      <c r="AE429" s="39">
        <v>0</v>
      </c>
      <c r="AF429" s="39">
        <v>0</v>
      </c>
      <c r="AG429" s="39">
        <v>0</v>
      </c>
      <c r="AH429" s="39">
        <v>0</v>
      </c>
      <c r="AI429" s="39">
        <v>0</v>
      </c>
      <c r="AJ429" s="39">
        <v>0</v>
      </c>
      <c r="AK429" s="39">
        <v>0</v>
      </c>
      <c r="AL429" s="39">
        <v>0</v>
      </c>
      <c r="AM429" s="39">
        <v>0</v>
      </c>
      <c r="AN429" s="39">
        <v>0</v>
      </c>
      <c r="AO429" s="39">
        <v>0</v>
      </c>
      <c r="AP429" s="39"/>
    </row>
    <row r="430" spans="1:42">
      <c r="A430" s="27" t="s">
        <v>2263</v>
      </c>
      <c r="B430" s="27" t="s">
        <v>335</v>
      </c>
      <c r="C430" s="28">
        <v>46362</v>
      </c>
      <c r="D430" s="28">
        <v>173056</v>
      </c>
      <c r="E430" s="27" t="s">
        <v>1824</v>
      </c>
      <c r="F430" s="28">
        <v>416</v>
      </c>
      <c r="G430" s="28">
        <v>416</v>
      </c>
      <c r="H430" s="39">
        <v>1</v>
      </c>
      <c r="I430" s="40">
        <f t="shared" si="2"/>
        <v>0</v>
      </c>
      <c r="J430" s="33">
        <f t="shared" si="3"/>
        <v>1</v>
      </c>
      <c r="K430" s="41">
        <v>2735.9430000000002</v>
      </c>
      <c r="L430" s="41">
        <v>58.300939999999997</v>
      </c>
      <c r="M430" s="39">
        <v>0</v>
      </c>
      <c r="N430" s="39">
        <v>0</v>
      </c>
      <c r="O430" s="39">
        <v>0</v>
      </c>
      <c r="P430" s="39">
        <v>1</v>
      </c>
      <c r="Q430" s="39">
        <v>0</v>
      </c>
      <c r="R430" s="39">
        <v>0</v>
      </c>
      <c r="S430" s="39">
        <v>0</v>
      </c>
      <c r="T430" s="39">
        <v>0</v>
      </c>
      <c r="U430" s="39">
        <v>0</v>
      </c>
      <c r="V430" s="39">
        <v>0</v>
      </c>
      <c r="W430" s="39">
        <v>0</v>
      </c>
      <c r="X430" s="39">
        <v>0</v>
      </c>
      <c r="Y430" s="39">
        <v>0</v>
      </c>
      <c r="Z430" s="39">
        <v>0</v>
      </c>
      <c r="AA430" s="39">
        <v>0</v>
      </c>
      <c r="AB430" s="39">
        <v>0</v>
      </c>
      <c r="AC430" s="39">
        <v>1</v>
      </c>
      <c r="AD430" s="39">
        <v>0</v>
      </c>
      <c r="AE430" s="39">
        <v>0</v>
      </c>
      <c r="AF430" s="39">
        <v>0</v>
      </c>
      <c r="AG430" s="39">
        <v>0</v>
      </c>
      <c r="AH430" s="39">
        <v>0</v>
      </c>
      <c r="AI430" s="39">
        <v>0</v>
      </c>
      <c r="AJ430" s="39">
        <v>0</v>
      </c>
      <c r="AK430" s="39">
        <v>0</v>
      </c>
      <c r="AL430" s="39">
        <v>0</v>
      </c>
      <c r="AM430" s="39">
        <v>0</v>
      </c>
      <c r="AN430" s="39">
        <v>0</v>
      </c>
      <c r="AO430" s="39">
        <v>0</v>
      </c>
      <c r="AP430" s="39"/>
    </row>
    <row r="431" spans="1:42">
      <c r="A431" s="27" t="s">
        <v>2264</v>
      </c>
      <c r="B431" s="27" t="s">
        <v>337</v>
      </c>
      <c r="C431" s="28">
        <v>39460</v>
      </c>
      <c r="D431" s="28">
        <v>173056</v>
      </c>
      <c r="E431" s="27" t="s">
        <v>1824</v>
      </c>
      <c r="F431" s="28">
        <v>416</v>
      </c>
      <c r="G431" s="28">
        <v>416</v>
      </c>
      <c r="H431" s="39">
        <v>1</v>
      </c>
      <c r="I431" s="40">
        <f t="shared" si="2"/>
        <v>0</v>
      </c>
      <c r="J431" s="33">
        <f t="shared" si="3"/>
        <v>1</v>
      </c>
      <c r="K431" s="41">
        <v>2026.203</v>
      </c>
      <c r="L431" s="41">
        <v>69.569019999999995</v>
      </c>
      <c r="M431" s="39">
        <v>0</v>
      </c>
      <c r="N431" s="39">
        <v>0</v>
      </c>
      <c r="O431" s="39">
        <v>0</v>
      </c>
      <c r="P431" s="39">
        <v>1</v>
      </c>
      <c r="Q431" s="39">
        <v>0</v>
      </c>
      <c r="R431" s="39">
        <v>0</v>
      </c>
      <c r="S431" s="39">
        <v>0</v>
      </c>
      <c r="T431" s="39">
        <v>0</v>
      </c>
      <c r="U431" s="39">
        <v>0</v>
      </c>
      <c r="V431" s="39">
        <v>0</v>
      </c>
      <c r="W431" s="39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9">
        <v>1</v>
      </c>
      <c r="AD431" s="39">
        <v>0</v>
      </c>
      <c r="AE431" s="39">
        <v>0</v>
      </c>
      <c r="AF431" s="39">
        <v>0</v>
      </c>
      <c r="AG431" s="39">
        <v>0</v>
      </c>
      <c r="AH431" s="39">
        <v>0</v>
      </c>
      <c r="AI431" s="39">
        <v>0</v>
      </c>
      <c r="AJ431" s="39">
        <v>0</v>
      </c>
      <c r="AK431" s="39">
        <v>0</v>
      </c>
      <c r="AL431" s="39">
        <v>0</v>
      </c>
      <c r="AM431" s="39">
        <v>0</v>
      </c>
      <c r="AN431" s="39">
        <v>0</v>
      </c>
      <c r="AO431" s="39">
        <v>0</v>
      </c>
      <c r="AP431" s="39"/>
    </row>
    <row r="432" spans="1:42">
      <c r="A432" s="27" t="s">
        <v>2265</v>
      </c>
      <c r="B432" s="27" t="s">
        <v>338</v>
      </c>
      <c r="C432" s="28">
        <v>32482</v>
      </c>
      <c r="D432" s="28">
        <v>173056</v>
      </c>
      <c r="E432" s="27" t="s">
        <v>1824</v>
      </c>
      <c r="F432" s="28">
        <v>416</v>
      </c>
      <c r="G432" s="28">
        <v>416</v>
      </c>
      <c r="H432" s="39">
        <v>1</v>
      </c>
      <c r="I432" s="40">
        <f t="shared" si="2"/>
        <v>0</v>
      </c>
      <c r="J432" s="33">
        <f t="shared" si="3"/>
        <v>1</v>
      </c>
      <c r="K432" s="41">
        <v>916.64319999999998</v>
      </c>
      <c r="L432" s="41">
        <v>56.495190000000001</v>
      </c>
      <c r="M432" s="39">
        <v>0</v>
      </c>
      <c r="N432" s="39">
        <v>0</v>
      </c>
      <c r="O432" s="39">
        <v>0</v>
      </c>
      <c r="P432" s="39">
        <v>1</v>
      </c>
      <c r="Q432" s="39">
        <v>0</v>
      </c>
      <c r="R432" s="39">
        <v>0</v>
      </c>
      <c r="S432" s="39">
        <v>0</v>
      </c>
      <c r="T432" s="39">
        <v>0</v>
      </c>
      <c r="U432" s="39">
        <v>0</v>
      </c>
      <c r="V432" s="39">
        <v>0</v>
      </c>
      <c r="W432" s="39">
        <v>0</v>
      </c>
      <c r="X432" s="39">
        <v>0</v>
      </c>
      <c r="Y432" s="39">
        <v>0</v>
      </c>
      <c r="Z432" s="39">
        <v>0</v>
      </c>
      <c r="AA432" s="39">
        <v>0</v>
      </c>
      <c r="AB432" s="39">
        <v>0</v>
      </c>
      <c r="AC432" s="39">
        <v>1</v>
      </c>
      <c r="AD432" s="39">
        <v>0</v>
      </c>
      <c r="AE432" s="39">
        <v>0</v>
      </c>
      <c r="AF432" s="39">
        <v>0</v>
      </c>
      <c r="AG432" s="39">
        <v>0</v>
      </c>
      <c r="AH432" s="39">
        <v>0</v>
      </c>
      <c r="AI432" s="39">
        <v>0</v>
      </c>
      <c r="AJ432" s="39">
        <v>0</v>
      </c>
      <c r="AK432" s="39">
        <v>0</v>
      </c>
      <c r="AL432" s="39">
        <v>0</v>
      </c>
      <c r="AM432" s="39">
        <v>0</v>
      </c>
      <c r="AN432" s="39">
        <v>0</v>
      </c>
      <c r="AO432" s="39">
        <v>0</v>
      </c>
      <c r="AP432" s="39"/>
    </row>
    <row r="433" spans="1:42">
      <c r="A433" s="27" t="s">
        <v>2266</v>
      </c>
      <c r="B433" s="27" t="s">
        <v>339</v>
      </c>
      <c r="C433" s="28">
        <v>32829</v>
      </c>
      <c r="D433" s="28">
        <v>173056</v>
      </c>
      <c r="E433" s="27" t="s">
        <v>1824</v>
      </c>
      <c r="F433" s="28">
        <v>416</v>
      </c>
      <c r="G433" s="28">
        <v>416</v>
      </c>
      <c r="H433" s="39">
        <v>1</v>
      </c>
      <c r="I433" s="40">
        <f t="shared" si="2"/>
        <v>0</v>
      </c>
      <c r="J433" s="33">
        <f t="shared" si="3"/>
        <v>1</v>
      </c>
      <c r="K433" s="41">
        <v>877.48860000000002</v>
      </c>
      <c r="L433" s="41">
        <v>63.548380000000002</v>
      </c>
      <c r="M433" s="39">
        <v>0</v>
      </c>
      <c r="N433" s="39">
        <v>0</v>
      </c>
      <c r="O433" s="39">
        <v>0</v>
      </c>
      <c r="P433" s="39">
        <v>1</v>
      </c>
      <c r="Q433" s="39">
        <v>0</v>
      </c>
      <c r="R433" s="39">
        <v>0</v>
      </c>
      <c r="S433" s="39">
        <v>0</v>
      </c>
      <c r="T433" s="39">
        <v>0</v>
      </c>
      <c r="U433" s="39">
        <v>0</v>
      </c>
      <c r="V433" s="39">
        <v>0</v>
      </c>
      <c r="W433" s="39">
        <v>0</v>
      </c>
      <c r="X433" s="39">
        <v>0</v>
      </c>
      <c r="Y433" s="39">
        <v>0</v>
      </c>
      <c r="Z433" s="39">
        <v>0</v>
      </c>
      <c r="AA433" s="39">
        <v>0</v>
      </c>
      <c r="AB433" s="39">
        <v>0</v>
      </c>
      <c r="AC433" s="39">
        <v>1</v>
      </c>
      <c r="AD433" s="39">
        <v>0</v>
      </c>
      <c r="AE433" s="39">
        <v>0</v>
      </c>
      <c r="AF433" s="39">
        <v>0</v>
      </c>
      <c r="AG433" s="39">
        <v>0</v>
      </c>
      <c r="AH433" s="39">
        <v>0</v>
      </c>
      <c r="AI433" s="39">
        <v>0</v>
      </c>
      <c r="AJ433" s="39">
        <v>0</v>
      </c>
      <c r="AK433" s="39">
        <v>0</v>
      </c>
      <c r="AL433" s="39">
        <v>0</v>
      </c>
      <c r="AM433" s="39">
        <v>0</v>
      </c>
      <c r="AN433" s="39">
        <v>0</v>
      </c>
      <c r="AO433" s="39">
        <v>0</v>
      </c>
      <c r="AP433" s="39"/>
    </row>
    <row r="434" spans="1:42">
      <c r="A434" s="27" t="s">
        <v>2267</v>
      </c>
      <c r="B434" s="27" t="s">
        <v>340</v>
      </c>
      <c r="C434" s="28">
        <v>31965</v>
      </c>
      <c r="D434" s="28">
        <v>173056</v>
      </c>
      <c r="E434" s="27" t="s">
        <v>1824</v>
      </c>
      <c r="F434" s="28">
        <v>416</v>
      </c>
      <c r="G434" s="28">
        <v>416</v>
      </c>
      <c r="H434" s="39">
        <v>1</v>
      </c>
      <c r="I434" s="40">
        <f t="shared" si="2"/>
        <v>0</v>
      </c>
      <c r="J434" s="33">
        <f t="shared" si="3"/>
        <v>1</v>
      </c>
      <c r="K434" s="41">
        <v>1137.672</v>
      </c>
      <c r="L434" s="41">
        <v>65.809030000000007</v>
      </c>
      <c r="M434" s="39">
        <v>0</v>
      </c>
      <c r="N434" s="39">
        <v>0</v>
      </c>
      <c r="O434" s="39">
        <v>0</v>
      </c>
      <c r="P434" s="39">
        <v>1</v>
      </c>
      <c r="Q434" s="39">
        <v>0</v>
      </c>
      <c r="R434" s="39">
        <v>0</v>
      </c>
      <c r="S434" s="39">
        <v>0</v>
      </c>
      <c r="T434" s="39">
        <v>0</v>
      </c>
      <c r="U434" s="39">
        <v>0</v>
      </c>
      <c r="V434" s="39">
        <v>0</v>
      </c>
      <c r="W434" s="39">
        <v>0</v>
      </c>
      <c r="X434" s="39">
        <v>0</v>
      </c>
      <c r="Y434" s="39">
        <v>0</v>
      </c>
      <c r="Z434" s="39">
        <v>0</v>
      </c>
      <c r="AA434" s="39">
        <v>0</v>
      </c>
      <c r="AB434" s="39">
        <v>0</v>
      </c>
      <c r="AC434" s="39">
        <v>1</v>
      </c>
      <c r="AD434" s="39">
        <v>0</v>
      </c>
      <c r="AE434" s="39">
        <v>0</v>
      </c>
      <c r="AF434" s="39">
        <v>0</v>
      </c>
      <c r="AG434" s="39">
        <v>0</v>
      </c>
      <c r="AH434" s="39">
        <v>0</v>
      </c>
      <c r="AI434" s="39">
        <v>0</v>
      </c>
      <c r="AJ434" s="39">
        <v>0</v>
      </c>
      <c r="AK434" s="39">
        <v>0</v>
      </c>
      <c r="AL434" s="39">
        <v>0</v>
      </c>
      <c r="AM434" s="39">
        <v>0</v>
      </c>
      <c r="AN434" s="39">
        <v>0</v>
      </c>
      <c r="AO434" s="39">
        <v>0</v>
      </c>
      <c r="AP434" s="39"/>
    </row>
    <row r="435" spans="1:42">
      <c r="A435" s="27" t="s">
        <v>2268</v>
      </c>
      <c r="B435" s="27" t="s">
        <v>341</v>
      </c>
      <c r="C435" s="28">
        <v>32494</v>
      </c>
      <c r="D435" s="28">
        <v>173056</v>
      </c>
      <c r="E435" s="27" t="s">
        <v>1824</v>
      </c>
      <c r="F435" s="28">
        <v>416</v>
      </c>
      <c r="G435" s="28">
        <v>416</v>
      </c>
      <c r="H435" s="39">
        <v>1</v>
      </c>
      <c r="I435" s="40">
        <f t="shared" si="2"/>
        <v>0</v>
      </c>
      <c r="J435" s="33">
        <f t="shared" si="3"/>
        <v>1</v>
      </c>
      <c r="K435" s="41">
        <v>950.6259</v>
      </c>
      <c r="L435" s="41">
        <v>72.069919999999996</v>
      </c>
      <c r="M435" s="39">
        <v>0</v>
      </c>
      <c r="N435" s="39">
        <v>0</v>
      </c>
      <c r="O435" s="39">
        <v>0</v>
      </c>
      <c r="P435" s="39">
        <v>1</v>
      </c>
      <c r="Q435" s="39">
        <v>0</v>
      </c>
      <c r="R435" s="39">
        <v>0</v>
      </c>
      <c r="S435" s="39">
        <v>0</v>
      </c>
      <c r="T435" s="39">
        <v>0</v>
      </c>
      <c r="U435" s="39">
        <v>0</v>
      </c>
      <c r="V435" s="39">
        <v>0</v>
      </c>
      <c r="W435" s="39">
        <v>0</v>
      </c>
      <c r="X435" s="39">
        <v>0</v>
      </c>
      <c r="Y435" s="39">
        <v>0</v>
      </c>
      <c r="Z435" s="39">
        <v>0</v>
      </c>
      <c r="AA435" s="39">
        <v>0</v>
      </c>
      <c r="AB435" s="39">
        <v>0</v>
      </c>
      <c r="AC435" s="39">
        <v>1</v>
      </c>
      <c r="AD435" s="39">
        <v>0</v>
      </c>
      <c r="AE435" s="39">
        <v>0</v>
      </c>
      <c r="AF435" s="39">
        <v>0</v>
      </c>
      <c r="AG435" s="39">
        <v>0</v>
      </c>
      <c r="AH435" s="39">
        <v>0</v>
      </c>
      <c r="AI435" s="39">
        <v>0</v>
      </c>
      <c r="AJ435" s="39">
        <v>0</v>
      </c>
      <c r="AK435" s="39">
        <v>0</v>
      </c>
      <c r="AL435" s="39">
        <v>0</v>
      </c>
      <c r="AM435" s="39">
        <v>0</v>
      </c>
      <c r="AN435" s="39">
        <v>0</v>
      </c>
      <c r="AO435" s="39">
        <v>0</v>
      </c>
      <c r="AP435" s="39"/>
    </row>
    <row r="436" spans="1:42">
      <c r="A436" s="27" t="s">
        <v>2269</v>
      </c>
      <c r="B436" s="27" t="s">
        <v>342</v>
      </c>
      <c r="C436" s="28">
        <v>34360</v>
      </c>
      <c r="D436" s="28">
        <v>173056</v>
      </c>
      <c r="E436" s="27" t="s">
        <v>1824</v>
      </c>
      <c r="F436" s="28">
        <v>416</v>
      </c>
      <c r="G436" s="28">
        <v>416</v>
      </c>
      <c r="H436" s="39">
        <v>1</v>
      </c>
      <c r="I436" s="40">
        <f t="shared" si="2"/>
        <v>0</v>
      </c>
      <c r="J436" s="33">
        <f t="shared" si="3"/>
        <v>1</v>
      </c>
      <c r="K436" s="41">
        <v>1088.44</v>
      </c>
      <c r="L436" s="41">
        <v>56.842779999999998</v>
      </c>
      <c r="M436" s="39">
        <v>0</v>
      </c>
      <c r="N436" s="39">
        <v>0</v>
      </c>
      <c r="O436" s="39">
        <v>0</v>
      </c>
      <c r="P436" s="39">
        <v>1</v>
      </c>
      <c r="Q436" s="39">
        <v>0</v>
      </c>
      <c r="R436" s="39">
        <v>0</v>
      </c>
      <c r="S436" s="39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39">
        <v>0</v>
      </c>
      <c r="AB436" s="39">
        <v>0</v>
      </c>
      <c r="AC436" s="39">
        <v>1</v>
      </c>
      <c r="AD436" s="39">
        <v>0</v>
      </c>
      <c r="AE436" s="39">
        <v>0</v>
      </c>
      <c r="AF436" s="39">
        <v>0</v>
      </c>
      <c r="AG436" s="39">
        <v>0</v>
      </c>
      <c r="AH436" s="39">
        <v>0</v>
      </c>
      <c r="AI436" s="39">
        <v>0</v>
      </c>
      <c r="AJ436" s="39">
        <v>0</v>
      </c>
      <c r="AK436" s="39">
        <v>0</v>
      </c>
      <c r="AL436" s="39">
        <v>0</v>
      </c>
      <c r="AM436" s="39">
        <v>0</v>
      </c>
      <c r="AN436" s="39">
        <v>0</v>
      </c>
      <c r="AO436" s="39">
        <v>0</v>
      </c>
      <c r="AP436" s="39"/>
    </row>
    <row r="437" spans="1:42">
      <c r="A437" s="27" t="s">
        <v>2270</v>
      </c>
      <c r="B437" s="27" t="s">
        <v>343</v>
      </c>
      <c r="C437" s="28">
        <v>37072</v>
      </c>
      <c r="D437" s="28">
        <v>173056</v>
      </c>
      <c r="E437" s="27" t="s">
        <v>1824</v>
      </c>
      <c r="F437" s="28">
        <v>416</v>
      </c>
      <c r="G437" s="28">
        <v>416</v>
      </c>
      <c r="H437" s="39">
        <v>1</v>
      </c>
      <c r="I437" s="40">
        <f t="shared" si="2"/>
        <v>0</v>
      </c>
      <c r="J437" s="33">
        <f t="shared" si="3"/>
        <v>1</v>
      </c>
      <c r="K437" s="41">
        <v>1221.1679999999999</v>
      </c>
      <c r="L437" s="41">
        <v>60.186329999999998</v>
      </c>
      <c r="M437" s="39">
        <v>0</v>
      </c>
      <c r="N437" s="39">
        <v>0</v>
      </c>
      <c r="O437" s="39">
        <v>0</v>
      </c>
      <c r="P437" s="39">
        <v>1</v>
      </c>
      <c r="Q437" s="39">
        <v>0</v>
      </c>
      <c r="R437" s="39">
        <v>0</v>
      </c>
      <c r="S437" s="39">
        <v>0</v>
      </c>
      <c r="T437" s="39">
        <v>0</v>
      </c>
      <c r="U437" s="39">
        <v>0</v>
      </c>
      <c r="V437" s="39">
        <v>0</v>
      </c>
      <c r="W437" s="39">
        <v>0</v>
      </c>
      <c r="X437" s="39">
        <v>0</v>
      </c>
      <c r="Y437" s="39">
        <v>0</v>
      </c>
      <c r="Z437" s="39">
        <v>0</v>
      </c>
      <c r="AA437" s="39">
        <v>0</v>
      </c>
      <c r="AB437" s="39">
        <v>0</v>
      </c>
      <c r="AC437" s="39">
        <v>1</v>
      </c>
      <c r="AD437" s="39">
        <v>0</v>
      </c>
      <c r="AE437" s="39">
        <v>0</v>
      </c>
      <c r="AF437" s="39">
        <v>0</v>
      </c>
      <c r="AG437" s="39">
        <v>0</v>
      </c>
      <c r="AH437" s="39">
        <v>0</v>
      </c>
      <c r="AI437" s="39">
        <v>0</v>
      </c>
      <c r="AJ437" s="39">
        <v>0</v>
      </c>
      <c r="AK437" s="39">
        <v>0</v>
      </c>
      <c r="AL437" s="39">
        <v>0</v>
      </c>
      <c r="AM437" s="39">
        <v>0</v>
      </c>
      <c r="AN437" s="39">
        <v>0</v>
      </c>
      <c r="AO437" s="39">
        <v>0</v>
      </c>
      <c r="AP437" s="39"/>
    </row>
    <row r="438" spans="1:42">
      <c r="A438" s="27" t="s">
        <v>2271</v>
      </c>
      <c r="B438" s="27" t="s">
        <v>344</v>
      </c>
      <c r="C438" s="28">
        <v>27070</v>
      </c>
      <c r="D438" s="28">
        <v>173056</v>
      </c>
      <c r="E438" s="27" t="s">
        <v>1824</v>
      </c>
      <c r="F438" s="28">
        <v>416</v>
      </c>
      <c r="G438" s="28">
        <v>416</v>
      </c>
      <c r="H438" s="39">
        <v>1</v>
      </c>
      <c r="I438" s="40">
        <f t="shared" si="2"/>
        <v>0</v>
      </c>
      <c r="J438" s="33">
        <f t="shared" si="3"/>
        <v>1</v>
      </c>
      <c r="K438" s="41">
        <v>588.47829999999999</v>
      </c>
      <c r="L438" s="41">
        <v>45.426670000000001</v>
      </c>
      <c r="M438" s="39">
        <v>0</v>
      </c>
      <c r="N438" s="39">
        <v>0</v>
      </c>
      <c r="O438" s="39">
        <v>0</v>
      </c>
      <c r="P438" s="39">
        <v>1</v>
      </c>
      <c r="Q438" s="39">
        <v>0</v>
      </c>
      <c r="R438" s="39">
        <v>0</v>
      </c>
      <c r="S438" s="39">
        <v>0</v>
      </c>
      <c r="T438" s="39">
        <v>0</v>
      </c>
      <c r="U438" s="39">
        <v>0</v>
      </c>
      <c r="V438" s="39">
        <v>0</v>
      </c>
      <c r="W438" s="39">
        <v>0</v>
      </c>
      <c r="X438" s="39">
        <v>0</v>
      </c>
      <c r="Y438" s="39">
        <v>0</v>
      </c>
      <c r="Z438" s="39">
        <v>0</v>
      </c>
      <c r="AA438" s="39">
        <v>0</v>
      </c>
      <c r="AB438" s="39">
        <v>0</v>
      </c>
      <c r="AC438" s="39">
        <v>1</v>
      </c>
      <c r="AD438" s="39">
        <v>0</v>
      </c>
      <c r="AE438" s="39">
        <v>0</v>
      </c>
      <c r="AF438" s="39">
        <v>0</v>
      </c>
      <c r="AG438" s="39">
        <v>0</v>
      </c>
      <c r="AH438" s="39">
        <v>0</v>
      </c>
      <c r="AI438" s="39">
        <v>0</v>
      </c>
      <c r="AJ438" s="39">
        <v>0</v>
      </c>
      <c r="AK438" s="39">
        <v>0</v>
      </c>
      <c r="AL438" s="39">
        <v>0</v>
      </c>
      <c r="AM438" s="39">
        <v>0</v>
      </c>
      <c r="AN438" s="39">
        <v>0</v>
      </c>
      <c r="AO438" s="39">
        <v>0</v>
      </c>
      <c r="AP438" s="39"/>
    </row>
    <row r="439" spans="1:42">
      <c r="A439" s="27" t="s">
        <v>2272</v>
      </c>
      <c r="B439" s="27" t="s">
        <v>345</v>
      </c>
      <c r="C439" s="28">
        <v>24747</v>
      </c>
      <c r="D439" s="28">
        <v>173056</v>
      </c>
      <c r="E439" s="27" t="s">
        <v>1824</v>
      </c>
      <c r="F439" s="28">
        <v>416</v>
      </c>
      <c r="G439" s="28">
        <v>416</v>
      </c>
      <c r="H439" s="39">
        <v>1</v>
      </c>
      <c r="I439" s="40">
        <f t="shared" si="2"/>
        <v>0</v>
      </c>
      <c r="J439" s="33">
        <f t="shared" si="3"/>
        <v>1</v>
      </c>
      <c r="K439" s="41">
        <v>427.04790000000003</v>
      </c>
      <c r="L439" s="41">
        <v>70.801850000000002</v>
      </c>
      <c r="M439" s="39">
        <v>0</v>
      </c>
      <c r="N439" s="39">
        <v>0</v>
      </c>
      <c r="O439" s="39">
        <v>0</v>
      </c>
      <c r="P439" s="39">
        <v>1</v>
      </c>
      <c r="Q439" s="39">
        <v>0</v>
      </c>
      <c r="R439" s="39">
        <v>0</v>
      </c>
      <c r="S439" s="39">
        <v>0</v>
      </c>
      <c r="T439" s="39">
        <v>0</v>
      </c>
      <c r="U439" s="39">
        <v>0</v>
      </c>
      <c r="V439" s="39">
        <v>0</v>
      </c>
      <c r="W439" s="39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9">
        <v>1</v>
      </c>
      <c r="AD439" s="39">
        <v>0</v>
      </c>
      <c r="AE439" s="39">
        <v>0</v>
      </c>
      <c r="AF439" s="39">
        <v>0</v>
      </c>
      <c r="AG439" s="39">
        <v>0</v>
      </c>
      <c r="AH439" s="39">
        <v>0</v>
      </c>
      <c r="AI439" s="39">
        <v>0</v>
      </c>
      <c r="AJ439" s="39">
        <v>0</v>
      </c>
      <c r="AK439" s="39">
        <v>0</v>
      </c>
      <c r="AL439" s="39">
        <v>0</v>
      </c>
      <c r="AM439" s="39">
        <v>0</v>
      </c>
      <c r="AN439" s="39">
        <v>0</v>
      </c>
      <c r="AO439" s="39">
        <v>0</v>
      </c>
      <c r="AP439" s="39"/>
    </row>
    <row r="440" spans="1:42">
      <c r="A440" s="27" t="s">
        <v>2273</v>
      </c>
      <c r="B440" s="27" t="s">
        <v>346</v>
      </c>
      <c r="C440" s="28">
        <v>24712</v>
      </c>
      <c r="D440" s="28">
        <v>173056</v>
      </c>
      <c r="E440" s="27" t="s">
        <v>1824</v>
      </c>
      <c r="F440" s="28">
        <v>416</v>
      </c>
      <c r="G440" s="28">
        <v>416</v>
      </c>
      <c r="H440" s="39">
        <v>1</v>
      </c>
      <c r="I440" s="40">
        <f t="shared" si="2"/>
        <v>0</v>
      </c>
      <c r="J440" s="33">
        <f t="shared" si="3"/>
        <v>1</v>
      </c>
      <c r="K440" s="41">
        <v>378.43650000000002</v>
      </c>
      <c r="L440" s="41">
        <v>64.705200000000005</v>
      </c>
      <c r="M440" s="39">
        <v>0</v>
      </c>
      <c r="N440" s="39">
        <v>0</v>
      </c>
      <c r="O440" s="39">
        <v>0</v>
      </c>
      <c r="P440" s="39">
        <v>1</v>
      </c>
      <c r="Q440" s="39">
        <v>0</v>
      </c>
      <c r="R440" s="39">
        <v>0</v>
      </c>
      <c r="S440" s="39">
        <v>0</v>
      </c>
      <c r="T440" s="39">
        <v>0</v>
      </c>
      <c r="U440" s="39">
        <v>0</v>
      </c>
      <c r="V440" s="39">
        <v>0</v>
      </c>
      <c r="W440" s="39">
        <v>0</v>
      </c>
      <c r="X440" s="39">
        <v>0</v>
      </c>
      <c r="Y440" s="39">
        <v>0</v>
      </c>
      <c r="Z440" s="39">
        <v>0</v>
      </c>
      <c r="AA440" s="39">
        <v>0</v>
      </c>
      <c r="AB440" s="39">
        <v>0</v>
      </c>
      <c r="AC440" s="39">
        <v>1</v>
      </c>
      <c r="AD440" s="39">
        <v>0</v>
      </c>
      <c r="AE440" s="39">
        <v>0</v>
      </c>
      <c r="AF440" s="39">
        <v>0</v>
      </c>
      <c r="AG440" s="39">
        <v>0</v>
      </c>
      <c r="AH440" s="39">
        <v>0</v>
      </c>
      <c r="AI440" s="39">
        <v>0</v>
      </c>
      <c r="AJ440" s="39">
        <v>0</v>
      </c>
      <c r="AK440" s="39">
        <v>0</v>
      </c>
      <c r="AL440" s="39">
        <v>0</v>
      </c>
      <c r="AM440" s="39">
        <v>0</v>
      </c>
      <c r="AN440" s="39">
        <v>0</v>
      </c>
      <c r="AO440" s="39">
        <v>0</v>
      </c>
      <c r="AP440" s="39"/>
    </row>
    <row r="441" spans="1:42">
      <c r="A441" s="27" t="s">
        <v>2274</v>
      </c>
      <c r="B441" s="27" t="s">
        <v>347</v>
      </c>
      <c r="C441" s="28">
        <v>39204</v>
      </c>
      <c r="D441" s="28">
        <v>173056</v>
      </c>
      <c r="E441" s="27" t="s">
        <v>1824</v>
      </c>
      <c r="F441" s="28">
        <v>416</v>
      </c>
      <c r="G441" s="28">
        <v>416</v>
      </c>
      <c r="H441" s="39">
        <v>1</v>
      </c>
      <c r="I441" s="40">
        <f t="shared" si="2"/>
        <v>0</v>
      </c>
      <c r="J441" s="33">
        <f t="shared" si="3"/>
        <v>1</v>
      </c>
      <c r="K441" s="41">
        <v>1696.1120000000001</v>
      </c>
      <c r="L441" s="41">
        <v>66.640309999999999</v>
      </c>
      <c r="M441" s="39">
        <v>0</v>
      </c>
      <c r="N441" s="39">
        <v>0</v>
      </c>
      <c r="O441" s="39">
        <v>0</v>
      </c>
      <c r="P441" s="39">
        <v>1</v>
      </c>
      <c r="Q441" s="39">
        <v>0</v>
      </c>
      <c r="R441" s="39">
        <v>0</v>
      </c>
      <c r="S441" s="39">
        <v>0</v>
      </c>
      <c r="T441" s="39">
        <v>0</v>
      </c>
      <c r="U441" s="39">
        <v>0</v>
      </c>
      <c r="V441" s="39">
        <v>0</v>
      </c>
      <c r="W441" s="39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9">
        <v>1</v>
      </c>
      <c r="AD441" s="39">
        <v>0</v>
      </c>
      <c r="AE441" s="39">
        <v>0</v>
      </c>
      <c r="AF441" s="39">
        <v>0</v>
      </c>
      <c r="AG441" s="39">
        <v>0</v>
      </c>
      <c r="AH441" s="39">
        <v>0</v>
      </c>
      <c r="AI441" s="39">
        <v>0</v>
      </c>
      <c r="AJ441" s="39">
        <v>0</v>
      </c>
      <c r="AK441" s="39">
        <v>0</v>
      </c>
      <c r="AL441" s="39">
        <v>0</v>
      </c>
      <c r="AM441" s="39">
        <v>0</v>
      </c>
      <c r="AN441" s="39">
        <v>0</v>
      </c>
      <c r="AO441" s="39">
        <v>0</v>
      </c>
      <c r="AP441" s="39"/>
    </row>
    <row r="442" spans="1:42">
      <c r="A442" s="27" t="s">
        <v>2275</v>
      </c>
      <c r="B442" s="27" t="s">
        <v>348</v>
      </c>
      <c r="C442" s="28">
        <v>24596</v>
      </c>
      <c r="D442" s="28">
        <v>173056</v>
      </c>
      <c r="E442" s="27" t="s">
        <v>1824</v>
      </c>
      <c r="F442" s="28">
        <v>416</v>
      </c>
      <c r="G442" s="28">
        <v>416</v>
      </c>
      <c r="H442" s="39">
        <v>1</v>
      </c>
      <c r="I442" s="40">
        <f t="shared" si="2"/>
        <v>0</v>
      </c>
      <c r="J442" s="33">
        <f t="shared" si="3"/>
        <v>1</v>
      </c>
      <c r="K442" s="41">
        <v>710.91459999999995</v>
      </c>
      <c r="L442" s="41">
        <v>69.789860000000004</v>
      </c>
      <c r="M442" s="39">
        <v>0</v>
      </c>
      <c r="N442" s="39">
        <v>0</v>
      </c>
      <c r="O442" s="39">
        <v>0</v>
      </c>
      <c r="P442" s="39">
        <v>1</v>
      </c>
      <c r="Q442" s="39">
        <v>0</v>
      </c>
      <c r="R442" s="39">
        <v>0</v>
      </c>
      <c r="S442" s="39">
        <v>0</v>
      </c>
      <c r="T442" s="39">
        <v>0</v>
      </c>
      <c r="U442" s="39">
        <v>0</v>
      </c>
      <c r="V442" s="39">
        <v>0</v>
      </c>
      <c r="W442" s="39">
        <v>0</v>
      </c>
      <c r="X442" s="39">
        <v>0</v>
      </c>
      <c r="Y442" s="39">
        <v>0</v>
      </c>
      <c r="Z442" s="39">
        <v>0</v>
      </c>
      <c r="AA442" s="39">
        <v>0</v>
      </c>
      <c r="AB442" s="39">
        <v>0</v>
      </c>
      <c r="AC442" s="39">
        <v>1</v>
      </c>
      <c r="AD442" s="39">
        <v>0</v>
      </c>
      <c r="AE442" s="39">
        <v>0</v>
      </c>
      <c r="AF442" s="39">
        <v>0</v>
      </c>
      <c r="AG442" s="39">
        <v>0</v>
      </c>
      <c r="AH442" s="39">
        <v>0</v>
      </c>
      <c r="AI442" s="39">
        <v>0</v>
      </c>
      <c r="AJ442" s="39">
        <v>0</v>
      </c>
      <c r="AK442" s="39">
        <v>0</v>
      </c>
      <c r="AL442" s="39">
        <v>0</v>
      </c>
      <c r="AM442" s="39">
        <v>0</v>
      </c>
      <c r="AN442" s="39">
        <v>0</v>
      </c>
      <c r="AO442" s="39">
        <v>0</v>
      </c>
      <c r="AP442" s="39"/>
    </row>
    <row r="443" spans="1:42">
      <c r="A443" s="27" t="s">
        <v>2276</v>
      </c>
      <c r="B443" s="27" t="s">
        <v>349</v>
      </c>
      <c r="C443" s="28">
        <v>29379</v>
      </c>
      <c r="D443" s="28">
        <v>173056</v>
      </c>
      <c r="E443" s="27" t="s">
        <v>1824</v>
      </c>
      <c r="F443" s="28">
        <v>416</v>
      </c>
      <c r="G443" s="28">
        <v>416</v>
      </c>
      <c r="H443" s="39">
        <v>1</v>
      </c>
      <c r="I443" s="40">
        <f t="shared" si="2"/>
        <v>0</v>
      </c>
      <c r="J443" s="33">
        <f t="shared" si="3"/>
        <v>1</v>
      </c>
      <c r="K443" s="41">
        <v>493.20850000000002</v>
      </c>
      <c r="L443" s="41">
        <v>68.585530000000006</v>
      </c>
      <c r="M443" s="39">
        <v>0</v>
      </c>
      <c r="N443" s="39">
        <v>0</v>
      </c>
      <c r="O443" s="39">
        <v>0</v>
      </c>
      <c r="P443" s="39">
        <v>1</v>
      </c>
      <c r="Q443" s="39">
        <v>0</v>
      </c>
      <c r="R443" s="39">
        <v>0</v>
      </c>
      <c r="S443" s="39">
        <v>0</v>
      </c>
      <c r="T443" s="39">
        <v>0</v>
      </c>
      <c r="U443" s="39">
        <v>0</v>
      </c>
      <c r="V443" s="39">
        <v>0</v>
      </c>
      <c r="W443" s="39">
        <v>0</v>
      </c>
      <c r="X443" s="39">
        <v>0</v>
      </c>
      <c r="Y443" s="39">
        <v>0</v>
      </c>
      <c r="Z443" s="39">
        <v>0</v>
      </c>
      <c r="AA443" s="39">
        <v>0</v>
      </c>
      <c r="AB443" s="39">
        <v>0</v>
      </c>
      <c r="AC443" s="39">
        <v>1</v>
      </c>
      <c r="AD443" s="39">
        <v>0</v>
      </c>
      <c r="AE443" s="39">
        <v>0</v>
      </c>
      <c r="AF443" s="39">
        <v>0</v>
      </c>
      <c r="AG443" s="39">
        <v>0</v>
      </c>
      <c r="AH443" s="39">
        <v>0</v>
      </c>
      <c r="AI443" s="39">
        <v>0</v>
      </c>
      <c r="AJ443" s="39">
        <v>0</v>
      </c>
      <c r="AK443" s="39">
        <v>0</v>
      </c>
      <c r="AL443" s="39">
        <v>0</v>
      </c>
      <c r="AM443" s="39">
        <v>0</v>
      </c>
      <c r="AN443" s="39">
        <v>0</v>
      </c>
      <c r="AO443" s="39">
        <v>0</v>
      </c>
      <c r="AP443" s="39"/>
    </row>
    <row r="444" spans="1:42">
      <c r="A444" s="27" t="s">
        <v>2277</v>
      </c>
      <c r="B444" s="27" t="s">
        <v>350</v>
      </c>
      <c r="C444" s="28">
        <v>38154</v>
      </c>
      <c r="D444" s="28">
        <v>173056</v>
      </c>
      <c r="E444" s="27" t="s">
        <v>1824</v>
      </c>
      <c r="F444" s="28">
        <v>416</v>
      </c>
      <c r="G444" s="28">
        <v>416</v>
      </c>
      <c r="H444" s="39">
        <v>1</v>
      </c>
      <c r="I444" s="40">
        <f t="shared" si="2"/>
        <v>0</v>
      </c>
      <c r="J444" s="33">
        <f t="shared" si="3"/>
        <v>1</v>
      </c>
      <c r="K444" s="41">
        <v>2515.855</v>
      </c>
      <c r="L444" s="41">
        <v>59.860959999999999</v>
      </c>
      <c r="M444" s="39">
        <v>0</v>
      </c>
      <c r="N444" s="39">
        <v>0</v>
      </c>
      <c r="O444" s="39">
        <v>0</v>
      </c>
      <c r="P444" s="39">
        <v>1</v>
      </c>
      <c r="Q444" s="39">
        <v>0</v>
      </c>
      <c r="R444" s="39">
        <v>0</v>
      </c>
      <c r="S444" s="39">
        <v>0</v>
      </c>
      <c r="T444" s="39">
        <v>0</v>
      </c>
      <c r="U444" s="39">
        <v>0</v>
      </c>
      <c r="V444" s="39">
        <v>0</v>
      </c>
      <c r="W444" s="39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9">
        <v>1</v>
      </c>
      <c r="AD444" s="39">
        <v>0</v>
      </c>
      <c r="AE444" s="39">
        <v>0</v>
      </c>
      <c r="AF444" s="39">
        <v>0</v>
      </c>
      <c r="AG444" s="39">
        <v>0</v>
      </c>
      <c r="AH444" s="39">
        <v>0</v>
      </c>
      <c r="AI444" s="39">
        <v>0</v>
      </c>
      <c r="AJ444" s="39">
        <v>0</v>
      </c>
      <c r="AK444" s="39">
        <v>0</v>
      </c>
      <c r="AL444" s="39">
        <v>0</v>
      </c>
      <c r="AM444" s="39">
        <v>0</v>
      </c>
      <c r="AN444" s="39">
        <v>0</v>
      </c>
      <c r="AO444" s="39">
        <v>0</v>
      </c>
      <c r="AP444" s="39"/>
    </row>
    <row r="445" spans="1:42">
      <c r="A445" s="27" t="s">
        <v>2278</v>
      </c>
      <c r="B445" s="27" t="s">
        <v>351</v>
      </c>
      <c r="C445" s="28">
        <v>17409</v>
      </c>
      <c r="D445" s="28">
        <v>173056</v>
      </c>
      <c r="E445" s="27" t="s">
        <v>1824</v>
      </c>
      <c r="F445" s="28">
        <v>416</v>
      </c>
      <c r="G445" s="28">
        <v>416</v>
      </c>
      <c r="H445" s="39">
        <v>1</v>
      </c>
      <c r="I445" s="40">
        <f t="shared" si="2"/>
        <v>0</v>
      </c>
      <c r="J445" s="33">
        <f t="shared" si="3"/>
        <v>1</v>
      </c>
      <c r="K445" s="41">
        <v>436.28160000000003</v>
      </c>
      <c r="L445" s="41">
        <v>93.398039999999995</v>
      </c>
      <c r="M445" s="39">
        <v>0</v>
      </c>
      <c r="N445" s="39">
        <v>0</v>
      </c>
      <c r="O445" s="39">
        <v>0</v>
      </c>
      <c r="P445" s="39">
        <v>1</v>
      </c>
      <c r="Q445" s="39">
        <v>0</v>
      </c>
      <c r="R445" s="39">
        <v>0</v>
      </c>
      <c r="S445" s="39">
        <v>0</v>
      </c>
      <c r="T445" s="39">
        <v>0</v>
      </c>
      <c r="U445" s="39">
        <v>0</v>
      </c>
      <c r="V445" s="39">
        <v>0</v>
      </c>
      <c r="W445" s="39">
        <v>0</v>
      </c>
      <c r="X445" s="39">
        <v>0</v>
      </c>
      <c r="Y445" s="39">
        <v>0</v>
      </c>
      <c r="Z445" s="39">
        <v>0</v>
      </c>
      <c r="AA445" s="39">
        <v>0</v>
      </c>
      <c r="AB445" s="39">
        <v>0</v>
      </c>
      <c r="AC445" s="39">
        <v>1</v>
      </c>
      <c r="AD445" s="39">
        <v>0</v>
      </c>
      <c r="AE445" s="39">
        <v>0</v>
      </c>
      <c r="AF445" s="39">
        <v>0</v>
      </c>
      <c r="AG445" s="39">
        <v>0</v>
      </c>
      <c r="AH445" s="39">
        <v>0</v>
      </c>
      <c r="AI445" s="39">
        <v>0</v>
      </c>
      <c r="AJ445" s="39">
        <v>0</v>
      </c>
      <c r="AK445" s="39">
        <v>0</v>
      </c>
      <c r="AL445" s="39">
        <v>0</v>
      </c>
      <c r="AM445" s="39">
        <v>0</v>
      </c>
      <c r="AN445" s="39">
        <v>0</v>
      </c>
      <c r="AO445" s="39">
        <v>0</v>
      </c>
      <c r="AP445" s="39"/>
    </row>
    <row r="446" spans="1:42">
      <c r="A446" s="27" t="s">
        <v>2279</v>
      </c>
      <c r="B446" s="27" t="s">
        <v>352</v>
      </c>
      <c r="C446" s="28">
        <v>36204</v>
      </c>
      <c r="D446" s="28">
        <v>173056</v>
      </c>
      <c r="E446" s="27" t="s">
        <v>1824</v>
      </c>
      <c r="F446" s="28">
        <v>416</v>
      </c>
      <c r="G446" s="28">
        <v>416</v>
      </c>
      <c r="H446" s="39">
        <v>1</v>
      </c>
      <c r="I446" s="40">
        <f t="shared" si="2"/>
        <v>0</v>
      </c>
      <c r="J446" s="33">
        <f t="shared" si="3"/>
        <v>1</v>
      </c>
      <c r="K446" s="41">
        <v>1079.874</v>
      </c>
      <c r="L446" s="41">
        <v>62.814070000000001</v>
      </c>
      <c r="M446" s="39">
        <v>0</v>
      </c>
      <c r="N446" s="39">
        <v>0</v>
      </c>
      <c r="O446" s="39">
        <v>0</v>
      </c>
      <c r="P446" s="39">
        <v>1</v>
      </c>
      <c r="Q446" s="39">
        <v>0</v>
      </c>
      <c r="R446" s="39">
        <v>0</v>
      </c>
      <c r="S446" s="39">
        <v>0</v>
      </c>
      <c r="T446" s="39">
        <v>0</v>
      </c>
      <c r="U446" s="39">
        <v>0</v>
      </c>
      <c r="V446" s="39">
        <v>0</v>
      </c>
      <c r="W446" s="39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9">
        <v>1</v>
      </c>
      <c r="AD446" s="39">
        <v>0</v>
      </c>
      <c r="AE446" s="39">
        <v>0</v>
      </c>
      <c r="AF446" s="39">
        <v>0</v>
      </c>
      <c r="AG446" s="39">
        <v>0</v>
      </c>
      <c r="AH446" s="39">
        <v>0</v>
      </c>
      <c r="AI446" s="39">
        <v>0</v>
      </c>
      <c r="AJ446" s="39">
        <v>0</v>
      </c>
      <c r="AK446" s="39">
        <v>0</v>
      </c>
      <c r="AL446" s="39">
        <v>0</v>
      </c>
      <c r="AM446" s="39">
        <v>0</v>
      </c>
      <c r="AN446" s="39">
        <v>0</v>
      </c>
      <c r="AO446" s="39">
        <v>0</v>
      </c>
      <c r="AP446" s="39"/>
    </row>
    <row r="447" spans="1:42">
      <c r="A447" s="27" t="s">
        <v>2280</v>
      </c>
      <c r="B447" s="27" t="s">
        <v>353</v>
      </c>
      <c r="C447" s="28">
        <v>34623</v>
      </c>
      <c r="D447" s="28">
        <v>173056</v>
      </c>
      <c r="E447" s="27" t="s">
        <v>1824</v>
      </c>
      <c r="F447" s="28">
        <v>416</v>
      </c>
      <c r="G447" s="28">
        <v>416</v>
      </c>
      <c r="H447" s="39">
        <v>1</v>
      </c>
      <c r="I447" s="40">
        <f t="shared" si="2"/>
        <v>0</v>
      </c>
      <c r="J447" s="33">
        <f t="shared" si="3"/>
        <v>1</v>
      </c>
      <c r="K447" s="41">
        <v>1736.732</v>
      </c>
      <c r="L447" s="41">
        <v>71.993949999999998</v>
      </c>
      <c r="M447" s="39">
        <v>0</v>
      </c>
      <c r="N447" s="39">
        <v>0</v>
      </c>
      <c r="O447" s="39">
        <v>0</v>
      </c>
      <c r="P447" s="39">
        <v>1</v>
      </c>
      <c r="Q447" s="39">
        <v>0</v>
      </c>
      <c r="R447" s="39">
        <v>0</v>
      </c>
      <c r="S447" s="39">
        <v>0</v>
      </c>
      <c r="T447" s="39">
        <v>0</v>
      </c>
      <c r="U447" s="39">
        <v>0</v>
      </c>
      <c r="V447" s="39">
        <v>0</v>
      </c>
      <c r="W447" s="39">
        <v>0</v>
      </c>
      <c r="X447" s="39">
        <v>0</v>
      </c>
      <c r="Y447" s="39">
        <v>0</v>
      </c>
      <c r="Z447" s="39">
        <v>0</v>
      </c>
      <c r="AA447" s="39">
        <v>0</v>
      </c>
      <c r="AB447" s="39">
        <v>0</v>
      </c>
      <c r="AC447" s="39">
        <v>1</v>
      </c>
      <c r="AD447" s="39">
        <v>0</v>
      </c>
      <c r="AE447" s="39">
        <v>0</v>
      </c>
      <c r="AF447" s="39">
        <v>0</v>
      </c>
      <c r="AG447" s="39">
        <v>0</v>
      </c>
      <c r="AH447" s="39">
        <v>0</v>
      </c>
      <c r="AI447" s="39">
        <v>0</v>
      </c>
      <c r="AJ447" s="39">
        <v>0</v>
      </c>
      <c r="AK447" s="39">
        <v>0</v>
      </c>
      <c r="AL447" s="39">
        <v>0</v>
      </c>
      <c r="AM447" s="39">
        <v>0</v>
      </c>
      <c r="AN447" s="39">
        <v>0</v>
      </c>
      <c r="AO447" s="39">
        <v>0</v>
      </c>
      <c r="AP447" s="39"/>
    </row>
    <row r="448" spans="1:42">
      <c r="A448" s="27" t="s">
        <v>2281</v>
      </c>
      <c r="B448" s="27" t="s">
        <v>354</v>
      </c>
      <c r="C448" s="28">
        <v>41637</v>
      </c>
      <c r="D448" s="28">
        <v>173056</v>
      </c>
      <c r="E448" s="27" t="s">
        <v>1824</v>
      </c>
      <c r="F448" s="28">
        <v>416</v>
      </c>
      <c r="G448" s="28">
        <v>416</v>
      </c>
      <c r="H448" s="39">
        <v>1</v>
      </c>
      <c r="I448" s="40">
        <f t="shared" si="2"/>
        <v>0</v>
      </c>
      <c r="J448" s="33">
        <f t="shared" si="3"/>
        <v>1</v>
      </c>
      <c r="K448" s="41">
        <v>3657.4459999999999</v>
      </c>
      <c r="L448" s="41">
        <v>69.867149999999995</v>
      </c>
      <c r="M448" s="39">
        <v>0</v>
      </c>
      <c r="N448" s="39">
        <v>0</v>
      </c>
      <c r="O448" s="39">
        <v>0</v>
      </c>
      <c r="P448" s="39">
        <v>1</v>
      </c>
      <c r="Q448" s="39">
        <v>0</v>
      </c>
      <c r="R448" s="39">
        <v>0</v>
      </c>
      <c r="S448" s="39">
        <v>0</v>
      </c>
      <c r="T448" s="39">
        <v>0</v>
      </c>
      <c r="U448" s="39">
        <v>0</v>
      </c>
      <c r="V448" s="39">
        <v>0</v>
      </c>
      <c r="W448" s="39">
        <v>0</v>
      </c>
      <c r="X448" s="39">
        <v>0</v>
      </c>
      <c r="Y448" s="39">
        <v>0</v>
      </c>
      <c r="Z448" s="39">
        <v>0</v>
      </c>
      <c r="AA448" s="39">
        <v>0</v>
      </c>
      <c r="AB448" s="39">
        <v>0</v>
      </c>
      <c r="AC448" s="39">
        <v>1</v>
      </c>
      <c r="AD448" s="39">
        <v>0</v>
      </c>
      <c r="AE448" s="39">
        <v>0</v>
      </c>
      <c r="AF448" s="39">
        <v>0</v>
      </c>
      <c r="AG448" s="39">
        <v>0</v>
      </c>
      <c r="AH448" s="39">
        <v>0</v>
      </c>
      <c r="AI448" s="39">
        <v>0</v>
      </c>
      <c r="AJ448" s="39">
        <v>0</v>
      </c>
      <c r="AK448" s="39">
        <v>0</v>
      </c>
      <c r="AL448" s="39">
        <v>0</v>
      </c>
      <c r="AM448" s="39">
        <v>0</v>
      </c>
      <c r="AN448" s="39">
        <v>0</v>
      </c>
      <c r="AO448" s="39">
        <v>0</v>
      </c>
      <c r="AP448" s="39"/>
    </row>
    <row r="449" spans="1:42">
      <c r="A449" s="27" t="s">
        <v>2282</v>
      </c>
      <c r="B449" s="27" t="s">
        <v>355</v>
      </c>
      <c r="C449" s="28">
        <v>32880</v>
      </c>
      <c r="D449" s="28">
        <v>173056</v>
      </c>
      <c r="E449" s="27" t="s">
        <v>1824</v>
      </c>
      <c r="F449" s="28">
        <v>416</v>
      </c>
      <c r="G449" s="28">
        <v>416</v>
      </c>
      <c r="H449" s="39">
        <v>1</v>
      </c>
      <c r="I449" s="40">
        <f t="shared" si="2"/>
        <v>0</v>
      </c>
      <c r="J449" s="33">
        <f t="shared" si="3"/>
        <v>1</v>
      </c>
      <c r="K449" s="41">
        <v>1186.213</v>
      </c>
      <c r="L449" s="41">
        <v>65.816500000000005</v>
      </c>
      <c r="M449" s="39">
        <v>0</v>
      </c>
      <c r="N449" s="39">
        <v>0</v>
      </c>
      <c r="O449" s="39">
        <v>0</v>
      </c>
      <c r="P449" s="39">
        <v>1</v>
      </c>
      <c r="Q449" s="39">
        <v>0</v>
      </c>
      <c r="R449" s="39">
        <v>0</v>
      </c>
      <c r="S449" s="39">
        <v>0</v>
      </c>
      <c r="T449" s="39">
        <v>0</v>
      </c>
      <c r="U449" s="39">
        <v>0</v>
      </c>
      <c r="V449" s="39">
        <v>0</v>
      </c>
      <c r="W449" s="39">
        <v>0</v>
      </c>
      <c r="X449" s="39">
        <v>0</v>
      </c>
      <c r="Y449" s="39">
        <v>0</v>
      </c>
      <c r="Z449" s="39">
        <v>0</v>
      </c>
      <c r="AA449" s="39">
        <v>0</v>
      </c>
      <c r="AB449" s="39">
        <v>0</v>
      </c>
      <c r="AC449" s="39">
        <v>1</v>
      </c>
      <c r="AD449" s="39">
        <v>0</v>
      </c>
      <c r="AE449" s="39">
        <v>0</v>
      </c>
      <c r="AF449" s="39">
        <v>0</v>
      </c>
      <c r="AG449" s="39">
        <v>0</v>
      </c>
      <c r="AH449" s="39">
        <v>0</v>
      </c>
      <c r="AI449" s="39">
        <v>0</v>
      </c>
      <c r="AJ449" s="39">
        <v>0</v>
      </c>
      <c r="AK449" s="39">
        <v>0</v>
      </c>
      <c r="AL449" s="39">
        <v>0</v>
      </c>
      <c r="AM449" s="39">
        <v>0</v>
      </c>
      <c r="AN449" s="39">
        <v>0</v>
      </c>
      <c r="AO449" s="39">
        <v>0</v>
      </c>
      <c r="AP449" s="39"/>
    </row>
    <row r="450" spans="1:42">
      <c r="A450" s="27" t="s">
        <v>2283</v>
      </c>
      <c r="B450" s="27" t="s">
        <v>1685</v>
      </c>
      <c r="C450" s="28">
        <v>29877</v>
      </c>
      <c r="D450" s="28">
        <v>173056</v>
      </c>
      <c r="E450" s="27" t="s">
        <v>1824</v>
      </c>
      <c r="F450" s="28">
        <v>416</v>
      </c>
      <c r="G450" s="28">
        <v>416</v>
      </c>
      <c r="H450" s="39">
        <v>1</v>
      </c>
      <c r="I450" s="40">
        <f t="shared" si="2"/>
        <v>0</v>
      </c>
      <c r="J450" s="33">
        <f t="shared" si="3"/>
        <v>1</v>
      </c>
      <c r="K450" s="41">
        <v>944.67690000000005</v>
      </c>
      <c r="L450" s="41">
        <v>64.333690000000004</v>
      </c>
      <c r="M450" s="39">
        <v>0</v>
      </c>
      <c r="N450" s="39">
        <v>0</v>
      </c>
      <c r="O450" s="39">
        <v>0</v>
      </c>
      <c r="P450" s="39">
        <v>1</v>
      </c>
      <c r="Q450" s="39">
        <v>0</v>
      </c>
      <c r="R450" s="39">
        <v>0</v>
      </c>
      <c r="S450" s="39">
        <v>0</v>
      </c>
      <c r="T450" s="39">
        <v>0</v>
      </c>
      <c r="U450" s="39">
        <v>0</v>
      </c>
      <c r="V450" s="39">
        <v>0</v>
      </c>
      <c r="W450" s="39">
        <v>0</v>
      </c>
      <c r="X450" s="39">
        <v>0</v>
      </c>
      <c r="Y450" s="39">
        <v>0</v>
      </c>
      <c r="Z450" s="39">
        <v>0</v>
      </c>
      <c r="AA450" s="39">
        <v>0</v>
      </c>
      <c r="AB450" s="39">
        <v>0</v>
      </c>
      <c r="AC450" s="39">
        <v>1</v>
      </c>
      <c r="AD450" s="39">
        <v>0</v>
      </c>
      <c r="AE450" s="39">
        <v>0</v>
      </c>
      <c r="AF450" s="39">
        <v>0</v>
      </c>
      <c r="AG450" s="39">
        <v>0</v>
      </c>
      <c r="AH450" s="39">
        <v>0</v>
      </c>
      <c r="AI450" s="39">
        <v>0</v>
      </c>
      <c r="AJ450" s="39">
        <v>0</v>
      </c>
      <c r="AK450" s="39">
        <v>0</v>
      </c>
      <c r="AL450" s="39">
        <v>0</v>
      </c>
      <c r="AM450" s="39">
        <v>0</v>
      </c>
      <c r="AN450" s="39">
        <v>0</v>
      </c>
      <c r="AO450" s="39">
        <v>0</v>
      </c>
      <c r="AP450" s="39"/>
    </row>
    <row r="451" spans="1:42">
      <c r="A451" s="27" t="s">
        <v>2284</v>
      </c>
      <c r="B451" s="27" t="s">
        <v>356</v>
      </c>
      <c r="C451" s="28">
        <v>32175</v>
      </c>
      <c r="D451" s="28">
        <v>173056</v>
      </c>
      <c r="E451" s="27" t="s">
        <v>1824</v>
      </c>
      <c r="F451" s="28">
        <v>416</v>
      </c>
      <c r="G451" s="28">
        <v>416</v>
      </c>
      <c r="H451" s="39">
        <v>1</v>
      </c>
      <c r="I451" s="40">
        <f t="shared" si="2"/>
        <v>0</v>
      </c>
      <c r="J451" s="33">
        <f t="shared" si="3"/>
        <v>1</v>
      </c>
      <c r="K451" s="41">
        <v>1061.28</v>
      </c>
      <c r="L451" s="41">
        <v>71.300669999999997</v>
      </c>
      <c r="M451" s="39">
        <v>0</v>
      </c>
      <c r="N451" s="39">
        <v>0</v>
      </c>
      <c r="O451" s="39">
        <v>0</v>
      </c>
      <c r="P451" s="39">
        <v>1</v>
      </c>
      <c r="Q451" s="39">
        <v>0</v>
      </c>
      <c r="R451" s="39">
        <v>0</v>
      </c>
      <c r="S451" s="39">
        <v>0</v>
      </c>
      <c r="T451" s="39">
        <v>0</v>
      </c>
      <c r="U451" s="39">
        <v>0</v>
      </c>
      <c r="V451" s="39">
        <v>0</v>
      </c>
      <c r="W451" s="39">
        <v>0</v>
      </c>
      <c r="X451" s="39">
        <v>0</v>
      </c>
      <c r="Y451" s="39">
        <v>0</v>
      </c>
      <c r="Z451" s="39">
        <v>0</v>
      </c>
      <c r="AA451" s="39">
        <v>0</v>
      </c>
      <c r="AB451" s="39">
        <v>0</v>
      </c>
      <c r="AC451" s="39">
        <v>1</v>
      </c>
      <c r="AD451" s="39">
        <v>0</v>
      </c>
      <c r="AE451" s="39">
        <v>0</v>
      </c>
      <c r="AF451" s="39">
        <v>0</v>
      </c>
      <c r="AG451" s="39">
        <v>0</v>
      </c>
      <c r="AH451" s="39">
        <v>0</v>
      </c>
      <c r="AI451" s="39">
        <v>0</v>
      </c>
      <c r="AJ451" s="39">
        <v>0</v>
      </c>
      <c r="AK451" s="39">
        <v>0</v>
      </c>
      <c r="AL451" s="39">
        <v>0</v>
      </c>
      <c r="AM451" s="39">
        <v>0</v>
      </c>
      <c r="AN451" s="39">
        <v>0</v>
      </c>
      <c r="AO451" s="39">
        <v>0</v>
      </c>
      <c r="AP451" s="39"/>
    </row>
    <row r="452" spans="1:42">
      <c r="A452" s="27" t="s">
        <v>2285</v>
      </c>
      <c r="B452" s="27" t="s">
        <v>1686</v>
      </c>
      <c r="C452" s="28">
        <v>34598</v>
      </c>
      <c r="D452" s="28">
        <v>173056</v>
      </c>
      <c r="E452" s="27" t="s">
        <v>1824</v>
      </c>
      <c r="F452" s="28">
        <v>416</v>
      </c>
      <c r="G452" s="28">
        <v>416</v>
      </c>
      <c r="H452" s="39">
        <v>1</v>
      </c>
      <c r="I452" s="40">
        <f t="shared" si="2"/>
        <v>0</v>
      </c>
      <c r="J452" s="33">
        <f t="shared" si="3"/>
        <v>1</v>
      </c>
      <c r="K452" s="41">
        <v>1453.6610000000001</v>
      </c>
      <c r="L452" s="41">
        <v>51.69285</v>
      </c>
      <c r="M452" s="39">
        <v>0</v>
      </c>
      <c r="N452" s="39">
        <v>0</v>
      </c>
      <c r="O452" s="39">
        <v>0</v>
      </c>
      <c r="P452" s="39">
        <v>1</v>
      </c>
      <c r="Q452" s="39">
        <v>0</v>
      </c>
      <c r="R452" s="39">
        <v>0</v>
      </c>
      <c r="S452" s="39">
        <v>0</v>
      </c>
      <c r="T452" s="39">
        <v>0</v>
      </c>
      <c r="U452" s="39">
        <v>0</v>
      </c>
      <c r="V452" s="39">
        <v>0</v>
      </c>
      <c r="W452" s="39">
        <v>0</v>
      </c>
      <c r="X452" s="39">
        <v>0</v>
      </c>
      <c r="Y452" s="39">
        <v>0</v>
      </c>
      <c r="Z452" s="39">
        <v>0</v>
      </c>
      <c r="AA452" s="39">
        <v>0</v>
      </c>
      <c r="AB452" s="39">
        <v>0</v>
      </c>
      <c r="AC452" s="39">
        <v>1</v>
      </c>
      <c r="AD452" s="39">
        <v>0</v>
      </c>
      <c r="AE452" s="39">
        <v>0</v>
      </c>
      <c r="AF452" s="39">
        <v>0</v>
      </c>
      <c r="AG452" s="39">
        <v>0</v>
      </c>
      <c r="AH452" s="39">
        <v>0</v>
      </c>
      <c r="AI452" s="39">
        <v>0</v>
      </c>
      <c r="AJ452" s="39">
        <v>0</v>
      </c>
      <c r="AK452" s="39">
        <v>0</v>
      </c>
      <c r="AL452" s="39">
        <v>0</v>
      </c>
      <c r="AM452" s="39">
        <v>0</v>
      </c>
      <c r="AN452" s="39">
        <v>0</v>
      </c>
      <c r="AO452" s="39">
        <v>0</v>
      </c>
      <c r="AP452" s="39"/>
    </row>
    <row r="453" spans="1:42">
      <c r="A453" s="27" t="s">
        <v>2286</v>
      </c>
      <c r="B453" s="27" t="s">
        <v>357</v>
      </c>
      <c r="C453" s="28">
        <v>31697</v>
      </c>
      <c r="D453" s="28">
        <v>173056</v>
      </c>
      <c r="E453" s="27" t="s">
        <v>1824</v>
      </c>
      <c r="F453" s="28">
        <v>416</v>
      </c>
      <c r="G453" s="28">
        <v>416</v>
      </c>
      <c r="H453" s="39">
        <v>1</v>
      </c>
      <c r="I453" s="40">
        <f t="shared" si="2"/>
        <v>0</v>
      </c>
      <c r="J453" s="33">
        <f t="shared" si="3"/>
        <v>1</v>
      </c>
      <c r="K453" s="41">
        <v>1074.8620000000001</v>
      </c>
      <c r="L453" s="41">
        <v>58.140610000000002</v>
      </c>
      <c r="M453" s="39">
        <v>0</v>
      </c>
      <c r="N453" s="39">
        <v>0</v>
      </c>
      <c r="O453" s="39">
        <v>0</v>
      </c>
      <c r="P453" s="39">
        <v>1</v>
      </c>
      <c r="Q453" s="39">
        <v>0</v>
      </c>
      <c r="R453" s="39">
        <v>0</v>
      </c>
      <c r="S453" s="39">
        <v>0</v>
      </c>
      <c r="T453" s="39">
        <v>0</v>
      </c>
      <c r="U453" s="39">
        <v>0</v>
      </c>
      <c r="V453" s="39">
        <v>0</v>
      </c>
      <c r="W453" s="39">
        <v>0</v>
      </c>
      <c r="X453" s="39">
        <v>0</v>
      </c>
      <c r="Y453" s="39">
        <v>0</v>
      </c>
      <c r="Z453" s="39">
        <v>0</v>
      </c>
      <c r="AA453" s="39">
        <v>0</v>
      </c>
      <c r="AB453" s="39">
        <v>0</v>
      </c>
      <c r="AC453" s="39">
        <v>1</v>
      </c>
      <c r="AD453" s="39">
        <v>0</v>
      </c>
      <c r="AE453" s="39">
        <v>0</v>
      </c>
      <c r="AF453" s="39">
        <v>0</v>
      </c>
      <c r="AG453" s="39">
        <v>0</v>
      </c>
      <c r="AH453" s="39">
        <v>0</v>
      </c>
      <c r="AI453" s="39">
        <v>0</v>
      </c>
      <c r="AJ453" s="39">
        <v>0</v>
      </c>
      <c r="AK453" s="39">
        <v>0</v>
      </c>
      <c r="AL453" s="39">
        <v>0</v>
      </c>
      <c r="AM453" s="39">
        <v>0</v>
      </c>
      <c r="AN453" s="39">
        <v>0</v>
      </c>
      <c r="AO453" s="39">
        <v>0</v>
      </c>
      <c r="AP453" s="39"/>
    </row>
    <row r="454" spans="1:42">
      <c r="A454" s="27" t="s">
        <v>2287</v>
      </c>
      <c r="B454" s="27" t="s">
        <v>1687</v>
      </c>
      <c r="C454" s="28">
        <v>35345</v>
      </c>
      <c r="D454" s="28">
        <v>173056</v>
      </c>
      <c r="E454" s="27" t="s">
        <v>1824</v>
      </c>
      <c r="F454" s="28">
        <v>416</v>
      </c>
      <c r="G454" s="28">
        <v>416</v>
      </c>
      <c r="H454" s="39">
        <v>1</v>
      </c>
      <c r="I454" s="40">
        <f t="shared" si="2"/>
        <v>0</v>
      </c>
      <c r="J454" s="33">
        <f t="shared" si="3"/>
        <v>1</v>
      </c>
      <c r="K454" s="41">
        <v>938.83900000000006</v>
      </c>
      <c r="L454" s="41">
        <v>72.532730000000001</v>
      </c>
      <c r="M454" s="39">
        <v>0</v>
      </c>
      <c r="N454" s="39">
        <v>0</v>
      </c>
      <c r="O454" s="39">
        <v>0</v>
      </c>
      <c r="P454" s="39">
        <v>1</v>
      </c>
      <c r="Q454" s="39">
        <v>0</v>
      </c>
      <c r="R454" s="39">
        <v>0</v>
      </c>
      <c r="S454" s="39">
        <v>0</v>
      </c>
      <c r="T454" s="39">
        <v>0</v>
      </c>
      <c r="U454" s="39">
        <v>0</v>
      </c>
      <c r="V454" s="39">
        <v>0</v>
      </c>
      <c r="W454" s="39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9">
        <v>1</v>
      </c>
      <c r="AD454" s="39">
        <v>0</v>
      </c>
      <c r="AE454" s="39">
        <v>0</v>
      </c>
      <c r="AF454" s="39">
        <v>0</v>
      </c>
      <c r="AG454" s="39">
        <v>0</v>
      </c>
      <c r="AH454" s="39">
        <v>0</v>
      </c>
      <c r="AI454" s="39">
        <v>0</v>
      </c>
      <c r="AJ454" s="39">
        <v>0</v>
      </c>
      <c r="AK454" s="39">
        <v>0</v>
      </c>
      <c r="AL454" s="39">
        <v>0</v>
      </c>
      <c r="AM454" s="39">
        <v>0</v>
      </c>
      <c r="AN454" s="39">
        <v>0</v>
      </c>
      <c r="AO454" s="39">
        <v>0</v>
      </c>
      <c r="AP454" s="39"/>
    </row>
    <row r="455" spans="1:42">
      <c r="A455" s="27" t="s">
        <v>2288</v>
      </c>
      <c r="B455" s="27" t="s">
        <v>358</v>
      </c>
      <c r="C455" s="28">
        <v>41697</v>
      </c>
      <c r="D455" s="28">
        <v>173056</v>
      </c>
      <c r="E455" s="27" t="s">
        <v>1824</v>
      </c>
      <c r="F455" s="28">
        <v>416</v>
      </c>
      <c r="G455" s="28">
        <v>416</v>
      </c>
      <c r="H455" s="39">
        <v>1</v>
      </c>
      <c r="I455" s="40">
        <f t="shared" si="2"/>
        <v>0</v>
      </c>
      <c r="J455" s="33">
        <f t="shared" si="3"/>
        <v>1</v>
      </c>
      <c r="K455" s="41">
        <v>2538.08</v>
      </c>
      <c r="L455" s="41">
        <v>67.740430000000003</v>
      </c>
      <c r="M455" s="39">
        <v>0</v>
      </c>
      <c r="N455" s="39">
        <v>0</v>
      </c>
      <c r="O455" s="39">
        <v>0</v>
      </c>
      <c r="P455" s="39">
        <v>1</v>
      </c>
      <c r="Q455" s="39">
        <v>0</v>
      </c>
      <c r="R455" s="39">
        <v>0</v>
      </c>
      <c r="S455" s="39">
        <v>0</v>
      </c>
      <c r="T455" s="39">
        <v>0</v>
      </c>
      <c r="U455" s="39">
        <v>0</v>
      </c>
      <c r="V455" s="39">
        <v>0</v>
      </c>
      <c r="W455" s="39">
        <v>0</v>
      </c>
      <c r="X455" s="39">
        <v>0</v>
      </c>
      <c r="Y455" s="39">
        <v>0</v>
      </c>
      <c r="Z455" s="39">
        <v>0</v>
      </c>
      <c r="AA455" s="39">
        <v>0</v>
      </c>
      <c r="AB455" s="39">
        <v>0</v>
      </c>
      <c r="AC455" s="39">
        <v>1</v>
      </c>
      <c r="AD455" s="39">
        <v>0</v>
      </c>
      <c r="AE455" s="39">
        <v>0</v>
      </c>
      <c r="AF455" s="39">
        <v>0</v>
      </c>
      <c r="AG455" s="39">
        <v>0</v>
      </c>
      <c r="AH455" s="39">
        <v>0</v>
      </c>
      <c r="AI455" s="39">
        <v>0</v>
      </c>
      <c r="AJ455" s="39">
        <v>0</v>
      </c>
      <c r="AK455" s="39">
        <v>0</v>
      </c>
      <c r="AL455" s="39">
        <v>0</v>
      </c>
      <c r="AM455" s="39">
        <v>0</v>
      </c>
      <c r="AN455" s="39">
        <v>0</v>
      </c>
      <c r="AO455" s="39">
        <v>0</v>
      </c>
      <c r="AP455" s="39"/>
    </row>
    <row r="456" spans="1:42">
      <c r="A456" s="27" t="s">
        <v>2289</v>
      </c>
      <c r="B456" s="27" t="s">
        <v>359</v>
      </c>
      <c r="C456" s="28">
        <v>32375</v>
      </c>
      <c r="D456" s="28">
        <v>173056</v>
      </c>
      <c r="E456" s="27" t="s">
        <v>1824</v>
      </c>
      <c r="F456" s="28">
        <v>416</v>
      </c>
      <c r="G456" s="28">
        <v>416</v>
      </c>
      <c r="H456" s="39">
        <v>1</v>
      </c>
      <c r="I456" s="40">
        <f t="shared" si="2"/>
        <v>0</v>
      </c>
      <c r="J456" s="33">
        <f t="shared" si="3"/>
        <v>1</v>
      </c>
      <c r="K456" s="41">
        <v>912.14649999999995</v>
      </c>
      <c r="L456" s="41">
        <v>66.305850000000007</v>
      </c>
      <c r="M456" s="39">
        <v>0</v>
      </c>
      <c r="N456" s="39">
        <v>0</v>
      </c>
      <c r="O456" s="39">
        <v>0</v>
      </c>
      <c r="P456" s="39">
        <v>1</v>
      </c>
      <c r="Q456" s="39">
        <v>0</v>
      </c>
      <c r="R456" s="39">
        <v>0</v>
      </c>
      <c r="S456" s="39">
        <v>0</v>
      </c>
      <c r="T456" s="39">
        <v>0</v>
      </c>
      <c r="U456" s="39">
        <v>0</v>
      </c>
      <c r="V456" s="39">
        <v>0</v>
      </c>
      <c r="W456" s="39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9">
        <v>1</v>
      </c>
      <c r="AD456" s="39">
        <v>0</v>
      </c>
      <c r="AE456" s="39">
        <v>0</v>
      </c>
      <c r="AF456" s="39">
        <v>0</v>
      </c>
      <c r="AG456" s="39">
        <v>0</v>
      </c>
      <c r="AH456" s="39">
        <v>0</v>
      </c>
      <c r="AI456" s="39">
        <v>0</v>
      </c>
      <c r="AJ456" s="39">
        <v>0</v>
      </c>
      <c r="AK456" s="39">
        <v>0</v>
      </c>
      <c r="AL456" s="39">
        <v>0</v>
      </c>
      <c r="AM456" s="39">
        <v>0</v>
      </c>
      <c r="AN456" s="39">
        <v>0</v>
      </c>
      <c r="AO456" s="39">
        <v>0</v>
      </c>
      <c r="AP456" s="39"/>
    </row>
    <row r="457" spans="1:42">
      <c r="A457" s="27" t="s">
        <v>2290</v>
      </c>
      <c r="B457" s="27" t="s">
        <v>360</v>
      </c>
      <c r="C457" s="28">
        <v>36619</v>
      </c>
      <c r="D457" s="28">
        <v>173056</v>
      </c>
      <c r="E457" s="27" t="s">
        <v>1824</v>
      </c>
      <c r="F457" s="28">
        <v>416</v>
      </c>
      <c r="G457" s="28">
        <v>416</v>
      </c>
      <c r="H457" s="39">
        <v>1</v>
      </c>
      <c r="I457" s="40">
        <f t="shared" si="2"/>
        <v>0</v>
      </c>
      <c r="J457" s="33">
        <f t="shared" si="3"/>
        <v>1</v>
      </c>
      <c r="K457" s="41">
        <v>984.99369999999999</v>
      </c>
      <c r="L457" s="41">
        <v>42.859110000000001</v>
      </c>
      <c r="M457" s="39">
        <v>0</v>
      </c>
      <c r="N457" s="39">
        <v>0</v>
      </c>
      <c r="O457" s="39">
        <v>0</v>
      </c>
      <c r="P457" s="39">
        <v>1</v>
      </c>
      <c r="Q457" s="39">
        <v>0</v>
      </c>
      <c r="R457" s="39">
        <v>0</v>
      </c>
      <c r="S457" s="39">
        <v>0</v>
      </c>
      <c r="T457" s="39">
        <v>0</v>
      </c>
      <c r="U457" s="39">
        <v>0</v>
      </c>
      <c r="V457" s="39">
        <v>0</v>
      </c>
      <c r="W457" s="39">
        <v>0</v>
      </c>
      <c r="X457" s="39">
        <v>0</v>
      </c>
      <c r="Y457" s="39">
        <v>0</v>
      </c>
      <c r="Z457" s="39">
        <v>0</v>
      </c>
      <c r="AA457" s="39">
        <v>0</v>
      </c>
      <c r="AB457" s="39">
        <v>0</v>
      </c>
      <c r="AC457" s="39">
        <v>1</v>
      </c>
      <c r="AD457" s="39">
        <v>0</v>
      </c>
      <c r="AE457" s="39">
        <v>0</v>
      </c>
      <c r="AF457" s="39">
        <v>0</v>
      </c>
      <c r="AG457" s="39">
        <v>0</v>
      </c>
      <c r="AH457" s="39">
        <v>0</v>
      </c>
      <c r="AI457" s="39">
        <v>0</v>
      </c>
      <c r="AJ457" s="39">
        <v>0</v>
      </c>
      <c r="AK457" s="39">
        <v>0</v>
      </c>
      <c r="AL457" s="39">
        <v>0</v>
      </c>
      <c r="AM457" s="39">
        <v>0</v>
      </c>
      <c r="AN457" s="39">
        <v>0</v>
      </c>
      <c r="AO457" s="39">
        <v>0</v>
      </c>
      <c r="AP457" s="39"/>
    </row>
    <row r="458" spans="1:42">
      <c r="A458" s="27" t="s">
        <v>2291</v>
      </c>
      <c r="B458" s="27" t="s">
        <v>1688</v>
      </c>
      <c r="C458" s="28">
        <v>36833</v>
      </c>
      <c r="D458" s="28">
        <v>173056</v>
      </c>
      <c r="E458" s="27" t="s">
        <v>1824</v>
      </c>
      <c r="F458" s="28">
        <v>416</v>
      </c>
      <c r="G458" s="28">
        <v>416</v>
      </c>
      <c r="H458" s="39">
        <v>1</v>
      </c>
      <c r="I458" s="40">
        <f t="shared" si="2"/>
        <v>0</v>
      </c>
      <c r="J458" s="33">
        <f t="shared" si="3"/>
        <v>1</v>
      </c>
      <c r="K458" s="41">
        <v>1697.8109999999999</v>
      </c>
      <c r="L458" s="41">
        <v>66.228319999999997</v>
      </c>
      <c r="M458" s="39">
        <v>0</v>
      </c>
      <c r="N458" s="39">
        <v>0</v>
      </c>
      <c r="O458" s="39">
        <v>0</v>
      </c>
      <c r="P458" s="39">
        <v>1</v>
      </c>
      <c r="Q458" s="39">
        <v>0</v>
      </c>
      <c r="R458" s="39">
        <v>0</v>
      </c>
      <c r="S458" s="39">
        <v>0</v>
      </c>
      <c r="T458" s="39">
        <v>0</v>
      </c>
      <c r="U458" s="39">
        <v>0</v>
      </c>
      <c r="V458" s="39">
        <v>0</v>
      </c>
      <c r="W458" s="39">
        <v>0</v>
      </c>
      <c r="X458" s="39">
        <v>0</v>
      </c>
      <c r="Y458" s="39">
        <v>0</v>
      </c>
      <c r="Z458" s="39">
        <v>0</v>
      </c>
      <c r="AA458" s="39">
        <v>0</v>
      </c>
      <c r="AB458" s="39">
        <v>0</v>
      </c>
      <c r="AC458" s="39">
        <v>1</v>
      </c>
      <c r="AD458" s="39">
        <v>0</v>
      </c>
      <c r="AE458" s="39">
        <v>0</v>
      </c>
      <c r="AF458" s="39">
        <v>0</v>
      </c>
      <c r="AG458" s="39">
        <v>0</v>
      </c>
      <c r="AH458" s="39">
        <v>0</v>
      </c>
      <c r="AI458" s="39">
        <v>0</v>
      </c>
      <c r="AJ458" s="39">
        <v>0</v>
      </c>
      <c r="AK458" s="39">
        <v>0</v>
      </c>
      <c r="AL458" s="39">
        <v>0</v>
      </c>
      <c r="AM458" s="39">
        <v>0</v>
      </c>
      <c r="AN458" s="39">
        <v>0</v>
      </c>
      <c r="AO458" s="39">
        <v>0</v>
      </c>
      <c r="AP458" s="39"/>
    </row>
    <row r="459" spans="1:42">
      <c r="A459" s="27" t="s">
        <v>2292</v>
      </c>
      <c r="B459" s="27" t="s">
        <v>1689</v>
      </c>
      <c r="C459" s="28">
        <v>46613</v>
      </c>
      <c r="D459" s="28">
        <v>173056</v>
      </c>
      <c r="E459" s="27" t="s">
        <v>1824</v>
      </c>
      <c r="F459" s="28">
        <v>416</v>
      </c>
      <c r="G459" s="28">
        <v>416</v>
      </c>
      <c r="H459" s="39">
        <v>1</v>
      </c>
      <c r="I459" s="40">
        <f t="shared" si="2"/>
        <v>0</v>
      </c>
      <c r="J459" s="33">
        <f t="shared" si="3"/>
        <v>1</v>
      </c>
      <c r="K459" s="41">
        <v>2773.9079999999999</v>
      </c>
      <c r="L459" s="41">
        <v>52.744759999999999</v>
      </c>
      <c r="M459" s="39">
        <v>0</v>
      </c>
      <c r="N459" s="39">
        <v>0</v>
      </c>
      <c r="O459" s="39">
        <v>0</v>
      </c>
      <c r="P459" s="39">
        <v>1</v>
      </c>
      <c r="Q459" s="39">
        <v>0</v>
      </c>
      <c r="R459" s="39">
        <v>0</v>
      </c>
      <c r="S459" s="39">
        <v>0</v>
      </c>
      <c r="T459" s="39">
        <v>0</v>
      </c>
      <c r="U459" s="39">
        <v>0</v>
      </c>
      <c r="V459" s="39">
        <v>0</v>
      </c>
      <c r="W459" s="39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9">
        <v>1</v>
      </c>
      <c r="AD459" s="39">
        <v>0</v>
      </c>
      <c r="AE459" s="39">
        <v>0</v>
      </c>
      <c r="AF459" s="39">
        <v>0</v>
      </c>
      <c r="AG459" s="39">
        <v>0</v>
      </c>
      <c r="AH459" s="39">
        <v>0</v>
      </c>
      <c r="AI459" s="39">
        <v>0</v>
      </c>
      <c r="AJ459" s="39">
        <v>0</v>
      </c>
      <c r="AK459" s="39">
        <v>0</v>
      </c>
      <c r="AL459" s="39">
        <v>0</v>
      </c>
      <c r="AM459" s="39">
        <v>0</v>
      </c>
      <c r="AN459" s="39">
        <v>0</v>
      </c>
      <c r="AO459" s="39">
        <v>0</v>
      </c>
      <c r="AP459" s="39"/>
    </row>
    <row r="460" spans="1:42">
      <c r="A460" s="27" t="s">
        <v>2293</v>
      </c>
      <c r="B460" s="27" t="s">
        <v>361</v>
      </c>
      <c r="C460" s="28">
        <v>33765</v>
      </c>
      <c r="D460" s="28">
        <v>173056</v>
      </c>
      <c r="E460" s="27" t="s">
        <v>1824</v>
      </c>
      <c r="F460" s="28">
        <v>416</v>
      </c>
      <c r="G460" s="28">
        <v>416</v>
      </c>
      <c r="H460" s="39">
        <v>1</v>
      </c>
      <c r="I460" s="40">
        <f t="shared" si="2"/>
        <v>0</v>
      </c>
      <c r="J460" s="33">
        <f t="shared" si="3"/>
        <v>1</v>
      </c>
      <c r="K460" s="41">
        <v>1157.9059999999999</v>
      </c>
      <c r="L460" s="41">
        <v>75.497870000000006</v>
      </c>
      <c r="M460" s="39">
        <v>0</v>
      </c>
      <c r="N460" s="39">
        <v>0</v>
      </c>
      <c r="O460" s="39">
        <v>0</v>
      </c>
      <c r="P460" s="39">
        <v>1</v>
      </c>
      <c r="Q460" s="39">
        <v>0</v>
      </c>
      <c r="R460" s="39">
        <v>0</v>
      </c>
      <c r="S460" s="39">
        <v>0</v>
      </c>
      <c r="T460" s="39">
        <v>0</v>
      </c>
      <c r="U460" s="39">
        <v>0</v>
      </c>
      <c r="V460" s="39">
        <v>0</v>
      </c>
      <c r="W460" s="39">
        <v>0</v>
      </c>
      <c r="X460" s="39">
        <v>0</v>
      </c>
      <c r="Y460" s="39">
        <v>0</v>
      </c>
      <c r="Z460" s="39">
        <v>0</v>
      </c>
      <c r="AA460" s="39">
        <v>0</v>
      </c>
      <c r="AB460" s="39">
        <v>0</v>
      </c>
      <c r="AC460" s="39">
        <v>1</v>
      </c>
      <c r="AD460" s="39">
        <v>0</v>
      </c>
      <c r="AE460" s="39">
        <v>0</v>
      </c>
      <c r="AF460" s="39">
        <v>0</v>
      </c>
      <c r="AG460" s="39">
        <v>0</v>
      </c>
      <c r="AH460" s="39">
        <v>0</v>
      </c>
      <c r="AI460" s="39">
        <v>0</v>
      </c>
      <c r="AJ460" s="39">
        <v>0</v>
      </c>
      <c r="AK460" s="39">
        <v>0</v>
      </c>
      <c r="AL460" s="39">
        <v>0</v>
      </c>
      <c r="AM460" s="39">
        <v>0</v>
      </c>
      <c r="AN460" s="39">
        <v>0</v>
      </c>
      <c r="AO460" s="39">
        <v>0</v>
      </c>
      <c r="AP460" s="39"/>
    </row>
    <row r="461" spans="1:42">
      <c r="A461" s="27" t="s">
        <v>2294</v>
      </c>
      <c r="B461" s="27" t="s">
        <v>362</v>
      </c>
      <c r="C461" s="28">
        <v>44993</v>
      </c>
      <c r="D461" s="28">
        <v>173056</v>
      </c>
      <c r="E461" s="27" t="s">
        <v>1824</v>
      </c>
      <c r="F461" s="28">
        <v>416</v>
      </c>
      <c r="G461" s="28">
        <v>416</v>
      </c>
      <c r="H461" s="39">
        <v>1</v>
      </c>
      <c r="I461" s="40">
        <f t="shared" si="2"/>
        <v>0</v>
      </c>
      <c r="J461" s="33">
        <f t="shared" si="3"/>
        <v>1</v>
      </c>
      <c r="K461" s="41">
        <v>2517.4810000000002</v>
      </c>
      <c r="L461" s="41">
        <v>58.013129999999997</v>
      </c>
      <c r="M461" s="39">
        <v>0</v>
      </c>
      <c r="N461" s="39">
        <v>0</v>
      </c>
      <c r="O461" s="39">
        <v>0</v>
      </c>
      <c r="P461" s="39">
        <v>1</v>
      </c>
      <c r="Q461" s="39">
        <v>0</v>
      </c>
      <c r="R461" s="39">
        <v>0</v>
      </c>
      <c r="S461" s="39">
        <v>0</v>
      </c>
      <c r="T461" s="39">
        <v>0</v>
      </c>
      <c r="U461" s="39">
        <v>0</v>
      </c>
      <c r="V461" s="39">
        <v>0</v>
      </c>
      <c r="W461" s="39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9">
        <v>1</v>
      </c>
      <c r="AD461" s="39">
        <v>0</v>
      </c>
      <c r="AE461" s="39">
        <v>0</v>
      </c>
      <c r="AF461" s="39">
        <v>0</v>
      </c>
      <c r="AG461" s="39">
        <v>0</v>
      </c>
      <c r="AH461" s="39">
        <v>0</v>
      </c>
      <c r="AI461" s="39">
        <v>0</v>
      </c>
      <c r="AJ461" s="39">
        <v>0</v>
      </c>
      <c r="AK461" s="39">
        <v>0</v>
      </c>
      <c r="AL461" s="39">
        <v>0</v>
      </c>
      <c r="AM461" s="39">
        <v>0</v>
      </c>
      <c r="AN461" s="39">
        <v>0</v>
      </c>
      <c r="AO461" s="39">
        <v>0</v>
      </c>
      <c r="AP461" s="39"/>
    </row>
    <row r="462" spans="1:42">
      <c r="A462" s="27" t="s">
        <v>2295</v>
      </c>
      <c r="B462" s="27" t="s">
        <v>1690</v>
      </c>
      <c r="C462" s="28">
        <v>38927</v>
      </c>
      <c r="D462" s="28">
        <v>173056</v>
      </c>
      <c r="E462" s="27" t="s">
        <v>1824</v>
      </c>
      <c r="F462" s="28">
        <v>416</v>
      </c>
      <c r="G462" s="28">
        <v>416</v>
      </c>
      <c r="H462" s="39">
        <v>1</v>
      </c>
      <c r="I462" s="40">
        <f t="shared" si="2"/>
        <v>0</v>
      </c>
      <c r="J462" s="33">
        <f t="shared" si="3"/>
        <v>1</v>
      </c>
      <c r="K462" s="41">
        <v>1545.664</v>
      </c>
      <c r="L462" s="41">
        <v>45.052430000000001</v>
      </c>
      <c r="M462" s="39">
        <v>0</v>
      </c>
      <c r="N462" s="39">
        <v>0</v>
      </c>
      <c r="O462" s="39">
        <v>0</v>
      </c>
      <c r="P462" s="39">
        <v>1</v>
      </c>
      <c r="Q462" s="39">
        <v>0</v>
      </c>
      <c r="R462" s="39">
        <v>0</v>
      </c>
      <c r="S462" s="39">
        <v>0</v>
      </c>
      <c r="T462" s="39">
        <v>0</v>
      </c>
      <c r="U462" s="39">
        <v>0</v>
      </c>
      <c r="V462" s="39">
        <v>0</v>
      </c>
      <c r="W462" s="39">
        <v>0</v>
      </c>
      <c r="X462" s="39">
        <v>0</v>
      </c>
      <c r="Y462" s="39">
        <v>0</v>
      </c>
      <c r="Z462" s="39">
        <v>0</v>
      </c>
      <c r="AA462" s="39">
        <v>0</v>
      </c>
      <c r="AB462" s="39">
        <v>0</v>
      </c>
      <c r="AC462" s="39">
        <v>1</v>
      </c>
      <c r="AD462" s="39">
        <v>0</v>
      </c>
      <c r="AE462" s="39">
        <v>0</v>
      </c>
      <c r="AF462" s="39">
        <v>0</v>
      </c>
      <c r="AG462" s="39">
        <v>0</v>
      </c>
      <c r="AH462" s="39">
        <v>0</v>
      </c>
      <c r="AI462" s="39">
        <v>0</v>
      </c>
      <c r="AJ462" s="39">
        <v>0</v>
      </c>
      <c r="AK462" s="39">
        <v>0</v>
      </c>
      <c r="AL462" s="39">
        <v>0</v>
      </c>
      <c r="AM462" s="39">
        <v>0</v>
      </c>
      <c r="AN462" s="39">
        <v>0</v>
      </c>
      <c r="AO462" s="39">
        <v>0</v>
      </c>
      <c r="AP462" s="39"/>
    </row>
    <row r="463" spans="1:42">
      <c r="A463" s="27" t="s">
        <v>2296</v>
      </c>
      <c r="B463" s="27" t="s">
        <v>363</v>
      </c>
      <c r="C463" s="28">
        <v>25994</v>
      </c>
      <c r="D463" s="28">
        <v>173056</v>
      </c>
      <c r="E463" s="27" t="s">
        <v>1824</v>
      </c>
      <c r="F463" s="28">
        <v>416</v>
      </c>
      <c r="G463" s="28">
        <v>416</v>
      </c>
      <c r="H463" s="39">
        <v>1</v>
      </c>
      <c r="I463" s="40">
        <f t="shared" si="2"/>
        <v>0</v>
      </c>
      <c r="J463" s="33">
        <f t="shared" si="3"/>
        <v>1</v>
      </c>
      <c r="K463" s="41">
        <v>441.62860000000001</v>
      </c>
      <c r="L463" s="41">
        <v>80.543570000000003</v>
      </c>
      <c r="M463" s="39">
        <v>0</v>
      </c>
      <c r="N463" s="39">
        <v>0</v>
      </c>
      <c r="O463" s="39">
        <v>0</v>
      </c>
      <c r="P463" s="39">
        <v>1</v>
      </c>
      <c r="Q463" s="39">
        <v>0</v>
      </c>
      <c r="R463" s="39">
        <v>0</v>
      </c>
      <c r="S463" s="39">
        <v>0</v>
      </c>
      <c r="T463" s="39">
        <v>0</v>
      </c>
      <c r="U463" s="39">
        <v>0</v>
      </c>
      <c r="V463" s="39">
        <v>0</v>
      </c>
      <c r="W463" s="39">
        <v>0</v>
      </c>
      <c r="X463" s="39">
        <v>0</v>
      </c>
      <c r="Y463" s="39">
        <v>0</v>
      </c>
      <c r="Z463" s="39">
        <v>0</v>
      </c>
      <c r="AA463" s="39">
        <v>0</v>
      </c>
      <c r="AB463" s="39">
        <v>0</v>
      </c>
      <c r="AC463" s="39">
        <v>1</v>
      </c>
      <c r="AD463" s="39">
        <v>0</v>
      </c>
      <c r="AE463" s="39">
        <v>0</v>
      </c>
      <c r="AF463" s="39">
        <v>0</v>
      </c>
      <c r="AG463" s="39">
        <v>0</v>
      </c>
      <c r="AH463" s="39">
        <v>0</v>
      </c>
      <c r="AI463" s="39">
        <v>0</v>
      </c>
      <c r="AJ463" s="39">
        <v>0</v>
      </c>
      <c r="AK463" s="39">
        <v>0</v>
      </c>
      <c r="AL463" s="39">
        <v>0</v>
      </c>
      <c r="AM463" s="39">
        <v>0</v>
      </c>
      <c r="AN463" s="39">
        <v>0</v>
      </c>
      <c r="AO463" s="39">
        <v>0</v>
      </c>
      <c r="AP463" s="39"/>
    </row>
    <row r="464" spans="1:42">
      <c r="A464" s="27" t="s">
        <v>2297</v>
      </c>
      <c r="B464" s="27" t="s">
        <v>364</v>
      </c>
      <c r="C464" s="28">
        <v>41093</v>
      </c>
      <c r="D464" s="28">
        <v>173056</v>
      </c>
      <c r="E464" s="27" t="s">
        <v>1824</v>
      </c>
      <c r="F464" s="28">
        <v>416</v>
      </c>
      <c r="G464" s="28">
        <v>416</v>
      </c>
      <c r="H464" s="39">
        <v>1</v>
      </c>
      <c r="I464" s="40">
        <f t="shared" si="2"/>
        <v>0</v>
      </c>
      <c r="J464" s="33">
        <f t="shared" si="3"/>
        <v>1</v>
      </c>
      <c r="K464" s="41">
        <v>1292.7329999999999</v>
      </c>
      <c r="L464" s="41">
        <v>56.147860000000001</v>
      </c>
      <c r="M464" s="39">
        <v>0</v>
      </c>
      <c r="N464" s="39">
        <v>0</v>
      </c>
      <c r="O464" s="39">
        <v>0</v>
      </c>
      <c r="P464" s="39">
        <v>1</v>
      </c>
      <c r="Q464" s="39">
        <v>0</v>
      </c>
      <c r="R464" s="39">
        <v>0</v>
      </c>
      <c r="S464" s="39">
        <v>0</v>
      </c>
      <c r="T464" s="39">
        <v>0</v>
      </c>
      <c r="U464" s="39">
        <v>0</v>
      </c>
      <c r="V464" s="39">
        <v>0</v>
      </c>
      <c r="W464" s="39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9">
        <v>1</v>
      </c>
      <c r="AD464" s="39">
        <v>0</v>
      </c>
      <c r="AE464" s="39">
        <v>0</v>
      </c>
      <c r="AF464" s="39">
        <v>0</v>
      </c>
      <c r="AG464" s="39">
        <v>0</v>
      </c>
      <c r="AH464" s="39">
        <v>0</v>
      </c>
      <c r="AI464" s="39">
        <v>0</v>
      </c>
      <c r="AJ464" s="39">
        <v>0</v>
      </c>
      <c r="AK464" s="39">
        <v>0</v>
      </c>
      <c r="AL464" s="39">
        <v>0</v>
      </c>
      <c r="AM464" s="39">
        <v>0</v>
      </c>
      <c r="AN464" s="39">
        <v>0</v>
      </c>
      <c r="AO464" s="39">
        <v>0</v>
      </c>
      <c r="AP464" s="39"/>
    </row>
    <row r="465" spans="1:42">
      <c r="A465" s="27" t="s">
        <v>2298</v>
      </c>
      <c r="B465" s="27" t="s">
        <v>1691</v>
      </c>
      <c r="C465" s="28">
        <v>26359</v>
      </c>
      <c r="D465" s="28">
        <v>173056</v>
      </c>
      <c r="E465" s="27" t="s">
        <v>1824</v>
      </c>
      <c r="F465" s="28">
        <v>416</v>
      </c>
      <c r="G465" s="28">
        <v>416</v>
      </c>
      <c r="H465" s="39">
        <v>1</v>
      </c>
      <c r="I465" s="40">
        <f t="shared" si="2"/>
        <v>0</v>
      </c>
      <c r="J465" s="33">
        <f t="shared" si="3"/>
        <v>1</v>
      </c>
      <c r="K465" s="41">
        <v>621.41039999999998</v>
      </c>
      <c r="L465" s="41">
        <v>87.578980000000001</v>
      </c>
      <c r="M465" s="39">
        <v>0</v>
      </c>
      <c r="N465" s="39">
        <v>0</v>
      </c>
      <c r="O465" s="39">
        <v>0</v>
      </c>
      <c r="P465" s="39">
        <v>1</v>
      </c>
      <c r="Q465" s="39">
        <v>0</v>
      </c>
      <c r="R465" s="39">
        <v>0</v>
      </c>
      <c r="S465" s="39">
        <v>0</v>
      </c>
      <c r="T465" s="39">
        <v>0</v>
      </c>
      <c r="U465" s="39">
        <v>0</v>
      </c>
      <c r="V465" s="39">
        <v>0</v>
      </c>
      <c r="W465" s="39">
        <v>0</v>
      </c>
      <c r="X465" s="39">
        <v>0</v>
      </c>
      <c r="Y465" s="39">
        <v>0</v>
      </c>
      <c r="Z465" s="39">
        <v>0</v>
      </c>
      <c r="AA465" s="39">
        <v>0</v>
      </c>
      <c r="AB465" s="39">
        <v>0</v>
      </c>
      <c r="AC465" s="39">
        <v>1</v>
      </c>
      <c r="AD465" s="39">
        <v>0</v>
      </c>
      <c r="AE465" s="39">
        <v>0</v>
      </c>
      <c r="AF465" s="39">
        <v>0</v>
      </c>
      <c r="AG465" s="39">
        <v>0</v>
      </c>
      <c r="AH465" s="39">
        <v>0</v>
      </c>
      <c r="AI465" s="39">
        <v>0</v>
      </c>
      <c r="AJ465" s="39">
        <v>0</v>
      </c>
      <c r="AK465" s="39">
        <v>0</v>
      </c>
      <c r="AL465" s="39">
        <v>0</v>
      </c>
      <c r="AM465" s="39">
        <v>0</v>
      </c>
      <c r="AN465" s="39">
        <v>0</v>
      </c>
      <c r="AO465" s="39">
        <v>0</v>
      </c>
      <c r="AP465" s="39"/>
    </row>
    <row r="466" spans="1:42">
      <c r="A466" s="27" t="s">
        <v>2299</v>
      </c>
      <c r="B466" s="27" t="s">
        <v>365</v>
      </c>
      <c r="C466" s="28">
        <v>35119</v>
      </c>
      <c r="D466" s="28">
        <v>173056</v>
      </c>
      <c r="E466" s="27" t="s">
        <v>1824</v>
      </c>
      <c r="F466" s="28">
        <v>416</v>
      </c>
      <c r="G466" s="28">
        <v>416</v>
      </c>
      <c r="H466" s="39">
        <v>1</v>
      </c>
      <c r="I466" s="40">
        <f t="shared" si="2"/>
        <v>0</v>
      </c>
      <c r="J466" s="33">
        <f t="shared" si="3"/>
        <v>1</v>
      </c>
      <c r="K466" s="41">
        <v>1689.06</v>
      </c>
      <c r="L466" s="41">
        <v>70.133560000000003</v>
      </c>
      <c r="M466" s="39">
        <v>0</v>
      </c>
      <c r="N466" s="39">
        <v>0</v>
      </c>
      <c r="O466" s="39">
        <v>0</v>
      </c>
      <c r="P466" s="39">
        <v>1</v>
      </c>
      <c r="Q466" s="39">
        <v>0</v>
      </c>
      <c r="R466" s="39">
        <v>0</v>
      </c>
      <c r="S466" s="39">
        <v>0</v>
      </c>
      <c r="T466" s="39">
        <v>0</v>
      </c>
      <c r="U466" s="39">
        <v>0</v>
      </c>
      <c r="V466" s="39">
        <v>0</v>
      </c>
      <c r="W466" s="39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9">
        <v>1</v>
      </c>
      <c r="AD466" s="39">
        <v>0</v>
      </c>
      <c r="AE466" s="39">
        <v>0</v>
      </c>
      <c r="AF466" s="39">
        <v>0</v>
      </c>
      <c r="AG466" s="39">
        <v>0</v>
      </c>
      <c r="AH466" s="39">
        <v>0</v>
      </c>
      <c r="AI466" s="39">
        <v>0</v>
      </c>
      <c r="AJ466" s="39">
        <v>0</v>
      </c>
      <c r="AK466" s="39">
        <v>0</v>
      </c>
      <c r="AL466" s="39">
        <v>0</v>
      </c>
      <c r="AM466" s="39">
        <v>0</v>
      </c>
      <c r="AN466" s="39">
        <v>0</v>
      </c>
      <c r="AO466" s="39">
        <v>0</v>
      </c>
      <c r="AP466" s="39"/>
    </row>
    <row r="467" spans="1:42">
      <c r="A467" s="27" t="s">
        <v>2300</v>
      </c>
      <c r="B467" s="27" t="s">
        <v>366</v>
      </c>
      <c r="C467" s="28">
        <v>37293</v>
      </c>
      <c r="D467" s="28">
        <v>173056</v>
      </c>
      <c r="E467" s="27" t="s">
        <v>1824</v>
      </c>
      <c r="F467" s="28">
        <v>416</v>
      </c>
      <c r="G467" s="28">
        <v>416</v>
      </c>
      <c r="H467" s="39">
        <v>1</v>
      </c>
      <c r="I467" s="40">
        <f t="shared" si="2"/>
        <v>0</v>
      </c>
      <c r="J467" s="33">
        <f t="shared" si="3"/>
        <v>1</v>
      </c>
      <c r="K467" s="41">
        <v>1259.9939999999999</v>
      </c>
      <c r="L467" s="41">
        <v>71.499709999999993</v>
      </c>
      <c r="M467" s="39">
        <v>0</v>
      </c>
      <c r="N467" s="39">
        <v>0</v>
      </c>
      <c r="O467" s="39">
        <v>0</v>
      </c>
      <c r="P467" s="39">
        <v>1</v>
      </c>
      <c r="Q467" s="39">
        <v>0</v>
      </c>
      <c r="R467" s="39">
        <v>0</v>
      </c>
      <c r="S467" s="39">
        <v>0</v>
      </c>
      <c r="T467" s="39">
        <v>0</v>
      </c>
      <c r="U467" s="39">
        <v>0</v>
      </c>
      <c r="V467" s="39">
        <v>0</v>
      </c>
      <c r="W467" s="39">
        <v>0</v>
      </c>
      <c r="X467" s="39">
        <v>0</v>
      </c>
      <c r="Y467" s="39">
        <v>0</v>
      </c>
      <c r="Z467" s="39">
        <v>0</v>
      </c>
      <c r="AA467" s="39">
        <v>0</v>
      </c>
      <c r="AB467" s="39">
        <v>0</v>
      </c>
      <c r="AC467" s="39">
        <v>1</v>
      </c>
      <c r="AD467" s="39">
        <v>0</v>
      </c>
      <c r="AE467" s="39">
        <v>0</v>
      </c>
      <c r="AF467" s="39">
        <v>0</v>
      </c>
      <c r="AG467" s="39">
        <v>0</v>
      </c>
      <c r="AH467" s="39">
        <v>0</v>
      </c>
      <c r="AI467" s="39">
        <v>0</v>
      </c>
      <c r="AJ467" s="39">
        <v>0</v>
      </c>
      <c r="AK467" s="39">
        <v>0</v>
      </c>
      <c r="AL467" s="39">
        <v>0</v>
      </c>
      <c r="AM467" s="39">
        <v>0</v>
      </c>
      <c r="AN467" s="39">
        <v>0</v>
      </c>
      <c r="AO467" s="39">
        <v>0</v>
      </c>
      <c r="AP467" s="39"/>
    </row>
    <row r="468" spans="1:42">
      <c r="A468" s="27" t="s">
        <v>2301</v>
      </c>
      <c r="B468" s="27" t="s">
        <v>1692</v>
      </c>
      <c r="C468" s="28">
        <v>27352</v>
      </c>
      <c r="D468" s="28">
        <v>173056</v>
      </c>
      <c r="E468" s="27" t="s">
        <v>1824</v>
      </c>
      <c r="F468" s="28">
        <v>416</v>
      </c>
      <c r="G468" s="28">
        <v>416</v>
      </c>
      <c r="H468" s="39">
        <v>1</v>
      </c>
      <c r="I468" s="40">
        <f t="shared" si="2"/>
        <v>0</v>
      </c>
      <c r="J468" s="33">
        <f t="shared" si="3"/>
        <v>1</v>
      </c>
      <c r="K468" s="41">
        <v>552.75360000000001</v>
      </c>
      <c r="L468" s="41">
        <v>63.257469999999998</v>
      </c>
      <c r="M468" s="39">
        <v>0</v>
      </c>
      <c r="N468" s="39">
        <v>0</v>
      </c>
      <c r="O468" s="39">
        <v>0</v>
      </c>
      <c r="P468" s="39">
        <v>1</v>
      </c>
      <c r="Q468" s="39">
        <v>0</v>
      </c>
      <c r="R468" s="39">
        <v>0</v>
      </c>
      <c r="S468" s="39">
        <v>0</v>
      </c>
      <c r="T468" s="39">
        <v>0</v>
      </c>
      <c r="U468" s="39">
        <v>0</v>
      </c>
      <c r="V468" s="39">
        <v>0</v>
      </c>
      <c r="W468" s="39">
        <v>0</v>
      </c>
      <c r="X468" s="39">
        <v>0</v>
      </c>
      <c r="Y468" s="39">
        <v>0</v>
      </c>
      <c r="Z468" s="39">
        <v>0</v>
      </c>
      <c r="AA468" s="39">
        <v>0</v>
      </c>
      <c r="AB468" s="39">
        <v>0</v>
      </c>
      <c r="AC468" s="39">
        <v>1</v>
      </c>
      <c r="AD468" s="39">
        <v>0</v>
      </c>
      <c r="AE468" s="39">
        <v>0</v>
      </c>
      <c r="AF468" s="39">
        <v>0</v>
      </c>
      <c r="AG468" s="39">
        <v>0</v>
      </c>
      <c r="AH468" s="39">
        <v>0</v>
      </c>
      <c r="AI468" s="39">
        <v>0</v>
      </c>
      <c r="AJ468" s="39">
        <v>0</v>
      </c>
      <c r="AK468" s="39">
        <v>0</v>
      </c>
      <c r="AL468" s="39">
        <v>0</v>
      </c>
      <c r="AM468" s="39">
        <v>0</v>
      </c>
      <c r="AN468" s="39">
        <v>0</v>
      </c>
      <c r="AO468" s="39">
        <v>0</v>
      </c>
      <c r="AP468" s="39"/>
    </row>
    <row r="469" spans="1:42">
      <c r="A469" s="27" t="s">
        <v>2302</v>
      </c>
      <c r="B469" s="27" t="s">
        <v>367</v>
      </c>
      <c r="C469" s="28">
        <v>29804</v>
      </c>
      <c r="D469" s="28">
        <v>173056</v>
      </c>
      <c r="E469" s="27" t="s">
        <v>1824</v>
      </c>
      <c r="F469" s="28">
        <v>416</v>
      </c>
      <c r="G469" s="28">
        <v>416</v>
      </c>
      <c r="H469" s="39">
        <v>1</v>
      </c>
      <c r="I469" s="40">
        <f t="shared" si="2"/>
        <v>0</v>
      </c>
      <c r="J469" s="33">
        <f t="shared" si="3"/>
        <v>1</v>
      </c>
      <c r="K469" s="41">
        <v>811.73940000000005</v>
      </c>
      <c r="L469" s="41">
        <v>72.351079999999996</v>
      </c>
      <c r="M469" s="39">
        <v>0</v>
      </c>
      <c r="N469" s="39">
        <v>0</v>
      </c>
      <c r="O469" s="39">
        <v>0</v>
      </c>
      <c r="P469" s="39">
        <v>1</v>
      </c>
      <c r="Q469" s="39">
        <v>0</v>
      </c>
      <c r="R469" s="39">
        <v>0</v>
      </c>
      <c r="S469" s="39">
        <v>0</v>
      </c>
      <c r="T469" s="39">
        <v>0</v>
      </c>
      <c r="U469" s="39">
        <v>0</v>
      </c>
      <c r="V469" s="39">
        <v>0</v>
      </c>
      <c r="W469" s="39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9">
        <v>1</v>
      </c>
      <c r="AD469" s="39">
        <v>0</v>
      </c>
      <c r="AE469" s="39">
        <v>0</v>
      </c>
      <c r="AF469" s="39">
        <v>0</v>
      </c>
      <c r="AG469" s="39">
        <v>0</v>
      </c>
      <c r="AH469" s="39">
        <v>0</v>
      </c>
      <c r="AI469" s="39">
        <v>0</v>
      </c>
      <c r="AJ469" s="39">
        <v>0</v>
      </c>
      <c r="AK469" s="39">
        <v>0</v>
      </c>
      <c r="AL469" s="39">
        <v>0</v>
      </c>
      <c r="AM469" s="39">
        <v>0</v>
      </c>
      <c r="AN469" s="39">
        <v>0</v>
      </c>
      <c r="AO469" s="39">
        <v>0</v>
      </c>
      <c r="AP469" s="39"/>
    </row>
    <row r="470" spans="1:42">
      <c r="A470" s="27" t="s">
        <v>2303</v>
      </c>
      <c r="B470" s="27" t="s">
        <v>368</v>
      </c>
      <c r="C470" s="28">
        <v>39710</v>
      </c>
      <c r="D470" s="28">
        <v>173056</v>
      </c>
      <c r="E470" s="27" t="s">
        <v>1824</v>
      </c>
      <c r="F470" s="28">
        <v>416</v>
      </c>
      <c r="G470" s="28">
        <v>416</v>
      </c>
      <c r="H470" s="39">
        <v>1</v>
      </c>
      <c r="I470" s="40">
        <f t="shared" si="2"/>
        <v>0</v>
      </c>
      <c r="J470" s="33">
        <f t="shared" si="3"/>
        <v>1</v>
      </c>
      <c r="K470" s="41">
        <v>1767.837</v>
      </c>
      <c r="L470" s="41">
        <v>53.38646</v>
      </c>
      <c r="M470" s="39">
        <v>0</v>
      </c>
      <c r="N470" s="39">
        <v>0</v>
      </c>
      <c r="O470" s="39">
        <v>0</v>
      </c>
      <c r="P470" s="39">
        <v>1</v>
      </c>
      <c r="Q470" s="39">
        <v>0</v>
      </c>
      <c r="R470" s="39">
        <v>0</v>
      </c>
      <c r="S470" s="39">
        <v>0</v>
      </c>
      <c r="T470" s="39">
        <v>0</v>
      </c>
      <c r="U470" s="39">
        <v>0</v>
      </c>
      <c r="V470" s="39">
        <v>0</v>
      </c>
      <c r="W470" s="39">
        <v>0</v>
      </c>
      <c r="X470" s="39">
        <v>0</v>
      </c>
      <c r="Y470" s="39">
        <v>0</v>
      </c>
      <c r="Z470" s="39">
        <v>0</v>
      </c>
      <c r="AA470" s="39">
        <v>0</v>
      </c>
      <c r="AB470" s="39">
        <v>0</v>
      </c>
      <c r="AC470" s="39">
        <v>1</v>
      </c>
      <c r="AD470" s="39">
        <v>0</v>
      </c>
      <c r="AE470" s="39">
        <v>0</v>
      </c>
      <c r="AF470" s="39">
        <v>0</v>
      </c>
      <c r="AG470" s="39">
        <v>0</v>
      </c>
      <c r="AH470" s="39">
        <v>0</v>
      </c>
      <c r="AI470" s="39">
        <v>0</v>
      </c>
      <c r="AJ470" s="39">
        <v>0</v>
      </c>
      <c r="AK470" s="39">
        <v>0</v>
      </c>
      <c r="AL470" s="39">
        <v>0</v>
      </c>
      <c r="AM470" s="39">
        <v>0</v>
      </c>
      <c r="AN470" s="39">
        <v>0</v>
      </c>
      <c r="AO470" s="39">
        <v>0</v>
      </c>
      <c r="AP470" s="39"/>
    </row>
    <row r="471" spans="1:42">
      <c r="A471" s="27" t="s">
        <v>2304</v>
      </c>
      <c r="B471" s="27" t="s">
        <v>369</v>
      </c>
      <c r="C471" s="28">
        <v>37818</v>
      </c>
      <c r="D471" s="28">
        <v>173056</v>
      </c>
      <c r="E471" s="27" t="s">
        <v>1824</v>
      </c>
      <c r="F471" s="28">
        <v>416</v>
      </c>
      <c r="G471" s="28">
        <v>416</v>
      </c>
      <c r="H471" s="39">
        <v>1</v>
      </c>
      <c r="I471" s="40">
        <f t="shared" si="2"/>
        <v>0</v>
      </c>
      <c r="J471" s="33">
        <f t="shared" si="3"/>
        <v>1</v>
      </c>
      <c r="K471" s="41">
        <v>2395.3829999999998</v>
      </c>
      <c r="L471" s="41">
        <v>59.870019999999997</v>
      </c>
      <c r="M471" s="39">
        <v>0</v>
      </c>
      <c r="N471" s="39">
        <v>0</v>
      </c>
      <c r="O471" s="39">
        <v>0</v>
      </c>
      <c r="P471" s="39">
        <v>1</v>
      </c>
      <c r="Q471" s="39">
        <v>0</v>
      </c>
      <c r="R471" s="39">
        <v>0</v>
      </c>
      <c r="S471" s="39">
        <v>0</v>
      </c>
      <c r="T471" s="39">
        <v>0</v>
      </c>
      <c r="U471" s="39">
        <v>0</v>
      </c>
      <c r="V471" s="39">
        <v>0</v>
      </c>
      <c r="W471" s="39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9">
        <v>1</v>
      </c>
      <c r="AD471" s="39">
        <v>0</v>
      </c>
      <c r="AE471" s="39">
        <v>0</v>
      </c>
      <c r="AF471" s="39">
        <v>0</v>
      </c>
      <c r="AG471" s="39">
        <v>0</v>
      </c>
      <c r="AH471" s="39">
        <v>0</v>
      </c>
      <c r="AI471" s="39">
        <v>0</v>
      </c>
      <c r="AJ471" s="39">
        <v>0</v>
      </c>
      <c r="AK471" s="39">
        <v>0</v>
      </c>
      <c r="AL471" s="39">
        <v>0</v>
      </c>
      <c r="AM471" s="39">
        <v>0</v>
      </c>
      <c r="AN471" s="39">
        <v>0</v>
      </c>
      <c r="AO471" s="39">
        <v>0</v>
      </c>
      <c r="AP471" s="39"/>
    </row>
    <row r="472" spans="1:42">
      <c r="A472" s="27" t="s">
        <v>2305</v>
      </c>
      <c r="B472" s="27" t="s">
        <v>370</v>
      </c>
      <c r="C472" s="28">
        <v>33328</v>
      </c>
      <c r="D472" s="28">
        <v>173056</v>
      </c>
      <c r="E472" s="27" t="s">
        <v>1824</v>
      </c>
      <c r="F472" s="28">
        <v>416</v>
      </c>
      <c r="G472" s="28">
        <v>416</v>
      </c>
      <c r="H472" s="39">
        <v>1</v>
      </c>
      <c r="I472" s="40">
        <f t="shared" si="2"/>
        <v>0</v>
      </c>
      <c r="J472" s="33">
        <f t="shared" si="3"/>
        <v>1</v>
      </c>
      <c r="K472" s="41">
        <v>1294.414</v>
      </c>
      <c r="L472" s="41">
        <v>74.331959999999995</v>
      </c>
      <c r="M472" s="39">
        <v>0</v>
      </c>
      <c r="N472" s="39">
        <v>0</v>
      </c>
      <c r="O472" s="39">
        <v>0</v>
      </c>
      <c r="P472" s="39">
        <v>1</v>
      </c>
      <c r="Q472" s="39">
        <v>0</v>
      </c>
      <c r="R472" s="39">
        <v>0</v>
      </c>
      <c r="S472" s="39">
        <v>0</v>
      </c>
      <c r="T472" s="39">
        <v>0</v>
      </c>
      <c r="U472" s="39">
        <v>0</v>
      </c>
      <c r="V472" s="39">
        <v>0</v>
      </c>
      <c r="W472" s="39">
        <v>0</v>
      </c>
      <c r="X472" s="39">
        <v>0</v>
      </c>
      <c r="Y472" s="39">
        <v>0</v>
      </c>
      <c r="Z472" s="39">
        <v>0</v>
      </c>
      <c r="AA472" s="39">
        <v>0</v>
      </c>
      <c r="AB472" s="39">
        <v>0</v>
      </c>
      <c r="AC472" s="39">
        <v>1</v>
      </c>
      <c r="AD472" s="39">
        <v>0</v>
      </c>
      <c r="AE472" s="39">
        <v>0</v>
      </c>
      <c r="AF472" s="39">
        <v>0</v>
      </c>
      <c r="AG472" s="39">
        <v>0</v>
      </c>
      <c r="AH472" s="39">
        <v>0</v>
      </c>
      <c r="AI472" s="39">
        <v>0</v>
      </c>
      <c r="AJ472" s="39">
        <v>0</v>
      </c>
      <c r="AK472" s="39">
        <v>0</v>
      </c>
      <c r="AL472" s="39">
        <v>0</v>
      </c>
      <c r="AM472" s="39">
        <v>0</v>
      </c>
      <c r="AN472" s="39">
        <v>0</v>
      </c>
      <c r="AO472" s="39">
        <v>0</v>
      </c>
      <c r="AP472" s="39"/>
    </row>
    <row r="473" spans="1:42">
      <c r="A473" s="27" t="s">
        <v>2306</v>
      </c>
      <c r="B473" s="27" t="s">
        <v>371</v>
      </c>
      <c r="C473" s="28">
        <v>34945</v>
      </c>
      <c r="D473" s="28">
        <v>173056</v>
      </c>
      <c r="E473" s="27" t="s">
        <v>1824</v>
      </c>
      <c r="F473" s="28">
        <v>416</v>
      </c>
      <c r="G473" s="28">
        <v>416</v>
      </c>
      <c r="H473" s="39">
        <v>1</v>
      </c>
      <c r="I473" s="40">
        <f t="shared" si="2"/>
        <v>0</v>
      </c>
      <c r="J473" s="33">
        <f t="shared" si="3"/>
        <v>1</v>
      </c>
      <c r="K473" s="41">
        <v>1561.6569999999999</v>
      </c>
      <c r="L473" s="41">
        <v>46.062939999999998</v>
      </c>
      <c r="M473" s="39">
        <v>0</v>
      </c>
      <c r="N473" s="39">
        <v>0</v>
      </c>
      <c r="O473" s="39">
        <v>0</v>
      </c>
      <c r="P473" s="39">
        <v>1</v>
      </c>
      <c r="Q473" s="39">
        <v>0</v>
      </c>
      <c r="R473" s="39">
        <v>0</v>
      </c>
      <c r="S473" s="39">
        <v>0</v>
      </c>
      <c r="T473" s="39">
        <v>0</v>
      </c>
      <c r="U473" s="39">
        <v>0</v>
      </c>
      <c r="V473" s="39">
        <v>0</v>
      </c>
      <c r="W473" s="39">
        <v>0</v>
      </c>
      <c r="X473" s="39">
        <v>0</v>
      </c>
      <c r="Y473" s="39">
        <v>0</v>
      </c>
      <c r="Z473" s="39">
        <v>0</v>
      </c>
      <c r="AA473" s="39">
        <v>0</v>
      </c>
      <c r="AB473" s="39">
        <v>0</v>
      </c>
      <c r="AC473" s="39">
        <v>1</v>
      </c>
      <c r="AD473" s="39">
        <v>0</v>
      </c>
      <c r="AE473" s="39">
        <v>0</v>
      </c>
      <c r="AF473" s="39">
        <v>0</v>
      </c>
      <c r="AG473" s="39">
        <v>0</v>
      </c>
      <c r="AH473" s="39">
        <v>0</v>
      </c>
      <c r="AI473" s="39">
        <v>0</v>
      </c>
      <c r="AJ473" s="39">
        <v>0</v>
      </c>
      <c r="AK473" s="39">
        <v>0</v>
      </c>
      <c r="AL473" s="39">
        <v>0</v>
      </c>
      <c r="AM473" s="39">
        <v>0</v>
      </c>
      <c r="AN473" s="39">
        <v>0</v>
      </c>
      <c r="AO473" s="39">
        <v>0</v>
      </c>
      <c r="AP473" s="39"/>
    </row>
    <row r="474" spans="1:42">
      <c r="A474" s="27" t="s">
        <v>2307</v>
      </c>
      <c r="B474" s="27" t="s">
        <v>372</v>
      </c>
      <c r="C474" s="28">
        <v>32252</v>
      </c>
      <c r="D474" s="28">
        <v>173056</v>
      </c>
      <c r="E474" s="27" t="s">
        <v>1824</v>
      </c>
      <c r="F474" s="28">
        <v>416</v>
      </c>
      <c r="G474" s="28">
        <v>416</v>
      </c>
      <c r="H474" s="39">
        <v>1</v>
      </c>
      <c r="I474" s="40">
        <f t="shared" si="2"/>
        <v>0</v>
      </c>
      <c r="J474" s="33">
        <f t="shared" si="3"/>
        <v>1</v>
      </c>
      <c r="K474" s="41">
        <v>1302.327</v>
      </c>
      <c r="L474" s="41">
        <v>56.80489</v>
      </c>
      <c r="M474" s="39">
        <v>0</v>
      </c>
      <c r="N474" s="39">
        <v>0</v>
      </c>
      <c r="O474" s="39">
        <v>0</v>
      </c>
      <c r="P474" s="39">
        <v>1</v>
      </c>
      <c r="Q474" s="39">
        <v>0</v>
      </c>
      <c r="R474" s="39">
        <v>0</v>
      </c>
      <c r="S474" s="39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9">
        <v>1</v>
      </c>
      <c r="AD474" s="39">
        <v>0</v>
      </c>
      <c r="AE474" s="39">
        <v>0</v>
      </c>
      <c r="AF474" s="39">
        <v>0</v>
      </c>
      <c r="AG474" s="39">
        <v>0</v>
      </c>
      <c r="AH474" s="39">
        <v>0</v>
      </c>
      <c r="AI474" s="39">
        <v>0</v>
      </c>
      <c r="AJ474" s="39">
        <v>0</v>
      </c>
      <c r="AK474" s="39">
        <v>0</v>
      </c>
      <c r="AL474" s="39">
        <v>0</v>
      </c>
      <c r="AM474" s="39">
        <v>0</v>
      </c>
      <c r="AN474" s="39">
        <v>0</v>
      </c>
      <c r="AO474" s="39">
        <v>0</v>
      </c>
      <c r="AP474" s="39"/>
    </row>
    <row r="475" spans="1:42">
      <c r="A475" s="27" t="s">
        <v>2308</v>
      </c>
      <c r="B475" s="27" t="s">
        <v>373</v>
      </c>
      <c r="C475" s="28">
        <v>32029</v>
      </c>
      <c r="D475" s="28">
        <v>173056</v>
      </c>
      <c r="E475" s="27" t="s">
        <v>1824</v>
      </c>
      <c r="F475" s="28">
        <v>416</v>
      </c>
      <c r="G475" s="28">
        <v>416</v>
      </c>
      <c r="H475" s="39">
        <v>1</v>
      </c>
      <c r="I475" s="40">
        <f t="shared" si="2"/>
        <v>0</v>
      </c>
      <c r="J475" s="33">
        <f t="shared" si="3"/>
        <v>1</v>
      </c>
      <c r="K475" s="41">
        <v>770.09709999999995</v>
      </c>
      <c r="L475" s="41">
        <v>78.820499999999996</v>
      </c>
      <c r="M475" s="39">
        <v>0</v>
      </c>
      <c r="N475" s="39">
        <v>0</v>
      </c>
      <c r="O475" s="39">
        <v>0</v>
      </c>
      <c r="P475" s="39">
        <v>1</v>
      </c>
      <c r="Q475" s="39">
        <v>0</v>
      </c>
      <c r="R475" s="39">
        <v>0</v>
      </c>
      <c r="S475" s="39">
        <v>0</v>
      </c>
      <c r="T475" s="39">
        <v>0</v>
      </c>
      <c r="U475" s="39">
        <v>0</v>
      </c>
      <c r="V475" s="39">
        <v>0</v>
      </c>
      <c r="W475" s="39">
        <v>0</v>
      </c>
      <c r="X475" s="39">
        <v>0</v>
      </c>
      <c r="Y475" s="39">
        <v>0</v>
      </c>
      <c r="Z475" s="39">
        <v>0</v>
      </c>
      <c r="AA475" s="39">
        <v>0</v>
      </c>
      <c r="AB475" s="39">
        <v>0</v>
      </c>
      <c r="AC475" s="39">
        <v>1</v>
      </c>
      <c r="AD475" s="39">
        <v>0</v>
      </c>
      <c r="AE475" s="39">
        <v>0</v>
      </c>
      <c r="AF475" s="39">
        <v>0</v>
      </c>
      <c r="AG475" s="39">
        <v>0</v>
      </c>
      <c r="AH475" s="39">
        <v>0</v>
      </c>
      <c r="AI475" s="39">
        <v>0</v>
      </c>
      <c r="AJ475" s="39">
        <v>0</v>
      </c>
      <c r="AK475" s="39">
        <v>0</v>
      </c>
      <c r="AL475" s="39">
        <v>0</v>
      </c>
      <c r="AM475" s="39">
        <v>0</v>
      </c>
      <c r="AN475" s="39">
        <v>0</v>
      </c>
      <c r="AO475" s="39">
        <v>0</v>
      </c>
      <c r="AP475" s="39"/>
    </row>
    <row r="476" spans="1:42">
      <c r="A476" s="27" t="s">
        <v>2309</v>
      </c>
      <c r="B476" s="27" t="s">
        <v>374</v>
      </c>
      <c r="C476" s="28">
        <v>35083</v>
      </c>
      <c r="D476" s="28">
        <v>173056</v>
      </c>
      <c r="E476" s="27" t="s">
        <v>1824</v>
      </c>
      <c r="F476" s="28">
        <v>416</v>
      </c>
      <c r="G476" s="28">
        <v>416</v>
      </c>
      <c r="H476" s="39">
        <v>1</v>
      </c>
      <c r="I476" s="40">
        <f t="shared" si="2"/>
        <v>0</v>
      </c>
      <c r="J476" s="33">
        <f t="shared" si="3"/>
        <v>1</v>
      </c>
      <c r="K476" s="41">
        <v>1195.903</v>
      </c>
      <c r="L476" s="41">
        <v>51.027630000000002</v>
      </c>
      <c r="M476" s="39">
        <v>0</v>
      </c>
      <c r="N476" s="39">
        <v>0</v>
      </c>
      <c r="O476" s="39">
        <v>0</v>
      </c>
      <c r="P476" s="39">
        <v>1</v>
      </c>
      <c r="Q476" s="39">
        <v>0</v>
      </c>
      <c r="R476" s="39">
        <v>0</v>
      </c>
      <c r="S476" s="39">
        <v>0</v>
      </c>
      <c r="T476" s="39">
        <v>0</v>
      </c>
      <c r="U476" s="39">
        <v>0</v>
      </c>
      <c r="V476" s="39">
        <v>0</v>
      </c>
      <c r="W476" s="39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9">
        <v>1</v>
      </c>
      <c r="AD476" s="39">
        <v>0</v>
      </c>
      <c r="AE476" s="39">
        <v>0</v>
      </c>
      <c r="AF476" s="39">
        <v>0</v>
      </c>
      <c r="AG476" s="39">
        <v>0</v>
      </c>
      <c r="AH476" s="39">
        <v>0</v>
      </c>
      <c r="AI476" s="39">
        <v>0</v>
      </c>
      <c r="AJ476" s="39">
        <v>0</v>
      </c>
      <c r="AK476" s="39">
        <v>0</v>
      </c>
      <c r="AL476" s="39">
        <v>0</v>
      </c>
      <c r="AM476" s="39">
        <v>0</v>
      </c>
      <c r="AN476" s="39">
        <v>0</v>
      </c>
      <c r="AO476" s="39">
        <v>0</v>
      </c>
      <c r="AP476" s="39"/>
    </row>
    <row r="477" spans="1:42">
      <c r="A477" s="27" t="s">
        <v>2310</v>
      </c>
      <c r="B477" s="27" t="s">
        <v>375</v>
      </c>
      <c r="C477" s="28">
        <v>33422</v>
      </c>
      <c r="D477" s="28">
        <v>173056</v>
      </c>
      <c r="E477" s="27" t="s">
        <v>1824</v>
      </c>
      <c r="F477" s="28">
        <v>416</v>
      </c>
      <c r="G477" s="28">
        <v>416</v>
      </c>
      <c r="H477" s="39">
        <v>1</v>
      </c>
      <c r="I477" s="40">
        <f t="shared" si="2"/>
        <v>0</v>
      </c>
      <c r="J477" s="33">
        <f t="shared" si="3"/>
        <v>1</v>
      </c>
      <c r="K477" s="41">
        <v>1535.116</v>
      </c>
      <c r="L477" s="41">
        <v>47.226770000000002</v>
      </c>
      <c r="M477" s="39">
        <v>0</v>
      </c>
      <c r="N477" s="39">
        <v>0</v>
      </c>
      <c r="O477" s="39">
        <v>0</v>
      </c>
      <c r="P477" s="39">
        <v>1</v>
      </c>
      <c r="Q477" s="39">
        <v>0</v>
      </c>
      <c r="R477" s="39">
        <v>0</v>
      </c>
      <c r="S477" s="39">
        <v>0</v>
      </c>
      <c r="T477" s="39">
        <v>0</v>
      </c>
      <c r="U477" s="39">
        <v>0</v>
      </c>
      <c r="V477" s="39">
        <v>0</v>
      </c>
      <c r="W477" s="39">
        <v>0</v>
      </c>
      <c r="X477" s="39">
        <v>0</v>
      </c>
      <c r="Y477" s="39">
        <v>0</v>
      </c>
      <c r="Z477" s="39">
        <v>0</v>
      </c>
      <c r="AA477" s="39">
        <v>0</v>
      </c>
      <c r="AB477" s="39">
        <v>0</v>
      </c>
      <c r="AC477" s="39">
        <v>1</v>
      </c>
      <c r="AD477" s="39">
        <v>0</v>
      </c>
      <c r="AE477" s="39">
        <v>0</v>
      </c>
      <c r="AF477" s="39">
        <v>0</v>
      </c>
      <c r="AG477" s="39">
        <v>0</v>
      </c>
      <c r="AH477" s="39">
        <v>0</v>
      </c>
      <c r="AI477" s="39">
        <v>0</v>
      </c>
      <c r="AJ477" s="39">
        <v>0</v>
      </c>
      <c r="AK477" s="39">
        <v>0</v>
      </c>
      <c r="AL477" s="39">
        <v>0</v>
      </c>
      <c r="AM477" s="39">
        <v>0</v>
      </c>
      <c r="AN477" s="39">
        <v>0</v>
      </c>
      <c r="AO477" s="39">
        <v>0</v>
      </c>
      <c r="AP477" s="39"/>
    </row>
    <row r="478" spans="1:42">
      <c r="A478" s="27" t="s">
        <v>2311</v>
      </c>
      <c r="B478" s="27" t="s">
        <v>376</v>
      </c>
      <c r="C478" s="28">
        <v>39355</v>
      </c>
      <c r="D478" s="28">
        <v>173056</v>
      </c>
      <c r="E478" s="27" t="s">
        <v>1824</v>
      </c>
      <c r="F478" s="28">
        <v>416</v>
      </c>
      <c r="G478" s="28">
        <v>416</v>
      </c>
      <c r="H478" s="39">
        <v>1</v>
      </c>
      <c r="I478" s="40">
        <f t="shared" si="2"/>
        <v>0</v>
      </c>
      <c r="J478" s="33">
        <f t="shared" si="3"/>
        <v>1</v>
      </c>
      <c r="K478" s="41">
        <v>2909.5990000000002</v>
      </c>
      <c r="L478" s="41">
        <v>48.028970000000001</v>
      </c>
      <c r="M478" s="39">
        <v>0</v>
      </c>
      <c r="N478" s="39">
        <v>0</v>
      </c>
      <c r="O478" s="39">
        <v>0</v>
      </c>
      <c r="P478" s="39">
        <v>1</v>
      </c>
      <c r="Q478" s="39">
        <v>0</v>
      </c>
      <c r="R478" s="39">
        <v>0</v>
      </c>
      <c r="S478" s="39">
        <v>0</v>
      </c>
      <c r="T478" s="39">
        <v>0</v>
      </c>
      <c r="U478" s="39">
        <v>0</v>
      </c>
      <c r="V478" s="39">
        <v>0</v>
      </c>
      <c r="W478" s="39">
        <v>0</v>
      </c>
      <c r="X478" s="39">
        <v>0</v>
      </c>
      <c r="Y478" s="39">
        <v>0</v>
      </c>
      <c r="Z478" s="39">
        <v>0</v>
      </c>
      <c r="AA478" s="39">
        <v>0</v>
      </c>
      <c r="AB478" s="39">
        <v>0</v>
      </c>
      <c r="AC478" s="39">
        <v>1</v>
      </c>
      <c r="AD478" s="39">
        <v>0</v>
      </c>
      <c r="AE478" s="39">
        <v>0</v>
      </c>
      <c r="AF478" s="39">
        <v>0</v>
      </c>
      <c r="AG478" s="39">
        <v>0</v>
      </c>
      <c r="AH478" s="39">
        <v>0</v>
      </c>
      <c r="AI478" s="39">
        <v>0</v>
      </c>
      <c r="AJ478" s="39">
        <v>0</v>
      </c>
      <c r="AK478" s="39">
        <v>0</v>
      </c>
      <c r="AL478" s="39">
        <v>0</v>
      </c>
      <c r="AM478" s="39">
        <v>0</v>
      </c>
      <c r="AN478" s="39">
        <v>0</v>
      </c>
      <c r="AO478" s="39">
        <v>0</v>
      </c>
      <c r="AP478" s="39"/>
    </row>
    <row r="479" spans="1:42">
      <c r="A479" s="27" t="s">
        <v>2312</v>
      </c>
      <c r="B479" s="27" t="s">
        <v>377</v>
      </c>
      <c r="C479" s="28">
        <v>36529</v>
      </c>
      <c r="D479" s="28">
        <v>173056</v>
      </c>
      <c r="E479" s="27" t="s">
        <v>1824</v>
      </c>
      <c r="F479" s="28">
        <v>416</v>
      </c>
      <c r="G479" s="28">
        <v>416</v>
      </c>
      <c r="H479" s="39">
        <v>1</v>
      </c>
      <c r="I479" s="40">
        <f t="shared" si="2"/>
        <v>0</v>
      </c>
      <c r="J479" s="33">
        <f t="shared" si="3"/>
        <v>1</v>
      </c>
      <c r="K479" s="41">
        <v>1196.069</v>
      </c>
      <c r="L479" s="41">
        <v>57.82208</v>
      </c>
      <c r="M479" s="39">
        <v>0</v>
      </c>
      <c r="N479" s="39">
        <v>0</v>
      </c>
      <c r="O479" s="39">
        <v>0</v>
      </c>
      <c r="P479" s="39">
        <v>1</v>
      </c>
      <c r="Q479" s="39">
        <v>0</v>
      </c>
      <c r="R479" s="39">
        <v>0</v>
      </c>
      <c r="S479" s="39">
        <v>0</v>
      </c>
      <c r="T479" s="39">
        <v>0</v>
      </c>
      <c r="U479" s="39">
        <v>0</v>
      </c>
      <c r="V479" s="39">
        <v>0</v>
      </c>
      <c r="W479" s="39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9">
        <v>1</v>
      </c>
      <c r="AD479" s="39">
        <v>0</v>
      </c>
      <c r="AE479" s="39">
        <v>0</v>
      </c>
      <c r="AF479" s="39">
        <v>0</v>
      </c>
      <c r="AG479" s="39">
        <v>0</v>
      </c>
      <c r="AH479" s="39">
        <v>0</v>
      </c>
      <c r="AI479" s="39">
        <v>0</v>
      </c>
      <c r="AJ479" s="39">
        <v>0</v>
      </c>
      <c r="AK479" s="39">
        <v>0</v>
      </c>
      <c r="AL479" s="39">
        <v>0</v>
      </c>
      <c r="AM479" s="39">
        <v>0</v>
      </c>
      <c r="AN479" s="39">
        <v>0</v>
      </c>
      <c r="AO479" s="39">
        <v>0</v>
      </c>
      <c r="AP479" s="39"/>
    </row>
    <row r="480" spans="1:42">
      <c r="A480" s="27" t="s">
        <v>2313</v>
      </c>
      <c r="B480" s="27" t="s">
        <v>378</v>
      </c>
      <c r="C480" s="28">
        <v>26106</v>
      </c>
      <c r="D480" s="28">
        <v>173056</v>
      </c>
      <c r="E480" s="27" t="s">
        <v>1824</v>
      </c>
      <c r="F480" s="28">
        <v>416</v>
      </c>
      <c r="G480" s="28">
        <v>416</v>
      </c>
      <c r="H480" s="39">
        <v>1</v>
      </c>
      <c r="I480" s="40">
        <f t="shared" si="2"/>
        <v>0</v>
      </c>
      <c r="J480" s="33">
        <f t="shared" si="3"/>
        <v>1</v>
      </c>
      <c r="K480" s="41">
        <v>1063.7329999999999</v>
      </c>
      <c r="L480" s="41">
        <v>78.77328</v>
      </c>
      <c r="M480" s="39">
        <v>0</v>
      </c>
      <c r="N480" s="39">
        <v>0</v>
      </c>
      <c r="O480" s="39">
        <v>0</v>
      </c>
      <c r="P480" s="39">
        <v>1</v>
      </c>
      <c r="Q480" s="39">
        <v>0</v>
      </c>
      <c r="R480" s="39">
        <v>0</v>
      </c>
      <c r="S480" s="39">
        <v>0</v>
      </c>
      <c r="T480" s="39">
        <v>0</v>
      </c>
      <c r="U480" s="39">
        <v>0</v>
      </c>
      <c r="V480" s="39">
        <v>0</v>
      </c>
      <c r="W480" s="39">
        <v>0</v>
      </c>
      <c r="X480" s="39">
        <v>0</v>
      </c>
      <c r="Y480" s="39">
        <v>0</v>
      </c>
      <c r="Z480" s="39">
        <v>0</v>
      </c>
      <c r="AA480" s="39">
        <v>0</v>
      </c>
      <c r="AB480" s="39">
        <v>0</v>
      </c>
      <c r="AC480" s="39">
        <v>1</v>
      </c>
      <c r="AD480" s="39">
        <v>0</v>
      </c>
      <c r="AE480" s="39">
        <v>0</v>
      </c>
      <c r="AF480" s="39">
        <v>0</v>
      </c>
      <c r="AG480" s="39">
        <v>0</v>
      </c>
      <c r="AH480" s="39">
        <v>0</v>
      </c>
      <c r="AI480" s="39">
        <v>0</v>
      </c>
      <c r="AJ480" s="39">
        <v>0</v>
      </c>
      <c r="AK480" s="39">
        <v>0</v>
      </c>
      <c r="AL480" s="39">
        <v>0</v>
      </c>
      <c r="AM480" s="39">
        <v>0</v>
      </c>
      <c r="AN480" s="39">
        <v>0</v>
      </c>
      <c r="AO480" s="39">
        <v>0</v>
      </c>
      <c r="AP480" s="39"/>
    </row>
    <row r="481" spans="1:42">
      <c r="A481" s="27" t="s">
        <v>2314</v>
      </c>
      <c r="B481" s="27" t="s">
        <v>379</v>
      </c>
      <c r="C481" s="28">
        <v>39738</v>
      </c>
      <c r="D481" s="28">
        <v>173056</v>
      </c>
      <c r="E481" s="27" t="s">
        <v>1824</v>
      </c>
      <c r="F481" s="28">
        <v>416</v>
      </c>
      <c r="G481" s="28">
        <v>416</v>
      </c>
      <c r="H481" s="39">
        <v>1</v>
      </c>
      <c r="I481" s="40">
        <f t="shared" si="2"/>
        <v>0</v>
      </c>
      <c r="J481" s="33">
        <f t="shared" si="3"/>
        <v>1</v>
      </c>
      <c r="K481" s="41">
        <v>2086.9369999999999</v>
      </c>
      <c r="L481" s="41">
        <v>74.157290000000003</v>
      </c>
      <c r="M481" s="39">
        <v>0</v>
      </c>
      <c r="N481" s="39">
        <v>0</v>
      </c>
      <c r="O481" s="39">
        <v>0</v>
      </c>
      <c r="P481" s="39">
        <v>1</v>
      </c>
      <c r="Q481" s="39">
        <v>0</v>
      </c>
      <c r="R481" s="39">
        <v>0</v>
      </c>
      <c r="S481" s="39">
        <v>0</v>
      </c>
      <c r="T481" s="39">
        <v>0</v>
      </c>
      <c r="U481" s="39">
        <v>0</v>
      </c>
      <c r="V481" s="39">
        <v>0</v>
      </c>
      <c r="W481" s="39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9">
        <v>1</v>
      </c>
      <c r="AD481" s="39">
        <v>0</v>
      </c>
      <c r="AE481" s="39">
        <v>0</v>
      </c>
      <c r="AF481" s="39">
        <v>0</v>
      </c>
      <c r="AG481" s="39">
        <v>0</v>
      </c>
      <c r="AH481" s="39">
        <v>0</v>
      </c>
      <c r="AI481" s="39">
        <v>0</v>
      </c>
      <c r="AJ481" s="39">
        <v>0</v>
      </c>
      <c r="AK481" s="39">
        <v>0</v>
      </c>
      <c r="AL481" s="39">
        <v>0</v>
      </c>
      <c r="AM481" s="39">
        <v>0</v>
      </c>
      <c r="AN481" s="39">
        <v>0</v>
      </c>
      <c r="AO481" s="39">
        <v>0</v>
      </c>
      <c r="AP481" s="39"/>
    </row>
    <row r="482" spans="1:42">
      <c r="A482" s="27" t="s">
        <v>2315</v>
      </c>
      <c r="B482" s="27" t="s">
        <v>380</v>
      </c>
      <c r="C482" s="28">
        <v>36040</v>
      </c>
      <c r="D482" s="28">
        <v>173056</v>
      </c>
      <c r="E482" s="27" t="s">
        <v>1824</v>
      </c>
      <c r="F482" s="28">
        <v>416</v>
      </c>
      <c r="G482" s="28">
        <v>416</v>
      </c>
      <c r="H482" s="39">
        <v>1</v>
      </c>
      <c r="I482" s="40">
        <f t="shared" si="2"/>
        <v>0</v>
      </c>
      <c r="J482" s="33">
        <f t="shared" si="3"/>
        <v>1</v>
      </c>
      <c r="K482" s="41">
        <v>1938.443</v>
      </c>
      <c r="L482" s="41">
        <v>61.662190000000002</v>
      </c>
      <c r="M482" s="39">
        <v>0</v>
      </c>
      <c r="N482" s="39">
        <v>0</v>
      </c>
      <c r="O482" s="39">
        <v>0</v>
      </c>
      <c r="P482" s="39">
        <v>1</v>
      </c>
      <c r="Q482" s="39">
        <v>0</v>
      </c>
      <c r="R482" s="39">
        <v>0</v>
      </c>
      <c r="S482" s="39">
        <v>0</v>
      </c>
      <c r="T482" s="39">
        <v>0</v>
      </c>
      <c r="U482" s="39">
        <v>0</v>
      </c>
      <c r="V482" s="39">
        <v>0</v>
      </c>
      <c r="W482" s="39">
        <v>0</v>
      </c>
      <c r="X482" s="39">
        <v>0</v>
      </c>
      <c r="Y482" s="39">
        <v>0</v>
      </c>
      <c r="Z482" s="39">
        <v>0</v>
      </c>
      <c r="AA482" s="39">
        <v>0</v>
      </c>
      <c r="AB482" s="39">
        <v>0</v>
      </c>
      <c r="AC482" s="39">
        <v>1</v>
      </c>
      <c r="AD482" s="39">
        <v>0</v>
      </c>
      <c r="AE482" s="39">
        <v>0</v>
      </c>
      <c r="AF482" s="39">
        <v>0</v>
      </c>
      <c r="AG482" s="39">
        <v>0</v>
      </c>
      <c r="AH482" s="39">
        <v>0</v>
      </c>
      <c r="AI482" s="39">
        <v>0</v>
      </c>
      <c r="AJ482" s="39">
        <v>0</v>
      </c>
      <c r="AK482" s="39">
        <v>0</v>
      </c>
      <c r="AL482" s="39">
        <v>0</v>
      </c>
      <c r="AM482" s="39">
        <v>0</v>
      </c>
      <c r="AN482" s="39">
        <v>0</v>
      </c>
      <c r="AO482" s="39">
        <v>0</v>
      </c>
      <c r="AP482" s="39"/>
    </row>
    <row r="483" spans="1:42">
      <c r="A483" s="27" t="s">
        <v>2316</v>
      </c>
      <c r="B483" s="27" t="s">
        <v>1693</v>
      </c>
      <c r="C483" s="28">
        <v>25119</v>
      </c>
      <c r="D483" s="28">
        <v>173056</v>
      </c>
      <c r="E483" s="27" t="s">
        <v>1824</v>
      </c>
      <c r="F483" s="28">
        <v>416</v>
      </c>
      <c r="G483" s="28">
        <v>416</v>
      </c>
      <c r="H483" s="39">
        <v>1</v>
      </c>
      <c r="I483" s="40">
        <f t="shared" si="2"/>
        <v>0</v>
      </c>
      <c r="J483" s="33">
        <f t="shared" si="3"/>
        <v>1</v>
      </c>
      <c r="K483" s="41">
        <v>594.36239999999998</v>
      </c>
      <c r="L483" s="41">
        <v>90.703199999999995</v>
      </c>
      <c r="M483" s="39">
        <v>0</v>
      </c>
      <c r="N483" s="39">
        <v>0</v>
      </c>
      <c r="O483" s="39">
        <v>0</v>
      </c>
      <c r="P483" s="39">
        <v>1</v>
      </c>
      <c r="Q483" s="39">
        <v>0</v>
      </c>
      <c r="R483" s="39">
        <v>0</v>
      </c>
      <c r="S483" s="39">
        <v>0</v>
      </c>
      <c r="T483" s="39">
        <v>0</v>
      </c>
      <c r="U483" s="39">
        <v>0</v>
      </c>
      <c r="V483" s="39">
        <v>0</v>
      </c>
      <c r="W483" s="39">
        <v>0</v>
      </c>
      <c r="X483" s="39">
        <v>0</v>
      </c>
      <c r="Y483" s="39">
        <v>0</v>
      </c>
      <c r="Z483" s="39">
        <v>0</v>
      </c>
      <c r="AA483" s="39">
        <v>0</v>
      </c>
      <c r="AB483" s="39">
        <v>0</v>
      </c>
      <c r="AC483" s="39">
        <v>1</v>
      </c>
      <c r="AD483" s="39">
        <v>0</v>
      </c>
      <c r="AE483" s="39">
        <v>0</v>
      </c>
      <c r="AF483" s="39">
        <v>0</v>
      </c>
      <c r="AG483" s="39">
        <v>0</v>
      </c>
      <c r="AH483" s="39">
        <v>0</v>
      </c>
      <c r="AI483" s="39">
        <v>0</v>
      </c>
      <c r="AJ483" s="39">
        <v>0</v>
      </c>
      <c r="AK483" s="39">
        <v>0</v>
      </c>
      <c r="AL483" s="39">
        <v>0</v>
      </c>
      <c r="AM483" s="39">
        <v>0</v>
      </c>
      <c r="AN483" s="39">
        <v>0</v>
      </c>
      <c r="AO483" s="39">
        <v>0</v>
      </c>
      <c r="AP483" s="39"/>
    </row>
    <row r="484" spans="1:42">
      <c r="A484" s="27" t="s">
        <v>2317</v>
      </c>
      <c r="B484" s="27" t="s">
        <v>381</v>
      </c>
      <c r="C484" s="28">
        <v>39604</v>
      </c>
      <c r="D484" s="28">
        <v>173056</v>
      </c>
      <c r="E484" s="27" t="s">
        <v>1824</v>
      </c>
      <c r="F484" s="28">
        <v>416</v>
      </c>
      <c r="G484" s="28">
        <v>416</v>
      </c>
      <c r="H484" s="39">
        <v>1</v>
      </c>
      <c r="I484" s="40">
        <f t="shared" si="2"/>
        <v>0</v>
      </c>
      <c r="J484" s="33">
        <f t="shared" si="3"/>
        <v>1</v>
      </c>
      <c r="K484" s="41">
        <v>2102.3870000000002</v>
      </c>
      <c r="L484" s="41">
        <v>68.598089999999999</v>
      </c>
      <c r="M484" s="39">
        <v>0</v>
      </c>
      <c r="N484" s="39">
        <v>0</v>
      </c>
      <c r="O484" s="39">
        <v>0</v>
      </c>
      <c r="P484" s="39">
        <v>1</v>
      </c>
      <c r="Q484" s="39">
        <v>0</v>
      </c>
      <c r="R484" s="39">
        <v>0</v>
      </c>
      <c r="S484" s="39">
        <v>0</v>
      </c>
      <c r="T484" s="39">
        <v>0</v>
      </c>
      <c r="U484" s="39">
        <v>0</v>
      </c>
      <c r="V484" s="39">
        <v>0</v>
      </c>
      <c r="W484" s="39">
        <v>0</v>
      </c>
      <c r="X484" s="39">
        <v>0</v>
      </c>
      <c r="Y484" s="39">
        <v>0</v>
      </c>
      <c r="Z484" s="39">
        <v>0</v>
      </c>
      <c r="AA484" s="39">
        <v>0</v>
      </c>
      <c r="AB484" s="39">
        <v>0</v>
      </c>
      <c r="AC484" s="39">
        <v>1</v>
      </c>
      <c r="AD484" s="39">
        <v>0</v>
      </c>
      <c r="AE484" s="39">
        <v>0</v>
      </c>
      <c r="AF484" s="39">
        <v>0</v>
      </c>
      <c r="AG484" s="39">
        <v>0</v>
      </c>
      <c r="AH484" s="39">
        <v>0</v>
      </c>
      <c r="AI484" s="39">
        <v>0</v>
      </c>
      <c r="AJ484" s="39">
        <v>0</v>
      </c>
      <c r="AK484" s="39">
        <v>0</v>
      </c>
      <c r="AL484" s="39">
        <v>0</v>
      </c>
      <c r="AM484" s="39">
        <v>0</v>
      </c>
      <c r="AN484" s="39">
        <v>0</v>
      </c>
      <c r="AO484" s="39">
        <v>0</v>
      </c>
      <c r="AP484" s="39"/>
    </row>
    <row r="485" spans="1:42">
      <c r="A485" s="27" t="s">
        <v>2318</v>
      </c>
      <c r="B485" s="27" t="s">
        <v>382</v>
      </c>
      <c r="C485" s="28">
        <v>44216</v>
      </c>
      <c r="D485" s="28">
        <v>173056</v>
      </c>
      <c r="E485" s="27" t="s">
        <v>1824</v>
      </c>
      <c r="F485" s="28">
        <v>416</v>
      </c>
      <c r="G485" s="28">
        <v>416</v>
      </c>
      <c r="H485" s="39">
        <v>1</v>
      </c>
      <c r="I485" s="40">
        <f t="shared" si="2"/>
        <v>0</v>
      </c>
      <c r="J485" s="33">
        <f t="shared" si="3"/>
        <v>1</v>
      </c>
      <c r="K485" s="41">
        <v>2125.8470000000002</v>
      </c>
      <c r="L485" s="41">
        <v>49.494520000000001</v>
      </c>
      <c r="M485" s="39">
        <v>0</v>
      </c>
      <c r="N485" s="39">
        <v>0</v>
      </c>
      <c r="O485" s="39">
        <v>0</v>
      </c>
      <c r="P485" s="39">
        <v>1</v>
      </c>
      <c r="Q485" s="39">
        <v>0</v>
      </c>
      <c r="R485" s="39">
        <v>0</v>
      </c>
      <c r="S485" s="39">
        <v>0</v>
      </c>
      <c r="T485" s="39">
        <v>0</v>
      </c>
      <c r="U485" s="39">
        <v>0</v>
      </c>
      <c r="V485" s="39">
        <v>0</v>
      </c>
      <c r="W485" s="39">
        <v>0</v>
      </c>
      <c r="X485" s="39">
        <v>0</v>
      </c>
      <c r="Y485" s="39">
        <v>0</v>
      </c>
      <c r="Z485" s="39">
        <v>0</v>
      </c>
      <c r="AA485" s="39">
        <v>0</v>
      </c>
      <c r="AB485" s="39">
        <v>0</v>
      </c>
      <c r="AC485" s="39">
        <v>1</v>
      </c>
      <c r="AD485" s="39">
        <v>0</v>
      </c>
      <c r="AE485" s="39">
        <v>0</v>
      </c>
      <c r="AF485" s="39">
        <v>0</v>
      </c>
      <c r="AG485" s="39">
        <v>0</v>
      </c>
      <c r="AH485" s="39">
        <v>0</v>
      </c>
      <c r="AI485" s="39">
        <v>0</v>
      </c>
      <c r="AJ485" s="39">
        <v>0</v>
      </c>
      <c r="AK485" s="39">
        <v>0</v>
      </c>
      <c r="AL485" s="39">
        <v>0</v>
      </c>
      <c r="AM485" s="39">
        <v>0</v>
      </c>
      <c r="AN485" s="39">
        <v>0</v>
      </c>
      <c r="AO485" s="39">
        <v>0</v>
      </c>
      <c r="AP485" s="39"/>
    </row>
    <row r="486" spans="1:42">
      <c r="A486" s="27" t="s">
        <v>2319</v>
      </c>
      <c r="B486" s="27" t="s">
        <v>383</v>
      </c>
      <c r="C486" s="28">
        <v>38088</v>
      </c>
      <c r="D486" s="28">
        <v>173056</v>
      </c>
      <c r="E486" s="27" t="s">
        <v>1824</v>
      </c>
      <c r="F486" s="28">
        <v>416</v>
      </c>
      <c r="G486" s="28">
        <v>416</v>
      </c>
      <c r="H486" s="39">
        <v>1</v>
      </c>
      <c r="I486" s="40">
        <f t="shared" si="2"/>
        <v>0</v>
      </c>
      <c r="J486" s="33">
        <f t="shared" si="3"/>
        <v>1</v>
      </c>
      <c r="K486" s="41">
        <v>1384.5619999999999</v>
      </c>
      <c r="L486" s="41">
        <v>37.380589999999998</v>
      </c>
      <c r="M486" s="39">
        <v>0</v>
      </c>
      <c r="N486" s="39">
        <v>0</v>
      </c>
      <c r="O486" s="39">
        <v>0</v>
      </c>
      <c r="P486" s="39">
        <v>1</v>
      </c>
      <c r="Q486" s="39">
        <v>0</v>
      </c>
      <c r="R486" s="39">
        <v>0</v>
      </c>
      <c r="S486" s="39">
        <v>0</v>
      </c>
      <c r="T486" s="39">
        <v>0</v>
      </c>
      <c r="U486" s="39">
        <v>0</v>
      </c>
      <c r="V486" s="39">
        <v>0</v>
      </c>
      <c r="W486" s="39">
        <v>0</v>
      </c>
      <c r="X486" s="39">
        <v>0</v>
      </c>
      <c r="Y486" s="39">
        <v>0</v>
      </c>
      <c r="Z486" s="39">
        <v>0</v>
      </c>
      <c r="AA486" s="39">
        <v>0</v>
      </c>
      <c r="AB486" s="39">
        <v>0</v>
      </c>
      <c r="AC486" s="39">
        <v>1</v>
      </c>
      <c r="AD486" s="39">
        <v>0</v>
      </c>
      <c r="AE486" s="39">
        <v>0</v>
      </c>
      <c r="AF486" s="39">
        <v>0</v>
      </c>
      <c r="AG486" s="39">
        <v>0</v>
      </c>
      <c r="AH486" s="39">
        <v>0</v>
      </c>
      <c r="AI486" s="39">
        <v>0</v>
      </c>
      <c r="AJ486" s="39">
        <v>0</v>
      </c>
      <c r="AK486" s="39">
        <v>0</v>
      </c>
      <c r="AL486" s="39">
        <v>0</v>
      </c>
      <c r="AM486" s="39">
        <v>0</v>
      </c>
      <c r="AN486" s="39">
        <v>0</v>
      </c>
      <c r="AO486" s="39">
        <v>0</v>
      </c>
      <c r="AP486" s="39"/>
    </row>
    <row r="487" spans="1:42">
      <c r="A487" s="27" t="s">
        <v>2320</v>
      </c>
      <c r="B487" s="27" t="s">
        <v>384</v>
      </c>
      <c r="C487" s="28">
        <v>42211</v>
      </c>
      <c r="D487" s="28">
        <v>173056</v>
      </c>
      <c r="E487" s="27" t="s">
        <v>1824</v>
      </c>
      <c r="F487" s="28">
        <v>416</v>
      </c>
      <c r="G487" s="28">
        <v>416</v>
      </c>
      <c r="H487" s="39">
        <v>1</v>
      </c>
      <c r="I487" s="40">
        <f t="shared" si="2"/>
        <v>0</v>
      </c>
      <c r="J487" s="33">
        <f t="shared" si="3"/>
        <v>1</v>
      </c>
      <c r="K487" s="41">
        <v>3280.4810000000002</v>
      </c>
      <c r="L487" s="41">
        <v>72.460449999999994</v>
      </c>
      <c r="M487" s="39">
        <v>0</v>
      </c>
      <c r="N487" s="39">
        <v>0</v>
      </c>
      <c r="O487" s="39">
        <v>0</v>
      </c>
      <c r="P487" s="39">
        <v>1</v>
      </c>
      <c r="Q487" s="39">
        <v>0</v>
      </c>
      <c r="R487" s="39">
        <v>0</v>
      </c>
      <c r="S487" s="39">
        <v>0</v>
      </c>
      <c r="T487" s="39">
        <v>0</v>
      </c>
      <c r="U487" s="39">
        <v>0</v>
      </c>
      <c r="V487" s="39">
        <v>0</v>
      </c>
      <c r="W487" s="39">
        <v>0</v>
      </c>
      <c r="X487" s="39">
        <v>0</v>
      </c>
      <c r="Y487" s="39">
        <v>0</v>
      </c>
      <c r="Z487" s="39">
        <v>0</v>
      </c>
      <c r="AA487" s="39">
        <v>0</v>
      </c>
      <c r="AB487" s="39">
        <v>0</v>
      </c>
      <c r="AC487" s="39">
        <v>1</v>
      </c>
      <c r="AD487" s="39">
        <v>0</v>
      </c>
      <c r="AE487" s="39">
        <v>0</v>
      </c>
      <c r="AF487" s="39">
        <v>0</v>
      </c>
      <c r="AG487" s="39">
        <v>0</v>
      </c>
      <c r="AH487" s="39">
        <v>0</v>
      </c>
      <c r="AI487" s="39">
        <v>0</v>
      </c>
      <c r="AJ487" s="39">
        <v>0</v>
      </c>
      <c r="AK487" s="39">
        <v>0</v>
      </c>
      <c r="AL487" s="39">
        <v>0</v>
      </c>
      <c r="AM487" s="39">
        <v>0</v>
      </c>
      <c r="AN487" s="39">
        <v>0</v>
      </c>
      <c r="AO487" s="39">
        <v>0</v>
      </c>
      <c r="AP487" s="39"/>
    </row>
    <row r="488" spans="1:42">
      <c r="A488" s="27" t="s">
        <v>2321</v>
      </c>
      <c r="B488" s="27" t="s">
        <v>385</v>
      </c>
      <c r="C488" s="28">
        <v>39364</v>
      </c>
      <c r="D488" s="28">
        <v>173056</v>
      </c>
      <c r="E488" s="27" t="s">
        <v>1824</v>
      </c>
      <c r="F488" s="28">
        <v>416</v>
      </c>
      <c r="G488" s="28">
        <v>416</v>
      </c>
      <c r="H488" s="39">
        <v>1</v>
      </c>
      <c r="I488" s="40">
        <f t="shared" si="2"/>
        <v>0</v>
      </c>
      <c r="J488" s="33">
        <f t="shared" si="3"/>
        <v>1</v>
      </c>
      <c r="K488" s="41">
        <v>3450.366</v>
      </c>
      <c r="L488" s="41">
        <v>71.025499999999994</v>
      </c>
      <c r="M488" s="39">
        <v>0</v>
      </c>
      <c r="N488" s="39">
        <v>0</v>
      </c>
      <c r="O488" s="39">
        <v>0</v>
      </c>
      <c r="P488" s="39">
        <v>1</v>
      </c>
      <c r="Q488" s="39">
        <v>0</v>
      </c>
      <c r="R488" s="39">
        <v>0</v>
      </c>
      <c r="S488" s="39">
        <v>0</v>
      </c>
      <c r="T488" s="39">
        <v>0</v>
      </c>
      <c r="U488" s="39">
        <v>0</v>
      </c>
      <c r="V488" s="39">
        <v>0</v>
      </c>
      <c r="W488" s="39">
        <v>0</v>
      </c>
      <c r="X488" s="39">
        <v>0</v>
      </c>
      <c r="Y488" s="39">
        <v>0</v>
      </c>
      <c r="Z488" s="39">
        <v>0</v>
      </c>
      <c r="AA488" s="39">
        <v>0</v>
      </c>
      <c r="AB488" s="39">
        <v>0</v>
      </c>
      <c r="AC488" s="39">
        <v>1</v>
      </c>
      <c r="AD488" s="39">
        <v>0</v>
      </c>
      <c r="AE488" s="39">
        <v>0</v>
      </c>
      <c r="AF488" s="39">
        <v>0</v>
      </c>
      <c r="AG488" s="39">
        <v>0</v>
      </c>
      <c r="AH488" s="39">
        <v>0</v>
      </c>
      <c r="AI488" s="39">
        <v>0</v>
      </c>
      <c r="AJ488" s="39">
        <v>0</v>
      </c>
      <c r="AK488" s="39">
        <v>0</v>
      </c>
      <c r="AL488" s="39">
        <v>0</v>
      </c>
      <c r="AM488" s="39">
        <v>0</v>
      </c>
      <c r="AN488" s="39">
        <v>0</v>
      </c>
      <c r="AO488" s="39">
        <v>0</v>
      </c>
      <c r="AP488" s="39"/>
    </row>
    <row r="489" spans="1:42">
      <c r="A489" s="27" t="s">
        <v>2322</v>
      </c>
      <c r="B489" s="27" t="s">
        <v>1576</v>
      </c>
      <c r="C489" s="28">
        <v>25409</v>
      </c>
      <c r="D489" s="28">
        <v>173056</v>
      </c>
      <c r="E489" s="27" t="s">
        <v>1824</v>
      </c>
      <c r="F489" s="28">
        <v>416</v>
      </c>
      <c r="G489" s="28">
        <v>416</v>
      </c>
      <c r="H489" s="39">
        <v>1</v>
      </c>
      <c r="I489" s="40">
        <f t="shared" si="2"/>
        <v>0</v>
      </c>
      <c r="J489" s="33">
        <f t="shared" si="3"/>
        <v>1</v>
      </c>
      <c r="K489" s="41">
        <v>542.09789999999998</v>
      </c>
      <c r="L489" s="41">
        <v>61.699649999999998</v>
      </c>
      <c r="M489" s="39">
        <v>0</v>
      </c>
      <c r="N489" s="39">
        <v>0</v>
      </c>
      <c r="O489" s="39">
        <v>0</v>
      </c>
      <c r="P489" s="39">
        <v>1</v>
      </c>
      <c r="Q489" s="39">
        <v>0</v>
      </c>
      <c r="R489" s="39">
        <v>0</v>
      </c>
      <c r="S489" s="39">
        <v>0</v>
      </c>
      <c r="T489" s="39">
        <v>0</v>
      </c>
      <c r="U489" s="39">
        <v>0</v>
      </c>
      <c r="V489" s="39">
        <v>0</v>
      </c>
      <c r="W489" s="39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0</v>
      </c>
      <c r="AC489" s="39">
        <v>1</v>
      </c>
      <c r="AD489" s="39">
        <v>0</v>
      </c>
      <c r="AE489" s="39">
        <v>0</v>
      </c>
      <c r="AF489" s="39">
        <v>0</v>
      </c>
      <c r="AG489" s="39">
        <v>0</v>
      </c>
      <c r="AH489" s="39">
        <v>0</v>
      </c>
      <c r="AI489" s="39">
        <v>0</v>
      </c>
      <c r="AJ489" s="39">
        <v>0</v>
      </c>
      <c r="AK489" s="39">
        <v>0</v>
      </c>
      <c r="AL489" s="39">
        <v>0</v>
      </c>
      <c r="AM489" s="39">
        <v>0</v>
      </c>
      <c r="AN489" s="39">
        <v>0</v>
      </c>
      <c r="AO489" s="39">
        <v>0</v>
      </c>
      <c r="AP489" s="39"/>
    </row>
    <row r="490" spans="1:42">
      <c r="A490" s="27" t="s">
        <v>2323</v>
      </c>
      <c r="B490" s="27" t="s">
        <v>386</v>
      </c>
      <c r="C490" s="28">
        <v>22585</v>
      </c>
      <c r="D490" s="28">
        <v>173056</v>
      </c>
      <c r="E490" s="27" t="s">
        <v>1824</v>
      </c>
      <c r="F490" s="28">
        <v>416</v>
      </c>
      <c r="G490" s="28">
        <v>416</v>
      </c>
      <c r="H490" s="39">
        <v>1</v>
      </c>
      <c r="I490" s="40">
        <f t="shared" si="2"/>
        <v>0</v>
      </c>
      <c r="J490" s="33">
        <f t="shared" si="3"/>
        <v>1</v>
      </c>
      <c r="K490" s="41">
        <v>286.75569999999999</v>
      </c>
      <c r="L490" s="41">
        <v>83.964579999999998</v>
      </c>
      <c r="M490" s="39">
        <v>0</v>
      </c>
      <c r="N490" s="39">
        <v>0</v>
      </c>
      <c r="O490" s="39">
        <v>0</v>
      </c>
      <c r="P490" s="39">
        <v>1</v>
      </c>
      <c r="Q490" s="39">
        <v>0</v>
      </c>
      <c r="R490" s="39">
        <v>0</v>
      </c>
      <c r="S490" s="39">
        <v>0</v>
      </c>
      <c r="T490" s="39">
        <v>0</v>
      </c>
      <c r="U490" s="39">
        <v>0</v>
      </c>
      <c r="V490" s="39">
        <v>0</v>
      </c>
      <c r="W490" s="39">
        <v>0</v>
      </c>
      <c r="X490" s="39">
        <v>0</v>
      </c>
      <c r="Y490" s="39">
        <v>0</v>
      </c>
      <c r="Z490" s="39">
        <v>0</v>
      </c>
      <c r="AA490" s="39">
        <v>0</v>
      </c>
      <c r="AB490" s="39">
        <v>0</v>
      </c>
      <c r="AC490" s="39">
        <v>1</v>
      </c>
      <c r="AD490" s="39">
        <v>0</v>
      </c>
      <c r="AE490" s="39">
        <v>0</v>
      </c>
      <c r="AF490" s="39">
        <v>0</v>
      </c>
      <c r="AG490" s="39">
        <v>0</v>
      </c>
      <c r="AH490" s="39">
        <v>0</v>
      </c>
      <c r="AI490" s="39">
        <v>0</v>
      </c>
      <c r="AJ490" s="39">
        <v>0</v>
      </c>
      <c r="AK490" s="39">
        <v>0</v>
      </c>
      <c r="AL490" s="39">
        <v>0</v>
      </c>
      <c r="AM490" s="39">
        <v>0</v>
      </c>
      <c r="AN490" s="39">
        <v>0</v>
      </c>
      <c r="AO490" s="39">
        <v>0</v>
      </c>
      <c r="AP490" s="39"/>
    </row>
    <row r="491" spans="1:42">
      <c r="A491" s="27" t="s">
        <v>2324</v>
      </c>
      <c r="B491" s="27" t="s">
        <v>1577</v>
      </c>
      <c r="C491" s="28">
        <v>32059</v>
      </c>
      <c r="D491" s="28">
        <v>173056</v>
      </c>
      <c r="E491" s="27" t="s">
        <v>1824</v>
      </c>
      <c r="F491" s="28">
        <v>416</v>
      </c>
      <c r="G491" s="28">
        <v>416</v>
      </c>
      <c r="H491" s="39">
        <v>1</v>
      </c>
      <c r="I491" s="40">
        <f t="shared" si="2"/>
        <v>0</v>
      </c>
      <c r="J491" s="33">
        <f t="shared" si="3"/>
        <v>1</v>
      </c>
      <c r="K491" s="41">
        <v>2707.1419999999998</v>
      </c>
      <c r="L491" s="41">
        <v>62.145040000000002</v>
      </c>
      <c r="M491" s="39">
        <v>0</v>
      </c>
      <c r="N491" s="39">
        <v>0</v>
      </c>
      <c r="O491" s="39">
        <v>0</v>
      </c>
      <c r="P491" s="39">
        <v>1</v>
      </c>
      <c r="Q491" s="39">
        <v>0</v>
      </c>
      <c r="R491" s="39">
        <v>0</v>
      </c>
      <c r="S491" s="39">
        <v>0</v>
      </c>
      <c r="T491" s="39">
        <v>0</v>
      </c>
      <c r="U491" s="39">
        <v>0</v>
      </c>
      <c r="V491" s="39">
        <v>0</v>
      </c>
      <c r="W491" s="39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0</v>
      </c>
      <c r="AC491" s="39">
        <v>1</v>
      </c>
      <c r="AD491" s="39">
        <v>0</v>
      </c>
      <c r="AE491" s="39">
        <v>0</v>
      </c>
      <c r="AF491" s="39">
        <v>0</v>
      </c>
      <c r="AG491" s="39">
        <v>0</v>
      </c>
      <c r="AH491" s="39">
        <v>0</v>
      </c>
      <c r="AI491" s="39">
        <v>0</v>
      </c>
      <c r="AJ491" s="39">
        <v>0</v>
      </c>
      <c r="AK491" s="39">
        <v>0</v>
      </c>
      <c r="AL491" s="39">
        <v>0</v>
      </c>
      <c r="AM491" s="39">
        <v>0</v>
      </c>
      <c r="AN491" s="39">
        <v>0</v>
      </c>
      <c r="AO491" s="39">
        <v>0</v>
      </c>
      <c r="AP491" s="39"/>
    </row>
    <row r="492" spans="1:42">
      <c r="A492" s="27" t="s">
        <v>2325</v>
      </c>
      <c r="B492" s="27" t="s">
        <v>1694</v>
      </c>
      <c r="C492" s="28">
        <v>38195</v>
      </c>
      <c r="D492" s="28">
        <v>173056</v>
      </c>
      <c r="E492" s="27" t="s">
        <v>1824</v>
      </c>
      <c r="F492" s="28">
        <v>416</v>
      </c>
      <c r="G492" s="28">
        <v>416</v>
      </c>
      <c r="H492" s="39">
        <v>1</v>
      </c>
      <c r="I492" s="40">
        <f t="shared" si="2"/>
        <v>0</v>
      </c>
      <c r="J492" s="33">
        <f t="shared" si="3"/>
        <v>1</v>
      </c>
      <c r="K492" s="41">
        <v>3380.9349999999999</v>
      </c>
      <c r="L492" s="41">
        <v>82.934960000000004</v>
      </c>
      <c r="M492" s="39">
        <v>0</v>
      </c>
      <c r="N492" s="39">
        <v>0</v>
      </c>
      <c r="O492" s="39">
        <v>0</v>
      </c>
      <c r="P492" s="39">
        <v>1</v>
      </c>
      <c r="Q492" s="39">
        <v>0</v>
      </c>
      <c r="R492" s="39">
        <v>0</v>
      </c>
      <c r="S492" s="39">
        <v>0</v>
      </c>
      <c r="T492" s="39">
        <v>0</v>
      </c>
      <c r="U492" s="39">
        <v>0</v>
      </c>
      <c r="V492" s="39">
        <v>0</v>
      </c>
      <c r="W492" s="39">
        <v>0</v>
      </c>
      <c r="X492" s="39">
        <v>0</v>
      </c>
      <c r="Y492" s="39">
        <v>0</v>
      </c>
      <c r="Z492" s="39">
        <v>0</v>
      </c>
      <c r="AA492" s="39">
        <v>0</v>
      </c>
      <c r="AB492" s="39">
        <v>0</v>
      </c>
      <c r="AC492" s="39">
        <v>1</v>
      </c>
      <c r="AD492" s="39">
        <v>0</v>
      </c>
      <c r="AE492" s="39">
        <v>0</v>
      </c>
      <c r="AF492" s="39">
        <v>0</v>
      </c>
      <c r="AG492" s="39">
        <v>0</v>
      </c>
      <c r="AH492" s="39">
        <v>0</v>
      </c>
      <c r="AI492" s="39">
        <v>0</v>
      </c>
      <c r="AJ492" s="39">
        <v>0</v>
      </c>
      <c r="AK492" s="39">
        <v>0</v>
      </c>
      <c r="AL492" s="39">
        <v>0</v>
      </c>
      <c r="AM492" s="39">
        <v>0</v>
      </c>
      <c r="AN492" s="39">
        <v>0</v>
      </c>
      <c r="AO492" s="39">
        <v>0</v>
      </c>
      <c r="AP492" s="39"/>
    </row>
    <row r="493" spans="1:42">
      <c r="A493" s="27" t="s">
        <v>2326</v>
      </c>
      <c r="B493" s="27" t="s">
        <v>387</v>
      </c>
      <c r="C493" s="28">
        <v>43070</v>
      </c>
      <c r="D493" s="28">
        <v>173056</v>
      </c>
      <c r="E493" s="27" t="s">
        <v>1824</v>
      </c>
      <c r="F493" s="28">
        <v>416</v>
      </c>
      <c r="G493" s="28">
        <v>416</v>
      </c>
      <c r="H493" s="39">
        <v>1</v>
      </c>
      <c r="I493" s="40">
        <f t="shared" si="2"/>
        <v>0</v>
      </c>
      <c r="J493" s="33">
        <f t="shared" si="3"/>
        <v>1</v>
      </c>
      <c r="K493" s="41">
        <v>3943.5070000000001</v>
      </c>
      <c r="L493" s="41">
        <v>60.036340000000003</v>
      </c>
      <c r="M493" s="39">
        <v>0</v>
      </c>
      <c r="N493" s="39">
        <v>0</v>
      </c>
      <c r="O493" s="39">
        <v>0</v>
      </c>
      <c r="P493" s="39">
        <v>1</v>
      </c>
      <c r="Q493" s="39">
        <v>0</v>
      </c>
      <c r="R493" s="39">
        <v>0</v>
      </c>
      <c r="S493" s="39">
        <v>0</v>
      </c>
      <c r="T493" s="39">
        <v>0</v>
      </c>
      <c r="U493" s="39">
        <v>0</v>
      </c>
      <c r="V493" s="39">
        <v>0</v>
      </c>
      <c r="W493" s="39">
        <v>0</v>
      </c>
      <c r="X493" s="39">
        <v>0</v>
      </c>
      <c r="Y493" s="39">
        <v>0</v>
      </c>
      <c r="Z493" s="39">
        <v>0</v>
      </c>
      <c r="AA493" s="39">
        <v>0</v>
      </c>
      <c r="AB493" s="39">
        <v>0</v>
      </c>
      <c r="AC493" s="39">
        <v>1</v>
      </c>
      <c r="AD493" s="39">
        <v>0</v>
      </c>
      <c r="AE493" s="39">
        <v>0</v>
      </c>
      <c r="AF493" s="39">
        <v>0</v>
      </c>
      <c r="AG493" s="39">
        <v>0</v>
      </c>
      <c r="AH493" s="39">
        <v>0</v>
      </c>
      <c r="AI493" s="39">
        <v>0</v>
      </c>
      <c r="AJ493" s="39">
        <v>0</v>
      </c>
      <c r="AK493" s="39">
        <v>0</v>
      </c>
      <c r="AL493" s="39">
        <v>0</v>
      </c>
      <c r="AM493" s="39">
        <v>0</v>
      </c>
      <c r="AN493" s="39">
        <v>0</v>
      </c>
      <c r="AO493" s="39">
        <v>0</v>
      </c>
      <c r="AP493" s="39"/>
    </row>
    <row r="494" spans="1:42">
      <c r="A494" s="27" t="s">
        <v>2327</v>
      </c>
      <c r="B494" s="27" t="s">
        <v>388</v>
      </c>
      <c r="C494" s="28">
        <v>35611</v>
      </c>
      <c r="D494" s="28">
        <v>173056</v>
      </c>
      <c r="E494" s="27" t="s">
        <v>1824</v>
      </c>
      <c r="F494" s="28">
        <v>416</v>
      </c>
      <c r="G494" s="28">
        <v>416</v>
      </c>
      <c r="H494" s="39">
        <v>1</v>
      </c>
      <c r="I494" s="40">
        <f t="shared" si="2"/>
        <v>0</v>
      </c>
      <c r="J494" s="33">
        <f t="shared" si="3"/>
        <v>1</v>
      </c>
      <c r="K494" s="41">
        <v>1402.8240000000001</v>
      </c>
      <c r="L494" s="41">
        <v>69.079319999999996</v>
      </c>
      <c r="M494" s="39">
        <v>0</v>
      </c>
      <c r="N494" s="39">
        <v>0</v>
      </c>
      <c r="O494" s="39">
        <v>0</v>
      </c>
      <c r="P494" s="39">
        <v>1</v>
      </c>
      <c r="Q494" s="39">
        <v>0</v>
      </c>
      <c r="R494" s="39">
        <v>0</v>
      </c>
      <c r="S494" s="39">
        <v>0</v>
      </c>
      <c r="T494" s="39">
        <v>0</v>
      </c>
      <c r="U494" s="39">
        <v>0</v>
      </c>
      <c r="V494" s="39">
        <v>0</v>
      </c>
      <c r="W494" s="39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9">
        <v>1</v>
      </c>
      <c r="AD494" s="39">
        <v>0</v>
      </c>
      <c r="AE494" s="39">
        <v>0</v>
      </c>
      <c r="AF494" s="39">
        <v>0</v>
      </c>
      <c r="AG494" s="39">
        <v>0</v>
      </c>
      <c r="AH494" s="39">
        <v>0</v>
      </c>
      <c r="AI494" s="39">
        <v>0</v>
      </c>
      <c r="AJ494" s="39">
        <v>0</v>
      </c>
      <c r="AK494" s="39">
        <v>0</v>
      </c>
      <c r="AL494" s="39">
        <v>0</v>
      </c>
      <c r="AM494" s="39">
        <v>0</v>
      </c>
      <c r="AN494" s="39">
        <v>0</v>
      </c>
      <c r="AO494" s="39">
        <v>0</v>
      </c>
      <c r="AP494" s="39"/>
    </row>
    <row r="495" spans="1:42">
      <c r="A495" s="27" t="s">
        <v>2328</v>
      </c>
      <c r="B495" s="27" t="s">
        <v>389</v>
      </c>
      <c r="C495" s="28">
        <v>32616</v>
      </c>
      <c r="D495" s="28">
        <v>173056</v>
      </c>
      <c r="E495" s="27" t="s">
        <v>1824</v>
      </c>
      <c r="F495" s="28">
        <v>416</v>
      </c>
      <c r="G495" s="28">
        <v>416</v>
      </c>
      <c r="H495" s="39">
        <v>1</v>
      </c>
      <c r="I495" s="40">
        <f t="shared" si="2"/>
        <v>0</v>
      </c>
      <c r="J495" s="33">
        <f t="shared" si="3"/>
        <v>1</v>
      </c>
      <c r="K495" s="41">
        <v>972.57299999999998</v>
      </c>
      <c r="L495" s="41">
        <v>59.275280000000002</v>
      </c>
      <c r="M495" s="39">
        <v>0</v>
      </c>
      <c r="N495" s="39">
        <v>0</v>
      </c>
      <c r="O495" s="39">
        <v>0</v>
      </c>
      <c r="P495" s="39">
        <v>1</v>
      </c>
      <c r="Q495" s="39">
        <v>0</v>
      </c>
      <c r="R495" s="39">
        <v>0</v>
      </c>
      <c r="S495" s="39">
        <v>0</v>
      </c>
      <c r="T495" s="39">
        <v>0</v>
      </c>
      <c r="U495" s="39">
        <v>0</v>
      </c>
      <c r="V495" s="39">
        <v>0</v>
      </c>
      <c r="W495" s="39">
        <v>0</v>
      </c>
      <c r="X495" s="39">
        <v>0</v>
      </c>
      <c r="Y495" s="39">
        <v>0</v>
      </c>
      <c r="Z495" s="39">
        <v>0</v>
      </c>
      <c r="AA495" s="39">
        <v>0</v>
      </c>
      <c r="AB495" s="39">
        <v>0</v>
      </c>
      <c r="AC495" s="39">
        <v>1</v>
      </c>
      <c r="AD495" s="39">
        <v>0</v>
      </c>
      <c r="AE495" s="39">
        <v>0</v>
      </c>
      <c r="AF495" s="39">
        <v>0</v>
      </c>
      <c r="AG495" s="39">
        <v>0</v>
      </c>
      <c r="AH495" s="39">
        <v>0</v>
      </c>
      <c r="AI495" s="39">
        <v>0</v>
      </c>
      <c r="AJ495" s="39">
        <v>0</v>
      </c>
      <c r="AK495" s="39">
        <v>0</v>
      </c>
      <c r="AL495" s="39">
        <v>0</v>
      </c>
      <c r="AM495" s="39">
        <v>0</v>
      </c>
      <c r="AN495" s="39">
        <v>0</v>
      </c>
      <c r="AO495" s="39">
        <v>0</v>
      </c>
      <c r="AP495" s="39"/>
    </row>
    <row r="496" spans="1:42">
      <c r="A496" s="27" t="s">
        <v>2329</v>
      </c>
      <c r="B496" s="27" t="s">
        <v>390</v>
      </c>
      <c r="C496" s="28">
        <v>29341</v>
      </c>
      <c r="D496" s="28">
        <v>173056</v>
      </c>
      <c r="E496" s="27" t="s">
        <v>1824</v>
      </c>
      <c r="F496" s="28">
        <v>416</v>
      </c>
      <c r="G496" s="28">
        <v>416</v>
      </c>
      <c r="H496" s="39">
        <v>1</v>
      </c>
      <c r="I496" s="40">
        <f t="shared" si="2"/>
        <v>0</v>
      </c>
      <c r="J496" s="33">
        <f t="shared" si="3"/>
        <v>1</v>
      </c>
      <c r="K496" s="41">
        <v>521.01890000000003</v>
      </c>
      <c r="L496" s="41">
        <v>61.326650000000001</v>
      </c>
      <c r="M496" s="39">
        <v>0</v>
      </c>
      <c r="N496" s="39">
        <v>0</v>
      </c>
      <c r="O496" s="39">
        <v>0</v>
      </c>
      <c r="P496" s="39">
        <v>1</v>
      </c>
      <c r="Q496" s="39">
        <v>0</v>
      </c>
      <c r="R496" s="39">
        <v>0</v>
      </c>
      <c r="S496" s="39">
        <v>0</v>
      </c>
      <c r="T496" s="39">
        <v>0</v>
      </c>
      <c r="U496" s="39">
        <v>0</v>
      </c>
      <c r="V496" s="39">
        <v>0</v>
      </c>
      <c r="W496" s="39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9">
        <v>1</v>
      </c>
      <c r="AD496" s="39">
        <v>0</v>
      </c>
      <c r="AE496" s="39">
        <v>0</v>
      </c>
      <c r="AF496" s="39">
        <v>0</v>
      </c>
      <c r="AG496" s="39">
        <v>0</v>
      </c>
      <c r="AH496" s="39">
        <v>0</v>
      </c>
      <c r="AI496" s="39">
        <v>0</v>
      </c>
      <c r="AJ496" s="39">
        <v>0</v>
      </c>
      <c r="AK496" s="39">
        <v>0</v>
      </c>
      <c r="AL496" s="39">
        <v>0</v>
      </c>
      <c r="AM496" s="39">
        <v>0</v>
      </c>
      <c r="AN496" s="39">
        <v>0</v>
      </c>
      <c r="AO496" s="39">
        <v>0</v>
      </c>
      <c r="AP496" s="39"/>
    </row>
    <row r="497" spans="1:42">
      <c r="A497" s="27" t="s">
        <v>2330</v>
      </c>
      <c r="B497" s="27" t="s">
        <v>391</v>
      </c>
      <c r="C497" s="28">
        <v>26579</v>
      </c>
      <c r="D497" s="28">
        <v>173056</v>
      </c>
      <c r="E497" s="27" t="s">
        <v>1824</v>
      </c>
      <c r="F497" s="28">
        <v>416</v>
      </c>
      <c r="G497" s="28">
        <v>416</v>
      </c>
      <c r="H497" s="39">
        <v>1</v>
      </c>
      <c r="I497" s="40">
        <f t="shared" si="2"/>
        <v>0</v>
      </c>
      <c r="J497" s="33">
        <f t="shared" si="3"/>
        <v>1</v>
      </c>
      <c r="K497" s="41">
        <v>555.52750000000003</v>
      </c>
      <c r="L497" s="41">
        <v>63.802430000000001</v>
      </c>
      <c r="M497" s="39">
        <v>0</v>
      </c>
      <c r="N497" s="39">
        <v>0</v>
      </c>
      <c r="O497" s="39">
        <v>0</v>
      </c>
      <c r="P497" s="39">
        <v>1</v>
      </c>
      <c r="Q497" s="39">
        <v>0</v>
      </c>
      <c r="R497" s="39">
        <v>0</v>
      </c>
      <c r="S497" s="39">
        <v>0</v>
      </c>
      <c r="T497" s="39">
        <v>0</v>
      </c>
      <c r="U497" s="39">
        <v>0</v>
      </c>
      <c r="V497" s="39">
        <v>0</v>
      </c>
      <c r="W497" s="39">
        <v>0</v>
      </c>
      <c r="X497" s="39">
        <v>0</v>
      </c>
      <c r="Y497" s="39">
        <v>0</v>
      </c>
      <c r="Z497" s="39">
        <v>0</v>
      </c>
      <c r="AA497" s="39">
        <v>0</v>
      </c>
      <c r="AB497" s="39">
        <v>0</v>
      </c>
      <c r="AC497" s="39">
        <v>1</v>
      </c>
      <c r="AD497" s="39">
        <v>0</v>
      </c>
      <c r="AE497" s="39">
        <v>0</v>
      </c>
      <c r="AF497" s="39">
        <v>0</v>
      </c>
      <c r="AG497" s="39">
        <v>0</v>
      </c>
      <c r="AH497" s="39">
        <v>0</v>
      </c>
      <c r="AI497" s="39">
        <v>0</v>
      </c>
      <c r="AJ497" s="39">
        <v>0</v>
      </c>
      <c r="AK497" s="39">
        <v>0</v>
      </c>
      <c r="AL497" s="39">
        <v>0</v>
      </c>
      <c r="AM497" s="39">
        <v>0</v>
      </c>
      <c r="AN497" s="39">
        <v>0</v>
      </c>
      <c r="AO497" s="39">
        <v>0</v>
      </c>
      <c r="AP497" s="39"/>
    </row>
    <row r="498" spans="1:42">
      <c r="A498" s="27" t="s">
        <v>2331</v>
      </c>
      <c r="B498" s="27" t="s">
        <v>392</v>
      </c>
      <c r="C498" s="28">
        <v>23665</v>
      </c>
      <c r="D498" s="28">
        <v>173056</v>
      </c>
      <c r="E498" s="27" t="s">
        <v>1824</v>
      </c>
      <c r="F498" s="28">
        <v>416</v>
      </c>
      <c r="G498" s="28">
        <v>416</v>
      </c>
      <c r="H498" s="39">
        <v>1</v>
      </c>
      <c r="I498" s="40">
        <f t="shared" si="2"/>
        <v>0</v>
      </c>
      <c r="J498" s="33">
        <f t="shared" si="3"/>
        <v>1</v>
      </c>
      <c r="K498" s="41">
        <v>343.15800000000002</v>
      </c>
      <c r="L498" s="41">
        <v>70.12003</v>
      </c>
      <c r="M498" s="39">
        <v>0</v>
      </c>
      <c r="N498" s="39">
        <v>0</v>
      </c>
      <c r="O498" s="39">
        <v>0</v>
      </c>
      <c r="P498" s="39">
        <v>1</v>
      </c>
      <c r="Q498" s="39">
        <v>0</v>
      </c>
      <c r="R498" s="39">
        <v>0</v>
      </c>
      <c r="S498" s="39">
        <v>0</v>
      </c>
      <c r="T498" s="39">
        <v>0</v>
      </c>
      <c r="U498" s="39">
        <v>0</v>
      </c>
      <c r="V498" s="39">
        <v>0</v>
      </c>
      <c r="W498" s="39">
        <v>0</v>
      </c>
      <c r="X498" s="39">
        <v>0</v>
      </c>
      <c r="Y498" s="39">
        <v>0</v>
      </c>
      <c r="Z498" s="39">
        <v>0</v>
      </c>
      <c r="AA498" s="39">
        <v>0</v>
      </c>
      <c r="AB498" s="39">
        <v>0</v>
      </c>
      <c r="AC498" s="39">
        <v>1</v>
      </c>
      <c r="AD498" s="39">
        <v>0</v>
      </c>
      <c r="AE498" s="39">
        <v>0</v>
      </c>
      <c r="AF498" s="39">
        <v>0</v>
      </c>
      <c r="AG498" s="39">
        <v>0</v>
      </c>
      <c r="AH498" s="39">
        <v>0</v>
      </c>
      <c r="AI498" s="39">
        <v>0</v>
      </c>
      <c r="AJ498" s="39">
        <v>0</v>
      </c>
      <c r="AK498" s="39">
        <v>0</v>
      </c>
      <c r="AL498" s="39">
        <v>0</v>
      </c>
      <c r="AM498" s="39">
        <v>0</v>
      </c>
      <c r="AN498" s="39">
        <v>0</v>
      </c>
      <c r="AO498" s="39">
        <v>0</v>
      </c>
      <c r="AP498" s="39"/>
    </row>
    <row r="499" spans="1:42">
      <c r="A499" s="27" t="s">
        <v>2332</v>
      </c>
      <c r="B499" s="27" t="s">
        <v>1695</v>
      </c>
      <c r="C499" s="28">
        <v>25175</v>
      </c>
      <c r="D499" s="28">
        <v>173056</v>
      </c>
      <c r="E499" s="27" t="s">
        <v>1824</v>
      </c>
      <c r="F499" s="28">
        <v>416</v>
      </c>
      <c r="G499" s="28">
        <v>416</v>
      </c>
      <c r="H499" s="39">
        <v>1</v>
      </c>
      <c r="I499" s="40">
        <f t="shared" si="2"/>
        <v>0</v>
      </c>
      <c r="J499" s="33">
        <f t="shared" si="3"/>
        <v>1</v>
      </c>
      <c r="K499" s="41">
        <v>376.8698</v>
      </c>
      <c r="L499" s="41">
        <v>55.642609999999998</v>
      </c>
      <c r="M499" s="39">
        <v>0</v>
      </c>
      <c r="N499" s="39">
        <v>0</v>
      </c>
      <c r="O499" s="39">
        <v>0</v>
      </c>
      <c r="P499" s="39">
        <v>1</v>
      </c>
      <c r="Q499" s="39">
        <v>0</v>
      </c>
      <c r="R499" s="39">
        <v>0</v>
      </c>
      <c r="S499" s="39">
        <v>0</v>
      </c>
      <c r="T499" s="39">
        <v>0</v>
      </c>
      <c r="U499" s="39">
        <v>0</v>
      </c>
      <c r="V499" s="39">
        <v>0</v>
      </c>
      <c r="W499" s="39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9">
        <v>1</v>
      </c>
      <c r="AD499" s="39">
        <v>0</v>
      </c>
      <c r="AE499" s="39">
        <v>0</v>
      </c>
      <c r="AF499" s="39">
        <v>0</v>
      </c>
      <c r="AG499" s="39">
        <v>0</v>
      </c>
      <c r="AH499" s="39">
        <v>0</v>
      </c>
      <c r="AI499" s="39">
        <v>0</v>
      </c>
      <c r="AJ499" s="39">
        <v>0</v>
      </c>
      <c r="AK499" s="39">
        <v>0</v>
      </c>
      <c r="AL499" s="39">
        <v>0</v>
      </c>
      <c r="AM499" s="39">
        <v>0</v>
      </c>
      <c r="AN499" s="39">
        <v>0</v>
      </c>
      <c r="AO499" s="39">
        <v>0</v>
      </c>
      <c r="AP499" s="39"/>
    </row>
    <row r="500" spans="1:42">
      <c r="A500" s="27" t="s">
        <v>2333</v>
      </c>
      <c r="B500" s="27" t="s">
        <v>393</v>
      </c>
      <c r="C500" s="28">
        <v>37737</v>
      </c>
      <c r="D500" s="28">
        <v>173056</v>
      </c>
      <c r="E500" s="27" t="s">
        <v>1824</v>
      </c>
      <c r="F500" s="28">
        <v>416</v>
      </c>
      <c r="G500" s="28">
        <v>416</v>
      </c>
      <c r="H500" s="39">
        <v>1</v>
      </c>
      <c r="I500" s="40">
        <f t="shared" si="2"/>
        <v>0</v>
      </c>
      <c r="J500" s="33">
        <f t="shared" si="3"/>
        <v>1</v>
      </c>
      <c r="K500" s="41">
        <v>1821.0530000000001</v>
      </c>
      <c r="L500" s="41">
        <v>51.799160000000001</v>
      </c>
      <c r="M500" s="39">
        <v>0</v>
      </c>
      <c r="N500" s="39">
        <v>0</v>
      </c>
      <c r="O500" s="39">
        <v>0</v>
      </c>
      <c r="P500" s="39">
        <v>1</v>
      </c>
      <c r="Q500" s="39">
        <v>0</v>
      </c>
      <c r="R500" s="39">
        <v>0</v>
      </c>
      <c r="S500" s="39">
        <v>0</v>
      </c>
      <c r="T500" s="39">
        <v>0</v>
      </c>
      <c r="U500" s="39">
        <v>0</v>
      </c>
      <c r="V500" s="39">
        <v>0</v>
      </c>
      <c r="W500" s="39">
        <v>0</v>
      </c>
      <c r="X500" s="39">
        <v>0</v>
      </c>
      <c r="Y500" s="39">
        <v>0</v>
      </c>
      <c r="Z500" s="39">
        <v>0</v>
      </c>
      <c r="AA500" s="39">
        <v>0</v>
      </c>
      <c r="AB500" s="39">
        <v>0</v>
      </c>
      <c r="AC500" s="39">
        <v>1</v>
      </c>
      <c r="AD500" s="39">
        <v>0</v>
      </c>
      <c r="AE500" s="39">
        <v>0</v>
      </c>
      <c r="AF500" s="39">
        <v>0</v>
      </c>
      <c r="AG500" s="39">
        <v>0</v>
      </c>
      <c r="AH500" s="39">
        <v>0</v>
      </c>
      <c r="AI500" s="39">
        <v>0</v>
      </c>
      <c r="AJ500" s="39">
        <v>0</v>
      </c>
      <c r="AK500" s="39">
        <v>0</v>
      </c>
      <c r="AL500" s="39">
        <v>0</v>
      </c>
      <c r="AM500" s="39">
        <v>0</v>
      </c>
      <c r="AN500" s="39">
        <v>0</v>
      </c>
      <c r="AO500" s="39">
        <v>0</v>
      </c>
      <c r="AP500" s="39"/>
    </row>
    <row r="501" spans="1:42">
      <c r="A501" s="27" t="s">
        <v>2334</v>
      </c>
      <c r="B501" s="27" t="s">
        <v>394</v>
      </c>
      <c r="C501" s="28">
        <v>31144</v>
      </c>
      <c r="D501" s="28">
        <v>173056</v>
      </c>
      <c r="E501" s="27" t="s">
        <v>1824</v>
      </c>
      <c r="F501" s="28">
        <v>416</v>
      </c>
      <c r="G501" s="28">
        <v>416</v>
      </c>
      <c r="H501" s="39">
        <v>1</v>
      </c>
      <c r="I501" s="40">
        <f t="shared" si="2"/>
        <v>0</v>
      </c>
      <c r="J501" s="33">
        <f t="shared" si="3"/>
        <v>1</v>
      </c>
      <c r="K501" s="41">
        <v>2027.864</v>
      </c>
      <c r="L501" s="41">
        <v>81.740690000000001</v>
      </c>
      <c r="M501" s="39">
        <v>0</v>
      </c>
      <c r="N501" s="39">
        <v>0</v>
      </c>
      <c r="O501" s="39">
        <v>0</v>
      </c>
      <c r="P501" s="39">
        <v>1</v>
      </c>
      <c r="Q501" s="39">
        <v>0</v>
      </c>
      <c r="R501" s="39">
        <v>0</v>
      </c>
      <c r="S501" s="39">
        <v>0</v>
      </c>
      <c r="T501" s="39">
        <v>0</v>
      </c>
      <c r="U501" s="39">
        <v>0</v>
      </c>
      <c r="V501" s="39">
        <v>0</v>
      </c>
      <c r="W501" s="39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9">
        <v>1</v>
      </c>
      <c r="AD501" s="39">
        <v>0</v>
      </c>
      <c r="AE501" s="39">
        <v>0</v>
      </c>
      <c r="AF501" s="39">
        <v>0</v>
      </c>
      <c r="AG501" s="39">
        <v>0</v>
      </c>
      <c r="AH501" s="39">
        <v>0</v>
      </c>
      <c r="AI501" s="39">
        <v>0</v>
      </c>
      <c r="AJ501" s="39">
        <v>0</v>
      </c>
      <c r="AK501" s="39">
        <v>0</v>
      </c>
      <c r="AL501" s="39">
        <v>0</v>
      </c>
      <c r="AM501" s="39">
        <v>0</v>
      </c>
      <c r="AN501" s="39">
        <v>0</v>
      </c>
      <c r="AO501" s="39">
        <v>0</v>
      </c>
      <c r="AP501" s="39"/>
    </row>
    <row r="502" spans="1:42">
      <c r="A502" s="27" t="s">
        <v>2335</v>
      </c>
      <c r="B502" s="27" t="s">
        <v>1696</v>
      </c>
      <c r="C502" s="28">
        <v>38796</v>
      </c>
      <c r="D502" s="28">
        <v>173056</v>
      </c>
      <c r="E502" s="27" t="s">
        <v>1824</v>
      </c>
      <c r="F502" s="28">
        <v>416</v>
      </c>
      <c r="G502" s="28">
        <v>416</v>
      </c>
      <c r="H502" s="39">
        <v>1</v>
      </c>
      <c r="I502" s="40">
        <f t="shared" si="2"/>
        <v>0</v>
      </c>
      <c r="J502" s="33">
        <f t="shared" si="3"/>
        <v>1</v>
      </c>
      <c r="K502" s="41">
        <v>2783.4609999999998</v>
      </c>
      <c r="L502" s="41">
        <v>64.975189999999998</v>
      </c>
      <c r="M502" s="39">
        <v>0</v>
      </c>
      <c r="N502" s="39">
        <v>0</v>
      </c>
      <c r="O502" s="39">
        <v>0</v>
      </c>
      <c r="P502" s="39">
        <v>1</v>
      </c>
      <c r="Q502" s="39">
        <v>0</v>
      </c>
      <c r="R502" s="39">
        <v>0</v>
      </c>
      <c r="S502" s="39">
        <v>0</v>
      </c>
      <c r="T502" s="39">
        <v>0</v>
      </c>
      <c r="U502" s="39">
        <v>0</v>
      </c>
      <c r="V502" s="39">
        <v>0</v>
      </c>
      <c r="W502" s="39">
        <v>0</v>
      </c>
      <c r="X502" s="39">
        <v>0</v>
      </c>
      <c r="Y502" s="39">
        <v>0</v>
      </c>
      <c r="Z502" s="39">
        <v>0</v>
      </c>
      <c r="AA502" s="39">
        <v>0</v>
      </c>
      <c r="AB502" s="39">
        <v>0</v>
      </c>
      <c r="AC502" s="39">
        <v>1</v>
      </c>
      <c r="AD502" s="39">
        <v>0</v>
      </c>
      <c r="AE502" s="39">
        <v>0</v>
      </c>
      <c r="AF502" s="39">
        <v>0</v>
      </c>
      <c r="AG502" s="39">
        <v>0</v>
      </c>
      <c r="AH502" s="39">
        <v>0</v>
      </c>
      <c r="AI502" s="39">
        <v>0</v>
      </c>
      <c r="AJ502" s="39">
        <v>0</v>
      </c>
      <c r="AK502" s="39">
        <v>0</v>
      </c>
      <c r="AL502" s="39">
        <v>0</v>
      </c>
      <c r="AM502" s="39">
        <v>0</v>
      </c>
      <c r="AN502" s="39">
        <v>0</v>
      </c>
      <c r="AO502" s="39">
        <v>0</v>
      </c>
      <c r="AP502" s="39"/>
    </row>
    <row r="503" spans="1:42">
      <c r="A503" s="27" t="s">
        <v>2336</v>
      </c>
      <c r="B503" s="27" t="s">
        <v>395</v>
      </c>
      <c r="C503" s="28">
        <v>34016</v>
      </c>
      <c r="D503" s="28">
        <v>173056</v>
      </c>
      <c r="E503" s="27" t="s">
        <v>1824</v>
      </c>
      <c r="F503" s="28">
        <v>416</v>
      </c>
      <c r="G503" s="28">
        <v>416</v>
      </c>
      <c r="H503" s="39">
        <v>1</v>
      </c>
      <c r="I503" s="40">
        <f t="shared" si="2"/>
        <v>0</v>
      </c>
      <c r="J503" s="33">
        <f t="shared" si="3"/>
        <v>1</v>
      </c>
      <c r="K503" s="41">
        <v>883.48609999999996</v>
      </c>
      <c r="L503" s="41">
        <v>55.357970000000002</v>
      </c>
      <c r="M503" s="39">
        <v>0</v>
      </c>
      <c r="N503" s="39">
        <v>0</v>
      </c>
      <c r="O503" s="39">
        <v>0</v>
      </c>
      <c r="P503" s="39">
        <v>1</v>
      </c>
      <c r="Q503" s="39">
        <v>0</v>
      </c>
      <c r="R503" s="39">
        <v>0</v>
      </c>
      <c r="S503" s="39">
        <v>0</v>
      </c>
      <c r="T503" s="39">
        <v>0</v>
      </c>
      <c r="U503" s="39">
        <v>0</v>
      </c>
      <c r="V503" s="39">
        <v>0</v>
      </c>
      <c r="W503" s="39">
        <v>0</v>
      </c>
      <c r="X503" s="39">
        <v>0</v>
      </c>
      <c r="Y503" s="39">
        <v>0</v>
      </c>
      <c r="Z503" s="39">
        <v>0</v>
      </c>
      <c r="AA503" s="39">
        <v>0</v>
      </c>
      <c r="AB503" s="39">
        <v>0</v>
      </c>
      <c r="AC503" s="39">
        <v>1</v>
      </c>
      <c r="AD503" s="39">
        <v>0</v>
      </c>
      <c r="AE503" s="39">
        <v>0</v>
      </c>
      <c r="AF503" s="39">
        <v>0</v>
      </c>
      <c r="AG503" s="39">
        <v>0</v>
      </c>
      <c r="AH503" s="39">
        <v>0</v>
      </c>
      <c r="AI503" s="39">
        <v>0</v>
      </c>
      <c r="AJ503" s="39">
        <v>0</v>
      </c>
      <c r="AK503" s="39">
        <v>0</v>
      </c>
      <c r="AL503" s="39">
        <v>0</v>
      </c>
      <c r="AM503" s="39">
        <v>0</v>
      </c>
      <c r="AN503" s="39">
        <v>0</v>
      </c>
      <c r="AO503" s="39">
        <v>0</v>
      </c>
      <c r="AP503" s="39"/>
    </row>
    <row r="504" spans="1:42">
      <c r="A504" s="27" t="s">
        <v>2337</v>
      </c>
      <c r="B504" s="27" t="s">
        <v>396</v>
      </c>
      <c r="C504" s="28">
        <v>38639</v>
      </c>
      <c r="D504" s="28">
        <v>173056</v>
      </c>
      <c r="E504" s="27" t="s">
        <v>1824</v>
      </c>
      <c r="F504" s="28">
        <v>416</v>
      </c>
      <c r="G504" s="28">
        <v>416</v>
      </c>
      <c r="H504" s="39">
        <v>1</v>
      </c>
      <c r="I504" s="40">
        <f t="shared" si="2"/>
        <v>0</v>
      </c>
      <c r="J504" s="33">
        <f t="shared" si="3"/>
        <v>1</v>
      </c>
      <c r="K504" s="41">
        <v>1885.6579999999999</v>
      </c>
      <c r="L504" s="41">
        <v>58.377499999999998</v>
      </c>
      <c r="M504" s="39">
        <v>0</v>
      </c>
      <c r="N504" s="39">
        <v>0</v>
      </c>
      <c r="O504" s="39">
        <v>0</v>
      </c>
      <c r="P504" s="39">
        <v>1</v>
      </c>
      <c r="Q504" s="39">
        <v>0</v>
      </c>
      <c r="R504" s="39">
        <v>0</v>
      </c>
      <c r="S504" s="39">
        <v>0</v>
      </c>
      <c r="T504" s="39">
        <v>0</v>
      </c>
      <c r="U504" s="39">
        <v>0</v>
      </c>
      <c r="V504" s="39">
        <v>0</v>
      </c>
      <c r="W504" s="39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9">
        <v>1</v>
      </c>
      <c r="AD504" s="39">
        <v>0</v>
      </c>
      <c r="AE504" s="39">
        <v>0</v>
      </c>
      <c r="AF504" s="39">
        <v>0</v>
      </c>
      <c r="AG504" s="39">
        <v>0</v>
      </c>
      <c r="AH504" s="39">
        <v>0</v>
      </c>
      <c r="AI504" s="39">
        <v>0</v>
      </c>
      <c r="AJ504" s="39">
        <v>0</v>
      </c>
      <c r="AK504" s="39">
        <v>0</v>
      </c>
      <c r="AL504" s="39">
        <v>0</v>
      </c>
      <c r="AM504" s="39">
        <v>0</v>
      </c>
      <c r="AN504" s="39">
        <v>0</v>
      </c>
      <c r="AO504" s="39">
        <v>0</v>
      </c>
      <c r="AP504" s="39"/>
    </row>
    <row r="505" spans="1:42">
      <c r="A505" s="27" t="s">
        <v>2338</v>
      </c>
      <c r="B505" s="27" t="s">
        <v>397</v>
      </c>
      <c r="C505" s="28">
        <v>31688</v>
      </c>
      <c r="D505" s="28">
        <v>173056</v>
      </c>
      <c r="E505" s="27" t="s">
        <v>1824</v>
      </c>
      <c r="F505" s="28">
        <v>416</v>
      </c>
      <c r="G505" s="28">
        <v>416</v>
      </c>
      <c r="H505" s="39">
        <v>1</v>
      </c>
      <c r="I505" s="40">
        <f t="shared" si="2"/>
        <v>0</v>
      </c>
      <c r="J505" s="33">
        <f t="shared" si="3"/>
        <v>1</v>
      </c>
      <c r="K505" s="41">
        <v>1384.3589999999999</v>
      </c>
      <c r="L505" s="41">
        <v>83.502790000000005</v>
      </c>
      <c r="M505" s="39">
        <v>0</v>
      </c>
      <c r="N505" s="39">
        <v>0</v>
      </c>
      <c r="O505" s="39">
        <v>0</v>
      </c>
      <c r="P505" s="39">
        <v>1</v>
      </c>
      <c r="Q505" s="39">
        <v>0</v>
      </c>
      <c r="R505" s="39">
        <v>0</v>
      </c>
      <c r="S505" s="39">
        <v>0</v>
      </c>
      <c r="T505" s="39">
        <v>0</v>
      </c>
      <c r="U505" s="39">
        <v>0</v>
      </c>
      <c r="V505" s="39">
        <v>0</v>
      </c>
      <c r="W505" s="39">
        <v>0</v>
      </c>
      <c r="X505" s="39">
        <v>0</v>
      </c>
      <c r="Y505" s="39">
        <v>0</v>
      </c>
      <c r="Z505" s="39">
        <v>0</v>
      </c>
      <c r="AA505" s="39">
        <v>0</v>
      </c>
      <c r="AB505" s="39">
        <v>0</v>
      </c>
      <c r="AC505" s="39">
        <v>1</v>
      </c>
      <c r="AD505" s="39">
        <v>0</v>
      </c>
      <c r="AE505" s="39">
        <v>0</v>
      </c>
      <c r="AF505" s="39">
        <v>0</v>
      </c>
      <c r="AG505" s="39">
        <v>0</v>
      </c>
      <c r="AH505" s="39">
        <v>0</v>
      </c>
      <c r="AI505" s="39">
        <v>0</v>
      </c>
      <c r="AJ505" s="39">
        <v>0</v>
      </c>
      <c r="AK505" s="39">
        <v>0</v>
      </c>
      <c r="AL505" s="39">
        <v>0</v>
      </c>
      <c r="AM505" s="39">
        <v>0</v>
      </c>
      <c r="AN505" s="39">
        <v>0</v>
      </c>
      <c r="AO505" s="39">
        <v>0</v>
      </c>
      <c r="AP505" s="39"/>
    </row>
    <row r="506" spans="1:42">
      <c r="A506" s="27" t="s">
        <v>2339</v>
      </c>
      <c r="B506" s="27" t="s">
        <v>1697</v>
      </c>
      <c r="C506" s="28">
        <v>32074</v>
      </c>
      <c r="D506" s="28">
        <v>173056</v>
      </c>
      <c r="E506" s="27" t="s">
        <v>1824</v>
      </c>
      <c r="F506" s="28">
        <v>416</v>
      </c>
      <c r="G506" s="28">
        <v>416</v>
      </c>
      <c r="H506" s="39">
        <v>1</v>
      </c>
      <c r="I506" s="40">
        <f t="shared" si="2"/>
        <v>0</v>
      </c>
      <c r="J506" s="33">
        <f t="shared" si="3"/>
        <v>1</v>
      </c>
      <c r="K506" s="41">
        <v>1816.029</v>
      </c>
      <c r="L506" s="41">
        <v>78.564899999999994</v>
      </c>
      <c r="M506" s="39">
        <v>0</v>
      </c>
      <c r="N506" s="39">
        <v>0</v>
      </c>
      <c r="O506" s="39">
        <v>0</v>
      </c>
      <c r="P506" s="39">
        <v>1</v>
      </c>
      <c r="Q506" s="39">
        <v>0</v>
      </c>
      <c r="R506" s="39">
        <v>0</v>
      </c>
      <c r="S506" s="39">
        <v>0</v>
      </c>
      <c r="T506" s="39">
        <v>0</v>
      </c>
      <c r="U506" s="39">
        <v>0</v>
      </c>
      <c r="V506" s="39">
        <v>0</v>
      </c>
      <c r="W506" s="39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9">
        <v>1</v>
      </c>
      <c r="AD506" s="39">
        <v>0</v>
      </c>
      <c r="AE506" s="39">
        <v>0</v>
      </c>
      <c r="AF506" s="39">
        <v>0</v>
      </c>
      <c r="AG506" s="39">
        <v>0</v>
      </c>
      <c r="AH506" s="39">
        <v>0</v>
      </c>
      <c r="AI506" s="39">
        <v>0</v>
      </c>
      <c r="AJ506" s="39">
        <v>0</v>
      </c>
      <c r="AK506" s="39">
        <v>0</v>
      </c>
      <c r="AL506" s="39">
        <v>0</v>
      </c>
      <c r="AM506" s="39">
        <v>0</v>
      </c>
      <c r="AN506" s="39">
        <v>0</v>
      </c>
      <c r="AO506" s="39">
        <v>0</v>
      </c>
      <c r="AP506" s="39"/>
    </row>
    <row r="507" spans="1:42">
      <c r="A507" s="27" t="s">
        <v>2340</v>
      </c>
      <c r="B507" s="27" t="s">
        <v>398</v>
      </c>
      <c r="C507" s="28">
        <v>34476</v>
      </c>
      <c r="D507" s="28">
        <v>173056</v>
      </c>
      <c r="E507" s="27" t="s">
        <v>1824</v>
      </c>
      <c r="F507" s="28">
        <v>416</v>
      </c>
      <c r="G507" s="28">
        <v>416</v>
      </c>
      <c r="H507" s="39">
        <v>1</v>
      </c>
      <c r="I507" s="40">
        <f t="shared" si="2"/>
        <v>0</v>
      </c>
      <c r="J507" s="33">
        <f t="shared" si="3"/>
        <v>1</v>
      </c>
      <c r="K507" s="41">
        <v>1892.1659999999999</v>
      </c>
      <c r="L507" s="41">
        <v>83.095979999999997</v>
      </c>
      <c r="M507" s="39">
        <v>0</v>
      </c>
      <c r="N507" s="39">
        <v>0</v>
      </c>
      <c r="O507" s="39">
        <v>0</v>
      </c>
      <c r="P507" s="39">
        <v>1</v>
      </c>
      <c r="Q507" s="39">
        <v>0</v>
      </c>
      <c r="R507" s="39">
        <v>0</v>
      </c>
      <c r="S507" s="39">
        <v>0</v>
      </c>
      <c r="T507" s="39">
        <v>0</v>
      </c>
      <c r="U507" s="39">
        <v>0</v>
      </c>
      <c r="V507" s="39">
        <v>0</v>
      </c>
      <c r="W507" s="39">
        <v>0</v>
      </c>
      <c r="X507" s="39">
        <v>0</v>
      </c>
      <c r="Y507" s="39">
        <v>0</v>
      </c>
      <c r="Z507" s="39">
        <v>0</v>
      </c>
      <c r="AA507" s="39">
        <v>0</v>
      </c>
      <c r="AB507" s="39">
        <v>0</v>
      </c>
      <c r="AC507" s="39">
        <v>1</v>
      </c>
      <c r="AD507" s="39">
        <v>0</v>
      </c>
      <c r="AE507" s="39">
        <v>0</v>
      </c>
      <c r="AF507" s="39">
        <v>0</v>
      </c>
      <c r="AG507" s="39">
        <v>0</v>
      </c>
      <c r="AH507" s="39">
        <v>0</v>
      </c>
      <c r="AI507" s="39">
        <v>0</v>
      </c>
      <c r="AJ507" s="39">
        <v>0</v>
      </c>
      <c r="AK507" s="39">
        <v>0</v>
      </c>
      <c r="AL507" s="39">
        <v>0</v>
      </c>
      <c r="AM507" s="39">
        <v>0</v>
      </c>
      <c r="AN507" s="39">
        <v>0</v>
      </c>
      <c r="AO507" s="39">
        <v>0</v>
      </c>
      <c r="AP507" s="39"/>
    </row>
    <row r="508" spans="1:42">
      <c r="A508" s="27" t="s">
        <v>2341</v>
      </c>
      <c r="B508" s="27" t="s">
        <v>399</v>
      </c>
      <c r="C508" s="28">
        <v>39977</v>
      </c>
      <c r="D508" s="28">
        <v>173056</v>
      </c>
      <c r="E508" s="27" t="s">
        <v>1824</v>
      </c>
      <c r="F508" s="28">
        <v>416</v>
      </c>
      <c r="G508" s="28">
        <v>416</v>
      </c>
      <c r="H508" s="39">
        <v>1</v>
      </c>
      <c r="I508" s="40">
        <f t="shared" si="2"/>
        <v>0</v>
      </c>
      <c r="J508" s="33">
        <f t="shared" si="3"/>
        <v>1</v>
      </c>
      <c r="K508" s="41">
        <v>1089.289</v>
      </c>
      <c r="L508" s="41">
        <v>63.278739999999999</v>
      </c>
      <c r="M508" s="39">
        <v>0</v>
      </c>
      <c r="N508" s="39">
        <v>0</v>
      </c>
      <c r="O508" s="39">
        <v>0</v>
      </c>
      <c r="P508" s="39">
        <v>1</v>
      </c>
      <c r="Q508" s="39">
        <v>0</v>
      </c>
      <c r="R508" s="39">
        <v>0</v>
      </c>
      <c r="S508" s="39">
        <v>0</v>
      </c>
      <c r="T508" s="39">
        <v>0</v>
      </c>
      <c r="U508" s="39">
        <v>0</v>
      </c>
      <c r="V508" s="39">
        <v>0</v>
      </c>
      <c r="W508" s="39">
        <v>0</v>
      </c>
      <c r="X508" s="39">
        <v>0</v>
      </c>
      <c r="Y508" s="39">
        <v>0</v>
      </c>
      <c r="Z508" s="39">
        <v>0</v>
      </c>
      <c r="AA508" s="39">
        <v>0</v>
      </c>
      <c r="AB508" s="39">
        <v>0</v>
      </c>
      <c r="AC508" s="39">
        <v>1</v>
      </c>
      <c r="AD508" s="39">
        <v>0</v>
      </c>
      <c r="AE508" s="39">
        <v>0</v>
      </c>
      <c r="AF508" s="39">
        <v>0</v>
      </c>
      <c r="AG508" s="39">
        <v>0</v>
      </c>
      <c r="AH508" s="39">
        <v>0</v>
      </c>
      <c r="AI508" s="39">
        <v>0</v>
      </c>
      <c r="AJ508" s="39">
        <v>0</v>
      </c>
      <c r="AK508" s="39">
        <v>0</v>
      </c>
      <c r="AL508" s="39">
        <v>0</v>
      </c>
      <c r="AM508" s="39">
        <v>0</v>
      </c>
      <c r="AN508" s="39">
        <v>0</v>
      </c>
      <c r="AO508" s="39">
        <v>0</v>
      </c>
      <c r="AP508" s="39"/>
    </row>
    <row r="509" spans="1:42">
      <c r="A509" s="27" t="s">
        <v>2342</v>
      </c>
      <c r="B509" s="27" t="s">
        <v>400</v>
      </c>
      <c r="C509" s="28">
        <v>25394</v>
      </c>
      <c r="D509" s="28">
        <v>173056</v>
      </c>
      <c r="E509" s="27" t="s">
        <v>1824</v>
      </c>
      <c r="F509" s="28">
        <v>416</v>
      </c>
      <c r="G509" s="28">
        <v>416</v>
      </c>
      <c r="H509" s="39">
        <v>1</v>
      </c>
      <c r="I509" s="40">
        <f t="shared" si="2"/>
        <v>0</v>
      </c>
      <c r="J509" s="33">
        <f t="shared" si="3"/>
        <v>1</v>
      </c>
      <c r="K509" s="41">
        <v>760.29989999999998</v>
      </c>
      <c r="L509" s="41">
        <v>83.204080000000005</v>
      </c>
      <c r="M509" s="39">
        <v>0</v>
      </c>
      <c r="N509" s="39">
        <v>0</v>
      </c>
      <c r="O509" s="39">
        <v>0</v>
      </c>
      <c r="P509" s="39">
        <v>1</v>
      </c>
      <c r="Q509" s="39">
        <v>0</v>
      </c>
      <c r="R509" s="39">
        <v>0</v>
      </c>
      <c r="S509" s="39">
        <v>0</v>
      </c>
      <c r="T509" s="39">
        <v>0</v>
      </c>
      <c r="U509" s="39">
        <v>0</v>
      </c>
      <c r="V509" s="39">
        <v>0</v>
      </c>
      <c r="W509" s="39">
        <v>0</v>
      </c>
      <c r="X509" s="39">
        <v>0</v>
      </c>
      <c r="Y509" s="39">
        <v>0</v>
      </c>
      <c r="Z509" s="39">
        <v>0</v>
      </c>
      <c r="AA509" s="39">
        <v>0</v>
      </c>
      <c r="AB509" s="39">
        <v>0</v>
      </c>
      <c r="AC509" s="39">
        <v>1</v>
      </c>
      <c r="AD509" s="39">
        <v>0</v>
      </c>
      <c r="AE509" s="39">
        <v>0</v>
      </c>
      <c r="AF509" s="39">
        <v>0</v>
      </c>
      <c r="AG509" s="39">
        <v>0</v>
      </c>
      <c r="AH509" s="39">
        <v>0</v>
      </c>
      <c r="AI509" s="39">
        <v>0</v>
      </c>
      <c r="AJ509" s="39">
        <v>0</v>
      </c>
      <c r="AK509" s="39">
        <v>0</v>
      </c>
      <c r="AL509" s="39">
        <v>0</v>
      </c>
      <c r="AM509" s="39">
        <v>0</v>
      </c>
      <c r="AN509" s="39">
        <v>0</v>
      </c>
      <c r="AO509" s="39">
        <v>0</v>
      </c>
      <c r="AP509" s="39"/>
    </row>
    <row r="510" spans="1:42">
      <c r="A510" s="27" t="s">
        <v>2343</v>
      </c>
      <c r="B510" s="27" t="s">
        <v>401</v>
      </c>
      <c r="C510" s="28">
        <v>40129</v>
      </c>
      <c r="D510" s="28">
        <v>173056</v>
      </c>
      <c r="E510" s="27" t="s">
        <v>1824</v>
      </c>
      <c r="F510" s="28">
        <v>416</v>
      </c>
      <c r="G510" s="28">
        <v>416</v>
      </c>
      <c r="H510" s="39">
        <v>1</v>
      </c>
      <c r="I510" s="40">
        <f t="shared" si="2"/>
        <v>0</v>
      </c>
      <c r="J510" s="33">
        <f t="shared" si="3"/>
        <v>1</v>
      </c>
      <c r="K510" s="41">
        <v>2173.9259999999999</v>
      </c>
      <c r="L510" s="41">
        <v>61.796419999999998</v>
      </c>
      <c r="M510" s="39">
        <v>0</v>
      </c>
      <c r="N510" s="39">
        <v>0</v>
      </c>
      <c r="O510" s="39">
        <v>0</v>
      </c>
      <c r="P510" s="39">
        <v>1</v>
      </c>
      <c r="Q510" s="39">
        <v>0</v>
      </c>
      <c r="R510" s="39">
        <v>0</v>
      </c>
      <c r="S510" s="39">
        <v>0</v>
      </c>
      <c r="T510" s="39">
        <v>0</v>
      </c>
      <c r="U510" s="39">
        <v>0</v>
      </c>
      <c r="V510" s="39">
        <v>0</v>
      </c>
      <c r="W510" s="39">
        <v>0</v>
      </c>
      <c r="X510" s="39">
        <v>0</v>
      </c>
      <c r="Y510" s="39">
        <v>0</v>
      </c>
      <c r="Z510" s="39">
        <v>0</v>
      </c>
      <c r="AA510" s="39">
        <v>0</v>
      </c>
      <c r="AB510" s="39">
        <v>0</v>
      </c>
      <c r="AC510" s="39">
        <v>1</v>
      </c>
      <c r="AD510" s="39">
        <v>0</v>
      </c>
      <c r="AE510" s="39">
        <v>0</v>
      </c>
      <c r="AF510" s="39">
        <v>0</v>
      </c>
      <c r="AG510" s="39">
        <v>0</v>
      </c>
      <c r="AH510" s="39">
        <v>0</v>
      </c>
      <c r="AI510" s="39">
        <v>0</v>
      </c>
      <c r="AJ510" s="39">
        <v>0</v>
      </c>
      <c r="AK510" s="39">
        <v>0</v>
      </c>
      <c r="AL510" s="39">
        <v>0</v>
      </c>
      <c r="AM510" s="39">
        <v>0</v>
      </c>
      <c r="AN510" s="39">
        <v>0</v>
      </c>
      <c r="AO510" s="39">
        <v>0</v>
      </c>
      <c r="AP510" s="39"/>
    </row>
    <row r="511" spans="1:42">
      <c r="A511" s="27" t="s">
        <v>2344</v>
      </c>
      <c r="B511" s="27" t="s">
        <v>402</v>
      </c>
      <c r="C511" s="28">
        <v>42116</v>
      </c>
      <c r="D511" s="28">
        <v>173056</v>
      </c>
      <c r="E511" s="27" t="s">
        <v>1824</v>
      </c>
      <c r="F511" s="28">
        <v>416</v>
      </c>
      <c r="G511" s="28">
        <v>416</v>
      </c>
      <c r="H511" s="39">
        <v>1</v>
      </c>
      <c r="I511" s="40">
        <f t="shared" si="2"/>
        <v>0</v>
      </c>
      <c r="J511" s="33">
        <f t="shared" si="3"/>
        <v>1</v>
      </c>
      <c r="K511" s="41">
        <v>3225.76</v>
      </c>
      <c r="L511" s="41">
        <v>67.502210000000005</v>
      </c>
      <c r="M511" s="39">
        <v>0</v>
      </c>
      <c r="N511" s="39">
        <v>0</v>
      </c>
      <c r="O511" s="39">
        <v>0</v>
      </c>
      <c r="P511" s="39">
        <v>1</v>
      </c>
      <c r="Q511" s="39">
        <v>0</v>
      </c>
      <c r="R511" s="39">
        <v>0</v>
      </c>
      <c r="S511" s="39">
        <v>0</v>
      </c>
      <c r="T511" s="39">
        <v>0</v>
      </c>
      <c r="U511" s="39">
        <v>0</v>
      </c>
      <c r="V511" s="39">
        <v>0</v>
      </c>
      <c r="W511" s="39">
        <v>0</v>
      </c>
      <c r="X511" s="39">
        <v>0</v>
      </c>
      <c r="Y511" s="39">
        <v>0</v>
      </c>
      <c r="Z511" s="39">
        <v>0</v>
      </c>
      <c r="AA511" s="39">
        <v>0</v>
      </c>
      <c r="AB511" s="39">
        <v>0</v>
      </c>
      <c r="AC511" s="39">
        <v>1</v>
      </c>
      <c r="AD511" s="39">
        <v>0</v>
      </c>
      <c r="AE511" s="39">
        <v>0</v>
      </c>
      <c r="AF511" s="39">
        <v>0</v>
      </c>
      <c r="AG511" s="39">
        <v>0</v>
      </c>
      <c r="AH511" s="39">
        <v>0</v>
      </c>
      <c r="AI511" s="39">
        <v>0</v>
      </c>
      <c r="AJ511" s="39">
        <v>0</v>
      </c>
      <c r="AK511" s="39">
        <v>0</v>
      </c>
      <c r="AL511" s="39">
        <v>0</v>
      </c>
      <c r="AM511" s="39">
        <v>0</v>
      </c>
      <c r="AN511" s="39">
        <v>0</v>
      </c>
      <c r="AO511" s="39">
        <v>0</v>
      </c>
      <c r="AP511" s="39"/>
    </row>
    <row r="512" spans="1:42">
      <c r="A512" s="27" t="s">
        <v>2345</v>
      </c>
      <c r="B512" s="27" t="s">
        <v>1698</v>
      </c>
      <c r="C512" s="28">
        <v>25574</v>
      </c>
      <c r="D512" s="28">
        <v>173056</v>
      </c>
      <c r="E512" s="27" t="s">
        <v>1824</v>
      </c>
      <c r="F512" s="28">
        <v>416</v>
      </c>
      <c r="G512" s="28">
        <v>416</v>
      </c>
      <c r="H512" s="39">
        <v>1</v>
      </c>
      <c r="I512" s="40">
        <f t="shared" ref="I512:I766" si="4">IF(AND(C512&gt;=89592), 1, 0)</f>
        <v>0</v>
      </c>
      <c r="J512" s="33">
        <f t="shared" ref="J512:J766" si="5">F512/G512</f>
        <v>1</v>
      </c>
      <c r="K512" s="41">
        <v>630.59690000000001</v>
      </c>
      <c r="L512" s="41">
        <v>78.952219999999997</v>
      </c>
      <c r="M512" s="39">
        <v>0</v>
      </c>
      <c r="N512" s="39">
        <v>0</v>
      </c>
      <c r="O512" s="39">
        <v>0</v>
      </c>
      <c r="P512" s="39">
        <v>1</v>
      </c>
      <c r="Q512" s="39">
        <v>0</v>
      </c>
      <c r="R512" s="39">
        <v>0</v>
      </c>
      <c r="S512" s="39">
        <v>0</v>
      </c>
      <c r="T512" s="39">
        <v>0</v>
      </c>
      <c r="U512" s="39">
        <v>0</v>
      </c>
      <c r="V512" s="39">
        <v>0</v>
      </c>
      <c r="W512" s="39">
        <v>0</v>
      </c>
      <c r="X512" s="39">
        <v>0</v>
      </c>
      <c r="Y512" s="39">
        <v>0</v>
      </c>
      <c r="Z512" s="39">
        <v>0</v>
      </c>
      <c r="AA512" s="39">
        <v>0</v>
      </c>
      <c r="AB512" s="39">
        <v>0</v>
      </c>
      <c r="AC512" s="39">
        <v>1</v>
      </c>
      <c r="AD512" s="39">
        <v>0</v>
      </c>
      <c r="AE512" s="39">
        <v>0</v>
      </c>
      <c r="AF512" s="39">
        <v>0</v>
      </c>
      <c r="AG512" s="39">
        <v>0</v>
      </c>
      <c r="AH512" s="39">
        <v>0</v>
      </c>
      <c r="AI512" s="39">
        <v>0</v>
      </c>
      <c r="AJ512" s="39">
        <v>0</v>
      </c>
      <c r="AK512" s="39">
        <v>0</v>
      </c>
      <c r="AL512" s="39">
        <v>0</v>
      </c>
      <c r="AM512" s="39">
        <v>0</v>
      </c>
      <c r="AN512" s="39">
        <v>0</v>
      </c>
      <c r="AO512" s="39">
        <v>0</v>
      </c>
      <c r="AP512" s="39"/>
    </row>
    <row r="513" spans="1:42">
      <c r="A513" s="27" t="s">
        <v>2346</v>
      </c>
      <c r="B513" s="27" t="s">
        <v>403</v>
      </c>
      <c r="C513" s="28">
        <v>34990</v>
      </c>
      <c r="D513" s="28">
        <v>173056</v>
      </c>
      <c r="E513" s="27" t="s">
        <v>1824</v>
      </c>
      <c r="F513" s="28">
        <v>416</v>
      </c>
      <c r="G513" s="28">
        <v>416</v>
      </c>
      <c r="H513" s="39">
        <v>1</v>
      </c>
      <c r="I513" s="40">
        <f t="shared" si="4"/>
        <v>0</v>
      </c>
      <c r="J513" s="33">
        <f t="shared" si="5"/>
        <v>1</v>
      </c>
      <c r="K513" s="41">
        <v>739.84230000000002</v>
      </c>
      <c r="L513" s="41">
        <v>57.875630000000001</v>
      </c>
      <c r="M513" s="39">
        <v>0</v>
      </c>
      <c r="N513" s="39">
        <v>0</v>
      </c>
      <c r="O513" s="39">
        <v>0</v>
      </c>
      <c r="P513" s="39">
        <v>1</v>
      </c>
      <c r="Q513" s="39">
        <v>0</v>
      </c>
      <c r="R513" s="39">
        <v>0</v>
      </c>
      <c r="S513" s="39">
        <v>0</v>
      </c>
      <c r="T513" s="39">
        <v>0</v>
      </c>
      <c r="U513" s="39">
        <v>0</v>
      </c>
      <c r="V513" s="39">
        <v>0</v>
      </c>
      <c r="W513" s="39">
        <v>0</v>
      </c>
      <c r="X513" s="39">
        <v>0</v>
      </c>
      <c r="Y513" s="39">
        <v>0</v>
      </c>
      <c r="Z513" s="39">
        <v>0</v>
      </c>
      <c r="AA513" s="39">
        <v>0</v>
      </c>
      <c r="AB513" s="39">
        <v>0</v>
      </c>
      <c r="AC513" s="39">
        <v>1</v>
      </c>
      <c r="AD513" s="39">
        <v>0</v>
      </c>
      <c r="AE513" s="39">
        <v>0</v>
      </c>
      <c r="AF513" s="39">
        <v>0</v>
      </c>
      <c r="AG513" s="39">
        <v>0</v>
      </c>
      <c r="AH513" s="39">
        <v>0</v>
      </c>
      <c r="AI513" s="39">
        <v>0</v>
      </c>
      <c r="AJ513" s="39">
        <v>0</v>
      </c>
      <c r="AK513" s="39">
        <v>0</v>
      </c>
      <c r="AL513" s="39">
        <v>0</v>
      </c>
      <c r="AM513" s="39">
        <v>0</v>
      </c>
      <c r="AN513" s="39">
        <v>0</v>
      </c>
      <c r="AO513" s="39">
        <v>0</v>
      </c>
      <c r="AP513" s="39"/>
    </row>
    <row r="514" spans="1:42">
      <c r="A514" s="27" t="s">
        <v>2347</v>
      </c>
      <c r="B514" s="27" t="s">
        <v>404</v>
      </c>
      <c r="C514" s="28">
        <v>29132</v>
      </c>
      <c r="D514" s="28">
        <v>173056</v>
      </c>
      <c r="E514" s="27" t="s">
        <v>1824</v>
      </c>
      <c r="F514" s="28">
        <v>416</v>
      </c>
      <c r="G514" s="28">
        <v>416</v>
      </c>
      <c r="H514" s="39">
        <v>1</v>
      </c>
      <c r="I514" s="40">
        <f t="shared" si="4"/>
        <v>0</v>
      </c>
      <c r="J514" s="33">
        <f t="shared" si="5"/>
        <v>1</v>
      </c>
      <c r="K514" s="41">
        <v>804.49130000000002</v>
      </c>
      <c r="L514" s="41">
        <v>78.095100000000002</v>
      </c>
      <c r="M514" s="39">
        <v>0</v>
      </c>
      <c r="N514" s="39">
        <v>0</v>
      </c>
      <c r="O514" s="39">
        <v>0</v>
      </c>
      <c r="P514" s="39">
        <v>1</v>
      </c>
      <c r="Q514" s="39">
        <v>0</v>
      </c>
      <c r="R514" s="39">
        <v>0</v>
      </c>
      <c r="S514" s="39">
        <v>0</v>
      </c>
      <c r="T514" s="39">
        <v>0</v>
      </c>
      <c r="U514" s="39">
        <v>0</v>
      </c>
      <c r="V514" s="39">
        <v>0</v>
      </c>
      <c r="W514" s="39">
        <v>0</v>
      </c>
      <c r="X514" s="39">
        <v>0</v>
      </c>
      <c r="Y514" s="39">
        <v>0</v>
      </c>
      <c r="Z514" s="39">
        <v>0</v>
      </c>
      <c r="AA514" s="39">
        <v>0</v>
      </c>
      <c r="AB514" s="39">
        <v>0</v>
      </c>
      <c r="AC514" s="39">
        <v>1</v>
      </c>
      <c r="AD514" s="39">
        <v>0</v>
      </c>
      <c r="AE514" s="39">
        <v>0</v>
      </c>
      <c r="AF514" s="39">
        <v>0</v>
      </c>
      <c r="AG514" s="39">
        <v>0</v>
      </c>
      <c r="AH514" s="39">
        <v>0</v>
      </c>
      <c r="AI514" s="39">
        <v>0</v>
      </c>
      <c r="AJ514" s="39">
        <v>0</v>
      </c>
      <c r="AK514" s="39">
        <v>0</v>
      </c>
      <c r="AL514" s="39">
        <v>0</v>
      </c>
      <c r="AM514" s="39">
        <v>0</v>
      </c>
      <c r="AN514" s="39">
        <v>0</v>
      </c>
      <c r="AO514" s="39">
        <v>0</v>
      </c>
      <c r="AP514" s="39"/>
    </row>
    <row r="515" spans="1:42">
      <c r="A515" s="27" t="s">
        <v>2348</v>
      </c>
      <c r="B515" s="27" t="s">
        <v>405</v>
      </c>
      <c r="C515" s="28">
        <v>35243</v>
      </c>
      <c r="D515" s="28">
        <v>173056</v>
      </c>
      <c r="E515" s="27" t="s">
        <v>1824</v>
      </c>
      <c r="F515" s="28">
        <v>416</v>
      </c>
      <c r="G515" s="28">
        <v>416</v>
      </c>
      <c r="H515" s="39">
        <v>1</v>
      </c>
      <c r="I515" s="40">
        <f t="shared" si="4"/>
        <v>0</v>
      </c>
      <c r="J515" s="33">
        <f t="shared" si="5"/>
        <v>1</v>
      </c>
      <c r="K515" s="41">
        <v>1416.077</v>
      </c>
      <c r="L515" s="41">
        <v>83.349069999999998</v>
      </c>
      <c r="M515" s="39">
        <v>0</v>
      </c>
      <c r="N515" s="39">
        <v>0</v>
      </c>
      <c r="O515" s="39">
        <v>0</v>
      </c>
      <c r="P515" s="39">
        <v>1</v>
      </c>
      <c r="Q515" s="39">
        <v>0</v>
      </c>
      <c r="R515" s="39">
        <v>0</v>
      </c>
      <c r="S515" s="39">
        <v>0</v>
      </c>
      <c r="T515" s="39">
        <v>0</v>
      </c>
      <c r="U515" s="39">
        <v>0</v>
      </c>
      <c r="V515" s="39">
        <v>0</v>
      </c>
      <c r="W515" s="39">
        <v>0</v>
      </c>
      <c r="X515" s="39">
        <v>0</v>
      </c>
      <c r="Y515" s="39">
        <v>0</v>
      </c>
      <c r="Z515" s="39">
        <v>0</v>
      </c>
      <c r="AA515" s="39">
        <v>0</v>
      </c>
      <c r="AB515" s="39">
        <v>0</v>
      </c>
      <c r="AC515" s="39">
        <v>1</v>
      </c>
      <c r="AD515" s="39">
        <v>0</v>
      </c>
      <c r="AE515" s="39">
        <v>0</v>
      </c>
      <c r="AF515" s="39">
        <v>0</v>
      </c>
      <c r="AG515" s="39">
        <v>0</v>
      </c>
      <c r="AH515" s="39">
        <v>0</v>
      </c>
      <c r="AI515" s="39">
        <v>0</v>
      </c>
      <c r="AJ515" s="39">
        <v>0</v>
      </c>
      <c r="AK515" s="39">
        <v>0</v>
      </c>
      <c r="AL515" s="39">
        <v>0</v>
      </c>
      <c r="AM515" s="39">
        <v>0</v>
      </c>
      <c r="AN515" s="39">
        <v>0</v>
      </c>
      <c r="AO515" s="39">
        <v>0</v>
      </c>
      <c r="AP515" s="39"/>
    </row>
    <row r="516" spans="1:42">
      <c r="A516" s="27" t="s">
        <v>2349</v>
      </c>
      <c r="B516" s="27" t="s">
        <v>406</v>
      </c>
      <c r="C516" s="28">
        <v>26030</v>
      </c>
      <c r="D516" s="28">
        <v>173056</v>
      </c>
      <c r="E516" s="27" t="s">
        <v>1824</v>
      </c>
      <c r="F516" s="28">
        <v>416</v>
      </c>
      <c r="G516" s="28">
        <v>416</v>
      </c>
      <c r="H516" s="39">
        <v>1</v>
      </c>
      <c r="I516" s="40">
        <f t="shared" si="4"/>
        <v>0</v>
      </c>
      <c r="J516" s="33">
        <f t="shared" si="5"/>
        <v>1</v>
      </c>
      <c r="K516" s="41">
        <v>494.06639999999999</v>
      </c>
      <c r="L516" s="41">
        <v>57.258450000000003</v>
      </c>
      <c r="M516" s="39">
        <v>0</v>
      </c>
      <c r="N516" s="39">
        <v>0</v>
      </c>
      <c r="O516" s="39">
        <v>0</v>
      </c>
      <c r="P516" s="39">
        <v>1</v>
      </c>
      <c r="Q516" s="39">
        <v>0</v>
      </c>
      <c r="R516" s="39">
        <v>0</v>
      </c>
      <c r="S516" s="39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0</v>
      </c>
      <c r="AA516" s="39">
        <v>0</v>
      </c>
      <c r="AB516" s="39">
        <v>0</v>
      </c>
      <c r="AC516" s="39">
        <v>1</v>
      </c>
      <c r="AD516" s="39">
        <v>0</v>
      </c>
      <c r="AE516" s="39">
        <v>0</v>
      </c>
      <c r="AF516" s="39">
        <v>0</v>
      </c>
      <c r="AG516" s="39">
        <v>0</v>
      </c>
      <c r="AH516" s="39">
        <v>0</v>
      </c>
      <c r="AI516" s="39">
        <v>0</v>
      </c>
      <c r="AJ516" s="39">
        <v>0</v>
      </c>
      <c r="AK516" s="39">
        <v>0</v>
      </c>
      <c r="AL516" s="39">
        <v>0</v>
      </c>
      <c r="AM516" s="39">
        <v>0</v>
      </c>
      <c r="AN516" s="39">
        <v>0</v>
      </c>
      <c r="AO516" s="39">
        <v>0</v>
      </c>
      <c r="AP516" s="39"/>
    </row>
    <row r="517" spans="1:42">
      <c r="A517" s="27" t="s">
        <v>2350</v>
      </c>
      <c r="B517" s="27" t="s">
        <v>407</v>
      </c>
      <c r="C517" s="28">
        <v>46014</v>
      </c>
      <c r="D517" s="28">
        <v>173056</v>
      </c>
      <c r="E517" s="27" t="s">
        <v>1824</v>
      </c>
      <c r="F517" s="28">
        <v>416</v>
      </c>
      <c r="G517" s="28">
        <v>416</v>
      </c>
      <c r="H517" s="39">
        <v>1</v>
      </c>
      <c r="I517" s="40">
        <f t="shared" si="4"/>
        <v>0</v>
      </c>
      <c r="J517" s="33">
        <f t="shared" si="5"/>
        <v>1</v>
      </c>
      <c r="K517" s="41">
        <v>3470.18</v>
      </c>
      <c r="L517" s="41">
        <v>75.383880000000005</v>
      </c>
      <c r="M517" s="39">
        <v>0</v>
      </c>
      <c r="N517" s="39">
        <v>0</v>
      </c>
      <c r="O517" s="39">
        <v>0</v>
      </c>
      <c r="P517" s="39">
        <v>1</v>
      </c>
      <c r="Q517" s="39">
        <v>0</v>
      </c>
      <c r="R517" s="39">
        <v>0</v>
      </c>
      <c r="S517" s="39">
        <v>0</v>
      </c>
      <c r="T517" s="39">
        <v>0</v>
      </c>
      <c r="U517" s="39">
        <v>0</v>
      </c>
      <c r="V517" s="39">
        <v>0</v>
      </c>
      <c r="W517" s="39">
        <v>0</v>
      </c>
      <c r="X517" s="39">
        <v>0</v>
      </c>
      <c r="Y517" s="39">
        <v>0</v>
      </c>
      <c r="Z517" s="39">
        <v>0</v>
      </c>
      <c r="AA517" s="39">
        <v>0</v>
      </c>
      <c r="AB517" s="39">
        <v>0</v>
      </c>
      <c r="AC517" s="39">
        <v>1</v>
      </c>
      <c r="AD517" s="39">
        <v>0</v>
      </c>
      <c r="AE517" s="39">
        <v>0</v>
      </c>
      <c r="AF517" s="39">
        <v>0</v>
      </c>
      <c r="AG517" s="39">
        <v>0</v>
      </c>
      <c r="AH517" s="39">
        <v>0</v>
      </c>
      <c r="AI517" s="39">
        <v>0</v>
      </c>
      <c r="AJ517" s="39">
        <v>0</v>
      </c>
      <c r="AK517" s="39">
        <v>0</v>
      </c>
      <c r="AL517" s="39">
        <v>0</v>
      </c>
      <c r="AM517" s="39">
        <v>0</v>
      </c>
      <c r="AN517" s="39">
        <v>0</v>
      </c>
      <c r="AO517" s="39">
        <v>0</v>
      </c>
      <c r="AP517" s="39"/>
    </row>
    <row r="518" spans="1:42">
      <c r="A518" s="27" t="s">
        <v>2351</v>
      </c>
      <c r="B518" s="27" t="s">
        <v>408</v>
      </c>
      <c r="C518" s="28">
        <v>24184</v>
      </c>
      <c r="D518" s="28">
        <v>173056</v>
      </c>
      <c r="E518" s="27" t="s">
        <v>1824</v>
      </c>
      <c r="F518" s="28">
        <v>416</v>
      </c>
      <c r="G518" s="28">
        <v>416</v>
      </c>
      <c r="H518" s="39">
        <v>1</v>
      </c>
      <c r="I518" s="40">
        <f t="shared" si="4"/>
        <v>0</v>
      </c>
      <c r="J518" s="33">
        <f t="shared" si="5"/>
        <v>1</v>
      </c>
      <c r="K518" s="41">
        <v>508.96190000000001</v>
      </c>
      <c r="L518" s="41">
        <v>74.468639999999994</v>
      </c>
      <c r="M518" s="39">
        <v>0</v>
      </c>
      <c r="N518" s="39">
        <v>0</v>
      </c>
      <c r="O518" s="39">
        <v>0</v>
      </c>
      <c r="P518" s="39">
        <v>1</v>
      </c>
      <c r="Q518" s="39">
        <v>0</v>
      </c>
      <c r="R518" s="39">
        <v>0</v>
      </c>
      <c r="S518" s="39">
        <v>0</v>
      </c>
      <c r="T518" s="39">
        <v>0</v>
      </c>
      <c r="U518" s="39">
        <v>0</v>
      </c>
      <c r="V518" s="39">
        <v>0</v>
      </c>
      <c r="W518" s="39">
        <v>0</v>
      </c>
      <c r="X518" s="39">
        <v>0</v>
      </c>
      <c r="Y518" s="39">
        <v>0</v>
      </c>
      <c r="Z518" s="39">
        <v>0</v>
      </c>
      <c r="AA518" s="39">
        <v>0</v>
      </c>
      <c r="AB518" s="39">
        <v>0</v>
      </c>
      <c r="AC518" s="39">
        <v>1</v>
      </c>
      <c r="AD518" s="39">
        <v>0</v>
      </c>
      <c r="AE518" s="39">
        <v>0</v>
      </c>
      <c r="AF518" s="39">
        <v>0</v>
      </c>
      <c r="AG518" s="39">
        <v>0</v>
      </c>
      <c r="AH518" s="39">
        <v>0</v>
      </c>
      <c r="AI518" s="39">
        <v>0</v>
      </c>
      <c r="AJ518" s="39">
        <v>0</v>
      </c>
      <c r="AK518" s="39">
        <v>0</v>
      </c>
      <c r="AL518" s="39">
        <v>0</v>
      </c>
      <c r="AM518" s="39">
        <v>0</v>
      </c>
      <c r="AN518" s="39">
        <v>0</v>
      </c>
      <c r="AO518" s="39">
        <v>0</v>
      </c>
      <c r="AP518" s="39"/>
    </row>
    <row r="519" spans="1:42">
      <c r="A519" s="27" t="s">
        <v>2352</v>
      </c>
      <c r="B519" s="27" t="s">
        <v>409</v>
      </c>
      <c r="C519" s="28">
        <v>22169</v>
      </c>
      <c r="D519" s="28">
        <v>173056</v>
      </c>
      <c r="E519" s="27" t="s">
        <v>1824</v>
      </c>
      <c r="F519" s="28">
        <v>416</v>
      </c>
      <c r="G519" s="28">
        <v>416</v>
      </c>
      <c r="H519" s="39">
        <v>1</v>
      </c>
      <c r="I519" s="40">
        <f t="shared" si="4"/>
        <v>0</v>
      </c>
      <c r="J519" s="33">
        <f t="shared" si="5"/>
        <v>1</v>
      </c>
      <c r="K519" s="41">
        <v>296.4237</v>
      </c>
      <c r="L519" s="41">
        <v>53.826239999999999</v>
      </c>
      <c r="M519" s="39">
        <v>0</v>
      </c>
      <c r="N519" s="39">
        <v>0</v>
      </c>
      <c r="O519" s="39">
        <v>0</v>
      </c>
      <c r="P519" s="39">
        <v>1</v>
      </c>
      <c r="Q519" s="39">
        <v>0</v>
      </c>
      <c r="R519" s="39">
        <v>0</v>
      </c>
      <c r="S519" s="39">
        <v>0</v>
      </c>
      <c r="T519" s="39">
        <v>0</v>
      </c>
      <c r="U519" s="39">
        <v>0</v>
      </c>
      <c r="V519" s="39">
        <v>0</v>
      </c>
      <c r="W519" s="39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9">
        <v>1</v>
      </c>
      <c r="AD519" s="39">
        <v>0</v>
      </c>
      <c r="AE519" s="39">
        <v>0</v>
      </c>
      <c r="AF519" s="39">
        <v>0</v>
      </c>
      <c r="AG519" s="39">
        <v>0</v>
      </c>
      <c r="AH519" s="39">
        <v>0</v>
      </c>
      <c r="AI519" s="39">
        <v>0</v>
      </c>
      <c r="AJ519" s="39">
        <v>0</v>
      </c>
      <c r="AK519" s="39">
        <v>0</v>
      </c>
      <c r="AL519" s="39">
        <v>0</v>
      </c>
      <c r="AM519" s="39">
        <v>0</v>
      </c>
      <c r="AN519" s="39">
        <v>0</v>
      </c>
      <c r="AO519" s="39">
        <v>0</v>
      </c>
      <c r="AP519" s="39"/>
    </row>
    <row r="520" spans="1:42">
      <c r="A520" s="27" t="s">
        <v>2353</v>
      </c>
      <c r="B520" s="27" t="s">
        <v>1699</v>
      </c>
      <c r="C520" s="28">
        <v>24489</v>
      </c>
      <c r="D520" s="28">
        <v>173056</v>
      </c>
      <c r="E520" s="27" t="s">
        <v>1824</v>
      </c>
      <c r="F520" s="28">
        <v>416</v>
      </c>
      <c r="G520" s="28">
        <v>416</v>
      </c>
      <c r="H520" s="39">
        <v>1</v>
      </c>
      <c r="I520" s="40">
        <f t="shared" si="4"/>
        <v>0</v>
      </c>
      <c r="J520" s="33">
        <f t="shared" si="5"/>
        <v>1</v>
      </c>
      <c r="K520" s="41">
        <v>547.11990000000003</v>
      </c>
      <c r="L520" s="41">
        <v>69.147779999999997</v>
      </c>
      <c r="M520" s="39">
        <v>0</v>
      </c>
      <c r="N520" s="39">
        <v>0</v>
      </c>
      <c r="O520" s="39">
        <v>0</v>
      </c>
      <c r="P520" s="39">
        <v>1</v>
      </c>
      <c r="Q520" s="39">
        <v>0</v>
      </c>
      <c r="R520" s="39">
        <v>0</v>
      </c>
      <c r="S520" s="39">
        <v>0</v>
      </c>
      <c r="T520" s="39">
        <v>0</v>
      </c>
      <c r="U520" s="39">
        <v>0</v>
      </c>
      <c r="V520" s="39">
        <v>0</v>
      </c>
      <c r="W520" s="39">
        <v>0</v>
      </c>
      <c r="X520" s="39">
        <v>0</v>
      </c>
      <c r="Y520" s="39">
        <v>0</v>
      </c>
      <c r="Z520" s="39">
        <v>0</v>
      </c>
      <c r="AA520" s="39">
        <v>0</v>
      </c>
      <c r="AB520" s="39">
        <v>0</v>
      </c>
      <c r="AC520" s="39">
        <v>1</v>
      </c>
      <c r="AD520" s="39">
        <v>0</v>
      </c>
      <c r="AE520" s="39">
        <v>0</v>
      </c>
      <c r="AF520" s="39">
        <v>0</v>
      </c>
      <c r="AG520" s="39">
        <v>0</v>
      </c>
      <c r="AH520" s="39">
        <v>0</v>
      </c>
      <c r="AI520" s="39">
        <v>0</v>
      </c>
      <c r="AJ520" s="39">
        <v>0</v>
      </c>
      <c r="AK520" s="39">
        <v>0</v>
      </c>
      <c r="AL520" s="39">
        <v>0</v>
      </c>
      <c r="AM520" s="39">
        <v>0</v>
      </c>
      <c r="AN520" s="39">
        <v>0</v>
      </c>
      <c r="AO520" s="39">
        <v>0</v>
      </c>
      <c r="AP520" s="39"/>
    </row>
    <row r="521" spans="1:42">
      <c r="A521" s="27" t="s">
        <v>2354</v>
      </c>
      <c r="B521" s="27" t="s">
        <v>1700</v>
      </c>
      <c r="C521" s="28">
        <v>25629</v>
      </c>
      <c r="D521" s="28">
        <v>173056</v>
      </c>
      <c r="E521" s="27" t="s">
        <v>1824</v>
      </c>
      <c r="F521" s="28">
        <v>416</v>
      </c>
      <c r="G521" s="28">
        <v>416</v>
      </c>
      <c r="H521" s="39">
        <v>1</v>
      </c>
      <c r="I521" s="40">
        <f t="shared" si="4"/>
        <v>0</v>
      </c>
      <c r="J521" s="33">
        <f t="shared" si="5"/>
        <v>1</v>
      </c>
      <c r="K521" s="41">
        <v>384.2645</v>
      </c>
      <c r="L521" s="41">
        <v>75.351569999999995</v>
      </c>
      <c r="M521" s="39">
        <v>0</v>
      </c>
      <c r="N521" s="39">
        <v>0</v>
      </c>
      <c r="O521" s="39">
        <v>0</v>
      </c>
      <c r="P521" s="39">
        <v>1</v>
      </c>
      <c r="Q521" s="39">
        <v>0</v>
      </c>
      <c r="R521" s="39">
        <v>0</v>
      </c>
      <c r="S521" s="39">
        <v>0</v>
      </c>
      <c r="T521" s="39">
        <v>0</v>
      </c>
      <c r="U521" s="39">
        <v>0</v>
      </c>
      <c r="V521" s="39">
        <v>0</v>
      </c>
      <c r="W521" s="39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9">
        <v>1</v>
      </c>
      <c r="AD521" s="39">
        <v>0</v>
      </c>
      <c r="AE521" s="39">
        <v>0</v>
      </c>
      <c r="AF521" s="39">
        <v>0</v>
      </c>
      <c r="AG521" s="39">
        <v>0</v>
      </c>
      <c r="AH521" s="39">
        <v>0</v>
      </c>
      <c r="AI521" s="39">
        <v>0</v>
      </c>
      <c r="AJ521" s="39">
        <v>0</v>
      </c>
      <c r="AK521" s="39">
        <v>0</v>
      </c>
      <c r="AL521" s="39">
        <v>0</v>
      </c>
      <c r="AM521" s="39">
        <v>0</v>
      </c>
      <c r="AN521" s="39">
        <v>0</v>
      </c>
      <c r="AO521" s="39">
        <v>0</v>
      </c>
      <c r="AP521" s="39"/>
    </row>
    <row r="522" spans="1:42">
      <c r="A522" s="27" t="s">
        <v>2355</v>
      </c>
      <c r="B522" s="27" t="s">
        <v>1701</v>
      </c>
      <c r="C522" s="28">
        <v>29903</v>
      </c>
      <c r="D522" s="28">
        <v>173056</v>
      </c>
      <c r="E522" s="27" t="s">
        <v>1824</v>
      </c>
      <c r="F522" s="28">
        <v>416</v>
      </c>
      <c r="G522" s="28">
        <v>416</v>
      </c>
      <c r="H522" s="39">
        <v>1</v>
      </c>
      <c r="I522" s="40">
        <f t="shared" si="4"/>
        <v>0</v>
      </c>
      <c r="J522" s="33">
        <f t="shared" si="5"/>
        <v>1</v>
      </c>
      <c r="K522" s="41">
        <v>1250.82</v>
      </c>
      <c r="L522" s="41">
        <v>52.73527</v>
      </c>
      <c r="M522" s="39">
        <v>0</v>
      </c>
      <c r="N522" s="39">
        <v>0</v>
      </c>
      <c r="O522" s="39">
        <v>0</v>
      </c>
      <c r="P522" s="39">
        <v>1</v>
      </c>
      <c r="Q522" s="39">
        <v>0</v>
      </c>
      <c r="R522" s="39">
        <v>0</v>
      </c>
      <c r="S522" s="39">
        <v>0</v>
      </c>
      <c r="T522" s="39">
        <v>0</v>
      </c>
      <c r="U522" s="39">
        <v>0</v>
      </c>
      <c r="V522" s="39">
        <v>0</v>
      </c>
      <c r="W522" s="39">
        <v>0</v>
      </c>
      <c r="X522" s="39">
        <v>0</v>
      </c>
      <c r="Y522" s="39">
        <v>0</v>
      </c>
      <c r="Z522" s="39">
        <v>0</v>
      </c>
      <c r="AA522" s="39">
        <v>0</v>
      </c>
      <c r="AB522" s="39">
        <v>0</v>
      </c>
      <c r="AC522" s="39">
        <v>1</v>
      </c>
      <c r="AD522" s="39">
        <v>0</v>
      </c>
      <c r="AE522" s="39">
        <v>0</v>
      </c>
      <c r="AF522" s="39">
        <v>0</v>
      </c>
      <c r="AG522" s="39">
        <v>0</v>
      </c>
      <c r="AH522" s="39">
        <v>0</v>
      </c>
      <c r="AI522" s="39">
        <v>0</v>
      </c>
      <c r="AJ522" s="39">
        <v>0</v>
      </c>
      <c r="AK522" s="39">
        <v>0</v>
      </c>
      <c r="AL522" s="39">
        <v>0</v>
      </c>
      <c r="AM522" s="39">
        <v>0</v>
      </c>
      <c r="AN522" s="39">
        <v>0</v>
      </c>
      <c r="AO522" s="39">
        <v>0</v>
      </c>
      <c r="AP522" s="39"/>
    </row>
    <row r="523" spans="1:42">
      <c r="A523" s="27" t="s">
        <v>2356</v>
      </c>
      <c r="B523" s="27" t="s">
        <v>410</v>
      </c>
      <c r="C523" s="28">
        <v>46565</v>
      </c>
      <c r="D523" s="28">
        <v>173056</v>
      </c>
      <c r="E523" s="27" t="s">
        <v>1824</v>
      </c>
      <c r="F523" s="28">
        <v>416</v>
      </c>
      <c r="G523" s="28">
        <v>416</v>
      </c>
      <c r="H523" s="39">
        <v>1</v>
      </c>
      <c r="I523" s="40">
        <f t="shared" si="4"/>
        <v>0</v>
      </c>
      <c r="J523" s="33">
        <f t="shared" si="5"/>
        <v>1</v>
      </c>
      <c r="K523" s="41">
        <v>3694.0540000000001</v>
      </c>
      <c r="L523" s="41">
        <v>57.911369999999998</v>
      </c>
      <c r="M523" s="39">
        <v>0</v>
      </c>
      <c r="N523" s="39">
        <v>0</v>
      </c>
      <c r="O523" s="39">
        <v>0</v>
      </c>
      <c r="P523" s="39">
        <v>1</v>
      </c>
      <c r="Q523" s="39">
        <v>0</v>
      </c>
      <c r="R523" s="39">
        <v>0</v>
      </c>
      <c r="S523" s="39">
        <v>0</v>
      </c>
      <c r="T523" s="39">
        <v>0</v>
      </c>
      <c r="U523" s="39">
        <v>0</v>
      </c>
      <c r="V523" s="39">
        <v>0</v>
      </c>
      <c r="W523" s="39">
        <v>0</v>
      </c>
      <c r="X523" s="39">
        <v>0</v>
      </c>
      <c r="Y523" s="39">
        <v>0</v>
      </c>
      <c r="Z523" s="39">
        <v>0</v>
      </c>
      <c r="AA523" s="39">
        <v>0</v>
      </c>
      <c r="AB523" s="39">
        <v>0</v>
      </c>
      <c r="AC523" s="39">
        <v>1</v>
      </c>
      <c r="AD523" s="39">
        <v>0</v>
      </c>
      <c r="AE523" s="39">
        <v>0</v>
      </c>
      <c r="AF523" s="39">
        <v>0</v>
      </c>
      <c r="AG523" s="39">
        <v>0</v>
      </c>
      <c r="AH523" s="39">
        <v>0</v>
      </c>
      <c r="AI523" s="39">
        <v>0</v>
      </c>
      <c r="AJ523" s="39">
        <v>0</v>
      </c>
      <c r="AK523" s="39">
        <v>0</v>
      </c>
      <c r="AL523" s="39">
        <v>0</v>
      </c>
      <c r="AM523" s="39">
        <v>0</v>
      </c>
      <c r="AN523" s="39">
        <v>0</v>
      </c>
      <c r="AO523" s="39">
        <v>0</v>
      </c>
      <c r="AP523" s="39"/>
    </row>
    <row r="524" spans="1:42">
      <c r="A524" s="27" t="s">
        <v>2357</v>
      </c>
      <c r="B524" s="27" t="s">
        <v>411</v>
      </c>
      <c r="C524" s="28">
        <v>20688</v>
      </c>
      <c r="D524" s="28">
        <v>173056</v>
      </c>
      <c r="E524" s="27" t="s">
        <v>1824</v>
      </c>
      <c r="F524" s="28">
        <v>416</v>
      </c>
      <c r="G524" s="28">
        <v>416</v>
      </c>
      <c r="H524" s="39">
        <v>1</v>
      </c>
      <c r="I524" s="40">
        <f t="shared" si="4"/>
        <v>0</v>
      </c>
      <c r="J524" s="33">
        <f t="shared" si="5"/>
        <v>1</v>
      </c>
      <c r="K524" s="41">
        <v>259.16980000000001</v>
      </c>
      <c r="L524" s="41">
        <v>63.563029999999998</v>
      </c>
      <c r="M524" s="39">
        <v>0</v>
      </c>
      <c r="N524" s="39">
        <v>0</v>
      </c>
      <c r="O524" s="39">
        <v>0</v>
      </c>
      <c r="P524" s="39">
        <v>1</v>
      </c>
      <c r="Q524" s="39">
        <v>0</v>
      </c>
      <c r="R524" s="39">
        <v>0</v>
      </c>
      <c r="S524" s="39">
        <v>0</v>
      </c>
      <c r="T524" s="39">
        <v>0</v>
      </c>
      <c r="U524" s="39">
        <v>0</v>
      </c>
      <c r="V524" s="39">
        <v>0</v>
      </c>
      <c r="W524" s="39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9">
        <v>1</v>
      </c>
      <c r="AD524" s="39">
        <v>0</v>
      </c>
      <c r="AE524" s="39">
        <v>0</v>
      </c>
      <c r="AF524" s="39">
        <v>0</v>
      </c>
      <c r="AG524" s="39">
        <v>0</v>
      </c>
      <c r="AH524" s="39">
        <v>0</v>
      </c>
      <c r="AI524" s="39">
        <v>0</v>
      </c>
      <c r="AJ524" s="39">
        <v>0</v>
      </c>
      <c r="AK524" s="39">
        <v>0</v>
      </c>
      <c r="AL524" s="39">
        <v>0</v>
      </c>
      <c r="AM524" s="39">
        <v>0</v>
      </c>
      <c r="AN524" s="39">
        <v>0</v>
      </c>
      <c r="AO524" s="39">
        <v>0</v>
      </c>
      <c r="AP524" s="39"/>
    </row>
    <row r="525" spans="1:42">
      <c r="A525" s="27" t="s">
        <v>2358</v>
      </c>
      <c r="B525" s="27" t="s">
        <v>412</v>
      </c>
      <c r="C525" s="28">
        <v>28382</v>
      </c>
      <c r="D525" s="28">
        <v>173056</v>
      </c>
      <c r="E525" s="27" t="s">
        <v>1824</v>
      </c>
      <c r="F525" s="28">
        <v>416</v>
      </c>
      <c r="G525" s="28">
        <v>416</v>
      </c>
      <c r="H525" s="39">
        <v>1</v>
      </c>
      <c r="I525" s="40">
        <f t="shared" si="4"/>
        <v>0</v>
      </c>
      <c r="J525" s="33">
        <f t="shared" si="5"/>
        <v>1</v>
      </c>
      <c r="K525" s="41">
        <v>1116.1969999999999</v>
      </c>
      <c r="L525" s="41">
        <v>88.165940000000006</v>
      </c>
      <c r="M525" s="39">
        <v>0</v>
      </c>
      <c r="N525" s="39">
        <v>0</v>
      </c>
      <c r="O525" s="39">
        <v>0</v>
      </c>
      <c r="P525" s="39">
        <v>1</v>
      </c>
      <c r="Q525" s="39">
        <v>0</v>
      </c>
      <c r="R525" s="39">
        <v>0</v>
      </c>
      <c r="S525" s="39">
        <v>0</v>
      </c>
      <c r="T525" s="39">
        <v>0</v>
      </c>
      <c r="U525" s="39">
        <v>0</v>
      </c>
      <c r="V525" s="39">
        <v>0</v>
      </c>
      <c r="W525" s="39">
        <v>0</v>
      </c>
      <c r="X525" s="39">
        <v>0</v>
      </c>
      <c r="Y525" s="39">
        <v>0</v>
      </c>
      <c r="Z525" s="39">
        <v>0</v>
      </c>
      <c r="AA525" s="39">
        <v>0</v>
      </c>
      <c r="AB525" s="39">
        <v>0</v>
      </c>
      <c r="AC525" s="39">
        <v>1</v>
      </c>
      <c r="AD525" s="39">
        <v>0</v>
      </c>
      <c r="AE525" s="39">
        <v>0</v>
      </c>
      <c r="AF525" s="39">
        <v>0</v>
      </c>
      <c r="AG525" s="39">
        <v>0</v>
      </c>
      <c r="AH525" s="39">
        <v>0</v>
      </c>
      <c r="AI525" s="39">
        <v>0</v>
      </c>
      <c r="AJ525" s="39">
        <v>0</v>
      </c>
      <c r="AK525" s="39">
        <v>0</v>
      </c>
      <c r="AL525" s="39">
        <v>0</v>
      </c>
      <c r="AM525" s="39">
        <v>0</v>
      </c>
      <c r="AN525" s="39">
        <v>0</v>
      </c>
      <c r="AO525" s="39">
        <v>0</v>
      </c>
      <c r="AP525" s="39"/>
    </row>
    <row r="526" spans="1:42">
      <c r="A526" s="27" t="s">
        <v>2359</v>
      </c>
      <c r="B526" s="27" t="s">
        <v>413</v>
      </c>
      <c r="C526" s="28">
        <v>25669</v>
      </c>
      <c r="D526" s="28">
        <v>173056</v>
      </c>
      <c r="E526" s="27" t="s">
        <v>1824</v>
      </c>
      <c r="F526" s="28">
        <v>416</v>
      </c>
      <c r="G526" s="28">
        <v>416</v>
      </c>
      <c r="H526" s="39">
        <v>1</v>
      </c>
      <c r="I526" s="40">
        <f t="shared" si="4"/>
        <v>0</v>
      </c>
      <c r="J526" s="33">
        <f t="shared" si="5"/>
        <v>1</v>
      </c>
      <c r="K526" s="41">
        <v>606.71820000000002</v>
      </c>
      <c r="L526" s="41">
        <v>60.445149999999998</v>
      </c>
      <c r="M526" s="39">
        <v>0</v>
      </c>
      <c r="N526" s="39">
        <v>0</v>
      </c>
      <c r="O526" s="39">
        <v>0</v>
      </c>
      <c r="P526" s="39">
        <v>1</v>
      </c>
      <c r="Q526" s="39">
        <v>0</v>
      </c>
      <c r="R526" s="39">
        <v>0</v>
      </c>
      <c r="S526" s="39">
        <v>0</v>
      </c>
      <c r="T526" s="39">
        <v>0</v>
      </c>
      <c r="U526" s="39">
        <v>0</v>
      </c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9">
        <v>1</v>
      </c>
      <c r="AD526" s="39">
        <v>0</v>
      </c>
      <c r="AE526" s="39">
        <v>0</v>
      </c>
      <c r="AF526" s="39">
        <v>0</v>
      </c>
      <c r="AG526" s="39">
        <v>0</v>
      </c>
      <c r="AH526" s="39">
        <v>0</v>
      </c>
      <c r="AI526" s="39">
        <v>0</v>
      </c>
      <c r="AJ526" s="39">
        <v>0</v>
      </c>
      <c r="AK526" s="39">
        <v>0</v>
      </c>
      <c r="AL526" s="39">
        <v>0</v>
      </c>
      <c r="AM526" s="39">
        <v>0</v>
      </c>
      <c r="AN526" s="39">
        <v>0</v>
      </c>
      <c r="AO526" s="39">
        <v>0</v>
      </c>
      <c r="AP526" s="39"/>
    </row>
    <row r="527" spans="1:42">
      <c r="A527" s="27" t="s">
        <v>2360</v>
      </c>
      <c r="B527" s="27" t="s">
        <v>414</v>
      </c>
      <c r="C527" s="28">
        <v>34775</v>
      </c>
      <c r="D527" s="28">
        <v>173056</v>
      </c>
      <c r="E527" s="27" t="s">
        <v>1824</v>
      </c>
      <c r="F527" s="28">
        <v>416</v>
      </c>
      <c r="G527" s="28">
        <v>416</v>
      </c>
      <c r="H527" s="39">
        <v>1</v>
      </c>
      <c r="I527" s="40">
        <f t="shared" si="4"/>
        <v>0</v>
      </c>
      <c r="J527" s="33">
        <f t="shared" si="5"/>
        <v>1</v>
      </c>
      <c r="K527" s="41">
        <v>1676.2180000000001</v>
      </c>
      <c r="L527" s="41">
        <v>57.304319999999997</v>
      </c>
      <c r="M527" s="39">
        <v>0</v>
      </c>
      <c r="N527" s="39">
        <v>0</v>
      </c>
      <c r="O527" s="39">
        <v>0</v>
      </c>
      <c r="P527" s="39">
        <v>1</v>
      </c>
      <c r="Q527" s="39">
        <v>0</v>
      </c>
      <c r="R527" s="39">
        <v>0</v>
      </c>
      <c r="S527" s="39">
        <v>0</v>
      </c>
      <c r="T527" s="39">
        <v>0</v>
      </c>
      <c r="U527" s="39">
        <v>0</v>
      </c>
      <c r="V527" s="39">
        <v>0</v>
      </c>
      <c r="W527" s="39">
        <v>0</v>
      </c>
      <c r="X527" s="39">
        <v>0</v>
      </c>
      <c r="Y527" s="39">
        <v>0</v>
      </c>
      <c r="Z527" s="39">
        <v>0</v>
      </c>
      <c r="AA527" s="39">
        <v>0</v>
      </c>
      <c r="AB527" s="39">
        <v>0</v>
      </c>
      <c r="AC527" s="39">
        <v>1</v>
      </c>
      <c r="AD527" s="39">
        <v>0</v>
      </c>
      <c r="AE527" s="39">
        <v>0</v>
      </c>
      <c r="AF527" s="39">
        <v>0</v>
      </c>
      <c r="AG527" s="39">
        <v>0</v>
      </c>
      <c r="AH527" s="39">
        <v>0</v>
      </c>
      <c r="AI527" s="39">
        <v>0</v>
      </c>
      <c r="AJ527" s="39">
        <v>0</v>
      </c>
      <c r="AK527" s="39">
        <v>0</v>
      </c>
      <c r="AL527" s="39">
        <v>0</v>
      </c>
      <c r="AM527" s="39">
        <v>0</v>
      </c>
      <c r="AN527" s="39">
        <v>0</v>
      </c>
      <c r="AO527" s="39">
        <v>0</v>
      </c>
      <c r="AP527" s="39"/>
    </row>
    <row r="528" spans="1:42">
      <c r="A528" s="27" t="s">
        <v>2361</v>
      </c>
      <c r="B528" s="27" t="s">
        <v>1702</v>
      </c>
      <c r="C528" s="28">
        <v>33172</v>
      </c>
      <c r="D528" s="28">
        <v>173056</v>
      </c>
      <c r="E528" s="27" t="s">
        <v>1824</v>
      </c>
      <c r="F528" s="28">
        <v>416</v>
      </c>
      <c r="G528" s="28">
        <v>416</v>
      </c>
      <c r="H528" s="39">
        <v>1</v>
      </c>
      <c r="I528" s="40">
        <f t="shared" si="4"/>
        <v>0</v>
      </c>
      <c r="J528" s="33">
        <f t="shared" si="5"/>
        <v>1</v>
      </c>
      <c r="K528" s="41">
        <v>885.54240000000004</v>
      </c>
      <c r="L528" s="41">
        <v>59.633980000000001</v>
      </c>
      <c r="M528" s="39">
        <v>0</v>
      </c>
      <c r="N528" s="39">
        <v>0</v>
      </c>
      <c r="O528" s="39">
        <v>0</v>
      </c>
      <c r="P528" s="39">
        <v>1</v>
      </c>
      <c r="Q528" s="39">
        <v>0</v>
      </c>
      <c r="R528" s="39">
        <v>0</v>
      </c>
      <c r="S528" s="39">
        <v>0</v>
      </c>
      <c r="T528" s="39">
        <v>0</v>
      </c>
      <c r="U528" s="39">
        <v>0</v>
      </c>
      <c r="V528" s="39">
        <v>0</v>
      </c>
      <c r="W528" s="39">
        <v>0</v>
      </c>
      <c r="X528" s="39">
        <v>0</v>
      </c>
      <c r="Y528" s="39">
        <v>0</v>
      </c>
      <c r="Z528" s="39">
        <v>0</v>
      </c>
      <c r="AA528" s="39">
        <v>0</v>
      </c>
      <c r="AB528" s="39">
        <v>0</v>
      </c>
      <c r="AC528" s="39">
        <v>1</v>
      </c>
      <c r="AD528" s="39">
        <v>0</v>
      </c>
      <c r="AE528" s="39">
        <v>0</v>
      </c>
      <c r="AF528" s="39">
        <v>0</v>
      </c>
      <c r="AG528" s="39">
        <v>0</v>
      </c>
      <c r="AH528" s="39">
        <v>0</v>
      </c>
      <c r="AI528" s="39">
        <v>0</v>
      </c>
      <c r="AJ528" s="39">
        <v>0</v>
      </c>
      <c r="AK528" s="39">
        <v>0</v>
      </c>
      <c r="AL528" s="39">
        <v>0</v>
      </c>
      <c r="AM528" s="39">
        <v>0</v>
      </c>
      <c r="AN528" s="39">
        <v>0</v>
      </c>
      <c r="AO528" s="39">
        <v>0</v>
      </c>
      <c r="AP528" s="39"/>
    </row>
    <row r="529" spans="1:42">
      <c r="A529" s="27" t="s">
        <v>2362</v>
      </c>
      <c r="B529" s="27" t="s">
        <v>415</v>
      </c>
      <c r="C529" s="28">
        <v>32531</v>
      </c>
      <c r="D529" s="28">
        <v>173056</v>
      </c>
      <c r="E529" s="27" t="s">
        <v>1824</v>
      </c>
      <c r="F529" s="28">
        <v>416</v>
      </c>
      <c r="G529" s="28">
        <v>416</v>
      </c>
      <c r="H529" s="39">
        <v>1</v>
      </c>
      <c r="I529" s="40">
        <f t="shared" si="4"/>
        <v>0</v>
      </c>
      <c r="J529" s="33">
        <f t="shared" si="5"/>
        <v>1</v>
      </c>
      <c r="K529" s="41">
        <v>957.75620000000004</v>
      </c>
      <c r="L529" s="41">
        <v>62.023859999999999</v>
      </c>
      <c r="M529" s="39">
        <v>0</v>
      </c>
      <c r="N529" s="39">
        <v>0</v>
      </c>
      <c r="O529" s="39">
        <v>0</v>
      </c>
      <c r="P529" s="39">
        <v>1</v>
      </c>
      <c r="Q529" s="39">
        <v>0</v>
      </c>
      <c r="R529" s="39">
        <v>0</v>
      </c>
      <c r="S529" s="39">
        <v>0</v>
      </c>
      <c r="T529" s="39">
        <v>0</v>
      </c>
      <c r="U529" s="39">
        <v>0</v>
      </c>
      <c r="V529" s="39">
        <v>0</v>
      </c>
      <c r="W529" s="39">
        <v>0</v>
      </c>
      <c r="X529" s="39">
        <v>0</v>
      </c>
      <c r="Y529" s="39">
        <v>0</v>
      </c>
      <c r="Z529" s="39">
        <v>0</v>
      </c>
      <c r="AA529" s="39">
        <v>0</v>
      </c>
      <c r="AB529" s="39">
        <v>0</v>
      </c>
      <c r="AC529" s="39">
        <v>1</v>
      </c>
      <c r="AD529" s="39">
        <v>0</v>
      </c>
      <c r="AE529" s="39">
        <v>0</v>
      </c>
      <c r="AF529" s="39">
        <v>0</v>
      </c>
      <c r="AG529" s="39">
        <v>0</v>
      </c>
      <c r="AH529" s="39">
        <v>0</v>
      </c>
      <c r="AI529" s="39">
        <v>0</v>
      </c>
      <c r="AJ529" s="39">
        <v>0</v>
      </c>
      <c r="AK529" s="39">
        <v>0</v>
      </c>
      <c r="AL529" s="39">
        <v>0</v>
      </c>
      <c r="AM529" s="39">
        <v>0</v>
      </c>
      <c r="AN529" s="39">
        <v>0</v>
      </c>
      <c r="AO529" s="39">
        <v>0</v>
      </c>
      <c r="AP529" s="39"/>
    </row>
    <row r="530" spans="1:42">
      <c r="A530" s="27" t="s">
        <v>2363</v>
      </c>
      <c r="B530" s="27" t="s">
        <v>416</v>
      </c>
      <c r="C530" s="28">
        <v>57311</v>
      </c>
      <c r="D530" s="28">
        <v>228480</v>
      </c>
      <c r="E530" s="27" t="s">
        <v>1824</v>
      </c>
      <c r="F530" s="28">
        <v>357</v>
      </c>
      <c r="G530" s="28">
        <v>640</v>
      </c>
      <c r="H530" s="39">
        <v>2</v>
      </c>
      <c r="I530" s="40">
        <f t="shared" si="4"/>
        <v>0</v>
      </c>
      <c r="J530" s="33">
        <f t="shared" si="5"/>
        <v>0.55781250000000004</v>
      </c>
      <c r="K530" s="41">
        <v>1204.6420000000001</v>
      </c>
      <c r="L530" s="41">
        <v>72.977959999999996</v>
      </c>
      <c r="M530" s="39">
        <v>0</v>
      </c>
      <c r="N530" s="39">
        <v>0</v>
      </c>
      <c r="O530" s="39">
        <v>0</v>
      </c>
      <c r="P530" s="39">
        <v>1</v>
      </c>
      <c r="Q530" s="39">
        <v>0</v>
      </c>
      <c r="R530" s="39">
        <v>0</v>
      </c>
      <c r="S530" s="39">
        <v>0</v>
      </c>
      <c r="T530" s="39">
        <v>0</v>
      </c>
      <c r="U530" s="39">
        <v>0</v>
      </c>
      <c r="V530" s="39">
        <v>0</v>
      </c>
      <c r="W530" s="39">
        <v>0</v>
      </c>
      <c r="X530" s="39">
        <v>0</v>
      </c>
      <c r="Y530" s="39">
        <v>0</v>
      </c>
      <c r="Z530" s="39">
        <v>0</v>
      </c>
      <c r="AA530" s="39">
        <v>0</v>
      </c>
      <c r="AB530" s="39">
        <v>0</v>
      </c>
      <c r="AC530" s="39">
        <v>1</v>
      </c>
      <c r="AD530" s="39">
        <v>0</v>
      </c>
      <c r="AE530" s="39">
        <v>0</v>
      </c>
      <c r="AF530" s="39">
        <v>0</v>
      </c>
      <c r="AG530" s="39">
        <v>0</v>
      </c>
      <c r="AH530" s="39">
        <v>0</v>
      </c>
      <c r="AI530" s="39">
        <v>0</v>
      </c>
      <c r="AJ530" s="39">
        <v>0</v>
      </c>
      <c r="AK530" s="39">
        <v>0</v>
      </c>
      <c r="AL530" s="39">
        <v>0</v>
      </c>
      <c r="AM530" s="39">
        <v>0</v>
      </c>
      <c r="AN530" s="39">
        <v>0</v>
      </c>
      <c r="AO530" s="39">
        <v>0</v>
      </c>
      <c r="AP530" s="39"/>
    </row>
    <row r="531" spans="1:42">
      <c r="A531" s="27" t="s">
        <v>2364</v>
      </c>
      <c r="B531" s="27" t="s">
        <v>417</v>
      </c>
      <c r="C531" s="28">
        <v>38800</v>
      </c>
      <c r="D531" s="28">
        <v>272000</v>
      </c>
      <c r="E531" s="27" t="s">
        <v>1824</v>
      </c>
      <c r="F531" s="28">
        <v>425</v>
      </c>
      <c r="G531" s="28">
        <v>640</v>
      </c>
      <c r="H531" s="39">
        <v>2</v>
      </c>
      <c r="I531" s="40">
        <f t="shared" si="4"/>
        <v>0</v>
      </c>
      <c r="J531" s="33">
        <f t="shared" si="5"/>
        <v>0.6640625</v>
      </c>
      <c r="K531" s="41">
        <v>564.89350000000002</v>
      </c>
      <c r="L531" s="41">
        <v>63.762390000000003</v>
      </c>
      <c r="M531" s="39">
        <v>0</v>
      </c>
      <c r="N531" s="39">
        <v>0</v>
      </c>
      <c r="O531" s="39">
        <v>0</v>
      </c>
      <c r="P531" s="39">
        <v>1</v>
      </c>
      <c r="Q531" s="39">
        <v>0</v>
      </c>
      <c r="R531" s="39">
        <v>0</v>
      </c>
      <c r="S531" s="39">
        <v>0</v>
      </c>
      <c r="T531" s="39">
        <v>0</v>
      </c>
      <c r="U531" s="39">
        <v>0</v>
      </c>
      <c r="V531" s="39">
        <v>0</v>
      </c>
      <c r="W531" s="39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9">
        <v>1</v>
      </c>
      <c r="AD531" s="39">
        <v>0</v>
      </c>
      <c r="AE531" s="39">
        <v>0</v>
      </c>
      <c r="AF531" s="39">
        <v>0</v>
      </c>
      <c r="AG531" s="39">
        <v>0</v>
      </c>
      <c r="AH531" s="39">
        <v>0</v>
      </c>
      <c r="AI531" s="39">
        <v>0</v>
      </c>
      <c r="AJ531" s="39">
        <v>0</v>
      </c>
      <c r="AK531" s="39">
        <v>0</v>
      </c>
      <c r="AL531" s="39">
        <v>0</v>
      </c>
      <c r="AM531" s="39">
        <v>0</v>
      </c>
      <c r="AN531" s="39">
        <v>0</v>
      </c>
      <c r="AO531" s="39">
        <v>0</v>
      </c>
      <c r="AP531" s="39"/>
    </row>
    <row r="532" spans="1:42">
      <c r="A532" s="27" t="s">
        <v>2365</v>
      </c>
      <c r="B532" s="27" t="s">
        <v>418</v>
      </c>
      <c r="C532" s="28">
        <v>31085</v>
      </c>
      <c r="D532" s="28">
        <v>273280</v>
      </c>
      <c r="E532" s="27" t="s">
        <v>1824</v>
      </c>
      <c r="F532" s="28">
        <v>427</v>
      </c>
      <c r="G532" s="28">
        <v>640</v>
      </c>
      <c r="H532" s="39">
        <v>2</v>
      </c>
      <c r="I532" s="40">
        <f t="shared" si="4"/>
        <v>0</v>
      </c>
      <c r="J532" s="33">
        <f t="shared" si="5"/>
        <v>0.66718750000000004</v>
      </c>
      <c r="K532" s="41">
        <v>305.8562</v>
      </c>
      <c r="L532" s="41">
        <v>83.780259999999998</v>
      </c>
      <c r="M532" s="39">
        <v>0</v>
      </c>
      <c r="N532" s="39">
        <v>0</v>
      </c>
      <c r="O532" s="39">
        <v>0</v>
      </c>
      <c r="P532" s="39">
        <v>1</v>
      </c>
      <c r="Q532" s="39">
        <v>0</v>
      </c>
      <c r="R532" s="39">
        <v>0</v>
      </c>
      <c r="S532" s="39">
        <v>0</v>
      </c>
      <c r="T532" s="39">
        <v>0</v>
      </c>
      <c r="U532" s="39">
        <v>0</v>
      </c>
      <c r="V532" s="39">
        <v>0</v>
      </c>
      <c r="W532" s="39">
        <v>0</v>
      </c>
      <c r="X532" s="39">
        <v>0</v>
      </c>
      <c r="Y532" s="39">
        <v>0</v>
      </c>
      <c r="Z532" s="39">
        <v>0</v>
      </c>
      <c r="AA532" s="39">
        <v>0</v>
      </c>
      <c r="AB532" s="39">
        <v>0</v>
      </c>
      <c r="AC532" s="39">
        <v>1</v>
      </c>
      <c r="AD532" s="39">
        <v>0</v>
      </c>
      <c r="AE532" s="39">
        <v>0</v>
      </c>
      <c r="AF532" s="39">
        <v>0</v>
      </c>
      <c r="AG532" s="39">
        <v>0</v>
      </c>
      <c r="AH532" s="39">
        <v>0</v>
      </c>
      <c r="AI532" s="39">
        <v>0</v>
      </c>
      <c r="AJ532" s="39">
        <v>0</v>
      </c>
      <c r="AK532" s="39">
        <v>0</v>
      </c>
      <c r="AL532" s="39">
        <v>0</v>
      </c>
      <c r="AM532" s="39">
        <v>0</v>
      </c>
      <c r="AN532" s="39">
        <v>0</v>
      </c>
      <c r="AO532" s="39">
        <v>0</v>
      </c>
      <c r="AP532" s="39"/>
    </row>
    <row r="533" spans="1:42">
      <c r="A533" s="27" t="s">
        <v>2366</v>
      </c>
      <c r="B533" s="27" t="s">
        <v>419</v>
      </c>
      <c r="C533" s="28">
        <v>49169</v>
      </c>
      <c r="D533" s="28">
        <v>307200</v>
      </c>
      <c r="E533" s="27" t="s">
        <v>1824</v>
      </c>
      <c r="F533" s="28">
        <v>480</v>
      </c>
      <c r="G533" s="28">
        <v>640</v>
      </c>
      <c r="H533" s="39">
        <v>2</v>
      </c>
      <c r="I533" s="40">
        <f t="shared" si="4"/>
        <v>0</v>
      </c>
      <c r="J533" s="33">
        <f t="shared" si="5"/>
        <v>0.75</v>
      </c>
      <c r="K533" s="41">
        <v>662.39750000000004</v>
      </c>
      <c r="L533" s="41">
        <v>67.807969999999997</v>
      </c>
      <c r="M533" s="39">
        <v>0</v>
      </c>
      <c r="N533" s="39">
        <v>0</v>
      </c>
      <c r="O533" s="39">
        <v>0</v>
      </c>
      <c r="P533" s="39">
        <v>1</v>
      </c>
      <c r="Q533" s="39">
        <v>0</v>
      </c>
      <c r="R533" s="39">
        <v>0</v>
      </c>
      <c r="S533" s="39">
        <v>0</v>
      </c>
      <c r="T533" s="39">
        <v>0</v>
      </c>
      <c r="U533" s="39">
        <v>0</v>
      </c>
      <c r="V533" s="39">
        <v>0</v>
      </c>
      <c r="W533" s="39">
        <v>0</v>
      </c>
      <c r="X533" s="39">
        <v>0</v>
      </c>
      <c r="Y533" s="39">
        <v>0</v>
      </c>
      <c r="Z533" s="39">
        <v>0</v>
      </c>
      <c r="AA533" s="39">
        <v>0</v>
      </c>
      <c r="AB533" s="39">
        <v>0</v>
      </c>
      <c r="AC533" s="39">
        <v>1</v>
      </c>
      <c r="AD533" s="39">
        <v>0</v>
      </c>
      <c r="AE533" s="39">
        <v>0</v>
      </c>
      <c r="AF533" s="39">
        <v>0</v>
      </c>
      <c r="AG533" s="39">
        <v>0</v>
      </c>
      <c r="AH533" s="39">
        <v>0</v>
      </c>
      <c r="AI533" s="39">
        <v>0</v>
      </c>
      <c r="AJ533" s="39">
        <v>0</v>
      </c>
      <c r="AK533" s="39">
        <v>0</v>
      </c>
      <c r="AL533" s="39">
        <v>0</v>
      </c>
      <c r="AM533" s="39">
        <v>0</v>
      </c>
      <c r="AN533" s="39">
        <v>0</v>
      </c>
      <c r="AO533" s="39">
        <v>0</v>
      </c>
      <c r="AP533" s="39"/>
    </row>
    <row r="534" spans="1:42">
      <c r="A534" s="27" t="s">
        <v>2367</v>
      </c>
      <c r="B534" s="27" t="s">
        <v>420</v>
      </c>
      <c r="C534" s="28">
        <v>33684</v>
      </c>
      <c r="D534" s="28">
        <v>307200</v>
      </c>
      <c r="E534" s="27" t="s">
        <v>1824</v>
      </c>
      <c r="F534" s="28">
        <v>480</v>
      </c>
      <c r="G534" s="28">
        <v>640</v>
      </c>
      <c r="H534" s="39">
        <v>2</v>
      </c>
      <c r="I534" s="40">
        <f t="shared" si="4"/>
        <v>0</v>
      </c>
      <c r="J534" s="33">
        <f t="shared" si="5"/>
        <v>0.75</v>
      </c>
      <c r="K534" s="41">
        <v>1115.1110000000001</v>
      </c>
      <c r="L534" s="41">
        <v>71.040840000000003</v>
      </c>
      <c r="M534" s="39">
        <v>0</v>
      </c>
      <c r="N534" s="39">
        <v>0</v>
      </c>
      <c r="O534" s="39">
        <v>0</v>
      </c>
      <c r="P534" s="39">
        <v>1</v>
      </c>
      <c r="Q534" s="39">
        <v>0</v>
      </c>
      <c r="R534" s="39">
        <v>0</v>
      </c>
      <c r="S534" s="39">
        <v>0</v>
      </c>
      <c r="T534" s="39">
        <v>0</v>
      </c>
      <c r="U534" s="39">
        <v>0</v>
      </c>
      <c r="V534" s="39">
        <v>0</v>
      </c>
      <c r="W534" s="39">
        <v>0</v>
      </c>
      <c r="X534" s="39">
        <v>0</v>
      </c>
      <c r="Y534" s="39">
        <v>0</v>
      </c>
      <c r="Z534" s="39">
        <v>0</v>
      </c>
      <c r="AA534" s="39">
        <v>0</v>
      </c>
      <c r="AB534" s="39">
        <v>0</v>
      </c>
      <c r="AC534" s="39">
        <v>1</v>
      </c>
      <c r="AD534" s="39">
        <v>0</v>
      </c>
      <c r="AE534" s="39">
        <v>0</v>
      </c>
      <c r="AF534" s="39">
        <v>0</v>
      </c>
      <c r="AG534" s="39">
        <v>0</v>
      </c>
      <c r="AH534" s="39">
        <v>0</v>
      </c>
      <c r="AI534" s="39">
        <v>0</v>
      </c>
      <c r="AJ534" s="39">
        <v>0</v>
      </c>
      <c r="AK534" s="39">
        <v>0</v>
      </c>
      <c r="AL534" s="39">
        <v>0</v>
      </c>
      <c r="AM534" s="39">
        <v>0</v>
      </c>
      <c r="AN534" s="39">
        <v>0</v>
      </c>
      <c r="AO534" s="39">
        <v>0</v>
      </c>
      <c r="AP534" s="39"/>
    </row>
    <row r="535" spans="1:42">
      <c r="A535" s="27" t="s">
        <v>2368</v>
      </c>
      <c r="B535" s="27" t="s">
        <v>421</v>
      </c>
      <c r="C535" s="28">
        <v>33895</v>
      </c>
      <c r="D535" s="28">
        <v>307200</v>
      </c>
      <c r="E535" s="27" t="s">
        <v>1824</v>
      </c>
      <c r="F535" s="28">
        <v>480</v>
      </c>
      <c r="G535" s="28">
        <v>640</v>
      </c>
      <c r="H535" s="39">
        <v>2</v>
      </c>
      <c r="I535" s="40">
        <f t="shared" si="4"/>
        <v>0</v>
      </c>
      <c r="J535" s="33">
        <f t="shared" si="5"/>
        <v>0.75</v>
      </c>
      <c r="K535" s="41">
        <v>1239.8140000000001</v>
      </c>
      <c r="L535" s="41">
        <v>62.716050000000003</v>
      </c>
      <c r="M535" s="39">
        <v>0</v>
      </c>
      <c r="N535" s="39">
        <v>0</v>
      </c>
      <c r="O535" s="39">
        <v>0</v>
      </c>
      <c r="P535" s="39">
        <v>1</v>
      </c>
      <c r="Q535" s="39">
        <v>0</v>
      </c>
      <c r="R535" s="39">
        <v>0</v>
      </c>
      <c r="S535" s="39">
        <v>0</v>
      </c>
      <c r="T535" s="39">
        <v>0</v>
      </c>
      <c r="U535" s="39">
        <v>0</v>
      </c>
      <c r="V535" s="39">
        <v>0</v>
      </c>
      <c r="W535" s="39">
        <v>0</v>
      </c>
      <c r="X535" s="39">
        <v>0</v>
      </c>
      <c r="Y535" s="39">
        <v>0</v>
      </c>
      <c r="Z535" s="39">
        <v>0</v>
      </c>
      <c r="AA535" s="39">
        <v>0</v>
      </c>
      <c r="AB535" s="39">
        <v>0</v>
      </c>
      <c r="AC535" s="39">
        <v>1</v>
      </c>
      <c r="AD535" s="39">
        <v>0</v>
      </c>
      <c r="AE535" s="39">
        <v>0</v>
      </c>
      <c r="AF535" s="39">
        <v>0</v>
      </c>
      <c r="AG535" s="39">
        <v>0</v>
      </c>
      <c r="AH535" s="39">
        <v>0</v>
      </c>
      <c r="AI535" s="39">
        <v>0</v>
      </c>
      <c r="AJ535" s="39">
        <v>0</v>
      </c>
      <c r="AK535" s="39">
        <v>0</v>
      </c>
      <c r="AL535" s="39">
        <v>0</v>
      </c>
      <c r="AM535" s="39">
        <v>0</v>
      </c>
      <c r="AN535" s="39">
        <v>0</v>
      </c>
      <c r="AO535" s="39">
        <v>0</v>
      </c>
      <c r="AP535" s="39"/>
    </row>
    <row r="536" spans="1:42">
      <c r="A536" s="27" t="s">
        <v>2369</v>
      </c>
      <c r="B536" s="27" t="s">
        <v>1708</v>
      </c>
      <c r="C536" s="28">
        <v>59299</v>
      </c>
      <c r="D536" s="28">
        <v>307200</v>
      </c>
      <c r="E536" s="27" t="s">
        <v>1824</v>
      </c>
      <c r="F536" s="28">
        <v>480</v>
      </c>
      <c r="G536" s="28">
        <v>640</v>
      </c>
      <c r="H536" s="39">
        <v>2</v>
      </c>
      <c r="I536" s="40">
        <f t="shared" si="4"/>
        <v>0</v>
      </c>
      <c r="J536" s="33">
        <f t="shared" si="5"/>
        <v>0.75</v>
      </c>
      <c r="K536" s="41">
        <v>4054.1379999999999</v>
      </c>
      <c r="L536" s="41">
        <v>66.255629999999996</v>
      </c>
      <c r="M536" s="39">
        <v>0</v>
      </c>
      <c r="N536" s="39">
        <v>0</v>
      </c>
      <c r="O536" s="39">
        <v>0</v>
      </c>
      <c r="P536" s="39">
        <v>1</v>
      </c>
      <c r="Q536" s="39">
        <v>0</v>
      </c>
      <c r="R536" s="39">
        <v>0</v>
      </c>
      <c r="S536" s="39">
        <v>0</v>
      </c>
      <c r="T536" s="39">
        <v>0</v>
      </c>
      <c r="U536" s="39">
        <v>0</v>
      </c>
      <c r="V536" s="39">
        <v>0</v>
      </c>
      <c r="W536" s="39">
        <v>0</v>
      </c>
      <c r="X536" s="39">
        <v>0</v>
      </c>
      <c r="Y536" s="39">
        <v>0</v>
      </c>
      <c r="Z536" s="39">
        <v>0</v>
      </c>
      <c r="AA536" s="39">
        <v>0</v>
      </c>
      <c r="AB536" s="39">
        <v>0</v>
      </c>
      <c r="AC536" s="39">
        <v>1</v>
      </c>
      <c r="AD536" s="39">
        <v>0</v>
      </c>
      <c r="AE536" s="39">
        <v>0</v>
      </c>
      <c r="AF536" s="39">
        <v>0</v>
      </c>
      <c r="AG536" s="39">
        <v>0</v>
      </c>
      <c r="AH536" s="39">
        <v>0</v>
      </c>
      <c r="AI536" s="39">
        <v>0</v>
      </c>
      <c r="AJ536" s="39">
        <v>0</v>
      </c>
      <c r="AK536" s="39">
        <v>0</v>
      </c>
      <c r="AL536" s="39">
        <v>0</v>
      </c>
      <c r="AM536" s="39">
        <v>0</v>
      </c>
      <c r="AN536" s="39">
        <v>0</v>
      </c>
      <c r="AO536" s="39">
        <v>0</v>
      </c>
      <c r="AP536" s="39"/>
    </row>
    <row r="537" spans="1:42">
      <c r="A537" s="27" t="s">
        <v>2370</v>
      </c>
      <c r="B537" s="27" t="s">
        <v>422</v>
      </c>
      <c r="C537" s="28">
        <v>40257</v>
      </c>
      <c r="D537" s="28">
        <v>307200</v>
      </c>
      <c r="E537" s="27" t="s">
        <v>1824</v>
      </c>
      <c r="F537" s="28">
        <v>480</v>
      </c>
      <c r="G537" s="28">
        <v>640</v>
      </c>
      <c r="H537" s="39">
        <v>2</v>
      </c>
      <c r="I537" s="40">
        <f t="shared" si="4"/>
        <v>0</v>
      </c>
      <c r="J537" s="33">
        <f t="shared" si="5"/>
        <v>0.75</v>
      </c>
      <c r="K537" s="41">
        <v>2510.0210000000002</v>
      </c>
      <c r="L537" s="41">
        <v>86.929950000000005</v>
      </c>
      <c r="M537" s="39">
        <v>0</v>
      </c>
      <c r="N537" s="39">
        <v>0</v>
      </c>
      <c r="O537" s="39">
        <v>0</v>
      </c>
      <c r="P537" s="39">
        <v>1</v>
      </c>
      <c r="Q537" s="39">
        <v>0</v>
      </c>
      <c r="R537" s="39">
        <v>0</v>
      </c>
      <c r="S537" s="39">
        <v>0</v>
      </c>
      <c r="T537" s="39">
        <v>0</v>
      </c>
      <c r="U537" s="39">
        <v>0</v>
      </c>
      <c r="V537" s="39">
        <v>0</v>
      </c>
      <c r="W537" s="39">
        <v>0</v>
      </c>
      <c r="X537" s="39">
        <v>0</v>
      </c>
      <c r="Y537" s="39">
        <v>0</v>
      </c>
      <c r="Z537" s="39">
        <v>0</v>
      </c>
      <c r="AA537" s="39">
        <v>0</v>
      </c>
      <c r="AB537" s="39">
        <v>0</v>
      </c>
      <c r="AC537" s="39">
        <v>1</v>
      </c>
      <c r="AD537" s="39">
        <v>0</v>
      </c>
      <c r="AE537" s="39">
        <v>0</v>
      </c>
      <c r="AF537" s="39">
        <v>0</v>
      </c>
      <c r="AG537" s="39">
        <v>0</v>
      </c>
      <c r="AH537" s="39">
        <v>0</v>
      </c>
      <c r="AI537" s="39">
        <v>0</v>
      </c>
      <c r="AJ537" s="39">
        <v>0</v>
      </c>
      <c r="AK537" s="39">
        <v>0</v>
      </c>
      <c r="AL537" s="39">
        <v>0</v>
      </c>
      <c r="AM537" s="39">
        <v>0</v>
      </c>
      <c r="AN537" s="39">
        <v>0</v>
      </c>
      <c r="AO537" s="39">
        <v>0</v>
      </c>
      <c r="AP537" s="39"/>
    </row>
    <row r="538" spans="1:42">
      <c r="A538" s="27" t="s">
        <v>2371</v>
      </c>
      <c r="B538" s="27" t="s">
        <v>423</v>
      </c>
      <c r="C538" s="28">
        <v>45288</v>
      </c>
      <c r="D538" s="28">
        <v>307200</v>
      </c>
      <c r="E538" s="27" t="s">
        <v>1824</v>
      </c>
      <c r="F538" s="28">
        <v>480</v>
      </c>
      <c r="G538" s="28">
        <v>640</v>
      </c>
      <c r="H538" s="39">
        <v>2</v>
      </c>
      <c r="I538" s="40">
        <f t="shared" si="4"/>
        <v>0</v>
      </c>
      <c r="J538" s="33">
        <f t="shared" si="5"/>
        <v>0.75</v>
      </c>
      <c r="K538" s="41">
        <v>2796.1779999999999</v>
      </c>
      <c r="L538" s="41">
        <v>80.664490000000001</v>
      </c>
      <c r="M538" s="39">
        <v>0</v>
      </c>
      <c r="N538" s="39">
        <v>0</v>
      </c>
      <c r="O538" s="39">
        <v>0</v>
      </c>
      <c r="P538" s="39">
        <v>1</v>
      </c>
      <c r="Q538" s="39">
        <v>0</v>
      </c>
      <c r="R538" s="39">
        <v>0</v>
      </c>
      <c r="S538" s="39">
        <v>0</v>
      </c>
      <c r="T538" s="39">
        <v>0</v>
      </c>
      <c r="U538" s="39">
        <v>0</v>
      </c>
      <c r="V538" s="39">
        <v>0</v>
      </c>
      <c r="W538" s="39">
        <v>0</v>
      </c>
      <c r="X538" s="39">
        <v>0</v>
      </c>
      <c r="Y538" s="39">
        <v>0</v>
      </c>
      <c r="Z538" s="39">
        <v>0</v>
      </c>
      <c r="AA538" s="39">
        <v>0</v>
      </c>
      <c r="AB538" s="39">
        <v>0</v>
      </c>
      <c r="AC538" s="39">
        <v>1</v>
      </c>
      <c r="AD538" s="39">
        <v>0</v>
      </c>
      <c r="AE538" s="39">
        <v>0</v>
      </c>
      <c r="AF538" s="39">
        <v>0</v>
      </c>
      <c r="AG538" s="39">
        <v>0</v>
      </c>
      <c r="AH538" s="39">
        <v>0</v>
      </c>
      <c r="AI538" s="39">
        <v>0</v>
      </c>
      <c r="AJ538" s="39">
        <v>0</v>
      </c>
      <c r="AK538" s="39">
        <v>0</v>
      </c>
      <c r="AL538" s="39">
        <v>0</v>
      </c>
      <c r="AM538" s="39">
        <v>0</v>
      </c>
      <c r="AN538" s="39">
        <v>0</v>
      </c>
      <c r="AO538" s="39">
        <v>0</v>
      </c>
      <c r="AP538" s="39"/>
    </row>
    <row r="539" spans="1:42">
      <c r="A539" s="27" t="s">
        <v>2372</v>
      </c>
      <c r="B539" s="27" t="s">
        <v>1580</v>
      </c>
      <c r="C539" s="28">
        <v>53289</v>
      </c>
      <c r="D539" s="28">
        <v>307200</v>
      </c>
      <c r="E539" s="27" t="s">
        <v>1824</v>
      </c>
      <c r="F539" s="28">
        <v>480</v>
      </c>
      <c r="G539" s="28">
        <v>640</v>
      </c>
      <c r="H539" s="39">
        <v>2</v>
      </c>
      <c r="I539" s="40">
        <f t="shared" si="4"/>
        <v>0</v>
      </c>
      <c r="J539" s="33">
        <f t="shared" si="5"/>
        <v>0.75</v>
      </c>
      <c r="K539" s="41">
        <v>3751.797</v>
      </c>
      <c r="L539" s="41">
        <v>69.782399999999996</v>
      </c>
      <c r="M539" s="39">
        <v>0</v>
      </c>
      <c r="N539" s="39">
        <v>0</v>
      </c>
      <c r="O539" s="39">
        <v>0</v>
      </c>
      <c r="P539" s="39">
        <v>1</v>
      </c>
      <c r="Q539" s="39">
        <v>0</v>
      </c>
      <c r="R539" s="39">
        <v>0</v>
      </c>
      <c r="S539" s="39">
        <v>0</v>
      </c>
      <c r="T539" s="39">
        <v>0</v>
      </c>
      <c r="U539" s="39">
        <v>0</v>
      </c>
      <c r="V539" s="39">
        <v>0</v>
      </c>
      <c r="W539" s="39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9">
        <v>1</v>
      </c>
      <c r="AD539" s="39">
        <v>0</v>
      </c>
      <c r="AE539" s="39">
        <v>0</v>
      </c>
      <c r="AF539" s="39">
        <v>0</v>
      </c>
      <c r="AG539" s="39">
        <v>0</v>
      </c>
      <c r="AH539" s="39">
        <v>0</v>
      </c>
      <c r="AI539" s="39">
        <v>0</v>
      </c>
      <c r="AJ539" s="39">
        <v>0</v>
      </c>
      <c r="AK539" s="39">
        <v>0</v>
      </c>
      <c r="AL539" s="39">
        <v>0</v>
      </c>
      <c r="AM539" s="39">
        <v>0</v>
      </c>
      <c r="AN539" s="39">
        <v>0</v>
      </c>
      <c r="AO539" s="39">
        <v>0</v>
      </c>
      <c r="AP539" s="39"/>
    </row>
    <row r="540" spans="1:42">
      <c r="A540" s="27" t="s">
        <v>2373</v>
      </c>
      <c r="B540" s="27" t="s">
        <v>1709</v>
      </c>
      <c r="C540" s="28">
        <v>50907</v>
      </c>
      <c r="D540" s="28">
        <v>307200</v>
      </c>
      <c r="E540" s="27" t="s">
        <v>1824</v>
      </c>
      <c r="F540" s="28">
        <v>480</v>
      </c>
      <c r="G540" s="28">
        <v>640</v>
      </c>
      <c r="H540" s="39">
        <v>2</v>
      </c>
      <c r="I540" s="40">
        <f t="shared" si="4"/>
        <v>0</v>
      </c>
      <c r="J540" s="33">
        <f t="shared" si="5"/>
        <v>0.75</v>
      </c>
      <c r="K540" s="41">
        <v>3189.1779999999999</v>
      </c>
      <c r="L540" s="41">
        <v>59.478999999999999</v>
      </c>
      <c r="M540" s="39">
        <v>0</v>
      </c>
      <c r="N540" s="39">
        <v>0</v>
      </c>
      <c r="O540" s="39">
        <v>0</v>
      </c>
      <c r="P540" s="39">
        <v>1</v>
      </c>
      <c r="Q540" s="39">
        <v>0</v>
      </c>
      <c r="R540" s="39">
        <v>0</v>
      </c>
      <c r="S540" s="39">
        <v>0</v>
      </c>
      <c r="T540" s="39">
        <v>0</v>
      </c>
      <c r="U540" s="39">
        <v>0</v>
      </c>
      <c r="V540" s="39">
        <v>0</v>
      </c>
      <c r="W540" s="39">
        <v>0</v>
      </c>
      <c r="X540" s="39">
        <v>0</v>
      </c>
      <c r="Y540" s="39">
        <v>0</v>
      </c>
      <c r="Z540" s="39">
        <v>0</v>
      </c>
      <c r="AA540" s="39">
        <v>0</v>
      </c>
      <c r="AB540" s="39">
        <v>0</v>
      </c>
      <c r="AC540" s="39">
        <v>1</v>
      </c>
      <c r="AD540" s="39">
        <v>0</v>
      </c>
      <c r="AE540" s="39">
        <v>0</v>
      </c>
      <c r="AF540" s="39">
        <v>0</v>
      </c>
      <c r="AG540" s="39">
        <v>0</v>
      </c>
      <c r="AH540" s="39">
        <v>0</v>
      </c>
      <c r="AI540" s="39">
        <v>0</v>
      </c>
      <c r="AJ540" s="39">
        <v>0</v>
      </c>
      <c r="AK540" s="39">
        <v>0</v>
      </c>
      <c r="AL540" s="39">
        <v>0</v>
      </c>
      <c r="AM540" s="39">
        <v>0</v>
      </c>
      <c r="AN540" s="39">
        <v>0</v>
      </c>
      <c r="AO540" s="39">
        <v>0</v>
      </c>
      <c r="AP540" s="39"/>
    </row>
    <row r="541" spans="1:42">
      <c r="A541" s="27" t="s">
        <v>2374</v>
      </c>
      <c r="B541" s="27" t="s">
        <v>1710</v>
      </c>
      <c r="C541" s="28">
        <v>7922</v>
      </c>
      <c r="D541" s="28">
        <v>13440</v>
      </c>
      <c r="E541" s="27" t="s">
        <v>1824</v>
      </c>
      <c r="F541" s="28">
        <v>96</v>
      </c>
      <c r="G541" s="28">
        <v>140</v>
      </c>
      <c r="H541" s="39">
        <v>0</v>
      </c>
      <c r="I541" s="40">
        <f t="shared" si="4"/>
        <v>0</v>
      </c>
      <c r="J541" s="33">
        <f t="shared" si="5"/>
        <v>0.68571428571428572</v>
      </c>
      <c r="K541" s="41">
        <v>2436.386</v>
      </c>
      <c r="L541" s="41">
        <v>72.536699999999996</v>
      </c>
      <c r="M541" s="39">
        <v>0</v>
      </c>
      <c r="N541" s="39">
        <v>0</v>
      </c>
      <c r="O541" s="39">
        <v>0</v>
      </c>
      <c r="P541" s="39">
        <v>1</v>
      </c>
      <c r="Q541" s="39">
        <v>0</v>
      </c>
      <c r="R541" s="39">
        <v>0</v>
      </c>
      <c r="S541" s="39">
        <v>0</v>
      </c>
      <c r="T541" s="39">
        <v>0</v>
      </c>
      <c r="U541" s="39">
        <v>0</v>
      </c>
      <c r="V541" s="39">
        <v>0</v>
      </c>
      <c r="W541" s="39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9">
        <v>1</v>
      </c>
      <c r="AD541" s="39">
        <v>0</v>
      </c>
      <c r="AE541" s="39">
        <v>0</v>
      </c>
      <c r="AF541" s="39">
        <v>0</v>
      </c>
      <c r="AG541" s="39">
        <v>0</v>
      </c>
      <c r="AH541" s="39">
        <v>0</v>
      </c>
      <c r="AI541" s="39">
        <v>0</v>
      </c>
      <c r="AJ541" s="39">
        <v>0</v>
      </c>
      <c r="AK541" s="39">
        <v>0</v>
      </c>
      <c r="AL541" s="39">
        <v>0</v>
      </c>
      <c r="AM541" s="39">
        <v>0</v>
      </c>
      <c r="AN541" s="39">
        <v>0</v>
      </c>
      <c r="AO541" s="39">
        <v>0</v>
      </c>
      <c r="AP541" s="39"/>
    </row>
    <row r="542" spans="1:42">
      <c r="A542" s="27" t="s">
        <v>2375</v>
      </c>
      <c r="B542" s="27" t="s">
        <v>424</v>
      </c>
      <c r="C542" s="28">
        <v>48473</v>
      </c>
      <c r="D542" s="28">
        <v>273280</v>
      </c>
      <c r="E542" s="27" t="s">
        <v>1824</v>
      </c>
      <c r="F542" s="28">
        <v>427</v>
      </c>
      <c r="G542" s="28">
        <v>640</v>
      </c>
      <c r="H542" s="39">
        <v>2</v>
      </c>
      <c r="I542" s="40">
        <f t="shared" si="4"/>
        <v>0</v>
      </c>
      <c r="J542" s="33">
        <f t="shared" si="5"/>
        <v>0.66718750000000004</v>
      </c>
      <c r="K542" s="41">
        <v>2071.2750000000001</v>
      </c>
      <c r="L542" s="41">
        <v>71.548770000000005</v>
      </c>
      <c r="M542" s="39">
        <v>0</v>
      </c>
      <c r="N542" s="39">
        <v>0</v>
      </c>
      <c r="O542" s="39">
        <v>0</v>
      </c>
      <c r="P542" s="39">
        <v>1</v>
      </c>
      <c r="Q542" s="39">
        <v>0</v>
      </c>
      <c r="R542" s="39">
        <v>0</v>
      </c>
      <c r="S542" s="39">
        <v>0</v>
      </c>
      <c r="T542" s="39">
        <v>0</v>
      </c>
      <c r="U542" s="39">
        <v>0</v>
      </c>
      <c r="V542" s="39">
        <v>0</v>
      </c>
      <c r="W542" s="39">
        <v>0</v>
      </c>
      <c r="X542" s="39">
        <v>0</v>
      </c>
      <c r="Y542" s="39">
        <v>0</v>
      </c>
      <c r="Z542" s="39">
        <v>0</v>
      </c>
      <c r="AA542" s="39">
        <v>0</v>
      </c>
      <c r="AB542" s="39">
        <v>0</v>
      </c>
      <c r="AC542" s="39">
        <v>0</v>
      </c>
      <c r="AD542" s="39">
        <v>1</v>
      </c>
      <c r="AE542" s="39">
        <v>0</v>
      </c>
      <c r="AF542" s="39">
        <v>0</v>
      </c>
      <c r="AG542" s="39">
        <v>0</v>
      </c>
      <c r="AH542" s="39">
        <v>0</v>
      </c>
      <c r="AI542" s="39">
        <v>0</v>
      </c>
      <c r="AJ542" s="39">
        <v>0</v>
      </c>
      <c r="AK542" s="39">
        <v>0</v>
      </c>
      <c r="AL542" s="39">
        <v>0</v>
      </c>
      <c r="AM542" s="39">
        <v>0</v>
      </c>
      <c r="AN542" s="39">
        <v>0</v>
      </c>
      <c r="AO542" s="39">
        <v>0</v>
      </c>
      <c r="AP542" s="39"/>
    </row>
    <row r="543" spans="1:42">
      <c r="A543" s="27" t="s">
        <v>2376</v>
      </c>
      <c r="B543" s="27" t="s">
        <v>426</v>
      </c>
      <c r="C543" s="28">
        <v>56465</v>
      </c>
      <c r="D543" s="28">
        <v>273280</v>
      </c>
      <c r="E543" s="27" t="s">
        <v>1824</v>
      </c>
      <c r="F543" s="28">
        <v>427</v>
      </c>
      <c r="G543" s="28">
        <v>640</v>
      </c>
      <c r="H543" s="39">
        <v>2</v>
      </c>
      <c r="I543" s="40">
        <f t="shared" si="4"/>
        <v>0</v>
      </c>
      <c r="J543" s="33">
        <f t="shared" si="5"/>
        <v>0.66718750000000004</v>
      </c>
      <c r="K543" s="41">
        <v>2425.9670000000001</v>
      </c>
      <c r="L543" s="41">
        <v>71.250749999999996</v>
      </c>
      <c r="M543" s="39">
        <v>0</v>
      </c>
      <c r="N543" s="39">
        <v>0</v>
      </c>
      <c r="O543" s="39">
        <v>0</v>
      </c>
      <c r="P543" s="39">
        <v>1</v>
      </c>
      <c r="Q543" s="39">
        <v>0</v>
      </c>
      <c r="R543" s="39">
        <v>0</v>
      </c>
      <c r="S543" s="39">
        <v>0</v>
      </c>
      <c r="T543" s="39">
        <v>0</v>
      </c>
      <c r="U543" s="39">
        <v>0</v>
      </c>
      <c r="V543" s="39">
        <v>0</v>
      </c>
      <c r="W543" s="39">
        <v>0</v>
      </c>
      <c r="X543" s="39">
        <v>0</v>
      </c>
      <c r="Y543" s="39">
        <v>0</v>
      </c>
      <c r="Z543" s="39">
        <v>0</v>
      </c>
      <c r="AA543" s="39">
        <v>0</v>
      </c>
      <c r="AB543" s="39">
        <v>0</v>
      </c>
      <c r="AC543" s="39">
        <v>0</v>
      </c>
      <c r="AD543" s="39">
        <v>1</v>
      </c>
      <c r="AE543" s="39">
        <v>0</v>
      </c>
      <c r="AF543" s="39">
        <v>0</v>
      </c>
      <c r="AG543" s="39">
        <v>0</v>
      </c>
      <c r="AH543" s="39">
        <v>0</v>
      </c>
      <c r="AI543" s="39">
        <v>0</v>
      </c>
      <c r="AJ543" s="39">
        <v>0</v>
      </c>
      <c r="AK543" s="39">
        <v>0</v>
      </c>
      <c r="AL543" s="39">
        <v>0</v>
      </c>
      <c r="AM543" s="39">
        <v>0</v>
      </c>
      <c r="AN543" s="39">
        <v>0</v>
      </c>
      <c r="AO543" s="39">
        <v>0</v>
      </c>
      <c r="AP543" s="39"/>
    </row>
    <row r="544" spans="1:42">
      <c r="A544" s="27" t="s">
        <v>2377</v>
      </c>
      <c r="B544" s="27" t="s">
        <v>1711</v>
      </c>
      <c r="C544" s="28">
        <v>46299</v>
      </c>
      <c r="D544" s="28">
        <v>273280</v>
      </c>
      <c r="E544" s="27" t="s">
        <v>1824</v>
      </c>
      <c r="F544" s="28">
        <v>427</v>
      </c>
      <c r="G544" s="28">
        <v>640</v>
      </c>
      <c r="H544" s="39">
        <v>2</v>
      </c>
      <c r="I544" s="40">
        <f t="shared" si="4"/>
        <v>0</v>
      </c>
      <c r="J544" s="33">
        <f t="shared" si="5"/>
        <v>0.66718750000000004</v>
      </c>
      <c r="K544" s="41">
        <v>2056.1840000000002</v>
      </c>
      <c r="L544" s="41">
        <v>90.706100000000006</v>
      </c>
      <c r="M544" s="39">
        <v>0</v>
      </c>
      <c r="N544" s="39">
        <v>0</v>
      </c>
      <c r="O544" s="39">
        <v>0</v>
      </c>
      <c r="P544" s="39">
        <v>1</v>
      </c>
      <c r="Q544" s="39">
        <v>0</v>
      </c>
      <c r="R544" s="39">
        <v>0</v>
      </c>
      <c r="S544" s="39">
        <v>0</v>
      </c>
      <c r="T544" s="39">
        <v>0</v>
      </c>
      <c r="U544" s="39">
        <v>0</v>
      </c>
      <c r="V544" s="39">
        <v>0</v>
      </c>
      <c r="W544" s="39">
        <v>0</v>
      </c>
      <c r="X544" s="39">
        <v>0</v>
      </c>
      <c r="Y544" s="39">
        <v>0</v>
      </c>
      <c r="Z544" s="39">
        <v>0</v>
      </c>
      <c r="AA544" s="39">
        <v>0</v>
      </c>
      <c r="AB544" s="39">
        <v>0</v>
      </c>
      <c r="AC544" s="39">
        <v>0</v>
      </c>
      <c r="AD544" s="39">
        <v>1</v>
      </c>
      <c r="AE544" s="39">
        <v>0</v>
      </c>
      <c r="AF544" s="39">
        <v>0</v>
      </c>
      <c r="AG544" s="39">
        <v>0</v>
      </c>
      <c r="AH544" s="39">
        <v>0</v>
      </c>
      <c r="AI544" s="39">
        <v>0</v>
      </c>
      <c r="AJ544" s="39">
        <v>0</v>
      </c>
      <c r="AK544" s="39">
        <v>0</v>
      </c>
      <c r="AL544" s="39">
        <v>0</v>
      </c>
      <c r="AM544" s="39">
        <v>0</v>
      </c>
      <c r="AN544" s="39">
        <v>0</v>
      </c>
      <c r="AO544" s="39">
        <v>0</v>
      </c>
      <c r="AP544" s="39"/>
    </row>
    <row r="545" spans="1:42">
      <c r="A545" s="27" t="s">
        <v>2378</v>
      </c>
      <c r="B545" s="27" t="s">
        <v>1712</v>
      </c>
      <c r="C545" s="28">
        <v>40979</v>
      </c>
      <c r="D545" s="28">
        <v>273280</v>
      </c>
      <c r="E545" s="27" t="s">
        <v>1824</v>
      </c>
      <c r="F545" s="28">
        <v>427</v>
      </c>
      <c r="G545" s="28">
        <v>640</v>
      </c>
      <c r="H545" s="39">
        <v>2</v>
      </c>
      <c r="I545" s="40">
        <f t="shared" si="4"/>
        <v>0</v>
      </c>
      <c r="J545" s="33">
        <f t="shared" si="5"/>
        <v>0.66718750000000004</v>
      </c>
      <c r="K545" s="41">
        <v>1465.9880000000001</v>
      </c>
      <c r="L545" s="41">
        <v>79.471190000000007</v>
      </c>
      <c r="M545" s="39">
        <v>0</v>
      </c>
      <c r="N545" s="39">
        <v>0</v>
      </c>
      <c r="O545" s="39">
        <v>0</v>
      </c>
      <c r="P545" s="39">
        <v>1</v>
      </c>
      <c r="Q545" s="39">
        <v>0</v>
      </c>
      <c r="R545" s="39">
        <v>0</v>
      </c>
      <c r="S545" s="39">
        <v>0</v>
      </c>
      <c r="T545" s="39">
        <v>0</v>
      </c>
      <c r="U545" s="39">
        <v>0</v>
      </c>
      <c r="V545" s="39">
        <v>0</v>
      </c>
      <c r="W545" s="39">
        <v>0</v>
      </c>
      <c r="X545" s="39">
        <v>0</v>
      </c>
      <c r="Y545" s="39">
        <v>0</v>
      </c>
      <c r="Z545" s="39">
        <v>0</v>
      </c>
      <c r="AA545" s="39">
        <v>0</v>
      </c>
      <c r="AB545" s="39">
        <v>0</v>
      </c>
      <c r="AC545" s="39">
        <v>0</v>
      </c>
      <c r="AD545" s="39">
        <v>1</v>
      </c>
      <c r="AE545" s="39">
        <v>0</v>
      </c>
      <c r="AF545" s="39">
        <v>0</v>
      </c>
      <c r="AG545" s="39">
        <v>0</v>
      </c>
      <c r="AH545" s="39">
        <v>0</v>
      </c>
      <c r="AI545" s="39">
        <v>0</v>
      </c>
      <c r="AJ545" s="39">
        <v>0</v>
      </c>
      <c r="AK545" s="39">
        <v>0</v>
      </c>
      <c r="AL545" s="39">
        <v>0</v>
      </c>
      <c r="AM545" s="39">
        <v>0</v>
      </c>
      <c r="AN545" s="39">
        <v>0</v>
      </c>
      <c r="AO545" s="39">
        <v>0</v>
      </c>
      <c r="AP545" s="39"/>
    </row>
    <row r="546" spans="1:42">
      <c r="A546" s="27" t="s">
        <v>2379</v>
      </c>
      <c r="B546" s="27" t="s">
        <v>1713</v>
      </c>
      <c r="C546" s="28">
        <v>47908</v>
      </c>
      <c r="D546" s="28">
        <v>273280</v>
      </c>
      <c r="E546" s="27" t="s">
        <v>1824</v>
      </c>
      <c r="F546" s="28">
        <v>427</v>
      </c>
      <c r="G546" s="28">
        <v>640</v>
      </c>
      <c r="H546" s="39">
        <v>2</v>
      </c>
      <c r="I546" s="40">
        <f t="shared" si="4"/>
        <v>0</v>
      </c>
      <c r="J546" s="33">
        <f t="shared" si="5"/>
        <v>0.66718750000000004</v>
      </c>
      <c r="K546" s="41">
        <v>1766.056</v>
      </c>
      <c r="L546" s="41">
        <v>86.597669999999994</v>
      </c>
      <c r="M546" s="39">
        <v>0</v>
      </c>
      <c r="N546" s="39">
        <v>0</v>
      </c>
      <c r="O546" s="39">
        <v>0</v>
      </c>
      <c r="P546" s="39">
        <v>1</v>
      </c>
      <c r="Q546" s="39">
        <v>0</v>
      </c>
      <c r="R546" s="39">
        <v>0</v>
      </c>
      <c r="S546" s="39">
        <v>0</v>
      </c>
      <c r="T546" s="39">
        <v>0</v>
      </c>
      <c r="U546" s="39">
        <v>0</v>
      </c>
      <c r="V546" s="39">
        <v>0</v>
      </c>
      <c r="W546" s="39">
        <v>0</v>
      </c>
      <c r="X546" s="39">
        <v>0</v>
      </c>
      <c r="Y546" s="39">
        <v>0</v>
      </c>
      <c r="Z546" s="39">
        <v>0</v>
      </c>
      <c r="AA546" s="39">
        <v>0</v>
      </c>
      <c r="AB546" s="39">
        <v>0</v>
      </c>
      <c r="AC546" s="39">
        <v>0</v>
      </c>
      <c r="AD546" s="39">
        <v>1</v>
      </c>
      <c r="AE546" s="39">
        <v>0</v>
      </c>
      <c r="AF546" s="39">
        <v>0</v>
      </c>
      <c r="AG546" s="39">
        <v>0</v>
      </c>
      <c r="AH546" s="39">
        <v>0</v>
      </c>
      <c r="AI546" s="39">
        <v>0</v>
      </c>
      <c r="AJ546" s="39">
        <v>0</v>
      </c>
      <c r="AK546" s="39">
        <v>0</v>
      </c>
      <c r="AL546" s="39">
        <v>0</v>
      </c>
      <c r="AM546" s="39">
        <v>0</v>
      </c>
      <c r="AN546" s="39">
        <v>0</v>
      </c>
      <c r="AO546" s="39">
        <v>0</v>
      </c>
      <c r="AP546" s="39"/>
    </row>
    <row r="547" spans="1:42">
      <c r="A547" s="27" t="s">
        <v>2380</v>
      </c>
      <c r="B547" s="27" t="s">
        <v>427</v>
      </c>
      <c r="C547" s="28">
        <v>53925</v>
      </c>
      <c r="D547" s="28">
        <v>273280</v>
      </c>
      <c r="E547" s="27" t="s">
        <v>1824</v>
      </c>
      <c r="F547" s="28">
        <v>427</v>
      </c>
      <c r="G547" s="28">
        <v>640</v>
      </c>
      <c r="H547" s="39">
        <v>2</v>
      </c>
      <c r="I547" s="40">
        <f t="shared" si="4"/>
        <v>0</v>
      </c>
      <c r="J547" s="33">
        <f t="shared" si="5"/>
        <v>0.66718750000000004</v>
      </c>
      <c r="K547" s="41">
        <v>2002.865</v>
      </c>
      <c r="L547" s="41">
        <v>71.642690000000002</v>
      </c>
      <c r="M547" s="39">
        <v>0</v>
      </c>
      <c r="N547" s="39">
        <v>0</v>
      </c>
      <c r="O547" s="39">
        <v>0</v>
      </c>
      <c r="P547" s="39">
        <v>1</v>
      </c>
      <c r="Q547" s="39">
        <v>0</v>
      </c>
      <c r="R547" s="39">
        <v>0</v>
      </c>
      <c r="S547" s="39">
        <v>0</v>
      </c>
      <c r="T547" s="39">
        <v>0</v>
      </c>
      <c r="U547" s="39">
        <v>0</v>
      </c>
      <c r="V547" s="39">
        <v>0</v>
      </c>
      <c r="W547" s="39">
        <v>0</v>
      </c>
      <c r="X547" s="39">
        <v>0</v>
      </c>
      <c r="Y547" s="39">
        <v>0</v>
      </c>
      <c r="Z547" s="39">
        <v>0</v>
      </c>
      <c r="AA547" s="39">
        <v>0</v>
      </c>
      <c r="AB547" s="39">
        <v>0</v>
      </c>
      <c r="AC547" s="39">
        <v>0</v>
      </c>
      <c r="AD547" s="39">
        <v>1</v>
      </c>
      <c r="AE547" s="39">
        <v>0</v>
      </c>
      <c r="AF547" s="39">
        <v>0</v>
      </c>
      <c r="AG547" s="39">
        <v>0</v>
      </c>
      <c r="AH547" s="39">
        <v>0</v>
      </c>
      <c r="AI547" s="39">
        <v>0</v>
      </c>
      <c r="AJ547" s="39">
        <v>0</v>
      </c>
      <c r="AK547" s="39">
        <v>0</v>
      </c>
      <c r="AL547" s="39">
        <v>0</v>
      </c>
      <c r="AM547" s="39">
        <v>0</v>
      </c>
      <c r="AN547" s="39">
        <v>0</v>
      </c>
      <c r="AO547" s="39">
        <v>0</v>
      </c>
      <c r="AP547" s="39"/>
    </row>
    <row r="548" spans="1:42">
      <c r="A548" s="27" t="s">
        <v>2381</v>
      </c>
      <c r="B548" s="27" t="s">
        <v>428</v>
      </c>
      <c r="C548" s="28">
        <v>50982</v>
      </c>
      <c r="D548" s="28">
        <v>273280</v>
      </c>
      <c r="E548" s="27" t="s">
        <v>1824</v>
      </c>
      <c r="F548" s="28">
        <v>427</v>
      </c>
      <c r="G548" s="28">
        <v>640</v>
      </c>
      <c r="H548" s="39">
        <v>2</v>
      </c>
      <c r="I548" s="40">
        <f t="shared" si="4"/>
        <v>0</v>
      </c>
      <c r="J548" s="33">
        <f t="shared" si="5"/>
        <v>0.66718750000000004</v>
      </c>
      <c r="K548" s="41">
        <v>2369.6030000000001</v>
      </c>
      <c r="L548" s="41">
        <v>66.637209999999996</v>
      </c>
      <c r="M548" s="39">
        <v>0</v>
      </c>
      <c r="N548" s="39">
        <v>0</v>
      </c>
      <c r="O548" s="39">
        <v>0</v>
      </c>
      <c r="P548" s="39">
        <v>1</v>
      </c>
      <c r="Q548" s="39">
        <v>0</v>
      </c>
      <c r="R548" s="39">
        <v>0</v>
      </c>
      <c r="S548" s="39">
        <v>0</v>
      </c>
      <c r="T548" s="39">
        <v>0</v>
      </c>
      <c r="U548" s="39">
        <v>0</v>
      </c>
      <c r="V548" s="39">
        <v>0</v>
      </c>
      <c r="W548" s="39">
        <v>0</v>
      </c>
      <c r="X548" s="39">
        <v>0</v>
      </c>
      <c r="Y548" s="39">
        <v>0</v>
      </c>
      <c r="Z548" s="39">
        <v>0</v>
      </c>
      <c r="AA548" s="39">
        <v>0</v>
      </c>
      <c r="AB548" s="39">
        <v>0</v>
      </c>
      <c r="AC548" s="39">
        <v>0</v>
      </c>
      <c r="AD548" s="39">
        <v>1</v>
      </c>
      <c r="AE548" s="39">
        <v>0</v>
      </c>
      <c r="AF548" s="39">
        <v>0</v>
      </c>
      <c r="AG548" s="39">
        <v>0</v>
      </c>
      <c r="AH548" s="39">
        <v>0</v>
      </c>
      <c r="AI548" s="39">
        <v>0</v>
      </c>
      <c r="AJ548" s="39">
        <v>0</v>
      </c>
      <c r="AK548" s="39">
        <v>0</v>
      </c>
      <c r="AL548" s="39">
        <v>0</v>
      </c>
      <c r="AM548" s="39">
        <v>0</v>
      </c>
      <c r="AN548" s="39">
        <v>0</v>
      </c>
      <c r="AO548" s="39">
        <v>0</v>
      </c>
      <c r="AP548" s="39"/>
    </row>
    <row r="549" spans="1:42">
      <c r="A549" s="27" t="s">
        <v>2382</v>
      </c>
      <c r="B549" s="27" t="s">
        <v>429</v>
      </c>
      <c r="C549" s="28">
        <v>62894</v>
      </c>
      <c r="D549" s="28">
        <v>273280</v>
      </c>
      <c r="E549" s="27" t="s">
        <v>1824</v>
      </c>
      <c r="F549" s="28">
        <v>427</v>
      </c>
      <c r="G549" s="28">
        <v>640</v>
      </c>
      <c r="H549" s="39">
        <v>2</v>
      </c>
      <c r="I549" s="40">
        <f t="shared" si="4"/>
        <v>0</v>
      </c>
      <c r="J549" s="33">
        <f t="shared" si="5"/>
        <v>0.66718750000000004</v>
      </c>
      <c r="K549" s="41">
        <v>2120.1390000000001</v>
      </c>
      <c r="L549" s="41">
        <v>46.481560000000002</v>
      </c>
      <c r="M549" s="39">
        <v>0</v>
      </c>
      <c r="N549" s="39">
        <v>0</v>
      </c>
      <c r="O549" s="39">
        <v>0</v>
      </c>
      <c r="P549" s="39">
        <v>1</v>
      </c>
      <c r="Q549" s="39">
        <v>0</v>
      </c>
      <c r="R549" s="39">
        <v>0</v>
      </c>
      <c r="S549" s="39">
        <v>0</v>
      </c>
      <c r="T549" s="39">
        <v>0</v>
      </c>
      <c r="U549" s="39">
        <v>0</v>
      </c>
      <c r="V549" s="39">
        <v>0</v>
      </c>
      <c r="W549" s="39">
        <v>0</v>
      </c>
      <c r="X549" s="39">
        <v>0</v>
      </c>
      <c r="Y549" s="39">
        <v>0</v>
      </c>
      <c r="Z549" s="39">
        <v>0</v>
      </c>
      <c r="AA549" s="39">
        <v>0</v>
      </c>
      <c r="AB549" s="39">
        <v>0</v>
      </c>
      <c r="AC549" s="39">
        <v>0</v>
      </c>
      <c r="AD549" s="39">
        <v>1</v>
      </c>
      <c r="AE549" s="39">
        <v>0</v>
      </c>
      <c r="AF549" s="39">
        <v>0</v>
      </c>
      <c r="AG549" s="39">
        <v>0</v>
      </c>
      <c r="AH549" s="39">
        <v>0</v>
      </c>
      <c r="AI549" s="39">
        <v>0</v>
      </c>
      <c r="AJ549" s="39">
        <v>0</v>
      </c>
      <c r="AK549" s="39">
        <v>0</v>
      </c>
      <c r="AL549" s="39">
        <v>0</v>
      </c>
      <c r="AM549" s="39">
        <v>0</v>
      </c>
      <c r="AN549" s="39">
        <v>0</v>
      </c>
      <c r="AO549" s="39">
        <v>0</v>
      </c>
      <c r="AP549" s="39"/>
    </row>
    <row r="550" spans="1:42">
      <c r="A550" s="27" t="s">
        <v>2383</v>
      </c>
      <c r="B550" s="27" t="s">
        <v>430</v>
      </c>
      <c r="C550" s="28">
        <v>55847</v>
      </c>
      <c r="D550" s="28">
        <v>273280</v>
      </c>
      <c r="E550" s="27" t="s">
        <v>1824</v>
      </c>
      <c r="F550" s="28">
        <v>427</v>
      </c>
      <c r="G550" s="28">
        <v>640</v>
      </c>
      <c r="H550" s="39">
        <v>2</v>
      </c>
      <c r="I550" s="40">
        <f t="shared" si="4"/>
        <v>0</v>
      </c>
      <c r="J550" s="33">
        <f t="shared" si="5"/>
        <v>0.66718750000000004</v>
      </c>
      <c r="K550" s="41">
        <v>4209.6220000000003</v>
      </c>
      <c r="L550" s="41">
        <v>65.498329999999996</v>
      </c>
      <c r="M550" s="39">
        <v>0</v>
      </c>
      <c r="N550" s="39">
        <v>0</v>
      </c>
      <c r="O550" s="39">
        <v>0</v>
      </c>
      <c r="P550" s="39">
        <v>1</v>
      </c>
      <c r="Q550" s="39">
        <v>0</v>
      </c>
      <c r="R550" s="39">
        <v>0</v>
      </c>
      <c r="S550" s="39">
        <v>0</v>
      </c>
      <c r="T550" s="39">
        <v>0</v>
      </c>
      <c r="U550" s="39">
        <v>0</v>
      </c>
      <c r="V550" s="39">
        <v>0</v>
      </c>
      <c r="W550" s="39">
        <v>0</v>
      </c>
      <c r="X550" s="39">
        <v>0</v>
      </c>
      <c r="Y550" s="39">
        <v>0</v>
      </c>
      <c r="Z550" s="39">
        <v>0</v>
      </c>
      <c r="AA550" s="39">
        <v>0</v>
      </c>
      <c r="AB550" s="39">
        <v>0</v>
      </c>
      <c r="AC550" s="39">
        <v>0</v>
      </c>
      <c r="AD550" s="39">
        <v>1</v>
      </c>
      <c r="AE550" s="39">
        <v>0</v>
      </c>
      <c r="AF550" s="39">
        <v>0</v>
      </c>
      <c r="AG550" s="39">
        <v>0</v>
      </c>
      <c r="AH550" s="39">
        <v>0</v>
      </c>
      <c r="AI550" s="39">
        <v>0</v>
      </c>
      <c r="AJ550" s="39">
        <v>0</v>
      </c>
      <c r="AK550" s="39">
        <v>0</v>
      </c>
      <c r="AL550" s="39">
        <v>0</v>
      </c>
      <c r="AM550" s="39">
        <v>0</v>
      </c>
      <c r="AN550" s="39">
        <v>0</v>
      </c>
      <c r="AO550" s="39">
        <v>0</v>
      </c>
      <c r="AP550" s="39"/>
    </row>
    <row r="551" spans="1:42">
      <c r="A551" s="27" t="s">
        <v>2384</v>
      </c>
      <c r="B551" s="27" t="s">
        <v>431</v>
      </c>
      <c r="C551" s="28">
        <v>54431</v>
      </c>
      <c r="D551" s="28">
        <v>273280</v>
      </c>
      <c r="E551" s="27" t="s">
        <v>1824</v>
      </c>
      <c r="F551" s="28">
        <v>427</v>
      </c>
      <c r="G551" s="28">
        <v>640</v>
      </c>
      <c r="H551" s="39">
        <v>2</v>
      </c>
      <c r="I551" s="40">
        <f t="shared" si="4"/>
        <v>0</v>
      </c>
      <c r="J551" s="33">
        <f t="shared" si="5"/>
        <v>0.66718750000000004</v>
      </c>
      <c r="K551" s="41">
        <v>2433.288</v>
      </c>
      <c r="L551" s="41">
        <v>57.648330000000001</v>
      </c>
      <c r="M551" s="39">
        <v>0</v>
      </c>
      <c r="N551" s="39">
        <v>0</v>
      </c>
      <c r="O551" s="39">
        <v>0</v>
      </c>
      <c r="P551" s="39">
        <v>1</v>
      </c>
      <c r="Q551" s="39">
        <v>0</v>
      </c>
      <c r="R551" s="39">
        <v>0</v>
      </c>
      <c r="S551" s="39">
        <v>0</v>
      </c>
      <c r="T551" s="39">
        <v>0</v>
      </c>
      <c r="U551" s="39">
        <v>0</v>
      </c>
      <c r="V551" s="39">
        <v>0</v>
      </c>
      <c r="W551" s="39">
        <v>0</v>
      </c>
      <c r="X551" s="39">
        <v>0</v>
      </c>
      <c r="Y551" s="39">
        <v>0</v>
      </c>
      <c r="Z551" s="39">
        <v>0</v>
      </c>
      <c r="AA551" s="39">
        <v>0</v>
      </c>
      <c r="AB551" s="39">
        <v>0</v>
      </c>
      <c r="AC551" s="39">
        <v>0</v>
      </c>
      <c r="AD551" s="39">
        <v>1</v>
      </c>
      <c r="AE551" s="39">
        <v>0</v>
      </c>
      <c r="AF551" s="39">
        <v>0</v>
      </c>
      <c r="AG551" s="39">
        <v>0</v>
      </c>
      <c r="AH551" s="39">
        <v>0</v>
      </c>
      <c r="AI551" s="39">
        <v>0</v>
      </c>
      <c r="AJ551" s="39">
        <v>0</v>
      </c>
      <c r="AK551" s="39">
        <v>0</v>
      </c>
      <c r="AL551" s="39">
        <v>0</v>
      </c>
      <c r="AM551" s="39">
        <v>0</v>
      </c>
      <c r="AN551" s="39">
        <v>0</v>
      </c>
      <c r="AO551" s="39">
        <v>0</v>
      </c>
      <c r="AP551" s="39"/>
    </row>
    <row r="552" spans="1:42">
      <c r="A552" s="27" t="s">
        <v>2385</v>
      </c>
      <c r="B552" s="27" t="s">
        <v>432</v>
      </c>
      <c r="C552" s="28">
        <v>6343</v>
      </c>
      <c r="D552" s="28">
        <v>27600</v>
      </c>
      <c r="E552" s="27" t="s">
        <v>1824</v>
      </c>
      <c r="F552" s="28">
        <v>138</v>
      </c>
      <c r="G552" s="28">
        <v>200</v>
      </c>
      <c r="H552" s="39">
        <v>0</v>
      </c>
      <c r="I552" s="40">
        <f t="shared" si="4"/>
        <v>0</v>
      </c>
      <c r="J552" s="33">
        <f t="shared" si="5"/>
        <v>0.69</v>
      </c>
      <c r="K552" s="41">
        <v>1496.2739999999999</v>
      </c>
      <c r="L552" s="41">
        <v>56.904879999999999</v>
      </c>
      <c r="M552" s="39">
        <v>0</v>
      </c>
      <c r="N552" s="39">
        <v>0</v>
      </c>
      <c r="O552" s="39">
        <v>0</v>
      </c>
      <c r="P552" s="39">
        <v>1</v>
      </c>
      <c r="Q552" s="39">
        <v>0</v>
      </c>
      <c r="R552" s="39">
        <v>0</v>
      </c>
      <c r="S552" s="39">
        <v>0</v>
      </c>
      <c r="T552" s="39">
        <v>0</v>
      </c>
      <c r="U552" s="39">
        <v>0</v>
      </c>
      <c r="V552" s="39">
        <v>0</v>
      </c>
      <c r="W552" s="39">
        <v>0</v>
      </c>
      <c r="X552" s="39">
        <v>0</v>
      </c>
      <c r="Y552" s="39">
        <v>0</v>
      </c>
      <c r="Z552" s="39">
        <v>0</v>
      </c>
      <c r="AA552" s="39">
        <v>0</v>
      </c>
      <c r="AB552" s="39">
        <v>0</v>
      </c>
      <c r="AC552" s="39">
        <v>0</v>
      </c>
      <c r="AD552" s="39">
        <v>1</v>
      </c>
      <c r="AE552" s="39">
        <v>0</v>
      </c>
      <c r="AF552" s="39">
        <v>0</v>
      </c>
      <c r="AG552" s="39">
        <v>0</v>
      </c>
      <c r="AH552" s="39">
        <v>0</v>
      </c>
      <c r="AI552" s="39">
        <v>0</v>
      </c>
      <c r="AJ552" s="39">
        <v>0</v>
      </c>
      <c r="AK552" s="39">
        <v>0</v>
      </c>
      <c r="AL552" s="39">
        <v>0</v>
      </c>
      <c r="AM552" s="39">
        <v>0</v>
      </c>
      <c r="AN552" s="39">
        <v>0</v>
      </c>
      <c r="AO552" s="39">
        <v>0</v>
      </c>
      <c r="AP552" s="39"/>
    </row>
    <row r="553" spans="1:42">
      <c r="A553" s="27" t="s">
        <v>2386</v>
      </c>
      <c r="B553" s="27" t="s">
        <v>463</v>
      </c>
      <c r="C553" s="28">
        <v>52126</v>
      </c>
      <c r="D553" s="28">
        <v>173056</v>
      </c>
      <c r="E553" s="27" t="s">
        <v>1824</v>
      </c>
      <c r="F553" s="28">
        <v>416</v>
      </c>
      <c r="G553" s="28">
        <v>416</v>
      </c>
      <c r="H553" s="39">
        <v>1</v>
      </c>
      <c r="I553" s="40">
        <f t="shared" si="4"/>
        <v>0</v>
      </c>
      <c r="J553" s="33">
        <f t="shared" si="5"/>
        <v>1</v>
      </c>
      <c r="K553" s="41">
        <v>4291.924</v>
      </c>
      <c r="L553" s="41">
        <v>58.843769999999999</v>
      </c>
      <c r="M553" s="39">
        <v>0</v>
      </c>
      <c r="N553" s="39">
        <v>0</v>
      </c>
      <c r="O553" s="39">
        <v>0</v>
      </c>
      <c r="P553" s="39">
        <v>0</v>
      </c>
      <c r="Q553" s="39">
        <v>1</v>
      </c>
      <c r="R553" s="39">
        <v>0</v>
      </c>
      <c r="S553" s="39">
        <v>0</v>
      </c>
      <c r="T553" s="39">
        <v>0</v>
      </c>
      <c r="U553" s="39">
        <v>0</v>
      </c>
      <c r="V553" s="39">
        <v>0</v>
      </c>
      <c r="W553" s="39">
        <v>0</v>
      </c>
      <c r="X553" s="39">
        <v>0</v>
      </c>
      <c r="Y553" s="39">
        <v>0</v>
      </c>
      <c r="Z553" s="39">
        <v>0</v>
      </c>
      <c r="AA553" s="39">
        <v>0</v>
      </c>
      <c r="AB553" s="39">
        <v>0</v>
      </c>
      <c r="AC553" s="39">
        <v>0</v>
      </c>
      <c r="AD553" s="39">
        <v>0</v>
      </c>
      <c r="AE553" s="39">
        <v>0</v>
      </c>
      <c r="AF553" s="39">
        <v>0</v>
      </c>
      <c r="AG553" s="39">
        <v>0</v>
      </c>
      <c r="AH553" s="39">
        <v>0</v>
      </c>
      <c r="AI553" s="39">
        <v>0</v>
      </c>
      <c r="AJ553" s="39">
        <v>0</v>
      </c>
      <c r="AK553" s="39">
        <v>0</v>
      </c>
      <c r="AL553" s="39">
        <v>0</v>
      </c>
      <c r="AM553" s="39">
        <v>0</v>
      </c>
      <c r="AN553" s="39">
        <v>0</v>
      </c>
      <c r="AO553" s="39">
        <v>0</v>
      </c>
      <c r="AP553" s="39"/>
    </row>
    <row r="554" spans="1:42">
      <c r="A554" s="27" t="s">
        <v>2387</v>
      </c>
      <c r="B554" s="27" t="s">
        <v>465</v>
      </c>
      <c r="C554" s="28">
        <v>33642</v>
      </c>
      <c r="D554" s="28">
        <v>173056</v>
      </c>
      <c r="E554" s="27" t="s">
        <v>1824</v>
      </c>
      <c r="F554" s="28">
        <v>416</v>
      </c>
      <c r="G554" s="28">
        <v>416</v>
      </c>
      <c r="H554" s="39">
        <v>1</v>
      </c>
      <c r="I554" s="40">
        <f t="shared" si="4"/>
        <v>0</v>
      </c>
      <c r="J554" s="33">
        <f t="shared" si="5"/>
        <v>1</v>
      </c>
      <c r="K554" s="41">
        <v>762.56050000000005</v>
      </c>
      <c r="L554" s="41">
        <v>65.261129999999994</v>
      </c>
      <c r="M554" s="39">
        <v>0</v>
      </c>
      <c r="N554" s="39">
        <v>0</v>
      </c>
      <c r="O554" s="39">
        <v>0</v>
      </c>
      <c r="P554" s="39">
        <v>0</v>
      </c>
      <c r="Q554" s="39">
        <v>1</v>
      </c>
      <c r="R554" s="39">
        <v>0</v>
      </c>
      <c r="S554" s="39">
        <v>0</v>
      </c>
      <c r="T554" s="39">
        <v>0</v>
      </c>
      <c r="U554" s="39">
        <v>0</v>
      </c>
      <c r="V554" s="39">
        <v>0</v>
      </c>
      <c r="W554" s="39">
        <v>0</v>
      </c>
      <c r="X554" s="39">
        <v>0</v>
      </c>
      <c r="Y554" s="39">
        <v>0</v>
      </c>
      <c r="Z554" s="39">
        <v>0</v>
      </c>
      <c r="AA554" s="39">
        <v>0</v>
      </c>
      <c r="AB554" s="39">
        <v>0</v>
      </c>
      <c r="AC554" s="39">
        <v>0</v>
      </c>
      <c r="AD554" s="39">
        <v>0</v>
      </c>
      <c r="AE554" s="39">
        <v>0</v>
      </c>
      <c r="AF554" s="39">
        <v>0</v>
      </c>
      <c r="AG554" s="39">
        <v>0</v>
      </c>
      <c r="AH554" s="39">
        <v>0</v>
      </c>
      <c r="AI554" s="39">
        <v>0</v>
      </c>
      <c r="AJ554" s="39">
        <v>0</v>
      </c>
      <c r="AK554" s="39">
        <v>0</v>
      </c>
      <c r="AL554" s="39">
        <v>0</v>
      </c>
      <c r="AM554" s="39">
        <v>0</v>
      </c>
      <c r="AN554" s="39">
        <v>0</v>
      </c>
      <c r="AO554" s="39">
        <v>0</v>
      </c>
      <c r="AP554" s="39"/>
    </row>
    <row r="555" spans="1:42">
      <c r="A555" s="27" t="s">
        <v>2388</v>
      </c>
      <c r="B555" s="27" t="s">
        <v>1581</v>
      </c>
      <c r="C555" s="28">
        <v>30149</v>
      </c>
      <c r="D555" s="28">
        <v>173056</v>
      </c>
      <c r="E555" s="27" t="s">
        <v>1824</v>
      </c>
      <c r="F555" s="28">
        <v>416</v>
      </c>
      <c r="G555" s="28">
        <v>416</v>
      </c>
      <c r="H555" s="39">
        <v>1</v>
      </c>
      <c r="I555" s="40">
        <f t="shared" si="4"/>
        <v>0</v>
      </c>
      <c r="J555" s="33">
        <f t="shared" si="5"/>
        <v>1</v>
      </c>
      <c r="K555" s="41">
        <v>1078.3330000000001</v>
      </c>
      <c r="L555" s="41">
        <v>44.60042</v>
      </c>
      <c r="M555" s="39">
        <v>0</v>
      </c>
      <c r="N555" s="39">
        <v>0</v>
      </c>
      <c r="O555" s="39">
        <v>0</v>
      </c>
      <c r="P555" s="39">
        <v>0</v>
      </c>
      <c r="Q555" s="39">
        <v>1</v>
      </c>
      <c r="R555" s="39">
        <v>0</v>
      </c>
      <c r="S555" s="39">
        <v>0</v>
      </c>
      <c r="T555" s="39">
        <v>0</v>
      </c>
      <c r="U555" s="39">
        <v>0</v>
      </c>
      <c r="V555" s="39">
        <v>0</v>
      </c>
      <c r="W555" s="39">
        <v>0</v>
      </c>
      <c r="X555" s="39">
        <v>0</v>
      </c>
      <c r="Y555" s="39">
        <v>0</v>
      </c>
      <c r="Z555" s="39">
        <v>0</v>
      </c>
      <c r="AA555" s="39">
        <v>0</v>
      </c>
      <c r="AB555" s="39">
        <v>0</v>
      </c>
      <c r="AC555" s="39">
        <v>0</v>
      </c>
      <c r="AD555" s="39">
        <v>0</v>
      </c>
      <c r="AE555" s="39">
        <v>0</v>
      </c>
      <c r="AF555" s="39">
        <v>0</v>
      </c>
      <c r="AG555" s="39">
        <v>0</v>
      </c>
      <c r="AH555" s="39">
        <v>0</v>
      </c>
      <c r="AI555" s="39">
        <v>0</v>
      </c>
      <c r="AJ555" s="39">
        <v>0</v>
      </c>
      <c r="AK555" s="39">
        <v>0</v>
      </c>
      <c r="AL555" s="39">
        <v>0</v>
      </c>
      <c r="AM555" s="39">
        <v>0</v>
      </c>
      <c r="AN555" s="39">
        <v>0</v>
      </c>
      <c r="AO555" s="39">
        <v>0</v>
      </c>
      <c r="AP555" s="39"/>
    </row>
    <row r="556" spans="1:42">
      <c r="A556" s="27" t="s">
        <v>2389</v>
      </c>
      <c r="B556" s="27" t="s">
        <v>466</v>
      </c>
      <c r="C556" s="28">
        <v>29989</v>
      </c>
      <c r="D556" s="28">
        <v>173056</v>
      </c>
      <c r="E556" s="27" t="s">
        <v>1824</v>
      </c>
      <c r="F556" s="28">
        <v>416</v>
      </c>
      <c r="G556" s="28">
        <v>416</v>
      </c>
      <c r="H556" s="39">
        <v>1</v>
      </c>
      <c r="I556" s="40">
        <f t="shared" si="4"/>
        <v>0</v>
      </c>
      <c r="J556" s="33">
        <f t="shared" si="5"/>
        <v>1</v>
      </c>
      <c r="K556" s="41">
        <v>1406.07</v>
      </c>
      <c r="L556" s="41">
        <v>54.33464</v>
      </c>
      <c r="M556" s="39">
        <v>0</v>
      </c>
      <c r="N556" s="39">
        <v>0</v>
      </c>
      <c r="O556" s="39">
        <v>0</v>
      </c>
      <c r="P556" s="39">
        <v>0</v>
      </c>
      <c r="Q556" s="39">
        <v>1</v>
      </c>
      <c r="R556" s="39">
        <v>0</v>
      </c>
      <c r="S556" s="39">
        <v>0</v>
      </c>
      <c r="T556" s="39">
        <v>0</v>
      </c>
      <c r="U556" s="39">
        <v>0</v>
      </c>
      <c r="V556" s="39">
        <v>0</v>
      </c>
      <c r="W556" s="39">
        <v>0</v>
      </c>
      <c r="X556" s="39">
        <v>0</v>
      </c>
      <c r="Y556" s="39">
        <v>0</v>
      </c>
      <c r="Z556" s="39">
        <v>0</v>
      </c>
      <c r="AA556" s="39">
        <v>0</v>
      </c>
      <c r="AB556" s="39">
        <v>0</v>
      </c>
      <c r="AC556" s="39">
        <v>0</v>
      </c>
      <c r="AD556" s="39">
        <v>0</v>
      </c>
      <c r="AE556" s="39">
        <v>0</v>
      </c>
      <c r="AF556" s="39">
        <v>0</v>
      </c>
      <c r="AG556" s="39">
        <v>0</v>
      </c>
      <c r="AH556" s="39">
        <v>0</v>
      </c>
      <c r="AI556" s="39">
        <v>0</v>
      </c>
      <c r="AJ556" s="39">
        <v>0</v>
      </c>
      <c r="AK556" s="39">
        <v>0</v>
      </c>
      <c r="AL556" s="39">
        <v>0</v>
      </c>
      <c r="AM556" s="39">
        <v>0</v>
      </c>
      <c r="AN556" s="39">
        <v>0</v>
      </c>
      <c r="AO556" s="39">
        <v>0</v>
      </c>
      <c r="AP556" s="39"/>
    </row>
    <row r="557" spans="1:42">
      <c r="A557" s="27" t="s">
        <v>2390</v>
      </c>
      <c r="B557" s="27" t="s">
        <v>467</v>
      </c>
      <c r="C557" s="28">
        <v>24036</v>
      </c>
      <c r="D557" s="28">
        <v>173056</v>
      </c>
      <c r="E557" s="27" t="s">
        <v>1824</v>
      </c>
      <c r="F557" s="28">
        <v>416</v>
      </c>
      <c r="G557" s="28">
        <v>416</v>
      </c>
      <c r="H557" s="39">
        <v>1</v>
      </c>
      <c r="I557" s="40">
        <f t="shared" si="4"/>
        <v>0</v>
      </c>
      <c r="J557" s="33">
        <f t="shared" si="5"/>
        <v>1</v>
      </c>
      <c r="K557" s="41">
        <v>818.47029999999995</v>
      </c>
      <c r="L557" s="41">
        <v>43.129660000000001</v>
      </c>
      <c r="M557" s="39">
        <v>0</v>
      </c>
      <c r="N557" s="39">
        <v>0</v>
      </c>
      <c r="O557" s="39">
        <v>0</v>
      </c>
      <c r="P557" s="39">
        <v>0</v>
      </c>
      <c r="Q557" s="39">
        <v>1</v>
      </c>
      <c r="R557" s="39">
        <v>0</v>
      </c>
      <c r="S557" s="39">
        <v>0</v>
      </c>
      <c r="T557" s="39">
        <v>0</v>
      </c>
      <c r="U557" s="39">
        <v>0</v>
      </c>
      <c r="V557" s="39">
        <v>0</v>
      </c>
      <c r="W557" s="39">
        <v>0</v>
      </c>
      <c r="X557" s="39">
        <v>0</v>
      </c>
      <c r="Y557" s="39">
        <v>0</v>
      </c>
      <c r="Z557" s="39">
        <v>0</v>
      </c>
      <c r="AA557" s="39">
        <v>0</v>
      </c>
      <c r="AB557" s="39">
        <v>0</v>
      </c>
      <c r="AC557" s="39">
        <v>0</v>
      </c>
      <c r="AD557" s="39">
        <v>0</v>
      </c>
      <c r="AE557" s="39">
        <v>0</v>
      </c>
      <c r="AF557" s="39">
        <v>0</v>
      </c>
      <c r="AG557" s="39">
        <v>0</v>
      </c>
      <c r="AH557" s="39">
        <v>0</v>
      </c>
      <c r="AI557" s="39">
        <v>0</v>
      </c>
      <c r="AJ557" s="39">
        <v>0</v>
      </c>
      <c r="AK557" s="39">
        <v>0</v>
      </c>
      <c r="AL557" s="39">
        <v>0</v>
      </c>
      <c r="AM557" s="39">
        <v>0</v>
      </c>
      <c r="AN557" s="39">
        <v>0</v>
      </c>
      <c r="AO557" s="39">
        <v>0</v>
      </c>
      <c r="AP557" s="39"/>
    </row>
    <row r="558" spans="1:42">
      <c r="A558" s="27" t="s">
        <v>2391</v>
      </c>
      <c r="B558" s="27" t="s">
        <v>468</v>
      </c>
      <c r="C558" s="28">
        <v>32581</v>
      </c>
      <c r="D558" s="28">
        <v>173056</v>
      </c>
      <c r="E558" s="27" t="s">
        <v>1824</v>
      </c>
      <c r="F558" s="28">
        <v>416</v>
      </c>
      <c r="G558" s="28">
        <v>416</v>
      </c>
      <c r="H558" s="39">
        <v>1</v>
      </c>
      <c r="I558" s="40">
        <f t="shared" si="4"/>
        <v>0</v>
      </c>
      <c r="J558" s="33">
        <f t="shared" si="5"/>
        <v>1</v>
      </c>
      <c r="K558" s="41">
        <v>674.19929999999999</v>
      </c>
      <c r="L558" s="41">
        <v>66.142629999999997</v>
      </c>
      <c r="M558" s="39">
        <v>0</v>
      </c>
      <c r="N558" s="39">
        <v>0</v>
      </c>
      <c r="O558" s="39">
        <v>0</v>
      </c>
      <c r="P558" s="39">
        <v>0</v>
      </c>
      <c r="Q558" s="39">
        <v>1</v>
      </c>
      <c r="R558" s="39">
        <v>0</v>
      </c>
      <c r="S558" s="39">
        <v>0</v>
      </c>
      <c r="T558" s="39">
        <v>0</v>
      </c>
      <c r="U558" s="39">
        <v>0</v>
      </c>
      <c r="V558" s="39">
        <v>0</v>
      </c>
      <c r="W558" s="39">
        <v>0</v>
      </c>
      <c r="X558" s="39">
        <v>0</v>
      </c>
      <c r="Y558" s="39">
        <v>0</v>
      </c>
      <c r="Z558" s="39">
        <v>0</v>
      </c>
      <c r="AA558" s="39">
        <v>0</v>
      </c>
      <c r="AB558" s="39">
        <v>0</v>
      </c>
      <c r="AC558" s="39">
        <v>0</v>
      </c>
      <c r="AD558" s="39">
        <v>0</v>
      </c>
      <c r="AE558" s="39">
        <v>0</v>
      </c>
      <c r="AF558" s="39">
        <v>0</v>
      </c>
      <c r="AG558" s="39">
        <v>0</v>
      </c>
      <c r="AH558" s="39">
        <v>0</v>
      </c>
      <c r="AI558" s="39">
        <v>0</v>
      </c>
      <c r="AJ558" s="39">
        <v>0</v>
      </c>
      <c r="AK558" s="39">
        <v>0</v>
      </c>
      <c r="AL558" s="39">
        <v>0</v>
      </c>
      <c r="AM558" s="39">
        <v>0</v>
      </c>
      <c r="AN558" s="39">
        <v>0</v>
      </c>
      <c r="AO558" s="39">
        <v>0</v>
      </c>
      <c r="AP558" s="39"/>
    </row>
    <row r="559" spans="1:42">
      <c r="A559" s="27" t="s">
        <v>2392</v>
      </c>
      <c r="B559" s="27" t="s">
        <v>469</v>
      </c>
      <c r="C559" s="28">
        <v>32676</v>
      </c>
      <c r="D559" s="28">
        <v>173056</v>
      </c>
      <c r="E559" s="27" t="s">
        <v>1824</v>
      </c>
      <c r="F559" s="28">
        <v>416</v>
      </c>
      <c r="G559" s="28">
        <v>416</v>
      </c>
      <c r="H559" s="39">
        <v>1</v>
      </c>
      <c r="I559" s="40">
        <f t="shared" si="4"/>
        <v>0</v>
      </c>
      <c r="J559" s="33">
        <f t="shared" si="5"/>
        <v>1</v>
      </c>
      <c r="K559" s="41">
        <v>721.07690000000002</v>
      </c>
      <c r="L559" s="41">
        <v>64.287850000000006</v>
      </c>
      <c r="M559" s="39">
        <v>0</v>
      </c>
      <c r="N559" s="39">
        <v>0</v>
      </c>
      <c r="O559" s="39">
        <v>0</v>
      </c>
      <c r="P559" s="39">
        <v>0</v>
      </c>
      <c r="Q559" s="39">
        <v>1</v>
      </c>
      <c r="R559" s="39">
        <v>0</v>
      </c>
      <c r="S559" s="39">
        <v>0</v>
      </c>
      <c r="T559" s="39">
        <v>0</v>
      </c>
      <c r="U559" s="39">
        <v>0</v>
      </c>
      <c r="V559" s="39">
        <v>0</v>
      </c>
      <c r="W559" s="39">
        <v>0</v>
      </c>
      <c r="X559" s="39">
        <v>0</v>
      </c>
      <c r="Y559" s="39">
        <v>0</v>
      </c>
      <c r="Z559" s="39">
        <v>0</v>
      </c>
      <c r="AA559" s="39">
        <v>0</v>
      </c>
      <c r="AB559" s="39">
        <v>0</v>
      </c>
      <c r="AC559" s="39">
        <v>0</v>
      </c>
      <c r="AD559" s="39">
        <v>0</v>
      </c>
      <c r="AE559" s="39">
        <v>0</v>
      </c>
      <c r="AF559" s="39">
        <v>0</v>
      </c>
      <c r="AG559" s="39">
        <v>0</v>
      </c>
      <c r="AH559" s="39">
        <v>0</v>
      </c>
      <c r="AI559" s="39">
        <v>0</v>
      </c>
      <c r="AJ559" s="39">
        <v>0</v>
      </c>
      <c r="AK559" s="39">
        <v>0</v>
      </c>
      <c r="AL559" s="39">
        <v>0</v>
      </c>
      <c r="AM559" s="39">
        <v>0</v>
      </c>
      <c r="AN559" s="39">
        <v>0</v>
      </c>
      <c r="AO559" s="39">
        <v>0</v>
      </c>
      <c r="AP559" s="39"/>
    </row>
    <row r="560" spans="1:42">
      <c r="A560" s="27" t="s">
        <v>2393</v>
      </c>
      <c r="B560" s="27" t="s">
        <v>470</v>
      </c>
      <c r="C560" s="28">
        <v>37702</v>
      </c>
      <c r="D560" s="28">
        <v>173056</v>
      </c>
      <c r="E560" s="27" t="s">
        <v>1824</v>
      </c>
      <c r="F560" s="28">
        <v>416</v>
      </c>
      <c r="G560" s="28">
        <v>416</v>
      </c>
      <c r="H560" s="39">
        <v>1</v>
      </c>
      <c r="I560" s="40">
        <f t="shared" si="4"/>
        <v>0</v>
      </c>
      <c r="J560" s="33">
        <f t="shared" si="5"/>
        <v>1</v>
      </c>
      <c r="K560" s="41">
        <v>1901.223</v>
      </c>
      <c r="L560" s="41">
        <v>75.107550000000003</v>
      </c>
      <c r="M560" s="39">
        <v>0</v>
      </c>
      <c r="N560" s="39">
        <v>0</v>
      </c>
      <c r="O560" s="39">
        <v>0</v>
      </c>
      <c r="P560" s="39">
        <v>0</v>
      </c>
      <c r="Q560" s="39">
        <v>1</v>
      </c>
      <c r="R560" s="39">
        <v>0</v>
      </c>
      <c r="S560" s="39">
        <v>0</v>
      </c>
      <c r="T560" s="39">
        <v>0</v>
      </c>
      <c r="U560" s="39">
        <v>0</v>
      </c>
      <c r="V560" s="39">
        <v>0</v>
      </c>
      <c r="W560" s="39">
        <v>0</v>
      </c>
      <c r="X560" s="39">
        <v>0</v>
      </c>
      <c r="Y560" s="39">
        <v>0</v>
      </c>
      <c r="Z560" s="39">
        <v>0</v>
      </c>
      <c r="AA560" s="39">
        <v>0</v>
      </c>
      <c r="AB560" s="39">
        <v>0</v>
      </c>
      <c r="AC560" s="39">
        <v>0</v>
      </c>
      <c r="AD560" s="39">
        <v>0</v>
      </c>
      <c r="AE560" s="39">
        <v>0</v>
      </c>
      <c r="AF560" s="39">
        <v>0</v>
      </c>
      <c r="AG560" s="39">
        <v>0</v>
      </c>
      <c r="AH560" s="39">
        <v>0</v>
      </c>
      <c r="AI560" s="39">
        <v>0</v>
      </c>
      <c r="AJ560" s="39">
        <v>0</v>
      </c>
      <c r="AK560" s="39">
        <v>0</v>
      </c>
      <c r="AL560" s="39">
        <v>0</v>
      </c>
      <c r="AM560" s="39">
        <v>0</v>
      </c>
      <c r="AN560" s="39">
        <v>0</v>
      </c>
      <c r="AO560" s="39">
        <v>0</v>
      </c>
      <c r="AP560" s="39"/>
    </row>
    <row r="561" spans="1:42">
      <c r="A561" s="27" t="s">
        <v>2394</v>
      </c>
      <c r="B561" s="27" t="s">
        <v>471</v>
      </c>
      <c r="C561" s="28">
        <v>39178</v>
      </c>
      <c r="D561" s="28">
        <v>173056</v>
      </c>
      <c r="E561" s="27" t="s">
        <v>1824</v>
      </c>
      <c r="F561" s="28">
        <v>416</v>
      </c>
      <c r="G561" s="28">
        <v>416</v>
      </c>
      <c r="H561" s="39">
        <v>1</v>
      </c>
      <c r="I561" s="40">
        <f t="shared" si="4"/>
        <v>0</v>
      </c>
      <c r="J561" s="33">
        <f t="shared" si="5"/>
        <v>1</v>
      </c>
      <c r="K561" s="41">
        <v>2428.203</v>
      </c>
      <c r="L561" s="41">
        <v>61.403530000000003</v>
      </c>
      <c r="M561" s="39">
        <v>0</v>
      </c>
      <c r="N561" s="39">
        <v>0</v>
      </c>
      <c r="O561" s="39">
        <v>0</v>
      </c>
      <c r="P561" s="39">
        <v>0</v>
      </c>
      <c r="Q561" s="39">
        <v>1</v>
      </c>
      <c r="R561" s="39">
        <v>0</v>
      </c>
      <c r="S561" s="39">
        <v>0</v>
      </c>
      <c r="T561" s="39">
        <v>0</v>
      </c>
      <c r="U561" s="39">
        <v>0</v>
      </c>
      <c r="V561" s="39">
        <v>0</v>
      </c>
      <c r="W561" s="39">
        <v>0</v>
      </c>
      <c r="X561" s="39">
        <v>0</v>
      </c>
      <c r="Y561" s="39">
        <v>0</v>
      </c>
      <c r="Z561" s="39">
        <v>0</v>
      </c>
      <c r="AA561" s="39">
        <v>0</v>
      </c>
      <c r="AB561" s="39">
        <v>0</v>
      </c>
      <c r="AC561" s="39">
        <v>0</v>
      </c>
      <c r="AD561" s="39">
        <v>0</v>
      </c>
      <c r="AE561" s="39">
        <v>0</v>
      </c>
      <c r="AF561" s="39">
        <v>0</v>
      </c>
      <c r="AG561" s="39">
        <v>0</v>
      </c>
      <c r="AH561" s="39">
        <v>0</v>
      </c>
      <c r="AI561" s="39">
        <v>0</v>
      </c>
      <c r="AJ561" s="39">
        <v>0</v>
      </c>
      <c r="AK561" s="39">
        <v>0</v>
      </c>
      <c r="AL561" s="39">
        <v>0</v>
      </c>
      <c r="AM561" s="39">
        <v>0</v>
      </c>
      <c r="AN561" s="39">
        <v>0</v>
      </c>
      <c r="AO561" s="39">
        <v>0</v>
      </c>
      <c r="AP561" s="39"/>
    </row>
    <row r="562" spans="1:42">
      <c r="A562" s="27" t="s">
        <v>2395</v>
      </c>
      <c r="B562" s="27" t="s">
        <v>472</v>
      </c>
      <c r="C562" s="28">
        <v>39870</v>
      </c>
      <c r="D562" s="28">
        <v>173056</v>
      </c>
      <c r="E562" s="27" t="s">
        <v>1824</v>
      </c>
      <c r="F562" s="28">
        <v>416</v>
      </c>
      <c r="G562" s="28">
        <v>416</v>
      </c>
      <c r="H562" s="39">
        <v>1</v>
      </c>
      <c r="I562" s="40">
        <f t="shared" si="4"/>
        <v>0</v>
      </c>
      <c r="J562" s="33">
        <f t="shared" si="5"/>
        <v>1</v>
      </c>
      <c r="K562" s="41">
        <v>3378.8620000000001</v>
      </c>
      <c r="L562" s="41">
        <v>66.411209999999997</v>
      </c>
      <c r="M562" s="39">
        <v>0</v>
      </c>
      <c r="N562" s="39">
        <v>0</v>
      </c>
      <c r="O562" s="39">
        <v>0</v>
      </c>
      <c r="P562" s="39">
        <v>0</v>
      </c>
      <c r="Q562" s="39">
        <v>1</v>
      </c>
      <c r="R562" s="39">
        <v>0</v>
      </c>
      <c r="S562" s="39">
        <v>0</v>
      </c>
      <c r="T562" s="39">
        <v>0</v>
      </c>
      <c r="U562" s="39">
        <v>0</v>
      </c>
      <c r="V562" s="39">
        <v>0</v>
      </c>
      <c r="W562" s="39">
        <v>0</v>
      </c>
      <c r="X562" s="39">
        <v>0</v>
      </c>
      <c r="Y562" s="39">
        <v>0</v>
      </c>
      <c r="Z562" s="39">
        <v>0</v>
      </c>
      <c r="AA562" s="39">
        <v>0</v>
      </c>
      <c r="AB562" s="39">
        <v>0</v>
      </c>
      <c r="AC562" s="39">
        <v>0</v>
      </c>
      <c r="AD562" s="39">
        <v>0</v>
      </c>
      <c r="AE562" s="39">
        <v>0</v>
      </c>
      <c r="AF562" s="39">
        <v>0</v>
      </c>
      <c r="AG562" s="39">
        <v>0</v>
      </c>
      <c r="AH562" s="39">
        <v>0</v>
      </c>
      <c r="AI562" s="39">
        <v>0</v>
      </c>
      <c r="AJ562" s="39">
        <v>0</v>
      </c>
      <c r="AK562" s="39">
        <v>0</v>
      </c>
      <c r="AL562" s="39">
        <v>0</v>
      </c>
      <c r="AM562" s="39">
        <v>0</v>
      </c>
      <c r="AN562" s="39">
        <v>0</v>
      </c>
      <c r="AO562" s="39">
        <v>0</v>
      </c>
      <c r="AP562" s="39"/>
    </row>
    <row r="563" spans="1:42">
      <c r="A563" s="27" t="s">
        <v>2396</v>
      </c>
      <c r="B563" s="27" t="s">
        <v>473</v>
      </c>
      <c r="C563" s="28">
        <v>36385</v>
      </c>
      <c r="D563" s="28">
        <v>173056</v>
      </c>
      <c r="E563" s="27" t="s">
        <v>1824</v>
      </c>
      <c r="F563" s="28">
        <v>416</v>
      </c>
      <c r="G563" s="28">
        <v>416</v>
      </c>
      <c r="H563" s="39">
        <v>1</v>
      </c>
      <c r="I563" s="40">
        <f t="shared" si="4"/>
        <v>0</v>
      </c>
      <c r="J563" s="33">
        <f t="shared" si="5"/>
        <v>1</v>
      </c>
      <c r="K563" s="41">
        <v>1626.4169999999999</v>
      </c>
      <c r="L563" s="41">
        <v>62.100580000000001</v>
      </c>
      <c r="M563" s="39">
        <v>0</v>
      </c>
      <c r="N563" s="39">
        <v>0</v>
      </c>
      <c r="O563" s="39">
        <v>0</v>
      </c>
      <c r="P563" s="39">
        <v>0</v>
      </c>
      <c r="Q563" s="39">
        <v>1</v>
      </c>
      <c r="R563" s="39">
        <v>0</v>
      </c>
      <c r="S563" s="39">
        <v>0</v>
      </c>
      <c r="T563" s="39">
        <v>0</v>
      </c>
      <c r="U563" s="39">
        <v>0</v>
      </c>
      <c r="V563" s="39">
        <v>0</v>
      </c>
      <c r="W563" s="39">
        <v>0</v>
      </c>
      <c r="X563" s="39">
        <v>0</v>
      </c>
      <c r="Y563" s="39">
        <v>0</v>
      </c>
      <c r="Z563" s="39">
        <v>0</v>
      </c>
      <c r="AA563" s="39">
        <v>0</v>
      </c>
      <c r="AB563" s="39">
        <v>0</v>
      </c>
      <c r="AC563" s="39">
        <v>0</v>
      </c>
      <c r="AD563" s="39">
        <v>0</v>
      </c>
      <c r="AE563" s="39">
        <v>0</v>
      </c>
      <c r="AF563" s="39">
        <v>0</v>
      </c>
      <c r="AG563" s="39">
        <v>0</v>
      </c>
      <c r="AH563" s="39">
        <v>0</v>
      </c>
      <c r="AI563" s="39">
        <v>0</v>
      </c>
      <c r="AJ563" s="39">
        <v>0</v>
      </c>
      <c r="AK563" s="39">
        <v>0</v>
      </c>
      <c r="AL563" s="39">
        <v>0</v>
      </c>
      <c r="AM563" s="39">
        <v>0</v>
      </c>
      <c r="AN563" s="39">
        <v>0</v>
      </c>
      <c r="AO563" s="39">
        <v>0</v>
      </c>
      <c r="AP563" s="39"/>
    </row>
    <row r="564" spans="1:42">
      <c r="A564" s="27" t="s">
        <v>2397</v>
      </c>
      <c r="B564" s="27" t="s">
        <v>474</v>
      </c>
      <c r="C564" s="28">
        <v>33959</v>
      </c>
      <c r="D564" s="28">
        <v>173056</v>
      </c>
      <c r="E564" s="27" t="s">
        <v>1824</v>
      </c>
      <c r="F564" s="28">
        <v>416</v>
      </c>
      <c r="G564" s="28">
        <v>416</v>
      </c>
      <c r="H564" s="39">
        <v>1</v>
      </c>
      <c r="I564" s="40">
        <f t="shared" si="4"/>
        <v>0</v>
      </c>
      <c r="J564" s="33">
        <f t="shared" si="5"/>
        <v>1</v>
      </c>
      <c r="K564" s="41">
        <v>879.62559999999996</v>
      </c>
      <c r="L564" s="41">
        <v>60.201749999999997</v>
      </c>
      <c r="M564" s="39">
        <v>0</v>
      </c>
      <c r="N564" s="39">
        <v>0</v>
      </c>
      <c r="O564" s="39">
        <v>0</v>
      </c>
      <c r="P564" s="39">
        <v>0</v>
      </c>
      <c r="Q564" s="39">
        <v>1</v>
      </c>
      <c r="R564" s="39">
        <v>0</v>
      </c>
      <c r="S564" s="39">
        <v>0</v>
      </c>
      <c r="T564" s="39">
        <v>0</v>
      </c>
      <c r="U564" s="39">
        <v>0</v>
      </c>
      <c r="V564" s="39">
        <v>0</v>
      </c>
      <c r="W564" s="39">
        <v>0</v>
      </c>
      <c r="X564" s="39">
        <v>0</v>
      </c>
      <c r="Y564" s="39">
        <v>0</v>
      </c>
      <c r="Z564" s="39">
        <v>0</v>
      </c>
      <c r="AA564" s="39">
        <v>0</v>
      </c>
      <c r="AB564" s="39">
        <v>0</v>
      </c>
      <c r="AC564" s="39">
        <v>0</v>
      </c>
      <c r="AD564" s="39">
        <v>0</v>
      </c>
      <c r="AE564" s="39">
        <v>0</v>
      </c>
      <c r="AF564" s="39">
        <v>0</v>
      </c>
      <c r="AG564" s="39">
        <v>0</v>
      </c>
      <c r="AH564" s="39">
        <v>0</v>
      </c>
      <c r="AI564" s="39">
        <v>0</v>
      </c>
      <c r="AJ564" s="39">
        <v>0</v>
      </c>
      <c r="AK564" s="39">
        <v>0</v>
      </c>
      <c r="AL564" s="39">
        <v>0</v>
      </c>
      <c r="AM564" s="39">
        <v>0</v>
      </c>
      <c r="AN564" s="39">
        <v>0</v>
      </c>
      <c r="AO564" s="39">
        <v>0</v>
      </c>
      <c r="AP564" s="39"/>
    </row>
    <row r="565" spans="1:42">
      <c r="A565" s="27" t="s">
        <v>2398</v>
      </c>
      <c r="B565" s="27" t="s">
        <v>475</v>
      </c>
      <c r="C565" s="28">
        <v>39085</v>
      </c>
      <c r="D565" s="28">
        <v>173056</v>
      </c>
      <c r="E565" s="27" t="s">
        <v>1824</v>
      </c>
      <c r="F565" s="28">
        <v>416</v>
      </c>
      <c r="G565" s="28">
        <v>416</v>
      </c>
      <c r="H565" s="39">
        <v>1</v>
      </c>
      <c r="I565" s="40">
        <f t="shared" si="4"/>
        <v>0</v>
      </c>
      <c r="J565" s="33">
        <f t="shared" si="5"/>
        <v>1</v>
      </c>
      <c r="K565" s="41">
        <v>2073.201</v>
      </c>
      <c r="L565" s="41">
        <v>69.340490000000003</v>
      </c>
      <c r="M565" s="39">
        <v>0</v>
      </c>
      <c r="N565" s="39">
        <v>0</v>
      </c>
      <c r="O565" s="39">
        <v>0</v>
      </c>
      <c r="P565" s="39">
        <v>0</v>
      </c>
      <c r="Q565" s="39">
        <v>1</v>
      </c>
      <c r="R565" s="39">
        <v>0</v>
      </c>
      <c r="S565" s="39">
        <v>0</v>
      </c>
      <c r="T565" s="39">
        <v>0</v>
      </c>
      <c r="U565" s="39">
        <v>0</v>
      </c>
      <c r="V565" s="39">
        <v>0</v>
      </c>
      <c r="W565" s="39">
        <v>0</v>
      </c>
      <c r="X565" s="39">
        <v>0</v>
      </c>
      <c r="Y565" s="39">
        <v>0</v>
      </c>
      <c r="Z565" s="39">
        <v>0</v>
      </c>
      <c r="AA565" s="39">
        <v>0</v>
      </c>
      <c r="AB565" s="39">
        <v>0</v>
      </c>
      <c r="AC565" s="39">
        <v>0</v>
      </c>
      <c r="AD565" s="39">
        <v>0</v>
      </c>
      <c r="AE565" s="39">
        <v>0</v>
      </c>
      <c r="AF565" s="39">
        <v>0</v>
      </c>
      <c r="AG565" s="39">
        <v>0</v>
      </c>
      <c r="AH565" s="39">
        <v>0</v>
      </c>
      <c r="AI565" s="39">
        <v>0</v>
      </c>
      <c r="AJ565" s="39">
        <v>0</v>
      </c>
      <c r="AK565" s="39">
        <v>0</v>
      </c>
      <c r="AL565" s="39">
        <v>0</v>
      </c>
      <c r="AM565" s="39">
        <v>0</v>
      </c>
      <c r="AN565" s="39">
        <v>0</v>
      </c>
      <c r="AO565" s="39">
        <v>0</v>
      </c>
      <c r="AP565" s="39"/>
    </row>
    <row r="566" spans="1:42">
      <c r="A566" s="27" t="s">
        <v>2399</v>
      </c>
      <c r="B566" s="27" t="s">
        <v>476</v>
      </c>
      <c r="C566" s="28">
        <v>33327</v>
      </c>
      <c r="D566" s="28">
        <v>173056</v>
      </c>
      <c r="E566" s="27" t="s">
        <v>1824</v>
      </c>
      <c r="F566" s="28">
        <v>416</v>
      </c>
      <c r="G566" s="28">
        <v>416</v>
      </c>
      <c r="H566" s="39">
        <v>1</v>
      </c>
      <c r="I566" s="40">
        <f t="shared" si="4"/>
        <v>0</v>
      </c>
      <c r="J566" s="33">
        <f t="shared" si="5"/>
        <v>1</v>
      </c>
      <c r="K566" s="41">
        <v>1539.278</v>
      </c>
      <c r="L566" s="41">
        <v>69.157409999999999</v>
      </c>
      <c r="M566" s="39">
        <v>0</v>
      </c>
      <c r="N566" s="39">
        <v>0</v>
      </c>
      <c r="O566" s="39">
        <v>0</v>
      </c>
      <c r="P566" s="39">
        <v>0</v>
      </c>
      <c r="Q566" s="39">
        <v>1</v>
      </c>
      <c r="R566" s="39">
        <v>0</v>
      </c>
      <c r="S566" s="39">
        <v>0</v>
      </c>
      <c r="T566" s="39">
        <v>0</v>
      </c>
      <c r="U566" s="39">
        <v>0</v>
      </c>
      <c r="V566" s="39">
        <v>0</v>
      </c>
      <c r="W566" s="39">
        <v>0</v>
      </c>
      <c r="X566" s="39">
        <v>0</v>
      </c>
      <c r="Y566" s="39">
        <v>0</v>
      </c>
      <c r="Z566" s="39">
        <v>0</v>
      </c>
      <c r="AA566" s="39">
        <v>0</v>
      </c>
      <c r="AB566" s="39">
        <v>0</v>
      </c>
      <c r="AC566" s="39">
        <v>0</v>
      </c>
      <c r="AD566" s="39">
        <v>0</v>
      </c>
      <c r="AE566" s="39">
        <v>0</v>
      </c>
      <c r="AF566" s="39">
        <v>0</v>
      </c>
      <c r="AG566" s="39">
        <v>0</v>
      </c>
      <c r="AH566" s="39">
        <v>0</v>
      </c>
      <c r="AI566" s="39">
        <v>0</v>
      </c>
      <c r="AJ566" s="39">
        <v>0</v>
      </c>
      <c r="AK566" s="39">
        <v>0</v>
      </c>
      <c r="AL566" s="39">
        <v>0</v>
      </c>
      <c r="AM566" s="39">
        <v>0</v>
      </c>
      <c r="AN566" s="39">
        <v>0</v>
      </c>
      <c r="AO566" s="39">
        <v>0</v>
      </c>
      <c r="AP566" s="39"/>
    </row>
    <row r="567" spans="1:42">
      <c r="A567" s="27" t="s">
        <v>2400</v>
      </c>
      <c r="B567" s="27" t="s">
        <v>477</v>
      </c>
      <c r="C567" s="28">
        <v>23169</v>
      </c>
      <c r="D567" s="28">
        <v>173056</v>
      </c>
      <c r="E567" s="27" t="s">
        <v>1824</v>
      </c>
      <c r="F567" s="28">
        <v>416</v>
      </c>
      <c r="G567" s="28">
        <v>416</v>
      </c>
      <c r="H567" s="39">
        <v>1</v>
      </c>
      <c r="I567" s="40">
        <f t="shared" si="4"/>
        <v>0</v>
      </c>
      <c r="J567" s="33">
        <f t="shared" si="5"/>
        <v>1</v>
      </c>
      <c r="K567" s="41">
        <v>448.23489999999998</v>
      </c>
      <c r="L567" s="41">
        <v>95.902850000000001</v>
      </c>
      <c r="M567" s="39">
        <v>0</v>
      </c>
      <c r="N567" s="39">
        <v>0</v>
      </c>
      <c r="O567" s="39">
        <v>0</v>
      </c>
      <c r="P567" s="39">
        <v>0</v>
      </c>
      <c r="Q567" s="39">
        <v>1</v>
      </c>
      <c r="R567" s="39">
        <v>0</v>
      </c>
      <c r="S567" s="39">
        <v>0</v>
      </c>
      <c r="T567" s="39">
        <v>0</v>
      </c>
      <c r="U567" s="39">
        <v>0</v>
      </c>
      <c r="V567" s="39">
        <v>0</v>
      </c>
      <c r="W567" s="39">
        <v>0</v>
      </c>
      <c r="X567" s="39">
        <v>0</v>
      </c>
      <c r="Y567" s="39">
        <v>0</v>
      </c>
      <c r="Z567" s="39">
        <v>0</v>
      </c>
      <c r="AA567" s="39">
        <v>0</v>
      </c>
      <c r="AB567" s="39">
        <v>0</v>
      </c>
      <c r="AC567" s="39">
        <v>0</v>
      </c>
      <c r="AD567" s="39">
        <v>0</v>
      </c>
      <c r="AE567" s="39">
        <v>0</v>
      </c>
      <c r="AF567" s="39">
        <v>0</v>
      </c>
      <c r="AG567" s="39">
        <v>0</v>
      </c>
      <c r="AH567" s="39">
        <v>0</v>
      </c>
      <c r="AI567" s="39">
        <v>0</v>
      </c>
      <c r="AJ567" s="39">
        <v>0</v>
      </c>
      <c r="AK567" s="39">
        <v>0</v>
      </c>
      <c r="AL567" s="39">
        <v>0</v>
      </c>
      <c r="AM567" s="39">
        <v>0</v>
      </c>
      <c r="AN567" s="39">
        <v>0</v>
      </c>
      <c r="AO567" s="39">
        <v>0</v>
      </c>
      <c r="AP567" s="39"/>
    </row>
    <row r="568" spans="1:42">
      <c r="A568" s="27" t="s">
        <v>2401</v>
      </c>
      <c r="B568" s="27" t="s">
        <v>478</v>
      </c>
      <c r="C568" s="28">
        <v>47014</v>
      </c>
      <c r="D568" s="28">
        <v>173056</v>
      </c>
      <c r="E568" s="27" t="s">
        <v>1824</v>
      </c>
      <c r="F568" s="28">
        <v>416</v>
      </c>
      <c r="G568" s="28">
        <v>416</v>
      </c>
      <c r="H568" s="39">
        <v>1</v>
      </c>
      <c r="I568" s="40">
        <f t="shared" si="4"/>
        <v>0</v>
      </c>
      <c r="J568" s="33">
        <f t="shared" si="5"/>
        <v>1</v>
      </c>
      <c r="K568" s="41">
        <v>2225.4589999999998</v>
      </c>
      <c r="L568" s="41">
        <v>59.818300000000001</v>
      </c>
      <c r="M568" s="39">
        <v>0</v>
      </c>
      <c r="N568" s="39">
        <v>0</v>
      </c>
      <c r="O568" s="39">
        <v>0</v>
      </c>
      <c r="P568" s="39">
        <v>0</v>
      </c>
      <c r="Q568" s="39">
        <v>1</v>
      </c>
      <c r="R568" s="39">
        <v>0</v>
      </c>
      <c r="S568" s="39">
        <v>0</v>
      </c>
      <c r="T568" s="39">
        <v>0</v>
      </c>
      <c r="U568" s="39">
        <v>0</v>
      </c>
      <c r="V568" s="39">
        <v>0</v>
      </c>
      <c r="W568" s="39">
        <v>0</v>
      </c>
      <c r="X568" s="39">
        <v>0</v>
      </c>
      <c r="Y568" s="39">
        <v>0</v>
      </c>
      <c r="Z568" s="39">
        <v>0</v>
      </c>
      <c r="AA568" s="39">
        <v>0</v>
      </c>
      <c r="AB568" s="39">
        <v>0</v>
      </c>
      <c r="AC568" s="39">
        <v>0</v>
      </c>
      <c r="AD568" s="39">
        <v>0</v>
      </c>
      <c r="AE568" s="39">
        <v>0</v>
      </c>
      <c r="AF568" s="39">
        <v>0</v>
      </c>
      <c r="AG568" s="39">
        <v>0</v>
      </c>
      <c r="AH568" s="39">
        <v>0</v>
      </c>
      <c r="AI568" s="39">
        <v>0</v>
      </c>
      <c r="AJ568" s="39">
        <v>0</v>
      </c>
      <c r="AK568" s="39">
        <v>0</v>
      </c>
      <c r="AL568" s="39">
        <v>0</v>
      </c>
      <c r="AM568" s="39">
        <v>0</v>
      </c>
      <c r="AN568" s="39">
        <v>0</v>
      </c>
      <c r="AO568" s="39">
        <v>0</v>
      </c>
      <c r="AP568" s="39"/>
    </row>
    <row r="569" spans="1:42">
      <c r="A569" s="27" t="s">
        <v>2402</v>
      </c>
      <c r="B569" s="27" t="s">
        <v>479</v>
      </c>
      <c r="C569" s="28">
        <v>34133</v>
      </c>
      <c r="D569" s="28">
        <v>173056</v>
      </c>
      <c r="E569" s="27" t="s">
        <v>1824</v>
      </c>
      <c r="F569" s="28">
        <v>416</v>
      </c>
      <c r="G569" s="28">
        <v>416</v>
      </c>
      <c r="H569" s="39">
        <v>1</v>
      </c>
      <c r="I569" s="40">
        <f t="shared" si="4"/>
        <v>0</v>
      </c>
      <c r="J569" s="33">
        <f t="shared" si="5"/>
        <v>1</v>
      </c>
      <c r="K569" s="41">
        <v>612.97950000000003</v>
      </c>
      <c r="L569" s="41">
        <v>68.960139999999996</v>
      </c>
      <c r="M569" s="39">
        <v>0</v>
      </c>
      <c r="N569" s="39">
        <v>0</v>
      </c>
      <c r="O569" s="39">
        <v>0</v>
      </c>
      <c r="P569" s="39">
        <v>0</v>
      </c>
      <c r="Q569" s="39">
        <v>1</v>
      </c>
      <c r="R569" s="39">
        <v>0</v>
      </c>
      <c r="S569" s="39">
        <v>0</v>
      </c>
      <c r="T569" s="39">
        <v>0</v>
      </c>
      <c r="U569" s="39">
        <v>0</v>
      </c>
      <c r="V569" s="39">
        <v>0</v>
      </c>
      <c r="W569" s="39">
        <v>0</v>
      </c>
      <c r="X569" s="39">
        <v>0</v>
      </c>
      <c r="Y569" s="39">
        <v>0</v>
      </c>
      <c r="Z569" s="39">
        <v>0</v>
      </c>
      <c r="AA569" s="39">
        <v>0</v>
      </c>
      <c r="AB569" s="39">
        <v>0</v>
      </c>
      <c r="AC569" s="39">
        <v>0</v>
      </c>
      <c r="AD569" s="39">
        <v>0</v>
      </c>
      <c r="AE569" s="39">
        <v>0</v>
      </c>
      <c r="AF569" s="39">
        <v>0</v>
      </c>
      <c r="AG569" s="39">
        <v>0</v>
      </c>
      <c r="AH569" s="39">
        <v>0</v>
      </c>
      <c r="AI569" s="39">
        <v>0</v>
      </c>
      <c r="AJ569" s="39">
        <v>0</v>
      </c>
      <c r="AK569" s="39">
        <v>0</v>
      </c>
      <c r="AL569" s="39">
        <v>0</v>
      </c>
      <c r="AM569" s="39">
        <v>0</v>
      </c>
      <c r="AN569" s="39">
        <v>0</v>
      </c>
      <c r="AO569" s="39">
        <v>0</v>
      </c>
      <c r="AP569" s="39"/>
    </row>
    <row r="570" spans="1:42">
      <c r="A570" s="27" t="s">
        <v>2403</v>
      </c>
      <c r="B570" s="27" t="s">
        <v>480</v>
      </c>
      <c r="C570" s="28">
        <v>22904</v>
      </c>
      <c r="D570" s="28">
        <v>173056</v>
      </c>
      <c r="E570" s="27" t="s">
        <v>1824</v>
      </c>
      <c r="F570" s="28">
        <v>416</v>
      </c>
      <c r="G570" s="28">
        <v>416</v>
      </c>
      <c r="H570" s="39">
        <v>1</v>
      </c>
      <c r="I570" s="40">
        <f t="shared" si="4"/>
        <v>0</v>
      </c>
      <c r="J570" s="33">
        <f t="shared" si="5"/>
        <v>1</v>
      </c>
      <c r="K570" s="41">
        <v>790.55700000000002</v>
      </c>
      <c r="L570" s="41">
        <v>73.881640000000004</v>
      </c>
      <c r="M570" s="39">
        <v>0</v>
      </c>
      <c r="N570" s="39">
        <v>0</v>
      </c>
      <c r="O570" s="39">
        <v>0</v>
      </c>
      <c r="P570" s="39">
        <v>0</v>
      </c>
      <c r="Q570" s="39">
        <v>1</v>
      </c>
      <c r="R570" s="39">
        <v>0</v>
      </c>
      <c r="S570" s="39">
        <v>0</v>
      </c>
      <c r="T570" s="39">
        <v>0</v>
      </c>
      <c r="U570" s="39">
        <v>0</v>
      </c>
      <c r="V570" s="39">
        <v>0</v>
      </c>
      <c r="W570" s="39">
        <v>0</v>
      </c>
      <c r="X570" s="39">
        <v>0</v>
      </c>
      <c r="Y570" s="39">
        <v>0</v>
      </c>
      <c r="Z570" s="39">
        <v>0</v>
      </c>
      <c r="AA570" s="39">
        <v>0</v>
      </c>
      <c r="AB570" s="39">
        <v>0</v>
      </c>
      <c r="AC570" s="39">
        <v>0</v>
      </c>
      <c r="AD570" s="39">
        <v>0</v>
      </c>
      <c r="AE570" s="39">
        <v>0</v>
      </c>
      <c r="AF570" s="39">
        <v>0</v>
      </c>
      <c r="AG570" s="39">
        <v>0</v>
      </c>
      <c r="AH570" s="39">
        <v>0</v>
      </c>
      <c r="AI570" s="39">
        <v>0</v>
      </c>
      <c r="AJ570" s="39">
        <v>0</v>
      </c>
      <c r="AK570" s="39">
        <v>0</v>
      </c>
      <c r="AL570" s="39">
        <v>0</v>
      </c>
      <c r="AM570" s="39">
        <v>0</v>
      </c>
      <c r="AN570" s="39">
        <v>0</v>
      </c>
      <c r="AO570" s="39">
        <v>0</v>
      </c>
      <c r="AP570" s="39"/>
    </row>
    <row r="571" spans="1:42">
      <c r="A571" s="27" t="s">
        <v>2404</v>
      </c>
      <c r="B571" s="27" t="s">
        <v>481</v>
      </c>
      <c r="C571" s="28">
        <v>37422</v>
      </c>
      <c r="D571" s="28">
        <v>173056</v>
      </c>
      <c r="E571" s="27" t="s">
        <v>1824</v>
      </c>
      <c r="F571" s="28">
        <v>416</v>
      </c>
      <c r="G571" s="28">
        <v>416</v>
      </c>
      <c r="H571" s="39">
        <v>1</v>
      </c>
      <c r="I571" s="40">
        <f t="shared" si="4"/>
        <v>0</v>
      </c>
      <c r="J571" s="33">
        <f t="shared" si="5"/>
        <v>1</v>
      </c>
      <c r="K571" s="41">
        <v>1262.05</v>
      </c>
      <c r="L571" s="41">
        <v>50.056069999999998</v>
      </c>
      <c r="M571" s="39">
        <v>0</v>
      </c>
      <c r="N571" s="39">
        <v>0</v>
      </c>
      <c r="O571" s="39">
        <v>0</v>
      </c>
      <c r="P571" s="39">
        <v>0</v>
      </c>
      <c r="Q571" s="39">
        <v>1</v>
      </c>
      <c r="R571" s="39">
        <v>0</v>
      </c>
      <c r="S571" s="39">
        <v>0</v>
      </c>
      <c r="T571" s="39">
        <v>0</v>
      </c>
      <c r="U571" s="39">
        <v>0</v>
      </c>
      <c r="V571" s="39">
        <v>0</v>
      </c>
      <c r="W571" s="39">
        <v>0</v>
      </c>
      <c r="X571" s="39">
        <v>0</v>
      </c>
      <c r="Y571" s="39">
        <v>0</v>
      </c>
      <c r="Z571" s="39">
        <v>0</v>
      </c>
      <c r="AA571" s="39">
        <v>0</v>
      </c>
      <c r="AB571" s="39">
        <v>0</v>
      </c>
      <c r="AC571" s="39">
        <v>0</v>
      </c>
      <c r="AD571" s="39">
        <v>0</v>
      </c>
      <c r="AE571" s="39">
        <v>0</v>
      </c>
      <c r="AF571" s="39">
        <v>0</v>
      </c>
      <c r="AG571" s="39">
        <v>0</v>
      </c>
      <c r="AH571" s="39">
        <v>0</v>
      </c>
      <c r="AI571" s="39">
        <v>0</v>
      </c>
      <c r="AJ571" s="39">
        <v>0</v>
      </c>
      <c r="AK571" s="39">
        <v>0</v>
      </c>
      <c r="AL571" s="39">
        <v>0</v>
      </c>
      <c r="AM571" s="39">
        <v>0</v>
      </c>
      <c r="AN571" s="39">
        <v>0</v>
      </c>
      <c r="AO571" s="39">
        <v>0</v>
      </c>
      <c r="AP571" s="39"/>
    </row>
    <row r="572" spans="1:42">
      <c r="A572" s="27" t="s">
        <v>2405</v>
      </c>
      <c r="B572" s="27" t="s">
        <v>482</v>
      </c>
      <c r="C572" s="28">
        <v>27517</v>
      </c>
      <c r="D572" s="28">
        <v>173056</v>
      </c>
      <c r="E572" s="27" t="s">
        <v>1824</v>
      </c>
      <c r="F572" s="28">
        <v>416</v>
      </c>
      <c r="G572" s="28">
        <v>416</v>
      </c>
      <c r="H572" s="39">
        <v>1</v>
      </c>
      <c r="I572" s="40">
        <f t="shared" si="4"/>
        <v>0</v>
      </c>
      <c r="J572" s="33">
        <f t="shared" si="5"/>
        <v>1</v>
      </c>
      <c r="K572" s="41">
        <v>503.59050000000002</v>
      </c>
      <c r="L572" s="41">
        <v>42.525579999999998</v>
      </c>
      <c r="M572" s="39">
        <v>0</v>
      </c>
      <c r="N572" s="39">
        <v>0</v>
      </c>
      <c r="O572" s="39">
        <v>0</v>
      </c>
      <c r="P572" s="39">
        <v>0</v>
      </c>
      <c r="Q572" s="39">
        <v>1</v>
      </c>
      <c r="R572" s="39">
        <v>0</v>
      </c>
      <c r="S572" s="39">
        <v>0</v>
      </c>
      <c r="T572" s="39">
        <v>0</v>
      </c>
      <c r="U572" s="39">
        <v>0</v>
      </c>
      <c r="V572" s="39">
        <v>0</v>
      </c>
      <c r="W572" s="39">
        <v>0</v>
      </c>
      <c r="X572" s="39">
        <v>0</v>
      </c>
      <c r="Y572" s="39">
        <v>0</v>
      </c>
      <c r="Z572" s="39">
        <v>0</v>
      </c>
      <c r="AA572" s="39">
        <v>0</v>
      </c>
      <c r="AB572" s="39">
        <v>0</v>
      </c>
      <c r="AC572" s="39">
        <v>0</v>
      </c>
      <c r="AD572" s="39">
        <v>0</v>
      </c>
      <c r="AE572" s="39">
        <v>0</v>
      </c>
      <c r="AF572" s="39">
        <v>0</v>
      </c>
      <c r="AG572" s="39">
        <v>0</v>
      </c>
      <c r="AH572" s="39">
        <v>0</v>
      </c>
      <c r="AI572" s="39">
        <v>0</v>
      </c>
      <c r="AJ572" s="39">
        <v>0</v>
      </c>
      <c r="AK572" s="39">
        <v>0</v>
      </c>
      <c r="AL572" s="39">
        <v>0</v>
      </c>
      <c r="AM572" s="39">
        <v>0</v>
      </c>
      <c r="AN572" s="39">
        <v>0</v>
      </c>
      <c r="AO572" s="39">
        <v>0</v>
      </c>
      <c r="AP572" s="39"/>
    </row>
    <row r="573" spans="1:42">
      <c r="A573" s="27" t="s">
        <v>2406</v>
      </c>
      <c r="B573" s="27" t="s">
        <v>483</v>
      </c>
      <c r="C573" s="28">
        <v>40650</v>
      </c>
      <c r="D573" s="28">
        <v>173056</v>
      </c>
      <c r="E573" s="27" t="s">
        <v>1824</v>
      </c>
      <c r="F573" s="28">
        <v>416</v>
      </c>
      <c r="G573" s="28">
        <v>416</v>
      </c>
      <c r="H573" s="39">
        <v>1</v>
      </c>
      <c r="I573" s="40">
        <f t="shared" si="4"/>
        <v>0</v>
      </c>
      <c r="J573" s="33">
        <f t="shared" si="5"/>
        <v>1</v>
      </c>
      <c r="K573" s="41">
        <v>2144.0189999999998</v>
      </c>
      <c r="L573" s="41">
        <v>68.557010000000005</v>
      </c>
      <c r="M573" s="39">
        <v>0</v>
      </c>
      <c r="N573" s="39">
        <v>0</v>
      </c>
      <c r="O573" s="39">
        <v>0</v>
      </c>
      <c r="P573" s="39">
        <v>0</v>
      </c>
      <c r="Q573" s="39">
        <v>1</v>
      </c>
      <c r="R573" s="39">
        <v>0</v>
      </c>
      <c r="S573" s="39">
        <v>0</v>
      </c>
      <c r="T573" s="39">
        <v>0</v>
      </c>
      <c r="U573" s="39">
        <v>0</v>
      </c>
      <c r="V573" s="39">
        <v>0</v>
      </c>
      <c r="W573" s="39">
        <v>0</v>
      </c>
      <c r="X573" s="39">
        <v>0</v>
      </c>
      <c r="Y573" s="39">
        <v>0</v>
      </c>
      <c r="Z573" s="39">
        <v>0</v>
      </c>
      <c r="AA573" s="39">
        <v>0</v>
      </c>
      <c r="AB573" s="39">
        <v>0</v>
      </c>
      <c r="AC573" s="39">
        <v>0</v>
      </c>
      <c r="AD573" s="39">
        <v>0</v>
      </c>
      <c r="AE573" s="39">
        <v>0</v>
      </c>
      <c r="AF573" s="39">
        <v>0</v>
      </c>
      <c r="AG573" s="39">
        <v>0</v>
      </c>
      <c r="AH573" s="39">
        <v>0</v>
      </c>
      <c r="AI573" s="39">
        <v>0</v>
      </c>
      <c r="AJ573" s="39">
        <v>0</v>
      </c>
      <c r="AK573" s="39">
        <v>0</v>
      </c>
      <c r="AL573" s="39">
        <v>0</v>
      </c>
      <c r="AM573" s="39">
        <v>0</v>
      </c>
      <c r="AN573" s="39">
        <v>0</v>
      </c>
      <c r="AO573" s="39">
        <v>0</v>
      </c>
      <c r="AP573" s="39"/>
    </row>
    <row r="574" spans="1:42">
      <c r="A574" s="27" t="s">
        <v>2407</v>
      </c>
      <c r="B574" s="27" t="s">
        <v>484</v>
      </c>
      <c r="C574" s="28">
        <v>27605</v>
      </c>
      <c r="D574" s="28">
        <v>173056</v>
      </c>
      <c r="E574" s="27" t="s">
        <v>1824</v>
      </c>
      <c r="F574" s="28">
        <v>416</v>
      </c>
      <c r="G574" s="28">
        <v>416</v>
      </c>
      <c r="H574" s="39">
        <v>1</v>
      </c>
      <c r="I574" s="40">
        <f t="shared" si="4"/>
        <v>0</v>
      </c>
      <c r="J574" s="33">
        <f t="shared" si="5"/>
        <v>1</v>
      </c>
      <c r="K574" s="41">
        <v>1317.4010000000001</v>
      </c>
      <c r="L574" s="41">
        <v>52.92109</v>
      </c>
      <c r="M574" s="39">
        <v>0</v>
      </c>
      <c r="N574" s="39">
        <v>0</v>
      </c>
      <c r="O574" s="39">
        <v>0</v>
      </c>
      <c r="P574" s="39">
        <v>0</v>
      </c>
      <c r="Q574" s="39">
        <v>1</v>
      </c>
      <c r="R574" s="39">
        <v>0</v>
      </c>
      <c r="S574" s="39">
        <v>0</v>
      </c>
      <c r="T574" s="39">
        <v>0</v>
      </c>
      <c r="U574" s="39">
        <v>0</v>
      </c>
      <c r="V574" s="39">
        <v>0</v>
      </c>
      <c r="W574" s="39">
        <v>0</v>
      </c>
      <c r="X574" s="39">
        <v>0</v>
      </c>
      <c r="Y574" s="39">
        <v>0</v>
      </c>
      <c r="Z574" s="39">
        <v>0</v>
      </c>
      <c r="AA574" s="39">
        <v>0</v>
      </c>
      <c r="AB574" s="39">
        <v>0</v>
      </c>
      <c r="AC574" s="39">
        <v>0</v>
      </c>
      <c r="AD574" s="39">
        <v>0</v>
      </c>
      <c r="AE574" s="39">
        <v>0</v>
      </c>
      <c r="AF574" s="39">
        <v>0</v>
      </c>
      <c r="AG574" s="39">
        <v>0</v>
      </c>
      <c r="AH574" s="39">
        <v>0</v>
      </c>
      <c r="AI574" s="39">
        <v>0</v>
      </c>
      <c r="AJ574" s="39">
        <v>0</v>
      </c>
      <c r="AK574" s="39">
        <v>0</v>
      </c>
      <c r="AL574" s="39">
        <v>0</v>
      </c>
      <c r="AM574" s="39">
        <v>0</v>
      </c>
      <c r="AN574" s="39">
        <v>0</v>
      </c>
      <c r="AO574" s="39">
        <v>0</v>
      </c>
      <c r="AP574" s="39"/>
    </row>
    <row r="575" spans="1:42">
      <c r="A575" s="27" t="s">
        <v>2408</v>
      </c>
      <c r="B575" s="27" t="s">
        <v>485</v>
      </c>
      <c r="C575" s="28">
        <v>37281</v>
      </c>
      <c r="D575" s="28">
        <v>173056</v>
      </c>
      <c r="E575" s="27" t="s">
        <v>1824</v>
      </c>
      <c r="F575" s="28">
        <v>416</v>
      </c>
      <c r="G575" s="28">
        <v>416</v>
      </c>
      <c r="H575" s="39">
        <v>1</v>
      </c>
      <c r="I575" s="40">
        <f t="shared" si="4"/>
        <v>0</v>
      </c>
      <c r="J575" s="33">
        <f t="shared" si="5"/>
        <v>1</v>
      </c>
      <c r="K575" s="41">
        <v>1533.373</v>
      </c>
      <c r="L575" s="41">
        <v>67.14555</v>
      </c>
      <c r="M575" s="39">
        <v>0</v>
      </c>
      <c r="N575" s="39">
        <v>0</v>
      </c>
      <c r="O575" s="39">
        <v>0</v>
      </c>
      <c r="P575" s="39">
        <v>0</v>
      </c>
      <c r="Q575" s="39">
        <v>1</v>
      </c>
      <c r="R575" s="39">
        <v>0</v>
      </c>
      <c r="S575" s="39">
        <v>0</v>
      </c>
      <c r="T575" s="39">
        <v>0</v>
      </c>
      <c r="U575" s="39">
        <v>0</v>
      </c>
      <c r="V575" s="39">
        <v>0</v>
      </c>
      <c r="W575" s="39">
        <v>0</v>
      </c>
      <c r="X575" s="39">
        <v>0</v>
      </c>
      <c r="Y575" s="39">
        <v>0</v>
      </c>
      <c r="Z575" s="39">
        <v>0</v>
      </c>
      <c r="AA575" s="39">
        <v>0</v>
      </c>
      <c r="AB575" s="39">
        <v>0</v>
      </c>
      <c r="AC575" s="39">
        <v>0</v>
      </c>
      <c r="AD575" s="39">
        <v>0</v>
      </c>
      <c r="AE575" s="39">
        <v>0</v>
      </c>
      <c r="AF575" s="39">
        <v>0</v>
      </c>
      <c r="AG575" s="39">
        <v>0</v>
      </c>
      <c r="AH575" s="39">
        <v>0</v>
      </c>
      <c r="AI575" s="39">
        <v>0</v>
      </c>
      <c r="AJ575" s="39">
        <v>0</v>
      </c>
      <c r="AK575" s="39">
        <v>0</v>
      </c>
      <c r="AL575" s="39">
        <v>0</v>
      </c>
      <c r="AM575" s="39">
        <v>0</v>
      </c>
      <c r="AN575" s="39">
        <v>0</v>
      </c>
      <c r="AO575" s="39">
        <v>0</v>
      </c>
      <c r="AP575" s="39"/>
    </row>
    <row r="576" spans="1:42">
      <c r="A576" s="27" t="s">
        <v>2409</v>
      </c>
      <c r="B576" s="27" t="s">
        <v>486</v>
      </c>
      <c r="C576" s="28">
        <v>33306</v>
      </c>
      <c r="D576" s="28">
        <v>173056</v>
      </c>
      <c r="E576" s="27" t="s">
        <v>1824</v>
      </c>
      <c r="F576" s="28">
        <v>416</v>
      </c>
      <c r="G576" s="28">
        <v>416</v>
      </c>
      <c r="H576" s="39">
        <v>1</v>
      </c>
      <c r="I576" s="40">
        <f t="shared" si="4"/>
        <v>0</v>
      </c>
      <c r="J576" s="33">
        <f t="shared" si="5"/>
        <v>1</v>
      </c>
      <c r="K576" s="41">
        <v>1357.423</v>
      </c>
      <c r="L576" s="41">
        <v>70.743920000000003</v>
      </c>
      <c r="M576" s="39">
        <v>0</v>
      </c>
      <c r="N576" s="39">
        <v>0</v>
      </c>
      <c r="O576" s="39">
        <v>0</v>
      </c>
      <c r="P576" s="39">
        <v>0</v>
      </c>
      <c r="Q576" s="39">
        <v>1</v>
      </c>
      <c r="R576" s="39">
        <v>0</v>
      </c>
      <c r="S576" s="39">
        <v>0</v>
      </c>
      <c r="T576" s="39">
        <v>0</v>
      </c>
      <c r="U576" s="39">
        <v>0</v>
      </c>
      <c r="V576" s="39">
        <v>0</v>
      </c>
      <c r="W576" s="39">
        <v>0</v>
      </c>
      <c r="X576" s="39">
        <v>0</v>
      </c>
      <c r="Y576" s="39">
        <v>0</v>
      </c>
      <c r="Z576" s="39">
        <v>0</v>
      </c>
      <c r="AA576" s="39">
        <v>0</v>
      </c>
      <c r="AB576" s="39">
        <v>0</v>
      </c>
      <c r="AC576" s="39">
        <v>0</v>
      </c>
      <c r="AD576" s="39">
        <v>0</v>
      </c>
      <c r="AE576" s="39">
        <v>0</v>
      </c>
      <c r="AF576" s="39">
        <v>0</v>
      </c>
      <c r="AG576" s="39">
        <v>0</v>
      </c>
      <c r="AH576" s="39">
        <v>0</v>
      </c>
      <c r="AI576" s="39">
        <v>0</v>
      </c>
      <c r="AJ576" s="39">
        <v>0</v>
      </c>
      <c r="AK576" s="39">
        <v>0</v>
      </c>
      <c r="AL576" s="39">
        <v>0</v>
      </c>
      <c r="AM576" s="39">
        <v>0</v>
      </c>
      <c r="AN576" s="39">
        <v>0</v>
      </c>
      <c r="AO576" s="39">
        <v>0</v>
      </c>
      <c r="AP576" s="39"/>
    </row>
    <row r="577" spans="1:42">
      <c r="A577" s="27" t="s">
        <v>2410</v>
      </c>
      <c r="B577" s="27" t="s">
        <v>487</v>
      </c>
      <c r="C577" s="28">
        <v>27806</v>
      </c>
      <c r="D577" s="28">
        <v>173056</v>
      </c>
      <c r="E577" s="27" t="s">
        <v>1824</v>
      </c>
      <c r="F577" s="28">
        <v>416</v>
      </c>
      <c r="G577" s="28">
        <v>416</v>
      </c>
      <c r="H577" s="39">
        <v>1</v>
      </c>
      <c r="I577" s="40">
        <f t="shared" si="4"/>
        <v>0</v>
      </c>
      <c r="J577" s="33">
        <f t="shared" si="5"/>
        <v>1</v>
      </c>
      <c r="K577" s="41">
        <v>268.37729999999999</v>
      </c>
      <c r="L577" s="41">
        <v>69.528530000000003</v>
      </c>
      <c r="M577" s="39">
        <v>0</v>
      </c>
      <c r="N577" s="39">
        <v>0</v>
      </c>
      <c r="O577" s="39">
        <v>0</v>
      </c>
      <c r="P577" s="39">
        <v>0</v>
      </c>
      <c r="Q577" s="39">
        <v>1</v>
      </c>
      <c r="R577" s="39">
        <v>0</v>
      </c>
      <c r="S577" s="39">
        <v>0</v>
      </c>
      <c r="T577" s="39">
        <v>0</v>
      </c>
      <c r="U577" s="39">
        <v>0</v>
      </c>
      <c r="V577" s="39">
        <v>0</v>
      </c>
      <c r="W577" s="39">
        <v>0</v>
      </c>
      <c r="X577" s="39">
        <v>0</v>
      </c>
      <c r="Y577" s="39">
        <v>0</v>
      </c>
      <c r="Z577" s="39">
        <v>0</v>
      </c>
      <c r="AA577" s="39">
        <v>0</v>
      </c>
      <c r="AB577" s="39">
        <v>0</v>
      </c>
      <c r="AC577" s="39">
        <v>0</v>
      </c>
      <c r="AD577" s="39">
        <v>0</v>
      </c>
      <c r="AE577" s="39">
        <v>0</v>
      </c>
      <c r="AF577" s="39">
        <v>0</v>
      </c>
      <c r="AG577" s="39">
        <v>0</v>
      </c>
      <c r="AH577" s="39">
        <v>0</v>
      </c>
      <c r="AI577" s="39">
        <v>0</v>
      </c>
      <c r="AJ577" s="39">
        <v>0</v>
      </c>
      <c r="AK577" s="39">
        <v>0</v>
      </c>
      <c r="AL577" s="39">
        <v>0</v>
      </c>
      <c r="AM577" s="39">
        <v>0</v>
      </c>
      <c r="AN577" s="39">
        <v>0</v>
      </c>
      <c r="AO577" s="39">
        <v>0</v>
      </c>
      <c r="AP577" s="39"/>
    </row>
    <row r="578" spans="1:42">
      <c r="A578" s="27" t="s">
        <v>2411</v>
      </c>
      <c r="B578" s="27" t="s">
        <v>488</v>
      </c>
      <c r="C578" s="28">
        <v>27344</v>
      </c>
      <c r="D578" s="28">
        <v>173056</v>
      </c>
      <c r="E578" s="27" t="s">
        <v>1824</v>
      </c>
      <c r="F578" s="28">
        <v>416</v>
      </c>
      <c r="G578" s="28">
        <v>416</v>
      </c>
      <c r="H578" s="39">
        <v>1</v>
      </c>
      <c r="I578" s="40">
        <f t="shared" si="4"/>
        <v>0</v>
      </c>
      <c r="J578" s="33">
        <f t="shared" si="5"/>
        <v>1</v>
      </c>
      <c r="K578" s="41">
        <v>643.19150000000002</v>
      </c>
      <c r="L578" s="41">
        <v>86.634169999999997</v>
      </c>
      <c r="M578" s="39">
        <v>0</v>
      </c>
      <c r="N578" s="39">
        <v>0</v>
      </c>
      <c r="O578" s="39">
        <v>0</v>
      </c>
      <c r="P578" s="39">
        <v>0</v>
      </c>
      <c r="Q578" s="39">
        <v>1</v>
      </c>
      <c r="R578" s="39">
        <v>0</v>
      </c>
      <c r="S578" s="39">
        <v>0</v>
      </c>
      <c r="T578" s="39">
        <v>0</v>
      </c>
      <c r="U578" s="39">
        <v>0</v>
      </c>
      <c r="V578" s="39">
        <v>0</v>
      </c>
      <c r="W578" s="39">
        <v>0</v>
      </c>
      <c r="X578" s="39">
        <v>0</v>
      </c>
      <c r="Y578" s="39">
        <v>0</v>
      </c>
      <c r="Z578" s="39">
        <v>0</v>
      </c>
      <c r="AA578" s="39">
        <v>0</v>
      </c>
      <c r="AB578" s="39">
        <v>0</v>
      </c>
      <c r="AC578" s="39">
        <v>0</v>
      </c>
      <c r="AD578" s="39">
        <v>0</v>
      </c>
      <c r="AE578" s="39">
        <v>0</v>
      </c>
      <c r="AF578" s="39">
        <v>0</v>
      </c>
      <c r="AG578" s="39">
        <v>0</v>
      </c>
      <c r="AH578" s="39">
        <v>0</v>
      </c>
      <c r="AI578" s="39">
        <v>0</v>
      </c>
      <c r="AJ578" s="39">
        <v>0</v>
      </c>
      <c r="AK578" s="39">
        <v>0</v>
      </c>
      <c r="AL578" s="39">
        <v>0</v>
      </c>
      <c r="AM578" s="39">
        <v>0</v>
      </c>
      <c r="AN578" s="39">
        <v>0</v>
      </c>
      <c r="AO578" s="39">
        <v>0</v>
      </c>
      <c r="AP578" s="39"/>
    </row>
    <row r="579" spans="1:42">
      <c r="A579" s="27" t="s">
        <v>2412</v>
      </c>
      <c r="B579" s="27" t="s">
        <v>489</v>
      </c>
      <c r="C579" s="28">
        <v>31564</v>
      </c>
      <c r="D579" s="28">
        <v>173056</v>
      </c>
      <c r="E579" s="27" t="s">
        <v>1824</v>
      </c>
      <c r="F579" s="28">
        <v>416</v>
      </c>
      <c r="G579" s="28">
        <v>416</v>
      </c>
      <c r="H579" s="39">
        <v>1</v>
      </c>
      <c r="I579" s="40">
        <f t="shared" si="4"/>
        <v>0</v>
      </c>
      <c r="J579" s="33">
        <f t="shared" si="5"/>
        <v>1</v>
      </c>
      <c r="K579" s="41">
        <v>921.30280000000005</v>
      </c>
      <c r="L579" s="41">
        <v>65.113799999999998</v>
      </c>
      <c r="M579" s="39">
        <v>0</v>
      </c>
      <c r="N579" s="39">
        <v>0</v>
      </c>
      <c r="O579" s="39">
        <v>0</v>
      </c>
      <c r="P579" s="39">
        <v>0</v>
      </c>
      <c r="Q579" s="39">
        <v>1</v>
      </c>
      <c r="R579" s="39">
        <v>0</v>
      </c>
      <c r="S579" s="39">
        <v>0</v>
      </c>
      <c r="T579" s="39">
        <v>0</v>
      </c>
      <c r="U579" s="39">
        <v>0</v>
      </c>
      <c r="V579" s="39">
        <v>0</v>
      </c>
      <c r="W579" s="39">
        <v>0</v>
      </c>
      <c r="X579" s="39">
        <v>0</v>
      </c>
      <c r="Y579" s="39">
        <v>0</v>
      </c>
      <c r="Z579" s="39">
        <v>0</v>
      </c>
      <c r="AA579" s="39">
        <v>0</v>
      </c>
      <c r="AB579" s="39">
        <v>0</v>
      </c>
      <c r="AC579" s="39">
        <v>0</v>
      </c>
      <c r="AD579" s="39">
        <v>0</v>
      </c>
      <c r="AE579" s="39">
        <v>0</v>
      </c>
      <c r="AF579" s="39">
        <v>0</v>
      </c>
      <c r="AG579" s="39">
        <v>0</v>
      </c>
      <c r="AH579" s="39">
        <v>0</v>
      </c>
      <c r="AI579" s="39">
        <v>0</v>
      </c>
      <c r="AJ579" s="39">
        <v>0</v>
      </c>
      <c r="AK579" s="39">
        <v>0</v>
      </c>
      <c r="AL579" s="39">
        <v>0</v>
      </c>
      <c r="AM579" s="39">
        <v>0</v>
      </c>
      <c r="AN579" s="39">
        <v>0</v>
      </c>
      <c r="AO579" s="39">
        <v>0</v>
      </c>
      <c r="AP579" s="39"/>
    </row>
    <row r="580" spans="1:42">
      <c r="A580" s="27" t="s">
        <v>2413</v>
      </c>
      <c r="B580" s="27" t="s">
        <v>490</v>
      </c>
      <c r="C580" s="28">
        <v>30433</v>
      </c>
      <c r="D580" s="28">
        <v>173056</v>
      </c>
      <c r="E580" s="27" t="s">
        <v>1824</v>
      </c>
      <c r="F580" s="28">
        <v>416</v>
      </c>
      <c r="G580" s="28">
        <v>416</v>
      </c>
      <c r="H580" s="39">
        <v>1</v>
      </c>
      <c r="I580" s="40">
        <f t="shared" si="4"/>
        <v>0</v>
      </c>
      <c r="J580" s="33">
        <f t="shared" si="5"/>
        <v>1</v>
      </c>
      <c r="K580" s="41">
        <v>1110.039</v>
      </c>
      <c r="L580" s="41">
        <v>77.123869999999997</v>
      </c>
      <c r="M580" s="39">
        <v>0</v>
      </c>
      <c r="N580" s="39">
        <v>0</v>
      </c>
      <c r="O580" s="39">
        <v>0</v>
      </c>
      <c r="P580" s="39">
        <v>0</v>
      </c>
      <c r="Q580" s="39">
        <v>1</v>
      </c>
      <c r="R580" s="39">
        <v>0</v>
      </c>
      <c r="S580" s="39">
        <v>0</v>
      </c>
      <c r="T580" s="39">
        <v>0</v>
      </c>
      <c r="U580" s="39">
        <v>0</v>
      </c>
      <c r="V580" s="39">
        <v>0</v>
      </c>
      <c r="W580" s="39">
        <v>0</v>
      </c>
      <c r="X580" s="39">
        <v>0</v>
      </c>
      <c r="Y580" s="39">
        <v>0</v>
      </c>
      <c r="Z580" s="39">
        <v>0</v>
      </c>
      <c r="AA580" s="39">
        <v>0</v>
      </c>
      <c r="AB580" s="39">
        <v>0</v>
      </c>
      <c r="AC580" s="39">
        <v>0</v>
      </c>
      <c r="AD580" s="39">
        <v>0</v>
      </c>
      <c r="AE580" s="39">
        <v>0</v>
      </c>
      <c r="AF580" s="39">
        <v>0</v>
      </c>
      <c r="AG580" s="39">
        <v>0</v>
      </c>
      <c r="AH580" s="39">
        <v>0</v>
      </c>
      <c r="AI580" s="39">
        <v>0</v>
      </c>
      <c r="AJ580" s="39">
        <v>0</v>
      </c>
      <c r="AK580" s="39">
        <v>0</v>
      </c>
      <c r="AL580" s="39">
        <v>0</v>
      </c>
      <c r="AM580" s="39">
        <v>0</v>
      </c>
      <c r="AN580" s="39">
        <v>0</v>
      </c>
      <c r="AO580" s="39">
        <v>0</v>
      </c>
      <c r="AP580" s="39"/>
    </row>
    <row r="581" spans="1:42">
      <c r="A581" s="27" t="s">
        <v>2414</v>
      </c>
      <c r="B581" s="27" t="s">
        <v>491</v>
      </c>
      <c r="C581" s="28">
        <v>37809</v>
      </c>
      <c r="D581" s="28">
        <v>173056</v>
      </c>
      <c r="E581" s="27" t="s">
        <v>1824</v>
      </c>
      <c r="F581" s="28">
        <v>416</v>
      </c>
      <c r="G581" s="28">
        <v>416</v>
      </c>
      <c r="H581" s="39">
        <v>1</v>
      </c>
      <c r="I581" s="40">
        <f t="shared" si="4"/>
        <v>0</v>
      </c>
      <c r="J581" s="33">
        <f t="shared" si="5"/>
        <v>1</v>
      </c>
      <c r="K581" s="41">
        <v>2296.1289999999999</v>
      </c>
      <c r="L581" s="41">
        <v>78.853790000000004</v>
      </c>
      <c r="M581" s="39">
        <v>0</v>
      </c>
      <c r="N581" s="39">
        <v>0</v>
      </c>
      <c r="O581" s="39">
        <v>0</v>
      </c>
      <c r="P581" s="39">
        <v>0</v>
      </c>
      <c r="Q581" s="39">
        <v>1</v>
      </c>
      <c r="R581" s="39">
        <v>0</v>
      </c>
      <c r="S581" s="39">
        <v>0</v>
      </c>
      <c r="T581" s="39">
        <v>0</v>
      </c>
      <c r="U581" s="39">
        <v>0</v>
      </c>
      <c r="V581" s="39">
        <v>0</v>
      </c>
      <c r="W581" s="39">
        <v>0</v>
      </c>
      <c r="X581" s="39">
        <v>0</v>
      </c>
      <c r="Y581" s="39">
        <v>0</v>
      </c>
      <c r="Z581" s="39">
        <v>0</v>
      </c>
      <c r="AA581" s="39">
        <v>0</v>
      </c>
      <c r="AB581" s="39">
        <v>0</v>
      </c>
      <c r="AC581" s="39">
        <v>0</v>
      </c>
      <c r="AD581" s="39">
        <v>0</v>
      </c>
      <c r="AE581" s="39">
        <v>0</v>
      </c>
      <c r="AF581" s="39">
        <v>0</v>
      </c>
      <c r="AG581" s="39">
        <v>0</v>
      </c>
      <c r="AH581" s="39">
        <v>0</v>
      </c>
      <c r="AI581" s="39">
        <v>0</v>
      </c>
      <c r="AJ581" s="39">
        <v>0</v>
      </c>
      <c r="AK581" s="39">
        <v>0</v>
      </c>
      <c r="AL581" s="39">
        <v>0</v>
      </c>
      <c r="AM581" s="39">
        <v>0</v>
      </c>
      <c r="AN581" s="39">
        <v>0</v>
      </c>
      <c r="AO581" s="39">
        <v>0</v>
      </c>
      <c r="AP581" s="39"/>
    </row>
    <row r="582" spans="1:42">
      <c r="A582" s="27" t="s">
        <v>2415</v>
      </c>
      <c r="B582" s="27" t="s">
        <v>492</v>
      </c>
      <c r="C582" s="28">
        <v>42137</v>
      </c>
      <c r="D582" s="28">
        <v>173056</v>
      </c>
      <c r="E582" s="27" t="s">
        <v>1824</v>
      </c>
      <c r="F582" s="28">
        <v>416</v>
      </c>
      <c r="G582" s="28">
        <v>416</v>
      </c>
      <c r="H582" s="39">
        <v>1</v>
      </c>
      <c r="I582" s="40">
        <f t="shared" si="4"/>
        <v>0</v>
      </c>
      <c r="J582" s="33">
        <f t="shared" si="5"/>
        <v>1</v>
      </c>
      <c r="K582" s="41">
        <v>2149.41</v>
      </c>
      <c r="L582" s="41">
        <v>65.35127</v>
      </c>
      <c r="M582" s="39">
        <v>0</v>
      </c>
      <c r="N582" s="39">
        <v>0</v>
      </c>
      <c r="O582" s="39">
        <v>0</v>
      </c>
      <c r="P582" s="39">
        <v>0</v>
      </c>
      <c r="Q582" s="39">
        <v>1</v>
      </c>
      <c r="R582" s="39">
        <v>0</v>
      </c>
      <c r="S582" s="39">
        <v>0</v>
      </c>
      <c r="T582" s="39">
        <v>0</v>
      </c>
      <c r="U582" s="39">
        <v>0</v>
      </c>
      <c r="V582" s="39">
        <v>0</v>
      </c>
      <c r="W582" s="39">
        <v>0</v>
      </c>
      <c r="X582" s="39">
        <v>0</v>
      </c>
      <c r="Y582" s="39">
        <v>0</v>
      </c>
      <c r="Z582" s="39">
        <v>0</v>
      </c>
      <c r="AA582" s="39">
        <v>0</v>
      </c>
      <c r="AB582" s="39">
        <v>0</v>
      </c>
      <c r="AC582" s="39">
        <v>0</v>
      </c>
      <c r="AD582" s="39">
        <v>0</v>
      </c>
      <c r="AE582" s="39">
        <v>0</v>
      </c>
      <c r="AF582" s="39">
        <v>0</v>
      </c>
      <c r="AG582" s="39">
        <v>0</v>
      </c>
      <c r="AH582" s="39">
        <v>0</v>
      </c>
      <c r="AI582" s="39">
        <v>0</v>
      </c>
      <c r="AJ582" s="39">
        <v>0</v>
      </c>
      <c r="AK582" s="39">
        <v>0</v>
      </c>
      <c r="AL582" s="39">
        <v>0</v>
      </c>
      <c r="AM582" s="39">
        <v>0</v>
      </c>
      <c r="AN582" s="39">
        <v>0</v>
      </c>
      <c r="AO582" s="39">
        <v>0</v>
      </c>
      <c r="AP582" s="39"/>
    </row>
    <row r="583" spans="1:42">
      <c r="A583" s="27" t="s">
        <v>2416</v>
      </c>
      <c r="B583" s="27" t="s">
        <v>493</v>
      </c>
      <c r="C583" s="28">
        <v>23073</v>
      </c>
      <c r="D583" s="28">
        <v>173056</v>
      </c>
      <c r="E583" s="27" t="s">
        <v>1824</v>
      </c>
      <c r="F583" s="28">
        <v>416</v>
      </c>
      <c r="G583" s="28">
        <v>416</v>
      </c>
      <c r="H583" s="39">
        <v>1</v>
      </c>
      <c r="I583" s="40">
        <f t="shared" si="4"/>
        <v>0</v>
      </c>
      <c r="J583" s="33">
        <f t="shared" si="5"/>
        <v>1</v>
      </c>
      <c r="K583" s="41">
        <v>696.5489</v>
      </c>
      <c r="L583" s="41">
        <v>58.767910000000001</v>
      </c>
      <c r="M583" s="39">
        <v>0</v>
      </c>
      <c r="N583" s="39">
        <v>0</v>
      </c>
      <c r="O583" s="39">
        <v>0</v>
      </c>
      <c r="P583" s="39">
        <v>0</v>
      </c>
      <c r="Q583" s="39">
        <v>1</v>
      </c>
      <c r="R583" s="39">
        <v>0</v>
      </c>
      <c r="S583" s="39">
        <v>0</v>
      </c>
      <c r="T583" s="39">
        <v>0</v>
      </c>
      <c r="U583" s="39">
        <v>0</v>
      </c>
      <c r="V583" s="39">
        <v>0</v>
      </c>
      <c r="W583" s="39">
        <v>0</v>
      </c>
      <c r="X583" s="39">
        <v>0</v>
      </c>
      <c r="Y583" s="39">
        <v>0</v>
      </c>
      <c r="Z583" s="39">
        <v>0</v>
      </c>
      <c r="AA583" s="39">
        <v>0</v>
      </c>
      <c r="AB583" s="39">
        <v>0</v>
      </c>
      <c r="AC583" s="39">
        <v>0</v>
      </c>
      <c r="AD583" s="39">
        <v>0</v>
      </c>
      <c r="AE583" s="39">
        <v>0</v>
      </c>
      <c r="AF583" s="39">
        <v>0</v>
      </c>
      <c r="AG583" s="39">
        <v>0</v>
      </c>
      <c r="AH583" s="39">
        <v>0</v>
      </c>
      <c r="AI583" s="39">
        <v>0</v>
      </c>
      <c r="AJ583" s="39">
        <v>0</v>
      </c>
      <c r="AK583" s="39">
        <v>0</v>
      </c>
      <c r="AL583" s="39">
        <v>0</v>
      </c>
      <c r="AM583" s="39">
        <v>0</v>
      </c>
      <c r="AN583" s="39">
        <v>0</v>
      </c>
      <c r="AO583" s="39">
        <v>0</v>
      </c>
      <c r="AP583" s="39"/>
    </row>
    <row r="584" spans="1:42">
      <c r="A584" s="27" t="s">
        <v>2417</v>
      </c>
      <c r="B584" s="27" t="s">
        <v>494</v>
      </c>
      <c r="C584" s="28">
        <v>26991</v>
      </c>
      <c r="D584" s="28">
        <v>173056</v>
      </c>
      <c r="E584" s="27" t="s">
        <v>1824</v>
      </c>
      <c r="F584" s="28">
        <v>416</v>
      </c>
      <c r="G584" s="28">
        <v>416</v>
      </c>
      <c r="H584" s="39">
        <v>1</v>
      </c>
      <c r="I584" s="40">
        <f t="shared" si="4"/>
        <v>0</v>
      </c>
      <c r="J584" s="33">
        <f t="shared" si="5"/>
        <v>1</v>
      </c>
      <c r="K584" s="41">
        <v>1054.0509999999999</v>
      </c>
      <c r="L584" s="41">
        <v>80.275310000000005</v>
      </c>
      <c r="M584" s="39">
        <v>0</v>
      </c>
      <c r="N584" s="39">
        <v>0</v>
      </c>
      <c r="O584" s="39">
        <v>0</v>
      </c>
      <c r="P584" s="39">
        <v>0</v>
      </c>
      <c r="Q584" s="39">
        <v>1</v>
      </c>
      <c r="R584" s="39">
        <v>0</v>
      </c>
      <c r="S584" s="39">
        <v>0</v>
      </c>
      <c r="T584" s="39">
        <v>0</v>
      </c>
      <c r="U584" s="39">
        <v>0</v>
      </c>
      <c r="V584" s="39">
        <v>0</v>
      </c>
      <c r="W584" s="39">
        <v>0</v>
      </c>
      <c r="X584" s="39">
        <v>0</v>
      </c>
      <c r="Y584" s="39">
        <v>0</v>
      </c>
      <c r="Z584" s="39">
        <v>0</v>
      </c>
      <c r="AA584" s="39">
        <v>0</v>
      </c>
      <c r="AB584" s="39">
        <v>0</v>
      </c>
      <c r="AC584" s="39">
        <v>0</v>
      </c>
      <c r="AD584" s="39">
        <v>0</v>
      </c>
      <c r="AE584" s="39">
        <v>0</v>
      </c>
      <c r="AF584" s="39">
        <v>0</v>
      </c>
      <c r="AG584" s="39">
        <v>0</v>
      </c>
      <c r="AH584" s="39">
        <v>0</v>
      </c>
      <c r="AI584" s="39">
        <v>0</v>
      </c>
      <c r="AJ584" s="39">
        <v>0</v>
      </c>
      <c r="AK584" s="39">
        <v>0</v>
      </c>
      <c r="AL584" s="39">
        <v>0</v>
      </c>
      <c r="AM584" s="39">
        <v>0</v>
      </c>
      <c r="AN584" s="39">
        <v>0</v>
      </c>
      <c r="AO584" s="39">
        <v>0</v>
      </c>
      <c r="AP584" s="39"/>
    </row>
    <row r="585" spans="1:42">
      <c r="A585" s="27" t="s">
        <v>2418</v>
      </c>
      <c r="B585" s="27" t="s">
        <v>495</v>
      </c>
      <c r="C585" s="28">
        <v>22481</v>
      </c>
      <c r="D585" s="28">
        <v>173056</v>
      </c>
      <c r="E585" s="27" t="s">
        <v>1824</v>
      </c>
      <c r="F585" s="28">
        <v>416</v>
      </c>
      <c r="G585" s="28">
        <v>416</v>
      </c>
      <c r="H585" s="39">
        <v>1</v>
      </c>
      <c r="I585" s="40">
        <f t="shared" si="4"/>
        <v>0</v>
      </c>
      <c r="J585" s="33">
        <f t="shared" si="5"/>
        <v>1</v>
      </c>
      <c r="K585" s="41">
        <v>184.92429999999999</v>
      </c>
      <c r="L585" s="41">
        <v>45.764899999999997</v>
      </c>
      <c r="M585" s="39">
        <v>0</v>
      </c>
      <c r="N585" s="39">
        <v>0</v>
      </c>
      <c r="O585" s="39">
        <v>0</v>
      </c>
      <c r="P585" s="39">
        <v>0</v>
      </c>
      <c r="Q585" s="39">
        <v>1</v>
      </c>
      <c r="R585" s="39">
        <v>0</v>
      </c>
      <c r="S585" s="39">
        <v>0</v>
      </c>
      <c r="T585" s="39">
        <v>0</v>
      </c>
      <c r="U585" s="39">
        <v>0</v>
      </c>
      <c r="V585" s="39">
        <v>0</v>
      </c>
      <c r="W585" s="39">
        <v>0</v>
      </c>
      <c r="X585" s="39">
        <v>0</v>
      </c>
      <c r="Y585" s="39">
        <v>0</v>
      </c>
      <c r="Z585" s="39">
        <v>0</v>
      </c>
      <c r="AA585" s="39">
        <v>0</v>
      </c>
      <c r="AB585" s="39">
        <v>0</v>
      </c>
      <c r="AC585" s="39">
        <v>0</v>
      </c>
      <c r="AD585" s="39">
        <v>0</v>
      </c>
      <c r="AE585" s="39">
        <v>0</v>
      </c>
      <c r="AF585" s="39">
        <v>0</v>
      </c>
      <c r="AG585" s="39">
        <v>0</v>
      </c>
      <c r="AH585" s="39">
        <v>0</v>
      </c>
      <c r="AI585" s="39">
        <v>0</v>
      </c>
      <c r="AJ585" s="39">
        <v>0</v>
      </c>
      <c r="AK585" s="39">
        <v>0</v>
      </c>
      <c r="AL585" s="39">
        <v>0</v>
      </c>
      <c r="AM585" s="39">
        <v>0</v>
      </c>
      <c r="AN585" s="39">
        <v>0</v>
      </c>
      <c r="AO585" s="39">
        <v>0</v>
      </c>
      <c r="AP585" s="39"/>
    </row>
    <row r="586" spans="1:42">
      <c r="A586" s="27" t="s">
        <v>2419</v>
      </c>
      <c r="B586" s="27" t="s">
        <v>496</v>
      </c>
      <c r="C586" s="28">
        <v>38959</v>
      </c>
      <c r="D586" s="28">
        <v>173056</v>
      </c>
      <c r="E586" s="27" t="s">
        <v>1824</v>
      </c>
      <c r="F586" s="28">
        <v>416</v>
      </c>
      <c r="G586" s="28">
        <v>416</v>
      </c>
      <c r="H586" s="39">
        <v>1</v>
      </c>
      <c r="I586" s="40">
        <f t="shared" si="4"/>
        <v>0</v>
      </c>
      <c r="J586" s="33">
        <f t="shared" si="5"/>
        <v>1</v>
      </c>
      <c r="K586" s="41">
        <v>2636.9760000000001</v>
      </c>
      <c r="L586" s="41">
        <v>62.902949999999997</v>
      </c>
      <c r="M586" s="39">
        <v>0</v>
      </c>
      <c r="N586" s="39">
        <v>0</v>
      </c>
      <c r="O586" s="39">
        <v>0</v>
      </c>
      <c r="P586" s="39">
        <v>0</v>
      </c>
      <c r="Q586" s="39">
        <v>1</v>
      </c>
      <c r="R586" s="39">
        <v>0</v>
      </c>
      <c r="S586" s="39">
        <v>0</v>
      </c>
      <c r="T586" s="39">
        <v>0</v>
      </c>
      <c r="U586" s="39">
        <v>0</v>
      </c>
      <c r="V586" s="39">
        <v>0</v>
      </c>
      <c r="W586" s="39">
        <v>0</v>
      </c>
      <c r="X586" s="39">
        <v>0</v>
      </c>
      <c r="Y586" s="39">
        <v>0</v>
      </c>
      <c r="Z586" s="39">
        <v>0</v>
      </c>
      <c r="AA586" s="39">
        <v>0</v>
      </c>
      <c r="AB586" s="39">
        <v>0</v>
      </c>
      <c r="AC586" s="39">
        <v>0</v>
      </c>
      <c r="AD586" s="39">
        <v>0</v>
      </c>
      <c r="AE586" s="39">
        <v>0</v>
      </c>
      <c r="AF586" s="39">
        <v>0</v>
      </c>
      <c r="AG586" s="39">
        <v>0</v>
      </c>
      <c r="AH586" s="39">
        <v>0</v>
      </c>
      <c r="AI586" s="39">
        <v>0</v>
      </c>
      <c r="AJ586" s="39">
        <v>0</v>
      </c>
      <c r="AK586" s="39">
        <v>0</v>
      </c>
      <c r="AL586" s="39">
        <v>0</v>
      </c>
      <c r="AM586" s="39">
        <v>0</v>
      </c>
      <c r="AN586" s="39">
        <v>0</v>
      </c>
      <c r="AO586" s="39">
        <v>0</v>
      </c>
      <c r="AP586" s="39"/>
    </row>
    <row r="587" spans="1:42">
      <c r="A587" s="27" t="s">
        <v>2420</v>
      </c>
      <c r="B587" s="27" t="s">
        <v>497</v>
      </c>
      <c r="C587" s="28">
        <v>22933</v>
      </c>
      <c r="D587" s="28">
        <v>173056</v>
      </c>
      <c r="E587" s="27" t="s">
        <v>1824</v>
      </c>
      <c r="F587" s="28">
        <v>416</v>
      </c>
      <c r="G587" s="28">
        <v>416</v>
      </c>
      <c r="H587" s="39">
        <v>1</v>
      </c>
      <c r="I587" s="40">
        <f t="shared" si="4"/>
        <v>0</v>
      </c>
      <c r="J587" s="33">
        <f t="shared" si="5"/>
        <v>1</v>
      </c>
      <c r="K587" s="41">
        <v>277.92349999999999</v>
      </c>
      <c r="L587" s="41">
        <v>67.480840000000001</v>
      </c>
      <c r="M587" s="39">
        <v>0</v>
      </c>
      <c r="N587" s="39">
        <v>0</v>
      </c>
      <c r="O587" s="39">
        <v>0</v>
      </c>
      <c r="P587" s="39">
        <v>0</v>
      </c>
      <c r="Q587" s="39">
        <v>1</v>
      </c>
      <c r="R587" s="39">
        <v>0</v>
      </c>
      <c r="S587" s="39">
        <v>0</v>
      </c>
      <c r="T587" s="39">
        <v>0</v>
      </c>
      <c r="U587" s="39">
        <v>0</v>
      </c>
      <c r="V587" s="39">
        <v>0</v>
      </c>
      <c r="W587" s="39">
        <v>0</v>
      </c>
      <c r="X587" s="39">
        <v>0</v>
      </c>
      <c r="Y587" s="39">
        <v>0</v>
      </c>
      <c r="Z587" s="39">
        <v>0</v>
      </c>
      <c r="AA587" s="39">
        <v>0</v>
      </c>
      <c r="AB587" s="39">
        <v>0</v>
      </c>
      <c r="AC587" s="39">
        <v>0</v>
      </c>
      <c r="AD587" s="39">
        <v>0</v>
      </c>
      <c r="AE587" s="39">
        <v>0</v>
      </c>
      <c r="AF587" s="39">
        <v>0</v>
      </c>
      <c r="AG587" s="39">
        <v>0</v>
      </c>
      <c r="AH587" s="39">
        <v>0</v>
      </c>
      <c r="AI587" s="39">
        <v>0</v>
      </c>
      <c r="AJ587" s="39">
        <v>0</v>
      </c>
      <c r="AK587" s="39">
        <v>0</v>
      </c>
      <c r="AL587" s="39">
        <v>0</v>
      </c>
      <c r="AM587" s="39">
        <v>0</v>
      </c>
      <c r="AN587" s="39">
        <v>0</v>
      </c>
      <c r="AO587" s="39">
        <v>0</v>
      </c>
      <c r="AP587" s="39"/>
    </row>
    <row r="588" spans="1:42">
      <c r="A588" s="27" t="s">
        <v>2421</v>
      </c>
      <c r="B588" s="27" t="s">
        <v>498</v>
      </c>
      <c r="C588" s="28">
        <v>32557</v>
      </c>
      <c r="D588" s="28">
        <v>173056</v>
      </c>
      <c r="E588" s="27" t="s">
        <v>1824</v>
      </c>
      <c r="F588" s="28">
        <v>416</v>
      </c>
      <c r="G588" s="28">
        <v>416</v>
      </c>
      <c r="H588" s="39">
        <v>1</v>
      </c>
      <c r="I588" s="40">
        <f t="shared" si="4"/>
        <v>0</v>
      </c>
      <c r="J588" s="33">
        <f t="shared" si="5"/>
        <v>1</v>
      </c>
      <c r="K588" s="41">
        <v>925.29870000000005</v>
      </c>
      <c r="L588" s="41">
        <v>73.618070000000003</v>
      </c>
      <c r="M588" s="39">
        <v>0</v>
      </c>
      <c r="N588" s="39">
        <v>0</v>
      </c>
      <c r="O588" s="39">
        <v>0</v>
      </c>
      <c r="P588" s="39">
        <v>0</v>
      </c>
      <c r="Q588" s="39">
        <v>1</v>
      </c>
      <c r="R588" s="39">
        <v>0</v>
      </c>
      <c r="S588" s="39">
        <v>0</v>
      </c>
      <c r="T588" s="39">
        <v>0</v>
      </c>
      <c r="U588" s="39">
        <v>0</v>
      </c>
      <c r="V588" s="39">
        <v>0</v>
      </c>
      <c r="W588" s="39">
        <v>0</v>
      </c>
      <c r="X588" s="39">
        <v>0</v>
      </c>
      <c r="Y588" s="39">
        <v>0</v>
      </c>
      <c r="Z588" s="39">
        <v>0</v>
      </c>
      <c r="AA588" s="39">
        <v>0</v>
      </c>
      <c r="AB588" s="39">
        <v>0</v>
      </c>
      <c r="AC588" s="39">
        <v>0</v>
      </c>
      <c r="AD588" s="39">
        <v>0</v>
      </c>
      <c r="AE588" s="39">
        <v>0</v>
      </c>
      <c r="AF588" s="39">
        <v>0</v>
      </c>
      <c r="AG588" s="39">
        <v>0</v>
      </c>
      <c r="AH588" s="39">
        <v>0</v>
      </c>
      <c r="AI588" s="39">
        <v>0</v>
      </c>
      <c r="AJ588" s="39">
        <v>0</v>
      </c>
      <c r="AK588" s="39">
        <v>0</v>
      </c>
      <c r="AL588" s="39">
        <v>0</v>
      </c>
      <c r="AM588" s="39">
        <v>0</v>
      </c>
      <c r="AN588" s="39">
        <v>0</v>
      </c>
      <c r="AO588" s="39">
        <v>0</v>
      </c>
      <c r="AP588" s="39"/>
    </row>
    <row r="589" spans="1:42">
      <c r="A589" s="27" t="s">
        <v>2422</v>
      </c>
      <c r="B589" s="27" t="s">
        <v>499</v>
      </c>
      <c r="C589" s="28">
        <v>24022</v>
      </c>
      <c r="D589" s="28">
        <v>173056</v>
      </c>
      <c r="E589" s="27" t="s">
        <v>1824</v>
      </c>
      <c r="F589" s="28">
        <v>416</v>
      </c>
      <c r="G589" s="28">
        <v>416</v>
      </c>
      <c r="H589" s="39">
        <v>1</v>
      </c>
      <c r="I589" s="40">
        <f t="shared" si="4"/>
        <v>0</v>
      </c>
      <c r="J589" s="33">
        <f t="shared" si="5"/>
        <v>1</v>
      </c>
      <c r="K589" s="41">
        <v>312.64190000000002</v>
      </c>
      <c r="L589" s="41">
        <v>81.21508</v>
      </c>
      <c r="M589" s="39">
        <v>0</v>
      </c>
      <c r="N589" s="39">
        <v>0</v>
      </c>
      <c r="O589" s="39">
        <v>0</v>
      </c>
      <c r="P589" s="39">
        <v>0</v>
      </c>
      <c r="Q589" s="39">
        <v>1</v>
      </c>
      <c r="R589" s="39">
        <v>0</v>
      </c>
      <c r="S589" s="39">
        <v>0</v>
      </c>
      <c r="T589" s="39">
        <v>0</v>
      </c>
      <c r="U589" s="39">
        <v>0</v>
      </c>
      <c r="V589" s="39">
        <v>0</v>
      </c>
      <c r="W589" s="39">
        <v>0</v>
      </c>
      <c r="X589" s="39">
        <v>0</v>
      </c>
      <c r="Y589" s="39">
        <v>0</v>
      </c>
      <c r="Z589" s="39">
        <v>0</v>
      </c>
      <c r="AA589" s="39">
        <v>0</v>
      </c>
      <c r="AB589" s="39">
        <v>0</v>
      </c>
      <c r="AC589" s="39">
        <v>0</v>
      </c>
      <c r="AD589" s="39">
        <v>0</v>
      </c>
      <c r="AE589" s="39">
        <v>0</v>
      </c>
      <c r="AF589" s="39">
        <v>0</v>
      </c>
      <c r="AG589" s="39">
        <v>0</v>
      </c>
      <c r="AH589" s="39">
        <v>0</v>
      </c>
      <c r="AI589" s="39">
        <v>0</v>
      </c>
      <c r="AJ589" s="39">
        <v>0</v>
      </c>
      <c r="AK589" s="39">
        <v>0</v>
      </c>
      <c r="AL589" s="39">
        <v>0</v>
      </c>
      <c r="AM589" s="39">
        <v>0</v>
      </c>
      <c r="AN589" s="39">
        <v>0</v>
      </c>
      <c r="AO589" s="39">
        <v>0</v>
      </c>
      <c r="AP589" s="39"/>
    </row>
    <row r="590" spans="1:42">
      <c r="A590" s="27" t="s">
        <v>2423</v>
      </c>
      <c r="B590" s="27" t="s">
        <v>500</v>
      </c>
      <c r="C590" s="28">
        <v>26059</v>
      </c>
      <c r="D590" s="28">
        <v>173056</v>
      </c>
      <c r="E590" s="27" t="s">
        <v>1824</v>
      </c>
      <c r="F590" s="28">
        <v>416</v>
      </c>
      <c r="G590" s="28">
        <v>416</v>
      </c>
      <c r="H590" s="39">
        <v>1</v>
      </c>
      <c r="I590" s="40">
        <f t="shared" si="4"/>
        <v>0</v>
      </c>
      <c r="J590" s="33">
        <f t="shared" si="5"/>
        <v>1</v>
      </c>
      <c r="K590" s="41">
        <v>790.18719999999996</v>
      </c>
      <c r="L590" s="41">
        <v>62.806870000000004</v>
      </c>
      <c r="M590" s="39">
        <v>0</v>
      </c>
      <c r="N590" s="39">
        <v>0</v>
      </c>
      <c r="O590" s="39">
        <v>0</v>
      </c>
      <c r="P590" s="39">
        <v>0</v>
      </c>
      <c r="Q590" s="39">
        <v>1</v>
      </c>
      <c r="R590" s="39">
        <v>0</v>
      </c>
      <c r="S590" s="39">
        <v>0</v>
      </c>
      <c r="T590" s="39">
        <v>0</v>
      </c>
      <c r="U590" s="39">
        <v>0</v>
      </c>
      <c r="V590" s="39">
        <v>0</v>
      </c>
      <c r="W590" s="39">
        <v>0</v>
      </c>
      <c r="X590" s="39">
        <v>0</v>
      </c>
      <c r="Y590" s="39">
        <v>0</v>
      </c>
      <c r="Z590" s="39">
        <v>0</v>
      </c>
      <c r="AA590" s="39">
        <v>0</v>
      </c>
      <c r="AB590" s="39">
        <v>0</v>
      </c>
      <c r="AC590" s="39">
        <v>0</v>
      </c>
      <c r="AD590" s="39">
        <v>0</v>
      </c>
      <c r="AE590" s="39">
        <v>0</v>
      </c>
      <c r="AF590" s="39">
        <v>0</v>
      </c>
      <c r="AG590" s="39">
        <v>0</v>
      </c>
      <c r="AH590" s="39">
        <v>0</v>
      </c>
      <c r="AI590" s="39">
        <v>0</v>
      </c>
      <c r="AJ590" s="39">
        <v>0</v>
      </c>
      <c r="AK590" s="39">
        <v>0</v>
      </c>
      <c r="AL590" s="39">
        <v>0</v>
      </c>
      <c r="AM590" s="39">
        <v>0</v>
      </c>
      <c r="AN590" s="39">
        <v>0</v>
      </c>
      <c r="AO590" s="39">
        <v>0</v>
      </c>
      <c r="AP590" s="39"/>
    </row>
    <row r="591" spans="1:42">
      <c r="A591" s="27" t="s">
        <v>2424</v>
      </c>
      <c r="B591" s="27" t="s">
        <v>501</v>
      </c>
      <c r="C591" s="28">
        <v>32505</v>
      </c>
      <c r="D591" s="28">
        <v>173056</v>
      </c>
      <c r="E591" s="27" t="s">
        <v>1824</v>
      </c>
      <c r="F591" s="28">
        <v>416</v>
      </c>
      <c r="G591" s="28">
        <v>416</v>
      </c>
      <c r="H591" s="39">
        <v>1</v>
      </c>
      <c r="I591" s="40">
        <f t="shared" si="4"/>
        <v>0</v>
      </c>
      <c r="J591" s="33">
        <f t="shared" si="5"/>
        <v>1</v>
      </c>
      <c r="K591" s="41">
        <v>1325.1769999999999</v>
      </c>
      <c r="L591" s="41">
        <v>62.646720000000002</v>
      </c>
      <c r="M591" s="39">
        <v>0</v>
      </c>
      <c r="N591" s="39">
        <v>0</v>
      </c>
      <c r="O591" s="39">
        <v>0</v>
      </c>
      <c r="P591" s="39">
        <v>0</v>
      </c>
      <c r="Q591" s="39">
        <v>1</v>
      </c>
      <c r="R591" s="39">
        <v>0</v>
      </c>
      <c r="S591" s="39">
        <v>0</v>
      </c>
      <c r="T591" s="39">
        <v>0</v>
      </c>
      <c r="U591" s="39">
        <v>0</v>
      </c>
      <c r="V591" s="39">
        <v>0</v>
      </c>
      <c r="W591" s="39">
        <v>0</v>
      </c>
      <c r="X591" s="39">
        <v>0</v>
      </c>
      <c r="Y591" s="39">
        <v>0</v>
      </c>
      <c r="Z591" s="39">
        <v>0</v>
      </c>
      <c r="AA591" s="39">
        <v>0</v>
      </c>
      <c r="AB591" s="39">
        <v>0</v>
      </c>
      <c r="AC591" s="39">
        <v>0</v>
      </c>
      <c r="AD591" s="39">
        <v>0</v>
      </c>
      <c r="AE591" s="39">
        <v>0</v>
      </c>
      <c r="AF591" s="39">
        <v>0</v>
      </c>
      <c r="AG591" s="39">
        <v>0</v>
      </c>
      <c r="AH591" s="39">
        <v>0</v>
      </c>
      <c r="AI591" s="39">
        <v>0</v>
      </c>
      <c r="AJ591" s="39">
        <v>0</v>
      </c>
      <c r="AK591" s="39">
        <v>0</v>
      </c>
      <c r="AL591" s="39">
        <v>0</v>
      </c>
      <c r="AM591" s="39">
        <v>0</v>
      </c>
      <c r="AN591" s="39">
        <v>0</v>
      </c>
      <c r="AO591" s="39">
        <v>0</v>
      </c>
      <c r="AP591" s="39"/>
    </row>
    <row r="592" spans="1:42">
      <c r="A592" s="27" t="s">
        <v>2425</v>
      </c>
      <c r="B592" s="27" t="s">
        <v>502</v>
      </c>
      <c r="C592" s="28">
        <v>32470</v>
      </c>
      <c r="D592" s="28">
        <v>173056</v>
      </c>
      <c r="E592" s="27" t="s">
        <v>1824</v>
      </c>
      <c r="F592" s="28">
        <v>416</v>
      </c>
      <c r="G592" s="28">
        <v>416</v>
      </c>
      <c r="H592" s="39">
        <v>1</v>
      </c>
      <c r="I592" s="40">
        <f t="shared" si="4"/>
        <v>0</v>
      </c>
      <c r="J592" s="33">
        <f t="shared" si="5"/>
        <v>1</v>
      </c>
      <c r="K592" s="41">
        <v>673.86310000000003</v>
      </c>
      <c r="L592" s="41">
        <v>59.778559999999999</v>
      </c>
      <c r="M592" s="39">
        <v>0</v>
      </c>
      <c r="N592" s="39">
        <v>0</v>
      </c>
      <c r="O592" s="39">
        <v>0</v>
      </c>
      <c r="P592" s="39">
        <v>0</v>
      </c>
      <c r="Q592" s="39">
        <v>1</v>
      </c>
      <c r="R592" s="39">
        <v>0</v>
      </c>
      <c r="S592" s="39">
        <v>0</v>
      </c>
      <c r="T592" s="39">
        <v>0</v>
      </c>
      <c r="U592" s="39">
        <v>0</v>
      </c>
      <c r="V592" s="39">
        <v>0</v>
      </c>
      <c r="W592" s="39">
        <v>0</v>
      </c>
      <c r="X592" s="39">
        <v>0</v>
      </c>
      <c r="Y592" s="39">
        <v>0</v>
      </c>
      <c r="Z592" s="39">
        <v>0</v>
      </c>
      <c r="AA592" s="39">
        <v>0</v>
      </c>
      <c r="AB592" s="39">
        <v>0</v>
      </c>
      <c r="AC592" s="39">
        <v>0</v>
      </c>
      <c r="AD592" s="39">
        <v>0</v>
      </c>
      <c r="AE592" s="39">
        <v>0</v>
      </c>
      <c r="AF592" s="39">
        <v>0</v>
      </c>
      <c r="AG592" s="39">
        <v>0</v>
      </c>
      <c r="AH592" s="39">
        <v>0</v>
      </c>
      <c r="AI592" s="39">
        <v>0</v>
      </c>
      <c r="AJ592" s="39">
        <v>0</v>
      </c>
      <c r="AK592" s="39">
        <v>0</v>
      </c>
      <c r="AL592" s="39">
        <v>0</v>
      </c>
      <c r="AM592" s="39">
        <v>0</v>
      </c>
      <c r="AN592" s="39">
        <v>0</v>
      </c>
      <c r="AO592" s="39">
        <v>0</v>
      </c>
      <c r="AP592" s="39"/>
    </row>
    <row r="593" spans="1:42">
      <c r="A593" s="27" t="s">
        <v>2426</v>
      </c>
      <c r="B593" s="27" t="s">
        <v>503</v>
      </c>
      <c r="C593" s="28">
        <v>34681</v>
      </c>
      <c r="D593" s="28">
        <v>173056</v>
      </c>
      <c r="E593" s="27" t="s">
        <v>1824</v>
      </c>
      <c r="F593" s="28">
        <v>416</v>
      </c>
      <c r="G593" s="28">
        <v>416</v>
      </c>
      <c r="H593" s="39">
        <v>1</v>
      </c>
      <c r="I593" s="40">
        <f t="shared" si="4"/>
        <v>0</v>
      </c>
      <c r="J593" s="33">
        <f t="shared" si="5"/>
        <v>1</v>
      </c>
      <c r="K593" s="41">
        <v>788.07299999999998</v>
      </c>
      <c r="L593" s="41">
        <v>67.733549999999994</v>
      </c>
      <c r="M593" s="39">
        <v>0</v>
      </c>
      <c r="N593" s="39">
        <v>0</v>
      </c>
      <c r="O593" s="39">
        <v>0</v>
      </c>
      <c r="P593" s="39">
        <v>0</v>
      </c>
      <c r="Q593" s="39">
        <v>1</v>
      </c>
      <c r="R593" s="39">
        <v>0</v>
      </c>
      <c r="S593" s="39">
        <v>0</v>
      </c>
      <c r="T593" s="39">
        <v>0</v>
      </c>
      <c r="U593" s="39">
        <v>0</v>
      </c>
      <c r="V593" s="39">
        <v>0</v>
      </c>
      <c r="W593" s="39">
        <v>0</v>
      </c>
      <c r="X593" s="39">
        <v>0</v>
      </c>
      <c r="Y593" s="39">
        <v>0</v>
      </c>
      <c r="Z593" s="39">
        <v>0</v>
      </c>
      <c r="AA593" s="39">
        <v>0</v>
      </c>
      <c r="AB593" s="39">
        <v>0</v>
      </c>
      <c r="AC593" s="39">
        <v>0</v>
      </c>
      <c r="AD593" s="39">
        <v>0</v>
      </c>
      <c r="AE593" s="39">
        <v>0</v>
      </c>
      <c r="AF593" s="39">
        <v>0</v>
      </c>
      <c r="AG593" s="39">
        <v>0</v>
      </c>
      <c r="AH593" s="39">
        <v>0</v>
      </c>
      <c r="AI593" s="39">
        <v>0</v>
      </c>
      <c r="AJ593" s="39">
        <v>0</v>
      </c>
      <c r="AK593" s="39">
        <v>0</v>
      </c>
      <c r="AL593" s="39">
        <v>0</v>
      </c>
      <c r="AM593" s="39">
        <v>0</v>
      </c>
      <c r="AN593" s="39">
        <v>0</v>
      </c>
      <c r="AO593" s="39">
        <v>0</v>
      </c>
      <c r="AP593" s="39"/>
    </row>
    <row r="594" spans="1:42">
      <c r="A594" s="27" t="s">
        <v>2427</v>
      </c>
      <c r="B594" s="27" t="s">
        <v>504</v>
      </c>
      <c r="C594" s="28">
        <v>27454</v>
      </c>
      <c r="D594" s="28">
        <v>173056</v>
      </c>
      <c r="E594" s="27" t="s">
        <v>1824</v>
      </c>
      <c r="F594" s="28">
        <v>416</v>
      </c>
      <c r="G594" s="28">
        <v>416</v>
      </c>
      <c r="H594" s="39">
        <v>1</v>
      </c>
      <c r="I594" s="40">
        <f t="shared" si="4"/>
        <v>0</v>
      </c>
      <c r="J594" s="33">
        <f t="shared" si="5"/>
        <v>1</v>
      </c>
      <c r="K594" s="41">
        <v>397.2901</v>
      </c>
      <c r="L594" s="41">
        <v>60.507249999999999</v>
      </c>
      <c r="M594" s="39">
        <v>0</v>
      </c>
      <c r="N594" s="39">
        <v>0</v>
      </c>
      <c r="O594" s="39">
        <v>0</v>
      </c>
      <c r="P594" s="39">
        <v>0</v>
      </c>
      <c r="Q594" s="39">
        <v>1</v>
      </c>
      <c r="R594" s="39">
        <v>0</v>
      </c>
      <c r="S594" s="39">
        <v>0</v>
      </c>
      <c r="T594" s="39">
        <v>0</v>
      </c>
      <c r="U594" s="39">
        <v>0</v>
      </c>
      <c r="V594" s="39">
        <v>0</v>
      </c>
      <c r="W594" s="39">
        <v>0</v>
      </c>
      <c r="X594" s="39">
        <v>0</v>
      </c>
      <c r="Y594" s="39">
        <v>0</v>
      </c>
      <c r="Z594" s="39">
        <v>0</v>
      </c>
      <c r="AA594" s="39">
        <v>0</v>
      </c>
      <c r="AB594" s="39">
        <v>0</v>
      </c>
      <c r="AC594" s="39">
        <v>0</v>
      </c>
      <c r="AD594" s="39">
        <v>0</v>
      </c>
      <c r="AE594" s="39">
        <v>0</v>
      </c>
      <c r="AF594" s="39">
        <v>0</v>
      </c>
      <c r="AG594" s="39">
        <v>0</v>
      </c>
      <c r="AH594" s="39">
        <v>0</v>
      </c>
      <c r="AI594" s="39">
        <v>0</v>
      </c>
      <c r="AJ594" s="39">
        <v>0</v>
      </c>
      <c r="AK594" s="39">
        <v>0</v>
      </c>
      <c r="AL594" s="39">
        <v>0</v>
      </c>
      <c r="AM594" s="39">
        <v>0</v>
      </c>
      <c r="AN594" s="39">
        <v>0</v>
      </c>
      <c r="AO594" s="39">
        <v>0</v>
      </c>
      <c r="AP594" s="39"/>
    </row>
    <row r="595" spans="1:42">
      <c r="A595" s="27" t="s">
        <v>2428</v>
      </c>
      <c r="B595" s="27" t="s">
        <v>505</v>
      </c>
      <c r="C595" s="28">
        <v>25169</v>
      </c>
      <c r="D595" s="28">
        <v>173056</v>
      </c>
      <c r="E595" s="27" t="s">
        <v>1824</v>
      </c>
      <c r="F595" s="28">
        <v>416</v>
      </c>
      <c r="G595" s="28">
        <v>416</v>
      </c>
      <c r="H595" s="39">
        <v>1</v>
      </c>
      <c r="I595" s="40">
        <f t="shared" si="4"/>
        <v>0</v>
      </c>
      <c r="J595" s="33">
        <f t="shared" si="5"/>
        <v>1</v>
      </c>
      <c r="K595" s="41">
        <v>304.32029999999997</v>
      </c>
      <c r="L595" s="41">
        <v>61.52187</v>
      </c>
      <c r="M595" s="39">
        <v>0</v>
      </c>
      <c r="N595" s="39">
        <v>0</v>
      </c>
      <c r="O595" s="39">
        <v>0</v>
      </c>
      <c r="P595" s="39">
        <v>0</v>
      </c>
      <c r="Q595" s="39">
        <v>1</v>
      </c>
      <c r="R595" s="39">
        <v>0</v>
      </c>
      <c r="S595" s="39">
        <v>0</v>
      </c>
      <c r="T595" s="39">
        <v>0</v>
      </c>
      <c r="U595" s="39">
        <v>0</v>
      </c>
      <c r="V595" s="39">
        <v>0</v>
      </c>
      <c r="W595" s="39">
        <v>0</v>
      </c>
      <c r="X595" s="39">
        <v>0</v>
      </c>
      <c r="Y595" s="39">
        <v>0</v>
      </c>
      <c r="Z595" s="39">
        <v>0</v>
      </c>
      <c r="AA595" s="39">
        <v>0</v>
      </c>
      <c r="AB595" s="39">
        <v>0</v>
      </c>
      <c r="AC595" s="39">
        <v>0</v>
      </c>
      <c r="AD595" s="39">
        <v>0</v>
      </c>
      <c r="AE595" s="39">
        <v>0</v>
      </c>
      <c r="AF595" s="39">
        <v>0</v>
      </c>
      <c r="AG595" s="39">
        <v>0</v>
      </c>
      <c r="AH595" s="39">
        <v>0</v>
      </c>
      <c r="AI595" s="39">
        <v>0</v>
      </c>
      <c r="AJ595" s="39">
        <v>0</v>
      </c>
      <c r="AK595" s="39">
        <v>0</v>
      </c>
      <c r="AL595" s="39">
        <v>0</v>
      </c>
      <c r="AM595" s="39">
        <v>0</v>
      </c>
      <c r="AN595" s="39">
        <v>0</v>
      </c>
      <c r="AO595" s="39">
        <v>0</v>
      </c>
      <c r="AP595" s="39"/>
    </row>
    <row r="596" spans="1:42">
      <c r="A596" s="27" t="s">
        <v>2429</v>
      </c>
      <c r="B596" s="27" t="s">
        <v>506</v>
      </c>
      <c r="C596" s="28">
        <v>31634</v>
      </c>
      <c r="D596" s="28">
        <v>173056</v>
      </c>
      <c r="E596" s="27" t="s">
        <v>1824</v>
      </c>
      <c r="F596" s="28">
        <v>416</v>
      </c>
      <c r="G596" s="28">
        <v>416</v>
      </c>
      <c r="H596" s="39">
        <v>1</v>
      </c>
      <c r="I596" s="40">
        <f t="shared" si="4"/>
        <v>0</v>
      </c>
      <c r="J596" s="33">
        <f t="shared" si="5"/>
        <v>1</v>
      </c>
      <c r="K596" s="41">
        <v>799.76779999999997</v>
      </c>
      <c r="L596" s="41">
        <v>62.808309999999999</v>
      </c>
      <c r="M596" s="39">
        <v>0</v>
      </c>
      <c r="N596" s="39">
        <v>0</v>
      </c>
      <c r="O596" s="39">
        <v>0</v>
      </c>
      <c r="P596" s="39">
        <v>0</v>
      </c>
      <c r="Q596" s="39">
        <v>1</v>
      </c>
      <c r="R596" s="39">
        <v>0</v>
      </c>
      <c r="S596" s="39">
        <v>0</v>
      </c>
      <c r="T596" s="39">
        <v>0</v>
      </c>
      <c r="U596" s="39">
        <v>0</v>
      </c>
      <c r="V596" s="39">
        <v>0</v>
      </c>
      <c r="W596" s="39">
        <v>0</v>
      </c>
      <c r="X596" s="39">
        <v>0</v>
      </c>
      <c r="Y596" s="39">
        <v>0</v>
      </c>
      <c r="Z596" s="39">
        <v>0</v>
      </c>
      <c r="AA596" s="39">
        <v>0</v>
      </c>
      <c r="AB596" s="39">
        <v>0</v>
      </c>
      <c r="AC596" s="39">
        <v>0</v>
      </c>
      <c r="AD596" s="39">
        <v>0</v>
      </c>
      <c r="AE596" s="39">
        <v>0</v>
      </c>
      <c r="AF596" s="39">
        <v>0</v>
      </c>
      <c r="AG596" s="39">
        <v>0</v>
      </c>
      <c r="AH596" s="39">
        <v>0</v>
      </c>
      <c r="AI596" s="39">
        <v>0</v>
      </c>
      <c r="AJ596" s="39">
        <v>0</v>
      </c>
      <c r="AK596" s="39">
        <v>0</v>
      </c>
      <c r="AL596" s="39">
        <v>0</v>
      </c>
      <c r="AM596" s="39">
        <v>0</v>
      </c>
      <c r="AN596" s="39">
        <v>0</v>
      </c>
      <c r="AO596" s="39">
        <v>0</v>
      </c>
      <c r="AP596" s="39"/>
    </row>
    <row r="597" spans="1:42">
      <c r="A597" s="27" t="s">
        <v>2430</v>
      </c>
      <c r="B597" s="27" t="s">
        <v>507</v>
      </c>
      <c r="C597" s="28">
        <v>45584</v>
      </c>
      <c r="D597" s="28">
        <v>173056</v>
      </c>
      <c r="E597" s="27" t="s">
        <v>1824</v>
      </c>
      <c r="F597" s="28">
        <v>416</v>
      </c>
      <c r="G597" s="28">
        <v>416</v>
      </c>
      <c r="H597" s="39">
        <v>1</v>
      </c>
      <c r="I597" s="40">
        <f t="shared" si="4"/>
        <v>0</v>
      </c>
      <c r="J597" s="33">
        <f t="shared" si="5"/>
        <v>1</v>
      </c>
      <c r="K597" s="41">
        <v>2100.6149999999998</v>
      </c>
      <c r="L597" s="41">
        <v>62.284019999999998</v>
      </c>
      <c r="M597" s="39">
        <v>0</v>
      </c>
      <c r="N597" s="39">
        <v>0</v>
      </c>
      <c r="O597" s="39">
        <v>0</v>
      </c>
      <c r="P597" s="39">
        <v>0</v>
      </c>
      <c r="Q597" s="39">
        <v>1</v>
      </c>
      <c r="R597" s="39">
        <v>0</v>
      </c>
      <c r="S597" s="39">
        <v>0</v>
      </c>
      <c r="T597" s="39">
        <v>0</v>
      </c>
      <c r="U597" s="39">
        <v>0</v>
      </c>
      <c r="V597" s="39">
        <v>0</v>
      </c>
      <c r="W597" s="39">
        <v>0</v>
      </c>
      <c r="X597" s="39">
        <v>0</v>
      </c>
      <c r="Y597" s="39">
        <v>0</v>
      </c>
      <c r="Z597" s="39">
        <v>0</v>
      </c>
      <c r="AA597" s="39">
        <v>0</v>
      </c>
      <c r="AB597" s="39">
        <v>0</v>
      </c>
      <c r="AC597" s="39">
        <v>0</v>
      </c>
      <c r="AD597" s="39">
        <v>0</v>
      </c>
      <c r="AE597" s="39">
        <v>0</v>
      </c>
      <c r="AF597" s="39">
        <v>0</v>
      </c>
      <c r="AG597" s="39">
        <v>0</v>
      </c>
      <c r="AH597" s="39">
        <v>0</v>
      </c>
      <c r="AI597" s="39">
        <v>0</v>
      </c>
      <c r="AJ597" s="39">
        <v>0</v>
      </c>
      <c r="AK597" s="39">
        <v>0</v>
      </c>
      <c r="AL597" s="39">
        <v>0</v>
      </c>
      <c r="AM597" s="39">
        <v>0</v>
      </c>
      <c r="AN597" s="39">
        <v>0</v>
      </c>
      <c r="AO597" s="39">
        <v>0</v>
      </c>
      <c r="AP597" s="39"/>
    </row>
    <row r="598" spans="1:42">
      <c r="A598" s="27" t="s">
        <v>2431</v>
      </c>
      <c r="B598" s="27" t="s">
        <v>508</v>
      </c>
      <c r="C598" s="28">
        <v>32790</v>
      </c>
      <c r="D598" s="28">
        <v>173056</v>
      </c>
      <c r="E598" s="27" t="s">
        <v>1824</v>
      </c>
      <c r="F598" s="28">
        <v>416</v>
      </c>
      <c r="G598" s="28">
        <v>416</v>
      </c>
      <c r="H598" s="39">
        <v>1</v>
      </c>
      <c r="I598" s="40">
        <f t="shared" si="4"/>
        <v>0</v>
      </c>
      <c r="J598" s="33">
        <f t="shared" si="5"/>
        <v>1</v>
      </c>
      <c r="K598" s="41">
        <v>1692.568</v>
      </c>
      <c r="L598" s="41">
        <v>71.407510000000002</v>
      </c>
      <c r="M598" s="39">
        <v>0</v>
      </c>
      <c r="N598" s="39">
        <v>0</v>
      </c>
      <c r="O598" s="39">
        <v>0</v>
      </c>
      <c r="P598" s="39">
        <v>0</v>
      </c>
      <c r="Q598" s="39">
        <v>1</v>
      </c>
      <c r="R598" s="39">
        <v>0</v>
      </c>
      <c r="S598" s="39">
        <v>0</v>
      </c>
      <c r="T598" s="39">
        <v>0</v>
      </c>
      <c r="U598" s="39">
        <v>0</v>
      </c>
      <c r="V598" s="39">
        <v>0</v>
      </c>
      <c r="W598" s="39">
        <v>0</v>
      </c>
      <c r="X598" s="39">
        <v>0</v>
      </c>
      <c r="Y598" s="39">
        <v>0</v>
      </c>
      <c r="Z598" s="39">
        <v>0</v>
      </c>
      <c r="AA598" s="39">
        <v>0</v>
      </c>
      <c r="AB598" s="39">
        <v>0</v>
      </c>
      <c r="AC598" s="39">
        <v>0</v>
      </c>
      <c r="AD598" s="39">
        <v>0</v>
      </c>
      <c r="AE598" s="39">
        <v>0</v>
      </c>
      <c r="AF598" s="39">
        <v>0</v>
      </c>
      <c r="AG598" s="39">
        <v>0</v>
      </c>
      <c r="AH598" s="39">
        <v>0</v>
      </c>
      <c r="AI598" s="39">
        <v>0</v>
      </c>
      <c r="AJ598" s="39">
        <v>0</v>
      </c>
      <c r="AK598" s="39">
        <v>0</v>
      </c>
      <c r="AL598" s="39">
        <v>0</v>
      </c>
      <c r="AM598" s="39">
        <v>0</v>
      </c>
      <c r="AN598" s="39">
        <v>0</v>
      </c>
      <c r="AO598" s="39">
        <v>0</v>
      </c>
      <c r="AP598" s="39"/>
    </row>
    <row r="599" spans="1:42">
      <c r="A599" s="27" t="s">
        <v>2432</v>
      </c>
      <c r="B599" s="27" t="s">
        <v>509</v>
      </c>
      <c r="C599" s="28">
        <v>27063</v>
      </c>
      <c r="D599" s="28">
        <v>173056</v>
      </c>
      <c r="E599" s="27" t="s">
        <v>1824</v>
      </c>
      <c r="F599" s="28">
        <v>416</v>
      </c>
      <c r="G599" s="28">
        <v>416</v>
      </c>
      <c r="H599" s="39">
        <v>1</v>
      </c>
      <c r="I599" s="40">
        <f t="shared" si="4"/>
        <v>0</v>
      </c>
      <c r="J599" s="33">
        <f t="shared" si="5"/>
        <v>1</v>
      </c>
      <c r="K599" s="41">
        <v>1183.2190000000001</v>
      </c>
      <c r="L599" s="41">
        <v>63.787860000000002</v>
      </c>
      <c r="M599" s="39">
        <v>0</v>
      </c>
      <c r="N599" s="39">
        <v>0</v>
      </c>
      <c r="O599" s="39">
        <v>0</v>
      </c>
      <c r="P599" s="39">
        <v>0</v>
      </c>
      <c r="Q599" s="39">
        <v>1</v>
      </c>
      <c r="R599" s="39">
        <v>0</v>
      </c>
      <c r="S599" s="39">
        <v>0</v>
      </c>
      <c r="T599" s="39">
        <v>0</v>
      </c>
      <c r="U599" s="39">
        <v>0</v>
      </c>
      <c r="V599" s="39">
        <v>0</v>
      </c>
      <c r="W599" s="39">
        <v>0</v>
      </c>
      <c r="X599" s="39">
        <v>0</v>
      </c>
      <c r="Y599" s="39">
        <v>0</v>
      </c>
      <c r="Z599" s="39">
        <v>0</v>
      </c>
      <c r="AA599" s="39">
        <v>0</v>
      </c>
      <c r="AB599" s="39">
        <v>0</v>
      </c>
      <c r="AC599" s="39">
        <v>0</v>
      </c>
      <c r="AD599" s="39">
        <v>0</v>
      </c>
      <c r="AE599" s="39">
        <v>0</v>
      </c>
      <c r="AF599" s="39">
        <v>0</v>
      </c>
      <c r="AG599" s="39">
        <v>0</v>
      </c>
      <c r="AH599" s="39">
        <v>0</v>
      </c>
      <c r="AI599" s="39">
        <v>0</v>
      </c>
      <c r="AJ599" s="39">
        <v>0</v>
      </c>
      <c r="AK599" s="39">
        <v>0</v>
      </c>
      <c r="AL599" s="39">
        <v>0</v>
      </c>
      <c r="AM599" s="39">
        <v>0</v>
      </c>
      <c r="AN599" s="39">
        <v>0</v>
      </c>
      <c r="AO599" s="39">
        <v>0</v>
      </c>
      <c r="AP599" s="39"/>
    </row>
    <row r="600" spans="1:42">
      <c r="A600" s="27" t="s">
        <v>2433</v>
      </c>
      <c r="B600" s="27" t="s">
        <v>510</v>
      </c>
      <c r="C600" s="28">
        <v>20367</v>
      </c>
      <c r="D600" s="28">
        <v>173056</v>
      </c>
      <c r="E600" s="27" t="s">
        <v>1824</v>
      </c>
      <c r="F600" s="28">
        <v>416</v>
      </c>
      <c r="G600" s="28">
        <v>416</v>
      </c>
      <c r="H600" s="39">
        <v>1</v>
      </c>
      <c r="I600" s="40">
        <f t="shared" si="4"/>
        <v>0</v>
      </c>
      <c r="J600" s="33">
        <f t="shared" si="5"/>
        <v>1</v>
      </c>
      <c r="K600" s="41">
        <v>318.60160000000002</v>
      </c>
      <c r="L600" s="41">
        <v>56.913020000000003</v>
      </c>
      <c r="M600" s="39">
        <v>0</v>
      </c>
      <c r="N600" s="39">
        <v>0</v>
      </c>
      <c r="O600" s="39">
        <v>0</v>
      </c>
      <c r="P600" s="39">
        <v>0</v>
      </c>
      <c r="Q600" s="39">
        <v>1</v>
      </c>
      <c r="R600" s="39">
        <v>0</v>
      </c>
      <c r="S600" s="39">
        <v>0</v>
      </c>
      <c r="T600" s="39">
        <v>0</v>
      </c>
      <c r="U600" s="39">
        <v>0</v>
      </c>
      <c r="V600" s="39">
        <v>0</v>
      </c>
      <c r="W600" s="39">
        <v>0</v>
      </c>
      <c r="X600" s="39">
        <v>0</v>
      </c>
      <c r="Y600" s="39">
        <v>0</v>
      </c>
      <c r="Z600" s="39">
        <v>0</v>
      </c>
      <c r="AA600" s="39">
        <v>0</v>
      </c>
      <c r="AB600" s="39">
        <v>0</v>
      </c>
      <c r="AC600" s="39">
        <v>0</v>
      </c>
      <c r="AD600" s="39">
        <v>0</v>
      </c>
      <c r="AE600" s="39">
        <v>0</v>
      </c>
      <c r="AF600" s="39">
        <v>0</v>
      </c>
      <c r="AG600" s="39">
        <v>0</v>
      </c>
      <c r="AH600" s="39">
        <v>0</v>
      </c>
      <c r="AI600" s="39">
        <v>0</v>
      </c>
      <c r="AJ600" s="39">
        <v>0</v>
      </c>
      <c r="AK600" s="39">
        <v>0</v>
      </c>
      <c r="AL600" s="39">
        <v>0</v>
      </c>
      <c r="AM600" s="39">
        <v>0</v>
      </c>
      <c r="AN600" s="39">
        <v>0</v>
      </c>
      <c r="AO600" s="39">
        <v>0</v>
      </c>
      <c r="AP600" s="39"/>
    </row>
    <row r="601" spans="1:42">
      <c r="A601" s="27" t="s">
        <v>2434</v>
      </c>
      <c r="B601" s="27" t="s">
        <v>511</v>
      </c>
      <c r="C601" s="28">
        <v>24988</v>
      </c>
      <c r="D601" s="28">
        <v>173056</v>
      </c>
      <c r="E601" s="27" t="s">
        <v>1824</v>
      </c>
      <c r="F601" s="28">
        <v>416</v>
      </c>
      <c r="G601" s="28">
        <v>416</v>
      </c>
      <c r="H601" s="39">
        <v>1</v>
      </c>
      <c r="I601" s="40">
        <f t="shared" si="4"/>
        <v>0</v>
      </c>
      <c r="J601" s="33">
        <f t="shared" si="5"/>
        <v>1</v>
      </c>
      <c r="K601" s="41">
        <v>553.83720000000005</v>
      </c>
      <c r="L601" s="41">
        <v>49.825270000000003</v>
      </c>
      <c r="M601" s="39">
        <v>0</v>
      </c>
      <c r="N601" s="39">
        <v>0</v>
      </c>
      <c r="O601" s="39">
        <v>0</v>
      </c>
      <c r="P601" s="39">
        <v>0</v>
      </c>
      <c r="Q601" s="39">
        <v>1</v>
      </c>
      <c r="R601" s="39">
        <v>0</v>
      </c>
      <c r="S601" s="39">
        <v>0</v>
      </c>
      <c r="T601" s="39">
        <v>0</v>
      </c>
      <c r="U601" s="39">
        <v>0</v>
      </c>
      <c r="V601" s="39">
        <v>0</v>
      </c>
      <c r="W601" s="39">
        <v>0</v>
      </c>
      <c r="X601" s="39">
        <v>0</v>
      </c>
      <c r="Y601" s="39">
        <v>0</v>
      </c>
      <c r="Z601" s="39">
        <v>0</v>
      </c>
      <c r="AA601" s="39">
        <v>0</v>
      </c>
      <c r="AB601" s="39">
        <v>0</v>
      </c>
      <c r="AC601" s="39">
        <v>0</v>
      </c>
      <c r="AD601" s="39">
        <v>0</v>
      </c>
      <c r="AE601" s="39">
        <v>0</v>
      </c>
      <c r="AF601" s="39">
        <v>0</v>
      </c>
      <c r="AG601" s="39">
        <v>0</v>
      </c>
      <c r="AH601" s="39">
        <v>0</v>
      </c>
      <c r="AI601" s="39">
        <v>0</v>
      </c>
      <c r="AJ601" s="39">
        <v>0</v>
      </c>
      <c r="AK601" s="39">
        <v>0</v>
      </c>
      <c r="AL601" s="39">
        <v>0</v>
      </c>
      <c r="AM601" s="39">
        <v>0</v>
      </c>
      <c r="AN601" s="39">
        <v>0</v>
      </c>
      <c r="AO601" s="39">
        <v>0</v>
      </c>
      <c r="AP601" s="39"/>
    </row>
    <row r="602" spans="1:42">
      <c r="A602" s="27" t="s">
        <v>2435</v>
      </c>
      <c r="B602" s="27" t="s">
        <v>512</v>
      </c>
      <c r="C602" s="28">
        <v>22453</v>
      </c>
      <c r="D602" s="28">
        <v>173056</v>
      </c>
      <c r="E602" s="27" t="s">
        <v>1824</v>
      </c>
      <c r="F602" s="28">
        <v>416</v>
      </c>
      <c r="G602" s="28">
        <v>416</v>
      </c>
      <c r="H602" s="39">
        <v>1</v>
      </c>
      <c r="I602" s="40">
        <f t="shared" si="4"/>
        <v>0</v>
      </c>
      <c r="J602" s="33">
        <f t="shared" si="5"/>
        <v>1</v>
      </c>
      <c r="K602" s="41">
        <v>446.64699999999999</v>
      </c>
      <c r="L602" s="41">
        <v>63.94021</v>
      </c>
      <c r="M602" s="39">
        <v>0</v>
      </c>
      <c r="N602" s="39">
        <v>0</v>
      </c>
      <c r="O602" s="39">
        <v>0</v>
      </c>
      <c r="P602" s="39">
        <v>0</v>
      </c>
      <c r="Q602" s="39">
        <v>1</v>
      </c>
      <c r="R602" s="39">
        <v>0</v>
      </c>
      <c r="S602" s="39">
        <v>0</v>
      </c>
      <c r="T602" s="39">
        <v>0</v>
      </c>
      <c r="U602" s="39">
        <v>0</v>
      </c>
      <c r="V602" s="39">
        <v>0</v>
      </c>
      <c r="W602" s="39">
        <v>0</v>
      </c>
      <c r="X602" s="39">
        <v>0</v>
      </c>
      <c r="Y602" s="39">
        <v>0</v>
      </c>
      <c r="Z602" s="39">
        <v>0</v>
      </c>
      <c r="AA602" s="39">
        <v>0</v>
      </c>
      <c r="AB602" s="39">
        <v>0</v>
      </c>
      <c r="AC602" s="39">
        <v>0</v>
      </c>
      <c r="AD602" s="39">
        <v>0</v>
      </c>
      <c r="AE602" s="39">
        <v>0</v>
      </c>
      <c r="AF602" s="39">
        <v>0</v>
      </c>
      <c r="AG602" s="39">
        <v>0</v>
      </c>
      <c r="AH602" s="39">
        <v>0</v>
      </c>
      <c r="AI602" s="39">
        <v>0</v>
      </c>
      <c r="AJ602" s="39">
        <v>0</v>
      </c>
      <c r="AK602" s="39">
        <v>0</v>
      </c>
      <c r="AL602" s="39">
        <v>0</v>
      </c>
      <c r="AM602" s="39">
        <v>0</v>
      </c>
      <c r="AN602" s="39">
        <v>0</v>
      </c>
      <c r="AO602" s="39">
        <v>0</v>
      </c>
      <c r="AP602" s="39"/>
    </row>
    <row r="603" spans="1:42">
      <c r="A603" s="27" t="s">
        <v>2436</v>
      </c>
      <c r="B603" s="27" t="s">
        <v>513</v>
      </c>
      <c r="C603" s="28">
        <v>48678</v>
      </c>
      <c r="D603" s="28">
        <v>173056</v>
      </c>
      <c r="E603" s="27" t="s">
        <v>1824</v>
      </c>
      <c r="F603" s="28">
        <v>416</v>
      </c>
      <c r="G603" s="28">
        <v>416</v>
      </c>
      <c r="H603" s="39">
        <v>1</v>
      </c>
      <c r="I603" s="40">
        <f t="shared" si="4"/>
        <v>0</v>
      </c>
      <c r="J603" s="33">
        <f t="shared" si="5"/>
        <v>1</v>
      </c>
      <c r="K603" s="41">
        <v>4123.8</v>
      </c>
      <c r="L603" s="41">
        <v>66.38982</v>
      </c>
      <c r="M603" s="39">
        <v>0</v>
      </c>
      <c r="N603" s="39">
        <v>0</v>
      </c>
      <c r="O603" s="39">
        <v>0</v>
      </c>
      <c r="P603" s="39">
        <v>0</v>
      </c>
      <c r="Q603" s="39">
        <v>1</v>
      </c>
      <c r="R603" s="39">
        <v>0</v>
      </c>
      <c r="S603" s="39">
        <v>0</v>
      </c>
      <c r="T603" s="39">
        <v>0</v>
      </c>
      <c r="U603" s="39">
        <v>0</v>
      </c>
      <c r="V603" s="39">
        <v>0</v>
      </c>
      <c r="W603" s="39">
        <v>0</v>
      </c>
      <c r="X603" s="39">
        <v>0</v>
      </c>
      <c r="Y603" s="39">
        <v>0</v>
      </c>
      <c r="Z603" s="39">
        <v>0</v>
      </c>
      <c r="AA603" s="39">
        <v>0</v>
      </c>
      <c r="AB603" s="39">
        <v>0</v>
      </c>
      <c r="AC603" s="39">
        <v>0</v>
      </c>
      <c r="AD603" s="39">
        <v>0</v>
      </c>
      <c r="AE603" s="39">
        <v>0</v>
      </c>
      <c r="AF603" s="39">
        <v>0</v>
      </c>
      <c r="AG603" s="39">
        <v>0</v>
      </c>
      <c r="AH603" s="39">
        <v>0</v>
      </c>
      <c r="AI603" s="39">
        <v>0</v>
      </c>
      <c r="AJ603" s="39">
        <v>0</v>
      </c>
      <c r="AK603" s="39">
        <v>0</v>
      </c>
      <c r="AL603" s="39">
        <v>0</v>
      </c>
      <c r="AM603" s="39">
        <v>0</v>
      </c>
      <c r="AN603" s="39">
        <v>0</v>
      </c>
      <c r="AO603" s="39">
        <v>0</v>
      </c>
      <c r="AP603" s="39"/>
    </row>
    <row r="604" spans="1:42">
      <c r="A604" s="27" t="s">
        <v>2437</v>
      </c>
      <c r="B604" s="27" t="s">
        <v>514</v>
      </c>
      <c r="C604" s="28">
        <v>40526</v>
      </c>
      <c r="D604" s="28">
        <v>173056</v>
      </c>
      <c r="E604" s="27" t="s">
        <v>1824</v>
      </c>
      <c r="F604" s="28">
        <v>416</v>
      </c>
      <c r="G604" s="28">
        <v>416</v>
      </c>
      <c r="H604" s="39">
        <v>1</v>
      </c>
      <c r="I604" s="40">
        <f t="shared" si="4"/>
        <v>0</v>
      </c>
      <c r="J604" s="33">
        <f t="shared" si="5"/>
        <v>1</v>
      </c>
      <c r="K604" s="41">
        <v>2581.009</v>
      </c>
      <c r="L604" s="41">
        <v>73.883200000000002</v>
      </c>
      <c r="M604" s="39">
        <v>0</v>
      </c>
      <c r="N604" s="39">
        <v>0</v>
      </c>
      <c r="O604" s="39">
        <v>0</v>
      </c>
      <c r="P604" s="39">
        <v>0</v>
      </c>
      <c r="Q604" s="39">
        <v>1</v>
      </c>
      <c r="R604" s="39">
        <v>0</v>
      </c>
      <c r="S604" s="39">
        <v>0</v>
      </c>
      <c r="T604" s="39">
        <v>0</v>
      </c>
      <c r="U604" s="39">
        <v>0</v>
      </c>
      <c r="V604" s="39">
        <v>0</v>
      </c>
      <c r="W604" s="39">
        <v>0</v>
      </c>
      <c r="X604" s="39">
        <v>0</v>
      </c>
      <c r="Y604" s="39">
        <v>0</v>
      </c>
      <c r="Z604" s="39">
        <v>0</v>
      </c>
      <c r="AA604" s="39">
        <v>0</v>
      </c>
      <c r="AB604" s="39">
        <v>0</v>
      </c>
      <c r="AC604" s="39">
        <v>0</v>
      </c>
      <c r="AD604" s="39">
        <v>0</v>
      </c>
      <c r="AE604" s="39">
        <v>0</v>
      </c>
      <c r="AF604" s="39">
        <v>0</v>
      </c>
      <c r="AG604" s="39">
        <v>0</v>
      </c>
      <c r="AH604" s="39">
        <v>0</v>
      </c>
      <c r="AI604" s="39">
        <v>0</v>
      </c>
      <c r="AJ604" s="39">
        <v>0</v>
      </c>
      <c r="AK604" s="39">
        <v>0</v>
      </c>
      <c r="AL604" s="39">
        <v>0</v>
      </c>
      <c r="AM604" s="39">
        <v>0</v>
      </c>
      <c r="AN604" s="39">
        <v>0</v>
      </c>
      <c r="AO604" s="39">
        <v>0</v>
      </c>
      <c r="AP604" s="39"/>
    </row>
    <row r="605" spans="1:42">
      <c r="A605" s="27" t="s">
        <v>2438</v>
      </c>
      <c r="B605" s="27" t="s">
        <v>515</v>
      </c>
      <c r="C605" s="28">
        <v>28413</v>
      </c>
      <c r="D605" s="28">
        <v>173056</v>
      </c>
      <c r="E605" s="27" t="s">
        <v>1824</v>
      </c>
      <c r="F605" s="28">
        <v>416</v>
      </c>
      <c r="G605" s="28">
        <v>416</v>
      </c>
      <c r="H605" s="39">
        <v>1</v>
      </c>
      <c r="I605" s="40">
        <f t="shared" si="4"/>
        <v>0</v>
      </c>
      <c r="J605" s="33">
        <f t="shared" si="5"/>
        <v>1</v>
      </c>
      <c r="K605" s="41">
        <v>569.00990000000002</v>
      </c>
      <c r="L605" s="41">
        <v>71.623819999999995</v>
      </c>
      <c r="M605" s="39">
        <v>0</v>
      </c>
      <c r="N605" s="39">
        <v>0</v>
      </c>
      <c r="O605" s="39">
        <v>0</v>
      </c>
      <c r="P605" s="39">
        <v>0</v>
      </c>
      <c r="Q605" s="39">
        <v>1</v>
      </c>
      <c r="R605" s="39">
        <v>0</v>
      </c>
      <c r="S605" s="39">
        <v>0</v>
      </c>
      <c r="T605" s="39">
        <v>0</v>
      </c>
      <c r="U605" s="39">
        <v>0</v>
      </c>
      <c r="V605" s="39">
        <v>0</v>
      </c>
      <c r="W605" s="39">
        <v>0</v>
      </c>
      <c r="X605" s="39">
        <v>0</v>
      </c>
      <c r="Y605" s="39">
        <v>0</v>
      </c>
      <c r="Z605" s="39">
        <v>0</v>
      </c>
      <c r="AA605" s="39">
        <v>0</v>
      </c>
      <c r="AB605" s="39">
        <v>0</v>
      </c>
      <c r="AC605" s="39">
        <v>0</v>
      </c>
      <c r="AD605" s="39">
        <v>0</v>
      </c>
      <c r="AE605" s="39">
        <v>0</v>
      </c>
      <c r="AF605" s="39">
        <v>0</v>
      </c>
      <c r="AG605" s="39">
        <v>0</v>
      </c>
      <c r="AH605" s="39">
        <v>0</v>
      </c>
      <c r="AI605" s="39">
        <v>0</v>
      </c>
      <c r="AJ605" s="39">
        <v>0</v>
      </c>
      <c r="AK605" s="39">
        <v>0</v>
      </c>
      <c r="AL605" s="39">
        <v>0</v>
      </c>
      <c r="AM605" s="39">
        <v>0</v>
      </c>
      <c r="AN605" s="39">
        <v>0</v>
      </c>
      <c r="AO605" s="39">
        <v>0</v>
      </c>
      <c r="AP605" s="39"/>
    </row>
    <row r="606" spans="1:42">
      <c r="A606" s="27" t="s">
        <v>2439</v>
      </c>
      <c r="B606" s="27" t="s">
        <v>516</v>
      </c>
      <c r="C606" s="28">
        <v>35480</v>
      </c>
      <c r="D606" s="28">
        <v>173056</v>
      </c>
      <c r="E606" s="27" t="s">
        <v>1824</v>
      </c>
      <c r="F606" s="28">
        <v>416</v>
      </c>
      <c r="G606" s="28">
        <v>416</v>
      </c>
      <c r="H606" s="39">
        <v>1</v>
      </c>
      <c r="I606" s="40">
        <f t="shared" si="4"/>
        <v>0</v>
      </c>
      <c r="J606" s="33">
        <f t="shared" si="5"/>
        <v>1</v>
      </c>
      <c r="K606" s="41">
        <v>2344.3339999999998</v>
      </c>
      <c r="L606" s="41">
        <v>81.028930000000003</v>
      </c>
      <c r="M606" s="39">
        <v>0</v>
      </c>
      <c r="N606" s="39">
        <v>0</v>
      </c>
      <c r="O606" s="39">
        <v>0</v>
      </c>
      <c r="P606" s="39">
        <v>0</v>
      </c>
      <c r="Q606" s="39">
        <v>1</v>
      </c>
      <c r="R606" s="39">
        <v>0</v>
      </c>
      <c r="S606" s="39">
        <v>0</v>
      </c>
      <c r="T606" s="39">
        <v>0</v>
      </c>
      <c r="U606" s="39">
        <v>0</v>
      </c>
      <c r="V606" s="39">
        <v>0</v>
      </c>
      <c r="W606" s="39">
        <v>0</v>
      </c>
      <c r="X606" s="39">
        <v>0</v>
      </c>
      <c r="Y606" s="39">
        <v>0</v>
      </c>
      <c r="Z606" s="39">
        <v>0</v>
      </c>
      <c r="AA606" s="39">
        <v>0</v>
      </c>
      <c r="AB606" s="39">
        <v>0</v>
      </c>
      <c r="AC606" s="39">
        <v>0</v>
      </c>
      <c r="AD606" s="39">
        <v>0</v>
      </c>
      <c r="AE606" s="39">
        <v>0</v>
      </c>
      <c r="AF606" s="39">
        <v>0</v>
      </c>
      <c r="AG606" s="39">
        <v>0</v>
      </c>
      <c r="AH606" s="39">
        <v>0</v>
      </c>
      <c r="AI606" s="39">
        <v>0</v>
      </c>
      <c r="AJ606" s="39">
        <v>0</v>
      </c>
      <c r="AK606" s="39">
        <v>0</v>
      </c>
      <c r="AL606" s="39">
        <v>0</v>
      </c>
      <c r="AM606" s="39">
        <v>0</v>
      </c>
      <c r="AN606" s="39">
        <v>0</v>
      </c>
      <c r="AO606" s="39">
        <v>0</v>
      </c>
      <c r="AP606" s="39"/>
    </row>
    <row r="607" spans="1:42">
      <c r="A607" s="27" t="s">
        <v>2440</v>
      </c>
      <c r="B607" s="27" t="s">
        <v>517</v>
      </c>
      <c r="C607" s="28">
        <v>26834</v>
      </c>
      <c r="D607" s="28">
        <v>173056</v>
      </c>
      <c r="E607" s="27" t="s">
        <v>1824</v>
      </c>
      <c r="F607" s="28">
        <v>416</v>
      </c>
      <c r="G607" s="28">
        <v>416</v>
      </c>
      <c r="H607" s="39">
        <v>1</v>
      </c>
      <c r="I607" s="40">
        <f t="shared" si="4"/>
        <v>0</v>
      </c>
      <c r="J607" s="33">
        <f t="shared" si="5"/>
        <v>1</v>
      </c>
      <c r="K607" s="41">
        <v>521.24030000000005</v>
      </c>
      <c r="L607" s="41">
        <v>66.397049999999993</v>
      </c>
      <c r="M607" s="39">
        <v>0</v>
      </c>
      <c r="N607" s="39">
        <v>0</v>
      </c>
      <c r="O607" s="39">
        <v>0</v>
      </c>
      <c r="P607" s="39">
        <v>0</v>
      </c>
      <c r="Q607" s="39">
        <v>1</v>
      </c>
      <c r="R607" s="39">
        <v>0</v>
      </c>
      <c r="S607" s="39">
        <v>0</v>
      </c>
      <c r="T607" s="39">
        <v>0</v>
      </c>
      <c r="U607" s="39">
        <v>0</v>
      </c>
      <c r="V607" s="39">
        <v>0</v>
      </c>
      <c r="W607" s="39">
        <v>0</v>
      </c>
      <c r="X607" s="39">
        <v>0</v>
      </c>
      <c r="Y607" s="39">
        <v>0</v>
      </c>
      <c r="Z607" s="39">
        <v>0</v>
      </c>
      <c r="AA607" s="39">
        <v>0</v>
      </c>
      <c r="AB607" s="39">
        <v>0</v>
      </c>
      <c r="AC607" s="39">
        <v>0</v>
      </c>
      <c r="AD607" s="39">
        <v>0</v>
      </c>
      <c r="AE607" s="39">
        <v>0</v>
      </c>
      <c r="AF607" s="39">
        <v>0</v>
      </c>
      <c r="AG607" s="39">
        <v>0</v>
      </c>
      <c r="AH607" s="39">
        <v>0</v>
      </c>
      <c r="AI607" s="39">
        <v>0</v>
      </c>
      <c r="AJ607" s="39">
        <v>0</v>
      </c>
      <c r="AK607" s="39">
        <v>0</v>
      </c>
      <c r="AL607" s="39">
        <v>0</v>
      </c>
      <c r="AM607" s="39">
        <v>0</v>
      </c>
      <c r="AN607" s="39">
        <v>0</v>
      </c>
      <c r="AO607" s="39">
        <v>0</v>
      </c>
      <c r="AP607" s="39"/>
    </row>
    <row r="608" spans="1:42">
      <c r="A608" s="27" t="s">
        <v>2441</v>
      </c>
      <c r="B608" s="27" t="s">
        <v>518</v>
      </c>
      <c r="C608" s="28">
        <v>24491</v>
      </c>
      <c r="D608" s="28">
        <v>173056</v>
      </c>
      <c r="E608" s="27" t="s">
        <v>1824</v>
      </c>
      <c r="F608" s="28">
        <v>416</v>
      </c>
      <c r="G608" s="28">
        <v>416</v>
      </c>
      <c r="H608" s="39">
        <v>1</v>
      </c>
      <c r="I608" s="40">
        <f t="shared" si="4"/>
        <v>0</v>
      </c>
      <c r="J608" s="33">
        <f t="shared" si="5"/>
        <v>1</v>
      </c>
      <c r="K608" s="41">
        <v>676.36400000000003</v>
      </c>
      <c r="L608" s="41">
        <v>72.492000000000004</v>
      </c>
      <c r="M608" s="39">
        <v>0</v>
      </c>
      <c r="N608" s="39">
        <v>0</v>
      </c>
      <c r="O608" s="39">
        <v>0</v>
      </c>
      <c r="P608" s="39">
        <v>0</v>
      </c>
      <c r="Q608" s="39">
        <v>1</v>
      </c>
      <c r="R608" s="39">
        <v>0</v>
      </c>
      <c r="S608" s="39">
        <v>0</v>
      </c>
      <c r="T608" s="39">
        <v>0</v>
      </c>
      <c r="U608" s="39">
        <v>0</v>
      </c>
      <c r="V608" s="39">
        <v>0</v>
      </c>
      <c r="W608" s="39">
        <v>0</v>
      </c>
      <c r="X608" s="39">
        <v>0</v>
      </c>
      <c r="Y608" s="39">
        <v>0</v>
      </c>
      <c r="Z608" s="39">
        <v>0</v>
      </c>
      <c r="AA608" s="39">
        <v>0</v>
      </c>
      <c r="AB608" s="39">
        <v>0</v>
      </c>
      <c r="AC608" s="39">
        <v>0</v>
      </c>
      <c r="AD608" s="39">
        <v>0</v>
      </c>
      <c r="AE608" s="39">
        <v>0</v>
      </c>
      <c r="AF608" s="39">
        <v>0</v>
      </c>
      <c r="AG608" s="39">
        <v>0</v>
      </c>
      <c r="AH608" s="39">
        <v>0</v>
      </c>
      <c r="AI608" s="39">
        <v>0</v>
      </c>
      <c r="AJ608" s="39">
        <v>0</v>
      </c>
      <c r="AK608" s="39">
        <v>0</v>
      </c>
      <c r="AL608" s="39">
        <v>0</v>
      </c>
      <c r="AM608" s="39">
        <v>0</v>
      </c>
      <c r="AN608" s="39">
        <v>0</v>
      </c>
      <c r="AO608" s="39">
        <v>0</v>
      </c>
      <c r="AP608" s="39"/>
    </row>
    <row r="609" spans="1:42">
      <c r="A609" s="27" t="s">
        <v>2442</v>
      </c>
      <c r="B609" s="27" t="s">
        <v>519</v>
      </c>
      <c r="C609" s="28">
        <v>42763</v>
      </c>
      <c r="D609" s="28">
        <v>173056</v>
      </c>
      <c r="E609" s="27" t="s">
        <v>1824</v>
      </c>
      <c r="F609" s="28">
        <v>416</v>
      </c>
      <c r="G609" s="28">
        <v>416</v>
      </c>
      <c r="H609" s="39">
        <v>1</v>
      </c>
      <c r="I609" s="40">
        <f t="shared" si="4"/>
        <v>0</v>
      </c>
      <c r="J609" s="33">
        <f t="shared" si="5"/>
        <v>1</v>
      </c>
      <c r="K609" s="41">
        <v>2264.5590000000002</v>
      </c>
      <c r="L609" s="41">
        <v>60.818460000000002</v>
      </c>
      <c r="M609" s="39">
        <v>0</v>
      </c>
      <c r="N609" s="39">
        <v>0</v>
      </c>
      <c r="O609" s="39">
        <v>0</v>
      </c>
      <c r="P609" s="39">
        <v>0</v>
      </c>
      <c r="Q609" s="39">
        <v>1</v>
      </c>
      <c r="R609" s="39">
        <v>0</v>
      </c>
      <c r="S609" s="39">
        <v>0</v>
      </c>
      <c r="T609" s="39">
        <v>0</v>
      </c>
      <c r="U609" s="39">
        <v>0</v>
      </c>
      <c r="V609" s="39">
        <v>0</v>
      </c>
      <c r="W609" s="39">
        <v>0</v>
      </c>
      <c r="X609" s="39">
        <v>0</v>
      </c>
      <c r="Y609" s="39">
        <v>0</v>
      </c>
      <c r="Z609" s="39">
        <v>0</v>
      </c>
      <c r="AA609" s="39">
        <v>0</v>
      </c>
      <c r="AB609" s="39">
        <v>0</v>
      </c>
      <c r="AC609" s="39">
        <v>0</v>
      </c>
      <c r="AD609" s="39">
        <v>0</v>
      </c>
      <c r="AE609" s="39">
        <v>0</v>
      </c>
      <c r="AF609" s="39">
        <v>0</v>
      </c>
      <c r="AG609" s="39">
        <v>0</v>
      </c>
      <c r="AH609" s="39">
        <v>0</v>
      </c>
      <c r="AI609" s="39">
        <v>0</v>
      </c>
      <c r="AJ609" s="39">
        <v>0</v>
      </c>
      <c r="AK609" s="39">
        <v>0</v>
      </c>
      <c r="AL609" s="39">
        <v>0</v>
      </c>
      <c r="AM609" s="39">
        <v>0</v>
      </c>
      <c r="AN609" s="39">
        <v>0</v>
      </c>
      <c r="AO609" s="39">
        <v>0</v>
      </c>
      <c r="AP609" s="39"/>
    </row>
    <row r="610" spans="1:42">
      <c r="A610" s="27" t="s">
        <v>2443</v>
      </c>
      <c r="B610" s="27" t="s">
        <v>520</v>
      </c>
      <c r="C610" s="28">
        <v>34704</v>
      </c>
      <c r="D610" s="28">
        <v>173056</v>
      </c>
      <c r="E610" s="27" t="s">
        <v>1824</v>
      </c>
      <c r="F610" s="28">
        <v>416</v>
      </c>
      <c r="G610" s="28">
        <v>416</v>
      </c>
      <c r="H610" s="39">
        <v>1</v>
      </c>
      <c r="I610" s="40">
        <f t="shared" si="4"/>
        <v>0</v>
      </c>
      <c r="J610" s="33">
        <f t="shared" si="5"/>
        <v>1</v>
      </c>
      <c r="K610" s="41">
        <v>577.59720000000004</v>
      </c>
      <c r="L610" s="41">
        <v>60.308039999999998</v>
      </c>
      <c r="M610" s="39">
        <v>0</v>
      </c>
      <c r="N610" s="39">
        <v>0</v>
      </c>
      <c r="O610" s="39">
        <v>0</v>
      </c>
      <c r="P610" s="39">
        <v>0</v>
      </c>
      <c r="Q610" s="39">
        <v>1</v>
      </c>
      <c r="R610" s="39">
        <v>0</v>
      </c>
      <c r="S610" s="39">
        <v>0</v>
      </c>
      <c r="T610" s="39">
        <v>0</v>
      </c>
      <c r="U610" s="39">
        <v>0</v>
      </c>
      <c r="V610" s="39">
        <v>0</v>
      </c>
      <c r="W610" s="39">
        <v>0</v>
      </c>
      <c r="X610" s="39">
        <v>0</v>
      </c>
      <c r="Y610" s="39">
        <v>0</v>
      </c>
      <c r="Z610" s="39">
        <v>0</v>
      </c>
      <c r="AA610" s="39">
        <v>0</v>
      </c>
      <c r="AB610" s="39">
        <v>0</v>
      </c>
      <c r="AC610" s="39">
        <v>0</v>
      </c>
      <c r="AD610" s="39">
        <v>0</v>
      </c>
      <c r="AE610" s="39">
        <v>0</v>
      </c>
      <c r="AF610" s="39">
        <v>0</v>
      </c>
      <c r="AG610" s="39">
        <v>0</v>
      </c>
      <c r="AH610" s="39">
        <v>0</v>
      </c>
      <c r="AI610" s="39">
        <v>0</v>
      </c>
      <c r="AJ610" s="39">
        <v>0</v>
      </c>
      <c r="AK610" s="39">
        <v>0</v>
      </c>
      <c r="AL610" s="39">
        <v>0</v>
      </c>
      <c r="AM610" s="39">
        <v>0</v>
      </c>
      <c r="AN610" s="39">
        <v>0</v>
      </c>
      <c r="AO610" s="39">
        <v>0</v>
      </c>
      <c r="AP610" s="39"/>
    </row>
    <row r="611" spans="1:42">
      <c r="A611" s="27" t="s">
        <v>2444</v>
      </c>
      <c r="B611" s="27" t="s">
        <v>521</v>
      </c>
      <c r="C611" s="28">
        <v>33834</v>
      </c>
      <c r="D611" s="28">
        <v>173056</v>
      </c>
      <c r="E611" s="27" t="s">
        <v>1824</v>
      </c>
      <c r="F611" s="28">
        <v>416</v>
      </c>
      <c r="G611" s="28">
        <v>416</v>
      </c>
      <c r="H611" s="39">
        <v>1</v>
      </c>
      <c r="I611" s="40">
        <f t="shared" si="4"/>
        <v>0</v>
      </c>
      <c r="J611" s="33">
        <f t="shared" si="5"/>
        <v>1</v>
      </c>
      <c r="K611" s="41">
        <v>1141.6969999999999</v>
      </c>
      <c r="L611" s="41">
        <v>58.274209999999997</v>
      </c>
      <c r="M611" s="39">
        <v>0</v>
      </c>
      <c r="N611" s="39">
        <v>0</v>
      </c>
      <c r="O611" s="39">
        <v>0</v>
      </c>
      <c r="P611" s="39">
        <v>0</v>
      </c>
      <c r="Q611" s="39">
        <v>1</v>
      </c>
      <c r="R611" s="39">
        <v>0</v>
      </c>
      <c r="S611" s="39">
        <v>0</v>
      </c>
      <c r="T611" s="39">
        <v>0</v>
      </c>
      <c r="U611" s="39">
        <v>0</v>
      </c>
      <c r="V611" s="39">
        <v>0</v>
      </c>
      <c r="W611" s="39">
        <v>0</v>
      </c>
      <c r="X611" s="39">
        <v>0</v>
      </c>
      <c r="Y611" s="39">
        <v>0</v>
      </c>
      <c r="Z611" s="39">
        <v>0</v>
      </c>
      <c r="AA611" s="39">
        <v>0</v>
      </c>
      <c r="AB611" s="39">
        <v>0</v>
      </c>
      <c r="AC611" s="39">
        <v>0</v>
      </c>
      <c r="AD611" s="39">
        <v>0</v>
      </c>
      <c r="AE611" s="39">
        <v>0</v>
      </c>
      <c r="AF611" s="39">
        <v>0</v>
      </c>
      <c r="AG611" s="39">
        <v>0</v>
      </c>
      <c r="AH611" s="39">
        <v>0</v>
      </c>
      <c r="AI611" s="39">
        <v>0</v>
      </c>
      <c r="AJ611" s="39">
        <v>0</v>
      </c>
      <c r="AK611" s="39">
        <v>0</v>
      </c>
      <c r="AL611" s="39">
        <v>0</v>
      </c>
      <c r="AM611" s="39">
        <v>0</v>
      </c>
      <c r="AN611" s="39">
        <v>0</v>
      </c>
      <c r="AO611" s="39">
        <v>0</v>
      </c>
      <c r="AP611" s="39"/>
    </row>
    <row r="612" spans="1:42">
      <c r="A612" s="27" t="s">
        <v>2445</v>
      </c>
      <c r="B612" s="27" t="s">
        <v>522</v>
      </c>
      <c r="C612" s="28">
        <v>25464</v>
      </c>
      <c r="D612" s="28">
        <v>173056</v>
      </c>
      <c r="E612" s="27" t="s">
        <v>1824</v>
      </c>
      <c r="F612" s="28">
        <v>416</v>
      </c>
      <c r="G612" s="28">
        <v>416</v>
      </c>
      <c r="H612" s="39">
        <v>1</v>
      </c>
      <c r="I612" s="40">
        <f t="shared" si="4"/>
        <v>0</v>
      </c>
      <c r="J612" s="33">
        <f t="shared" si="5"/>
        <v>1</v>
      </c>
      <c r="K612" s="41">
        <v>628.91700000000003</v>
      </c>
      <c r="L612" s="41">
        <v>73.077460000000002</v>
      </c>
      <c r="M612" s="39">
        <v>0</v>
      </c>
      <c r="N612" s="39">
        <v>0</v>
      </c>
      <c r="O612" s="39">
        <v>0</v>
      </c>
      <c r="P612" s="39">
        <v>0</v>
      </c>
      <c r="Q612" s="39">
        <v>1</v>
      </c>
      <c r="R612" s="39">
        <v>0</v>
      </c>
      <c r="S612" s="39">
        <v>0</v>
      </c>
      <c r="T612" s="39">
        <v>0</v>
      </c>
      <c r="U612" s="39">
        <v>0</v>
      </c>
      <c r="V612" s="39">
        <v>0</v>
      </c>
      <c r="W612" s="39">
        <v>0</v>
      </c>
      <c r="X612" s="39">
        <v>0</v>
      </c>
      <c r="Y612" s="39">
        <v>0</v>
      </c>
      <c r="Z612" s="39">
        <v>0</v>
      </c>
      <c r="AA612" s="39">
        <v>0</v>
      </c>
      <c r="AB612" s="39">
        <v>0</v>
      </c>
      <c r="AC612" s="39">
        <v>0</v>
      </c>
      <c r="AD612" s="39">
        <v>0</v>
      </c>
      <c r="AE612" s="39">
        <v>0</v>
      </c>
      <c r="AF612" s="39">
        <v>0</v>
      </c>
      <c r="AG612" s="39">
        <v>0</v>
      </c>
      <c r="AH612" s="39">
        <v>0</v>
      </c>
      <c r="AI612" s="39">
        <v>0</v>
      </c>
      <c r="AJ612" s="39">
        <v>0</v>
      </c>
      <c r="AK612" s="39">
        <v>0</v>
      </c>
      <c r="AL612" s="39">
        <v>0</v>
      </c>
      <c r="AM612" s="39">
        <v>0</v>
      </c>
      <c r="AN612" s="39">
        <v>0</v>
      </c>
      <c r="AO612" s="39">
        <v>0</v>
      </c>
      <c r="AP612" s="39"/>
    </row>
    <row r="613" spans="1:42">
      <c r="A613" s="27" t="s">
        <v>2446</v>
      </c>
      <c r="B613" s="27" t="s">
        <v>523</v>
      </c>
      <c r="C613" s="28">
        <v>32775</v>
      </c>
      <c r="D613" s="28">
        <v>173056</v>
      </c>
      <c r="E613" s="27" t="s">
        <v>1824</v>
      </c>
      <c r="F613" s="28">
        <v>416</v>
      </c>
      <c r="G613" s="28">
        <v>416</v>
      </c>
      <c r="H613" s="39">
        <v>1</v>
      </c>
      <c r="I613" s="40">
        <f t="shared" si="4"/>
        <v>0</v>
      </c>
      <c r="J613" s="33">
        <f t="shared" si="5"/>
        <v>1</v>
      </c>
      <c r="K613" s="41">
        <v>669.23609999999996</v>
      </c>
      <c r="L613" s="41">
        <v>52.079360000000001</v>
      </c>
      <c r="M613" s="39">
        <v>0</v>
      </c>
      <c r="N613" s="39">
        <v>0</v>
      </c>
      <c r="O613" s="39">
        <v>0</v>
      </c>
      <c r="P613" s="39">
        <v>0</v>
      </c>
      <c r="Q613" s="39">
        <v>1</v>
      </c>
      <c r="R613" s="39">
        <v>0</v>
      </c>
      <c r="S613" s="39">
        <v>0</v>
      </c>
      <c r="T613" s="39">
        <v>0</v>
      </c>
      <c r="U613" s="39">
        <v>0</v>
      </c>
      <c r="V613" s="39">
        <v>0</v>
      </c>
      <c r="W613" s="39">
        <v>0</v>
      </c>
      <c r="X613" s="39">
        <v>0</v>
      </c>
      <c r="Y613" s="39">
        <v>0</v>
      </c>
      <c r="Z613" s="39">
        <v>0</v>
      </c>
      <c r="AA613" s="39">
        <v>0</v>
      </c>
      <c r="AB613" s="39">
        <v>0</v>
      </c>
      <c r="AC613" s="39">
        <v>0</v>
      </c>
      <c r="AD613" s="39">
        <v>0</v>
      </c>
      <c r="AE613" s="39">
        <v>0</v>
      </c>
      <c r="AF613" s="39">
        <v>0</v>
      </c>
      <c r="AG613" s="39">
        <v>0</v>
      </c>
      <c r="AH613" s="39">
        <v>0</v>
      </c>
      <c r="AI613" s="39">
        <v>0</v>
      </c>
      <c r="AJ613" s="39">
        <v>0</v>
      </c>
      <c r="AK613" s="39">
        <v>0</v>
      </c>
      <c r="AL613" s="39">
        <v>0</v>
      </c>
      <c r="AM613" s="39">
        <v>0</v>
      </c>
      <c r="AN613" s="39">
        <v>0</v>
      </c>
      <c r="AO613" s="39">
        <v>0</v>
      </c>
      <c r="AP613" s="39"/>
    </row>
    <row r="614" spans="1:42">
      <c r="A614" s="27" t="s">
        <v>2447</v>
      </c>
      <c r="B614" s="27" t="s">
        <v>524</v>
      </c>
      <c r="C614" s="28">
        <v>31424</v>
      </c>
      <c r="D614" s="28">
        <v>173056</v>
      </c>
      <c r="E614" s="27" t="s">
        <v>1824</v>
      </c>
      <c r="F614" s="28">
        <v>416</v>
      </c>
      <c r="G614" s="28">
        <v>416</v>
      </c>
      <c r="H614" s="39">
        <v>1</v>
      </c>
      <c r="I614" s="40">
        <f t="shared" si="4"/>
        <v>0</v>
      </c>
      <c r="J614" s="33">
        <f t="shared" si="5"/>
        <v>1</v>
      </c>
      <c r="K614" s="41">
        <v>1436.4559999999999</v>
      </c>
      <c r="L614" s="41">
        <v>76.532600000000002</v>
      </c>
      <c r="M614" s="39">
        <v>0</v>
      </c>
      <c r="N614" s="39">
        <v>0</v>
      </c>
      <c r="O614" s="39">
        <v>0</v>
      </c>
      <c r="P614" s="39">
        <v>0</v>
      </c>
      <c r="Q614" s="39">
        <v>1</v>
      </c>
      <c r="R614" s="39">
        <v>0</v>
      </c>
      <c r="S614" s="39">
        <v>0</v>
      </c>
      <c r="T614" s="39">
        <v>0</v>
      </c>
      <c r="U614" s="39">
        <v>0</v>
      </c>
      <c r="V614" s="39">
        <v>0</v>
      </c>
      <c r="W614" s="39">
        <v>0</v>
      </c>
      <c r="X614" s="39">
        <v>0</v>
      </c>
      <c r="Y614" s="39">
        <v>0</v>
      </c>
      <c r="Z614" s="39">
        <v>0</v>
      </c>
      <c r="AA614" s="39">
        <v>0</v>
      </c>
      <c r="AB614" s="39">
        <v>0</v>
      </c>
      <c r="AC614" s="39">
        <v>0</v>
      </c>
      <c r="AD614" s="39">
        <v>0</v>
      </c>
      <c r="AE614" s="39">
        <v>0</v>
      </c>
      <c r="AF614" s="39">
        <v>0</v>
      </c>
      <c r="AG614" s="39">
        <v>0</v>
      </c>
      <c r="AH614" s="39">
        <v>0</v>
      </c>
      <c r="AI614" s="39">
        <v>0</v>
      </c>
      <c r="AJ614" s="39">
        <v>0</v>
      </c>
      <c r="AK614" s="39">
        <v>0</v>
      </c>
      <c r="AL614" s="39">
        <v>0</v>
      </c>
      <c r="AM614" s="39">
        <v>0</v>
      </c>
      <c r="AN614" s="39">
        <v>0</v>
      </c>
      <c r="AO614" s="39">
        <v>0</v>
      </c>
      <c r="AP614" s="39"/>
    </row>
    <row r="615" spans="1:42">
      <c r="A615" s="27" t="s">
        <v>2448</v>
      </c>
      <c r="B615" s="27" t="s">
        <v>525</v>
      </c>
      <c r="C615" s="28">
        <v>35108</v>
      </c>
      <c r="D615" s="28">
        <v>173056</v>
      </c>
      <c r="E615" s="27" t="s">
        <v>1824</v>
      </c>
      <c r="F615" s="28">
        <v>416</v>
      </c>
      <c r="G615" s="28">
        <v>416</v>
      </c>
      <c r="H615" s="39">
        <v>1</v>
      </c>
      <c r="I615" s="40">
        <f t="shared" si="4"/>
        <v>0</v>
      </c>
      <c r="J615" s="33">
        <f t="shared" si="5"/>
        <v>1</v>
      </c>
      <c r="K615" s="41">
        <v>1006.247</v>
      </c>
      <c r="L615" s="41">
        <v>57.210830000000001</v>
      </c>
      <c r="M615" s="39">
        <v>0</v>
      </c>
      <c r="N615" s="39">
        <v>0</v>
      </c>
      <c r="O615" s="39">
        <v>0</v>
      </c>
      <c r="P615" s="39">
        <v>0</v>
      </c>
      <c r="Q615" s="39">
        <v>1</v>
      </c>
      <c r="R615" s="39">
        <v>0</v>
      </c>
      <c r="S615" s="39">
        <v>0</v>
      </c>
      <c r="T615" s="39">
        <v>0</v>
      </c>
      <c r="U615" s="39">
        <v>0</v>
      </c>
      <c r="V615" s="39">
        <v>0</v>
      </c>
      <c r="W615" s="39">
        <v>0</v>
      </c>
      <c r="X615" s="39">
        <v>0</v>
      </c>
      <c r="Y615" s="39">
        <v>0</v>
      </c>
      <c r="Z615" s="39">
        <v>0</v>
      </c>
      <c r="AA615" s="39">
        <v>0</v>
      </c>
      <c r="AB615" s="39">
        <v>0</v>
      </c>
      <c r="AC615" s="39">
        <v>0</v>
      </c>
      <c r="AD615" s="39">
        <v>0</v>
      </c>
      <c r="AE615" s="39">
        <v>0</v>
      </c>
      <c r="AF615" s="39">
        <v>0</v>
      </c>
      <c r="AG615" s="39">
        <v>0</v>
      </c>
      <c r="AH615" s="39">
        <v>0</v>
      </c>
      <c r="AI615" s="39">
        <v>0</v>
      </c>
      <c r="AJ615" s="39">
        <v>0</v>
      </c>
      <c r="AK615" s="39">
        <v>0</v>
      </c>
      <c r="AL615" s="39">
        <v>0</v>
      </c>
      <c r="AM615" s="39">
        <v>0</v>
      </c>
      <c r="AN615" s="39">
        <v>0</v>
      </c>
      <c r="AO615" s="39">
        <v>0</v>
      </c>
      <c r="AP615" s="39"/>
    </row>
    <row r="616" spans="1:42">
      <c r="A616" s="27" t="s">
        <v>2449</v>
      </c>
      <c r="B616" s="27" t="s">
        <v>526</v>
      </c>
      <c r="C616" s="28">
        <v>37858</v>
      </c>
      <c r="D616" s="28">
        <v>173056</v>
      </c>
      <c r="E616" s="27" t="s">
        <v>1824</v>
      </c>
      <c r="F616" s="28">
        <v>416</v>
      </c>
      <c r="G616" s="28">
        <v>416</v>
      </c>
      <c r="H616" s="39">
        <v>1</v>
      </c>
      <c r="I616" s="40">
        <f t="shared" si="4"/>
        <v>0</v>
      </c>
      <c r="J616" s="33">
        <f t="shared" si="5"/>
        <v>1</v>
      </c>
      <c r="K616" s="41">
        <v>1475.9590000000001</v>
      </c>
      <c r="L616" s="41">
        <v>66.905709999999999</v>
      </c>
      <c r="M616" s="39">
        <v>0</v>
      </c>
      <c r="N616" s="39">
        <v>0</v>
      </c>
      <c r="O616" s="39">
        <v>0</v>
      </c>
      <c r="P616" s="39">
        <v>0</v>
      </c>
      <c r="Q616" s="39">
        <v>1</v>
      </c>
      <c r="R616" s="39">
        <v>0</v>
      </c>
      <c r="S616" s="39">
        <v>0</v>
      </c>
      <c r="T616" s="39">
        <v>0</v>
      </c>
      <c r="U616" s="39">
        <v>0</v>
      </c>
      <c r="V616" s="39">
        <v>0</v>
      </c>
      <c r="W616" s="39">
        <v>0</v>
      </c>
      <c r="X616" s="39">
        <v>0</v>
      </c>
      <c r="Y616" s="39">
        <v>0</v>
      </c>
      <c r="Z616" s="39">
        <v>0</v>
      </c>
      <c r="AA616" s="39">
        <v>0</v>
      </c>
      <c r="AB616" s="39">
        <v>0</v>
      </c>
      <c r="AC616" s="39">
        <v>0</v>
      </c>
      <c r="AD616" s="39">
        <v>0</v>
      </c>
      <c r="AE616" s="39">
        <v>0</v>
      </c>
      <c r="AF616" s="39">
        <v>0</v>
      </c>
      <c r="AG616" s="39">
        <v>0</v>
      </c>
      <c r="AH616" s="39">
        <v>0</v>
      </c>
      <c r="AI616" s="39">
        <v>0</v>
      </c>
      <c r="AJ616" s="39">
        <v>0</v>
      </c>
      <c r="AK616" s="39">
        <v>0</v>
      </c>
      <c r="AL616" s="39">
        <v>0</v>
      </c>
      <c r="AM616" s="39">
        <v>0</v>
      </c>
      <c r="AN616" s="39">
        <v>0</v>
      </c>
      <c r="AO616" s="39">
        <v>0</v>
      </c>
      <c r="AP616" s="39"/>
    </row>
    <row r="617" spans="1:42">
      <c r="A617" s="27" t="s">
        <v>2450</v>
      </c>
      <c r="B617" s="27" t="s">
        <v>527</v>
      </c>
      <c r="C617" s="28">
        <v>34653</v>
      </c>
      <c r="D617" s="28">
        <v>173056</v>
      </c>
      <c r="E617" s="27" t="s">
        <v>1824</v>
      </c>
      <c r="F617" s="28">
        <v>416</v>
      </c>
      <c r="G617" s="28">
        <v>416</v>
      </c>
      <c r="H617" s="39">
        <v>1</v>
      </c>
      <c r="I617" s="40">
        <f t="shared" si="4"/>
        <v>0</v>
      </c>
      <c r="J617" s="33">
        <f t="shared" si="5"/>
        <v>1</v>
      </c>
      <c r="K617" s="41">
        <v>1583.154</v>
      </c>
      <c r="L617" s="41">
        <v>65.954980000000006</v>
      </c>
      <c r="M617" s="39">
        <v>0</v>
      </c>
      <c r="N617" s="39">
        <v>0</v>
      </c>
      <c r="O617" s="39">
        <v>0</v>
      </c>
      <c r="P617" s="39">
        <v>0</v>
      </c>
      <c r="Q617" s="39">
        <v>1</v>
      </c>
      <c r="R617" s="39">
        <v>0</v>
      </c>
      <c r="S617" s="39">
        <v>0</v>
      </c>
      <c r="T617" s="39">
        <v>0</v>
      </c>
      <c r="U617" s="39">
        <v>0</v>
      </c>
      <c r="V617" s="39">
        <v>0</v>
      </c>
      <c r="W617" s="39">
        <v>0</v>
      </c>
      <c r="X617" s="39">
        <v>0</v>
      </c>
      <c r="Y617" s="39">
        <v>0</v>
      </c>
      <c r="Z617" s="39">
        <v>0</v>
      </c>
      <c r="AA617" s="39">
        <v>0</v>
      </c>
      <c r="AB617" s="39">
        <v>0</v>
      </c>
      <c r="AC617" s="39">
        <v>0</v>
      </c>
      <c r="AD617" s="39">
        <v>0</v>
      </c>
      <c r="AE617" s="39">
        <v>0</v>
      </c>
      <c r="AF617" s="39">
        <v>0</v>
      </c>
      <c r="AG617" s="39">
        <v>0</v>
      </c>
      <c r="AH617" s="39">
        <v>0</v>
      </c>
      <c r="AI617" s="39">
        <v>0</v>
      </c>
      <c r="AJ617" s="39">
        <v>0</v>
      </c>
      <c r="AK617" s="39">
        <v>0</v>
      </c>
      <c r="AL617" s="39">
        <v>0</v>
      </c>
      <c r="AM617" s="39">
        <v>0</v>
      </c>
      <c r="AN617" s="39">
        <v>0</v>
      </c>
      <c r="AO617" s="39">
        <v>0</v>
      </c>
      <c r="AP617" s="39"/>
    </row>
    <row r="618" spans="1:42">
      <c r="A618" s="27" t="s">
        <v>2451</v>
      </c>
      <c r="B618" s="27" t="s">
        <v>528</v>
      </c>
      <c r="C618" s="28">
        <v>34473</v>
      </c>
      <c r="D618" s="28">
        <v>173056</v>
      </c>
      <c r="E618" s="27" t="s">
        <v>1824</v>
      </c>
      <c r="F618" s="28">
        <v>416</v>
      </c>
      <c r="G618" s="28">
        <v>416</v>
      </c>
      <c r="H618" s="39">
        <v>1</v>
      </c>
      <c r="I618" s="40">
        <f t="shared" si="4"/>
        <v>0</v>
      </c>
      <c r="J618" s="33">
        <f t="shared" si="5"/>
        <v>1</v>
      </c>
      <c r="K618" s="41">
        <v>680.06</v>
      </c>
      <c r="L618" s="41">
        <v>58.933190000000003</v>
      </c>
      <c r="M618" s="39">
        <v>0</v>
      </c>
      <c r="N618" s="39">
        <v>0</v>
      </c>
      <c r="O618" s="39">
        <v>0</v>
      </c>
      <c r="P618" s="39">
        <v>0</v>
      </c>
      <c r="Q618" s="39">
        <v>1</v>
      </c>
      <c r="R618" s="39">
        <v>0</v>
      </c>
      <c r="S618" s="39">
        <v>0</v>
      </c>
      <c r="T618" s="39">
        <v>0</v>
      </c>
      <c r="U618" s="39">
        <v>0</v>
      </c>
      <c r="V618" s="39">
        <v>0</v>
      </c>
      <c r="W618" s="39">
        <v>0</v>
      </c>
      <c r="X618" s="39">
        <v>0</v>
      </c>
      <c r="Y618" s="39">
        <v>0</v>
      </c>
      <c r="Z618" s="39">
        <v>0</v>
      </c>
      <c r="AA618" s="39">
        <v>0</v>
      </c>
      <c r="AB618" s="39">
        <v>0</v>
      </c>
      <c r="AC618" s="39">
        <v>0</v>
      </c>
      <c r="AD618" s="39">
        <v>0</v>
      </c>
      <c r="AE618" s="39">
        <v>0</v>
      </c>
      <c r="AF618" s="39">
        <v>0</v>
      </c>
      <c r="AG618" s="39">
        <v>0</v>
      </c>
      <c r="AH618" s="39">
        <v>0</v>
      </c>
      <c r="AI618" s="39">
        <v>0</v>
      </c>
      <c r="AJ618" s="39">
        <v>0</v>
      </c>
      <c r="AK618" s="39">
        <v>0</v>
      </c>
      <c r="AL618" s="39">
        <v>0</v>
      </c>
      <c r="AM618" s="39">
        <v>0</v>
      </c>
      <c r="AN618" s="39">
        <v>0</v>
      </c>
      <c r="AO618" s="39">
        <v>0</v>
      </c>
      <c r="AP618" s="39"/>
    </row>
    <row r="619" spans="1:42">
      <c r="A619" s="27" t="s">
        <v>2452</v>
      </c>
      <c r="B619" s="27" t="s">
        <v>529</v>
      </c>
      <c r="C619" s="28">
        <v>29659</v>
      </c>
      <c r="D619" s="28">
        <v>173056</v>
      </c>
      <c r="E619" s="27" t="s">
        <v>1824</v>
      </c>
      <c r="F619" s="28">
        <v>416</v>
      </c>
      <c r="G619" s="28">
        <v>416</v>
      </c>
      <c r="H619" s="39">
        <v>1</v>
      </c>
      <c r="I619" s="40">
        <f t="shared" si="4"/>
        <v>0</v>
      </c>
      <c r="J619" s="33">
        <f t="shared" si="5"/>
        <v>1</v>
      </c>
      <c r="K619" s="41">
        <v>563.76880000000006</v>
      </c>
      <c r="L619" s="41">
        <v>61.37997</v>
      </c>
      <c r="M619" s="39">
        <v>0</v>
      </c>
      <c r="N619" s="39">
        <v>0</v>
      </c>
      <c r="O619" s="39">
        <v>0</v>
      </c>
      <c r="P619" s="39">
        <v>0</v>
      </c>
      <c r="Q619" s="39">
        <v>1</v>
      </c>
      <c r="R619" s="39">
        <v>0</v>
      </c>
      <c r="S619" s="39">
        <v>0</v>
      </c>
      <c r="T619" s="39">
        <v>0</v>
      </c>
      <c r="U619" s="39">
        <v>0</v>
      </c>
      <c r="V619" s="39">
        <v>0</v>
      </c>
      <c r="W619" s="39">
        <v>0</v>
      </c>
      <c r="X619" s="39">
        <v>0</v>
      </c>
      <c r="Y619" s="39">
        <v>0</v>
      </c>
      <c r="Z619" s="39">
        <v>0</v>
      </c>
      <c r="AA619" s="39">
        <v>0</v>
      </c>
      <c r="AB619" s="39">
        <v>0</v>
      </c>
      <c r="AC619" s="39">
        <v>0</v>
      </c>
      <c r="AD619" s="39">
        <v>0</v>
      </c>
      <c r="AE619" s="39">
        <v>0</v>
      </c>
      <c r="AF619" s="39">
        <v>0</v>
      </c>
      <c r="AG619" s="39">
        <v>0</v>
      </c>
      <c r="AH619" s="39">
        <v>0</v>
      </c>
      <c r="AI619" s="39">
        <v>0</v>
      </c>
      <c r="AJ619" s="39">
        <v>0</v>
      </c>
      <c r="AK619" s="39">
        <v>0</v>
      </c>
      <c r="AL619" s="39">
        <v>0</v>
      </c>
      <c r="AM619" s="39">
        <v>0</v>
      </c>
      <c r="AN619" s="39">
        <v>0</v>
      </c>
      <c r="AO619" s="39">
        <v>0</v>
      </c>
      <c r="AP619" s="39"/>
    </row>
    <row r="620" spans="1:42">
      <c r="A620" s="27" t="s">
        <v>2453</v>
      </c>
      <c r="B620" s="27" t="s">
        <v>530</v>
      </c>
      <c r="C620" s="28">
        <v>36699</v>
      </c>
      <c r="D620" s="28">
        <v>173056</v>
      </c>
      <c r="E620" s="27" t="s">
        <v>1824</v>
      </c>
      <c r="F620" s="28">
        <v>416</v>
      </c>
      <c r="G620" s="28">
        <v>416</v>
      </c>
      <c r="H620" s="39">
        <v>1</v>
      </c>
      <c r="I620" s="40">
        <f t="shared" si="4"/>
        <v>0</v>
      </c>
      <c r="J620" s="33">
        <f t="shared" si="5"/>
        <v>1</v>
      </c>
      <c r="K620" s="41">
        <v>2434.317</v>
      </c>
      <c r="L620" s="41">
        <v>74.014430000000004</v>
      </c>
      <c r="M620" s="39">
        <v>0</v>
      </c>
      <c r="N620" s="39">
        <v>0</v>
      </c>
      <c r="O620" s="39">
        <v>0</v>
      </c>
      <c r="P620" s="39">
        <v>0</v>
      </c>
      <c r="Q620" s="39">
        <v>1</v>
      </c>
      <c r="R620" s="39">
        <v>0</v>
      </c>
      <c r="S620" s="39">
        <v>0</v>
      </c>
      <c r="T620" s="39">
        <v>0</v>
      </c>
      <c r="U620" s="39">
        <v>0</v>
      </c>
      <c r="V620" s="39">
        <v>0</v>
      </c>
      <c r="W620" s="39">
        <v>0</v>
      </c>
      <c r="X620" s="39">
        <v>0</v>
      </c>
      <c r="Y620" s="39">
        <v>0</v>
      </c>
      <c r="Z620" s="39">
        <v>0</v>
      </c>
      <c r="AA620" s="39">
        <v>0</v>
      </c>
      <c r="AB620" s="39">
        <v>0</v>
      </c>
      <c r="AC620" s="39">
        <v>0</v>
      </c>
      <c r="AD620" s="39">
        <v>0</v>
      </c>
      <c r="AE620" s="39">
        <v>0</v>
      </c>
      <c r="AF620" s="39">
        <v>0</v>
      </c>
      <c r="AG620" s="39">
        <v>0</v>
      </c>
      <c r="AH620" s="39">
        <v>0</v>
      </c>
      <c r="AI620" s="39">
        <v>0</v>
      </c>
      <c r="AJ620" s="39">
        <v>0</v>
      </c>
      <c r="AK620" s="39">
        <v>0</v>
      </c>
      <c r="AL620" s="39">
        <v>0</v>
      </c>
      <c r="AM620" s="39">
        <v>0</v>
      </c>
      <c r="AN620" s="39">
        <v>0</v>
      </c>
      <c r="AO620" s="39">
        <v>0</v>
      </c>
      <c r="AP620" s="39"/>
    </row>
    <row r="621" spans="1:42">
      <c r="A621" s="27" t="s">
        <v>2454</v>
      </c>
      <c r="B621" s="27" t="s">
        <v>531</v>
      </c>
      <c r="C621" s="28">
        <v>32608</v>
      </c>
      <c r="D621" s="28">
        <v>173056</v>
      </c>
      <c r="E621" s="27" t="s">
        <v>1824</v>
      </c>
      <c r="F621" s="28">
        <v>416</v>
      </c>
      <c r="G621" s="28">
        <v>416</v>
      </c>
      <c r="H621" s="39">
        <v>1</v>
      </c>
      <c r="I621" s="40">
        <f t="shared" si="4"/>
        <v>0</v>
      </c>
      <c r="J621" s="33">
        <f t="shared" si="5"/>
        <v>1</v>
      </c>
      <c r="K621" s="41">
        <v>1141.8610000000001</v>
      </c>
      <c r="L621" s="41">
        <v>74.725880000000004</v>
      </c>
      <c r="M621" s="39">
        <v>0</v>
      </c>
      <c r="N621" s="39">
        <v>0</v>
      </c>
      <c r="O621" s="39">
        <v>0</v>
      </c>
      <c r="P621" s="39">
        <v>0</v>
      </c>
      <c r="Q621" s="39">
        <v>1</v>
      </c>
      <c r="R621" s="39">
        <v>0</v>
      </c>
      <c r="S621" s="39">
        <v>0</v>
      </c>
      <c r="T621" s="39">
        <v>0</v>
      </c>
      <c r="U621" s="39">
        <v>0</v>
      </c>
      <c r="V621" s="39">
        <v>0</v>
      </c>
      <c r="W621" s="39">
        <v>0</v>
      </c>
      <c r="X621" s="39">
        <v>0</v>
      </c>
      <c r="Y621" s="39">
        <v>0</v>
      </c>
      <c r="Z621" s="39">
        <v>0</v>
      </c>
      <c r="AA621" s="39">
        <v>0</v>
      </c>
      <c r="AB621" s="39">
        <v>0</v>
      </c>
      <c r="AC621" s="39">
        <v>0</v>
      </c>
      <c r="AD621" s="39">
        <v>0</v>
      </c>
      <c r="AE621" s="39">
        <v>0</v>
      </c>
      <c r="AF621" s="39">
        <v>0</v>
      </c>
      <c r="AG621" s="39">
        <v>0</v>
      </c>
      <c r="AH621" s="39">
        <v>0</v>
      </c>
      <c r="AI621" s="39">
        <v>0</v>
      </c>
      <c r="AJ621" s="39">
        <v>0</v>
      </c>
      <c r="AK621" s="39">
        <v>0</v>
      </c>
      <c r="AL621" s="39">
        <v>0</v>
      </c>
      <c r="AM621" s="39">
        <v>0</v>
      </c>
      <c r="AN621" s="39">
        <v>0</v>
      </c>
      <c r="AO621" s="39">
        <v>0</v>
      </c>
      <c r="AP621" s="39"/>
    </row>
    <row r="622" spans="1:42">
      <c r="A622" s="27" t="s">
        <v>2455</v>
      </c>
      <c r="B622" s="27" t="s">
        <v>532</v>
      </c>
      <c r="C622" s="28">
        <v>39565</v>
      </c>
      <c r="D622" s="28">
        <v>173056</v>
      </c>
      <c r="E622" s="27" t="s">
        <v>1824</v>
      </c>
      <c r="F622" s="28">
        <v>416</v>
      </c>
      <c r="G622" s="28">
        <v>416</v>
      </c>
      <c r="H622" s="39">
        <v>1</v>
      </c>
      <c r="I622" s="40">
        <f t="shared" si="4"/>
        <v>0</v>
      </c>
      <c r="J622" s="33">
        <f t="shared" si="5"/>
        <v>1</v>
      </c>
      <c r="K622" s="41">
        <v>1859.596</v>
      </c>
      <c r="L622" s="41">
        <v>61.02814</v>
      </c>
      <c r="M622" s="39">
        <v>0</v>
      </c>
      <c r="N622" s="39">
        <v>0</v>
      </c>
      <c r="O622" s="39">
        <v>0</v>
      </c>
      <c r="P622" s="39">
        <v>0</v>
      </c>
      <c r="Q622" s="39">
        <v>1</v>
      </c>
      <c r="R622" s="39">
        <v>0</v>
      </c>
      <c r="S622" s="39">
        <v>0</v>
      </c>
      <c r="T622" s="39">
        <v>0</v>
      </c>
      <c r="U622" s="39">
        <v>0</v>
      </c>
      <c r="V622" s="39">
        <v>0</v>
      </c>
      <c r="W622" s="39">
        <v>0</v>
      </c>
      <c r="X622" s="39">
        <v>0</v>
      </c>
      <c r="Y622" s="39">
        <v>0</v>
      </c>
      <c r="Z622" s="39">
        <v>0</v>
      </c>
      <c r="AA622" s="39">
        <v>0</v>
      </c>
      <c r="AB622" s="39">
        <v>0</v>
      </c>
      <c r="AC622" s="39">
        <v>0</v>
      </c>
      <c r="AD622" s="39">
        <v>0</v>
      </c>
      <c r="AE622" s="39">
        <v>0</v>
      </c>
      <c r="AF622" s="39">
        <v>0</v>
      </c>
      <c r="AG622" s="39">
        <v>0</v>
      </c>
      <c r="AH622" s="39">
        <v>0</v>
      </c>
      <c r="AI622" s="39">
        <v>0</v>
      </c>
      <c r="AJ622" s="39">
        <v>0</v>
      </c>
      <c r="AK622" s="39">
        <v>0</v>
      </c>
      <c r="AL622" s="39">
        <v>0</v>
      </c>
      <c r="AM622" s="39">
        <v>0</v>
      </c>
      <c r="AN622" s="39">
        <v>0</v>
      </c>
      <c r="AO622" s="39">
        <v>0</v>
      </c>
      <c r="AP622" s="39"/>
    </row>
    <row r="623" spans="1:42">
      <c r="A623" s="27" t="s">
        <v>2456</v>
      </c>
      <c r="B623" s="27" t="s">
        <v>533</v>
      </c>
      <c r="C623" s="28">
        <v>30917</v>
      </c>
      <c r="D623" s="28">
        <v>173056</v>
      </c>
      <c r="E623" s="27" t="s">
        <v>1824</v>
      </c>
      <c r="F623" s="28">
        <v>416</v>
      </c>
      <c r="G623" s="28">
        <v>416</v>
      </c>
      <c r="H623" s="39">
        <v>1</v>
      </c>
      <c r="I623" s="40">
        <f t="shared" si="4"/>
        <v>0</v>
      </c>
      <c r="J623" s="33">
        <f t="shared" si="5"/>
        <v>1</v>
      </c>
      <c r="K623" s="41">
        <v>1259.443</v>
      </c>
      <c r="L623" s="41">
        <v>80.208650000000006</v>
      </c>
      <c r="M623" s="39">
        <v>0</v>
      </c>
      <c r="N623" s="39">
        <v>0</v>
      </c>
      <c r="O623" s="39">
        <v>0</v>
      </c>
      <c r="P623" s="39">
        <v>0</v>
      </c>
      <c r="Q623" s="39">
        <v>1</v>
      </c>
      <c r="R623" s="39">
        <v>0</v>
      </c>
      <c r="S623" s="39">
        <v>0</v>
      </c>
      <c r="T623" s="39">
        <v>0</v>
      </c>
      <c r="U623" s="39">
        <v>0</v>
      </c>
      <c r="V623" s="39">
        <v>0</v>
      </c>
      <c r="W623" s="39">
        <v>0</v>
      </c>
      <c r="X623" s="39">
        <v>0</v>
      </c>
      <c r="Y623" s="39">
        <v>0</v>
      </c>
      <c r="Z623" s="39">
        <v>0</v>
      </c>
      <c r="AA623" s="39">
        <v>0</v>
      </c>
      <c r="AB623" s="39">
        <v>0</v>
      </c>
      <c r="AC623" s="39">
        <v>0</v>
      </c>
      <c r="AD623" s="39">
        <v>0</v>
      </c>
      <c r="AE623" s="39">
        <v>0</v>
      </c>
      <c r="AF623" s="39">
        <v>0</v>
      </c>
      <c r="AG623" s="39">
        <v>0</v>
      </c>
      <c r="AH623" s="39">
        <v>0</v>
      </c>
      <c r="AI623" s="39">
        <v>0</v>
      </c>
      <c r="AJ623" s="39">
        <v>0</v>
      </c>
      <c r="AK623" s="39">
        <v>0</v>
      </c>
      <c r="AL623" s="39">
        <v>0</v>
      </c>
      <c r="AM623" s="39">
        <v>0</v>
      </c>
      <c r="AN623" s="39">
        <v>0</v>
      </c>
      <c r="AO623" s="39">
        <v>0</v>
      </c>
      <c r="AP623" s="39"/>
    </row>
    <row r="624" spans="1:42">
      <c r="A624" s="27" t="s">
        <v>2457</v>
      </c>
      <c r="B624" s="27" t="s">
        <v>1582</v>
      </c>
      <c r="C624" s="28">
        <v>29599</v>
      </c>
      <c r="D624" s="28">
        <v>173056</v>
      </c>
      <c r="E624" s="27" t="s">
        <v>1824</v>
      </c>
      <c r="F624" s="28">
        <v>416</v>
      </c>
      <c r="G624" s="28">
        <v>416</v>
      </c>
      <c r="H624" s="39">
        <v>1</v>
      </c>
      <c r="I624" s="40">
        <f t="shared" si="4"/>
        <v>0</v>
      </c>
      <c r="J624" s="33">
        <f t="shared" si="5"/>
        <v>1</v>
      </c>
      <c r="K624" s="41">
        <v>515.22649999999999</v>
      </c>
      <c r="L624" s="41">
        <v>61.379910000000002</v>
      </c>
      <c r="M624" s="39">
        <v>0</v>
      </c>
      <c r="N624" s="39">
        <v>0</v>
      </c>
      <c r="O624" s="39">
        <v>0</v>
      </c>
      <c r="P624" s="39">
        <v>0</v>
      </c>
      <c r="Q624" s="39">
        <v>1</v>
      </c>
      <c r="R624" s="39">
        <v>0</v>
      </c>
      <c r="S624" s="39">
        <v>0</v>
      </c>
      <c r="T624" s="39">
        <v>0</v>
      </c>
      <c r="U624" s="39">
        <v>0</v>
      </c>
      <c r="V624" s="39">
        <v>0</v>
      </c>
      <c r="W624" s="39">
        <v>0</v>
      </c>
      <c r="X624" s="39">
        <v>0</v>
      </c>
      <c r="Y624" s="39">
        <v>0</v>
      </c>
      <c r="Z624" s="39">
        <v>0</v>
      </c>
      <c r="AA624" s="39">
        <v>0</v>
      </c>
      <c r="AB624" s="39">
        <v>0</v>
      </c>
      <c r="AC624" s="39">
        <v>0</v>
      </c>
      <c r="AD624" s="39">
        <v>0</v>
      </c>
      <c r="AE624" s="39">
        <v>0</v>
      </c>
      <c r="AF624" s="39">
        <v>0</v>
      </c>
      <c r="AG624" s="39">
        <v>0</v>
      </c>
      <c r="AH624" s="39">
        <v>0</v>
      </c>
      <c r="AI624" s="39">
        <v>0</v>
      </c>
      <c r="AJ624" s="39">
        <v>0</v>
      </c>
      <c r="AK624" s="39">
        <v>0</v>
      </c>
      <c r="AL624" s="39">
        <v>0</v>
      </c>
      <c r="AM624" s="39">
        <v>0</v>
      </c>
      <c r="AN624" s="39">
        <v>0</v>
      </c>
      <c r="AO624" s="39">
        <v>0</v>
      </c>
      <c r="AP624" s="39"/>
    </row>
    <row r="625" spans="1:42">
      <c r="A625" s="27" t="s">
        <v>2458</v>
      </c>
      <c r="B625" s="27" t="s">
        <v>534</v>
      </c>
      <c r="C625" s="28">
        <v>23750</v>
      </c>
      <c r="D625" s="28">
        <v>173056</v>
      </c>
      <c r="E625" s="27" t="s">
        <v>1824</v>
      </c>
      <c r="F625" s="28">
        <v>416</v>
      </c>
      <c r="G625" s="28">
        <v>416</v>
      </c>
      <c r="H625" s="39">
        <v>1</v>
      </c>
      <c r="I625" s="40">
        <f t="shared" si="4"/>
        <v>0</v>
      </c>
      <c r="J625" s="33">
        <f t="shared" si="5"/>
        <v>1</v>
      </c>
      <c r="K625" s="41">
        <v>1316.088</v>
      </c>
      <c r="L625" s="41">
        <v>74.189179999999993</v>
      </c>
      <c r="M625" s="39">
        <v>0</v>
      </c>
      <c r="N625" s="39">
        <v>0</v>
      </c>
      <c r="O625" s="39">
        <v>0</v>
      </c>
      <c r="P625" s="39">
        <v>0</v>
      </c>
      <c r="Q625" s="39">
        <v>1</v>
      </c>
      <c r="R625" s="39">
        <v>0</v>
      </c>
      <c r="S625" s="39">
        <v>0</v>
      </c>
      <c r="T625" s="39">
        <v>0</v>
      </c>
      <c r="U625" s="39">
        <v>0</v>
      </c>
      <c r="V625" s="39">
        <v>0</v>
      </c>
      <c r="W625" s="39">
        <v>0</v>
      </c>
      <c r="X625" s="39">
        <v>0</v>
      </c>
      <c r="Y625" s="39">
        <v>0</v>
      </c>
      <c r="Z625" s="39">
        <v>0</v>
      </c>
      <c r="AA625" s="39">
        <v>0</v>
      </c>
      <c r="AB625" s="39">
        <v>0</v>
      </c>
      <c r="AC625" s="39">
        <v>0</v>
      </c>
      <c r="AD625" s="39">
        <v>0</v>
      </c>
      <c r="AE625" s="39">
        <v>0</v>
      </c>
      <c r="AF625" s="39">
        <v>0</v>
      </c>
      <c r="AG625" s="39">
        <v>0</v>
      </c>
      <c r="AH625" s="39">
        <v>0</v>
      </c>
      <c r="AI625" s="39">
        <v>0</v>
      </c>
      <c r="AJ625" s="39">
        <v>0</v>
      </c>
      <c r="AK625" s="39">
        <v>0</v>
      </c>
      <c r="AL625" s="39">
        <v>0</v>
      </c>
      <c r="AM625" s="39">
        <v>0</v>
      </c>
      <c r="AN625" s="39">
        <v>0</v>
      </c>
      <c r="AO625" s="39">
        <v>0</v>
      </c>
      <c r="AP625" s="39"/>
    </row>
    <row r="626" spans="1:42">
      <c r="A626" s="27" t="s">
        <v>2459</v>
      </c>
      <c r="B626" s="27" t="s">
        <v>535</v>
      </c>
      <c r="C626" s="28">
        <v>36788</v>
      </c>
      <c r="D626" s="28">
        <v>173056</v>
      </c>
      <c r="E626" s="27" t="s">
        <v>1824</v>
      </c>
      <c r="F626" s="28">
        <v>416</v>
      </c>
      <c r="G626" s="28">
        <v>416</v>
      </c>
      <c r="H626" s="39">
        <v>1</v>
      </c>
      <c r="I626" s="40">
        <f t="shared" si="4"/>
        <v>0</v>
      </c>
      <c r="J626" s="33">
        <f t="shared" si="5"/>
        <v>1</v>
      </c>
      <c r="K626" s="41">
        <v>1494.231</v>
      </c>
      <c r="L626" s="41">
        <v>64.037099999999995</v>
      </c>
      <c r="M626" s="39">
        <v>0</v>
      </c>
      <c r="N626" s="39">
        <v>0</v>
      </c>
      <c r="O626" s="39">
        <v>0</v>
      </c>
      <c r="P626" s="39">
        <v>0</v>
      </c>
      <c r="Q626" s="39">
        <v>1</v>
      </c>
      <c r="R626" s="39">
        <v>0</v>
      </c>
      <c r="S626" s="39">
        <v>0</v>
      </c>
      <c r="T626" s="39">
        <v>0</v>
      </c>
      <c r="U626" s="39">
        <v>0</v>
      </c>
      <c r="V626" s="39">
        <v>0</v>
      </c>
      <c r="W626" s="39">
        <v>0</v>
      </c>
      <c r="X626" s="39">
        <v>0</v>
      </c>
      <c r="Y626" s="39">
        <v>0</v>
      </c>
      <c r="Z626" s="39">
        <v>0</v>
      </c>
      <c r="AA626" s="39">
        <v>0</v>
      </c>
      <c r="AB626" s="39">
        <v>0</v>
      </c>
      <c r="AC626" s="39">
        <v>0</v>
      </c>
      <c r="AD626" s="39">
        <v>0</v>
      </c>
      <c r="AE626" s="39">
        <v>0</v>
      </c>
      <c r="AF626" s="39">
        <v>0</v>
      </c>
      <c r="AG626" s="39">
        <v>0</v>
      </c>
      <c r="AH626" s="39">
        <v>0</v>
      </c>
      <c r="AI626" s="39">
        <v>0</v>
      </c>
      <c r="AJ626" s="39">
        <v>0</v>
      </c>
      <c r="AK626" s="39">
        <v>0</v>
      </c>
      <c r="AL626" s="39">
        <v>0</v>
      </c>
      <c r="AM626" s="39">
        <v>0</v>
      </c>
      <c r="AN626" s="39">
        <v>0</v>
      </c>
      <c r="AO626" s="39">
        <v>0</v>
      </c>
      <c r="AP626" s="39"/>
    </row>
    <row r="627" spans="1:42">
      <c r="A627" s="27" t="s">
        <v>2460</v>
      </c>
      <c r="B627" s="27" t="s">
        <v>1714</v>
      </c>
      <c r="C627" s="28">
        <v>34970</v>
      </c>
      <c r="D627" s="28">
        <v>173056</v>
      </c>
      <c r="E627" s="27" t="s">
        <v>1824</v>
      </c>
      <c r="F627" s="28">
        <v>416</v>
      </c>
      <c r="G627" s="28">
        <v>416</v>
      </c>
      <c r="H627" s="39">
        <v>1</v>
      </c>
      <c r="I627" s="40">
        <f t="shared" si="4"/>
        <v>0</v>
      </c>
      <c r="J627" s="33">
        <f t="shared" si="5"/>
        <v>1</v>
      </c>
      <c r="K627" s="41">
        <v>1589.675</v>
      </c>
      <c r="L627" s="41">
        <v>66.484250000000003</v>
      </c>
      <c r="M627" s="39">
        <v>0</v>
      </c>
      <c r="N627" s="39">
        <v>0</v>
      </c>
      <c r="O627" s="39">
        <v>0</v>
      </c>
      <c r="P627" s="39">
        <v>0</v>
      </c>
      <c r="Q627" s="39">
        <v>1</v>
      </c>
      <c r="R627" s="39">
        <v>0</v>
      </c>
      <c r="S627" s="39">
        <v>0</v>
      </c>
      <c r="T627" s="39">
        <v>0</v>
      </c>
      <c r="U627" s="39">
        <v>0</v>
      </c>
      <c r="V627" s="39">
        <v>0</v>
      </c>
      <c r="W627" s="39">
        <v>0</v>
      </c>
      <c r="X627" s="39">
        <v>0</v>
      </c>
      <c r="Y627" s="39">
        <v>0</v>
      </c>
      <c r="Z627" s="39">
        <v>0</v>
      </c>
      <c r="AA627" s="39">
        <v>0</v>
      </c>
      <c r="AB627" s="39">
        <v>0</v>
      </c>
      <c r="AC627" s="39">
        <v>0</v>
      </c>
      <c r="AD627" s="39">
        <v>0</v>
      </c>
      <c r="AE627" s="39">
        <v>0</v>
      </c>
      <c r="AF627" s="39">
        <v>0</v>
      </c>
      <c r="AG627" s="39">
        <v>0</v>
      </c>
      <c r="AH627" s="39">
        <v>0</v>
      </c>
      <c r="AI627" s="39">
        <v>0</v>
      </c>
      <c r="AJ627" s="39">
        <v>0</v>
      </c>
      <c r="AK627" s="39">
        <v>0</v>
      </c>
      <c r="AL627" s="39">
        <v>0</v>
      </c>
      <c r="AM627" s="39">
        <v>0</v>
      </c>
      <c r="AN627" s="39">
        <v>0</v>
      </c>
      <c r="AO627" s="39">
        <v>0</v>
      </c>
      <c r="AP627" s="39"/>
    </row>
    <row r="628" spans="1:42">
      <c r="A628" s="27" t="s">
        <v>2461</v>
      </c>
      <c r="B628" s="27" t="s">
        <v>1715</v>
      </c>
      <c r="C628" s="28">
        <v>41292</v>
      </c>
      <c r="D628" s="28">
        <v>173056</v>
      </c>
      <c r="E628" s="27" t="s">
        <v>1824</v>
      </c>
      <c r="F628" s="28">
        <v>416</v>
      </c>
      <c r="G628" s="28">
        <v>416</v>
      </c>
      <c r="H628" s="39">
        <v>1</v>
      </c>
      <c r="I628" s="40">
        <f t="shared" si="4"/>
        <v>0</v>
      </c>
      <c r="J628" s="33">
        <f t="shared" si="5"/>
        <v>1</v>
      </c>
      <c r="K628" s="41">
        <v>1619.4179999999999</v>
      </c>
      <c r="L628" s="41">
        <v>46.363390000000003</v>
      </c>
      <c r="M628" s="39">
        <v>0</v>
      </c>
      <c r="N628" s="39">
        <v>0</v>
      </c>
      <c r="O628" s="39">
        <v>0</v>
      </c>
      <c r="P628" s="39">
        <v>0</v>
      </c>
      <c r="Q628" s="39">
        <v>1</v>
      </c>
      <c r="R628" s="39">
        <v>0</v>
      </c>
      <c r="S628" s="39">
        <v>0</v>
      </c>
      <c r="T628" s="39">
        <v>0</v>
      </c>
      <c r="U628" s="39">
        <v>0</v>
      </c>
      <c r="V628" s="39">
        <v>0</v>
      </c>
      <c r="W628" s="39">
        <v>0</v>
      </c>
      <c r="X628" s="39">
        <v>0</v>
      </c>
      <c r="Y628" s="39">
        <v>0</v>
      </c>
      <c r="Z628" s="39">
        <v>0</v>
      </c>
      <c r="AA628" s="39">
        <v>0</v>
      </c>
      <c r="AB628" s="39">
        <v>0</v>
      </c>
      <c r="AC628" s="39">
        <v>0</v>
      </c>
      <c r="AD628" s="39">
        <v>0</v>
      </c>
      <c r="AE628" s="39">
        <v>0</v>
      </c>
      <c r="AF628" s="39">
        <v>0</v>
      </c>
      <c r="AG628" s="39">
        <v>0</v>
      </c>
      <c r="AH628" s="39">
        <v>0</v>
      </c>
      <c r="AI628" s="39">
        <v>0</v>
      </c>
      <c r="AJ628" s="39">
        <v>0</v>
      </c>
      <c r="AK628" s="39">
        <v>0</v>
      </c>
      <c r="AL628" s="39">
        <v>0</v>
      </c>
      <c r="AM628" s="39">
        <v>0</v>
      </c>
      <c r="AN628" s="39">
        <v>0</v>
      </c>
      <c r="AO628" s="39">
        <v>0</v>
      </c>
      <c r="AP628" s="39"/>
    </row>
    <row r="629" spans="1:42">
      <c r="A629" s="27" t="s">
        <v>2462</v>
      </c>
      <c r="B629" s="27" t="s">
        <v>1716</v>
      </c>
      <c r="C629" s="28">
        <v>27492</v>
      </c>
      <c r="D629" s="28">
        <v>173056</v>
      </c>
      <c r="E629" s="27" t="s">
        <v>1824</v>
      </c>
      <c r="F629" s="28">
        <v>416</v>
      </c>
      <c r="G629" s="28">
        <v>416</v>
      </c>
      <c r="H629" s="39">
        <v>1</v>
      </c>
      <c r="I629" s="40">
        <f t="shared" si="4"/>
        <v>0</v>
      </c>
      <c r="J629" s="33">
        <f t="shared" si="5"/>
        <v>1</v>
      </c>
      <c r="K629" s="41">
        <v>570.08789999999999</v>
      </c>
      <c r="L629" s="41">
        <v>63.696669999999997</v>
      </c>
      <c r="M629" s="39">
        <v>0</v>
      </c>
      <c r="N629" s="39">
        <v>0</v>
      </c>
      <c r="O629" s="39">
        <v>0</v>
      </c>
      <c r="P629" s="39">
        <v>0</v>
      </c>
      <c r="Q629" s="39">
        <v>1</v>
      </c>
      <c r="R629" s="39">
        <v>0</v>
      </c>
      <c r="S629" s="39">
        <v>0</v>
      </c>
      <c r="T629" s="39">
        <v>0</v>
      </c>
      <c r="U629" s="39">
        <v>0</v>
      </c>
      <c r="V629" s="39">
        <v>0</v>
      </c>
      <c r="W629" s="39">
        <v>0</v>
      </c>
      <c r="X629" s="39">
        <v>0</v>
      </c>
      <c r="Y629" s="39">
        <v>0</v>
      </c>
      <c r="Z629" s="39">
        <v>0</v>
      </c>
      <c r="AA629" s="39">
        <v>0</v>
      </c>
      <c r="AB629" s="39">
        <v>0</v>
      </c>
      <c r="AC629" s="39">
        <v>0</v>
      </c>
      <c r="AD629" s="39">
        <v>0</v>
      </c>
      <c r="AE629" s="39">
        <v>0</v>
      </c>
      <c r="AF629" s="39">
        <v>0</v>
      </c>
      <c r="AG629" s="39">
        <v>0</v>
      </c>
      <c r="AH629" s="39">
        <v>0</v>
      </c>
      <c r="AI629" s="39">
        <v>0</v>
      </c>
      <c r="AJ629" s="39">
        <v>0</v>
      </c>
      <c r="AK629" s="39">
        <v>0</v>
      </c>
      <c r="AL629" s="39">
        <v>0</v>
      </c>
      <c r="AM629" s="39">
        <v>0</v>
      </c>
      <c r="AN629" s="39">
        <v>0</v>
      </c>
      <c r="AO629" s="39">
        <v>0</v>
      </c>
      <c r="AP629" s="39"/>
    </row>
    <row r="630" spans="1:42">
      <c r="A630" s="27" t="s">
        <v>2463</v>
      </c>
      <c r="B630" s="27" t="s">
        <v>1583</v>
      </c>
      <c r="C630" s="28">
        <v>25883</v>
      </c>
      <c r="D630" s="28">
        <v>173056</v>
      </c>
      <c r="E630" s="27" t="s">
        <v>1824</v>
      </c>
      <c r="F630" s="28">
        <v>416</v>
      </c>
      <c r="G630" s="28">
        <v>416</v>
      </c>
      <c r="H630" s="39">
        <v>1</v>
      </c>
      <c r="I630" s="40">
        <f t="shared" si="4"/>
        <v>0</v>
      </c>
      <c r="J630" s="33">
        <f t="shared" si="5"/>
        <v>1</v>
      </c>
      <c r="K630" s="41">
        <v>609.60479999999995</v>
      </c>
      <c r="L630" s="41">
        <v>67.333860000000001</v>
      </c>
      <c r="M630" s="39">
        <v>0</v>
      </c>
      <c r="N630" s="39">
        <v>0</v>
      </c>
      <c r="O630" s="39">
        <v>0</v>
      </c>
      <c r="P630" s="39">
        <v>0</v>
      </c>
      <c r="Q630" s="39">
        <v>1</v>
      </c>
      <c r="R630" s="39">
        <v>0</v>
      </c>
      <c r="S630" s="39">
        <v>0</v>
      </c>
      <c r="T630" s="39">
        <v>0</v>
      </c>
      <c r="U630" s="39">
        <v>0</v>
      </c>
      <c r="V630" s="39">
        <v>0</v>
      </c>
      <c r="W630" s="39">
        <v>0</v>
      </c>
      <c r="X630" s="39">
        <v>0</v>
      </c>
      <c r="Y630" s="39">
        <v>0</v>
      </c>
      <c r="Z630" s="39">
        <v>0</v>
      </c>
      <c r="AA630" s="39">
        <v>0</v>
      </c>
      <c r="AB630" s="39">
        <v>0</v>
      </c>
      <c r="AC630" s="39">
        <v>0</v>
      </c>
      <c r="AD630" s="39">
        <v>0</v>
      </c>
      <c r="AE630" s="39">
        <v>0</v>
      </c>
      <c r="AF630" s="39">
        <v>0</v>
      </c>
      <c r="AG630" s="39">
        <v>0</v>
      </c>
      <c r="AH630" s="39">
        <v>0</v>
      </c>
      <c r="AI630" s="39">
        <v>0</v>
      </c>
      <c r="AJ630" s="39">
        <v>0</v>
      </c>
      <c r="AK630" s="39">
        <v>0</v>
      </c>
      <c r="AL630" s="39">
        <v>0</v>
      </c>
      <c r="AM630" s="39">
        <v>0</v>
      </c>
      <c r="AN630" s="39">
        <v>0</v>
      </c>
      <c r="AO630" s="39">
        <v>0</v>
      </c>
      <c r="AP630" s="39"/>
    </row>
    <row r="631" spans="1:42">
      <c r="A631" s="27" t="s">
        <v>2464</v>
      </c>
      <c r="B631" s="27" t="s">
        <v>1717</v>
      </c>
      <c r="C631" s="28">
        <v>33582</v>
      </c>
      <c r="D631" s="28">
        <v>173056</v>
      </c>
      <c r="E631" s="27" t="s">
        <v>1824</v>
      </c>
      <c r="F631" s="28">
        <v>416</v>
      </c>
      <c r="G631" s="28">
        <v>416</v>
      </c>
      <c r="H631" s="39">
        <v>1</v>
      </c>
      <c r="I631" s="40">
        <f t="shared" si="4"/>
        <v>0</v>
      </c>
      <c r="J631" s="33">
        <f t="shared" si="5"/>
        <v>1</v>
      </c>
      <c r="K631" s="41">
        <v>1282.28</v>
      </c>
      <c r="L631" s="41">
        <v>63.504620000000003</v>
      </c>
      <c r="M631" s="39">
        <v>0</v>
      </c>
      <c r="N631" s="39">
        <v>0</v>
      </c>
      <c r="O631" s="39">
        <v>0</v>
      </c>
      <c r="P631" s="39">
        <v>0</v>
      </c>
      <c r="Q631" s="39">
        <v>1</v>
      </c>
      <c r="R631" s="39">
        <v>0</v>
      </c>
      <c r="S631" s="39">
        <v>0</v>
      </c>
      <c r="T631" s="39">
        <v>0</v>
      </c>
      <c r="U631" s="39">
        <v>0</v>
      </c>
      <c r="V631" s="39">
        <v>0</v>
      </c>
      <c r="W631" s="39">
        <v>0</v>
      </c>
      <c r="X631" s="39">
        <v>0</v>
      </c>
      <c r="Y631" s="39">
        <v>0</v>
      </c>
      <c r="Z631" s="39">
        <v>0</v>
      </c>
      <c r="AA631" s="39">
        <v>0</v>
      </c>
      <c r="AB631" s="39">
        <v>0</v>
      </c>
      <c r="AC631" s="39">
        <v>0</v>
      </c>
      <c r="AD631" s="39">
        <v>0</v>
      </c>
      <c r="AE631" s="39">
        <v>0</v>
      </c>
      <c r="AF631" s="39">
        <v>0</v>
      </c>
      <c r="AG631" s="39">
        <v>0</v>
      </c>
      <c r="AH631" s="39">
        <v>0</v>
      </c>
      <c r="AI631" s="39">
        <v>0</v>
      </c>
      <c r="AJ631" s="39">
        <v>0</v>
      </c>
      <c r="AK631" s="39">
        <v>0</v>
      </c>
      <c r="AL631" s="39">
        <v>0</v>
      </c>
      <c r="AM631" s="39">
        <v>0</v>
      </c>
      <c r="AN631" s="39">
        <v>0</v>
      </c>
      <c r="AO631" s="39">
        <v>0</v>
      </c>
      <c r="AP631" s="39"/>
    </row>
    <row r="632" spans="1:42">
      <c r="A632" s="27" t="s">
        <v>2465</v>
      </c>
      <c r="B632" s="27" t="s">
        <v>1718</v>
      </c>
      <c r="C632" s="28">
        <v>33469</v>
      </c>
      <c r="D632" s="28">
        <v>173056</v>
      </c>
      <c r="E632" s="27" t="s">
        <v>1824</v>
      </c>
      <c r="F632" s="28">
        <v>416</v>
      </c>
      <c r="G632" s="28">
        <v>416</v>
      </c>
      <c r="H632" s="39">
        <v>1</v>
      </c>
      <c r="I632" s="40">
        <f t="shared" si="4"/>
        <v>0</v>
      </c>
      <c r="J632" s="33">
        <f t="shared" si="5"/>
        <v>1</v>
      </c>
      <c r="K632" s="41">
        <v>1648.15</v>
      </c>
      <c r="L632" s="41">
        <v>82.436999999999998</v>
      </c>
      <c r="M632" s="39">
        <v>0</v>
      </c>
      <c r="N632" s="39">
        <v>0</v>
      </c>
      <c r="O632" s="39">
        <v>0</v>
      </c>
      <c r="P632" s="39">
        <v>0</v>
      </c>
      <c r="Q632" s="39">
        <v>1</v>
      </c>
      <c r="R632" s="39">
        <v>0</v>
      </c>
      <c r="S632" s="39">
        <v>0</v>
      </c>
      <c r="T632" s="39">
        <v>0</v>
      </c>
      <c r="U632" s="39">
        <v>0</v>
      </c>
      <c r="V632" s="39">
        <v>0</v>
      </c>
      <c r="W632" s="39">
        <v>0</v>
      </c>
      <c r="X632" s="39">
        <v>0</v>
      </c>
      <c r="Y632" s="39">
        <v>0</v>
      </c>
      <c r="Z632" s="39">
        <v>0</v>
      </c>
      <c r="AA632" s="39">
        <v>0</v>
      </c>
      <c r="AB632" s="39">
        <v>0</v>
      </c>
      <c r="AC632" s="39">
        <v>0</v>
      </c>
      <c r="AD632" s="39">
        <v>0</v>
      </c>
      <c r="AE632" s="39">
        <v>0</v>
      </c>
      <c r="AF632" s="39">
        <v>0</v>
      </c>
      <c r="AG632" s="39">
        <v>0</v>
      </c>
      <c r="AH632" s="39">
        <v>0</v>
      </c>
      <c r="AI632" s="39">
        <v>0</v>
      </c>
      <c r="AJ632" s="39">
        <v>0</v>
      </c>
      <c r="AK632" s="39">
        <v>0</v>
      </c>
      <c r="AL632" s="39">
        <v>0</v>
      </c>
      <c r="AM632" s="39">
        <v>0</v>
      </c>
      <c r="AN632" s="39">
        <v>0</v>
      </c>
      <c r="AO632" s="39">
        <v>0</v>
      </c>
      <c r="AP632" s="39"/>
    </row>
    <row r="633" spans="1:42">
      <c r="A633" s="27" t="s">
        <v>2466</v>
      </c>
      <c r="B633" s="27" t="s">
        <v>1719</v>
      </c>
      <c r="C633" s="28">
        <v>36294</v>
      </c>
      <c r="D633" s="28">
        <v>173056</v>
      </c>
      <c r="E633" s="27" t="s">
        <v>1824</v>
      </c>
      <c r="F633" s="28">
        <v>416</v>
      </c>
      <c r="G633" s="28">
        <v>416</v>
      </c>
      <c r="H633" s="39">
        <v>1</v>
      </c>
      <c r="I633" s="40">
        <f t="shared" si="4"/>
        <v>0</v>
      </c>
      <c r="J633" s="33">
        <f t="shared" si="5"/>
        <v>1</v>
      </c>
      <c r="K633" s="41">
        <v>1258.49</v>
      </c>
      <c r="L633" s="41">
        <v>54.939520000000002</v>
      </c>
      <c r="M633" s="39">
        <v>0</v>
      </c>
      <c r="N633" s="39">
        <v>0</v>
      </c>
      <c r="O633" s="39">
        <v>0</v>
      </c>
      <c r="P633" s="39">
        <v>0</v>
      </c>
      <c r="Q633" s="39">
        <v>1</v>
      </c>
      <c r="R633" s="39">
        <v>0</v>
      </c>
      <c r="S633" s="39">
        <v>0</v>
      </c>
      <c r="T633" s="39">
        <v>0</v>
      </c>
      <c r="U633" s="39">
        <v>0</v>
      </c>
      <c r="V633" s="39">
        <v>0</v>
      </c>
      <c r="W633" s="39">
        <v>0</v>
      </c>
      <c r="X633" s="39">
        <v>0</v>
      </c>
      <c r="Y633" s="39">
        <v>0</v>
      </c>
      <c r="Z633" s="39">
        <v>0</v>
      </c>
      <c r="AA633" s="39">
        <v>0</v>
      </c>
      <c r="AB633" s="39">
        <v>0</v>
      </c>
      <c r="AC633" s="39">
        <v>0</v>
      </c>
      <c r="AD633" s="39">
        <v>0</v>
      </c>
      <c r="AE633" s="39">
        <v>0</v>
      </c>
      <c r="AF633" s="39">
        <v>0</v>
      </c>
      <c r="AG633" s="39">
        <v>0</v>
      </c>
      <c r="AH633" s="39">
        <v>0</v>
      </c>
      <c r="AI633" s="39">
        <v>0</v>
      </c>
      <c r="AJ633" s="39">
        <v>0</v>
      </c>
      <c r="AK633" s="39">
        <v>0</v>
      </c>
      <c r="AL633" s="39">
        <v>0</v>
      </c>
      <c r="AM633" s="39">
        <v>0</v>
      </c>
      <c r="AN633" s="39">
        <v>0</v>
      </c>
      <c r="AO633" s="39">
        <v>0</v>
      </c>
      <c r="AP633" s="39"/>
    </row>
    <row r="634" spans="1:42">
      <c r="A634" s="27" t="s">
        <v>2467</v>
      </c>
      <c r="B634" s="27" t="s">
        <v>1720</v>
      </c>
      <c r="C634" s="28">
        <v>33769</v>
      </c>
      <c r="D634" s="28">
        <v>173056</v>
      </c>
      <c r="E634" s="27" t="s">
        <v>1824</v>
      </c>
      <c r="F634" s="28">
        <v>416</v>
      </c>
      <c r="G634" s="28">
        <v>416</v>
      </c>
      <c r="H634" s="39">
        <v>1</v>
      </c>
      <c r="I634" s="40">
        <f t="shared" si="4"/>
        <v>0</v>
      </c>
      <c r="J634" s="33">
        <f t="shared" si="5"/>
        <v>1</v>
      </c>
      <c r="K634" s="41">
        <v>923.99800000000005</v>
      </c>
      <c r="L634" s="41">
        <v>69.264799999999994</v>
      </c>
      <c r="M634" s="39">
        <v>0</v>
      </c>
      <c r="N634" s="39">
        <v>0</v>
      </c>
      <c r="O634" s="39">
        <v>0</v>
      </c>
      <c r="P634" s="39">
        <v>0</v>
      </c>
      <c r="Q634" s="39">
        <v>1</v>
      </c>
      <c r="R634" s="39">
        <v>0</v>
      </c>
      <c r="S634" s="39">
        <v>0</v>
      </c>
      <c r="T634" s="39">
        <v>0</v>
      </c>
      <c r="U634" s="39">
        <v>0</v>
      </c>
      <c r="V634" s="39">
        <v>0</v>
      </c>
      <c r="W634" s="39">
        <v>0</v>
      </c>
      <c r="X634" s="39">
        <v>0</v>
      </c>
      <c r="Y634" s="39">
        <v>0</v>
      </c>
      <c r="Z634" s="39">
        <v>0</v>
      </c>
      <c r="AA634" s="39">
        <v>0</v>
      </c>
      <c r="AB634" s="39">
        <v>0</v>
      </c>
      <c r="AC634" s="39">
        <v>0</v>
      </c>
      <c r="AD634" s="39">
        <v>0</v>
      </c>
      <c r="AE634" s="39">
        <v>0</v>
      </c>
      <c r="AF634" s="39">
        <v>0</v>
      </c>
      <c r="AG634" s="39">
        <v>0</v>
      </c>
      <c r="AH634" s="39">
        <v>0</v>
      </c>
      <c r="AI634" s="39">
        <v>0</v>
      </c>
      <c r="AJ634" s="39">
        <v>0</v>
      </c>
      <c r="AK634" s="39">
        <v>0</v>
      </c>
      <c r="AL634" s="39">
        <v>0</v>
      </c>
      <c r="AM634" s="39">
        <v>0</v>
      </c>
      <c r="AN634" s="39">
        <v>0</v>
      </c>
      <c r="AO634" s="39">
        <v>0</v>
      </c>
      <c r="AP634" s="39"/>
    </row>
    <row r="635" spans="1:42">
      <c r="A635" s="27" t="s">
        <v>2468</v>
      </c>
      <c r="B635" s="27" t="s">
        <v>536</v>
      </c>
      <c r="C635" s="28">
        <v>29487</v>
      </c>
      <c r="D635" s="28">
        <v>173056</v>
      </c>
      <c r="E635" s="27" t="s">
        <v>1824</v>
      </c>
      <c r="F635" s="28">
        <v>416</v>
      </c>
      <c r="G635" s="28">
        <v>416</v>
      </c>
      <c r="H635" s="39">
        <v>1</v>
      </c>
      <c r="I635" s="40">
        <f t="shared" si="4"/>
        <v>0</v>
      </c>
      <c r="J635" s="33">
        <f t="shared" si="5"/>
        <v>1</v>
      </c>
      <c r="K635" s="41">
        <v>1914.854</v>
      </c>
      <c r="L635" s="41">
        <v>77.907179999999997</v>
      </c>
      <c r="M635" s="39">
        <v>0</v>
      </c>
      <c r="N635" s="39">
        <v>0</v>
      </c>
      <c r="O635" s="39">
        <v>0</v>
      </c>
      <c r="P635" s="39">
        <v>0</v>
      </c>
      <c r="Q635" s="39">
        <v>1</v>
      </c>
      <c r="R635" s="39">
        <v>0</v>
      </c>
      <c r="S635" s="39">
        <v>0</v>
      </c>
      <c r="T635" s="39">
        <v>0</v>
      </c>
      <c r="U635" s="39">
        <v>0</v>
      </c>
      <c r="V635" s="39">
        <v>0</v>
      </c>
      <c r="W635" s="39">
        <v>0</v>
      </c>
      <c r="X635" s="39">
        <v>0</v>
      </c>
      <c r="Y635" s="39">
        <v>0</v>
      </c>
      <c r="Z635" s="39">
        <v>0</v>
      </c>
      <c r="AA635" s="39">
        <v>0</v>
      </c>
      <c r="AB635" s="39">
        <v>0</v>
      </c>
      <c r="AC635" s="39">
        <v>0</v>
      </c>
      <c r="AD635" s="39">
        <v>0</v>
      </c>
      <c r="AE635" s="39">
        <v>0</v>
      </c>
      <c r="AF635" s="39">
        <v>0</v>
      </c>
      <c r="AG635" s="39">
        <v>0</v>
      </c>
      <c r="AH635" s="39">
        <v>0</v>
      </c>
      <c r="AI635" s="39">
        <v>0</v>
      </c>
      <c r="AJ635" s="39">
        <v>0</v>
      </c>
      <c r="AK635" s="39">
        <v>0</v>
      </c>
      <c r="AL635" s="39">
        <v>0</v>
      </c>
      <c r="AM635" s="39">
        <v>0</v>
      </c>
      <c r="AN635" s="39">
        <v>0</v>
      </c>
      <c r="AO635" s="39">
        <v>0</v>
      </c>
      <c r="AP635" s="39"/>
    </row>
    <row r="636" spans="1:42">
      <c r="A636" s="27" t="s">
        <v>2469</v>
      </c>
      <c r="B636" s="27" t="s">
        <v>537</v>
      </c>
      <c r="C636" s="28">
        <v>28187</v>
      </c>
      <c r="D636" s="28">
        <v>173056</v>
      </c>
      <c r="E636" s="27" t="s">
        <v>1824</v>
      </c>
      <c r="F636" s="28">
        <v>416</v>
      </c>
      <c r="G636" s="28">
        <v>416</v>
      </c>
      <c r="H636" s="39">
        <v>1</v>
      </c>
      <c r="I636" s="40">
        <f t="shared" si="4"/>
        <v>0</v>
      </c>
      <c r="J636" s="33">
        <f t="shared" si="5"/>
        <v>1</v>
      </c>
      <c r="K636" s="41">
        <v>504.86360000000002</v>
      </c>
      <c r="L636" s="41">
        <v>85.946870000000004</v>
      </c>
      <c r="M636" s="39">
        <v>0</v>
      </c>
      <c r="N636" s="39">
        <v>0</v>
      </c>
      <c r="O636" s="39">
        <v>0</v>
      </c>
      <c r="P636" s="39">
        <v>0</v>
      </c>
      <c r="Q636" s="39">
        <v>1</v>
      </c>
      <c r="R636" s="39">
        <v>0</v>
      </c>
      <c r="S636" s="39">
        <v>0</v>
      </c>
      <c r="T636" s="39">
        <v>0</v>
      </c>
      <c r="U636" s="39">
        <v>0</v>
      </c>
      <c r="V636" s="39">
        <v>0</v>
      </c>
      <c r="W636" s="39">
        <v>0</v>
      </c>
      <c r="X636" s="39">
        <v>0</v>
      </c>
      <c r="Y636" s="39">
        <v>0</v>
      </c>
      <c r="Z636" s="39">
        <v>0</v>
      </c>
      <c r="AA636" s="39">
        <v>0</v>
      </c>
      <c r="AB636" s="39">
        <v>0</v>
      </c>
      <c r="AC636" s="39">
        <v>0</v>
      </c>
      <c r="AD636" s="39">
        <v>0</v>
      </c>
      <c r="AE636" s="39">
        <v>0</v>
      </c>
      <c r="AF636" s="39">
        <v>0</v>
      </c>
      <c r="AG636" s="39">
        <v>0</v>
      </c>
      <c r="AH636" s="39">
        <v>0</v>
      </c>
      <c r="AI636" s="39">
        <v>0</v>
      </c>
      <c r="AJ636" s="39">
        <v>0</v>
      </c>
      <c r="AK636" s="39">
        <v>0</v>
      </c>
      <c r="AL636" s="39">
        <v>0</v>
      </c>
      <c r="AM636" s="39">
        <v>0</v>
      </c>
      <c r="AN636" s="39">
        <v>0</v>
      </c>
      <c r="AO636" s="39">
        <v>0</v>
      </c>
      <c r="AP636" s="39"/>
    </row>
    <row r="637" spans="1:42">
      <c r="A637" s="27" t="s">
        <v>2470</v>
      </c>
      <c r="B637" s="27" t="s">
        <v>1721</v>
      </c>
      <c r="C637" s="28">
        <v>28033</v>
      </c>
      <c r="D637" s="28">
        <v>173056</v>
      </c>
      <c r="E637" s="27" t="s">
        <v>1824</v>
      </c>
      <c r="F637" s="28">
        <v>416</v>
      </c>
      <c r="G637" s="28">
        <v>416</v>
      </c>
      <c r="H637" s="39">
        <v>1</v>
      </c>
      <c r="I637" s="40">
        <f t="shared" si="4"/>
        <v>0</v>
      </c>
      <c r="J637" s="33">
        <f t="shared" si="5"/>
        <v>1</v>
      </c>
      <c r="K637" s="41">
        <v>744.84119999999996</v>
      </c>
      <c r="L637" s="41">
        <v>76.570070000000001</v>
      </c>
      <c r="M637" s="39">
        <v>0</v>
      </c>
      <c r="N637" s="39">
        <v>0</v>
      </c>
      <c r="O637" s="39">
        <v>0</v>
      </c>
      <c r="P637" s="39">
        <v>0</v>
      </c>
      <c r="Q637" s="39">
        <v>1</v>
      </c>
      <c r="R637" s="39">
        <v>0</v>
      </c>
      <c r="S637" s="39">
        <v>0</v>
      </c>
      <c r="T637" s="39">
        <v>0</v>
      </c>
      <c r="U637" s="39">
        <v>0</v>
      </c>
      <c r="V637" s="39">
        <v>0</v>
      </c>
      <c r="W637" s="39">
        <v>0</v>
      </c>
      <c r="X637" s="39">
        <v>0</v>
      </c>
      <c r="Y637" s="39">
        <v>0</v>
      </c>
      <c r="Z637" s="39">
        <v>0</v>
      </c>
      <c r="AA637" s="39">
        <v>0</v>
      </c>
      <c r="AB637" s="39">
        <v>0</v>
      </c>
      <c r="AC637" s="39">
        <v>0</v>
      </c>
      <c r="AD637" s="39">
        <v>0</v>
      </c>
      <c r="AE637" s="39">
        <v>0</v>
      </c>
      <c r="AF637" s="39">
        <v>0</v>
      </c>
      <c r="AG637" s="39">
        <v>0</v>
      </c>
      <c r="AH637" s="39">
        <v>0</v>
      </c>
      <c r="AI637" s="39">
        <v>0</v>
      </c>
      <c r="AJ637" s="39">
        <v>0</v>
      </c>
      <c r="AK637" s="39">
        <v>0</v>
      </c>
      <c r="AL637" s="39">
        <v>0</v>
      </c>
      <c r="AM637" s="39">
        <v>0</v>
      </c>
      <c r="AN637" s="39">
        <v>0</v>
      </c>
      <c r="AO637" s="39">
        <v>0</v>
      </c>
      <c r="AP637" s="39"/>
    </row>
    <row r="638" spans="1:42">
      <c r="A638" s="27" t="s">
        <v>2471</v>
      </c>
      <c r="B638" s="27" t="s">
        <v>1722</v>
      </c>
      <c r="C638" s="28">
        <v>36677</v>
      </c>
      <c r="D638" s="28">
        <v>173056</v>
      </c>
      <c r="E638" s="27" t="s">
        <v>1824</v>
      </c>
      <c r="F638" s="28">
        <v>416</v>
      </c>
      <c r="G638" s="28">
        <v>416</v>
      </c>
      <c r="H638" s="39">
        <v>1</v>
      </c>
      <c r="I638" s="40">
        <f t="shared" si="4"/>
        <v>0</v>
      </c>
      <c r="J638" s="33">
        <f t="shared" si="5"/>
        <v>1</v>
      </c>
      <c r="K638" s="41">
        <v>1981.056</v>
      </c>
      <c r="L638" s="41">
        <v>64.772440000000003</v>
      </c>
      <c r="M638" s="39">
        <v>0</v>
      </c>
      <c r="N638" s="39">
        <v>0</v>
      </c>
      <c r="O638" s="39">
        <v>0</v>
      </c>
      <c r="P638" s="39">
        <v>0</v>
      </c>
      <c r="Q638" s="39">
        <v>1</v>
      </c>
      <c r="R638" s="39">
        <v>0</v>
      </c>
      <c r="S638" s="39">
        <v>0</v>
      </c>
      <c r="T638" s="39">
        <v>0</v>
      </c>
      <c r="U638" s="39">
        <v>0</v>
      </c>
      <c r="V638" s="39">
        <v>0</v>
      </c>
      <c r="W638" s="39">
        <v>0</v>
      </c>
      <c r="X638" s="39">
        <v>0</v>
      </c>
      <c r="Y638" s="39">
        <v>0</v>
      </c>
      <c r="Z638" s="39">
        <v>0</v>
      </c>
      <c r="AA638" s="39">
        <v>0</v>
      </c>
      <c r="AB638" s="39">
        <v>0</v>
      </c>
      <c r="AC638" s="39">
        <v>0</v>
      </c>
      <c r="AD638" s="39">
        <v>0</v>
      </c>
      <c r="AE638" s="39">
        <v>0</v>
      </c>
      <c r="AF638" s="39">
        <v>0</v>
      </c>
      <c r="AG638" s="39">
        <v>0</v>
      </c>
      <c r="AH638" s="39">
        <v>0</v>
      </c>
      <c r="AI638" s="39">
        <v>0</v>
      </c>
      <c r="AJ638" s="39">
        <v>0</v>
      </c>
      <c r="AK638" s="39">
        <v>0</v>
      </c>
      <c r="AL638" s="39">
        <v>0</v>
      </c>
      <c r="AM638" s="39">
        <v>0</v>
      </c>
      <c r="AN638" s="39">
        <v>0</v>
      </c>
      <c r="AO638" s="39">
        <v>0</v>
      </c>
      <c r="AP638" s="39"/>
    </row>
    <row r="639" spans="1:42">
      <c r="A639" s="27" t="s">
        <v>2472</v>
      </c>
      <c r="B639" s="27" t="s">
        <v>538</v>
      </c>
      <c r="C639" s="28">
        <v>26022</v>
      </c>
      <c r="D639" s="28">
        <v>173056</v>
      </c>
      <c r="E639" s="27" t="s">
        <v>1824</v>
      </c>
      <c r="F639" s="28">
        <v>416</v>
      </c>
      <c r="G639" s="28">
        <v>416</v>
      </c>
      <c r="H639" s="39">
        <v>1</v>
      </c>
      <c r="I639" s="40">
        <f t="shared" si="4"/>
        <v>0</v>
      </c>
      <c r="J639" s="33">
        <f t="shared" si="5"/>
        <v>1</v>
      </c>
      <c r="K639" s="41">
        <v>531.23050000000001</v>
      </c>
      <c r="L639" s="41">
        <v>94.039000000000001</v>
      </c>
      <c r="M639" s="39">
        <v>0</v>
      </c>
      <c r="N639" s="39">
        <v>0</v>
      </c>
      <c r="O639" s="39">
        <v>0</v>
      </c>
      <c r="P639" s="39">
        <v>0</v>
      </c>
      <c r="Q639" s="39">
        <v>1</v>
      </c>
      <c r="R639" s="39">
        <v>0</v>
      </c>
      <c r="S639" s="39">
        <v>0</v>
      </c>
      <c r="T639" s="39">
        <v>0</v>
      </c>
      <c r="U639" s="39">
        <v>0</v>
      </c>
      <c r="V639" s="39">
        <v>0</v>
      </c>
      <c r="W639" s="39">
        <v>0</v>
      </c>
      <c r="X639" s="39">
        <v>0</v>
      </c>
      <c r="Y639" s="39">
        <v>0</v>
      </c>
      <c r="Z639" s="39">
        <v>0</v>
      </c>
      <c r="AA639" s="39">
        <v>0</v>
      </c>
      <c r="AB639" s="39">
        <v>0</v>
      </c>
      <c r="AC639" s="39">
        <v>0</v>
      </c>
      <c r="AD639" s="39">
        <v>0</v>
      </c>
      <c r="AE639" s="39">
        <v>0</v>
      </c>
      <c r="AF639" s="39">
        <v>0</v>
      </c>
      <c r="AG639" s="39">
        <v>0</v>
      </c>
      <c r="AH639" s="39">
        <v>0</v>
      </c>
      <c r="AI639" s="39">
        <v>0</v>
      </c>
      <c r="AJ639" s="39">
        <v>0</v>
      </c>
      <c r="AK639" s="39">
        <v>0</v>
      </c>
      <c r="AL639" s="39">
        <v>0</v>
      </c>
      <c r="AM639" s="39">
        <v>0</v>
      </c>
      <c r="AN639" s="39">
        <v>0</v>
      </c>
      <c r="AO639" s="39">
        <v>0</v>
      </c>
      <c r="AP639" s="39"/>
    </row>
    <row r="640" spans="1:42">
      <c r="A640" s="27" t="s">
        <v>2473</v>
      </c>
      <c r="B640" s="27" t="s">
        <v>1723</v>
      </c>
      <c r="C640" s="28">
        <v>43031</v>
      </c>
      <c r="D640" s="28">
        <v>173056</v>
      </c>
      <c r="E640" s="27" t="s">
        <v>1824</v>
      </c>
      <c r="F640" s="28">
        <v>416</v>
      </c>
      <c r="G640" s="28">
        <v>416</v>
      </c>
      <c r="H640" s="39">
        <v>1</v>
      </c>
      <c r="I640" s="40">
        <f t="shared" si="4"/>
        <v>0</v>
      </c>
      <c r="J640" s="33">
        <f t="shared" si="5"/>
        <v>1</v>
      </c>
      <c r="K640" s="41">
        <v>1787.3620000000001</v>
      </c>
      <c r="L640" s="41">
        <v>57.585830000000001</v>
      </c>
      <c r="M640" s="39">
        <v>0</v>
      </c>
      <c r="N640" s="39">
        <v>0</v>
      </c>
      <c r="O640" s="39">
        <v>0</v>
      </c>
      <c r="P640" s="39">
        <v>0</v>
      </c>
      <c r="Q640" s="39">
        <v>1</v>
      </c>
      <c r="R640" s="39">
        <v>0</v>
      </c>
      <c r="S640" s="39">
        <v>0</v>
      </c>
      <c r="T640" s="39">
        <v>0</v>
      </c>
      <c r="U640" s="39">
        <v>0</v>
      </c>
      <c r="V640" s="39">
        <v>0</v>
      </c>
      <c r="W640" s="39">
        <v>0</v>
      </c>
      <c r="X640" s="39">
        <v>0</v>
      </c>
      <c r="Y640" s="39">
        <v>0</v>
      </c>
      <c r="Z640" s="39">
        <v>0</v>
      </c>
      <c r="AA640" s="39">
        <v>0</v>
      </c>
      <c r="AB640" s="39">
        <v>0</v>
      </c>
      <c r="AC640" s="39">
        <v>0</v>
      </c>
      <c r="AD640" s="39">
        <v>0</v>
      </c>
      <c r="AE640" s="39">
        <v>0</v>
      </c>
      <c r="AF640" s="39">
        <v>0</v>
      </c>
      <c r="AG640" s="39">
        <v>0</v>
      </c>
      <c r="AH640" s="39">
        <v>0</v>
      </c>
      <c r="AI640" s="39">
        <v>0</v>
      </c>
      <c r="AJ640" s="39">
        <v>0</v>
      </c>
      <c r="AK640" s="39">
        <v>0</v>
      </c>
      <c r="AL640" s="39">
        <v>0</v>
      </c>
      <c r="AM640" s="39">
        <v>0</v>
      </c>
      <c r="AN640" s="39">
        <v>0</v>
      </c>
      <c r="AO640" s="39">
        <v>0</v>
      </c>
      <c r="AP640" s="39"/>
    </row>
    <row r="641" spans="1:42">
      <c r="A641" s="27" t="s">
        <v>2474</v>
      </c>
      <c r="B641" s="27" t="s">
        <v>1724</v>
      </c>
      <c r="C641" s="28">
        <v>40533</v>
      </c>
      <c r="D641" s="28">
        <v>173056</v>
      </c>
      <c r="E641" s="27" t="s">
        <v>1824</v>
      </c>
      <c r="F641" s="28">
        <v>416</v>
      </c>
      <c r="G641" s="28">
        <v>416</v>
      </c>
      <c r="H641" s="39">
        <v>1</v>
      </c>
      <c r="I641" s="40">
        <f t="shared" si="4"/>
        <v>0</v>
      </c>
      <c r="J641" s="33">
        <f t="shared" si="5"/>
        <v>1</v>
      </c>
      <c r="K641" s="41">
        <v>2082.817</v>
      </c>
      <c r="L641" s="41">
        <v>61.372790000000002</v>
      </c>
      <c r="M641" s="39">
        <v>0</v>
      </c>
      <c r="N641" s="39">
        <v>0</v>
      </c>
      <c r="O641" s="39">
        <v>0</v>
      </c>
      <c r="P641" s="39">
        <v>0</v>
      </c>
      <c r="Q641" s="39">
        <v>1</v>
      </c>
      <c r="R641" s="39">
        <v>0</v>
      </c>
      <c r="S641" s="39">
        <v>0</v>
      </c>
      <c r="T641" s="39">
        <v>0</v>
      </c>
      <c r="U641" s="39">
        <v>0</v>
      </c>
      <c r="V641" s="39">
        <v>0</v>
      </c>
      <c r="W641" s="39">
        <v>0</v>
      </c>
      <c r="X641" s="39">
        <v>0</v>
      </c>
      <c r="Y641" s="39">
        <v>0</v>
      </c>
      <c r="Z641" s="39">
        <v>0</v>
      </c>
      <c r="AA641" s="39">
        <v>0</v>
      </c>
      <c r="AB641" s="39">
        <v>0</v>
      </c>
      <c r="AC641" s="39">
        <v>0</v>
      </c>
      <c r="AD641" s="39">
        <v>0</v>
      </c>
      <c r="AE641" s="39">
        <v>0</v>
      </c>
      <c r="AF641" s="39">
        <v>0</v>
      </c>
      <c r="AG641" s="39">
        <v>0</v>
      </c>
      <c r="AH641" s="39">
        <v>0</v>
      </c>
      <c r="AI641" s="39">
        <v>0</v>
      </c>
      <c r="AJ641" s="39">
        <v>0</v>
      </c>
      <c r="AK641" s="39">
        <v>0</v>
      </c>
      <c r="AL641" s="39">
        <v>0</v>
      </c>
      <c r="AM641" s="39">
        <v>0</v>
      </c>
      <c r="AN641" s="39">
        <v>0</v>
      </c>
      <c r="AO641" s="39">
        <v>0</v>
      </c>
      <c r="AP641" s="39"/>
    </row>
    <row r="642" spans="1:42">
      <c r="A642" s="27" t="s">
        <v>2475</v>
      </c>
      <c r="B642" s="27" t="s">
        <v>539</v>
      </c>
      <c r="C642" s="28">
        <v>32561</v>
      </c>
      <c r="D642" s="28">
        <v>173056</v>
      </c>
      <c r="E642" s="27" t="s">
        <v>1824</v>
      </c>
      <c r="F642" s="28">
        <v>416</v>
      </c>
      <c r="G642" s="28">
        <v>416</v>
      </c>
      <c r="H642" s="39">
        <v>1</v>
      </c>
      <c r="I642" s="40">
        <f t="shared" si="4"/>
        <v>0</v>
      </c>
      <c r="J642" s="33">
        <f t="shared" si="5"/>
        <v>1</v>
      </c>
      <c r="K642" s="41">
        <v>1655.454</v>
      </c>
      <c r="L642" s="41">
        <v>67.963040000000007</v>
      </c>
      <c r="M642" s="39">
        <v>0</v>
      </c>
      <c r="N642" s="39">
        <v>0</v>
      </c>
      <c r="O642" s="39">
        <v>0</v>
      </c>
      <c r="P642" s="39">
        <v>0</v>
      </c>
      <c r="Q642" s="39">
        <v>1</v>
      </c>
      <c r="R642" s="39">
        <v>0</v>
      </c>
      <c r="S642" s="39">
        <v>0</v>
      </c>
      <c r="T642" s="39">
        <v>0</v>
      </c>
      <c r="U642" s="39">
        <v>0</v>
      </c>
      <c r="V642" s="39">
        <v>0</v>
      </c>
      <c r="W642" s="39">
        <v>0</v>
      </c>
      <c r="X642" s="39">
        <v>0</v>
      </c>
      <c r="Y642" s="39">
        <v>0</v>
      </c>
      <c r="Z642" s="39">
        <v>0</v>
      </c>
      <c r="AA642" s="39">
        <v>0</v>
      </c>
      <c r="AB642" s="39">
        <v>0</v>
      </c>
      <c r="AC642" s="39">
        <v>0</v>
      </c>
      <c r="AD642" s="39">
        <v>0</v>
      </c>
      <c r="AE642" s="39">
        <v>0</v>
      </c>
      <c r="AF642" s="39">
        <v>0</v>
      </c>
      <c r="AG642" s="39">
        <v>0</v>
      </c>
      <c r="AH642" s="39">
        <v>0</v>
      </c>
      <c r="AI642" s="39">
        <v>0</v>
      </c>
      <c r="AJ642" s="39">
        <v>0</v>
      </c>
      <c r="AK642" s="39">
        <v>0</v>
      </c>
      <c r="AL642" s="39">
        <v>0</v>
      </c>
      <c r="AM642" s="39">
        <v>0</v>
      </c>
      <c r="AN642" s="39">
        <v>0</v>
      </c>
      <c r="AO642" s="39">
        <v>0</v>
      </c>
      <c r="AP642" s="39"/>
    </row>
    <row r="643" spans="1:42">
      <c r="A643" s="27" t="s">
        <v>2476</v>
      </c>
      <c r="B643" s="27" t="s">
        <v>540</v>
      </c>
      <c r="C643" s="28">
        <v>23845</v>
      </c>
      <c r="D643" s="28">
        <v>173056</v>
      </c>
      <c r="E643" s="27" t="s">
        <v>1824</v>
      </c>
      <c r="F643" s="28">
        <v>416</v>
      </c>
      <c r="G643" s="28">
        <v>416</v>
      </c>
      <c r="H643" s="39">
        <v>1</v>
      </c>
      <c r="I643" s="40">
        <f t="shared" si="4"/>
        <v>0</v>
      </c>
      <c r="J643" s="33">
        <f t="shared" si="5"/>
        <v>1</v>
      </c>
      <c r="K643" s="41">
        <v>474.5197</v>
      </c>
      <c r="L643" s="41">
        <v>78.745670000000004</v>
      </c>
      <c r="M643" s="39">
        <v>0</v>
      </c>
      <c r="N643" s="39">
        <v>0</v>
      </c>
      <c r="O643" s="39">
        <v>0</v>
      </c>
      <c r="P643" s="39">
        <v>0</v>
      </c>
      <c r="Q643" s="39">
        <v>1</v>
      </c>
      <c r="R643" s="39">
        <v>0</v>
      </c>
      <c r="S643" s="39">
        <v>0</v>
      </c>
      <c r="T643" s="39">
        <v>0</v>
      </c>
      <c r="U643" s="39">
        <v>0</v>
      </c>
      <c r="V643" s="39">
        <v>0</v>
      </c>
      <c r="W643" s="39">
        <v>0</v>
      </c>
      <c r="X643" s="39">
        <v>0</v>
      </c>
      <c r="Y643" s="39">
        <v>0</v>
      </c>
      <c r="Z643" s="39">
        <v>0</v>
      </c>
      <c r="AA643" s="39">
        <v>0</v>
      </c>
      <c r="AB643" s="39">
        <v>0</v>
      </c>
      <c r="AC643" s="39">
        <v>0</v>
      </c>
      <c r="AD643" s="39">
        <v>0</v>
      </c>
      <c r="AE643" s="39">
        <v>0</v>
      </c>
      <c r="AF643" s="39">
        <v>0</v>
      </c>
      <c r="AG643" s="39">
        <v>0</v>
      </c>
      <c r="AH643" s="39">
        <v>0</v>
      </c>
      <c r="AI643" s="39">
        <v>0</v>
      </c>
      <c r="AJ643" s="39">
        <v>0</v>
      </c>
      <c r="AK643" s="39">
        <v>0</v>
      </c>
      <c r="AL643" s="39">
        <v>0</v>
      </c>
      <c r="AM643" s="39">
        <v>0</v>
      </c>
      <c r="AN643" s="39">
        <v>0</v>
      </c>
      <c r="AO643" s="39">
        <v>0</v>
      </c>
      <c r="AP643" s="39"/>
    </row>
    <row r="644" spans="1:42">
      <c r="A644" s="27" t="s">
        <v>2477</v>
      </c>
      <c r="B644" s="27" t="s">
        <v>1725</v>
      </c>
      <c r="C644" s="28">
        <v>23231</v>
      </c>
      <c r="D644" s="28">
        <v>173056</v>
      </c>
      <c r="E644" s="27" t="s">
        <v>1824</v>
      </c>
      <c r="F644" s="28">
        <v>416</v>
      </c>
      <c r="G644" s="28">
        <v>416</v>
      </c>
      <c r="H644" s="39">
        <v>1</v>
      </c>
      <c r="I644" s="40">
        <f t="shared" si="4"/>
        <v>0</v>
      </c>
      <c r="J644" s="33">
        <f t="shared" si="5"/>
        <v>1</v>
      </c>
      <c r="K644" s="41">
        <v>380.2441</v>
      </c>
      <c r="L644" s="41">
        <v>83.326260000000005</v>
      </c>
      <c r="M644" s="39">
        <v>0</v>
      </c>
      <c r="N644" s="39">
        <v>0</v>
      </c>
      <c r="O644" s="39">
        <v>0</v>
      </c>
      <c r="P644" s="39">
        <v>0</v>
      </c>
      <c r="Q644" s="39">
        <v>1</v>
      </c>
      <c r="R644" s="39">
        <v>0</v>
      </c>
      <c r="S644" s="39">
        <v>0</v>
      </c>
      <c r="T644" s="39">
        <v>0</v>
      </c>
      <c r="U644" s="39">
        <v>0</v>
      </c>
      <c r="V644" s="39">
        <v>0</v>
      </c>
      <c r="W644" s="39">
        <v>0</v>
      </c>
      <c r="X644" s="39">
        <v>0</v>
      </c>
      <c r="Y644" s="39">
        <v>0</v>
      </c>
      <c r="Z644" s="39">
        <v>0</v>
      </c>
      <c r="AA644" s="39">
        <v>0</v>
      </c>
      <c r="AB644" s="39">
        <v>0</v>
      </c>
      <c r="AC644" s="39">
        <v>0</v>
      </c>
      <c r="AD644" s="39">
        <v>0</v>
      </c>
      <c r="AE644" s="39">
        <v>0</v>
      </c>
      <c r="AF644" s="39">
        <v>0</v>
      </c>
      <c r="AG644" s="39">
        <v>0</v>
      </c>
      <c r="AH644" s="39">
        <v>0</v>
      </c>
      <c r="AI644" s="39">
        <v>0</v>
      </c>
      <c r="AJ644" s="39">
        <v>0</v>
      </c>
      <c r="AK644" s="39">
        <v>0</v>
      </c>
      <c r="AL644" s="39">
        <v>0</v>
      </c>
      <c r="AM644" s="39">
        <v>0</v>
      </c>
      <c r="AN644" s="39">
        <v>0</v>
      </c>
      <c r="AO644" s="39">
        <v>0</v>
      </c>
      <c r="AP644" s="39"/>
    </row>
    <row r="645" spans="1:42">
      <c r="A645" s="27" t="s">
        <v>2478</v>
      </c>
      <c r="B645" s="27" t="s">
        <v>1726</v>
      </c>
      <c r="C645" s="28">
        <v>24301</v>
      </c>
      <c r="D645" s="28">
        <v>173056</v>
      </c>
      <c r="E645" s="27" t="s">
        <v>1824</v>
      </c>
      <c r="F645" s="28">
        <v>416</v>
      </c>
      <c r="G645" s="28">
        <v>416</v>
      </c>
      <c r="H645" s="39">
        <v>1</v>
      </c>
      <c r="I645" s="40">
        <f t="shared" si="4"/>
        <v>0</v>
      </c>
      <c r="J645" s="33">
        <f t="shared" si="5"/>
        <v>1</v>
      </c>
      <c r="K645" s="41">
        <v>298.72500000000002</v>
      </c>
      <c r="L645" s="41">
        <v>66.406279999999995</v>
      </c>
      <c r="M645" s="39">
        <v>0</v>
      </c>
      <c r="N645" s="39">
        <v>0</v>
      </c>
      <c r="O645" s="39">
        <v>0</v>
      </c>
      <c r="P645" s="39">
        <v>0</v>
      </c>
      <c r="Q645" s="39">
        <v>1</v>
      </c>
      <c r="R645" s="39">
        <v>0</v>
      </c>
      <c r="S645" s="39">
        <v>0</v>
      </c>
      <c r="T645" s="39">
        <v>0</v>
      </c>
      <c r="U645" s="39">
        <v>0</v>
      </c>
      <c r="V645" s="39">
        <v>0</v>
      </c>
      <c r="W645" s="39">
        <v>0</v>
      </c>
      <c r="X645" s="39">
        <v>0</v>
      </c>
      <c r="Y645" s="39">
        <v>0</v>
      </c>
      <c r="Z645" s="39">
        <v>0</v>
      </c>
      <c r="AA645" s="39">
        <v>0</v>
      </c>
      <c r="AB645" s="39">
        <v>0</v>
      </c>
      <c r="AC645" s="39">
        <v>0</v>
      </c>
      <c r="AD645" s="39">
        <v>0</v>
      </c>
      <c r="AE645" s="39">
        <v>0</v>
      </c>
      <c r="AF645" s="39">
        <v>0</v>
      </c>
      <c r="AG645" s="39">
        <v>0</v>
      </c>
      <c r="AH645" s="39">
        <v>0</v>
      </c>
      <c r="AI645" s="39">
        <v>0</v>
      </c>
      <c r="AJ645" s="39">
        <v>0</v>
      </c>
      <c r="AK645" s="39">
        <v>0</v>
      </c>
      <c r="AL645" s="39">
        <v>0</v>
      </c>
      <c r="AM645" s="39">
        <v>0</v>
      </c>
      <c r="AN645" s="39">
        <v>0</v>
      </c>
      <c r="AO645" s="39">
        <v>0</v>
      </c>
      <c r="AP645" s="39"/>
    </row>
    <row r="646" spans="1:42">
      <c r="A646" s="27" t="s">
        <v>2479</v>
      </c>
      <c r="B646" s="27" t="s">
        <v>1727</v>
      </c>
      <c r="C646" s="28">
        <v>34925</v>
      </c>
      <c r="D646" s="28">
        <v>173056</v>
      </c>
      <c r="E646" s="27" t="s">
        <v>1824</v>
      </c>
      <c r="F646" s="28">
        <v>416</v>
      </c>
      <c r="G646" s="28">
        <v>416</v>
      </c>
      <c r="H646" s="39">
        <v>1</v>
      </c>
      <c r="I646" s="40">
        <f t="shared" si="4"/>
        <v>0</v>
      </c>
      <c r="J646" s="33">
        <f t="shared" si="5"/>
        <v>1</v>
      </c>
      <c r="K646" s="41">
        <v>1148.8009999999999</v>
      </c>
      <c r="L646" s="41">
        <v>68.681489999999997</v>
      </c>
      <c r="M646" s="39">
        <v>0</v>
      </c>
      <c r="N646" s="39">
        <v>0</v>
      </c>
      <c r="O646" s="39">
        <v>0</v>
      </c>
      <c r="P646" s="39">
        <v>0</v>
      </c>
      <c r="Q646" s="39">
        <v>1</v>
      </c>
      <c r="R646" s="39">
        <v>0</v>
      </c>
      <c r="S646" s="39">
        <v>0</v>
      </c>
      <c r="T646" s="39">
        <v>0</v>
      </c>
      <c r="U646" s="39">
        <v>0</v>
      </c>
      <c r="V646" s="39">
        <v>0</v>
      </c>
      <c r="W646" s="39">
        <v>0</v>
      </c>
      <c r="X646" s="39">
        <v>0</v>
      </c>
      <c r="Y646" s="39">
        <v>0</v>
      </c>
      <c r="Z646" s="39">
        <v>0</v>
      </c>
      <c r="AA646" s="39">
        <v>0</v>
      </c>
      <c r="AB646" s="39">
        <v>0</v>
      </c>
      <c r="AC646" s="39">
        <v>0</v>
      </c>
      <c r="AD646" s="39">
        <v>0</v>
      </c>
      <c r="AE646" s="39">
        <v>0</v>
      </c>
      <c r="AF646" s="39">
        <v>0</v>
      </c>
      <c r="AG646" s="39">
        <v>0</v>
      </c>
      <c r="AH646" s="39">
        <v>0</v>
      </c>
      <c r="AI646" s="39">
        <v>0</v>
      </c>
      <c r="AJ646" s="39">
        <v>0</v>
      </c>
      <c r="AK646" s="39">
        <v>0</v>
      </c>
      <c r="AL646" s="39">
        <v>0</v>
      </c>
      <c r="AM646" s="39">
        <v>0</v>
      </c>
      <c r="AN646" s="39">
        <v>0</v>
      </c>
      <c r="AO646" s="39">
        <v>0</v>
      </c>
      <c r="AP646" s="39"/>
    </row>
    <row r="647" spans="1:42">
      <c r="A647" s="27" t="s">
        <v>2480</v>
      </c>
      <c r="B647" s="27" t="s">
        <v>1728</v>
      </c>
      <c r="C647" s="28">
        <v>42619</v>
      </c>
      <c r="D647" s="28">
        <v>173056</v>
      </c>
      <c r="E647" s="27" t="s">
        <v>1824</v>
      </c>
      <c r="F647" s="28">
        <v>416</v>
      </c>
      <c r="G647" s="28">
        <v>416</v>
      </c>
      <c r="H647" s="39">
        <v>1</v>
      </c>
      <c r="I647" s="40">
        <f t="shared" si="4"/>
        <v>0</v>
      </c>
      <c r="J647" s="33">
        <f t="shared" si="5"/>
        <v>1</v>
      </c>
      <c r="K647" s="41">
        <v>2635.1759999999999</v>
      </c>
      <c r="L647" s="41">
        <v>52.897759999999998</v>
      </c>
      <c r="M647" s="39">
        <v>0</v>
      </c>
      <c r="N647" s="39">
        <v>0</v>
      </c>
      <c r="O647" s="39">
        <v>0</v>
      </c>
      <c r="P647" s="39">
        <v>0</v>
      </c>
      <c r="Q647" s="39">
        <v>1</v>
      </c>
      <c r="R647" s="39">
        <v>0</v>
      </c>
      <c r="S647" s="39">
        <v>0</v>
      </c>
      <c r="T647" s="39">
        <v>0</v>
      </c>
      <c r="U647" s="39">
        <v>0</v>
      </c>
      <c r="V647" s="39">
        <v>0</v>
      </c>
      <c r="W647" s="39">
        <v>0</v>
      </c>
      <c r="X647" s="39">
        <v>0</v>
      </c>
      <c r="Y647" s="39">
        <v>0</v>
      </c>
      <c r="Z647" s="39">
        <v>0</v>
      </c>
      <c r="AA647" s="39">
        <v>0</v>
      </c>
      <c r="AB647" s="39">
        <v>0</v>
      </c>
      <c r="AC647" s="39">
        <v>0</v>
      </c>
      <c r="AD647" s="39">
        <v>0</v>
      </c>
      <c r="AE647" s="39">
        <v>0</v>
      </c>
      <c r="AF647" s="39">
        <v>0</v>
      </c>
      <c r="AG647" s="39">
        <v>0</v>
      </c>
      <c r="AH647" s="39">
        <v>0</v>
      </c>
      <c r="AI647" s="39">
        <v>0</v>
      </c>
      <c r="AJ647" s="39">
        <v>0</v>
      </c>
      <c r="AK647" s="39">
        <v>0</v>
      </c>
      <c r="AL647" s="39">
        <v>0</v>
      </c>
      <c r="AM647" s="39">
        <v>0</v>
      </c>
      <c r="AN647" s="39">
        <v>0</v>
      </c>
      <c r="AO647" s="39">
        <v>0</v>
      </c>
      <c r="AP647" s="39"/>
    </row>
    <row r="648" spans="1:42">
      <c r="A648" s="27" t="s">
        <v>2481</v>
      </c>
      <c r="B648" s="27" t="s">
        <v>1729</v>
      </c>
      <c r="C648" s="28">
        <v>33968</v>
      </c>
      <c r="D648" s="28">
        <v>173056</v>
      </c>
      <c r="E648" s="27" t="s">
        <v>1824</v>
      </c>
      <c r="F648" s="28">
        <v>416</v>
      </c>
      <c r="G648" s="28">
        <v>416</v>
      </c>
      <c r="H648" s="39">
        <v>1</v>
      </c>
      <c r="I648" s="40">
        <f t="shared" si="4"/>
        <v>0</v>
      </c>
      <c r="J648" s="33">
        <f t="shared" si="5"/>
        <v>1</v>
      </c>
      <c r="K648" s="41">
        <v>688.88610000000006</v>
      </c>
      <c r="L648" s="41">
        <v>63.324449999999999</v>
      </c>
      <c r="M648" s="39">
        <v>0</v>
      </c>
      <c r="N648" s="39">
        <v>0</v>
      </c>
      <c r="O648" s="39">
        <v>0</v>
      </c>
      <c r="P648" s="39">
        <v>0</v>
      </c>
      <c r="Q648" s="39">
        <v>1</v>
      </c>
      <c r="R648" s="39">
        <v>0</v>
      </c>
      <c r="S648" s="39">
        <v>0</v>
      </c>
      <c r="T648" s="39">
        <v>0</v>
      </c>
      <c r="U648" s="39">
        <v>0</v>
      </c>
      <c r="V648" s="39">
        <v>0</v>
      </c>
      <c r="W648" s="39">
        <v>0</v>
      </c>
      <c r="X648" s="39">
        <v>0</v>
      </c>
      <c r="Y648" s="39">
        <v>0</v>
      </c>
      <c r="Z648" s="39">
        <v>0</v>
      </c>
      <c r="AA648" s="39">
        <v>0</v>
      </c>
      <c r="AB648" s="39">
        <v>0</v>
      </c>
      <c r="AC648" s="39">
        <v>0</v>
      </c>
      <c r="AD648" s="39">
        <v>0</v>
      </c>
      <c r="AE648" s="39">
        <v>0</v>
      </c>
      <c r="AF648" s="39">
        <v>0</v>
      </c>
      <c r="AG648" s="39">
        <v>0</v>
      </c>
      <c r="AH648" s="39">
        <v>0</v>
      </c>
      <c r="AI648" s="39">
        <v>0</v>
      </c>
      <c r="AJ648" s="39">
        <v>0</v>
      </c>
      <c r="AK648" s="39">
        <v>0</v>
      </c>
      <c r="AL648" s="39">
        <v>0</v>
      </c>
      <c r="AM648" s="39">
        <v>0</v>
      </c>
      <c r="AN648" s="39">
        <v>0</v>
      </c>
      <c r="AO648" s="39">
        <v>0</v>
      </c>
      <c r="AP648" s="39"/>
    </row>
    <row r="649" spans="1:42">
      <c r="A649" s="27" t="s">
        <v>2482</v>
      </c>
      <c r="B649" s="27" t="s">
        <v>1730</v>
      </c>
      <c r="C649" s="28">
        <v>27386</v>
      </c>
      <c r="D649" s="28">
        <v>173056</v>
      </c>
      <c r="E649" s="27" t="s">
        <v>1824</v>
      </c>
      <c r="F649" s="28">
        <v>416</v>
      </c>
      <c r="G649" s="28">
        <v>416</v>
      </c>
      <c r="H649" s="39">
        <v>1</v>
      </c>
      <c r="I649" s="40">
        <f t="shared" si="4"/>
        <v>0</v>
      </c>
      <c r="J649" s="33">
        <f t="shared" si="5"/>
        <v>1</v>
      </c>
      <c r="K649" s="41">
        <v>773.88689999999997</v>
      </c>
      <c r="L649" s="41">
        <v>77.370949999999993</v>
      </c>
      <c r="M649" s="39">
        <v>0</v>
      </c>
      <c r="N649" s="39">
        <v>0</v>
      </c>
      <c r="O649" s="39">
        <v>0</v>
      </c>
      <c r="P649" s="39">
        <v>0</v>
      </c>
      <c r="Q649" s="39">
        <v>1</v>
      </c>
      <c r="R649" s="39">
        <v>0</v>
      </c>
      <c r="S649" s="39">
        <v>0</v>
      </c>
      <c r="T649" s="39">
        <v>0</v>
      </c>
      <c r="U649" s="39">
        <v>0</v>
      </c>
      <c r="V649" s="39">
        <v>0</v>
      </c>
      <c r="W649" s="39">
        <v>0</v>
      </c>
      <c r="X649" s="39">
        <v>0</v>
      </c>
      <c r="Y649" s="39">
        <v>0</v>
      </c>
      <c r="Z649" s="39">
        <v>0</v>
      </c>
      <c r="AA649" s="39">
        <v>0</v>
      </c>
      <c r="AB649" s="39">
        <v>0</v>
      </c>
      <c r="AC649" s="39">
        <v>0</v>
      </c>
      <c r="AD649" s="39">
        <v>0</v>
      </c>
      <c r="AE649" s="39">
        <v>0</v>
      </c>
      <c r="AF649" s="39">
        <v>0</v>
      </c>
      <c r="AG649" s="39">
        <v>0</v>
      </c>
      <c r="AH649" s="39">
        <v>0</v>
      </c>
      <c r="AI649" s="39">
        <v>0</v>
      </c>
      <c r="AJ649" s="39">
        <v>0</v>
      </c>
      <c r="AK649" s="39">
        <v>0</v>
      </c>
      <c r="AL649" s="39">
        <v>0</v>
      </c>
      <c r="AM649" s="39">
        <v>0</v>
      </c>
      <c r="AN649" s="39">
        <v>0</v>
      </c>
      <c r="AO649" s="39">
        <v>0</v>
      </c>
      <c r="AP649" s="39"/>
    </row>
    <row r="650" spans="1:42">
      <c r="A650" s="27" t="s">
        <v>2483</v>
      </c>
      <c r="B650" s="27" t="s">
        <v>1731</v>
      </c>
      <c r="C650" s="28">
        <v>24688</v>
      </c>
      <c r="D650" s="28">
        <v>173056</v>
      </c>
      <c r="E650" s="27" t="s">
        <v>1824</v>
      </c>
      <c r="F650" s="28">
        <v>416</v>
      </c>
      <c r="G650" s="28">
        <v>416</v>
      </c>
      <c r="H650" s="39">
        <v>1</v>
      </c>
      <c r="I650" s="40">
        <f t="shared" si="4"/>
        <v>0</v>
      </c>
      <c r="J650" s="33">
        <f t="shared" si="5"/>
        <v>1</v>
      </c>
      <c r="K650" s="41">
        <v>589.76009999999997</v>
      </c>
      <c r="L650" s="41">
        <v>84.45729</v>
      </c>
      <c r="M650" s="39">
        <v>0</v>
      </c>
      <c r="N650" s="39">
        <v>0</v>
      </c>
      <c r="O650" s="39">
        <v>0</v>
      </c>
      <c r="P650" s="39">
        <v>0</v>
      </c>
      <c r="Q650" s="39">
        <v>1</v>
      </c>
      <c r="R650" s="39">
        <v>0</v>
      </c>
      <c r="S650" s="39">
        <v>0</v>
      </c>
      <c r="T650" s="39">
        <v>0</v>
      </c>
      <c r="U650" s="39">
        <v>0</v>
      </c>
      <c r="V650" s="39">
        <v>0</v>
      </c>
      <c r="W650" s="39">
        <v>0</v>
      </c>
      <c r="X650" s="39">
        <v>0</v>
      </c>
      <c r="Y650" s="39">
        <v>0</v>
      </c>
      <c r="Z650" s="39">
        <v>0</v>
      </c>
      <c r="AA650" s="39">
        <v>0</v>
      </c>
      <c r="AB650" s="39">
        <v>0</v>
      </c>
      <c r="AC650" s="39">
        <v>0</v>
      </c>
      <c r="AD650" s="39">
        <v>0</v>
      </c>
      <c r="AE650" s="39">
        <v>0</v>
      </c>
      <c r="AF650" s="39">
        <v>0</v>
      </c>
      <c r="AG650" s="39">
        <v>0</v>
      </c>
      <c r="AH650" s="39">
        <v>0</v>
      </c>
      <c r="AI650" s="39">
        <v>0</v>
      </c>
      <c r="AJ650" s="39">
        <v>0</v>
      </c>
      <c r="AK650" s="39">
        <v>0</v>
      </c>
      <c r="AL650" s="39">
        <v>0</v>
      </c>
      <c r="AM650" s="39">
        <v>0</v>
      </c>
      <c r="AN650" s="39">
        <v>0</v>
      </c>
      <c r="AO650" s="39">
        <v>0</v>
      </c>
      <c r="AP650" s="39"/>
    </row>
    <row r="651" spans="1:42">
      <c r="A651" s="27" t="s">
        <v>2484</v>
      </c>
      <c r="B651" s="27" t="s">
        <v>541</v>
      </c>
      <c r="C651" s="28">
        <v>50934</v>
      </c>
      <c r="D651" s="28">
        <v>173056</v>
      </c>
      <c r="E651" s="27" t="s">
        <v>1824</v>
      </c>
      <c r="F651" s="28">
        <v>416</v>
      </c>
      <c r="G651" s="28">
        <v>416</v>
      </c>
      <c r="H651" s="39">
        <v>1</v>
      </c>
      <c r="I651" s="40">
        <f t="shared" si="4"/>
        <v>0</v>
      </c>
      <c r="J651" s="33">
        <f t="shared" si="5"/>
        <v>1</v>
      </c>
      <c r="K651" s="41">
        <v>3763.087</v>
      </c>
      <c r="L651" s="41">
        <v>43.490090000000002</v>
      </c>
      <c r="M651" s="39">
        <v>0</v>
      </c>
      <c r="N651" s="39">
        <v>0</v>
      </c>
      <c r="O651" s="39">
        <v>0</v>
      </c>
      <c r="P651" s="39">
        <v>0</v>
      </c>
      <c r="Q651" s="39">
        <v>1</v>
      </c>
      <c r="R651" s="39">
        <v>0</v>
      </c>
      <c r="S651" s="39">
        <v>0</v>
      </c>
      <c r="T651" s="39">
        <v>0</v>
      </c>
      <c r="U651" s="39">
        <v>0</v>
      </c>
      <c r="V651" s="39">
        <v>0</v>
      </c>
      <c r="W651" s="39">
        <v>0</v>
      </c>
      <c r="X651" s="39">
        <v>0</v>
      </c>
      <c r="Y651" s="39">
        <v>0</v>
      </c>
      <c r="Z651" s="39">
        <v>0</v>
      </c>
      <c r="AA651" s="39">
        <v>0</v>
      </c>
      <c r="AB651" s="39">
        <v>0</v>
      </c>
      <c r="AC651" s="39">
        <v>0</v>
      </c>
      <c r="AD651" s="39">
        <v>0</v>
      </c>
      <c r="AE651" s="39">
        <v>0</v>
      </c>
      <c r="AF651" s="39">
        <v>0</v>
      </c>
      <c r="AG651" s="39">
        <v>0</v>
      </c>
      <c r="AH651" s="39">
        <v>0</v>
      </c>
      <c r="AI651" s="39">
        <v>0</v>
      </c>
      <c r="AJ651" s="39">
        <v>0</v>
      </c>
      <c r="AK651" s="39">
        <v>0</v>
      </c>
      <c r="AL651" s="39">
        <v>0</v>
      </c>
      <c r="AM651" s="39">
        <v>0</v>
      </c>
      <c r="AN651" s="39">
        <v>0</v>
      </c>
      <c r="AO651" s="39">
        <v>0</v>
      </c>
      <c r="AP651" s="39"/>
    </row>
    <row r="652" spans="1:42">
      <c r="A652" s="27" t="s">
        <v>2485</v>
      </c>
      <c r="B652" s="27" t="s">
        <v>9</v>
      </c>
      <c r="C652" s="28">
        <v>9003</v>
      </c>
      <c r="D652" s="28">
        <v>43000</v>
      </c>
      <c r="E652" s="27" t="s">
        <v>1824</v>
      </c>
      <c r="F652" s="28">
        <v>172</v>
      </c>
      <c r="G652" s="28">
        <v>250</v>
      </c>
      <c r="H652" s="39">
        <v>2</v>
      </c>
      <c r="I652" s="40">
        <f t="shared" si="4"/>
        <v>0</v>
      </c>
      <c r="J652" s="33">
        <f t="shared" si="5"/>
        <v>0.68799999999999994</v>
      </c>
      <c r="K652" s="41">
        <v>1577.232</v>
      </c>
      <c r="L652" s="41">
        <v>79.058530000000005</v>
      </c>
      <c r="M652" s="39">
        <v>0</v>
      </c>
      <c r="N652" s="39">
        <v>0</v>
      </c>
      <c r="O652" s="39">
        <v>0</v>
      </c>
      <c r="P652" s="39">
        <v>0</v>
      </c>
      <c r="Q652" s="39">
        <v>0</v>
      </c>
      <c r="R652" s="39">
        <v>1</v>
      </c>
      <c r="S652" s="39">
        <v>0</v>
      </c>
      <c r="T652" s="39">
        <v>0</v>
      </c>
      <c r="U652" s="39">
        <v>0</v>
      </c>
      <c r="V652" s="39">
        <v>0</v>
      </c>
      <c r="W652" s="39">
        <v>0</v>
      </c>
      <c r="X652" s="39">
        <v>0</v>
      </c>
      <c r="Y652" s="39">
        <v>0</v>
      </c>
      <c r="Z652" s="39">
        <v>0</v>
      </c>
      <c r="AA652" s="39">
        <v>0</v>
      </c>
      <c r="AB652" s="39">
        <v>0</v>
      </c>
      <c r="AC652" s="39">
        <v>0</v>
      </c>
      <c r="AD652" s="39">
        <v>0</v>
      </c>
      <c r="AE652" s="39">
        <v>1</v>
      </c>
      <c r="AF652" s="39">
        <v>0</v>
      </c>
      <c r="AG652" s="39">
        <v>0</v>
      </c>
      <c r="AH652" s="39">
        <v>0</v>
      </c>
      <c r="AI652" s="39">
        <v>0</v>
      </c>
      <c r="AJ652" s="39">
        <v>0</v>
      </c>
      <c r="AK652" s="39">
        <v>0</v>
      </c>
      <c r="AL652" s="39">
        <v>0</v>
      </c>
      <c r="AM652" s="39">
        <v>0</v>
      </c>
      <c r="AN652" s="39">
        <v>0</v>
      </c>
      <c r="AO652" s="39">
        <v>0</v>
      </c>
      <c r="AP652" s="39"/>
    </row>
    <row r="653" spans="1:42">
      <c r="A653" s="27" t="s">
        <v>2486</v>
      </c>
      <c r="B653" s="27" t="s">
        <v>13</v>
      </c>
      <c r="C653" s="28">
        <v>64949</v>
      </c>
      <c r="D653" s="28">
        <v>267600</v>
      </c>
      <c r="E653" s="27" t="s">
        <v>1824</v>
      </c>
      <c r="F653" s="28">
        <v>446</v>
      </c>
      <c r="G653" s="28">
        <v>600</v>
      </c>
      <c r="H653" s="39">
        <v>2</v>
      </c>
      <c r="I653" s="40">
        <f t="shared" si="4"/>
        <v>0</v>
      </c>
      <c r="J653" s="33">
        <f t="shared" si="5"/>
        <v>0.74333333333333329</v>
      </c>
      <c r="K653" s="41">
        <v>1973.3040000000001</v>
      </c>
      <c r="L653" s="41">
        <v>50.911439999999999</v>
      </c>
      <c r="M653" s="39">
        <v>0</v>
      </c>
      <c r="N653" s="39">
        <v>0</v>
      </c>
      <c r="O653" s="39">
        <v>0</v>
      </c>
      <c r="P653" s="39">
        <v>0</v>
      </c>
      <c r="Q653" s="39">
        <v>0</v>
      </c>
      <c r="R653" s="39">
        <v>1</v>
      </c>
      <c r="S653" s="39">
        <v>0</v>
      </c>
      <c r="T653" s="39">
        <v>0</v>
      </c>
      <c r="U653" s="39">
        <v>0</v>
      </c>
      <c r="V653" s="39">
        <v>0</v>
      </c>
      <c r="W653" s="39">
        <v>0</v>
      </c>
      <c r="X653" s="39">
        <v>0</v>
      </c>
      <c r="Y653" s="39">
        <v>0</v>
      </c>
      <c r="Z653" s="39">
        <v>0</v>
      </c>
      <c r="AA653" s="39">
        <v>0</v>
      </c>
      <c r="AB653" s="39">
        <v>0</v>
      </c>
      <c r="AC653" s="39">
        <v>0</v>
      </c>
      <c r="AD653" s="39">
        <v>0</v>
      </c>
      <c r="AE653" s="39">
        <v>1</v>
      </c>
      <c r="AF653" s="39">
        <v>0</v>
      </c>
      <c r="AG653" s="39">
        <v>0</v>
      </c>
      <c r="AH653" s="39">
        <v>0</v>
      </c>
      <c r="AI653" s="39">
        <v>0</v>
      </c>
      <c r="AJ653" s="39">
        <v>0</v>
      </c>
      <c r="AK653" s="39">
        <v>0</v>
      </c>
      <c r="AL653" s="39">
        <v>0</v>
      </c>
      <c r="AM653" s="39">
        <v>0</v>
      </c>
      <c r="AN653" s="39">
        <v>0</v>
      </c>
      <c r="AO653" s="39">
        <v>0</v>
      </c>
      <c r="AP653" s="39"/>
    </row>
    <row r="654" spans="1:42">
      <c r="A654" s="27" t="s">
        <v>2487</v>
      </c>
      <c r="B654" s="27" t="s">
        <v>15</v>
      </c>
      <c r="C654" s="28">
        <v>70026</v>
      </c>
      <c r="D654" s="28">
        <v>270000</v>
      </c>
      <c r="E654" s="27" t="s">
        <v>1824</v>
      </c>
      <c r="F654" s="28">
        <v>450</v>
      </c>
      <c r="G654" s="28">
        <v>600</v>
      </c>
      <c r="H654" s="39">
        <v>2</v>
      </c>
      <c r="I654" s="40">
        <f t="shared" si="4"/>
        <v>0</v>
      </c>
      <c r="J654" s="33">
        <f t="shared" si="5"/>
        <v>0.75</v>
      </c>
      <c r="K654" s="41">
        <v>3346.5929999999998</v>
      </c>
      <c r="L654" s="41">
        <v>58.835850000000001</v>
      </c>
      <c r="M654" s="39">
        <v>0</v>
      </c>
      <c r="N654" s="39">
        <v>0</v>
      </c>
      <c r="O654" s="39">
        <v>0</v>
      </c>
      <c r="P654" s="39">
        <v>0</v>
      </c>
      <c r="Q654" s="39">
        <v>0</v>
      </c>
      <c r="R654" s="39">
        <v>1</v>
      </c>
      <c r="S654" s="39">
        <v>0</v>
      </c>
      <c r="T654" s="39">
        <v>0</v>
      </c>
      <c r="U654" s="39">
        <v>0</v>
      </c>
      <c r="V654" s="39">
        <v>0</v>
      </c>
      <c r="W654" s="39">
        <v>0</v>
      </c>
      <c r="X654" s="39">
        <v>0</v>
      </c>
      <c r="Y654" s="39">
        <v>0</v>
      </c>
      <c r="Z654" s="39">
        <v>0</v>
      </c>
      <c r="AA654" s="39">
        <v>0</v>
      </c>
      <c r="AB654" s="39">
        <v>0</v>
      </c>
      <c r="AC654" s="39">
        <v>0</v>
      </c>
      <c r="AD654" s="39">
        <v>0</v>
      </c>
      <c r="AE654" s="39">
        <v>1</v>
      </c>
      <c r="AF654" s="39">
        <v>0</v>
      </c>
      <c r="AG654" s="39">
        <v>0</v>
      </c>
      <c r="AH654" s="39">
        <v>0</v>
      </c>
      <c r="AI654" s="39">
        <v>0</v>
      </c>
      <c r="AJ654" s="39">
        <v>0</v>
      </c>
      <c r="AK654" s="39">
        <v>0</v>
      </c>
      <c r="AL654" s="39">
        <v>0</v>
      </c>
      <c r="AM654" s="39">
        <v>0</v>
      </c>
      <c r="AN654" s="39">
        <v>0</v>
      </c>
      <c r="AO654" s="39">
        <v>0</v>
      </c>
      <c r="AP654" s="39"/>
    </row>
    <row r="655" spans="1:42">
      <c r="A655" s="27" t="s">
        <v>2488</v>
      </c>
      <c r="B655" s="27" t="s">
        <v>17</v>
      </c>
      <c r="C655" s="28">
        <v>70527</v>
      </c>
      <c r="D655" s="28">
        <v>270000</v>
      </c>
      <c r="E655" s="27" t="s">
        <v>1824</v>
      </c>
      <c r="F655" s="28">
        <v>450</v>
      </c>
      <c r="G655" s="28">
        <v>600</v>
      </c>
      <c r="H655" s="39">
        <v>2</v>
      </c>
      <c r="I655" s="40">
        <f t="shared" si="4"/>
        <v>0</v>
      </c>
      <c r="J655" s="33">
        <f t="shared" si="5"/>
        <v>0.75</v>
      </c>
      <c r="K655" s="41">
        <v>2881.5529999999999</v>
      </c>
      <c r="L655" s="41">
        <v>45.76435</v>
      </c>
      <c r="M655" s="39">
        <v>0</v>
      </c>
      <c r="N655" s="39">
        <v>0</v>
      </c>
      <c r="O655" s="39">
        <v>0</v>
      </c>
      <c r="P655" s="39">
        <v>0</v>
      </c>
      <c r="Q655" s="39">
        <v>0</v>
      </c>
      <c r="R655" s="39">
        <v>1</v>
      </c>
      <c r="S655" s="39">
        <v>0</v>
      </c>
      <c r="T655" s="39">
        <v>0</v>
      </c>
      <c r="U655" s="39">
        <v>0</v>
      </c>
      <c r="V655" s="39">
        <v>0</v>
      </c>
      <c r="W655" s="39">
        <v>0</v>
      </c>
      <c r="X655" s="39">
        <v>0</v>
      </c>
      <c r="Y655" s="39">
        <v>0</v>
      </c>
      <c r="Z655" s="39">
        <v>0</v>
      </c>
      <c r="AA655" s="39">
        <v>0</v>
      </c>
      <c r="AB655" s="39">
        <v>0</v>
      </c>
      <c r="AC655" s="39">
        <v>0</v>
      </c>
      <c r="AD655" s="39">
        <v>0</v>
      </c>
      <c r="AE655" s="39">
        <v>1</v>
      </c>
      <c r="AF655" s="39">
        <v>0</v>
      </c>
      <c r="AG655" s="39">
        <v>0</v>
      </c>
      <c r="AH655" s="39">
        <v>0</v>
      </c>
      <c r="AI655" s="39">
        <v>0</v>
      </c>
      <c r="AJ655" s="39">
        <v>0</v>
      </c>
      <c r="AK655" s="39">
        <v>0</v>
      </c>
      <c r="AL655" s="39">
        <v>0</v>
      </c>
      <c r="AM655" s="39">
        <v>0</v>
      </c>
      <c r="AN655" s="39">
        <v>0</v>
      </c>
      <c r="AO655" s="39">
        <v>0</v>
      </c>
      <c r="AP655" s="39"/>
    </row>
    <row r="656" spans="1:42">
      <c r="A656" s="27" t="s">
        <v>2489</v>
      </c>
      <c r="B656" s="27" t="s">
        <v>18</v>
      </c>
      <c r="C656" s="28">
        <v>52445</v>
      </c>
      <c r="D656" s="28">
        <v>270000</v>
      </c>
      <c r="E656" s="27" t="s">
        <v>1824</v>
      </c>
      <c r="F656" s="28">
        <v>450</v>
      </c>
      <c r="G656" s="28">
        <v>600</v>
      </c>
      <c r="H656" s="39">
        <v>2</v>
      </c>
      <c r="I656" s="40">
        <f t="shared" si="4"/>
        <v>0</v>
      </c>
      <c r="J656" s="33">
        <f t="shared" si="5"/>
        <v>0.75</v>
      </c>
      <c r="K656" s="41">
        <v>2704.752</v>
      </c>
      <c r="L656" s="41">
        <v>84.07808</v>
      </c>
      <c r="M656" s="39">
        <v>0</v>
      </c>
      <c r="N656" s="39">
        <v>0</v>
      </c>
      <c r="O656" s="39">
        <v>0</v>
      </c>
      <c r="P656" s="39">
        <v>0</v>
      </c>
      <c r="Q656" s="39">
        <v>0</v>
      </c>
      <c r="R656" s="39">
        <v>1</v>
      </c>
      <c r="S656" s="39">
        <v>0</v>
      </c>
      <c r="T656" s="39">
        <v>0</v>
      </c>
      <c r="U656" s="39">
        <v>0</v>
      </c>
      <c r="V656" s="39">
        <v>0</v>
      </c>
      <c r="W656" s="39">
        <v>0</v>
      </c>
      <c r="X656" s="39">
        <v>0</v>
      </c>
      <c r="Y656" s="39">
        <v>0</v>
      </c>
      <c r="Z656" s="39">
        <v>0</v>
      </c>
      <c r="AA656" s="39">
        <v>0</v>
      </c>
      <c r="AB656" s="39">
        <v>0</v>
      </c>
      <c r="AC656" s="39">
        <v>0</v>
      </c>
      <c r="AD656" s="39">
        <v>0</v>
      </c>
      <c r="AE656" s="39">
        <v>1</v>
      </c>
      <c r="AF656" s="39">
        <v>0</v>
      </c>
      <c r="AG656" s="39">
        <v>0</v>
      </c>
      <c r="AH656" s="39">
        <v>0</v>
      </c>
      <c r="AI656" s="39">
        <v>0</v>
      </c>
      <c r="AJ656" s="39">
        <v>0</v>
      </c>
      <c r="AK656" s="39">
        <v>0</v>
      </c>
      <c r="AL656" s="39">
        <v>0</v>
      </c>
      <c r="AM656" s="39">
        <v>0</v>
      </c>
      <c r="AN656" s="39">
        <v>0</v>
      </c>
      <c r="AO656" s="39">
        <v>0</v>
      </c>
      <c r="AP656" s="39"/>
    </row>
    <row r="657" spans="1:42">
      <c r="A657" s="27" t="s">
        <v>2490</v>
      </c>
      <c r="B657" s="27" t="s">
        <v>19</v>
      </c>
      <c r="C657" s="28">
        <v>25796</v>
      </c>
      <c r="D657" s="28">
        <v>120000</v>
      </c>
      <c r="E657" s="27" t="s">
        <v>1824</v>
      </c>
      <c r="F657" s="28">
        <v>300</v>
      </c>
      <c r="G657" s="28">
        <v>400</v>
      </c>
      <c r="H657" s="39">
        <v>2</v>
      </c>
      <c r="I657" s="40">
        <f t="shared" si="4"/>
        <v>0</v>
      </c>
      <c r="J657" s="33">
        <f t="shared" si="5"/>
        <v>0.75</v>
      </c>
      <c r="K657" s="41">
        <v>1222.4680000000001</v>
      </c>
      <c r="L657" s="41">
        <v>57.367640000000002</v>
      </c>
      <c r="M657" s="39">
        <v>0</v>
      </c>
      <c r="N657" s="39">
        <v>0</v>
      </c>
      <c r="O657" s="39">
        <v>0</v>
      </c>
      <c r="P657" s="39">
        <v>0</v>
      </c>
      <c r="Q657" s="39">
        <v>0</v>
      </c>
      <c r="R657" s="39">
        <v>1</v>
      </c>
      <c r="S657" s="39">
        <v>0</v>
      </c>
      <c r="T657" s="39">
        <v>0</v>
      </c>
      <c r="U657" s="39">
        <v>0</v>
      </c>
      <c r="V657" s="39">
        <v>0</v>
      </c>
      <c r="W657" s="39">
        <v>0</v>
      </c>
      <c r="X657" s="39">
        <v>0</v>
      </c>
      <c r="Y657" s="39">
        <v>0</v>
      </c>
      <c r="Z657" s="39">
        <v>0</v>
      </c>
      <c r="AA657" s="39">
        <v>0</v>
      </c>
      <c r="AB657" s="39">
        <v>0</v>
      </c>
      <c r="AC657" s="39">
        <v>0</v>
      </c>
      <c r="AD657" s="39">
        <v>0</v>
      </c>
      <c r="AE657" s="39">
        <v>1</v>
      </c>
      <c r="AF657" s="39">
        <v>0</v>
      </c>
      <c r="AG657" s="39">
        <v>0</v>
      </c>
      <c r="AH657" s="39">
        <v>0</v>
      </c>
      <c r="AI657" s="39">
        <v>0</v>
      </c>
      <c r="AJ657" s="39">
        <v>0</v>
      </c>
      <c r="AK657" s="39">
        <v>0</v>
      </c>
      <c r="AL657" s="39">
        <v>0</v>
      </c>
      <c r="AM657" s="39">
        <v>0</v>
      </c>
      <c r="AN657" s="39">
        <v>0</v>
      </c>
      <c r="AO657" s="39">
        <v>0</v>
      </c>
      <c r="AP657" s="39"/>
    </row>
    <row r="658" spans="1:42">
      <c r="A658" s="27" t="s">
        <v>2491</v>
      </c>
      <c r="B658" s="27" t="s">
        <v>20</v>
      </c>
      <c r="C658" s="28">
        <v>21368</v>
      </c>
      <c r="D658" s="28">
        <v>120000</v>
      </c>
      <c r="E658" s="27" t="s">
        <v>1824</v>
      </c>
      <c r="F658" s="28">
        <v>300</v>
      </c>
      <c r="G658" s="28">
        <v>400</v>
      </c>
      <c r="H658" s="39">
        <v>2</v>
      </c>
      <c r="I658" s="40">
        <f t="shared" si="4"/>
        <v>0</v>
      </c>
      <c r="J658" s="33">
        <f t="shared" si="5"/>
        <v>0.75</v>
      </c>
      <c r="K658" s="41">
        <v>1281.2650000000001</v>
      </c>
      <c r="L658" s="41">
        <v>80.540539999999993</v>
      </c>
      <c r="M658" s="39">
        <v>0</v>
      </c>
      <c r="N658" s="39">
        <v>0</v>
      </c>
      <c r="O658" s="39">
        <v>0</v>
      </c>
      <c r="P658" s="39">
        <v>0</v>
      </c>
      <c r="Q658" s="39">
        <v>0</v>
      </c>
      <c r="R658" s="39">
        <v>1</v>
      </c>
      <c r="S658" s="39">
        <v>0</v>
      </c>
      <c r="T658" s="39">
        <v>0</v>
      </c>
      <c r="U658" s="39">
        <v>0</v>
      </c>
      <c r="V658" s="39">
        <v>0</v>
      </c>
      <c r="W658" s="39">
        <v>0</v>
      </c>
      <c r="X658" s="39">
        <v>0</v>
      </c>
      <c r="Y658" s="39">
        <v>0</v>
      </c>
      <c r="Z658" s="39">
        <v>0</v>
      </c>
      <c r="AA658" s="39">
        <v>0</v>
      </c>
      <c r="AB658" s="39">
        <v>0</v>
      </c>
      <c r="AC658" s="39">
        <v>0</v>
      </c>
      <c r="AD658" s="39">
        <v>0</v>
      </c>
      <c r="AE658" s="39">
        <v>1</v>
      </c>
      <c r="AF658" s="39">
        <v>0</v>
      </c>
      <c r="AG658" s="39">
        <v>0</v>
      </c>
      <c r="AH658" s="39">
        <v>0</v>
      </c>
      <c r="AI658" s="39">
        <v>0</v>
      </c>
      <c r="AJ658" s="39">
        <v>0</v>
      </c>
      <c r="AK658" s="39">
        <v>0</v>
      </c>
      <c r="AL658" s="39">
        <v>0</v>
      </c>
      <c r="AM658" s="39">
        <v>0</v>
      </c>
      <c r="AN658" s="39">
        <v>0</v>
      </c>
      <c r="AO658" s="39">
        <v>0</v>
      </c>
      <c r="AP658" s="39"/>
    </row>
    <row r="659" spans="1:42">
      <c r="A659" s="27" t="s">
        <v>2492</v>
      </c>
      <c r="B659" s="27" t="s">
        <v>21</v>
      </c>
      <c r="C659" s="28">
        <v>21710</v>
      </c>
      <c r="D659" s="28">
        <v>120000</v>
      </c>
      <c r="E659" s="27" t="s">
        <v>1824</v>
      </c>
      <c r="F659" s="28">
        <v>300</v>
      </c>
      <c r="G659" s="28">
        <v>400</v>
      </c>
      <c r="H659" s="39">
        <v>2</v>
      </c>
      <c r="I659" s="40">
        <f t="shared" si="4"/>
        <v>0</v>
      </c>
      <c r="J659" s="33">
        <f t="shared" si="5"/>
        <v>0.75</v>
      </c>
      <c r="K659" s="41">
        <v>2080.7289999999998</v>
      </c>
      <c r="L659" s="41">
        <v>84.760679999999994</v>
      </c>
      <c r="M659" s="39">
        <v>0</v>
      </c>
      <c r="N659" s="39">
        <v>0</v>
      </c>
      <c r="O659" s="39">
        <v>0</v>
      </c>
      <c r="P659" s="39">
        <v>0</v>
      </c>
      <c r="Q659" s="39">
        <v>0</v>
      </c>
      <c r="R659" s="39">
        <v>1</v>
      </c>
      <c r="S659" s="39">
        <v>0</v>
      </c>
      <c r="T659" s="39">
        <v>0</v>
      </c>
      <c r="U659" s="39">
        <v>0</v>
      </c>
      <c r="V659" s="39">
        <v>0</v>
      </c>
      <c r="W659" s="39">
        <v>0</v>
      </c>
      <c r="X659" s="39">
        <v>0</v>
      </c>
      <c r="Y659" s="39">
        <v>0</v>
      </c>
      <c r="Z659" s="39">
        <v>0</v>
      </c>
      <c r="AA659" s="39">
        <v>0</v>
      </c>
      <c r="AB659" s="39">
        <v>0</v>
      </c>
      <c r="AC659" s="39">
        <v>0</v>
      </c>
      <c r="AD659" s="39">
        <v>0</v>
      </c>
      <c r="AE659" s="39">
        <v>1</v>
      </c>
      <c r="AF659" s="39">
        <v>0</v>
      </c>
      <c r="AG659" s="39">
        <v>0</v>
      </c>
      <c r="AH659" s="39">
        <v>0</v>
      </c>
      <c r="AI659" s="39">
        <v>0</v>
      </c>
      <c r="AJ659" s="39">
        <v>0</v>
      </c>
      <c r="AK659" s="39">
        <v>0</v>
      </c>
      <c r="AL659" s="39">
        <v>0</v>
      </c>
      <c r="AM659" s="39">
        <v>0</v>
      </c>
      <c r="AN659" s="39">
        <v>0</v>
      </c>
      <c r="AO659" s="39">
        <v>0</v>
      </c>
      <c r="AP659" s="39"/>
    </row>
    <row r="660" spans="1:42">
      <c r="A660" s="27" t="s">
        <v>2493</v>
      </c>
      <c r="B660" s="27" t="s">
        <v>22</v>
      </c>
      <c r="C660" s="28">
        <v>22670</v>
      </c>
      <c r="D660" s="28">
        <v>120000</v>
      </c>
      <c r="E660" s="27" t="s">
        <v>1824</v>
      </c>
      <c r="F660" s="28">
        <v>300</v>
      </c>
      <c r="G660" s="28">
        <v>400</v>
      </c>
      <c r="H660" s="39">
        <v>2</v>
      </c>
      <c r="I660" s="40">
        <f t="shared" si="4"/>
        <v>0</v>
      </c>
      <c r="J660" s="33">
        <f t="shared" si="5"/>
        <v>0.75</v>
      </c>
      <c r="K660" s="41">
        <v>857.61389999999994</v>
      </c>
      <c r="L660" s="41">
        <v>44.619720000000001</v>
      </c>
      <c r="M660" s="39">
        <v>0</v>
      </c>
      <c r="N660" s="39">
        <v>0</v>
      </c>
      <c r="O660" s="39">
        <v>0</v>
      </c>
      <c r="P660" s="39">
        <v>0</v>
      </c>
      <c r="Q660" s="39">
        <v>0</v>
      </c>
      <c r="R660" s="39">
        <v>1</v>
      </c>
      <c r="S660" s="39">
        <v>0</v>
      </c>
      <c r="T660" s="39">
        <v>0</v>
      </c>
      <c r="U660" s="39">
        <v>0</v>
      </c>
      <c r="V660" s="39">
        <v>0</v>
      </c>
      <c r="W660" s="39">
        <v>0</v>
      </c>
      <c r="X660" s="39">
        <v>0</v>
      </c>
      <c r="Y660" s="39">
        <v>0</v>
      </c>
      <c r="Z660" s="39">
        <v>0</v>
      </c>
      <c r="AA660" s="39">
        <v>0</v>
      </c>
      <c r="AB660" s="39">
        <v>0</v>
      </c>
      <c r="AC660" s="39">
        <v>0</v>
      </c>
      <c r="AD660" s="39">
        <v>0</v>
      </c>
      <c r="AE660" s="39">
        <v>1</v>
      </c>
      <c r="AF660" s="39">
        <v>0</v>
      </c>
      <c r="AG660" s="39">
        <v>0</v>
      </c>
      <c r="AH660" s="39">
        <v>0</v>
      </c>
      <c r="AI660" s="39">
        <v>0</v>
      </c>
      <c r="AJ660" s="39">
        <v>0</v>
      </c>
      <c r="AK660" s="39">
        <v>0</v>
      </c>
      <c r="AL660" s="39">
        <v>0</v>
      </c>
      <c r="AM660" s="39">
        <v>0</v>
      </c>
      <c r="AN660" s="39">
        <v>0</v>
      </c>
      <c r="AO660" s="39">
        <v>0</v>
      </c>
      <c r="AP660" s="39"/>
    </row>
    <row r="661" spans="1:42">
      <c r="A661" s="27" t="s">
        <v>2494</v>
      </c>
      <c r="B661" s="27" t="s">
        <v>23</v>
      </c>
      <c r="C661" s="28">
        <v>25503</v>
      </c>
      <c r="D661" s="28">
        <v>120000</v>
      </c>
      <c r="E661" s="27" t="s">
        <v>1824</v>
      </c>
      <c r="F661" s="28">
        <v>300</v>
      </c>
      <c r="G661" s="28">
        <v>400</v>
      </c>
      <c r="H661" s="39">
        <v>2</v>
      </c>
      <c r="I661" s="40">
        <f t="shared" si="4"/>
        <v>0</v>
      </c>
      <c r="J661" s="33">
        <f t="shared" si="5"/>
        <v>0.75</v>
      </c>
      <c r="K661" s="41">
        <v>1062.3330000000001</v>
      </c>
      <c r="L661" s="41">
        <v>43.608910000000002</v>
      </c>
      <c r="M661" s="39">
        <v>0</v>
      </c>
      <c r="N661" s="39">
        <v>0</v>
      </c>
      <c r="O661" s="39">
        <v>0</v>
      </c>
      <c r="P661" s="39">
        <v>0</v>
      </c>
      <c r="Q661" s="39">
        <v>0</v>
      </c>
      <c r="R661" s="39">
        <v>1</v>
      </c>
      <c r="S661" s="39">
        <v>0</v>
      </c>
      <c r="T661" s="39">
        <v>0</v>
      </c>
      <c r="U661" s="39">
        <v>0</v>
      </c>
      <c r="V661" s="39">
        <v>0</v>
      </c>
      <c r="W661" s="39">
        <v>0</v>
      </c>
      <c r="X661" s="39">
        <v>0</v>
      </c>
      <c r="Y661" s="39">
        <v>0</v>
      </c>
      <c r="Z661" s="39">
        <v>0</v>
      </c>
      <c r="AA661" s="39">
        <v>0</v>
      </c>
      <c r="AB661" s="39">
        <v>0</v>
      </c>
      <c r="AC661" s="39">
        <v>0</v>
      </c>
      <c r="AD661" s="39">
        <v>0</v>
      </c>
      <c r="AE661" s="39">
        <v>1</v>
      </c>
      <c r="AF661" s="39">
        <v>0</v>
      </c>
      <c r="AG661" s="39">
        <v>0</v>
      </c>
      <c r="AH661" s="39">
        <v>0</v>
      </c>
      <c r="AI661" s="39">
        <v>0</v>
      </c>
      <c r="AJ661" s="39">
        <v>0</v>
      </c>
      <c r="AK661" s="39">
        <v>0</v>
      </c>
      <c r="AL661" s="39">
        <v>0</v>
      </c>
      <c r="AM661" s="39">
        <v>0</v>
      </c>
      <c r="AN661" s="39">
        <v>0</v>
      </c>
      <c r="AO661" s="39">
        <v>0</v>
      </c>
      <c r="AP661" s="39"/>
    </row>
    <row r="662" spans="1:42">
      <c r="A662" s="27" t="s">
        <v>2495</v>
      </c>
      <c r="B662" s="27" t="s">
        <v>24</v>
      </c>
      <c r="C662" s="28">
        <v>22725</v>
      </c>
      <c r="D662" s="28">
        <v>120000</v>
      </c>
      <c r="E662" s="27" t="s">
        <v>1824</v>
      </c>
      <c r="F662" s="28">
        <v>300</v>
      </c>
      <c r="G662" s="28">
        <v>400</v>
      </c>
      <c r="H662" s="39">
        <v>2</v>
      </c>
      <c r="I662" s="40">
        <f t="shared" si="4"/>
        <v>0</v>
      </c>
      <c r="J662" s="33">
        <f t="shared" si="5"/>
        <v>0.75</v>
      </c>
      <c r="K662" s="41">
        <v>1911.7619999999999</v>
      </c>
      <c r="L662" s="41">
        <v>63.989130000000003</v>
      </c>
      <c r="M662" s="39">
        <v>0</v>
      </c>
      <c r="N662" s="39">
        <v>0</v>
      </c>
      <c r="O662" s="39">
        <v>0</v>
      </c>
      <c r="P662" s="39">
        <v>0</v>
      </c>
      <c r="Q662" s="39">
        <v>0</v>
      </c>
      <c r="R662" s="39">
        <v>1</v>
      </c>
      <c r="S662" s="39">
        <v>0</v>
      </c>
      <c r="T662" s="39">
        <v>0</v>
      </c>
      <c r="U662" s="39">
        <v>0</v>
      </c>
      <c r="V662" s="39">
        <v>0</v>
      </c>
      <c r="W662" s="39">
        <v>0</v>
      </c>
      <c r="X662" s="39">
        <v>0</v>
      </c>
      <c r="Y662" s="39">
        <v>0</v>
      </c>
      <c r="Z662" s="39">
        <v>0</v>
      </c>
      <c r="AA662" s="39">
        <v>0</v>
      </c>
      <c r="AB662" s="39">
        <v>0</v>
      </c>
      <c r="AC662" s="39">
        <v>0</v>
      </c>
      <c r="AD662" s="39">
        <v>0</v>
      </c>
      <c r="AE662" s="39">
        <v>1</v>
      </c>
      <c r="AF662" s="39">
        <v>0</v>
      </c>
      <c r="AG662" s="39">
        <v>0</v>
      </c>
      <c r="AH662" s="39">
        <v>0</v>
      </c>
      <c r="AI662" s="39">
        <v>0</v>
      </c>
      <c r="AJ662" s="39">
        <v>0</v>
      </c>
      <c r="AK662" s="39">
        <v>0</v>
      </c>
      <c r="AL662" s="39">
        <v>0</v>
      </c>
      <c r="AM662" s="39">
        <v>0</v>
      </c>
      <c r="AN662" s="39">
        <v>0</v>
      </c>
      <c r="AO662" s="39">
        <v>0</v>
      </c>
      <c r="AP662" s="39"/>
    </row>
    <row r="663" spans="1:42">
      <c r="A663" s="27" t="s">
        <v>2496</v>
      </c>
      <c r="B663" s="27" t="s">
        <v>25</v>
      </c>
      <c r="C663" s="28">
        <v>23105</v>
      </c>
      <c r="D663" s="28">
        <v>120000</v>
      </c>
      <c r="E663" s="27" t="s">
        <v>1824</v>
      </c>
      <c r="F663" s="28">
        <v>300</v>
      </c>
      <c r="G663" s="28">
        <v>400</v>
      </c>
      <c r="H663" s="39">
        <v>2</v>
      </c>
      <c r="I663" s="40">
        <f t="shared" si="4"/>
        <v>0</v>
      </c>
      <c r="J663" s="33">
        <f t="shared" si="5"/>
        <v>0.75</v>
      </c>
      <c r="K663" s="41">
        <v>1768.982</v>
      </c>
      <c r="L663" s="41">
        <v>68.077610000000007</v>
      </c>
      <c r="M663" s="39">
        <v>0</v>
      </c>
      <c r="N663" s="39">
        <v>0</v>
      </c>
      <c r="O663" s="39">
        <v>0</v>
      </c>
      <c r="P663" s="39">
        <v>0</v>
      </c>
      <c r="Q663" s="39">
        <v>0</v>
      </c>
      <c r="R663" s="39">
        <v>1</v>
      </c>
      <c r="S663" s="39">
        <v>0</v>
      </c>
      <c r="T663" s="39">
        <v>0</v>
      </c>
      <c r="U663" s="39">
        <v>0</v>
      </c>
      <c r="V663" s="39">
        <v>0</v>
      </c>
      <c r="W663" s="39">
        <v>0</v>
      </c>
      <c r="X663" s="39">
        <v>0</v>
      </c>
      <c r="Y663" s="39">
        <v>0</v>
      </c>
      <c r="Z663" s="39">
        <v>0</v>
      </c>
      <c r="AA663" s="39">
        <v>0</v>
      </c>
      <c r="AB663" s="39">
        <v>0</v>
      </c>
      <c r="AC663" s="39">
        <v>0</v>
      </c>
      <c r="AD663" s="39">
        <v>0</v>
      </c>
      <c r="AE663" s="39">
        <v>1</v>
      </c>
      <c r="AF663" s="39">
        <v>0</v>
      </c>
      <c r="AG663" s="39">
        <v>0</v>
      </c>
      <c r="AH663" s="39">
        <v>0</v>
      </c>
      <c r="AI663" s="39">
        <v>0</v>
      </c>
      <c r="AJ663" s="39">
        <v>0</v>
      </c>
      <c r="AK663" s="39">
        <v>0</v>
      </c>
      <c r="AL663" s="39">
        <v>0</v>
      </c>
      <c r="AM663" s="39">
        <v>0</v>
      </c>
      <c r="AN663" s="39">
        <v>0</v>
      </c>
      <c r="AO663" s="39">
        <v>0</v>
      </c>
      <c r="AP663" s="39"/>
    </row>
    <row r="664" spans="1:42">
      <c r="A664" s="27" t="s">
        <v>2497</v>
      </c>
      <c r="B664" s="27" t="s">
        <v>26</v>
      </c>
      <c r="C664" s="28">
        <v>28906</v>
      </c>
      <c r="D664" s="28">
        <v>120000</v>
      </c>
      <c r="E664" s="27" t="s">
        <v>1824</v>
      </c>
      <c r="F664" s="28">
        <v>300</v>
      </c>
      <c r="G664" s="28">
        <v>400</v>
      </c>
      <c r="H664" s="39">
        <v>2</v>
      </c>
      <c r="I664" s="40">
        <f t="shared" si="4"/>
        <v>0</v>
      </c>
      <c r="J664" s="33">
        <f t="shared" si="5"/>
        <v>0.75</v>
      </c>
      <c r="K664" s="41">
        <v>2248.0349999999999</v>
      </c>
      <c r="L664" s="41">
        <v>70.351510000000005</v>
      </c>
      <c r="M664" s="39">
        <v>0</v>
      </c>
      <c r="N664" s="39">
        <v>0</v>
      </c>
      <c r="O664" s="39">
        <v>0</v>
      </c>
      <c r="P664" s="39">
        <v>0</v>
      </c>
      <c r="Q664" s="39">
        <v>0</v>
      </c>
      <c r="R664" s="39">
        <v>1</v>
      </c>
      <c r="S664" s="39">
        <v>0</v>
      </c>
      <c r="T664" s="39">
        <v>0</v>
      </c>
      <c r="U664" s="39">
        <v>0</v>
      </c>
      <c r="V664" s="39">
        <v>0</v>
      </c>
      <c r="W664" s="39">
        <v>0</v>
      </c>
      <c r="X664" s="39">
        <v>0</v>
      </c>
      <c r="Y664" s="39">
        <v>0</v>
      </c>
      <c r="Z664" s="39">
        <v>0</v>
      </c>
      <c r="AA664" s="39">
        <v>0</v>
      </c>
      <c r="AB664" s="39">
        <v>0</v>
      </c>
      <c r="AC664" s="39">
        <v>0</v>
      </c>
      <c r="AD664" s="39">
        <v>0</v>
      </c>
      <c r="AE664" s="39">
        <v>1</v>
      </c>
      <c r="AF664" s="39">
        <v>0</v>
      </c>
      <c r="AG664" s="39">
        <v>0</v>
      </c>
      <c r="AH664" s="39">
        <v>0</v>
      </c>
      <c r="AI664" s="39">
        <v>0</v>
      </c>
      <c r="AJ664" s="39">
        <v>0</v>
      </c>
      <c r="AK664" s="39">
        <v>0</v>
      </c>
      <c r="AL664" s="39">
        <v>0</v>
      </c>
      <c r="AM664" s="39">
        <v>0</v>
      </c>
      <c r="AN664" s="39">
        <v>0</v>
      </c>
      <c r="AO664" s="39">
        <v>0</v>
      </c>
      <c r="AP664" s="39"/>
    </row>
    <row r="665" spans="1:42">
      <c r="A665" s="27" t="s">
        <v>2498</v>
      </c>
      <c r="B665" s="27" t="s">
        <v>1584</v>
      </c>
      <c r="C665" s="28">
        <v>25888</v>
      </c>
      <c r="D665" s="28">
        <v>120000</v>
      </c>
      <c r="E665" s="27" t="s">
        <v>1824</v>
      </c>
      <c r="F665" s="28">
        <v>300</v>
      </c>
      <c r="G665" s="28">
        <v>400</v>
      </c>
      <c r="H665" s="39">
        <v>2</v>
      </c>
      <c r="I665" s="40">
        <f t="shared" si="4"/>
        <v>0</v>
      </c>
      <c r="J665" s="33">
        <f t="shared" si="5"/>
        <v>0.75</v>
      </c>
      <c r="K665" s="41">
        <v>1718.8019999999999</v>
      </c>
      <c r="L665" s="41">
        <v>61.594659999999998</v>
      </c>
      <c r="M665" s="39">
        <v>0</v>
      </c>
      <c r="N665" s="39">
        <v>0</v>
      </c>
      <c r="O665" s="39">
        <v>0</v>
      </c>
      <c r="P665" s="39">
        <v>0</v>
      </c>
      <c r="Q665" s="39">
        <v>0</v>
      </c>
      <c r="R665" s="39">
        <v>1</v>
      </c>
      <c r="S665" s="39">
        <v>0</v>
      </c>
      <c r="T665" s="39">
        <v>0</v>
      </c>
      <c r="U665" s="39">
        <v>0</v>
      </c>
      <c r="V665" s="39">
        <v>0</v>
      </c>
      <c r="W665" s="39">
        <v>0</v>
      </c>
      <c r="X665" s="39">
        <v>0</v>
      </c>
      <c r="Y665" s="39">
        <v>0</v>
      </c>
      <c r="Z665" s="39">
        <v>0</v>
      </c>
      <c r="AA665" s="39">
        <v>0</v>
      </c>
      <c r="AB665" s="39">
        <v>0</v>
      </c>
      <c r="AC665" s="39">
        <v>0</v>
      </c>
      <c r="AD665" s="39">
        <v>0</v>
      </c>
      <c r="AE665" s="39">
        <v>1</v>
      </c>
      <c r="AF665" s="39">
        <v>0</v>
      </c>
      <c r="AG665" s="39">
        <v>0</v>
      </c>
      <c r="AH665" s="39">
        <v>0</v>
      </c>
      <c r="AI665" s="39">
        <v>0</v>
      </c>
      <c r="AJ665" s="39">
        <v>0</v>
      </c>
      <c r="AK665" s="39">
        <v>0</v>
      </c>
      <c r="AL665" s="39">
        <v>0</v>
      </c>
      <c r="AM665" s="39">
        <v>0</v>
      </c>
      <c r="AN665" s="39">
        <v>0</v>
      </c>
      <c r="AO665" s="39">
        <v>0</v>
      </c>
      <c r="AP665" s="39"/>
    </row>
    <row r="666" spans="1:42">
      <c r="A666" s="27" t="s">
        <v>2499</v>
      </c>
      <c r="B666" s="27" t="s">
        <v>1732</v>
      </c>
      <c r="C666" s="28">
        <v>23689</v>
      </c>
      <c r="D666" s="28">
        <v>120000</v>
      </c>
      <c r="E666" s="27" t="s">
        <v>1824</v>
      </c>
      <c r="F666" s="28">
        <v>300</v>
      </c>
      <c r="G666" s="28">
        <v>400</v>
      </c>
      <c r="H666" s="39">
        <v>2</v>
      </c>
      <c r="I666" s="40">
        <f t="shared" si="4"/>
        <v>0</v>
      </c>
      <c r="J666" s="33">
        <f t="shared" si="5"/>
        <v>0.75</v>
      </c>
      <c r="K666" s="41">
        <v>2353.076</v>
      </c>
      <c r="L666" s="41">
        <v>87.17577</v>
      </c>
      <c r="M666" s="39">
        <v>0</v>
      </c>
      <c r="N666" s="39">
        <v>0</v>
      </c>
      <c r="O666" s="39">
        <v>0</v>
      </c>
      <c r="P666" s="39">
        <v>0</v>
      </c>
      <c r="Q666" s="39">
        <v>0</v>
      </c>
      <c r="R666" s="39">
        <v>1</v>
      </c>
      <c r="S666" s="39">
        <v>0</v>
      </c>
      <c r="T666" s="39">
        <v>0</v>
      </c>
      <c r="U666" s="39">
        <v>0</v>
      </c>
      <c r="V666" s="39">
        <v>0</v>
      </c>
      <c r="W666" s="39">
        <v>0</v>
      </c>
      <c r="X666" s="39">
        <v>0</v>
      </c>
      <c r="Y666" s="39">
        <v>0</v>
      </c>
      <c r="Z666" s="39">
        <v>0</v>
      </c>
      <c r="AA666" s="39">
        <v>0</v>
      </c>
      <c r="AB666" s="39">
        <v>0</v>
      </c>
      <c r="AC666" s="39">
        <v>0</v>
      </c>
      <c r="AD666" s="39">
        <v>0</v>
      </c>
      <c r="AE666" s="39">
        <v>1</v>
      </c>
      <c r="AF666" s="39">
        <v>0</v>
      </c>
      <c r="AG666" s="39">
        <v>0</v>
      </c>
      <c r="AH666" s="39">
        <v>0</v>
      </c>
      <c r="AI666" s="39">
        <v>0</v>
      </c>
      <c r="AJ666" s="39">
        <v>0</v>
      </c>
      <c r="AK666" s="39">
        <v>0</v>
      </c>
      <c r="AL666" s="39">
        <v>0</v>
      </c>
      <c r="AM666" s="39">
        <v>0</v>
      </c>
      <c r="AN666" s="39">
        <v>0</v>
      </c>
      <c r="AO666" s="39">
        <v>0</v>
      </c>
      <c r="AP666" s="39"/>
    </row>
    <row r="667" spans="1:42">
      <c r="A667" s="27" t="s">
        <v>2500</v>
      </c>
      <c r="B667" s="27" t="s">
        <v>1733</v>
      </c>
      <c r="C667" s="28">
        <v>25704</v>
      </c>
      <c r="D667" s="28">
        <v>120000</v>
      </c>
      <c r="E667" s="27" t="s">
        <v>1824</v>
      </c>
      <c r="F667" s="28">
        <v>300</v>
      </c>
      <c r="G667" s="28">
        <v>400</v>
      </c>
      <c r="H667" s="39">
        <v>2</v>
      </c>
      <c r="I667" s="40">
        <f t="shared" si="4"/>
        <v>0</v>
      </c>
      <c r="J667" s="33">
        <f t="shared" si="5"/>
        <v>0.75</v>
      </c>
      <c r="K667" s="41">
        <v>2984.09</v>
      </c>
      <c r="L667" s="41">
        <v>89.241789999999995</v>
      </c>
      <c r="M667" s="39">
        <v>0</v>
      </c>
      <c r="N667" s="39">
        <v>0</v>
      </c>
      <c r="O667" s="39">
        <v>0</v>
      </c>
      <c r="P667" s="39">
        <v>0</v>
      </c>
      <c r="Q667" s="39">
        <v>0</v>
      </c>
      <c r="R667" s="39">
        <v>1</v>
      </c>
      <c r="S667" s="39">
        <v>0</v>
      </c>
      <c r="T667" s="39">
        <v>0</v>
      </c>
      <c r="U667" s="39">
        <v>0</v>
      </c>
      <c r="V667" s="39">
        <v>0</v>
      </c>
      <c r="W667" s="39">
        <v>0</v>
      </c>
      <c r="X667" s="39">
        <v>0</v>
      </c>
      <c r="Y667" s="39">
        <v>0</v>
      </c>
      <c r="Z667" s="39">
        <v>0</v>
      </c>
      <c r="AA667" s="39">
        <v>0</v>
      </c>
      <c r="AB667" s="39">
        <v>0</v>
      </c>
      <c r="AC667" s="39">
        <v>0</v>
      </c>
      <c r="AD667" s="39">
        <v>0</v>
      </c>
      <c r="AE667" s="39">
        <v>1</v>
      </c>
      <c r="AF667" s="39">
        <v>0</v>
      </c>
      <c r="AG667" s="39">
        <v>0</v>
      </c>
      <c r="AH667" s="39">
        <v>0</v>
      </c>
      <c r="AI667" s="39">
        <v>0</v>
      </c>
      <c r="AJ667" s="39">
        <v>0</v>
      </c>
      <c r="AK667" s="39">
        <v>0</v>
      </c>
      <c r="AL667" s="39">
        <v>0</v>
      </c>
      <c r="AM667" s="39">
        <v>0</v>
      </c>
      <c r="AN667" s="39">
        <v>0</v>
      </c>
      <c r="AO667" s="39">
        <v>0</v>
      </c>
      <c r="AP667" s="39"/>
    </row>
    <row r="668" spans="1:42">
      <c r="A668" s="27" t="s">
        <v>2501</v>
      </c>
      <c r="B668" s="27" t="s">
        <v>1734</v>
      </c>
      <c r="C668" s="28">
        <v>32560</v>
      </c>
      <c r="D668" s="28">
        <v>120000</v>
      </c>
      <c r="E668" s="27" t="s">
        <v>1824</v>
      </c>
      <c r="F668" s="28">
        <v>300</v>
      </c>
      <c r="G668" s="28">
        <v>400</v>
      </c>
      <c r="H668" s="39">
        <v>2</v>
      </c>
      <c r="I668" s="40">
        <f t="shared" si="4"/>
        <v>0</v>
      </c>
      <c r="J668" s="33">
        <f t="shared" si="5"/>
        <v>0.75</v>
      </c>
      <c r="K668" s="41">
        <v>3188.107</v>
      </c>
      <c r="L668" s="41">
        <v>71.027439999999999</v>
      </c>
      <c r="M668" s="39">
        <v>0</v>
      </c>
      <c r="N668" s="39">
        <v>0</v>
      </c>
      <c r="O668" s="39">
        <v>0</v>
      </c>
      <c r="P668" s="39">
        <v>0</v>
      </c>
      <c r="Q668" s="39">
        <v>0</v>
      </c>
      <c r="R668" s="39">
        <v>1</v>
      </c>
      <c r="S668" s="39">
        <v>0</v>
      </c>
      <c r="T668" s="39">
        <v>0</v>
      </c>
      <c r="U668" s="39">
        <v>0</v>
      </c>
      <c r="V668" s="39">
        <v>0</v>
      </c>
      <c r="W668" s="39">
        <v>0</v>
      </c>
      <c r="X668" s="39">
        <v>0</v>
      </c>
      <c r="Y668" s="39">
        <v>0</v>
      </c>
      <c r="Z668" s="39">
        <v>0</v>
      </c>
      <c r="AA668" s="39">
        <v>0</v>
      </c>
      <c r="AB668" s="39">
        <v>0</v>
      </c>
      <c r="AC668" s="39">
        <v>0</v>
      </c>
      <c r="AD668" s="39">
        <v>0</v>
      </c>
      <c r="AE668" s="39">
        <v>1</v>
      </c>
      <c r="AF668" s="39">
        <v>0</v>
      </c>
      <c r="AG668" s="39">
        <v>0</v>
      </c>
      <c r="AH668" s="39">
        <v>0</v>
      </c>
      <c r="AI668" s="39">
        <v>0</v>
      </c>
      <c r="AJ668" s="39">
        <v>0</v>
      </c>
      <c r="AK668" s="39">
        <v>0</v>
      </c>
      <c r="AL668" s="39">
        <v>0</v>
      </c>
      <c r="AM668" s="39">
        <v>0</v>
      </c>
      <c r="AN668" s="39">
        <v>0</v>
      </c>
      <c r="AO668" s="39">
        <v>0</v>
      </c>
      <c r="AP668" s="39"/>
    </row>
    <row r="669" spans="1:42">
      <c r="A669" s="27" t="s">
        <v>2502</v>
      </c>
      <c r="B669" s="27" t="s">
        <v>1585</v>
      </c>
      <c r="C669" s="28">
        <v>171368</v>
      </c>
      <c r="D669" s="28">
        <v>853600</v>
      </c>
      <c r="E669" s="27" t="s">
        <v>1824</v>
      </c>
      <c r="F669" s="28">
        <v>1067</v>
      </c>
      <c r="G669" s="28">
        <v>800</v>
      </c>
      <c r="H669" s="39">
        <v>2</v>
      </c>
      <c r="I669" s="40">
        <f t="shared" si="4"/>
        <v>1</v>
      </c>
      <c r="J669" s="33">
        <f t="shared" si="5"/>
        <v>1.33375</v>
      </c>
      <c r="K669" s="41">
        <v>1623.5</v>
      </c>
      <c r="L669" s="41">
        <v>68.281570000000002</v>
      </c>
      <c r="M669" s="39">
        <v>0</v>
      </c>
      <c r="N669" s="39">
        <v>0</v>
      </c>
      <c r="O669" s="39">
        <v>0</v>
      </c>
      <c r="P669" s="39">
        <v>0</v>
      </c>
      <c r="Q669" s="39">
        <v>0</v>
      </c>
      <c r="R669" s="39">
        <v>1</v>
      </c>
      <c r="S669" s="39">
        <v>0</v>
      </c>
      <c r="T669" s="39">
        <v>0</v>
      </c>
      <c r="U669" s="39">
        <v>0</v>
      </c>
      <c r="V669" s="39">
        <v>0</v>
      </c>
      <c r="W669" s="39">
        <v>0</v>
      </c>
      <c r="X669" s="39">
        <v>0</v>
      </c>
      <c r="Y669" s="39">
        <v>0</v>
      </c>
      <c r="Z669" s="39">
        <v>0</v>
      </c>
      <c r="AA669" s="39">
        <v>0</v>
      </c>
      <c r="AB669" s="39">
        <v>0</v>
      </c>
      <c r="AC669" s="39">
        <v>0</v>
      </c>
      <c r="AD669" s="39">
        <v>0</v>
      </c>
      <c r="AE669" s="39">
        <v>1</v>
      </c>
      <c r="AF669" s="39">
        <v>0</v>
      </c>
      <c r="AG669" s="39">
        <v>0</v>
      </c>
      <c r="AH669" s="39">
        <v>0</v>
      </c>
      <c r="AI669" s="39">
        <v>0</v>
      </c>
      <c r="AJ669" s="39">
        <v>0</v>
      </c>
      <c r="AK669" s="39">
        <v>0</v>
      </c>
      <c r="AL669" s="39">
        <v>0</v>
      </c>
      <c r="AM669" s="39">
        <v>0</v>
      </c>
      <c r="AN669" s="39">
        <v>0</v>
      </c>
      <c r="AO669" s="39">
        <v>0</v>
      </c>
      <c r="AP669" s="39"/>
    </row>
    <row r="670" spans="1:42">
      <c r="A670" s="27" t="s">
        <v>2503</v>
      </c>
      <c r="B670" s="27" t="s">
        <v>1586</v>
      </c>
      <c r="C670" s="28">
        <v>3445</v>
      </c>
      <c r="D670" s="28">
        <v>13440</v>
      </c>
      <c r="E670" s="27" t="s">
        <v>1824</v>
      </c>
      <c r="F670" s="28">
        <v>96</v>
      </c>
      <c r="G670" s="28">
        <v>140</v>
      </c>
      <c r="H670" s="39">
        <v>0</v>
      </c>
      <c r="I670" s="40">
        <f t="shared" si="4"/>
        <v>0</v>
      </c>
      <c r="J670" s="33">
        <f t="shared" si="5"/>
        <v>0.68571428571428572</v>
      </c>
      <c r="K670" s="41">
        <v>2569.9450000000002</v>
      </c>
      <c r="L670" s="41">
        <v>66.169520000000006</v>
      </c>
      <c r="M670" s="39">
        <v>0</v>
      </c>
      <c r="N670" s="39">
        <v>0</v>
      </c>
      <c r="O670" s="39">
        <v>0</v>
      </c>
      <c r="P670" s="39">
        <v>0</v>
      </c>
      <c r="Q670" s="39">
        <v>0</v>
      </c>
      <c r="R670" s="39">
        <v>1</v>
      </c>
      <c r="S670" s="39">
        <v>0</v>
      </c>
      <c r="T670" s="39">
        <v>0</v>
      </c>
      <c r="U670" s="39">
        <v>0</v>
      </c>
      <c r="V670" s="39">
        <v>0</v>
      </c>
      <c r="W670" s="39">
        <v>0</v>
      </c>
      <c r="X670" s="39">
        <v>0</v>
      </c>
      <c r="Y670" s="39">
        <v>0</v>
      </c>
      <c r="Z670" s="39">
        <v>0</v>
      </c>
      <c r="AA670" s="39">
        <v>0</v>
      </c>
      <c r="AB670" s="39">
        <v>0</v>
      </c>
      <c r="AC670" s="39">
        <v>0</v>
      </c>
      <c r="AD670" s="39">
        <v>0</v>
      </c>
      <c r="AE670" s="39">
        <v>0</v>
      </c>
      <c r="AF670" s="39">
        <v>1</v>
      </c>
      <c r="AG670" s="39">
        <v>0</v>
      </c>
      <c r="AH670" s="39">
        <v>0</v>
      </c>
      <c r="AI670" s="39">
        <v>0</v>
      </c>
      <c r="AJ670" s="39">
        <v>0</v>
      </c>
      <c r="AK670" s="39">
        <v>0</v>
      </c>
      <c r="AL670" s="39">
        <v>0</v>
      </c>
      <c r="AM670" s="39">
        <v>0</v>
      </c>
      <c r="AN670" s="39">
        <v>0</v>
      </c>
      <c r="AO670" s="39">
        <v>0</v>
      </c>
      <c r="AP670" s="39"/>
    </row>
    <row r="671" spans="1:42">
      <c r="A671" s="27" t="s">
        <v>2504</v>
      </c>
      <c r="B671" s="27" t="s">
        <v>1587</v>
      </c>
      <c r="C671" s="28">
        <v>41646</v>
      </c>
      <c r="D671" s="28">
        <v>273280</v>
      </c>
      <c r="E671" s="27" t="s">
        <v>1824</v>
      </c>
      <c r="F671" s="28">
        <v>427</v>
      </c>
      <c r="G671" s="28">
        <v>640</v>
      </c>
      <c r="H671" s="39">
        <v>2</v>
      </c>
      <c r="I671" s="40">
        <f t="shared" si="4"/>
        <v>0</v>
      </c>
      <c r="J671" s="33">
        <f t="shared" si="5"/>
        <v>0.66718750000000004</v>
      </c>
      <c r="K671" s="41">
        <v>977.06129999999996</v>
      </c>
      <c r="L671" s="41">
        <v>85.118949999999998</v>
      </c>
      <c r="M671" s="39">
        <v>0</v>
      </c>
      <c r="N671" s="39">
        <v>0</v>
      </c>
      <c r="O671" s="39">
        <v>0</v>
      </c>
      <c r="P671" s="39">
        <v>0</v>
      </c>
      <c r="Q671" s="39">
        <v>0</v>
      </c>
      <c r="R671" s="39">
        <v>1</v>
      </c>
      <c r="S671" s="39">
        <v>0</v>
      </c>
      <c r="T671" s="39">
        <v>0</v>
      </c>
      <c r="U671" s="39">
        <v>0</v>
      </c>
      <c r="V671" s="39">
        <v>0</v>
      </c>
      <c r="W671" s="39">
        <v>0</v>
      </c>
      <c r="X671" s="39">
        <v>0</v>
      </c>
      <c r="Y671" s="39">
        <v>0</v>
      </c>
      <c r="Z671" s="39">
        <v>0</v>
      </c>
      <c r="AA671" s="39">
        <v>0</v>
      </c>
      <c r="AB671" s="39">
        <v>0</v>
      </c>
      <c r="AC671" s="39">
        <v>0</v>
      </c>
      <c r="AD671" s="39">
        <v>0</v>
      </c>
      <c r="AE671" s="39">
        <v>0</v>
      </c>
      <c r="AF671" s="39">
        <v>1</v>
      </c>
      <c r="AG671" s="39">
        <v>0</v>
      </c>
      <c r="AH671" s="39">
        <v>0</v>
      </c>
      <c r="AI671" s="39">
        <v>0</v>
      </c>
      <c r="AJ671" s="39">
        <v>0</v>
      </c>
      <c r="AK671" s="39">
        <v>0</v>
      </c>
      <c r="AL671" s="39">
        <v>0</v>
      </c>
      <c r="AM671" s="39">
        <v>0</v>
      </c>
      <c r="AN671" s="39">
        <v>0</v>
      </c>
      <c r="AO671" s="39">
        <v>0</v>
      </c>
      <c r="AP671" s="39"/>
    </row>
    <row r="672" spans="1:42">
      <c r="A672" s="27" t="s">
        <v>2505</v>
      </c>
      <c r="B672" s="27" t="s">
        <v>1735</v>
      </c>
      <c r="C672" s="28">
        <v>57453</v>
      </c>
      <c r="D672" s="28">
        <v>273280</v>
      </c>
      <c r="E672" s="27" t="s">
        <v>1824</v>
      </c>
      <c r="F672" s="28">
        <v>427</v>
      </c>
      <c r="G672" s="28">
        <v>640</v>
      </c>
      <c r="H672" s="39">
        <v>2</v>
      </c>
      <c r="I672" s="40">
        <f t="shared" si="4"/>
        <v>0</v>
      </c>
      <c r="J672" s="33">
        <f t="shared" si="5"/>
        <v>0.66718750000000004</v>
      </c>
      <c r="K672" s="41">
        <v>1390.192</v>
      </c>
      <c r="L672" s="41">
        <v>79.144229999999993</v>
      </c>
      <c r="M672" s="39">
        <v>0</v>
      </c>
      <c r="N672" s="39">
        <v>0</v>
      </c>
      <c r="O672" s="39">
        <v>0</v>
      </c>
      <c r="P672" s="39">
        <v>0</v>
      </c>
      <c r="Q672" s="39">
        <v>0</v>
      </c>
      <c r="R672" s="39">
        <v>1</v>
      </c>
      <c r="S672" s="39">
        <v>0</v>
      </c>
      <c r="T672" s="39">
        <v>0</v>
      </c>
      <c r="U672" s="39">
        <v>0</v>
      </c>
      <c r="V672" s="39">
        <v>0</v>
      </c>
      <c r="W672" s="39">
        <v>0</v>
      </c>
      <c r="X672" s="39">
        <v>0</v>
      </c>
      <c r="Y672" s="39">
        <v>0</v>
      </c>
      <c r="Z672" s="39">
        <v>0</v>
      </c>
      <c r="AA672" s="39">
        <v>0</v>
      </c>
      <c r="AB672" s="39">
        <v>0</v>
      </c>
      <c r="AC672" s="39">
        <v>0</v>
      </c>
      <c r="AD672" s="39">
        <v>0</v>
      </c>
      <c r="AE672" s="39">
        <v>0</v>
      </c>
      <c r="AF672" s="39">
        <v>1</v>
      </c>
      <c r="AG672" s="39">
        <v>0</v>
      </c>
      <c r="AH672" s="39">
        <v>0</v>
      </c>
      <c r="AI672" s="39">
        <v>0</v>
      </c>
      <c r="AJ672" s="39">
        <v>0</v>
      </c>
      <c r="AK672" s="39">
        <v>0</v>
      </c>
      <c r="AL672" s="39">
        <v>0</v>
      </c>
      <c r="AM672" s="39">
        <v>0</v>
      </c>
      <c r="AN672" s="39">
        <v>0</v>
      </c>
      <c r="AO672" s="39">
        <v>0</v>
      </c>
      <c r="AP672" s="39"/>
    </row>
    <row r="673" spans="1:42">
      <c r="A673" s="27" t="s">
        <v>2506</v>
      </c>
      <c r="B673" s="27" t="s">
        <v>1736</v>
      </c>
      <c r="C673" s="28">
        <v>52563</v>
      </c>
      <c r="D673" s="28">
        <v>273280</v>
      </c>
      <c r="E673" s="27" t="s">
        <v>1824</v>
      </c>
      <c r="F673" s="28">
        <v>427</v>
      </c>
      <c r="G673" s="28">
        <v>640</v>
      </c>
      <c r="H673" s="39">
        <v>2</v>
      </c>
      <c r="I673" s="40">
        <f t="shared" si="4"/>
        <v>0</v>
      </c>
      <c r="J673" s="33">
        <f t="shared" si="5"/>
        <v>0.66718750000000004</v>
      </c>
      <c r="K673" s="41">
        <v>1185.4690000000001</v>
      </c>
      <c r="L673" s="41">
        <v>79.358639999999994</v>
      </c>
      <c r="M673" s="39">
        <v>0</v>
      </c>
      <c r="N673" s="39">
        <v>0</v>
      </c>
      <c r="O673" s="39">
        <v>0</v>
      </c>
      <c r="P673" s="39">
        <v>0</v>
      </c>
      <c r="Q673" s="39">
        <v>0</v>
      </c>
      <c r="R673" s="39">
        <v>1</v>
      </c>
      <c r="S673" s="39">
        <v>0</v>
      </c>
      <c r="T673" s="39">
        <v>0</v>
      </c>
      <c r="U673" s="39">
        <v>0</v>
      </c>
      <c r="V673" s="39">
        <v>0</v>
      </c>
      <c r="W673" s="39">
        <v>0</v>
      </c>
      <c r="X673" s="39">
        <v>0</v>
      </c>
      <c r="Y673" s="39">
        <v>0</v>
      </c>
      <c r="Z673" s="39">
        <v>0</v>
      </c>
      <c r="AA673" s="39">
        <v>0</v>
      </c>
      <c r="AB673" s="39">
        <v>0</v>
      </c>
      <c r="AC673" s="39">
        <v>0</v>
      </c>
      <c r="AD673" s="39">
        <v>0</v>
      </c>
      <c r="AE673" s="39">
        <v>0</v>
      </c>
      <c r="AF673" s="39">
        <v>1</v>
      </c>
      <c r="AG673" s="39">
        <v>0</v>
      </c>
      <c r="AH673" s="39">
        <v>0</v>
      </c>
      <c r="AI673" s="39">
        <v>0</v>
      </c>
      <c r="AJ673" s="39">
        <v>0</v>
      </c>
      <c r="AK673" s="39">
        <v>0</v>
      </c>
      <c r="AL673" s="39">
        <v>0</v>
      </c>
      <c r="AM673" s="39">
        <v>0</v>
      </c>
      <c r="AN673" s="39">
        <v>0</v>
      </c>
      <c r="AO673" s="39">
        <v>0</v>
      </c>
      <c r="AP673" s="39"/>
    </row>
    <row r="674" spans="1:42">
      <c r="A674" s="27" t="s">
        <v>2507</v>
      </c>
      <c r="B674" s="27" t="s">
        <v>41</v>
      </c>
      <c r="C674" s="28">
        <v>59678</v>
      </c>
      <c r="D674" s="28">
        <v>307200</v>
      </c>
      <c r="E674" s="27" t="s">
        <v>1824</v>
      </c>
      <c r="F674" s="28">
        <v>480</v>
      </c>
      <c r="G674" s="28">
        <v>640</v>
      </c>
      <c r="H674" s="39">
        <v>2</v>
      </c>
      <c r="I674" s="40">
        <f t="shared" si="4"/>
        <v>0</v>
      </c>
      <c r="J674" s="33">
        <f t="shared" si="5"/>
        <v>0.75</v>
      </c>
      <c r="K674" s="41">
        <v>884.49469999999997</v>
      </c>
      <c r="L674" s="41">
        <v>74.073840000000004</v>
      </c>
      <c r="M674" s="39">
        <v>0</v>
      </c>
      <c r="N674" s="39">
        <v>0</v>
      </c>
      <c r="O674" s="39">
        <v>0</v>
      </c>
      <c r="P674" s="39">
        <v>0</v>
      </c>
      <c r="Q674" s="39">
        <v>0</v>
      </c>
      <c r="R674" s="39">
        <v>1</v>
      </c>
      <c r="S674" s="39">
        <v>0</v>
      </c>
      <c r="T674" s="39">
        <v>0</v>
      </c>
      <c r="U674" s="39">
        <v>0</v>
      </c>
      <c r="V674" s="39">
        <v>0</v>
      </c>
      <c r="W674" s="39">
        <v>0</v>
      </c>
      <c r="X674" s="39">
        <v>0</v>
      </c>
      <c r="Y674" s="39">
        <v>0</v>
      </c>
      <c r="Z674" s="39">
        <v>0</v>
      </c>
      <c r="AA674" s="39">
        <v>0</v>
      </c>
      <c r="AB674" s="39">
        <v>0</v>
      </c>
      <c r="AC674" s="39">
        <v>0</v>
      </c>
      <c r="AD674" s="39">
        <v>0</v>
      </c>
      <c r="AE674" s="39">
        <v>0</v>
      </c>
      <c r="AF674" s="39">
        <v>1</v>
      </c>
      <c r="AG674" s="39">
        <v>0</v>
      </c>
      <c r="AH674" s="39">
        <v>0</v>
      </c>
      <c r="AI674" s="39">
        <v>0</v>
      </c>
      <c r="AJ674" s="39">
        <v>0</v>
      </c>
      <c r="AK674" s="39">
        <v>0</v>
      </c>
      <c r="AL674" s="39">
        <v>0</v>
      </c>
      <c r="AM674" s="39">
        <v>0</v>
      </c>
      <c r="AN674" s="39">
        <v>0</v>
      </c>
      <c r="AO674" s="39">
        <v>0</v>
      </c>
      <c r="AP674" s="39"/>
    </row>
    <row r="675" spans="1:42">
      <c r="A675" s="27" t="s">
        <v>2508</v>
      </c>
      <c r="B675" s="27" t="s">
        <v>43</v>
      </c>
      <c r="C675" s="28">
        <v>65670</v>
      </c>
      <c r="D675" s="28">
        <v>307200</v>
      </c>
      <c r="E675" s="27" t="s">
        <v>1824</v>
      </c>
      <c r="F675" s="28">
        <v>480</v>
      </c>
      <c r="G675" s="28">
        <v>640</v>
      </c>
      <c r="H675" s="39">
        <v>2</v>
      </c>
      <c r="I675" s="40">
        <f t="shared" si="4"/>
        <v>0</v>
      </c>
      <c r="J675" s="33">
        <f t="shared" si="5"/>
        <v>0.75</v>
      </c>
      <c r="K675" s="41">
        <v>2112.2289999999998</v>
      </c>
      <c r="L675" s="41">
        <v>89.519030000000001</v>
      </c>
      <c r="M675" s="39">
        <v>0</v>
      </c>
      <c r="N675" s="39">
        <v>0</v>
      </c>
      <c r="O675" s="39">
        <v>0</v>
      </c>
      <c r="P675" s="39">
        <v>0</v>
      </c>
      <c r="Q675" s="39">
        <v>0</v>
      </c>
      <c r="R675" s="39">
        <v>1</v>
      </c>
      <c r="S675" s="39">
        <v>0</v>
      </c>
      <c r="T675" s="39">
        <v>0</v>
      </c>
      <c r="U675" s="39">
        <v>0</v>
      </c>
      <c r="V675" s="39">
        <v>0</v>
      </c>
      <c r="W675" s="39">
        <v>0</v>
      </c>
      <c r="X675" s="39">
        <v>0</v>
      </c>
      <c r="Y675" s="39">
        <v>0</v>
      </c>
      <c r="Z675" s="39">
        <v>0</v>
      </c>
      <c r="AA675" s="39">
        <v>0</v>
      </c>
      <c r="AB675" s="39">
        <v>0</v>
      </c>
      <c r="AC675" s="39">
        <v>0</v>
      </c>
      <c r="AD675" s="39">
        <v>0</v>
      </c>
      <c r="AE675" s="39">
        <v>0</v>
      </c>
      <c r="AF675" s="39">
        <v>1</v>
      </c>
      <c r="AG675" s="39">
        <v>0</v>
      </c>
      <c r="AH675" s="39">
        <v>0</v>
      </c>
      <c r="AI675" s="39">
        <v>0</v>
      </c>
      <c r="AJ675" s="39">
        <v>0</v>
      </c>
      <c r="AK675" s="39">
        <v>0</v>
      </c>
      <c r="AL675" s="39">
        <v>0</v>
      </c>
      <c r="AM675" s="39">
        <v>0</v>
      </c>
      <c r="AN675" s="39">
        <v>0</v>
      </c>
      <c r="AO675" s="39">
        <v>0</v>
      </c>
      <c r="AP675" s="39"/>
    </row>
    <row r="676" spans="1:42">
      <c r="A676" s="27" t="s">
        <v>2509</v>
      </c>
      <c r="B676" s="27" t="s">
        <v>44</v>
      </c>
      <c r="C676" s="28">
        <v>49757</v>
      </c>
      <c r="D676" s="28">
        <v>273280</v>
      </c>
      <c r="E676" s="27" t="s">
        <v>1824</v>
      </c>
      <c r="F676" s="28">
        <v>427</v>
      </c>
      <c r="G676" s="28">
        <v>640</v>
      </c>
      <c r="H676" s="39">
        <v>2</v>
      </c>
      <c r="I676" s="40">
        <f t="shared" si="4"/>
        <v>0</v>
      </c>
      <c r="J676" s="33">
        <f t="shared" si="5"/>
        <v>0.66718750000000004</v>
      </c>
      <c r="K676" s="41">
        <v>2431.3159999999998</v>
      </c>
      <c r="L676" s="41">
        <v>86.886629999999997</v>
      </c>
      <c r="M676" s="39">
        <v>0</v>
      </c>
      <c r="N676" s="39">
        <v>0</v>
      </c>
      <c r="O676" s="39">
        <v>0</v>
      </c>
      <c r="P676" s="39">
        <v>0</v>
      </c>
      <c r="Q676" s="39">
        <v>0</v>
      </c>
      <c r="R676" s="39">
        <v>1</v>
      </c>
      <c r="S676" s="39">
        <v>0</v>
      </c>
      <c r="T676" s="39">
        <v>0</v>
      </c>
      <c r="U676" s="39">
        <v>0</v>
      </c>
      <c r="V676" s="39">
        <v>0</v>
      </c>
      <c r="W676" s="39">
        <v>0</v>
      </c>
      <c r="X676" s="39">
        <v>0</v>
      </c>
      <c r="Y676" s="39">
        <v>0</v>
      </c>
      <c r="Z676" s="39">
        <v>0</v>
      </c>
      <c r="AA676" s="39">
        <v>0</v>
      </c>
      <c r="AB676" s="39">
        <v>0</v>
      </c>
      <c r="AC676" s="39">
        <v>0</v>
      </c>
      <c r="AD676" s="39">
        <v>0</v>
      </c>
      <c r="AE676" s="39">
        <v>0</v>
      </c>
      <c r="AF676" s="39">
        <v>1</v>
      </c>
      <c r="AG676" s="39">
        <v>0</v>
      </c>
      <c r="AH676" s="39">
        <v>0</v>
      </c>
      <c r="AI676" s="39">
        <v>0</v>
      </c>
      <c r="AJ676" s="39">
        <v>0</v>
      </c>
      <c r="AK676" s="39">
        <v>0</v>
      </c>
      <c r="AL676" s="39">
        <v>0</v>
      </c>
      <c r="AM676" s="39">
        <v>0</v>
      </c>
      <c r="AN676" s="39">
        <v>0</v>
      </c>
      <c r="AO676" s="39">
        <v>0</v>
      </c>
      <c r="AP676" s="39"/>
    </row>
    <row r="677" spans="1:42">
      <c r="A677" s="27" t="s">
        <v>2510</v>
      </c>
      <c r="B677" s="27" t="s">
        <v>45</v>
      </c>
      <c r="C677" s="28">
        <v>69483</v>
      </c>
      <c r="D677" s="28">
        <v>273280</v>
      </c>
      <c r="E677" s="27" t="s">
        <v>1824</v>
      </c>
      <c r="F677" s="28">
        <v>427</v>
      </c>
      <c r="G677" s="28">
        <v>640</v>
      </c>
      <c r="H677" s="39">
        <v>2</v>
      </c>
      <c r="I677" s="40">
        <f t="shared" si="4"/>
        <v>0</v>
      </c>
      <c r="J677" s="33">
        <f t="shared" si="5"/>
        <v>0.66718750000000004</v>
      </c>
      <c r="K677" s="41">
        <v>3748.6819999999998</v>
      </c>
      <c r="L677" s="41">
        <v>65.044910000000002</v>
      </c>
      <c r="M677" s="39">
        <v>0</v>
      </c>
      <c r="N677" s="39">
        <v>0</v>
      </c>
      <c r="O677" s="39">
        <v>0</v>
      </c>
      <c r="P677" s="39">
        <v>0</v>
      </c>
      <c r="Q677" s="39">
        <v>0</v>
      </c>
      <c r="R677" s="39">
        <v>1</v>
      </c>
      <c r="S677" s="39">
        <v>0</v>
      </c>
      <c r="T677" s="39">
        <v>0</v>
      </c>
      <c r="U677" s="39">
        <v>0</v>
      </c>
      <c r="V677" s="39">
        <v>0</v>
      </c>
      <c r="W677" s="39">
        <v>0</v>
      </c>
      <c r="X677" s="39">
        <v>0</v>
      </c>
      <c r="Y677" s="39">
        <v>0</v>
      </c>
      <c r="Z677" s="39">
        <v>0</v>
      </c>
      <c r="AA677" s="39">
        <v>0</v>
      </c>
      <c r="AB677" s="39">
        <v>0</v>
      </c>
      <c r="AC677" s="39">
        <v>0</v>
      </c>
      <c r="AD677" s="39">
        <v>0</v>
      </c>
      <c r="AE677" s="39">
        <v>0</v>
      </c>
      <c r="AF677" s="39">
        <v>1</v>
      </c>
      <c r="AG677" s="39">
        <v>0</v>
      </c>
      <c r="AH677" s="39">
        <v>0</v>
      </c>
      <c r="AI677" s="39">
        <v>0</v>
      </c>
      <c r="AJ677" s="39">
        <v>0</v>
      </c>
      <c r="AK677" s="39">
        <v>0</v>
      </c>
      <c r="AL677" s="39">
        <v>0</v>
      </c>
      <c r="AM677" s="39">
        <v>0</v>
      </c>
      <c r="AN677" s="39">
        <v>0</v>
      </c>
      <c r="AO677" s="39">
        <v>0</v>
      </c>
      <c r="AP677" s="39"/>
    </row>
    <row r="678" spans="1:42">
      <c r="A678" s="27" t="s">
        <v>2511</v>
      </c>
      <c r="B678" s="27" t="s">
        <v>46</v>
      </c>
      <c r="C678" s="28">
        <v>57747</v>
      </c>
      <c r="D678" s="28">
        <v>273280</v>
      </c>
      <c r="E678" s="27" t="s">
        <v>1824</v>
      </c>
      <c r="F678" s="28">
        <v>427</v>
      </c>
      <c r="G678" s="28">
        <v>640</v>
      </c>
      <c r="H678" s="39">
        <v>2</v>
      </c>
      <c r="I678" s="40">
        <f t="shared" si="4"/>
        <v>0</v>
      </c>
      <c r="J678" s="33">
        <f t="shared" si="5"/>
        <v>0.66718750000000004</v>
      </c>
      <c r="K678" s="41">
        <v>1939.5619999999999</v>
      </c>
      <c r="L678" s="41">
        <v>69.722949999999997</v>
      </c>
      <c r="M678" s="39">
        <v>0</v>
      </c>
      <c r="N678" s="39">
        <v>0</v>
      </c>
      <c r="O678" s="39">
        <v>0</v>
      </c>
      <c r="P678" s="39">
        <v>0</v>
      </c>
      <c r="Q678" s="39">
        <v>0</v>
      </c>
      <c r="R678" s="39">
        <v>1</v>
      </c>
      <c r="S678" s="39">
        <v>0</v>
      </c>
      <c r="T678" s="39">
        <v>0</v>
      </c>
      <c r="U678" s="39">
        <v>0</v>
      </c>
      <c r="V678" s="39">
        <v>0</v>
      </c>
      <c r="W678" s="39">
        <v>0</v>
      </c>
      <c r="X678" s="39">
        <v>0</v>
      </c>
      <c r="Y678" s="39">
        <v>0</v>
      </c>
      <c r="Z678" s="39">
        <v>0</v>
      </c>
      <c r="AA678" s="39">
        <v>0</v>
      </c>
      <c r="AB678" s="39">
        <v>0</v>
      </c>
      <c r="AC678" s="39">
        <v>0</v>
      </c>
      <c r="AD678" s="39">
        <v>0</v>
      </c>
      <c r="AE678" s="39">
        <v>0</v>
      </c>
      <c r="AF678" s="39">
        <v>1</v>
      </c>
      <c r="AG678" s="39">
        <v>0</v>
      </c>
      <c r="AH678" s="39">
        <v>0</v>
      </c>
      <c r="AI678" s="39">
        <v>0</v>
      </c>
      <c r="AJ678" s="39">
        <v>0</v>
      </c>
      <c r="AK678" s="39">
        <v>0</v>
      </c>
      <c r="AL678" s="39">
        <v>0</v>
      </c>
      <c r="AM678" s="39">
        <v>0</v>
      </c>
      <c r="AN678" s="39">
        <v>0</v>
      </c>
      <c r="AO678" s="39">
        <v>0</v>
      </c>
      <c r="AP678" s="39"/>
    </row>
    <row r="679" spans="1:42">
      <c r="A679" s="27" t="s">
        <v>2512</v>
      </c>
      <c r="B679" s="27" t="s">
        <v>47</v>
      </c>
      <c r="C679" s="28">
        <v>62644</v>
      </c>
      <c r="D679" s="28">
        <v>273280</v>
      </c>
      <c r="E679" s="27" t="s">
        <v>1824</v>
      </c>
      <c r="F679" s="28">
        <v>427</v>
      </c>
      <c r="G679" s="28">
        <v>640</v>
      </c>
      <c r="H679" s="39">
        <v>2</v>
      </c>
      <c r="I679" s="40">
        <f t="shared" si="4"/>
        <v>0</v>
      </c>
      <c r="J679" s="33">
        <f t="shared" si="5"/>
        <v>0.66718750000000004</v>
      </c>
      <c r="K679" s="41">
        <v>2723.8229999999999</v>
      </c>
      <c r="L679" s="41">
        <v>70.037819999999996</v>
      </c>
      <c r="M679" s="39">
        <v>0</v>
      </c>
      <c r="N679" s="39">
        <v>0</v>
      </c>
      <c r="O679" s="39">
        <v>0</v>
      </c>
      <c r="P679" s="39">
        <v>0</v>
      </c>
      <c r="Q679" s="39">
        <v>0</v>
      </c>
      <c r="R679" s="39">
        <v>1</v>
      </c>
      <c r="S679" s="39">
        <v>0</v>
      </c>
      <c r="T679" s="39">
        <v>0</v>
      </c>
      <c r="U679" s="39">
        <v>0</v>
      </c>
      <c r="V679" s="39">
        <v>0</v>
      </c>
      <c r="W679" s="39">
        <v>0</v>
      </c>
      <c r="X679" s="39">
        <v>0</v>
      </c>
      <c r="Y679" s="39">
        <v>0</v>
      </c>
      <c r="Z679" s="39">
        <v>0</v>
      </c>
      <c r="AA679" s="39">
        <v>0</v>
      </c>
      <c r="AB679" s="39">
        <v>0</v>
      </c>
      <c r="AC679" s="39">
        <v>0</v>
      </c>
      <c r="AD679" s="39">
        <v>0</v>
      </c>
      <c r="AE679" s="39">
        <v>0</v>
      </c>
      <c r="AF679" s="39">
        <v>1</v>
      </c>
      <c r="AG679" s="39">
        <v>0</v>
      </c>
      <c r="AH679" s="39">
        <v>0</v>
      </c>
      <c r="AI679" s="39">
        <v>0</v>
      </c>
      <c r="AJ679" s="39">
        <v>0</v>
      </c>
      <c r="AK679" s="39">
        <v>0</v>
      </c>
      <c r="AL679" s="39">
        <v>0</v>
      </c>
      <c r="AM679" s="39">
        <v>0</v>
      </c>
      <c r="AN679" s="39">
        <v>0</v>
      </c>
      <c r="AO679" s="39">
        <v>0</v>
      </c>
      <c r="AP679" s="39"/>
    </row>
    <row r="680" spans="1:42">
      <c r="A680" s="27" t="s">
        <v>2513</v>
      </c>
      <c r="B680" s="27" t="s">
        <v>48</v>
      </c>
      <c r="C680" s="28">
        <v>53697</v>
      </c>
      <c r="D680" s="28">
        <v>273280</v>
      </c>
      <c r="E680" s="27" t="s">
        <v>1824</v>
      </c>
      <c r="F680" s="28">
        <v>427</v>
      </c>
      <c r="G680" s="28">
        <v>640</v>
      </c>
      <c r="H680" s="39">
        <v>2</v>
      </c>
      <c r="I680" s="40">
        <f t="shared" si="4"/>
        <v>0</v>
      </c>
      <c r="J680" s="33">
        <f t="shared" si="5"/>
        <v>0.66718750000000004</v>
      </c>
      <c r="K680" s="41">
        <v>2082.3409999999999</v>
      </c>
      <c r="L680" s="41">
        <v>76.886240000000001</v>
      </c>
      <c r="M680" s="39">
        <v>0</v>
      </c>
      <c r="N680" s="39">
        <v>0</v>
      </c>
      <c r="O680" s="39">
        <v>0</v>
      </c>
      <c r="P680" s="39">
        <v>0</v>
      </c>
      <c r="Q680" s="39">
        <v>0</v>
      </c>
      <c r="R680" s="39">
        <v>1</v>
      </c>
      <c r="S680" s="39">
        <v>0</v>
      </c>
      <c r="T680" s="39">
        <v>0</v>
      </c>
      <c r="U680" s="39">
        <v>0</v>
      </c>
      <c r="V680" s="39">
        <v>0</v>
      </c>
      <c r="W680" s="39">
        <v>0</v>
      </c>
      <c r="X680" s="39">
        <v>0</v>
      </c>
      <c r="Y680" s="39">
        <v>0</v>
      </c>
      <c r="Z680" s="39">
        <v>0</v>
      </c>
      <c r="AA680" s="39">
        <v>0</v>
      </c>
      <c r="AB680" s="39">
        <v>0</v>
      </c>
      <c r="AC680" s="39">
        <v>0</v>
      </c>
      <c r="AD680" s="39">
        <v>0</v>
      </c>
      <c r="AE680" s="39">
        <v>0</v>
      </c>
      <c r="AF680" s="39">
        <v>1</v>
      </c>
      <c r="AG680" s="39">
        <v>0</v>
      </c>
      <c r="AH680" s="39">
        <v>0</v>
      </c>
      <c r="AI680" s="39">
        <v>0</v>
      </c>
      <c r="AJ680" s="39">
        <v>0</v>
      </c>
      <c r="AK680" s="39">
        <v>0</v>
      </c>
      <c r="AL680" s="39">
        <v>0</v>
      </c>
      <c r="AM680" s="39">
        <v>0</v>
      </c>
      <c r="AN680" s="39">
        <v>0</v>
      </c>
      <c r="AO680" s="39">
        <v>0</v>
      </c>
      <c r="AP680" s="39"/>
    </row>
    <row r="681" spans="1:42">
      <c r="A681" s="27" t="s">
        <v>2514</v>
      </c>
      <c r="B681" s="27" t="s">
        <v>49</v>
      </c>
      <c r="C681" s="28">
        <v>54824</v>
      </c>
      <c r="D681" s="28">
        <v>273280</v>
      </c>
      <c r="E681" s="27" t="s">
        <v>1824</v>
      </c>
      <c r="F681" s="28">
        <v>427</v>
      </c>
      <c r="G681" s="28">
        <v>640</v>
      </c>
      <c r="H681" s="39">
        <v>2</v>
      </c>
      <c r="I681" s="40">
        <f t="shared" si="4"/>
        <v>0</v>
      </c>
      <c r="J681" s="33">
        <f t="shared" si="5"/>
        <v>0.66718750000000004</v>
      </c>
      <c r="K681" s="41">
        <v>2134.8290000000002</v>
      </c>
      <c r="L681" s="41">
        <v>74.459519999999998</v>
      </c>
      <c r="M681" s="39">
        <v>0</v>
      </c>
      <c r="N681" s="39">
        <v>0</v>
      </c>
      <c r="O681" s="39">
        <v>0</v>
      </c>
      <c r="P681" s="39">
        <v>0</v>
      </c>
      <c r="Q681" s="39">
        <v>0</v>
      </c>
      <c r="R681" s="39">
        <v>1</v>
      </c>
      <c r="S681" s="39">
        <v>0</v>
      </c>
      <c r="T681" s="39">
        <v>0</v>
      </c>
      <c r="U681" s="39">
        <v>0</v>
      </c>
      <c r="V681" s="39">
        <v>0</v>
      </c>
      <c r="W681" s="39">
        <v>0</v>
      </c>
      <c r="X681" s="39">
        <v>0</v>
      </c>
      <c r="Y681" s="39">
        <v>0</v>
      </c>
      <c r="Z681" s="39">
        <v>0</v>
      </c>
      <c r="AA681" s="39">
        <v>0</v>
      </c>
      <c r="AB681" s="39">
        <v>0</v>
      </c>
      <c r="AC681" s="39">
        <v>0</v>
      </c>
      <c r="AD681" s="39">
        <v>0</v>
      </c>
      <c r="AE681" s="39">
        <v>0</v>
      </c>
      <c r="AF681" s="39">
        <v>1</v>
      </c>
      <c r="AG681" s="39">
        <v>0</v>
      </c>
      <c r="AH681" s="39">
        <v>0</v>
      </c>
      <c r="AI681" s="39">
        <v>0</v>
      </c>
      <c r="AJ681" s="39">
        <v>0</v>
      </c>
      <c r="AK681" s="39">
        <v>0</v>
      </c>
      <c r="AL681" s="39">
        <v>0</v>
      </c>
      <c r="AM681" s="39">
        <v>0</v>
      </c>
      <c r="AN681" s="39">
        <v>0</v>
      </c>
      <c r="AO681" s="39">
        <v>0</v>
      </c>
      <c r="AP681" s="39"/>
    </row>
    <row r="682" spans="1:42">
      <c r="A682" s="27" t="s">
        <v>2515</v>
      </c>
      <c r="B682" s="27" t="s">
        <v>50</v>
      </c>
      <c r="C682" s="28">
        <v>55863</v>
      </c>
      <c r="D682" s="28">
        <v>273280</v>
      </c>
      <c r="E682" s="27" t="s">
        <v>1824</v>
      </c>
      <c r="F682" s="28">
        <v>427</v>
      </c>
      <c r="G682" s="28">
        <v>640</v>
      </c>
      <c r="H682" s="39">
        <v>2</v>
      </c>
      <c r="I682" s="40">
        <f t="shared" si="4"/>
        <v>0</v>
      </c>
      <c r="J682" s="33">
        <f t="shared" si="5"/>
        <v>0.66718750000000004</v>
      </c>
      <c r="K682" s="41">
        <v>2384.2130000000002</v>
      </c>
      <c r="L682" s="41">
        <v>74.317409999999995</v>
      </c>
      <c r="M682" s="39">
        <v>0</v>
      </c>
      <c r="N682" s="39">
        <v>0</v>
      </c>
      <c r="O682" s="39">
        <v>0</v>
      </c>
      <c r="P682" s="39">
        <v>0</v>
      </c>
      <c r="Q682" s="39">
        <v>0</v>
      </c>
      <c r="R682" s="39">
        <v>1</v>
      </c>
      <c r="S682" s="39">
        <v>0</v>
      </c>
      <c r="T682" s="39">
        <v>0</v>
      </c>
      <c r="U682" s="39">
        <v>0</v>
      </c>
      <c r="V682" s="39">
        <v>0</v>
      </c>
      <c r="W682" s="39">
        <v>0</v>
      </c>
      <c r="X682" s="39">
        <v>0</v>
      </c>
      <c r="Y682" s="39">
        <v>0</v>
      </c>
      <c r="Z682" s="39">
        <v>0</v>
      </c>
      <c r="AA682" s="39">
        <v>0</v>
      </c>
      <c r="AB682" s="39">
        <v>0</v>
      </c>
      <c r="AC682" s="39">
        <v>0</v>
      </c>
      <c r="AD682" s="39">
        <v>0</v>
      </c>
      <c r="AE682" s="39">
        <v>0</v>
      </c>
      <c r="AF682" s="39">
        <v>1</v>
      </c>
      <c r="AG682" s="39">
        <v>0</v>
      </c>
      <c r="AH682" s="39">
        <v>0</v>
      </c>
      <c r="AI682" s="39">
        <v>0</v>
      </c>
      <c r="AJ682" s="39">
        <v>0</v>
      </c>
      <c r="AK682" s="39">
        <v>0</v>
      </c>
      <c r="AL682" s="39">
        <v>0</v>
      </c>
      <c r="AM682" s="39">
        <v>0</v>
      </c>
      <c r="AN682" s="39">
        <v>0</v>
      </c>
      <c r="AO682" s="39">
        <v>0</v>
      </c>
      <c r="AP682" s="39"/>
    </row>
    <row r="683" spans="1:42">
      <c r="A683" s="27" t="s">
        <v>2516</v>
      </c>
      <c r="B683" s="27" t="s">
        <v>51</v>
      </c>
      <c r="C683" s="28">
        <v>54484</v>
      </c>
      <c r="D683" s="28">
        <v>273280</v>
      </c>
      <c r="E683" s="27" t="s">
        <v>1824</v>
      </c>
      <c r="F683" s="28">
        <v>427</v>
      </c>
      <c r="G683" s="28">
        <v>640</v>
      </c>
      <c r="H683" s="39">
        <v>2</v>
      </c>
      <c r="I683" s="40">
        <f t="shared" si="4"/>
        <v>0</v>
      </c>
      <c r="J683" s="33">
        <f t="shared" si="5"/>
        <v>0.66718750000000004</v>
      </c>
      <c r="K683" s="41">
        <v>1981.011</v>
      </c>
      <c r="L683" s="41">
        <v>75.488900000000001</v>
      </c>
      <c r="M683" s="39">
        <v>0</v>
      </c>
      <c r="N683" s="39">
        <v>0</v>
      </c>
      <c r="O683" s="39">
        <v>0</v>
      </c>
      <c r="P683" s="39">
        <v>0</v>
      </c>
      <c r="Q683" s="39">
        <v>0</v>
      </c>
      <c r="R683" s="39">
        <v>1</v>
      </c>
      <c r="S683" s="39">
        <v>0</v>
      </c>
      <c r="T683" s="39">
        <v>0</v>
      </c>
      <c r="U683" s="39">
        <v>0</v>
      </c>
      <c r="V683" s="39">
        <v>0</v>
      </c>
      <c r="W683" s="39">
        <v>0</v>
      </c>
      <c r="X683" s="39">
        <v>0</v>
      </c>
      <c r="Y683" s="39">
        <v>0</v>
      </c>
      <c r="Z683" s="39">
        <v>0</v>
      </c>
      <c r="AA683" s="39">
        <v>0</v>
      </c>
      <c r="AB683" s="39">
        <v>0</v>
      </c>
      <c r="AC683" s="39">
        <v>0</v>
      </c>
      <c r="AD683" s="39">
        <v>0</v>
      </c>
      <c r="AE683" s="39">
        <v>0</v>
      </c>
      <c r="AF683" s="39">
        <v>1</v>
      </c>
      <c r="AG683" s="39">
        <v>0</v>
      </c>
      <c r="AH683" s="39">
        <v>0</v>
      </c>
      <c r="AI683" s="39">
        <v>0</v>
      </c>
      <c r="AJ683" s="39">
        <v>0</v>
      </c>
      <c r="AK683" s="39">
        <v>0</v>
      </c>
      <c r="AL683" s="39">
        <v>0</v>
      </c>
      <c r="AM683" s="39">
        <v>0</v>
      </c>
      <c r="AN683" s="39">
        <v>0</v>
      </c>
      <c r="AO683" s="39">
        <v>0</v>
      </c>
      <c r="AP683" s="39"/>
    </row>
    <row r="684" spans="1:42">
      <c r="A684" s="27" t="s">
        <v>2517</v>
      </c>
      <c r="B684" s="27" t="s">
        <v>52</v>
      </c>
      <c r="C684" s="28">
        <v>52414</v>
      </c>
      <c r="D684" s="28">
        <v>273280</v>
      </c>
      <c r="E684" s="27" t="s">
        <v>1824</v>
      </c>
      <c r="F684" s="28">
        <v>427</v>
      </c>
      <c r="G684" s="28">
        <v>640</v>
      </c>
      <c r="H684" s="39">
        <v>2</v>
      </c>
      <c r="I684" s="40">
        <f t="shared" si="4"/>
        <v>0</v>
      </c>
      <c r="J684" s="33">
        <f t="shared" si="5"/>
        <v>0.66718750000000004</v>
      </c>
      <c r="K684" s="41">
        <v>2320.73</v>
      </c>
      <c r="L684" s="41">
        <v>80.167529999999999</v>
      </c>
      <c r="M684" s="39">
        <v>0</v>
      </c>
      <c r="N684" s="39">
        <v>0</v>
      </c>
      <c r="O684" s="39">
        <v>0</v>
      </c>
      <c r="P684" s="39">
        <v>0</v>
      </c>
      <c r="Q684" s="39">
        <v>0</v>
      </c>
      <c r="R684" s="39">
        <v>1</v>
      </c>
      <c r="S684" s="39">
        <v>0</v>
      </c>
      <c r="T684" s="39">
        <v>0</v>
      </c>
      <c r="U684" s="39">
        <v>0</v>
      </c>
      <c r="V684" s="39">
        <v>0</v>
      </c>
      <c r="W684" s="39">
        <v>0</v>
      </c>
      <c r="X684" s="39">
        <v>0</v>
      </c>
      <c r="Y684" s="39">
        <v>0</v>
      </c>
      <c r="Z684" s="39">
        <v>0</v>
      </c>
      <c r="AA684" s="39">
        <v>0</v>
      </c>
      <c r="AB684" s="39">
        <v>0</v>
      </c>
      <c r="AC684" s="39">
        <v>0</v>
      </c>
      <c r="AD684" s="39">
        <v>0</v>
      </c>
      <c r="AE684" s="39">
        <v>0</v>
      </c>
      <c r="AF684" s="39">
        <v>1</v>
      </c>
      <c r="AG684" s="39">
        <v>0</v>
      </c>
      <c r="AH684" s="39">
        <v>0</v>
      </c>
      <c r="AI684" s="39">
        <v>0</v>
      </c>
      <c r="AJ684" s="39">
        <v>0</v>
      </c>
      <c r="AK684" s="39">
        <v>0</v>
      </c>
      <c r="AL684" s="39">
        <v>0</v>
      </c>
      <c r="AM684" s="39">
        <v>0</v>
      </c>
      <c r="AN684" s="39">
        <v>0</v>
      </c>
      <c r="AO684" s="39">
        <v>0</v>
      </c>
      <c r="AP684" s="39"/>
    </row>
    <row r="685" spans="1:42">
      <c r="A685" s="27" t="s">
        <v>2518</v>
      </c>
      <c r="B685" s="27" t="s">
        <v>53</v>
      </c>
      <c r="C685" s="28">
        <v>52650</v>
      </c>
      <c r="D685" s="28">
        <v>273280</v>
      </c>
      <c r="E685" s="27" t="s">
        <v>1824</v>
      </c>
      <c r="F685" s="28">
        <v>427</v>
      </c>
      <c r="G685" s="28">
        <v>640</v>
      </c>
      <c r="H685" s="39">
        <v>2</v>
      </c>
      <c r="I685" s="40">
        <f t="shared" si="4"/>
        <v>0</v>
      </c>
      <c r="J685" s="33">
        <f t="shared" si="5"/>
        <v>0.66718750000000004</v>
      </c>
      <c r="K685" s="41">
        <v>1906.79</v>
      </c>
      <c r="L685" s="41">
        <v>68.863839999999996</v>
      </c>
      <c r="M685" s="39">
        <v>0</v>
      </c>
      <c r="N685" s="39">
        <v>0</v>
      </c>
      <c r="O685" s="39">
        <v>0</v>
      </c>
      <c r="P685" s="39">
        <v>0</v>
      </c>
      <c r="Q685" s="39">
        <v>0</v>
      </c>
      <c r="R685" s="39">
        <v>1</v>
      </c>
      <c r="S685" s="39">
        <v>0</v>
      </c>
      <c r="T685" s="39">
        <v>0</v>
      </c>
      <c r="U685" s="39">
        <v>0</v>
      </c>
      <c r="V685" s="39">
        <v>0</v>
      </c>
      <c r="W685" s="39">
        <v>0</v>
      </c>
      <c r="X685" s="39">
        <v>0</v>
      </c>
      <c r="Y685" s="39">
        <v>0</v>
      </c>
      <c r="Z685" s="39">
        <v>0</v>
      </c>
      <c r="AA685" s="39">
        <v>0</v>
      </c>
      <c r="AB685" s="39">
        <v>0</v>
      </c>
      <c r="AC685" s="39">
        <v>0</v>
      </c>
      <c r="AD685" s="39">
        <v>0</v>
      </c>
      <c r="AE685" s="39">
        <v>0</v>
      </c>
      <c r="AF685" s="39">
        <v>1</v>
      </c>
      <c r="AG685" s="39">
        <v>0</v>
      </c>
      <c r="AH685" s="39">
        <v>0</v>
      </c>
      <c r="AI685" s="39">
        <v>0</v>
      </c>
      <c r="AJ685" s="39">
        <v>0</v>
      </c>
      <c r="AK685" s="39">
        <v>0</v>
      </c>
      <c r="AL685" s="39">
        <v>0</v>
      </c>
      <c r="AM685" s="39">
        <v>0</v>
      </c>
      <c r="AN685" s="39">
        <v>0</v>
      </c>
      <c r="AO685" s="39">
        <v>0</v>
      </c>
      <c r="AP685" s="39"/>
    </row>
    <row r="686" spans="1:42">
      <c r="A686" s="27" t="s">
        <v>2519</v>
      </c>
      <c r="B686" s="27" t="s">
        <v>433</v>
      </c>
      <c r="C686" s="28">
        <v>4788</v>
      </c>
      <c r="D686" s="28">
        <v>13440</v>
      </c>
      <c r="E686" s="27" t="s">
        <v>1824</v>
      </c>
      <c r="F686" s="28">
        <v>96</v>
      </c>
      <c r="G686" s="28">
        <v>140</v>
      </c>
      <c r="H686" s="39">
        <v>0</v>
      </c>
      <c r="I686" s="40">
        <f t="shared" si="4"/>
        <v>0</v>
      </c>
      <c r="J686" s="33">
        <f t="shared" si="5"/>
        <v>0.68571428571428572</v>
      </c>
      <c r="K686" s="41">
        <v>2474.163</v>
      </c>
      <c r="L686" s="41">
        <v>52.697740000000003</v>
      </c>
      <c r="M686" s="39">
        <v>0</v>
      </c>
      <c r="N686" s="39">
        <v>0</v>
      </c>
      <c r="O686" s="39">
        <v>0</v>
      </c>
      <c r="P686" s="39">
        <v>0</v>
      </c>
      <c r="Q686" s="39">
        <v>0</v>
      </c>
      <c r="R686" s="39">
        <v>1</v>
      </c>
      <c r="S686" s="39">
        <v>0</v>
      </c>
      <c r="T686" s="39">
        <v>0</v>
      </c>
      <c r="U686" s="39">
        <v>0</v>
      </c>
      <c r="V686" s="39">
        <v>0</v>
      </c>
      <c r="W686" s="39">
        <v>0</v>
      </c>
      <c r="X686" s="39">
        <v>0</v>
      </c>
      <c r="Y686" s="39">
        <v>0</v>
      </c>
      <c r="Z686" s="39">
        <v>0</v>
      </c>
      <c r="AA686" s="39">
        <v>0</v>
      </c>
      <c r="AB686" s="39">
        <v>0</v>
      </c>
      <c r="AC686" s="39">
        <v>0</v>
      </c>
      <c r="AD686" s="39">
        <v>0</v>
      </c>
      <c r="AE686" s="39">
        <v>0</v>
      </c>
      <c r="AF686" s="39">
        <v>0</v>
      </c>
      <c r="AG686" s="39">
        <v>1</v>
      </c>
      <c r="AH686" s="39">
        <v>0</v>
      </c>
      <c r="AI686" s="39">
        <v>0</v>
      </c>
      <c r="AJ686" s="39">
        <v>0</v>
      </c>
      <c r="AK686" s="39">
        <v>0</v>
      </c>
      <c r="AL686" s="39">
        <v>0</v>
      </c>
      <c r="AM686" s="39">
        <v>0</v>
      </c>
      <c r="AN686" s="39">
        <v>0</v>
      </c>
      <c r="AO686" s="39">
        <v>0</v>
      </c>
      <c r="AP686" s="39"/>
    </row>
    <row r="687" spans="1:42">
      <c r="A687" s="27" t="s">
        <v>2520</v>
      </c>
      <c r="B687" s="27" t="s">
        <v>434</v>
      </c>
      <c r="C687" s="28">
        <v>117460</v>
      </c>
      <c r="D687" s="28">
        <v>307200</v>
      </c>
      <c r="E687" s="27" t="s">
        <v>1824</v>
      </c>
      <c r="F687" s="28">
        <v>480</v>
      </c>
      <c r="G687" s="28">
        <v>640</v>
      </c>
      <c r="H687" s="39">
        <v>2</v>
      </c>
      <c r="I687" s="40">
        <f t="shared" si="4"/>
        <v>1</v>
      </c>
      <c r="J687" s="33">
        <f t="shared" si="5"/>
        <v>0.75</v>
      </c>
      <c r="K687" s="41">
        <v>9789.1329999999998</v>
      </c>
      <c r="L687" s="41">
        <v>56.363149999999997</v>
      </c>
      <c r="M687" s="39">
        <v>0</v>
      </c>
      <c r="N687" s="39">
        <v>0</v>
      </c>
      <c r="O687" s="39">
        <v>0</v>
      </c>
      <c r="P687" s="39">
        <v>0</v>
      </c>
      <c r="Q687" s="39">
        <v>0</v>
      </c>
      <c r="R687" s="39">
        <v>1</v>
      </c>
      <c r="S687" s="39">
        <v>0</v>
      </c>
      <c r="T687" s="39">
        <v>0</v>
      </c>
      <c r="U687" s="39">
        <v>0</v>
      </c>
      <c r="V687" s="39">
        <v>0</v>
      </c>
      <c r="W687" s="39">
        <v>0</v>
      </c>
      <c r="X687" s="39">
        <v>0</v>
      </c>
      <c r="Y687" s="39">
        <v>0</v>
      </c>
      <c r="Z687" s="39">
        <v>0</v>
      </c>
      <c r="AA687" s="39">
        <v>0</v>
      </c>
      <c r="AB687" s="39">
        <v>0</v>
      </c>
      <c r="AC687" s="39">
        <v>0</v>
      </c>
      <c r="AD687" s="39">
        <v>0</v>
      </c>
      <c r="AE687" s="39">
        <v>0</v>
      </c>
      <c r="AF687" s="39">
        <v>0</v>
      </c>
      <c r="AG687" s="39">
        <v>1</v>
      </c>
      <c r="AH687" s="39">
        <v>0</v>
      </c>
      <c r="AI687" s="39">
        <v>0</v>
      </c>
      <c r="AJ687" s="39">
        <v>0</v>
      </c>
      <c r="AK687" s="39">
        <v>0</v>
      </c>
      <c r="AL687" s="39">
        <v>0</v>
      </c>
      <c r="AM687" s="39">
        <v>0</v>
      </c>
      <c r="AN687" s="39">
        <v>0</v>
      </c>
      <c r="AO687" s="39">
        <v>0</v>
      </c>
      <c r="AP687" s="39"/>
    </row>
    <row r="688" spans="1:42">
      <c r="A688" s="27" t="s">
        <v>2521</v>
      </c>
      <c r="B688" s="27" t="s">
        <v>1737</v>
      </c>
      <c r="C688" s="28">
        <v>108011</v>
      </c>
      <c r="D688" s="28">
        <v>307200</v>
      </c>
      <c r="E688" s="27" t="s">
        <v>1824</v>
      </c>
      <c r="F688" s="28">
        <v>480</v>
      </c>
      <c r="G688" s="28">
        <v>640</v>
      </c>
      <c r="H688" s="39">
        <v>2</v>
      </c>
      <c r="I688" s="40">
        <f t="shared" si="4"/>
        <v>1</v>
      </c>
      <c r="J688" s="33">
        <f t="shared" si="5"/>
        <v>0.75</v>
      </c>
      <c r="K688" s="41">
        <v>6748.5439999999999</v>
      </c>
      <c r="L688" s="41">
        <v>63.995069999999998</v>
      </c>
      <c r="M688" s="39">
        <v>0</v>
      </c>
      <c r="N688" s="39">
        <v>0</v>
      </c>
      <c r="O688" s="39">
        <v>0</v>
      </c>
      <c r="P688" s="39">
        <v>0</v>
      </c>
      <c r="Q688" s="39">
        <v>0</v>
      </c>
      <c r="R688" s="39">
        <v>1</v>
      </c>
      <c r="S688" s="39">
        <v>0</v>
      </c>
      <c r="T688" s="39">
        <v>0</v>
      </c>
      <c r="U688" s="39">
        <v>0</v>
      </c>
      <c r="V688" s="39">
        <v>0</v>
      </c>
      <c r="W688" s="39">
        <v>0</v>
      </c>
      <c r="X688" s="39">
        <v>0</v>
      </c>
      <c r="Y688" s="39">
        <v>0</v>
      </c>
      <c r="Z688" s="39">
        <v>0</v>
      </c>
      <c r="AA688" s="39">
        <v>0</v>
      </c>
      <c r="AB688" s="39">
        <v>0</v>
      </c>
      <c r="AC688" s="39">
        <v>0</v>
      </c>
      <c r="AD688" s="39">
        <v>0</v>
      </c>
      <c r="AE688" s="39">
        <v>0</v>
      </c>
      <c r="AF688" s="39">
        <v>0</v>
      </c>
      <c r="AG688" s="39">
        <v>1</v>
      </c>
      <c r="AH688" s="39">
        <v>0</v>
      </c>
      <c r="AI688" s="39">
        <v>0</v>
      </c>
      <c r="AJ688" s="39">
        <v>0</v>
      </c>
      <c r="AK688" s="39">
        <v>0</v>
      </c>
      <c r="AL688" s="39">
        <v>0</v>
      </c>
      <c r="AM688" s="39">
        <v>0</v>
      </c>
      <c r="AN688" s="39">
        <v>0</v>
      </c>
      <c r="AO688" s="39">
        <v>0</v>
      </c>
      <c r="AP688" s="39"/>
    </row>
    <row r="689" spans="1:42">
      <c r="A689" s="27" t="s">
        <v>2522</v>
      </c>
      <c r="B689" s="27" t="s">
        <v>1588</v>
      </c>
      <c r="C689" s="28">
        <v>92650</v>
      </c>
      <c r="D689" s="28">
        <v>307200</v>
      </c>
      <c r="E689" s="27" t="s">
        <v>1824</v>
      </c>
      <c r="F689" s="28">
        <v>480</v>
      </c>
      <c r="G689" s="28">
        <v>640</v>
      </c>
      <c r="H689" s="39">
        <v>2</v>
      </c>
      <c r="I689" s="40">
        <f t="shared" si="4"/>
        <v>1</v>
      </c>
      <c r="J689" s="33">
        <f t="shared" si="5"/>
        <v>0.75</v>
      </c>
      <c r="K689" s="41">
        <v>5254.05</v>
      </c>
      <c r="L689" s="41">
        <v>75.510180000000005</v>
      </c>
      <c r="M689" s="39">
        <v>0</v>
      </c>
      <c r="N689" s="39">
        <v>0</v>
      </c>
      <c r="O689" s="39">
        <v>0</v>
      </c>
      <c r="P689" s="39">
        <v>0</v>
      </c>
      <c r="Q689" s="39">
        <v>0</v>
      </c>
      <c r="R689" s="39">
        <v>1</v>
      </c>
      <c r="S689" s="39">
        <v>0</v>
      </c>
      <c r="T689" s="39">
        <v>0</v>
      </c>
      <c r="U689" s="39">
        <v>0</v>
      </c>
      <c r="V689" s="39">
        <v>0</v>
      </c>
      <c r="W689" s="39">
        <v>0</v>
      </c>
      <c r="X689" s="39">
        <v>0</v>
      </c>
      <c r="Y689" s="39">
        <v>0</v>
      </c>
      <c r="Z689" s="39">
        <v>0</v>
      </c>
      <c r="AA689" s="39">
        <v>0</v>
      </c>
      <c r="AB689" s="39">
        <v>0</v>
      </c>
      <c r="AC689" s="39">
        <v>0</v>
      </c>
      <c r="AD689" s="39">
        <v>0</v>
      </c>
      <c r="AE689" s="39">
        <v>0</v>
      </c>
      <c r="AF689" s="39">
        <v>0</v>
      </c>
      <c r="AG689" s="39">
        <v>1</v>
      </c>
      <c r="AH689" s="39">
        <v>0</v>
      </c>
      <c r="AI689" s="39">
        <v>0</v>
      </c>
      <c r="AJ689" s="39">
        <v>0</v>
      </c>
      <c r="AK689" s="39">
        <v>0</v>
      </c>
      <c r="AL689" s="39">
        <v>0</v>
      </c>
      <c r="AM689" s="39">
        <v>0</v>
      </c>
      <c r="AN689" s="39">
        <v>0</v>
      </c>
      <c r="AO689" s="39">
        <v>0</v>
      </c>
      <c r="AP689" s="39"/>
    </row>
    <row r="690" spans="1:42">
      <c r="A690" s="27" t="s">
        <v>2523</v>
      </c>
      <c r="B690" s="27" t="s">
        <v>1589</v>
      </c>
      <c r="C690" s="28">
        <v>56867</v>
      </c>
      <c r="D690" s="28">
        <v>307200</v>
      </c>
      <c r="E690" s="27" t="s">
        <v>1824</v>
      </c>
      <c r="F690" s="28">
        <v>480</v>
      </c>
      <c r="G690" s="28">
        <v>640</v>
      </c>
      <c r="H690" s="39">
        <v>2</v>
      </c>
      <c r="I690" s="40">
        <f t="shared" si="4"/>
        <v>0</v>
      </c>
      <c r="J690" s="33">
        <f t="shared" si="5"/>
        <v>0.75</v>
      </c>
      <c r="K690" s="41">
        <v>1820.3530000000001</v>
      </c>
      <c r="L690" s="41">
        <v>53.706249999999997</v>
      </c>
      <c r="M690" s="39">
        <v>0</v>
      </c>
      <c r="N690" s="39">
        <v>0</v>
      </c>
      <c r="O690" s="39">
        <v>0</v>
      </c>
      <c r="P690" s="39">
        <v>0</v>
      </c>
      <c r="Q690" s="39">
        <v>0</v>
      </c>
      <c r="R690" s="39">
        <v>1</v>
      </c>
      <c r="S690" s="39">
        <v>0</v>
      </c>
      <c r="T690" s="39">
        <v>0</v>
      </c>
      <c r="U690" s="39">
        <v>0</v>
      </c>
      <c r="V690" s="39">
        <v>0</v>
      </c>
      <c r="W690" s="39">
        <v>0</v>
      </c>
      <c r="X690" s="39">
        <v>0</v>
      </c>
      <c r="Y690" s="39">
        <v>0</v>
      </c>
      <c r="Z690" s="39">
        <v>0</v>
      </c>
      <c r="AA690" s="39">
        <v>0</v>
      </c>
      <c r="AB690" s="39">
        <v>0</v>
      </c>
      <c r="AC690" s="39">
        <v>0</v>
      </c>
      <c r="AD690" s="39">
        <v>0</v>
      </c>
      <c r="AE690" s="39">
        <v>0</v>
      </c>
      <c r="AF690" s="39">
        <v>0</v>
      </c>
      <c r="AG690" s="39">
        <v>1</v>
      </c>
      <c r="AH690" s="39">
        <v>0</v>
      </c>
      <c r="AI690" s="39">
        <v>0</v>
      </c>
      <c r="AJ690" s="39">
        <v>0</v>
      </c>
      <c r="AK690" s="39">
        <v>0</v>
      </c>
      <c r="AL690" s="39">
        <v>0</v>
      </c>
      <c r="AM690" s="39">
        <v>0</v>
      </c>
      <c r="AN690" s="39">
        <v>0</v>
      </c>
      <c r="AO690" s="39">
        <v>0</v>
      </c>
      <c r="AP690" s="39"/>
    </row>
    <row r="691" spans="1:42">
      <c r="A691" s="27" t="s">
        <v>2524</v>
      </c>
      <c r="B691" s="27" t="s">
        <v>1738</v>
      </c>
      <c r="C691" s="28">
        <v>60319</v>
      </c>
      <c r="D691" s="28">
        <v>307200</v>
      </c>
      <c r="E691" s="27" t="s">
        <v>1824</v>
      </c>
      <c r="F691" s="28">
        <v>480</v>
      </c>
      <c r="G691" s="28">
        <v>640</v>
      </c>
      <c r="H691" s="39">
        <v>2</v>
      </c>
      <c r="I691" s="40">
        <f t="shared" si="4"/>
        <v>0</v>
      </c>
      <c r="J691" s="33">
        <f t="shared" si="5"/>
        <v>0.75</v>
      </c>
      <c r="K691" s="41">
        <v>2553.7890000000002</v>
      </c>
      <c r="L691" s="41">
        <v>51.763469999999998</v>
      </c>
      <c r="M691" s="39">
        <v>0</v>
      </c>
      <c r="N691" s="39">
        <v>0</v>
      </c>
      <c r="O691" s="39">
        <v>0</v>
      </c>
      <c r="P691" s="39">
        <v>0</v>
      </c>
      <c r="Q691" s="39">
        <v>0</v>
      </c>
      <c r="R691" s="39">
        <v>1</v>
      </c>
      <c r="S691" s="39">
        <v>0</v>
      </c>
      <c r="T691" s="39">
        <v>0</v>
      </c>
      <c r="U691" s="39">
        <v>0</v>
      </c>
      <c r="V691" s="39">
        <v>0</v>
      </c>
      <c r="W691" s="39">
        <v>0</v>
      </c>
      <c r="X691" s="39">
        <v>0</v>
      </c>
      <c r="Y691" s="39">
        <v>0</v>
      </c>
      <c r="Z691" s="39">
        <v>0</v>
      </c>
      <c r="AA691" s="39">
        <v>0</v>
      </c>
      <c r="AB691" s="39">
        <v>0</v>
      </c>
      <c r="AC691" s="39">
        <v>0</v>
      </c>
      <c r="AD691" s="39">
        <v>0</v>
      </c>
      <c r="AE691" s="39">
        <v>0</v>
      </c>
      <c r="AF691" s="39">
        <v>0</v>
      </c>
      <c r="AG691" s="39">
        <v>1</v>
      </c>
      <c r="AH691" s="39">
        <v>0</v>
      </c>
      <c r="AI691" s="39">
        <v>0</v>
      </c>
      <c r="AJ691" s="39">
        <v>0</v>
      </c>
      <c r="AK691" s="39">
        <v>0</v>
      </c>
      <c r="AL691" s="39">
        <v>0</v>
      </c>
      <c r="AM691" s="39">
        <v>0</v>
      </c>
      <c r="AN691" s="39">
        <v>0</v>
      </c>
      <c r="AO691" s="39">
        <v>0</v>
      </c>
      <c r="AP691" s="39"/>
    </row>
    <row r="692" spans="1:42">
      <c r="A692" s="27" t="s">
        <v>2525</v>
      </c>
      <c r="B692" s="27" t="s">
        <v>435</v>
      </c>
      <c r="C692" s="28">
        <v>69164</v>
      </c>
      <c r="D692" s="28">
        <v>307200</v>
      </c>
      <c r="E692" s="27" t="s">
        <v>1824</v>
      </c>
      <c r="F692" s="28">
        <v>480</v>
      </c>
      <c r="G692" s="28">
        <v>640</v>
      </c>
      <c r="H692" s="39">
        <v>2</v>
      </c>
      <c r="I692" s="40">
        <f t="shared" si="4"/>
        <v>0</v>
      </c>
      <c r="J692" s="33">
        <f t="shared" si="5"/>
        <v>0.75</v>
      </c>
      <c r="K692" s="41">
        <v>3258.15</v>
      </c>
      <c r="L692" s="41">
        <v>53.883809999999997</v>
      </c>
      <c r="M692" s="39">
        <v>0</v>
      </c>
      <c r="N692" s="39">
        <v>0</v>
      </c>
      <c r="O692" s="39">
        <v>0</v>
      </c>
      <c r="P692" s="39">
        <v>0</v>
      </c>
      <c r="Q692" s="39">
        <v>0</v>
      </c>
      <c r="R692" s="39">
        <v>1</v>
      </c>
      <c r="S692" s="39">
        <v>0</v>
      </c>
      <c r="T692" s="39">
        <v>0</v>
      </c>
      <c r="U692" s="39">
        <v>0</v>
      </c>
      <c r="V692" s="39">
        <v>0</v>
      </c>
      <c r="W692" s="39">
        <v>0</v>
      </c>
      <c r="X692" s="39">
        <v>0</v>
      </c>
      <c r="Y692" s="39">
        <v>0</v>
      </c>
      <c r="Z692" s="39">
        <v>0</v>
      </c>
      <c r="AA692" s="39">
        <v>0</v>
      </c>
      <c r="AB692" s="39">
        <v>0</v>
      </c>
      <c r="AC692" s="39">
        <v>0</v>
      </c>
      <c r="AD692" s="39">
        <v>0</v>
      </c>
      <c r="AE692" s="39">
        <v>0</v>
      </c>
      <c r="AF692" s="39">
        <v>0</v>
      </c>
      <c r="AG692" s="39">
        <v>1</v>
      </c>
      <c r="AH692" s="39">
        <v>0</v>
      </c>
      <c r="AI692" s="39">
        <v>0</v>
      </c>
      <c r="AJ692" s="39">
        <v>0</v>
      </c>
      <c r="AK692" s="39">
        <v>0</v>
      </c>
      <c r="AL692" s="39">
        <v>0</v>
      </c>
      <c r="AM692" s="39">
        <v>0</v>
      </c>
      <c r="AN692" s="39">
        <v>0</v>
      </c>
      <c r="AO692" s="39">
        <v>0</v>
      </c>
      <c r="AP692" s="39"/>
    </row>
    <row r="693" spans="1:42">
      <c r="A693" s="27" t="s">
        <v>2526</v>
      </c>
      <c r="B693" s="27" t="s">
        <v>436</v>
      </c>
      <c r="C693" s="28">
        <v>86189</v>
      </c>
      <c r="D693" s="28">
        <v>307200</v>
      </c>
      <c r="E693" s="27" t="s">
        <v>1824</v>
      </c>
      <c r="F693" s="28">
        <v>480</v>
      </c>
      <c r="G693" s="28">
        <v>640</v>
      </c>
      <c r="H693" s="39">
        <v>2</v>
      </c>
      <c r="I693" s="40">
        <f t="shared" si="4"/>
        <v>0</v>
      </c>
      <c r="J693" s="33">
        <f t="shared" si="5"/>
        <v>0.75</v>
      </c>
      <c r="K693" s="41">
        <v>5808.5079999999998</v>
      </c>
      <c r="L693" s="41">
        <v>79.359269999999995</v>
      </c>
      <c r="M693" s="39">
        <v>0</v>
      </c>
      <c r="N693" s="39">
        <v>0</v>
      </c>
      <c r="O693" s="39">
        <v>0</v>
      </c>
      <c r="P693" s="39">
        <v>0</v>
      </c>
      <c r="Q693" s="39">
        <v>0</v>
      </c>
      <c r="R693" s="39">
        <v>1</v>
      </c>
      <c r="S693" s="39">
        <v>0</v>
      </c>
      <c r="T693" s="39">
        <v>0</v>
      </c>
      <c r="U693" s="39">
        <v>0</v>
      </c>
      <c r="V693" s="39">
        <v>0</v>
      </c>
      <c r="W693" s="39">
        <v>0</v>
      </c>
      <c r="X693" s="39">
        <v>0</v>
      </c>
      <c r="Y693" s="39">
        <v>0</v>
      </c>
      <c r="Z693" s="39">
        <v>0</v>
      </c>
      <c r="AA693" s="39">
        <v>0</v>
      </c>
      <c r="AB693" s="39">
        <v>0</v>
      </c>
      <c r="AC693" s="39">
        <v>0</v>
      </c>
      <c r="AD693" s="39">
        <v>0</v>
      </c>
      <c r="AE693" s="39">
        <v>0</v>
      </c>
      <c r="AF693" s="39">
        <v>0</v>
      </c>
      <c r="AG693" s="39">
        <v>1</v>
      </c>
      <c r="AH693" s="39">
        <v>0</v>
      </c>
      <c r="AI693" s="39">
        <v>0</v>
      </c>
      <c r="AJ693" s="39">
        <v>0</v>
      </c>
      <c r="AK693" s="39">
        <v>0</v>
      </c>
      <c r="AL693" s="39">
        <v>0</v>
      </c>
      <c r="AM693" s="39">
        <v>0</v>
      </c>
      <c r="AN693" s="39">
        <v>0</v>
      </c>
      <c r="AO693" s="39">
        <v>0</v>
      </c>
      <c r="AP693" s="39"/>
    </row>
    <row r="694" spans="1:42">
      <c r="A694" s="27" t="s">
        <v>2527</v>
      </c>
      <c r="B694" s="27" t="s">
        <v>437</v>
      </c>
      <c r="C694" s="28">
        <v>55812</v>
      </c>
      <c r="D694" s="28">
        <v>292480</v>
      </c>
      <c r="E694" s="27" t="s">
        <v>1824</v>
      </c>
      <c r="F694" s="28">
        <v>457</v>
      </c>
      <c r="G694" s="28">
        <v>640</v>
      </c>
      <c r="H694" s="39">
        <v>2</v>
      </c>
      <c r="I694" s="40">
        <f t="shared" si="4"/>
        <v>0</v>
      </c>
      <c r="J694" s="33">
        <f t="shared" si="5"/>
        <v>0.71406250000000004</v>
      </c>
      <c r="K694" s="41">
        <v>2989.2370000000001</v>
      </c>
      <c r="L694" s="41">
        <v>41.107280000000003</v>
      </c>
      <c r="M694" s="39">
        <v>0</v>
      </c>
      <c r="N694" s="39">
        <v>0</v>
      </c>
      <c r="O694" s="39">
        <v>0</v>
      </c>
      <c r="P694" s="39">
        <v>0</v>
      </c>
      <c r="Q694" s="39">
        <v>0</v>
      </c>
      <c r="R694" s="39">
        <v>1</v>
      </c>
      <c r="S694" s="39">
        <v>0</v>
      </c>
      <c r="T694" s="39">
        <v>0</v>
      </c>
      <c r="U694" s="39">
        <v>0</v>
      </c>
      <c r="V694" s="39">
        <v>0</v>
      </c>
      <c r="W694" s="39">
        <v>0</v>
      </c>
      <c r="X694" s="39">
        <v>0</v>
      </c>
      <c r="Y694" s="39">
        <v>0</v>
      </c>
      <c r="Z694" s="39">
        <v>0</v>
      </c>
      <c r="AA694" s="39">
        <v>0</v>
      </c>
      <c r="AB694" s="39">
        <v>0</v>
      </c>
      <c r="AC694" s="39">
        <v>0</v>
      </c>
      <c r="AD694" s="39">
        <v>0</v>
      </c>
      <c r="AE694" s="39">
        <v>0</v>
      </c>
      <c r="AF694" s="39">
        <v>0</v>
      </c>
      <c r="AG694" s="39">
        <v>1</v>
      </c>
      <c r="AH694" s="39">
        <v>0</v>
      </c>
      <c r="AI694" s="39">
        <v>0</v>
      </c>
      <c r="AJ694" s="39">
        <v>0</v>
      </c>
      <c r="AK694" s="39">
        <v>0</v>
      </c>
      <c r="AL694" s="39">
        <v>0</v>
      </c>
      <c r="AM694" s="39">
        <v>0</v>
      </c>
      <c r="AN694" s="39">
        <v>0</v>
      </c>
      <c r="AO694" s="39">
        <v>0</v>
      </c>
      <c r="AP694" s="39"/>
    </row>
    <row r="695" spans="1:42">
      <c r="A695" s="27" t="s">
        <v>2528</v>
      </c>
      <c r="B695" s="27" t="s">
        <v>438</v>
      </c>
      <c r="C695" s="28">
        <v>51286</v>
      </c>
      <c r="D695" s="28">
        <v>272640</v>
      </c>
      <c r="E695" s="27" t="s">
        <v>1824</v>
      </c>
      <c r="F695" s="28">
        <v>426</v>
      </c>
      <c r="G695" s="28">
        <v>640</v>
      </c>
      <c r="H695" s="39">
        <v>2</v>
      </c>
      <c r="I695" s="40">
        <f t="shared" si="4"/>
        <v>0</v>
      </c>
      <c r="J695" s="33">
        <f t="shared" si="5"/>
        <v>0.66562500000000002</v>
      </c>
      <c r="K695" s="41">
        <v>3134.9250000000002</v>
      </c>
      <c r="L695" s="41">
        <v>55.303829999999998</v>
      </c>
      <c r="M695" s="39">
        <v>0</v>
      </c>
      <c r="N695" s="39">
        <v>0</v>
      </c>
      <c r="O695" s="39">
        <v>0</v>
      </c>
      <c r="P695" s="39">
        <v>0</v>
      </c>
      <c r="Q695" s="39">
        <v>0</v>
      </c>
      <c r="R695" s="39">
        <v>1</v>
      </c>
      <c r="S695" s="39">
        <v>0</v>
      </c>
      <c r="T695" s="39">
        <v>0</v>
      </c>
      <c r="U695" s="39">
        <v>0</v>
      </c>
      <c r="V695" s="39">
        <v>0</v>
      </c>
      <c r="W695" s="39">
        <v>0</v>
      </c>
      <c r="X695" s="39">
        <v>0</v>
      </c>
      <c r="Y695" s="39">
        <v>0</v>
      </c>
      <c r="Z695" s="39">
        <v>0</v>
      </c>
      <c r="AA695" s="39">
        <v>0</v>
      </c>
      <c r="AB695" s="39">
        <v>0</v>
      </c>
      <c r="AC695" s="39">
        <v>0</v>
      </c>
      <c r="AD695" s="39">
        <v>0</v>
      </c>
      <c r="AE695" s="39">
        <v>0</v>
      </c>
      <c r="AF695" s="39">
        <v>0</v>
      </c>
      <c r="AG695" s="39">
        <v>1</v>
      </c>
      <c r="AH695" s="39">
        <v>0</v>
      </c>
      <c r="AI695" s="39">
        <v>0</v>
      </c>
      <c r="AJ695" s="39">
        <v>0</v>
      </c>
      <c r="AK695" s="39">
        <v>0</v>
      </c>
      <c r="AL695" s="39">
        <v>0</v>
      </c>
      <c r="AM695" s="39">
        <v>0</v>
      </c>
      <c r="AN695" s="39">
        <v>0</v>
      </c>
      <c r="AO695" s="39">
        <v>0</v>
      </c>
      <c r="AP695" s="39"/>
    </row>
    <row r="696" spans="1:42">
      <c r="A696" s="27" t="s">
        <v>2529</v>
      </c>
      <c r="B696" s="27" t="s">
        <v>439</v>
      </c>
      <c r="C696" s="28">
        <v>103996</v>
      </c>
      <c r="D696" s="28">
        <v>272640</v>
      </c>
      <c r="E696" s="27" t="s">
        <v>1824</v>
      </c>
      <c r="F696" s="28">
        <v>426</v>
      </c>
      <c r="G696" s="28">
        <v>640</v>
      </c>
      <c r="H696" s="39">
        <v>2</v>
      </c>
      <c r="I696" s="40">
        <f t="shared" si="4"/>
        <v>1</v>
      </c>
      <c r="J696" s="33">
        <f t="shared" si="5"/>
        <v>0.66562500000000002</v>
      </c>
      <c r="K696" s="41">
        <v>7245.4780000000001</v>
      </c>
      <c r="L696" s="41">
        <v>61.385710000000003</v>
      </c>
      <c r="M696" s="39">
        <v>0</v>
      </c>
      <c r="N696" s="39">
        <v>0</v>
      </c>
      <c r="O696" s="39">
        <v>0</v>
      </c>
      <c r="P696" s="39">
        <v>0</v>
      </c>
      <c r="Q696" s="39">
        <v>0</v>
      </c>
      <c r="R696" s="39">
        <v>1</v>
      </c>
      <c r="S696" s="39">
        <v>0</v>
      </c>
      <c r="T696" s="39">
        <v>0</v>
      </c>
      <c r="U696" s="39">
        <v>0</v>
      </c>
      <c r="V696" s="39">
        <v>0</v>
      </c>
      <c r="W696" s="39">
        <v>0</v>
      </c>
      <c r="X696" s="39">
        <v>0</v>
      </c>
      <c r="Y696" s="39">
        <v>0</v>
      </c>
      <c r="Z696" s="39">
        <v>0</v>
      </c>
      <c r="AA696" s="39">
        <v>0</v>
      </c>
      <c r="AB696" s="39">
        <v>0</v>
      </c>
      <c r="AC696" s="39">
        <v>0</v>
      </c>
      <c r="AD696" s="39">
        <v>0</v>
      </c>
      <c r="AE696" s="39">
        <v>0</v>
      </c>
      <c r="AF696" s="39">
        <v>0</v>
      </c>
      <c r="AG696" s="39">
        <v>1</v>
      </c>
      <c r="AH696" s="39">
        <v>0</v>
      </c>
      <c r="AI696" s="39">
        <v>0</v>
      </c>
      <c r="AJ696" s="39">
        <v>0</v>
      </c>
      <c r="AK696" s="39">
        <v>0</v>
      </c>
      <c r="AL696" s="39">
        <v>0</v>
      </c>
      <c r="AM696" s="39">
        <v>0</v>
      </c>
      <c r="AN696" s="39">
        <v>0</v>
      </c>
      <c r="AO696" s="39">
        <v>0</v>
      </c>
      <c r="AP696" s="39"/>
    </row>
    <row r="697" spans="1:42">
      <c r="A697" s="27" t="s">
        <v>2530</v>
      </c>
      <c r="B697" s="27" t="s">
        <v>440</v>
      </c>
      <c r="C697" s="28">
        <v>85104</v>
      </c>
      <c r="D697" s="28">
        <v>272640</v>
      </c>
      <c r="E697" s="27" t="s">
        <v>1824</v>
      </c>
      <c r="F697" s="28">
        <v>426</v>
      </c>
      <c r="G697" s="28">
        <v>640</v>
      </c>
      <c r="H697" s="39">
        <v>2</v>
      </c>
      <c r="I697" s="40">
        <f t="shared" si="4"/>
        <v>0</v>
      </c>
      <c r="J697" s="33">
        <f t="shared" si="5"/>
        <v>0.66562500000000002</v>
      </c>
      <c r="K697" s="41">
        <v>3431.924</v>
      </c>
      <c r="L697" s="41">
        <v>60.26641</v>
      </c>
      <c r="M697" s="39">
        <v>0</v>
      </c>
      <c r="N697" s="39">
        <v>0</v>
      </c>
      <c r="O697" s="39">
        <v>0</v>
      </c>
      <c r="P697" s="39">
        <v>0</v>
      </c>
      <c r="Q697" s="39">
        <v>0</v>
      </c>
      <c r="R697" s="39">
        <v>1</v>
      </c>
      <c r="S697" s="39">
        <v>0</v>
      </c>
      <c r="T697" s="39">
        <v>0</v>
      </c>
      <c r="U697" s="39">
        <v>0</v>
      </c>
      <c r="V697" s="39">
        <v>0</v>
      </c>
      <c r="W697" s="39">
        <v>0</v>
      </c>
      <c r="X697" s="39">
        <v>0</v>
      </c>
      <c r="Y697" s="39">
        <v>0</v>
      </c>
      <c r="Z697" s="39">
        <v>0</v>
      </c>
      <c r="AA697" s="39">
        <v>0</v>
      </c>
      <c r="AB697" s="39">
        <v>0</v>
      </c>
      <c r="AC697" s="39">
        <v>0</v>
      </c>
      <c r="AD697" s="39">
        <v>0</v>
      </c>
      <c r="AE697" s="39">
        <v>0</v>
      </c>
      <c r="AF697" s="39">
        <v>0</v>
      </c>
      <c r="AG697" s="39">
        <v>1</v>
      </c>
      <c r="AH697" s="39">
        <v>0</v>
      </c>
      <c r="AI697" s="39">
        <v>0</v>
      </c>
      <c r="AJ697" s="39">
        <v>0</v>
      </c>
      <c r="AK697" s="39">
        <v>0</v>
      </c>
      <c r="AL697" s="39">
        <v>0</v>
      </c>
      <c r="AM697" s="39">
        <v>0</v>
      </c>
      <c r="AN697" s="39">
        <v>0</v>
      </c>
      <c r="AO697" s="39">
        <v>0</v>
      </c>
      <c r="AP697" s="39"/>
    </row>
    <row r="698" spans="1:42">
      <c r="A698" s="27" t="s">
        <v>2531</v>
      </c>
      <c r="B698" s="27" t="s">
        <v>441</v>
      </c>
      <c r="C698" s="28">
        <v>85163</v>
      </c>
      <c r="D698" s="28">
        <v>272640</v>
      </c>
      <c r="E698" s="27" t="s">
        <v>1824</v>
      </c>
      <c r="F698" s="28">
        <v>426</v>
      </c>
      <c r="G698" s="28">
        <v>640</v>
      </c>
      <c r="H698" s="39">
        <v>2</v>
      </c>
      <c r="I698" s="40">
        <f t="shared" si="4"/>
        <v>0</v>
      </c>
      <c r="J698" s="33">
        <f t="shared" si="5"/>
        <v>0.66562500000000002</v>
      </c>
      <c r="K698" s="41">
        <v>5007.8599999999997</v>
      </c>
      <c r="L698" s="41">
        <v>61.106090000000002</v>
      </c>
      <c r="M698" s="39">
        <v>0</v>
      </c>
      <c r="N698" s="39">
        <v>0</v>
      </c>
      <c r="O698" s="39">
        <v>0</v>
      </c>
      <c r="P698" s="39">
        <v>0</v>
      </c>
      <c r="Q698" s="39">
        <v>0</v>
      </c>
      <c r="R698" s="39">
        <v>1</v>
      </c>
      <c r="S698" s="39">
        <v>0</v>
      </c>
      <c r="T698" s="39">
        <v>0</v>
      </c>
      <c r="U698" s="39">
        <v>0</v>
      </c>
      <c r="V698" s="39">
        <v>0</v>
      </c>
      <c r="W698" s="39">
        <v>0</v>
      </c>
      <c r="X698" s="39">
        <v>0</v>
      </c>
      <c r="Y698" s="39">
        <v>0</v>
      </c>
      <c r="Z698" s="39">
        <v>0</v>
      </c>
      <c r="AA698" s="39">
        <v>0</v>
      </c>
      <c r="AB698" s="39">
        <v>0</v>
      </c>
      <c r="AC698" s="39">
        <v>0</v>
      </c>
      <c r="AD698" s="39">
        <v>0</v>
      </c>
      <c r="AE698" s="39">
        <v>0</v>
      </c>
      <c r="AF698" s="39">
        <v>0</v>
      </c>
      <c r="AG698" s="39">
        <v>1</v>
      </c>
      <c r="AH698" s="39">
        <v>0</v>
      </c>
      <c r="AI698" s="39">
        <v>0</v>
      </c>
      <c r="AJ698" s="39">
        <v>0</v>
      </c>
      <c r="AK698" s="39">
        <v>0</v>
      </c>
      <c r="AL698" s="39">
        <v>0</v>
      </c>
      <c r="AM698" s="39">
        <v>0</v>
      </c>
      <c r="AN698" s="39">
        <v>0</v>
      </c>
      <c r="AO698" s="39">
        <v>0</v>
      </c>
      <c r="AP698" s="39"/>
    </row>
    <row r="699" spans="1:42">
      <c r="A699" s="27" t="s">
        <v>2532</v>
      </c>
      <c r="B699" s="27" t="s">
        <v>442</v>
      </c>
      <c r="C699" s="28">
        <v>66991</v>
      </c>
      <c r="D699" s="28">
        <v>272640</v>
      </c>
      <c r="E699" s="27" t="s">
        <v>1824</v>
      </c>
      <c r="F699" s="28">
        <v>426</v>
      </c>
      <c r="G699" s="28">
        <v>640</v>
      </c>
      <c r="H699" s="39">
        <v>2</v>
      </c>
      <c r="I699" s="40">
        <f t="shared" si="4"/>
        <v>0</v>
      </c>
      <c r="J699" s="33">
        <f t="shared" si="5"/>
        <v>0.66562500000000002</v>
      </c>
      <c r="K699" s="41">
        <v>2709.942</v>
      </c>
      <c r="L699" s="41">
        <v>72.653400000000005</v>
      </c>
      <c r="M699" s="39">
        <v>0</v>
      </c>
      <c r="N699" s="39">
        <v>0</v>
      </c>
      <c r="O699" s="39">
        <v>0</v>
      </c>
      <c r="P699" s="39">
        <v>0</v>
      </c>
      <c r="Q699" s="39">
        <v>0</v>
      </c>
      <c r="R699" s="39">
        <v>1</v>
      </c>
      <c r="S699" s="39">
        <v>0</v>
      </c>
      <c r="T699" s="39">
        <v>0</v>
      </c>
      <c r="U699" s="39">
        <v>0</v>
      </c>
      <c r="V699" s="39">
        <v>0</v>
      </c>
      <c r="W699" s="39">
        <v>0</v>
      </c>
      <c r="X699" s="39">
        <v>0</v>
      </c>
      <c r="Y699" s="39">
        <v>0</v>
      </c>
      <c r="Z699" s="39">
        <v>0</v>
      </c>
      <c r="AA699" s="39">
        <v>0</v>
      </c>
      <c r="AB699" s="39">
        <v>0</v>
      </c>
      <c r="AC699" s="39">
        <v>0</v>
      </c>
      <c r="AD699" s="39">
        <v>0</v>
      </c>
      <c r="AE699" s="39">
        <v>0</v>
      </c>
      <c r="AF699" s="39">
        <v>0</v>
      </c>
      <c r="AG699" s="39">
        <v>1</v>
      </c>
      <c r="AH699" s="39">
        <v>0</v>
      </c>
      <c r="AI699" s="39">
        <v>0</v>
      </c>
      <c r="AJ699" s="39">
        <v>0</v>
      </c>
      <c r="AK699" s="39">
        <v>0</v>
      </c>
      <c r="AL699" s="39">
        <v>0</v>
      </c>
      <c r="AM699" s="39">
        <v>0</v>
      </c>
      <c r="AN699" s="39">
        <v>0</v>
      </c>
      <c r="AO699" s="39">
        <v>0</v>
      </c>
      <c r="AP699" s="39"/>
    </row>
    <row r="700" spans="1:42">
      <c r="A700" s="27" t="s">
        <v>2533</v>
      </c>
      <c r="B700" s="27" t="s">
        <v>443</v>
      </c>
      <c r="C700" s="28">
        <v>50164</v>
      </c>
      <c r="D700" s="28">
        <v>272640</v>
      </c>
      <c r="E700" s="27" t="s">
        <v>1824</v>
      </c>
      <c r="F700" s="28">
        <v>426</v>
      </c>
      <c r="G700" s="28">
        <v>640</v>
      </c>
      <c r="H700" s="39">
        <v>2</v>
      </c>
      <c r="I700" s="40">
        <f t="shared" si="4"/>
        <v>0</v>
      </c>
      <c r="J700" s="33">
        <f t="shared" si="5"/>
        <v>0.66562500000000002</v>
      </c>
      <c r="K700" s="41">
        <v>1103.547</v>
      </c>
      <c r="L700" s="41">
        <v>76.451719999999995</v>
      </c>
      <c r="M700" s="39">
        <v>0</v>
      </c>
      <c r="N700" s="39">
        <v>0</v>
      </c>
      <c r="O700" s="39">
        <v>0</v>
      </c>
      <c r="P700" s="39">
        <v>0</v>
      </c>
      <c r="Q700" s="39">
        <v>0</v>
      </c>
      <c r="R700" s="39">
        <v>1</v>
      </c>
      <c r="S700" s="39">
        <v>0</v>
      </c>
      <c r="T700" s="39">
        <v>0</v>
      </c>
      <c r="U700" s="39">
        <v>0</v>
      </c>
      <c r="V700" s="39">
        <v>0</v>
      </c>
      <c r="W700" s="39">
        <v>0</v>
      </c>
      <c r="X700" s="39">
        <v>0</v>
      </c>
      <c r="Y700" s="39">
        <v>0</v>
      </c>
      <c r="Z700" s="39">
        <v>0</v>
      </c>
      <c r="AA700" s="39">
        <v>0</v>
      </c>
      <c r="AB700" s="39">
        <v>0</v>
      </c>
      <c r="AC700" s="39">
        <v>0</v>
      </c>
      <c r="AD700" s="39">
        <v>0</v>
      </c>
      <c r="AE700" s="39">
        <v>0</v>
      </c>
      <c r="AF700" s="39">
        <v>0</v>
      </c>
      <c r="AG700" s="39">
        <v>1</v>
      </c>
      <c r="AH700" s="39">
        <v>0</v>
      </c>
      <c r="AI700" s="39">
        <v>0</v>
      </c>
      <c r="AJ700" s="39">
        <v>0</v>
      </c>
      <c r="AK700" s="39">
        <v>0</v>
      </c>
      <c r="AL700" s="39">
        <v>0</v>
      </c>
      <c r="AM700" s="39">
        <v>0</v>
      </c>
      <c r="AN700" s="39">
        <v>0</v>
      </c>
      <c r="AO700" s="39">
        <v>0</v>
      </c>
      <c r="AP700" s="39"/>
    </row>
    <row r="701" spans="1:42">
      <c r="A701" s="27" t="s">
        <v>2534</v>
      </c>
      <c r="B701" s="27" t="s">
        <v>444</v>
      </c>
      <c r="C701" s="28">
        <v>80503</v>
      </c>
      <c r="D701" s="28">
        <v>272640</v>
      </c>
      <c r="E701" s="27" t="s">
        <v>1824</v>
      </c>
      <c r="F701" s="28">
        <v>426</v>
      </c>
      <c r="G701" s="28">
        <v>640</v>
      </c>
      <c r="H701" s="39">
        <v>2</v>
      </c>
      <c r="I701" s="40">
        <f t="shared" si="4"/>
        <v>0</v>
      </c>
      <c r="J701" s="33">
        <f t="shared" si="5"/>
        <v>0.66562500000000002</v>
      </c>
      <c r="K701" s="41">
        <v>4745.0600000000004</v>
      </c>
      <c r="L701" s="41">
        <v>69.745580000000004</v>
      </c>
      <c r="M701" s="39">
        <v>0</v>
      </c>
      <c r="N701" s="39">
        <v>0</v>
      </c>
      <c r="O701" s="39">
        <v>0</v>
      </c>
      <c r="P701" s="39">
        <v>0</v>
      </c>
      <c r="Q701" s="39">
        <v>0</v>
      </c>
      <c r="R701" s="39">
        <v>1</v>
      </c>
      <c r="S701" s="39">
        <v>0</v>
      </c>
      <c r="T701" s="39">
        <v>0</v>
      </c>
      <c r="U701" s="39">
        <v>0</v>
      </c>
      <c r="V701" s="39">
        <v>0</v>
      </c>
      <c r="W701" s="39">
        <v>0</v>
      </c>
      <c r="X701" s="39">
        <v>0</v>
      </c>
      <c r="Y701" s="39">
        <v>0</v>
      </c>
      <c r="Z701" s="39">
        <v>0</v>
      </c>
      <c r="AA701" s="39">
        <v>0</v>
      </c>
      <c r="AB701" s="39">
        <v>0</v>
      </c>
      <c r="AC701" s="39">
        <v>0</v>
      </c>
      <c r="AD701" s="39">
        <v>0</v>
      </c>
      <c r="AE701" s="39">
        <v>0</v>
      </c>
      <c r="AF701" s="39">
        <v>0</v>
      </c>
      <c r="AG701" s="39">
        <v>1</v>
      </c>
      <c r="AH701" s="39">
        <v>0</v>
      </c>
      <c r="AI701" s="39">
        <v>0</v>
      </c>
      <c r="AJ701" s="39">
        <v>0</v>
      </c>
      <c r="AK701" s="39">
        <v>0</v>
      </c>
      <c r="AL701" s="39">
        <v>0</v>
      </c>
      <c r="AM701" s="39">
        <v>0</v>
      </c>
      <c r="AN701" s="39">
        <v>0</v>
      </c>
      <c r="AO701" s="39">
        <v>0</v>
      </c>
      <c r="AP701" s="39"/>
    </row>
    <row r="702" spans="1:42">
      <c r="A702" s="27" t="s">
        <v>2535</v>
      </c>
      <c r="B702" s="27" t="s">
        <v>1739</v>
      </c>
      <c r="C702" s="28">
        <v>64920</v>
      </c>
      <c r="D702" s="28">
        <v>265600</v>
      </c>
      <c r="E702" s="27" t="s">
        <v>1824</v>
      </c>
      <c r="F702" s="28">
        <v>415</v>
      </c>
      <c r="G702" s="28">
        <v>640</v>
      </c>
      <c r="H702" s="39">
        <v>2</v>
      </c>
      <c r="I702" s="40">
        <f t="shared" si="4"/>
        <v>0</v>
      </c>
      <c r="J702" s="33">
        <f t="shared" si="5"/>
        <v>0.6484375</v>
      </c>
      <c r="K702" s="41">
        <v>5446.7629999999999</v>
      </c>
      <c r="L702" s="41">
        <v>78.490560000000002</v>
      </c>
      <c r="M702" s="39">
        <v>0</v>
      </c>
      <c r="N702" s="39">
        <v>0</v>
      </c>
      <c r="O702" s="39">
        <v>0</v>
      </c>
      <c r="P702" s="39">
        <v>0</v>
      </c>
      <c r="Q702" s="39">
        <v>0</v>
      </c>
      <c r="R702" s="39">
        <v>1</v>
      </c>
      <c r="S702" s="39">
        <v>0</v>
      </c>
      <c r="T702" s="39">
        <v>0</v>
      </c>
      <c r="U702" s="39">
        <v>0</v>
      </c>
      <c r="V702" s="39">
        <v>0</v>
      </c>
      <c r="W702" s="39">
        <v>0</v>
      </c>
      <c r="X702" s="39">
        <v>0</v>
      </c>
      <c r="Y702" s="39">
        <v>0</v>
      </c>
      <c r="Z702" s="39">
        <v>0</v>
      </c>
      <c r="AA702" s="39">
        <v>0</v>
      </c>
      <c r="AB702" s="39">
        <v>0</v>
      </c>
      <c r="AC702" s="39">
        <v>0</v>
      </c>
      <c r="AD702" s="39">
        <v>0</v>
      </c>
      <c r="AE702" s="39">
        <v>0</v>
      </c>
      <c r="AF702" s="39">
        <v>0</v>
      </c>
      <c r="AG702" s="39">
        <v>0</v>
      </c>
      <c r="AH702" s="39">
        <v>1</v>
      </c>
      <c r="AI702" s="39">
        <v>0</v>
      </c>
      <c r="AJ702" s="39">
        <v>0</v>
      </c>
      <c r="AK702" s="39">
        <v>0</v>
      </c>
      <c r="AL702" s="39">
        <v>0</v>
      </c>
      <c r="AM702" s="39">
        <v>0</v>
      </c>
      <c r="AN702" s="39">
        <v>0</v>
      </c>
      <c r="AO702" s="39">
        <v>0</v>
      </c>
      <c r="AP702" s="39"/>
    </row>
    <row r="703" spans="1:42">
      <c r="A703" s="27" t="s">
        <v>2536</v>
      </c>
      <c r="B703" s="27" t="s">
        <v>1740</v>
      </c>
      <c r="C703" s="28">
        <v>55846</v>
      </c>
      <c r="D703" s="28">
        <v>273280</v>
      </c>
      <c r="E703" s="27" t="s">
        <v>1824</v>
      </c>
      <c r="F703" s="28">
        <v>427</v>
      </c>
      <c r="G703" s="28">
        <v>640</v>
      </c>
      <c r="H703" s="39">
        <v>2</v>
      </c>
      <c r="I703" s="40">
        <f t="shared" si="4"/>
        <v>0</v>
      </c>
      <c r="J703" s="33">
        <f t="shared" si="5"/>
        <v>0.66718750000000004</v>
      </c>
      <c r="K703" s="41">
        <v>3277.1779999999999</v>
      </c>
      <c r="L703" s="41">
        <v>83.347639999999998</v>
      </c>
      <c r="M703" s="39">
        <v>0</v>
      </c>
      <c r="N703" s="39">
        <v>0</v>
      </c>
      <c r="O703" s="39">
        <v>0</v>
      </c>
      <c r="P703" s="39">
        <v>0</v>
      </c>
      <c r="Q703" s="39">
        <v>0</v>
      </c>
      <c r="R703" s="39">
        <v>1</v>
      </c>
      <c r="S703" s="39">
        <v>0</v>
      </c>
      <c r="T703" s="39">
        <v>0</v>
      </c>
      <c r="U703" s="39">
        <v>0</v>
      </c>
      <c r="V703" s="39">
        <v>0</v>
      </c>
      <c r="W703" s="39">
        <v>0</v>
      </c>
      <c r="X703" s="39">
        <v>0</v>
      </c>
      <c r="Y703" s="39">
        <v>0</v>
      </c>
      <c r="Z703" s="39">
        <v>0</v>
      </c>
      <c r="AA703" s="39">
        <v>0</v>
      </c>
      <c r="AB703" s="39">
        <v>0</v>
      </c>
      <c r="AC703" s="39">
        <v>0</v>
      </c>
      <c r="AD703" s="39">
        <v>0</v>
      </c>
      <c r="AE703" s="39">
        <v>0</v>
      </c>
      <c r="AF703" s="39">
        <v>0</v>
      </c>
      <c r="AG703" s="39">
        <v>0</v>
      </c>
      <c r="AH703" s="39">
        <v>1</v>
      </c>
      <c r="AI703" s="39">
        <v>0</v>
      </c>
      <c r="AJ703" s="39">
        <v>0</v>
      </c>
      <c r="AK703" s="39">
        <v>0</v>
      </c>
      <c r="AL703" s="39">
        <v>0</v>
      </c>
      <c r="AM703" s="39">
        <v>0</v>
      </c>
      <c r="AN703" s="39">
        <v>0</v>
      </c>
      <c r="AO703" s="39">
        <v>0</v>
      </c>
      <c r="AP703" s="39"/>
    </row>
    <row r="704" spans="1:42">
      <c r="A704" s="27" t="s">
        <v>2537</v>
      </c>
      <c r="B704" s="27" t="s">
        <v>1741</v>
      </c>
      <c r="C704" s="28">
        <v>57763</v>
      </c>
      <c r="D704" s="28">
        <v>273280</v>
      </c>
      <c r="E704" s="27" t="s">
        <v>1824</v>
      </c>
      <c r="F704" s="28">
        <v>427</v>
      </c>
      <c r="G704" s="28">
        <v>640</v>
      </c>
      <c r="H704" s="39">
        <v>2</v>
      </c>
      <c r="I704" s="40">
        <f t="shared" si="4"/>
        <v>0</v>
      </c>
      <c r="J704" s="33">
        <f t="shared" si="5"/>
        <v>0.66718750000000004</v>
      </c>
      <c r="K704" s="41">
        <v>2751.5450000000001</v>
      </c>
      <c r="L704" s="41">
        <v>85.577240000000003</v>
      </c>
      <c r="M704" s="39">
        <v>0</v>
      </c>
      <c r="N704" s="39">
        <v>0</v>
      </c>
      <c r="O704" s="39">
        <v>0</v>
      </c>
      <c r="P704" s="39">
        <v>0</v>
      </c>
      <c r="Q704" s="39">
        <v>0</v>
      </c>
      <c r="R704" s="39">
        <v>1</v>
      </c>
      <c r="S704" s="39">
        <v>0</v>
      </c>
      <c r="T704" s="39">
        <v>0</v>
      </c>
      <c r="U704" s="39">
        <v>0</v>
      </c>
      <c r="V704" s="39">
        <v>0</v>
      </c>
      <c r="W704" s="39">
        <v>0</v>
      </c>
      <c r="X704" s="39">
        <v>0</v>
      </c>
      <c r="Y704" s="39">
        <v>0</v>
      </c>
      <c r="Z704" s="39">
        <v>0</v>
      </c>
      <c r="AA704" s="39">
        <v>0</v>
      </c>
      <c r="AB704" s="39">
        <v>0</v>
      </c>
      <c r="AC704" s="39">
        <v>0</v>
      </c>
      <c r="AD704" s="39">
        <v>0</v>
      </c>
      <c r="AE704" s="39">
        <v>0</v>
      </c>
      <c r="AF704" s="39">
        <v>0</v>
      </c>
      <c r="AG704" s="39">
        <v>0</v>
      </c>
      <c r="AH704" s="39">
        <v>1</v>
      </c>
      <c r="AI704" s="39">
        <v>0</v>
      </c>
      <c r="AJ704" s="39">
        <v>0</v>
      </c>
      <c r="AK704" s="39">
        <v>0</v>
      </c>
      <c r="AL704" s="39">
        <v>0</v>
      </c>
      <c r="AM704" s="39">
        <v>0</v>
      </c>
      <c r="AN704" s="39">
        <v>0</v>
      </c>
      <c r="AO704" s="39">
        <v>0</v>
      </c>
      <c r="AP704" s="39"/>
    </row>
    <row r="705" spans="1:42">
      <c r="A705" s="27" t="s">
        <v>2538</v>
      </c>
      <c r="B705" s="27" t="s">
        <v>1742</v>
      </c>
      <c r="C705" s="28">
        <v>55393</v>
      </c>
      <c r="D705" s="28">
        <v>273280</v>
      </c>
      <c r="E705" s="27" t="s">
        <v>1824</v>
      </c>
      <c r="F705" s="28">
        <v>427</v>
      </c>
      <c r="G705" s="28">
        <v>640</v>
      </c>
      <c r="H705" s="39">
        <v>2</v>
      </c>
      <c r="I705" s="40">
        <f t="shared" si="4"/>
        <v>0</v>
      </c>
      <c r="J705" s="33">
        <f t="shared" si="5"/>
        <v>0.66718750000000004</v>
      </c>
      <c r="K705" s="41">
        <v>2747.1959999999999</v>
      </c>
      <c r="L705" s="41">
        <v>83.864140000000006</v>
      </c>
      <c r="M705" s="39">
        <v>0</v>
      </c>
      <c r="N705" s="39">
        <v>0</v>
      </c>
      <c r="O705" s="39">
        <v>0</v>
      </c>
      <c r="P705" s="39">
        <v>0</v>
      </c>
      <c r="Q705" s="39">
        <v>0</v>
      </c>
      <c r="R705" s="39">
        <v>1</v>
      </c>
      <c r="S705" s="39">
        <v>0</v>
      </c>
      <c r="T705" s="39">
        <v>0</v>
      </c>
      <c r="U705" s="39">
        <v>0</v>
      </c>
      <c r="V705" s="39">
        <v>0</v>
      </c>
      <c r="W705" s="39">
        <v>0</v>
      </c>
      <c r="X705" s="39">
        <v>0</v>
      </c>
      <c r="Y705" s="39">
        <v>0</v>
      </c>
      <c r="Z705" s="39">
        <v>0</v>
      </c>
      <c r="AA705" s="39">
        <v>0</v>
      </c>
      <c r="AB705" s="39">
        <v>0</v>
      </c>
      <c r="AC705" s="39">
        <v>0</v>
      </c>
      <c r="AD705" s="39">
        <v>0</v>
      </c>
      <c r="AE705" s="39">
        <v>0</v>
      </c>
      <c r="AF705" s="39">
        <v>0</v>
      </c>
      <c r="AG705" s="39">
        <v>0</v>
      </c>
      <c r="AH705" s="39">
        <v>1</v>
      </c>
      <c r="AI705" s="39">
        <v>0</v>
      </c>
      <c r="AJ705" s="39">
        <v>0</v>
      </c>
      <c r="AK705" s="39">
        <v>0</v>
      </c>
      <c r="AL705" s="39">
        <v>0</v>
      </c>
      <c r="AM705" s="39">
        <v>0</v>
      </c>
      <c r="AN705" s="39">
        <v>0</v>
      </c>
      <c r="AO705" s="39">
        <v>0</v>
      </c>
      <c r="AP705" s="39"/>
    </row>
    <row r="706" spans="1:42">
      <c r="A706" s="27" t="s">
        <v>2539</v>
      </c>
      <c r="B706" s="27" t="s">
        <v>1743</v>
      </c>
      <c r="C706" s="28">
        <v>58290</v>
      </c>
      <c r="D706" s="28">
        <v>273280</v>
      </c>
      <c r="E706" s="27" t="s">
        <v>1824</v>
      </c>
      <c r="F706" s="28">
        <v>427</v>
      </c>
      <c r="G706" s="28">
        <v>640</v>
      </c>
      <c r="H706" s="39">
        <v>2</v>
      </c>
      <c r="I706" s="40">
        <f t="shared" si="4"/>
        <v>0</v>
      </c>
      <c r="J706" s="33">
        <f t="shared" si="5"/>
        <v>0.66718750000000004</v>
      </c>
      <c r="K706" s="41">
        <v>2905.712</v>
      </c>
      <c r="L706" s="41">
        <v>82.187470000000005</v>
      </c>
      <c r="M706" s="39">
        <v>0</v>
      </c>
      <c r="N706" s="39">
        <v>0</v>
      </c>
      <c r="O706" s="39">
        <v>0</v>
      </c>
      <c r="P706" s="39">
        <v>0</v>
      </c>
      <c r="Q706" s="39">
        <v>0</v>
      </c>
      <c r="R706" s="39">
        <v>1</v>
      </c>
      <c r="S706" s="39">
        <v>0</v>
      </c>
      <c r="T706" s="39">
        <v>0</v>
      </c>
      <c r="U706" s="39">
        <v>0</v>
      </c>
      <c r="V706" s="39">
        <v>0</v>
      </c>
      <c r="W706" s="39">
        <v>0</v>
      </c>
      <c r="X706" s="39">
        <v>0</v>
      </c>
      <c r="Y706" s="39">
        <v>0</v>
      </c>
      <c r="Z706" s="39">
        <v>0</v>
      </c>
      <c r="AA706" s="39">
        <v>0</v>
      </c>
      <c r="AB706" s="39">
        <v>0</v>
      </c>
      <c r="AC706" s="39">
        <v>0</v>
      </c>
      <c r="AD706" s="39">
        <v>0</v>
      </c>
      <c r="AE706" s="39">
        <v>0</v>
      </c>
      <c r="AF706" s="39">
        <v>0</v>
      </c>
      <c r="AG706" s="39">
        <v>0</v>
      </c>
      <c r="AH706" s="39">
        <v>1</v>
      </c>
      <c r="AI706" s="39">
        <v>0</v>
      </c>
      <c r="AJ706" s="39">
        <v>0</v>
      </c>
      <c r="AK706" s="39">
        <v>0</v>
      </c>
      <c r="AL706" s="39">
        <v>0</v>
      </c>
      <c r="AM706" s="39">
        <v>0</v>
      </c>
      <c r="AN706" s="39">
        <v>0</v>
      </c>
      <c r="AO706" s="39">
        <v>0</v>
      </c>
      <c r="AP706" s="39"/>
    </row>
    <row r="707" spans="1:42">
      <c r="A707" s="27" t="s">
        <v>2540</v>
      </c>
      <c r="B707" s="27" t="s">
        <v>809</v>
      </c>
      <c r="C707" s="28">
        <v>69715</v>
      </c>
      <c r="D707" s="28">
        <v>273280</v>
      </c>
      <c r="E707" s="27" t="s">
        <v>1824</v>
      </c>
      <c r="F707" s="28">
        <v>427</v>
      </c>
      <c r="G707" s="28">
        <v>640</v>
      </c>
      <c r="H707" s="39">
        <v>2</v>
      </c>
      <c r="I707" s="40">
        <f t="shared" si="4"/>
        <v>0</v>
      </c>
      <c r="J707" s="33">
        <f t="shared" si="5"/>
        <v>0.66718750000000004</v>
      </c>
      <c r="K707" s="41">
        <v>3759.68</v>
      </c>
      <c r="L707" s="41">
        <v>74.453639999999993</v>
      </c>
      <c r="M707" s="39">
        <v>0</v>
      </c>
      <c r="N707" s="39">
        <v>0</v>
      </c>
      <c r="O707" s="39">
        <v>0</v>
      </c>
      <c r="P707" s="39">
        <v>0</v>
      </c>
      <c r="Q707" s="39">
        <v>0</v>
      </c>
      <c r="R707" s="39">
        <v>1</v>
      </c>
      <c r="S707" s="39">
        <v>0</v>
      </c>
      <c r="T707" s="39">
        <v>0</v>
      </c>
      <c r="U707" s="39">
        <v>0</v>
      </c>
      <c r="V707" s="39">
        <v>0</v>
      </c>
      <c r="W707" s="39">
        <v>0</v>
      </c>
      <c r="X707" s="39">
        <v>0</v>
      </c>
      <c r="Y707" s="39">
        <v>0</v>
      </c>
      <c r="Z707" s="39">
        <v>0</v>
      </c>
      <c r="AA707" s="39">
        <v>0</v>
      </c>
      <c r="AB707" s="39">
        <v>0</v>
      </c>
      <c r="AC707" s="39">
        <v>0</v>
      </c>
      <c r="AD707" s="39">
        <v>0</v>
      </c>
      <c r="AE707" s="39">
        <v>0</v>
      </c>
      <c r="AF707" s="39">
        <v>0</v>
      </c>
      <c r="AG707" s="39">
        <v>0</v>
      </c>
      <c r="AH707" s="39">
        <v>1</v>
      </c>
      <c r="AI707" s="39">
        <v>0</v>
      </c>
      <c r="AJ707" s="39">
        <v>0</v>
      </c>
      <c r="AK707" s="39">
        <v>0</v>
      </c>
      <c r="AL707" s="39">
        <v>0</v>
      </c>
      <c r="AM707" s="39">
        <v>0</v>
      </c>
      <c r="AN707" s="39">
        <v>0</v>
      </c>
      <c r="AO707" s="39">
        <v>0</v>
      </c>
      <c r="AP707" s="39"/>
    </row>
    <row r="708" spans="1:42">
      <c r="A708" s="27" t="s">
        <v>2541</v>
      </c>
      <c r="B708" s="27" t="s">
        <v>811</v>
      </c>
      <c r="C708" s="28">
        <v>58560</v>
      </c>
      <c r="D708" s="28">
        <v>273280</v>
      </c>
      <c r="E708" s="27" t="s">
        <v>1824</v>
      </c>
      <c r="F708" s="28">
        <v>427</v>
      </c>
      <c r="G708" s="28">
        <v>640</v>
      </c>
      <c r="H708" s="39">
        <v>2</v>
      </c>
      <c r="I708" s="40">
        <f t="shared" si="4"/>
        <v>0</v>
      </c>
      <c r="J708" s="33">
        <f t="shared" si="5"/>
        <v>0.66718750000000004</v>
      </c>
      <c r="K708" s="41">
        <v>1990.192</v>
      </c>
      <c r="L708" s="41">
        <v>79.820369999999997</v>
      </c>
      <c r="M708" s="39">
        <v>0</v>
      </c>
      <c r="N708" s="39">
        <v>0</v>
      </c>
      <c r="O708" s="39">
        <v>0</v>
      </c>
      <c r="P708" s="39">
        <v>0</v>
      </c>
      <c r="Q708" s="39">
        <v>0</v>
      </c>
      <c r="R708" s="39">
        <v>1</v>
      </c>
      <c r="S708" s="39">
        <v>0</v>
      </c>
      <c r="T708" s="39">
        <v>0</v>
      </c>
      <c r="U708" s="39">
        <v>0</v>
      </c>
      <c r="V708" s="39">
        <v>0</v>
      </c>
      <c r="W708" s="39">
        <v>0</v>
      </c>
      <c r="X708" s="39">
        <v>0</v>
      </c>
      <c r="Y708" s="39">
        <v>0</v>
      </c>
      <c r="Z708" s="39">
        <v>0</v>
      </c>
      <c r="AA708" s="39">
        <v>0</v>
      </c>
      <c r="AB708" s="39">
        <v>0</v>
      </c>
      <c r="AC708" s="39">
        <v>0</v>
      </c>
      <c r="AD708" s="39">
        <v>0</v>
      </c>
      <c r="AE708" s="39">
        <v>0</v>
      </c>
      <c r="AF708" s="39">
        <v>0</v>
      </c>
      <c r="AG708" s="39">
        <v>0</v>
      </c>
      <c r="AH708" s="39">
        <v>1</v>
      </c>
      <c r="AI708" s="39">
        <v>0</v>
      </c>
      <c r="AJ708" s="39">
        <v>0</v>
      </c>
      <c r="AK708" s="39">
        <v>0</v>
      </c>
      <c r="AL708" s="39">
        <v>0</v>
      </c>
      <c r="AM708" s="39">
        <v>0</v>
      </c>
      <c r="AN708" s="39">
        <v>0</v>
      </c>
      <c r="AO708" s="39">
        <v>0</v>
      </c>
      <c r="AP708" s="39"/>
    </row>
    <row r="709" spans="1:42">
      <c r="A709" s="27" t="s">
        <v>2542</v>
      </c>
      <c r="B709" s="27" t="s">
        <v>812</v>
      </c>
      <c r="C709" s="28">
        <v>61459</v>
      </c>
      <c r="D709" s="28">
        <v>273280</v>
      </c>
      <c r="E709" s="27" t="s">
        <v>1824</v>
      </c>
      <c r="F709" s="28">
        <v>427</v>
      </c>
      <c r="G709" s="28">
        <v>640</v>
      </c>
      <c r="H709" s="39">
        <v>2</v>
      </c>
      <c r="I709" s="40">
        <f t="shared" si="4"/>
        <v>0</v>
      </c>
      <c r="J709" s="33">
        <f t="shared" si="5"/>
        <v>0.66718750000000004</v>
      </c>
      <c r="K709" s="41">
        <v>3893.08</v>
      </c>
      <c r="L709" s="41">
        <v>80.408299999999997</v>
      </c>
      <c r="M709" s="39">
        <v>0</v>
      </c>
      <c r="N709" s="39">
        <v>0</v>
      </c>
      <c r="O709" s="39">
        <v>0</v>
      </c>
      <c r="P709" s="39">
        <v>0</v>
      </c>
      <c r="Q709" s="39">
        <v>0</v>
      </c>
      <c r="R709" s="39">
        <v>1</v>
      </c>
      <c r="S709" s="39">
        <v>0</v>
      </c>
      <c r="T709" s="39">
        <v>0</v>
      </c>
      <c r="U709" s="39">
        <v>0</v>
      </c>
      <c r="V709" s="39">
        <v>0</v>
      </c>
      <c r="W709" s="39">
        <v>0</v>
      </c>
      <c r="X709" s="39">
        <v>0</v>
      </c>
      <c r="Y709" s="39">
        <v>0</v>
      </c>
      <c r="Z709" s="39">
        <v>0</v>
      </c>
      <c r="AA709" s="39">
        <v>0</v>
      </c>
      <c r="AB709" s="39">
        <v>0</v>
      </c>
      <c r="AC709" s="39">
        <v>0</v>
      </c>
      <c r="AD709" s="39">
        <v>0</v>
      </c>
      <c r="AE709" s="39">
        <v>0</v>
      </c>
      <c r="AF709" s="39">
        <v>0</v>
      </c>
      <c r="AG709" s="39">
        <v>0</v>
      </c>
      <c r="AH709" s="39">
        <v>1</v>
      </c>
      <c r="AI709" s="39">
        <v>0</v>
      </c>
      <c r="AJ709" s="39">
        <v>0</v>
      </c>
      <c r="AK709" s="39">
        <v>0</v>
      </c>
      <c r="AL709" s="39">
        <v>0</v>
      </c>
      <c r="AM709" s="39">
        <v>0</v>
      </c>
      <c r="AN709" s="39">
        <v>0</v>
      </c>
      <c r="AO709" s="39">
        <v>0</v>
      </c>
      <c r="AP709" s="39"/>
    </row>
    <row r="710" spans="1:42">
      <c r="A710" s="27" t="s">
        <v>2543</v>
      </c>
      <c r="B710" s="27" t="s">
        <v>813</v>
      </c>
      <c r="C710" s="28">
        <v>51756</v>
      </c>
      <c r="D710" s="28">
        <v>273280</v>
      </c>
      <c r="E710" s="27" t="s">
        <v>1824</v>
      </c>
      <c r="F710" s="28">
        <v>427</v>
      </c>
      <c r="G710" s="28">
        <v>640</v>
      </c>
      <c r="H710" s="39">
        <v>2</v>
      </c>
      <c r="I710" s="40">
        <f t="shared" si="4"/>
        <v>0</v>
      </c>
      <c r="J710" s="33">
        <f t="shared" si="5"/>
        <v>0.66718750000000004</v>
      </c>
      <c r="K710" s="41">
        <v>2334.018</v>
      </c>
      <c r="L710" s="41">
        <v>88.164659999999998</v>
      </c>
      <c r="M710" s="39">
        <v>0</v>
      </c>
      <c r="N710" s="39">
        <v>0</v>
      </c>
      <c r="O710" s="39">
        <v>0</v>
      </c>
      <c r="P710" s="39">
        <v>0</v>
      </c>
      <c r="Q710" s="39">
        <v>0</v>
      </c>
      <c r="R710" s="39">
        <v>1</v>
      </c>
      <c r="S710" s="39">
        <v>0</v>
      </c>
      <c r="T710" s="39">
        <v>0</v>
      </c>
      <c r="U710" s="39">
        <v>0</v>
      </c>
      <c r="V710" s="39">
        <v>0</v>
      </c>
      <c r="W710" s="39">
        <v>0</v>
      </c>
      <c r="X710" s="39">
        <v>0</v>
      </c>
      <c r="Y710" s="39">
        <v>0</v>
      </c>
      <c r="Z710" s="39">
        <v>0</v>
      </c>
      <c r="AA710" s="39">
        <v>0</v>
      </c>
      <c r="AB710" s="39">
        <v>0</v>
      </c>
      <c r="AC710" s="39">
        <v>0</v>
      </c>
      <c r="AD710" s="39">
        <v>0</v>
      </c>
      <c r="AE710" s="39">
        <v>0</v>
      </c>
      <c r="AF710" s="39">
        <v>0</v>
      </c>
      <c r="AG710" s="39">
        <v>0</v>
      </c>
      <c r="AH710" s="39">
        <v>1</v>
      </c>
      <c r="AI710" s="39">
        <v>0</v>
      </c>
      <c r="AJ710" s="39">
        <v>0</v>
      </c>
      <c r="AK710" s="39">
        <v>0</v>
      </c>
      <c r="AL710" s="39">
        <v>0</v>
      </c>
      <c r="AM710" s="39">
        <v>0</v>
      </c>
      <c r="AN710" s="39">
        <v>0</v>
      </c>
      <c r="AO710" s="39">
        <v>0</v>
      </c>
      <c r="AP710" s="39"/>
    </row>
    <row r="711" spans="1:42">
      <c r="A711" s="27" t="s">
        <v>2544</v>
      </c>
      <c r="B711" s="27" t="s">
        <v>814</v>
      </c>
      <c r="C711" s="28">
        <v>58973</v>
      </c>
      <c r="D711" s="28">
        <v>427200</v>
      </c>
      <c r="E711" s="27" t="s">
        <v>1824</v>
      </c>
      <c r="F711" s="28">
        <v>534</v>
      </c>
      <c r="G711" s="28">
        <v>800</v>
      </c>
      <c r="H711" s="39">
        <v>2</v>
      </c>
      <c r="I711" s="40">
        <f t="shared" si="4"/>
        <v>0</v>
      </c>
      <c r="J711" s="33">
        <f t="shared" si="5"/>
        <v>0.66749999999999998</v>
      </c>
      <c r="K711" s="41">
        <v>1112.866</v>
      </c>
      <c r="L711" s="41">
        <v>76.813059999999993</v>
      </c>
      <c r="M711" s="39">
        <v>0</v>
      </c>
      <c r="N711" s="39">
        <v>0</v>
      </c>
      <c r="O711" s="39">
        <v>0</v>
      </c>
      <c r="P711" s="39">
        <v>0</v>
      </c>
      <c r="Q711" s="39">
        <v>0</v>
      </c>
      <c r="R711" s="39">
        <v>1</v>
      </c>
      <c r="S711" s="39">
        <v>0</v>
      </c>
      <c r="T711" s="39">
        <v>0</v>
      </c>
      <c r="U711" s="39">
        <v>0</v>
      </c>
      <c r="V711" s="39">
        <v>0</v>
      </c>
      <c r="W711" s="39">
        <v>0</v>
      </c>
      <c r="X711" s="39">
        <v>0</v>
      </c>
      <c r="Y711" s="39">
        <v>0</v>
      </c>
      <c r="Z711" s="39">
        <v>0</v>
      </c>
      <c r="AA711" s="39">
        <v>0</v>
      </c>
      <c r="AB711" s="39">
        <v>0</v>
      </c>
      <c r="AC711" s="39">
        <v>0</v>
      </c>
      <c r="AD711" s="39">
        <v>0</v>
      </c>
      <c r="AE711" s="39">
        <v>0</v>
      </c>
      <c r="AF711" s="39">
        <v>0</v>
      </c>
      <c r="AG711" s="39">
        <v>0</v>
      </c>
      <c r="AH711" s="39">
        <v>1</v>
      </c>
      <c r="AI711" s="39">
        <v>0</v>
      </c>
      <c r="AJ711" s="39">
        <v>0</v>
      </c>
      <c r="AK711" s="39">
        <v>0</v>
      </c>
      <c r="AL711" s="39">
        <v>0</v>
      </c>
      <c r="AM711" s="39">
        <v>0</v>
      </c>
      <c r="AN711" s="39">
        <v>0</v>
      </c>
      <c r="AO711" s="39">
        <v>0</v>
      </c>
      <c r="AP711" s="39"/>
    </row>
    <row r="712" spans="1:42">
      <c r="A712" s="27" t="s">
        <v>2545</v>
      </c>
      <c r="B712" s="27" t="s">
        <v>815</v>
      </c>
      <c r="C712" s="28">
        <v>73334</v>
      </c>
      <c r="D712" s="28">
        <v>427200</v>
      </c>
      <c r="E712" s="27" t="s">
        <v>1824</v>
      </c>
      <c r="F712" s="28">
        <v>534</v>
      </c>
      <c r="G712" s="28">
        <v>800</v>
      </c>
      <c r="H712" s="39">
        <v>2</v>
      </c>
      <c r="I712" s="40">
        <f t="shared" si="4"/>
        <v>0</v>
      </c>
      <c r="J712" s="33">
        <f t="shared" si="5"/>
        <v>0.66749999999999998</v>
      </c>
      <c r="K712" s="41">
        <v>1685.0440000000001</v>
      </c>
      <c r="L712" s="41">
        <v>67.729079999999996</v>
      </c>
      <c r="M712" s="39">
        <v>0</v>
      </c>
      <c r="N712" s="39">
        <v>0</v>
      </c>
      <c r="O712" s="39">
        <v>0</v>
      </c>
      <c r="P712" s="39">
        <v>0</v>
      </c>
      <c r="Q712" s="39">
        <v>0</v>
      </c>
      <c r="R712" s="39">
        <v>1</v>
      </c>
      <c r="S712" s="39">
        <v>0</v>
      </c>
      <c r="T712" s="39">
        <v>0</v>
      </c>
      <c r="U712" s="39">
        <v>0</v>
      </c>
      <c r="V712" s="39">
        <v>0</v>
      </c>
      <c r="W712" s="39">
        <v>0</v>
      </c>
      <c r="X712" s="39">
        <v>0</v>
      </c>
      <c r="Y712" s="39">
        <v>0</v>
      </c>
      <c r="Z712" s="39">
        <v>0</v>
      </c>
      <c r="AA712" s="39">
        <v>0</v>
      </c>
      <c r="AB712" s="39">
        <v>0</v>
      </c>
      <c r="AC712" s="39">
        <v>0</v>
      </c>
      <c r="AD712" s="39">
        <v>0</v>
      </c>
      <c r="AE712" s="39">
        <v>0</v>
      </c>
      <c r="AF712" s="39">
        <v>0</v>
      </c>
      <c r="AG712" s="39">
        <v>0</v>
      </c>
      <c r="AH712" s="39">
        <v>1</v>
      </c>
      <c r="AI712" s="39">
        <v>0</v>
      </c>
      <c r="AJ712" s="39">
        <v>0</v>
      </c>
      <c r="AK712" s="39">
        <v>0</v>
      </c>
      <c r="AL712" s="39">
        <v>0</v>
      </c>
      <c r="AM712" s="39">
        <v>0</v>
      </c>
      <c r="AN712" s="39">
        <v>0</v>
      </c>
      <c r="AO712" s="39">
        <v>0</v>
      </c>
      <c r="AP712" s="39"/>
    </row>
    <row r="713" spans="1:42">
      <c r="A713" s="27" t="s">
        <v>2546</v>
      </c>
      <c r="B713" s="27" t="s">
        <v>816</v>
      </c>
      <c r="C713" s="28">
        <v>58973</v>
      </c>
      <c r="D713" s="28">
        <v>427200</v>
      </c>
      <c r="E713" s="27" t="s">
        <v>1824</v>
      </c>
      <c r="F713" s="28">
        <v>534</v>
      </c>
      <c r="G713" s="28">
        <v>800</v>
      </c>
      <c r="H713" s="39">
        <v>2</v>
      </c>
      <c r="I713" s="40">
        <f t="shared" si="4"/>
        <v>0</v>
      </c>
      <c r="J713" s="33">
        <f t="shared" si="5"/>
        <v>0.66749999999999998</v>
      </c>
      <c r="K713" s="41">
        <v>1112.866</v>
      </c>
      <c r="L713" s="41">
        <v>76.813059999999993</v>
      </c>
      <c r="M713" s="39">
        <v>0</v>
      </c>
      <c r="N713" s="39">
        <v>0</v>
      </c>
      <c r="O713" s="39">
        <v>0</v>
      </c>
      <c r="P713" s="39">
        <v>0</v>
      </c>
      <c r="Q713" s="39">
        <v>0</v>
      </c>
      <c r="R713" s="39">
        <v>1</v>
      </c>
      <c r="S713" s="39">
        <v>0</v>
      </c>
      <c r="T713" s="39">
        <v>0</v>
      </c>
      <c r="U713" s="39">
        <v>0</v>
      </c>
      <c r="V713" s="39">
        <v>0</v>
      </c>
      <c r="W713" s="39">
        <v>0</v>
      </c>
      <c r="X713" s="39">
        <v>0</v>
      </c>
      <c r="Y713" s="39">
        <v>0</v>
      </c>
      <c r="Z713" s="39">
        <v>0</v>
      </c>
      <c r="AA713" s="39">
        <v>0</v>
      </c>
      <c r="AB713" s="39">
        <v>0</v>
      </c>
      <c r="AC713" s="39">
        <v>0</v>
      </c>
      <c r="AD713" s="39">
        <v>0</v>
      </c>
      <c r="AE713" s="39">
        <v>0</v>
      </c>
      <c r="AF713" s="39">
        <v>0</v>
      </c>
      <c r="AG713" s="39">
        <v>0</v>
      </c>
      <c r="AH713" s="39">
        <v>1</v>
      </c>
      <c r="AI713" s="39">
        <v>0</v>
      </c>
      <c r="AJ713" s="39">
        <v>0</v>
      </c>
      <c r="AK713" s="39">
        <v>0</v>
      </c>
      <c r="AL713" s="39">
        <v>0</v>
      </c>
      <c r="AM713" s="39">
        <v>0</v>
      </c>
      <c r="AN713" s="39">
        <v>0</v>
      </c>
      <c r="AO713" s="39">
        <v>0</v>
      </c>
      <c r="AP713" s="39"/>
    </row>
    <row r="714" spans="1:42">
      <c r="A714" s="27" t="s">
        <v>2547</v>
      </c>
      <c r="B714" s="27" t="s">
        <v>817</v>
      </c>
      <c r="C714" s="28">
        <v>73334</v>
      </c>
      <c r="D714" s="28">
        <v>427200</v>
      </c>
      <c r="E714" s="27" t="s">
        <v>1824</v>
      </c>
      <c r="F714" s="28">
        <v>534</v>
      </c>
      <c r="G714" s="28">
        <v>800</v>
      </c>
      <c r="H714" s="39">
        <v>2</v>
      </c>
      <c r="I714" s="40">
        <f t="shared" si="4"/>
        <v>0</v>
      </c>
      <c r="J714" s="33">
        <f t="shared" si="5"/>
        <v>0.66749999999999998</v>
      </c>
      <c r="K714" s="41">
        <v>1685.0440000000001</v>
      </c>
      <c r="L714" s="41">
        <v>67.729079999999996</v>
      </c>
      <c r="M714" s="39">
        <v>0</v>
      </c>
      <c r="N714" s="39">
        <v>0</v>
      </c>
      <c r="O714" s="39">
        <v>0</v>
      </c>
      <c r="P714" s="39">
        <v>0</v>
      </c>
      <c r="Q714" s="39">
        <v>0</v>
      </c>
      <c r="R714" s="39">
        <v>1</v>
      </c>
      <c r="S714" s="39">
        <v>0</v>
      </c>
      <c r="T714" s="39">
        <v>0</v>
      </c>
      <c r="U714" s="39">
        <v>0</v>
      </c>
      <c r="V714" s="39">
        <v>0</v>
      </c>
      <c r="W714" s="39">
        <v>0</v>
      </c>
      <c r="X714" s="39">
        <v>0</v>
      </c>
      <c r="Y714" s="39">
        <v>0</v>
      </c>
      <c r="Z714" s="39">
        <v>0</v>
      </c>
      <c r="AA714" s="39">
        <v>0</v>
      </c>
      <c r="AB714" s="39">
        <v>0</v>
      </c>
      <c r="AC714" s="39">
        <v>0</v>
      </c>
      <c r="AD714" s="39">
        <v>0</v>
      </c>
      <c r="AE714" s="39">
        <v>0</v>
      </c>
      <c r="AF714" s="39">
        <v>0</v>
      </c>
      <c r="AG714" s="39">
        <v>0</v>
      </c>
      <c r="AH714" s="39">
        <v>1</v>
      </c>
      <c r="AI714" s="39">
        <v>0</v>
      </c>
      <c r="AJ714" s="39">
        <v>0</v>
      </c>
      <c r="AK714" s="39">
        <v>0</v>
      </c>
      <c r="AL714" s="39">
        <v>0</v>
      </c>
      <c r="AM714" s="39">
        <v>0</v>
      </c>
      <c r="AN714" s="39">
        <v>0</v>
      </c>
      <c r="AO714" s="39">
        <v>0</v>
      </c>
      <c r="AP714" s="39"/>
    </row>
    <row r="715" spans="1:42">
      <c r="A715" s="27" t="s">
        <v>2548</v>
      </c>
      <c r="B715" s="27" t="s">
        <v>818</v>
      </c>
      <c r="C715" s="28">
        <v>69843</v>
      </c>
      <c r="D715" s="28">
        <v>426400</v>
      </c>
      <c r="E715" s="27" t="s">
        <v>1824</v>
      </c>
      <c r="F715" s="28">
        <v>533</v>
      </c>
      <c r="G715" s="28">
        <v>800</v>
      </c>
      <c r="H715" s="39">
        <v>2</v>
      </c>
      <c r="I715" s="40">
        <f t="shared" si="4"/>
        <v>0</v>
      </c>
      <c r="J715" s="33">
        <f t="shared" si="5"/>
        <v>0.66625000000000001</v>
      </c>
      <c r="K715" s="41">
        <v>1724.173</v>
      </c>
      <c r="L715" s="41">
        <v>70.603319999999997</v>
      </c>
      <c r="M715" s="39">
        <v>0</v>
      </c>
      <c r="N715" s="39">
        <v>0</v>
      </c>
      <c r="O715" s="39">
        <v>0</v>
      </c>
      <c r="P715" s="39">
        <v>0</v>
      </c>
      <c r="Q715" s="39">
        <v>0</v>
      </c>
      <c r="R715" s="39">
        <v>1</v>
      </c>
      <c r="S715" s="39">
        <v>0</v>
      </c>
      <c r="T715" s="39">
        <v>0</v>
      </c>
      <c r="U715" s="39">
        <v>0</v>
      </c>
      <c r="V715" s="39">
        <v>0</v>
      </c>
      <c r="W715" s="39">
        <v>0</v>
      </c>
      <c r="X715" s="39">
        <v>0</v>
      </c>
      <c r="Y715" s="39">
        <v>0</v>
      </c>
      <c r="Z715" s="39">
        <v>0</v>
      </c>
      <c r="AA715" s="39">
        <v>0</v>
      </c>
      <c r="AB715" s="39">
        <v>0</v>
      </c>
      <c r="AC715" s="39">
        <v>0</v>
      </c>
      <c r="AD715" s="39">
        <v>0</v>
      </c>
      <c r="AE715" s="39">
        <v>0</v>
      </c>
      <c r="AF715" s="39">
        <v>0</v>
      </c>
      <c r="AG715" s="39">
        <v>0</v>
      </c>
      <c r="AH715" s="39">
        <v>1</v>
      </c>
      <c r="AI715" s="39">
        <v>0</v>
      </c>
      <c r="AJ715" s="39">
        <v>0</v>
      </c>
      <c r="AK715" s="39">
        <v>0</v>
      </c>
      <c r="AL715" s="39">
        <v>0</v>
      </c>
      <c r="AM715" s="39">
        <v>0</v>
      </c>
      <c r="AN715" s="39">
        <v>0</v>
      </c>
      <c r="AO715" s="39">
        <v>0</v>
      </c>
      <c r="AP715" s="39"/>
    </row>
    <row r="716" spans="1:42">
      <c r="A716" s="27" t="s">
        <v>2549</v>
      </c>
      <c r="B716" s="27" t="s">
        <v>819</v>
      </c>
      <c r="C716" s="28">
        <v>104608</v>
      </c>
      <c r="D716" s="28">
        <v>427200</v>
      </c>
      <c r="E716" s="27" t="s">
        <v>1824</v>
      </c>
      <c r="F716" s="28">
        <v>534</v>
      </c>
      <c r="G716" s="28">
        <v>800</v>
      </c>
      <c r="H716" s="39">
        <v>2</v>
      </c>
      <c r="I716" s="40">
        <f t="shared" si="4"/>
        <v>1</v>
      </c>
      <c r="J716" s="33">
        <f t="shared" si="5"/>
        <v>0.66749999999999998</v>
      </c>
      <c r="K716" s="41">
        <v>3940.3240000000001</v>
      </c>
      <c r="L716" s="41">
        <v>69.564390000000003</v>
      </c>
      <c r="M716" s="39">
        <v>0</v>
      </c>
      <c r="N716" s="39">
        <v>0</v>
      </c>
      <c r="O716" s="39">
        <v>0</v>
      </c>
      <c r="P716" s="39">
        <v>0</v>
      </c>
      <c r="Q716" s="39">
        <v>0</v>
      </c>
      <c r="R716" s="39">
        <v>1</v>
      </c>
      <c r="S716" s="39">
        <v>0</v>
      </c>
      <c r="T716" s="39">
        <v>0</v>
      </c>
      <c r="U716" s="39">
        <v>0</v>
      </c>
      <c r="V716" s="39">
        <v>0</v>
      </c>
      <c r="W716" s="39">
        <v>0</v>
      </c>
      <c r="X716" s="39">
        <v>0</v>
      </c>
      <c r="Y716" s="39">
        <v>0</v>
      </c>
      <c r="Z716" s="39">
        <v>0</v>
      </c>
      <c r="AA716" s="39">
        <v>0</v>
      </c>
      <c r="AB716" s="39">
        <v>0</v>
      </c>
      <c r="AC716" s="39">
        <v>0</v>
      </c>
      <c r="AD716" s="39">
        <v>0</v>
      </c>
      <c r="AE716" s="39">
        <v>0</v>
      </c>
      <c r="AF716" s="39">
        <v>0</v>
      </c>
      <c r="AG716" s="39">
        <v>0</v>
      </c>
      <c r="AH716" s="39">
        <v>1</v>
      </c>
      <c r="AI716" s="39">
        <v>0</v>
      </c>
      <c r="AJ716" s="39">
        <v>0</v>
      </c>
      <c r="AK716" s="39">
        <v>0</v>
      </c>
      <c r="AL716" s="39">
        <v>0</v>
      </c>
      <c r="AM716" s="39">
        <v>0</v>
      </c>
      <c r="AN716" s="39">
        <v>0</v>
      </c>
      <c r="AO716" s="39">
        <v>0</v>
      </c>
      <c r="AP716" s="39"/>
    </row>
    <row r="717" spans="1:42">
      <c r="A717" s="27" t="s">
        <v>2550</v>
      </c>
      <c r="B717" s="27" t="s">
        <v>820</v>
      </c>
      <c r="C717" s="28">
        <v>69843</v>
      </c>
      <c r="D717" s="28">
        <v>426400</v>
      </c>
      <c r="E717" s="27" t="s">
        <v>1824</v>
      </c>
      <c r="F717" s="28">
        <v>533</v>
      </c>
      <c r="G717" s="28">
        <v>800</v>
      </c>
      <c r="H717" s="39">
        <v>2</v>
      </c>
      <c r="I717" s="40">
        <f t="shared" si="4"/>
        <v>0</v>
      </c>
      <c r="J717" s="33">
        <f t="shared" si="5"/>
        <v>0.66625000000000001</v>
      </c>
      <c r="K717" s="41">
        <v>1724.173</v>
      </c>
      <c r="L717" s="41">
        <v>70.603319999999997</v>
      </c>
      <c r="M717" s="39">
        <v>0</v>
      </c>
      <c r="N717" s="39">
        <v>0</v>
      </c>
      <c r="O717" s="39">
        <v>0</v>
      </c>
      <c r="P717" s="39">
        <v>0</v>
      </c>
      <c r="Q717" s="39">
        <v>0</v>
      </c>
      <c r="R717" s="39">
        <v>1</v>
      </c>
      <c r="S717" s="39">
        <v>0</v>
      </c>
      <c r="T717" s="39">
        <v>0</v>
      </c>
      <c r="U717" s="39">
        <v>0</v>
      </c>
      <c r="V717" s="39">
        <v>0</v>
      </c>
      <c r="W717" s="39">
        <v>0</v>
      </c>
      <c r="X717" s="39">
        <v>0</v>
      </c>
      <c r="Y717" s="39">
        <v>0</v>
      </c>
      <c r="Z717" s="39">
        <v>0</v>
      </c>
      <c r="AA717" s="39">
        <v>0</v>
      </c>
      <c r="AB717" s="39">
        <v>0</v>
      </c>
      <c r="AC717" s="39">
        <v>0</v>
      </c>
      <c r="AD717" s="39">
        <v>0</v>
      </c>
      <c r="AE717" s="39">
        <v>0</v>
      </c>
      <c r="AF717" s="39">
        <v>0</v>
      </c>
      <c r="AG717" s="39">
        <v>0</v>
      </c>
      <c r="AH717" s="39">
        <v>1</v>
      </c>
      <c r="AI717" s="39">
        <v>0</v>
      </c>
      <c r="AJ717" s="39">
        <v>0</v>
      </c>
      <c r="AK717" s="39">
        <v>0</v>
      </c>
      <c r="AL717" s="39">
        <v>0</v>
      </c>
      <c r="AM717" s="39">
        <v>0</v>
      </c>
      <c r="AN717" s="39">
        <v>0</v>
      </c>
      <c r="AO717" s="39">
        <v>0</v>
      </c>
      <c r="AP717" s="39"/>
    </row>
    <row r="718" spans="1:42">
      <c r="A718" s="27" t="s">
        <v>2551</v>
      </c>
      <c r="B718" s="27" t="s">
        <v>821</v>
      </c>
      <c r="C718" s="28">
        <v>104608</v>
      </c>
      <c r="D718" s="28">
        <v>427200</v>
      </c>
      <c r="E718" s="27" t="s">
        <v>1824</v>
      </c>
      <c r="F718" s="28">
        <v>534</v>
      </c>
      <c r="G718" s="28">
        <v>800</v>
      </c>
      <c r="H718" s="39">
        <v>2</v>
      </c>
      <c r="I718" s="40">
        <f t="shared" si="4"/>
        <v>1</v>
      </c>
      <c r="J718" s="33">
        <f t="shared" si="5"/>
        <v>0.66749999999999998</v>
      </c>
      <c r="K718" s="41">
        <v>3940.3240000000001</v>
      </c>
      <c r="L718" s="41">
        <v>69.564390000000003</v>
      </c>
      <c r="M718" s="39">
        <v>0</v>
      </c>
      <c r="N718" s="39">
        <v>0</v>
      </c>
      <c r="O718" s="39">
        <v>0</v>
      </c>
      <c r="P718" s="39">
        <v>0</v>
      </c>
      <c r="Q718" s="39">
        <v>0</v>
      </c>
      <c r="R718" s="39">
        <v>1</v>
      </c>
      <c r="S718" s="39">
        <v>0</v>
      </c>
      <c r="T718" s="39">
        <v>0</v>
      </c>
      <c r="U718" s="39">
        <v>0</v>
      </c>
      <c r="V718" s="39">
        <v>0</v>
      </c>
      <c r="W718" s="39">
        <v>0</v>
      </c>
      <c r="X718" s="39">
        <v>0</v>
      </c>
      <c r="Y718" s="39">
        <v>0</v>
      </c>
      <c r="Z718" s="39">
        <v>0</v>
      </c>
      <c r="AA718" s="39">
        <v>0</v>
      </c>
      <c r="AB718" s="39">
        <v>0</v>
      </c>
      <c r="AC718" s="39">
        <v>0</v>
      </c>
      <c r="AD718" s="39">
        <v>0</v>
      </c>
      <c r="AE718" s="39">
        <v>0</v>
      </c>
      <c r="AF718" s="39">
        <v>0</v>
      </c>
      <c r="AG718" s="39">
        <v>0</v>
      </c>
      <c r="AH718" s="39">
        <v>1</v>
      </c>
      <c r="AI718" s="39">
        <v>0</v>
      </c>
      <c r="AJ718" s="39">
        <v>0</v>
      </c>
      <c r="AK718" s="39">
        <v>0</v>
      </c>
      <c r="AL718" s="39">
        <v>0</v>
      </c>
      <c r="AM718" s="39">
        <v>0</v>
      </c>
      <c r="AN718" s="39">
        <v>0</v>
      </c>
      <c r="AO718" s="39">
        <v>0</v>
      </c>
      <c r="AP718" s="39"/>
    </row>
    <row r="719" spans="1:42">
      <c r="A719" s="27" t="s">
        <v>2552</v>
      </c>
      <c r="B719" s="27" t="s">
        <v>822</v>
      </c>
      <c r="C719" s="28">
        <v>61970</v>
      </c>
      <c r="D719" s="28">
        <v>273280</v>
      </c>
      <c r="E719" s="27" t="s">
        <v>1824</v>
      </c>
      <c r="F719" s="28">
        <v>427</v>
      </c>
      <c r="G719" s="28">
        <v>640</v>
      </c>
      <c r="H719" s="39">
        <v>2</v>
      </c>
      <c r="I719" s="40">
        <f t="shared" si="4"/>
        <v>0</v>
      </c>
      <c r="J719" s="33">
        <f t="shared" si="5"/>
        <v>0.66718750000000004</v>
      </c>
      <c r="K719" s="41">
        <v>3692.46</v>
      </c>
      <c r="L719" s="41">
        <v>57.60913</v>
      </c>
      <c r="M719" s="39">
        <v>0</v>
      </c>
      <c r="N719" s="39">
        <v>0</v>
      </c>
      <c r="O719" s="39">
        <v>0</v>
      </c>
      <c r="P719" s="39">
        <v>0</v>
      </c>
      <c r="Q719" s="39">
        <v>0</v>
      </c>
      <c r="R719" s="39">
        <v>1</v>
      </c>
      <c r="S719" s="39">
        <v>0</v>
      </c>
      <c r="T719" s="39">
        <v>0</v>
      </c>
      <c r="U719" s="39">
        <v>0</v>
      </c>
      <c r="V719" s="39">
        <v>0</v>
      </c>
      <c r="W719" s="39">
        <v>0</v>
      </c>
      <c r="X719" s="39">
        <v>0</v>
      </c>
      <c r="Y719" s="39">
        <v>0</v>
      </c>
      <c r="Z719" s="39">
        <v>0</v>
      </c>
      <c r="AA719" s="39">
        <v>0</v>
      </c>
      <c r="AB719" s="39">
        <v>0</v>
      </c>
      <c r="AC719" s="39">
        <v>0</v>
      </c>
      <c r="AD719" s="39">
        <v>0</v>
      </c>
      <c r="AE719" s="39">
        <v>0</v>
      </c>
      <c r="AF719" s="39">
        <v>0</v>
      </c>
      <c r="AG719" s="39">
        <v>0</v>
      </c>
      <c r="AH719" s="39">
        <v>0</v>
      </c>
      <c r="AI719" s="39">
        <v>1</v>
      </c>
      <c r="AJ719" s="39">
        <v>0</v>
      </c>
      <c r="AK719" s="39">
        <v>0</v>
      </c>
      <c r="AL719" s="39">
        <v>0</v>
      </c>
      <c r="AM719" s="39">
        <v>0</v>
      </c>
      <c r="AN719" s="39">
        <v>0</v>
      </c>
      <c r="AO719" s="39">
        <v>0</v>
      </c>
      <c r="AP719" s="39"/>
    </row>
    <row r="720" spans="1:42">
      <c r="A720" s="27" t="s">
        <v>2553</v>
      </c>
      <c r="B720" s="27" t="s">
        <v>823</v>
      </c>
      <c r="C720" s="28">
        <v>61536</v>
      </c>
      <c r="D720" s="28">
        <v>273280</v>
      </c>
      <c r="E720" s="27" t="s">
        <v>1824</v>
      </c>
      <c r="F720" s="28">
        <v>427</v>
      </c>
      <c r="G720" s="28">
        <v>640</v>
      </c>
      <c r="H720" s="39">
        <v>2</v>
      </c>
      <c r="I720" s="40">
        <f t="shared" si="4"/>
        <v>0</v>
      </c>
      <c r="J720" s="33">
        <f t="shared" si="5"/>
        <v>0.66718750000000004</v>
      </c>
      <c r="K720" s="41">
        <v>3829.99</v>
      </c>
      <c r="L720" s="41">
        <v>66.163839999999993</v>
      </c>
      <c r="M720" s="39">
        <v>0</v>
      </c>
      <c r="N720" s="39">
        <v>0</v>
      </c>
      <c r="O720" s="39">
        <v>0</v>
      </c>
      <c r="P720" s="39">
        <v>0</v>
      </c>
      <c r="Q720" s="39">
        <v>0</v>
      </c>
      <c r="R720" s="39">
        <v>1</v>
      </c>
      <c r="S720" s="39">
        <v>0</v>
      </c>
      <c r="T720" s="39">
        <v>0</v>
      </c>
      <c r="U720" s="39">
        <v>0</v>
      </c>
      <c r="V720" s="39">
        <v>0</v>
      </c>
      <c r="W720" s="39">
        <v>0</v>
      </c>
      <c r="X720" s="39">
        <v>0</v>
      </c>
      <c r="Y720" s="39">
        <v>0</v>
      </c>
      <c r="Z720" s="39">
        <v>0</v>
      </c>
      <c r="AA720" s="39">
        <v>0</v>
      </c>
      <c r="AB720" s="39">
        <v>0</v>
      </c>
      <c r="AC720" s="39">
        <v>0</v>
      </c>
      <c r="AD720" s="39">
        <v>0</v>
      </c>
      <c r="AE720" s="39">
        <v>0</v>
      </c>
      <c r="AF720" s="39">
        <v>0</v>
      </c>
      <c r="AG720" s="39">
        <v>0</v>
      </c>
      <c r="AH720" s="39">
        <v>0</v>
      </c>
      <c r="AI720" s="39">
        <v>1</v>
      </c>
      <c r="AJ720" s="39">
        <v>0</v>
      </c>
      <c r="AK720" s="39">
        <v>0</v>
      </c>
      <c r="AL720" s="39">
        <v>0</v>
      </c>
      <c r="AM720" s="39">
        <v>0</v>
      </c>
      <c r="AN720" s="39">
        <v>0</v>
      </c>
      <c r="AO720" s="39">
        <v>0</v>
      </c>
      <c r="AP720" s="39"/>
    </row>
    <row r="721" spans="1:42">
      <c r="A721" s="27" t="s">
        <v>2554</v>
      </c>
      <c r="B721" s="27" t="s">
        <v>1744</v>
      </c>
      <c r="C721" s="28">
        <v>64667</v>
      </c>
      <c r="D721" s="28">
        <v>273280</v>
      </c>
      <c r="E721" s="27" t="s">
        <v>1824</v>
      </c>
      <c r="F721" s="28">
        <v>427</v>
      </c>
      <c r="G721" s="28">
        <v>640</v>
      </c>
      <c r="H721" s="39">
        <v>2</v>
      </c>
      <c r="I721" s="40">
        <f t="shared" si="4"/>
        <v>0</v>
      </c>
      <c r="J721" s="33">
        <f t="shared" si="5"/>
        <v>0.66718750000000004</v>
      </c>
      <c r="K721" s="41">
        <v>1976.021</v>
      </c>
      <c r="L721" s="41">
        <v>44.947879999999998</v>
      </c>
      <c r="M721" s="39">
        <v>0</v>
      </c>
      <c r="N721" s="39">
        <v>0</v>
      </c>
      <c r="O721" s="39">
        <v>0</v>
      </c>
      <c r="P721" s="39">
        <v>0</v>
      </c>
      <c r="Q721" s="39">
        <v>0</v>
      </c>
      <c r="R721" s="39">
        <v>1</v>
      </c>
      <c r="S721" s="39">
        <v>0</v>
      </c>
      <c r="T721" s="39">
        <v>0</v>
      </c>
      <c r="U721" s="39">
        <v>0</v>
      </c>
      <c r="V721" s="39">
        <v>0</v>
      </c>
      <c r="W721" s="39">
        <v>0</v>
      </c>
      <c r="X721" s="39">
        <v>0</v>
      </c>
      <c r="Y721" s="39">
        <v>0</v>
      </c>
      <c r="Z721" s="39">
        <v>0</v>
      </c>
      <c r="AA721" s="39">
        <v>0</v>
      </c>
      <c r="AB721" s="39">
        <v>0</v>
      </c>
      <c r="AC721" s="39">
        <v>0</v>
      </c>
      <c r="AD721" s="39">
        <v>0</v>
      </c>
      <c r="AE721" s="39">
        <v>0</v>
      </c>
      <c r="AF721" s="39">
        <v>0</v>
      </c>
      <c r="AG721" s="39">
        <v>0</v>
      </c>
      <c r="AH721" s="39">
        <v>0</v>
      </c>
      <c r="AI721" s="39">
        <v>1</v>
      </c>
      <c r="AJ721" s="39">
        <v>0</v>
      </c>
      <c r="AK721" s="39">
        <v>0</v>
      </c>
      <c r="AL721" s="39">
        <v>0</v>
      </c>
      <c r="AM721" s="39">
        <v>0</v>
      </c>
      <c r="AN721" s="39">
        <v>0</v>
      </c>
      <c r="AO721" s="39">
        <v>0</v>
      </c>
      <c r="AP721" s="39"/>
    </row>
    <row r="722" spans="1:42">
      <c r="A722" s="27" t="s">
        <v>2555</v>
      </c>
      <c r="B722" s="27" t="s">
        <v>1745</v>
      </c>
      <c r="C722" s="28">
        <v>54550</v>
      </c>
      <c r="D722" s="28">
        <v>273280</v>
      </c>
      <c r="E722" s="27" t="s">
        <v>1824</v>
      </c>
      <c r="F722" s="28">
        <v>427</v>
      </c>
      <c r="G722" s="28">
        <v>640</v>
      </c>
      <c r="H722" s="39">
        <v>2</v>
      </c>
      <c r="I722" s="40">
        <f t="shared" si="4"/>
        <v>0</v>
      </c>
      <c r="J722" s="33">
        <f t="shared" si="5"/>
        <v>0.66718750000000004</v>
      </c>
      <c r="K722" s="41">
        <v>1631.046</v>
      </c>
      <c r="L722" s="41">
        <v>41.636940000000003</v>
      </c>
      <c r="M722" s="39">
        <v>0</v>
      </c>
      <c r="N722" s="39">
        <v>0</v>
      </c>
      <c r="O722" s="39">
        <v>0</v>
      </c>
      <c r="P722" s="39">
        <v>0</v>
      </c>
      <c r="Q722" s="39">
        <v>0</v>
      </c>
      <c r="R722" s="39">
        <v>1</v>
      </c>
      <c r="S722" s="39">
        <v>0</v>
      </c>
      <c r="T722" s="39">
        <v>0</v>
      </c>
      <c r="U722" s="39">
        <v>0</v>
      </c>
      <c r="V722" s="39">
        <v>0</v>
      </c>
      <c r="W722" s="39">
        <v>0</v>
      </c>
      <c r="X722" s="39">
        <v>0</v>
      </c>
      <c r="Y722" s="39">
        <v>0</v>
      </c>
      <c r="Z722" s="39">
        <v>0</v>
      </c>
      <c r="AA722" s="39">
        <v>0</v>
      </c>
      <c r="AB722" s="39">
        <v>0</v>
      </c>
      <c r="AC722" s="39">
        <v>0</v>
      </c>
      <c r="AD722" s="39">
        <v>0</v>
      </c>
      <c r="AE722" s="39">
        <v>0</v>
      </c>
      <c r="AF722" s="39">
        <v>0</v>
      </c>
      <c r="AG722" s="39">
        <v>0</v>
      </c>
      <c r="AH722" s="39">
        <v>0</v>
      </c>
      <c r="AI722" s="39">
        <v>1</v>
      </c>
      <c r="AJ722" s="39">
        <v>0</v>
      </c>
      <c r="AK722" s="39">
        <v>0</v>
      </c>
      <c r="AL722" s="39">
        <v>0</v>
      </c>
      <c r="AM722" s="39">
        <v>0</v>
      </c>
      <c r="AN722" s="39">
        <v>0</v>
      </c>
      <c r="AO722" s="39">
        <v>0</v>
      </c>
      <c r="AP722" s="39"/>
    </row>
    <row r="723" spans="1:42">
      <c r="A723" s="27" t="s">
        <v>2556</v>
      </c>
      <c r="B723" s="27" t="s">
        <v>824</v>
      </c>
      <c r="C723" s="28">
        <v>99791</v>
      </c>
      <c r="D723" s="28">
        <v>307200</v>
      </c>
      <c r="E723" s="27" t="s">
        <v>1824</v>
      </c>
      <c r="F723" s="28">
        <v>480</v>
      </c>
      <c r="G723" s="28">
        <v>640</v>
      </c>
      <c r="H723" s="39">
        <v>2</v>
      </c>
      <c r="I723" s="40">
        <f t="shared" si="4"/>
        <v>1</v>
      </c>
      <c r="J723" s="33">
        <f t="shared" si="5"/>
        <v>0.75</v>
      </c>
      <c r="K723" s="41">
        <v>5817.2349999999997</v>
      </c>
      <c r="L723" s="41">
        <v>55.15851</v>
      </c>
      <c r="M723" s="39">
        <v>0</v>
      </c>
      <c r="N723" s="39">
        <v>0</v>
      </c>
      <c r="O723" s="39">
        <v>0</v>
      </c>
      <c r="P723" s="39">
        <v>0</v>
      </c>
      <c r="Q723" s="39">
        <v>0</v>
      </c>
      <c r="R723" s="39">
        <v>1</v>
      </c>
      <c r="S723" s="39">
        <v>0</v>
      </c>
      <c r="T723" s="39">
        <v>0</v>
      </c>
      <c r="U723" s="39">
        <v>0</v>
      </c>
      <c r="V723" s="39">
        <v>0</v>
      </c>
      <c r="W723" s="39">
        <v>0</v>
      </c>
      <c r="X723" s="39">
        <v>0</v>
      </c>
      <c r="Y723" s="39">
        <v>0</v>
      </c>
      <c r="Z723" s="39">
        <v>0</v>
      </c>
      <c r="AA723" s="39">
        <v>0</v>
      </c>
      <c r="AB723" s="39">
        <v>0</v>
      </c>
      <c r="AC723" s="39">
        <v>0</v>
      </c>
      <c r="AD723" s="39">
        <v>0</v>
      </c>
      <c r="AE723" s="39">
        <v>0</v>
      </c>
      <c r="AF723" s="39">
        <v>0</v>
      </c>
      <c r="AG723" s="39">
        <v>0</v>
      </c>
      <c r="AH723" s="39">
        <v>0</v>
      </c>
      <c r="AI723" s="39">
        <v>1</v>
      </c>
      <c r="AJ723" s="39">
        <v>0</v>
      </c>
      <c r="AK723" s="39">
        <v>0</v>
      </c>
      <c r="AL723" s="39">
        <v>0</v>
      </c>
      <c r="AM723" s="39">
        <v>0</v>
      </c>
      <c r="AN723" s="39">
        <v>0</v>
      </c>
      <c r="AO723" s="39">
        <v>0</v>
      </c>
      <c r="AP723" s="39"/>
    </row>
    <row r="724" spans="1:42">
      <c r="A724" s="27" t="s">
        <v>2557</v>
      </c>
      <c r="B724" s="27" t="s">
        <v>825</v>
      </c>
      <c r="C724" s="28">
        <v>51198</v>
      </c>
      <c r="D724" s="28">
        <v>273280</v>
      </c>
      <c r="E724" s="27" t="s">
        <v>1824</v>
      </c>
      <c r="F724" s="28">
        <v>427</v>
      </c>
      <c r="G724" s="28">
        <v>640</v>
      </c>
      <c r="H724" s="39">
        <v>2</v>
      </c>
      <c r="I724" s="40">
        <f t="shared" si="4"/>
        <v>0</v>
      </c>
      <c r="J724" s="33">
        <f t="shared" si="5"/>
        <v>0.66718750000000004</v>
      </c>
      <c r="K724" s="41">
        <v>2781.45</v>
      </c>
      <c r="L724" s="41">
        <v>67.074150000000003</v>
      </c>
      <c r="M724" s="39">
        <v>0</v>
      </c>
      <c r="N724" s="39">
        <v>0</v>
      </c>
      <c r="O724" s="39">
        <v>0</v>
      </c>
      <c r="P724" s="39">
        <v>0</v>
      </c>
      <c r="Q724" s="39">
        <v>0</v>
      </c>
      <c r="R724" s="39">
        <v>1</v>
      </c>
      <c r="S724" s="39">
        <v>0</v>
      </c>
      <c r="T724" s="39">
        <v>0</v>
      </c>
      <c r="U724" s="39">
        <v>0</v>
      </c>
      <c r="V724" s="39">
        <v>0</v>
      </c>
      <c r="W724" s="39">
        <v>0</v>
      </c>
      <c r="X724" s="39">
        <v>0</v>
      </c>
      <c r="Y724" s="39">
        <v>0</v>
      </c>
      <c r="Z724" s="39">
        <v>0</v>
      </c>
      <c r="AA724" s="39">
        <v>0</v>
      </c>
      <c r="AB724" s="39">
        <v>0</v>
      </c>
      <c r="AC724" s="39">
        <v>0</v>
      </c>
      <c r="AD724" s="39">
        <v>0</v>
      </c>
      <c r="AE724" s="39">
        <v>0</v>
      </c>
      <c r="AF724" s="39">
        <v>0</v>
      </c>
      <c r="AG724" s="39">
        <v>0</v>
      </c>
      <c r="AH724" s="39">
        <v>0</v>
      </c>
      <c r="AI724" s="39">
        <v>1</v>
      </c>
      <c r="AJ724" s="39">
        <v>0</v>
      </c>
      <c r="AK724" s="39">
        <v>0</v>
      </c>
      <c r="AL724" s="39">
        <v>0</v>
      </c>
      <c r="AM724" s="39">
        <v>0</v>
      </c>
      <c r="AN724" s="39">
        <v>0</v>
      </c>
      <c r="AO724" s="39">
        <v>0</v>
      </c>
      <c r="AP724" s="39"/>
    </row>
    <row r="725" spans="1:42">
      <c r="A725" s="27" t="s">
        <v>2558</v>
      </c>
      <c r="B725" s="27" t="s">
        <v>826</v>
      </c>
      <c r="C725" s="28">
        <v>69974</v>
      </c>
      <c r="D725" s="28">
        <v>307200</v>
      </c>
      <c r="E725" s="27" t="s">
        <v>1824</v>
      </c>
      <c r="F725" s="28">
        <v>480</v>
      </c>
      <c r="G725" s="28">
        <v>640</v>
      </c>
      <c r="H725" s="39">
        <v>2</v>
      </c>
      <c r="I725" s="40">
        <f t="shared" si="4"/>
        <v>0</v>
      </c>
      <c r="J725" s="33">
        <f t="shared" si="5"/>
        <v>0.75</v>
      </c>
      <c r="K725" s="41">
        <v>3353.5189999999998</v>
      </c>
      <c r="L725" s="41">
        <v>72.625749999999996</v>
      </c>
      <c r="M725" s="39">
        <v>0</v>
      </c>
      <c r="N725" s="39">
        <v>0</v>
      </c>
      <c r="O725" s="39">
        <v>0</v>
      </c>
      <c r="P725" s="39">
        <v>0</v>
      </c>
      <c r="Q725" s="39">
        <v>0</v>
      </c>
      <c r="R725" s="39">
        <v>1</v>
      </c>
      <c r="S725" s="39">
        <v>0</v>
      </c>
      <c r="T725" s="39">
        <v>0</v>
      </c>
      <c r="U725" s="39">
        <v>0</v>
      </c>
      <c r="V725" s="39">
        <v>0</v>
      </c>
      <c r="W725" s="39">
        <v>0</v>
      </c>
      <c r="X725" s="39">
        <v>0</v>
      </c>
      <c r="Y725" s="39">
        <v>0</v>
      </c>
      <c r="Z725" s="39">
        <v>0</v>
      </c>
      <c r="AA725" s="39">
        <v>0</v>
      </c>
      <c r="AB725" s="39">
        <v>0</v>
      </c>
      <c r="AC725" s="39">
        <v>0</v>
      </c>
      <c r="AD725" s="39">
        <v>0</v>
      </c>
      <c r="AE725" s="39">
        <v>0</v>
      </c>
      <c r="AF725" s="39">
        <v>0</v>
      </c>
      <c r="AG725" s="39">
        <v>0</v>
      </c>
      <c r="AH725" s="39">
        <v>0</v>
      </c>
      <c r="AI725" s="39">
        <v>1</v>
      </c>
      <c r="AJ725" s="39">
        <v>0</v>
      </c>
      <c r="AK725" s="39">
        <v>0</v>
      </c>
      <c r="AL725" s="39">
        <v>0</v>
      </c>
      <c r="AM725" s="39">
        <v>0</v>
      </c>
      <c r="AN725" s="39">
        <v>0</v>
      </c>
      <c r="AO725" s="39">
        <v>0</v>
      </c>
      <c r="AP725" s="39"/>
    </row>
    <row r="726" spans="1:42">
      <c r="A726" s="27" t="s">
        <v>2559</v>
      </c>
      <c r="B726" s="27" t="s">
        <v>827</v>
      </c>
      <c r="C726" s="28">
        <v>61120</v>
      </c>
      <c r="D726" s="28">
        <v>307200</v>
      </c>
      <c r="E726" s="27" t="s">
        <v>1824</v>
      </c>
      <c r="F726" s="28">
        <v>480</v>
      </c>
      <c r="G726" s="28">
        <v>640</v>
      </c>
      <c r="H726" s="39">
        <v>2</v>
      </c>
      <c r="I726" s="40">
        <f t="shared" si="4"/>
        <v>0</v>
      </c>
      <c r="J726" s="33">
        <f t="shared" si="5"/>
        <v>0.75</v>
      </c>
      <c r="K726" s="41">
        <v>2847.0540000000001</v>
      </c>
      <c r="L726" s="41">
        <v>79.99579</v>
      </c>
      <c r="M726" s="39">
        <v>0</v>
      </c>
      <c r="N726" s="39">
        <v>0</v>
      </c>
      <c r="O726" s="39">
        <v>0</v>
      </c>
      <c r="P726" s="39">
        <v>0</v>
      </c>
      <c r="Q726" s="39">
        <v>0</v>
      </c>
      <c r="R726" s="39">
        <v>1</v>
      </c>
      <c r="S726" s="39">
        <v>0</v>
      </c>
      <c r="T726" s="39">
        <v>0</v>
      </c>
      <c r="U726" s="39">
        <v>0</v>
      </c>
      <c r="V726" s="39">
        <v>0</v>
      </c>
      <c r="W726" s="39">
        <v>0</v>
      </c>
      <c r="X726" s="39">
        <v>0</v>
      </c>
      <c r="Y726" s="39">
        <v>0</v>
      </c>
      <c r="Z726" s="39">
        <v>0</v>
      </c>
      <c r="AA726" s="39">
        <v>0</v>
      </c>
      <c r="AB726" s="39">
        <v>0</v>
      </c>
      <c r="AC726" s="39">
        <v>0</v>
      </c>
      <c r="AD726" s="39">
        <v>0</v>
      </c>
      <c r="AE726" s="39">
        <v>0</v>
      </c>
      <c r="AF726" s="39">
        <v>0</v>
      </c>
      <c r="AG726" s="39">
        <v>0</v>
      </c>
      <c r="AH726" s="39">
        <v>0</v>
      </c>
      <c r="AI726" s="39">
        <v>1</v>
      </c>
      <c r="AJ726" s="39">
        <v>0</v>
      </c>
      <c r="AK726" s="39">
        <v>0</v>
      </c>
      <c r="AL726" s="39">
        <v>0</v>
      </c>
      <c r="AM726" s="39">
        <v>0</v>
      </c>
      <c r="AN726" s="39">
        <v>0</v>
      </c>
      <c r="AO726" s="39">
        <v>0</v>
      </c>
      <c r="AP726" s="39"/>
    </row>
    <row r="727" spans="1:42">
      <c r="A727" s="27" t="s">
        <v>2560</v>
      </c>
      <c r="B727" s="27" t="s">
        <v>828</v>
      </c>
      <c r="C727" s="28">
        <v>65823</v>
      </c>
      <c r="D727" s="28">
        <v>273280</v>
      </c>
      <c r="E727" s="27" t="s">
        <v>1824</v>
      </c>
      <c r="F727" s="28">
        <v>427</v>
      </c>
      <c r="G727" s="28">
        <v>640</v>
      </c>
      <c r="H727" s="39">
        <v>2</v>
      </c>
      <c r="I727" s="40">
        <f t="shared" si="4"/>
        <v>0</v>
      </c>
      <c r="J727" s="33">
        <f t="shared" si="5"/>
        <v>0.66718750000000004</v>
      </c>
      <c r="K727" s="41">
        <v>4552.0780000000004</v>
      </c>
      <c r="L727" s="41">
        <v>80.737620000000007</v>
      </c>
      <c r="M727" s="39">
        <v>0</v>
      </c>
      <c r="N727" s="39">
        <v>0</v>
      </c>
      <c r="O727" s="39">
        <v>0</v>
      </c>
      <c r="P727" s="39">
        <v>0</v>
      </c>
      <c r="Q727" s="39">
        <v>0</v>
      </c>
      <c r="R727" s="39">
        <v>1</v>
      </c>
      <c r="S727" s="39">
        <v>0</v>
      </c>
      <c r="T727" s="39">
        <v>0</v>
      </c>
      <c r="U727" s="39">
        <v>0</v>
      </c>
      <c r="V727" s="39">
        <v>0</v>
      </c>
      <c r="W727" s="39">
        <v>0</v>
      </c>
      <c r="X727" s="39">
        <v>0</v>
      </c>
      <c r="Y727" s="39">
        <v>0</v>
      </c>
      <c r="Z727" s="39">
        <v>0</v>
      </c>
      <c r="AA727" s="39">
        <v>0</v>
      </c>
      <c r="AB727" s="39">
        <v>0</v>
      </c>
      <c r="AC727" s="39">
        <v>0</v>
      </c>
      <c r="AD727" s="39">
        <v>0</v>
      </c>
      <c r="AE727" s="39">
        <v>0</v>
      </c>
      <c r="AF727" s="39">
        <v>0</v>
      </c>
      <c r="AG727" s="39">
        <v>0</v>
      </c>
      <c r="AH727" s="39">
        <v>0</v>
      </c>
      <c r="AI727" s="39">
        <v>1</v>
      </c>
      <c r="AJ727" s="39">
        <v>0</v>
      </c>
      <c r="AK727" s="39">
        <v>0</v>
      </c>
      <c r="AL727" s="39">
        <v>0</v>
      </c>
      <c r="AM727" s="39">
        <v>0</v>
      </c>
      <c r="AN727" s="39">
        <v>0</v>
      </c>
      <c r="AO727" s="39">
        <v>0</v>
      </c>
      <c r="AP727" s="39"/>
    </row>
    <row r="728" spans="1:42">
      <c r="A728" s="27" t="s">
        <v>2561</v>
      </c>
      <c r="B728" s="27" t="s">
        <v>829</v>
      </c>
      <c r="C728" s="28">
        <v>56400</v>
      </c>
      <c r="D728" s="28">
        <v>273280</v>
      </c>
      <c r="E728" s="27" t="s">
        <v>1824</v>
      </c>
      <c r="F728" s="28">
        <v>427</v>
      </c>
      <c r="G728" s="28">
        <v>640</v>
      </c>
      <c r="H728" s="39">
        <v>2</v>
      </c>
      <c r="I728" s="40">
        <f t="shared" si="4"/>
        <v>0</v>
      </c>
      <c r="J728" s="33">
        <f t="shared" si="5"/>
        <v>0.66718750000000004</v>
      </c>
      <c r="K728" s="41">
        <v>3528.2440000000001</v>
      </c>
      <c r="L728" s="41">
        <v>70.482749999999996</v>
      </c>
      <c r="M728" s="39">
        <v>0</v>
      </c>
      <c r="N728" s="39">
        <v>0</v>
      </c>
      <c r="O728" s="39">
        <v>0</v>
      </c>
      <c r="P728" s="39">
        <v>0</v>
      </c>
      <c r="Q728" s="39">
        <v>0</v>
      </c>
      <c r="R728" s="39">
        <v>1</v>
      </c>
      <c r="S728" s="39">
        <v>0</v>
      </c>
      <c r="T728" s="39">
        <v>0</v>
      </c>
      <c r="U728" s="39">
        <v>0</v>
      </c>
      <c r="V728" s="39">
        <v>0</v>
      </c>
      <c r="W728" s="39">
        <v>0</v>
      </c>
      <c r="X728" s="39">
        <v>0</v>
      </c>
      <c r="Y728" s="39">
        <v>0</v>
      </c>
      <c r="Z728" s="39">
        <v>0</v>
      </c>
      <c r="AA728" s="39">
        <v>0</v>
      </c>
      <c r="AB728" s="39">
        <v>0</v>
      </c>
      <c r="AC728" s="39">
        <v>0</v>
      </c>
      <c r="AD728" s="39">
        <v>0</v>
      </c>
      <c r="AE728" s="39">
        <v>0</v>
      </c>
      <c r="AF728" s="39">
        <v>0</v>
      </c>
      <c r="AG728" s="39">
        <v>0</v>
      </c>
      <c r="AH728" s="39">
        <v>0</v>
      </c>
      <c r="AI728" s="39">
        <v>1</v>
      </c>
      <c r="AJ728" s="39">
        <v>0</v>
      </c>
      <c r="AK728" s="39">
        <v>0</v>
      </c>
      <c r="AL728" s="39">
        <v>0</v>
      </c>
      <c r="AM728" s="39">
        <v>0</v>
      </c>
      <c r="AN728" s="39">
        <v>0</v>
      </c>
      <c r="AO728" s="39">
        <v>0</v>
      </c>
      <c r="AP728" s="39"/>
    </row>
    <row r="729" spans="1:42">
      <c r="A729" s="27" t="s">
        <v>2562</v>
      </c>
      <c r="B729" s="27" t="s">
        <v>1746</v>
      </c>
      <c r="C729" s="28">
        <v>55819</v>
      </c>
      <c r="D729" s="28">
        <v>273280</v>
      </c>
      <c r="E729" s="27" t="s">
        <v>1824</v>
      </c>
      <c r="F729" s="28">
        <v>427</v>
      </c>
      <c r="G729" s="28">
        <v>640</v>
      </c>
      <c r="H729" s="39">
        <v>2</v>
      </c>
      <c r="I729" s="40">
        <f t="shared" si="4"/>
        <v>0</v>
      </c>
      <c r="J729" s="33">
        <f t="shared" si="5"/>
        <v>0.66718750000000004</v>
      </c>
      <c r="K729" s="41">
        <v>3664.39</v>
      </c>
      <c r="L729" s="41">
        <v>80.938010000000006</v>
      </c>
      <c r="M729" s="39">
        <v>0</v>
      </c>
      <c r="N729" s="39">
        <v>0</v>
      </c>
      <c r="O729" s="39">
        <v>0</v>
      </c>
      <c r="P729" s="39">
        <v>0</v>
      </c>
      <c r="Q729" s="39">
        <v>0</v>
      </c>
      <c r="R729" s="39">
        <v>1</v>
      </c>
      <c r="S729" s="39">
        <v>0</v>
      </c>
      <c r="T729" s="39">
        <v>0</v>
      </c>
      <c r="U729" s="39">
        <v>0</v>
      </c>
      <c r="V729" s="39">
        <v>0</v>
      </c>
      <c r="W729" s="39">
        <v>0</v>
      </c>
      <c r="X729" s="39">
        <v>0</v>
      </c>
      <c r="Y729" s="39">
        <v>0</v>
      </c>
      <c r="Z729" s="39">
        <v>0</v>
      </c>
      <c r="AA729" s="39">
        <v>0</v>
      </c>
      <c r="AB729" s="39">
        <v>0</v>
      </c>
      <c r="AC729" s="39">
        <v>0</v>
      </c>
      <c r="AD729" s="39">
        <v>0</v>
      </c>
      <c r="AE729" s="39">
        <v>0</v>
      </c>
      <c r="AF729" s="39">
        <v>0</v>
      </c>
      <c r="AG729" s="39">
        <v>0</v>
      </c>
      <c r="AH729" s="39">
        <v>0</v>
      </c>
      <c r="AI729" s="39">
        <v>1</v>
      </c>
      <c r="AJ729" s="39">
        <v>0</v>
      </c>
      <c r="AK729" s="39">
        <v>0</v>
      </c>
      <c r="AL729" s="39">
        <v>0</v>
      </c>
      <c r="AM729" s="39">
        <v>0</v>
      </c>
      <c r="AN729" s="39">
        <v>0</v>
      </c>
      <c r="AO729" s="39">
        <v>0</v>
      </c>
      <c r="AP729" s="39"/>
    </row>
    <row r="730" spans="1:42">
      <c r="A730" s="27" t="s">
        <v>2563</v>
      </c>
      <c r="B730" s="27" t="s">
        <v>830</v>
      </c>
      <c r="C730" s="28">
        <v>61970</v>
      </c>
      <c r="D730" s="28">
        <v>273280</v>
      </c>
      <c r="E730" s="27" t="s">
        <v>1824</v>
      </c>
      <c r="F730" s="28">
        <v>427</v>
      </c>
      <c r="G730" s="28">
        <v>640</v>
      </c>
      <c r="H730" s="39">
        <v>2</v>
      </c>
      <c r="I730" s="40">
        <f t="shared" si="4"/>
        <v>0</v>
      </c>
      <c r="J730" s="33">
        <f t="shared" si="5"/>
        <v>0.66718750000000004</v>
      </c>
      <c r="K730" s="41">
        <v>3692.46</v>
      </c>
      <c r="L730" s="41">
        <v>57.60913</v>
      </c>
      <c r="M730" s="39">
        <v>0</v>
      </c>
      <c r="N730" s="39">
        <v>0</v>
      </c>
      <c r="O730" s="39">
        <v>0</v>
      </c>
      <c r="P730" s="39">
        <v>0</v>
      </c>
      <c r="Q730" s="39">
        <v>0</v>
      </c>
      <c r="R730" s="39">
        <v>1</v>
      </c>
      <c r="S730" s="39">
        <v>0</v>
      </c>
      <c r="T730" s="39">
        <v>0</v>
      </c>
      <c r="U730" s="39">
        <v>0</v>
      </c>
      <c r="V730" s="39">
        <v>0</v>
      </c>
      <c r="W730" s="39">
        <v>0</v>
      </c>
      <c r="X730" s="39">
        <v>0</v>
      </c>
      <c r="Y730" s="39">
        <v>0</v>
      </c>
      <c r="Z730" s="39">
        <v>0</v>
      </c>
      <c r="AA730" s="39">
        <v>0</v>
      </c>
      <c r="AB730" s="39">
        <v>0</v>
      </c>
      <c r="AC730" s="39">
        <v>0</v>
      </c>
      <c r="AD730" s="39">
        <v>0</v>
      </c>
      <c r="AE730" s="39">
        <v>0</v>
      </c>
      <c r="AF730" s="39">
        <v>0</v>
      </c>
      <c r="AG730" s="39">
        <v>0</v>
      </c>
      <c r="AH730" s="39">
        <v>0</v>
      </c>
      <c r="AI730" s="39">
        <v>1</v>
      </c>
      <c r="AJ730" s="39">
        <v>0</v>
      </c>
      <c r="AK730" s="39">
        <v>0</v>
      </c>
      <c r="AL730" s="39">
        <v>0</v>
      </c>
      <c r="AM730" s="39">
        <v>0</v>
      </c>
      <c r="AN730" s="39">
        <v>0</v>
      </c>
      <c r="AO730" s="39">
        <v>0</v>
      </c>
      <c r="AP730" s="39"/>
    </row>
    <row r="731" spans="1:42">
      <c r="A731" s="27" t="s">
        <v>2564</v>
      </c>
      <c r="B731" s="27" t="s">
        <v>831</v>
      </c>
      <c r="C731" s="28">
        <v>70127</v>
      </c>
      <c r="D731" s="28">
        <v>307200</v>
      </c>
      <c r="E731" s="27" t="s">
        <v>1824</v>
      </c>
      <c r="F731" s="28">
        <v>480</v>
      </c>
      <c r="G731" s="28">
        <v>640</v>
      </c>
      <c r="H731" s="39">
        <v>2</v>
      </c>
      <c r="I731" s="40">
        <f t="shared" si="4"/>
        <v>0</v>
      </c>
      <c r="J731" s="33">
        <f t="shared" si="5"/>
        <v>0.75</v>
      </c>
      <c r="K731" s="41">
        <v>3626.5650000000001</v>
      </c>
      <c r="L731" s="41">
        <v>71.724879999999999</v>
      </c>
      <c r="M731" s="39">
        <v>0</v>
      </c>
      <c r="N731" s="39">
        <v>0</v>
      </c>
      <c r="O731" s="39">
        <v>0</v>
      </c>
      <c r="P731" s="39">
        <v>0</v>
      </c>
      <c r="Q731" s="39">
        <v>0</v>
      </c>
      <c r="R731" s="39">
        <v>1</v>
      </c>
      <c r="S731" s="39">
        <v>0</v>
      </c>
      <c r="T731" s="39">
        <v>0</v>
      </c>
      <c r="U731" s="39">
        <v>0</v>
      </c>
      <c r="V731" s="39">
        <v>0</v>
      </c>
      <c r="W731" s="39">
        <v>0</v>
      </c>
      <c r="X731" s="39">
        <v>0</v>
      </c>
      <c r="Y731" s="39">
        <v>0</v>
      </c>
      <c r="Z731" s="39">
        <v>0</v>
      </c>
      <c r="AA731" s="39">
        <v>0</v>
      </c>
      <c r="AB731" s="39">
        <v>0</v>
      </c>
      <c r="AC731" s="39">
        <v>0</v>
      </c>
      <c r="AD731" s="39">
        <v>0</v>
      </c>
      <c r="AE731" s="39">
        <v>0</v>
      </c>
      <c r="AF731" s="39">
        <v>0</v>
      </c>
      <c r="AG731" s="39">
        <v>0</v>
      </c>
      <c r="AH731" s="39">
        <v>0</v>
      </c>
      <c r="AI731" s="39">
        <v>1</v>
      </c>
      <c r="AJ731" s="39">
        <v>0</v>
      </c>
      <c r="AK731" s="39">
        <v>0</v>
      </c>
      <c r="AL731" s="39">
        <v>0</v>
      </c>
      <c r="AM731" s="39">
        <v>0</v>
      </c>
      <c r="AN731" s="39">
        <v>0</v>
      </c>
      <c r="AO731" s="39">
        <v>0</v>
      </c>
      <c r="AP731" s="39"/>
    </row>
    <row r="732" spans="1:42">
      <c r="A732" s="27" t="s">
        <v>2565</v>
      </c>
      <c r="B732" s="27" t="s">
        <v>832</v>
      </c>
      <c r="C732" s="28">
        <v>61536</v>
      </c>
      <c r="D732" s="28">
        <v>273280</v>
      </c>
      <c r="E732" s="27" t="s">
        <v>1824</v>
      </c>
      <c r="F732" s="28">
        <v>427</v>
      </c>
      <c r="G732" s="28">
        <v>640</v>
      </c>
      <c r="H732" s="39">
        <v>2</v>
      </c>
      <c r="I732" s="40">
        <f t="shared" si="4"/>
        <v>0</v>
      </c>
      <c r="J732" s="33">
        <f t="shared" si="5"/>
        <v>0.66718750000000004</v>
      </c>
      <c r="K732" s="41">
        <v>3829.99</v>
      </c>
      <c r="L732" s="41">
        <v>66.163839999999993</v>
      </c>
      <c r="M732" s="39">
        <v>0</v>
      </c>
      <c r="N732" s="39">
        <v>0</v>
      </c>
      <c r="O732" s="39">
        <v>0</v>
      </c>
      <c r="P732" s="39">
        <v>0</v>
      </c>
      <c r="Q732" s="39">
        <v>0</v>
      </c>
      <c r="R732" s="39">
        <v>1</v>
      </c>
      <c r="S732" s="39">
        <v>0</v>
      </c>
      <c r="T732" s="39">
        <v>0</v>
      </c>
      <c r="U732" s="39">
        <v>0</v>
      </c>
      <c r="V732" s="39">
        <v>0</v>
      </c>
      <c r="W732" s="39">
        <v>0</v>
      </c>
      <c r="X732" s="39">
        <v>0</v>
      </c>
      <c r="Y732" s="39">
        <v>0</v>
      </c>
      <c r="Z732" s="39">
        <v>0</v>
      </c>
      <c r="AA732" s="39">
        <v>0</v>
      </c>
      <c r="AB732" s="39">
        <v>0</v>
      </c>
      <c r="AC732" s="39">
        <v>0</v>
      </c>
      <c r="AD732" s="39">
        <v>0</v>
      </c>
      <c r="AE732" s="39">
        <v>0</v>
      </c>
      <c r="AF732" s="39">
        <v>0</v>
      </c>
      <c r="AG732" s="39">
        <v>0</v>
      </c>
      <c r="AH732" s="39">
        <v>0</v>
      </c>
      <c r="AI732" s="39">
        <v>1</v>
      </c>
      <c r="AJ732" s="39">
        <v>0</v>
      </c>
      <c r="AK732" s="39">
        <v>0</v>
      </c>
      <c r="AL732" s="39">
        <v>0</v>
      </c>
      <c r="AM732" s="39">
        <v>0</v>
      </c>
      <c r="AN732" s="39">
        <v>0</v>
      </c>
      <c r="AO732" s="39">
        <v>0</v>
      </c>
      <c r="AP732" s="39"/>
    </row>
    <row r="733" spans="1:42">
      <c r="A733" s="27" t="s">
        <v>2566</v>
      </c>
      <c r="B733" s="27" t="s">
        <v>1747</v>
      </c>
      <c r="C733" s="28">
        <v>64667</v>
      </c>
      <c r="D733" s="28">
        <v>273280</v>
      </c>
      <c r="E733" s="27" t="s">
        <v>1824</v>
      </c>
      <c r="F733" s="28">
        <v>427</v>
      </c>
      <c r="G733" s="28">
        <v>640</v>
      </c>
      <c r="H733" s="39">
        <v>2</v>
      </c>
      <c r="I733" s="40">
        <f t="shared" si="4"/>
        <v>0</v>
      </c>
      <c r="J733" s="33">
        <f t="shared" si="5"/>
        <v>0.66718750000000004</v>
      </c>
      <c r="K733" s="41">
        <v>1976.021</v>
      </c>
      <c r="L733" s="41">
        <v>44.947879999999998</v>
      </c>
      <c r="M733" s="39">
        <v>0</v>
      </c>
      <c r="N733" s="39">
        <v>0</v>
      </c>
      <c r="O733" s="39">
        <v>0</v>
      </c>
      <c r="P733" s="39">
        <v>0</v>
      </c>
      <c r="Q733" s="39">
        <v>0</v>
      </c>
      <c r="R733" s="39">
        <v>1</v>
      </c>
      <c r="S733" s="39">
        <v>0</v>
      </c>
      <c r="T733" s="39">
        <v>0</v>
      </c>
      <c r="U733" s="39">
        <v>0</v>
      </c>
      <c r="V733" s="39">
        <v>0</v>
      </c>
      <c r="W733" s="39">
        <v>0</v>
      </c>
      <c r="X733" s="39">
        <v>0</v>
      </c>
      <c r="Y733" s="39">
        <v>0</v>
      </c>
      <c r="Z733" s="39">
        <v>0</v>
      </c>
      <c r="AA733" s="39">
        <v>0</v>
      </c>
      <c r="AB733" s="39">
        <v>0</v>
      </c>
      <c r="AC733" s="39">
        <v>0</v>
      </c>
      <c r="AD733" s="39">
        <v>0</v>
      </c>
      <c r="AE733" s="39">
        <v>0</v>
      </c>
      <c r="AF733" s="39">
        <v>0</v>
      </c>
      <c r="AG733" s="39">
        <v>0</v>
      </c>
      <c r="AH733" s="39">
        <v>0</v>
      </c>
      <c r="AI733" s="39">
        <v>1</v>
      </c>
      <c r="AJ733" s="39">
        <v>0</v>
      </c>
      <c r="AK733" s="39">
        <v>0</v>
      </c>
      <c r="AL733" s="39">
        <v>0</v>
      </c>
      <c r="AM733" s="39">
        <v>0</v>
      </c>
      <c r="AN733" s="39">
        <v>0</v>
      </c>
      <c r="AO733" s="39">
        <v>0</v>
      </c>
      <c r="AP733" s="39"/>
    </row>
    <row r="734" spans="1:42">
      <c r="A734" s="27" t="s">
        <v>2567</v>
      </c>
      <c r="B734" s="27" t="s">
        <v>833</v>
      </c>
      <c r="C734" s="28">
        <v>54550</v>
      </c>
      <c r="D734" s="28">
        <v>273280</v>
      </c>
      <c r="E734" s="27" t="s">
        <v>1824</v>
      </c>
      <c r="F734" s="28">
        <v>427</v>
      </c>
      <c r="G734" s="28">
        <v>640</v>
      </c>
      <c r="H734" s="39">
        <v>2</v>
      </c>
      <c r="I734" s="40">
        <f t="shared" si="4"/>
        <v>0</v>
      </c>
      <c r="J734" s="33">
        <f t="shared" si="5"/>
        <v>0.66718750000000004</v>
      </c>
      <c r="K734" s="41">
        <v>1631.046</v>
      </c>
      <c r="L734" s="41">
        <v>41.636940000000003</v>
      </c>
      <c r="M734" s="39">
        <v>0</v>
      </c>
      <c r="N734" s="39">
        <v>0</v>
      </c>
      <c r="O734" s="39">
        <v>0</v>
      </c>
      <c r="P734" s="39">
        <v>0</v>
      </c>
      <c r="Q734" s="39">
        <v>0</v>
      </c>
      <c r="R734" s="39">
        <v>1</v>
      </c>
      <c r="S734" s="39">
        <v>0</v>
      </c>
      <c r="T734" s="39">
        <v>0</v>
      </c>
      <c r="U734" s="39">
        <v>0</v>
      </c>
      <c r="V734" s="39">
        <v>0</v>
      </c>
      <c r="W734" s="39">
        <v>0</v>
      </c>
      <c r="X734" s="39">
        <v>0</v>
      </c>
      <c r="Y734" s="39">
        <v>0</v>
      </c>
      <c r="Z734" s="39">
        <v>0</v>
      </c>
      <c r="AA734" s="39">
        <v>0</v>
      </c>
      <c r="AB734" s="39">
        <v>0</v>
      </c>
      <c r="AC734" s="39">
        <v>0</v>
      </c>
      <c r="AD734" s="39">
        <v>0</v>
      </c>
      <c r="AE734" s="39">
        <v>0</v>
      </c>
      <c r="AF734" s="39">
        <v>0</v>
      </c>
      <c r="AG734" s="39">
        <v>0</v>
      </c>
      <c r="AH734" s="39">
        <v>0</v>
      </c>
      <c r="AI734" s="39">
        <v>1</v>
      </c>
      <c r="AJ734" s="39">
        <v>0</v>
      </c>
      <c r="AK734" s="39">
        <v>0</v>
      </c>
      <c r="AL734" s="39">
        <v>0</v>
      </c>
      <c r="AM734" s="39">
        <v>0</v>
      </c>
      <c r="AN734" s="39">
        <v>0</v>
      </c>
      <c r="AO734" s="39">
        <v>0</v>
      </c>
      <c r="AP734" s="39"/>
    </row>
    <row r="735" spans="1:42">
      <c r="A735" s="27" t="s">
        <v>2568</v>
      </c>
      <c r="B735" s="27" t="s">
        <v>834</v>
      </c>
      <c r="C735" s="28">
        <v>99791</v>
      </c>
      <c r="D735" s="28">
        <v>307200</v>
      </c>
      <c r="E735" s="27" t="s">
        <v>1824</v>
      </c>
      <c r="F735" s="28">
        <v>480</v>
      </c>
      <c r="G735" s="28">
        <v>640</v>
      </c>
      <c r="H735" s="39">
        <v>2</v>
      </c>
      <c r="I735" s="40">
        <f t="shared" si="4"/>
        <v>1</v>
      </c>
      <c r="J735" s="33">
        <f t="shared" si="5"/>
        <v>0.75</v>
      </c>
      <c r="K735" s="41">
        <v>5817.2349999999997</v>
      </c>
      <c r="L735" s="41">
        <v>55.15851</v>
      </c>
      <c r="M735" s="39">
        <v>0</v>
      </c>
      <c r="N735" s="39">
        <v>0</v>
      </c>
      <c r="O735" s="39">
        <v>0</v>
      </c>
      <c r="P735" s="39">
        <v>0</v>
      </c>
      <c r="Q735" s="39">
        <v>0</v>
      </c>
      <c r="R735" s="39">
        <v>1</v>
      </c>
      <c r="S735" s="39">
        <v>0</v>
      </c>
      <c r="T735" s="39">
        <v>0</v>
      </c>
      <c r="U735" s="39">
        <v>0</v>
      </c>
      <c r="V735" s="39">
        <v>0</v>
      </c>
      <c r="W735" s="39">
        <v>0</v>
      </c>
      <c r="X735" s="39">
        <v>0</v>
      </c>
      <c r="Y735" s="39">
        <v>0</v>
      </c>
      <c r="Z735" s="39">
        <v>0</v>
      </c>
      <c r="AA735" s="39">
        <v>0</v>
      </c>
      <c r="AB735" s="39">
        <v>0</v>
      </c>
      <c r="AC735" s="39">
        <v>0</v>
      </c>
      <c r="AD735" s="39">
        <v>0</v>
      </c>
      <c r="AE735" s="39">
        <v>0</v>
      </c>
      <c r="AF735" s="39">
        <v>0</v>
      </c>
      <c r="AG735" s="39">
        <v>0</v>
      </c>
      <c r="AH735" s="39">
        <v>0</v>
      </c>
      <c r="AI735" s="39">
        <v>1</v>
      </c>
      <c r="AJ735" s="39">
        <v>0</v>
      </c>
      <c r="AK735" s="39">
        <v>0</v>
      </c>
      <c r="AL735" s="39">
        <v>0</v>
      </c>
      <c r="AM735" s="39">
        <v>0</v>
      </c>
      <c r="AN735" s="39">
        <v>0</v>
      </c>
      <c r="AO735" s="39">
        <v>0</v>
      </c>
      <c r="AP735" s="39"/>
    </row>
    <row r="736" spans="1:42">
      <c r="A736" s="27" t="s">
        <v>2569</v>
      </c>
      <c r="B736" s="27" t="s">
        <v>835</v>
      </c>
      <c r="C736" s="28">
        <v>70127</v>
      </c>
      <c r="D736" s="28">
        <v>307200</v>
      </c>
      <c r="E736" s="27" t="s">
        <v>1824</v>
      </c>
      <c r="F736" s="28">
        <v>480</v>
      </c>
      <c r="G736" s="28">
        <v>640</v>
      </c>
      <c r="H736" s="39">
        <v>2</v>
      </c>
      <c r="I736" s="40">
        <f t="shared" si="4"/>
        <v>0</v>
      </c>
      <c r="J736" s="33">
        <f t="shared" si="5"/>
        <v>0.75</v>
      </c>
      <c r="K736" s="41">
        <v>3626.5650000000001</v>
      </c>
      <c r="L736" s="41">
        <v>71.724879999999999</v>
      </c>
      <c r="M736" s="39">
        <v>0</v>
      </c>
      <c r="N736" s="39">
        <v>0</v>
      </c>
      <c r="O736" s="39">
        <v>0</v>
      </c>
      <c r="P736" s="39">
        <v>0</v>
      </c>
      <c r="Q736" s="39">
        <v>0</v>
      </c>
      <c r="R736" s="39">
        <v>1</v>
      </c>
      <c r="S736" s="39">
        <v>0</v>
      </c>
      <c r="T736" s="39">
        <v>0</v>
      </c>
      <c r="U736" s="39">
        <v>0</v>
      </c>
      <c r="V736" s="39">
        <v>0</v>
      </c>
      <c r="W736" s="39">
        <v>0</v>
      </c>
      <c r="X736" s="39">
        <v>0</v>
      </c>
      <c r="Y736" s="39">
        <v>0</v>
      </c>
      <c r="Z736" s="39">
        <v>0</v>
      </c>
      <c r="AA736" s="39">
        <v>0</v>
      </c>
      <c r="AB736" s="39">
        <v>0</v>
      </c>
      <c r="AC736" s="39">
        <v>0</v>
      </c>
      <c r="AD736" s="39">
        <v>0</v>
      </c>
      <c r="AE736" s="39">
        <v>0</v>
      </c>
      <c r="AF736" s="39">
        <v>0</v>
      </c>
      <c r="AG736" s="39">
        <v>0</v>
      </c>
      <c r="AH736" s="39">
        <v>0</v>
      </c>
      <c r="AI736" s="39">
        <v>1</v>
      </c>
      <c r="AJ736" s="39">
        <v>0</v>
      </c>
      <c r="AK736" s="39">
        <v>0</v>
      </c>
      <c r="AL736" s="39">
        <v>0</v>
      </c>
      <c r="AM736" s="39">
        <v>0</v>
      </c>
      <c r="AN736" s="39">
        <v>0</v>
      </c>
      <c r="AO736" s="39">
        <v>0</v>
      </c>
      <c r="AP736" s="39"/>
    </row>
    <row r="737" spans="1:42">
      <c r="A737" s="27" t="s">
        <v>2570</v>
      </c>
      <c r="B737" s="27" t="s">
        <v>836</v>
      </c>
      <c r="C737" s="28">
        <v>64881</v>
      </c>
      <c r="D737" s="28">
        <v>307200</v>
      </c>
      <c r="E737" s="27" t="s">
        <v>1824</v>
      </c>
      <c r="F737" s="28">
        <v>480</v>
      </c>
      <c r="G737" s="28">
        <v>640</v>
      </c>
      <c r="H737" s="39">
        <v>2</v>
      </c>
      <c r="I737" s="40">
        <f t="shared" si="4"/>
        <v>0</v>
      </c>
      <c r="J737" s="33">
        <f t="shared" si="5"/>
        <v>0.75</v>
      </c>
      <c r="K737" s="41">
        <v>1677.009</v>
      </c>
      <c r="L737" s="41">
        <v>76.229330000000004</v>
      </c>
      <c r="M737" s="39">
        <v>0</v>
      </c>
      <c r="N737" s="39">
        <v>0</v>
      </c>
      <c r="O737" s="39">
        <v>0</v>
      </c>
      <c r="P737" s="39">
        <v>0</v>
      </c>
      <c r="Q737" s="39">
        <v>0</v>
      </c>
      <c r="R737" s="39">
        <v>1</v>
      </c>
      <c r="S737" s="39">
        <v>0</v>
      </c>
      <c r="T737" s="39">
        <v>0</v>
      </c>
      <c r="U737" s="39">
        <v>0</v>
      </c>
      <c r="V737" s="39">
        <v>0</v>
      </c>
      <c r="W737" s="39">
        <v>0</v>
      </c>
      <c r="X737" s="39">
        <v>0</v>
      </c>
      <c r="Y737" s="39">
        <v>0</v>
      </c>
      <c r="Z737" s="39">
        <v>0</v>
      </c>
      <c r="AA737" s="39">
        <v>0</v>
      </c>
      <c r="AB737" s="39">
        <v>0</v>
      </c>
      <c r="AC737" s="39">
        <v>0</v>
      </c>
      <c r="AD737" s="39">
        <v>0</v>
      </c>
      <c r="AE737" s="39">
        <v>0</v>
      </c>
      <c r="AF737" s="39">
        <v>0</v>
      </c>
      <c r="AG737" s="39">
        <v>0</v>
      </c>
      <c r="AH737" s="39">
        <v>0</v>
      </c>
      <c r="AI737" s="39">
        <v>1</v>
      </c>
      <c r="AJ737" s="39">
        <v>0</v>
      </c>
      <c r="AK737" s="39">
        <v>0</v>
      </c>
      <c r="AL737" s="39">
        <v>0</v>
      </c>
      <c r="AM737" s="39">
        <v>0</v>
      </c>
      <c r="AN737" s="39">
        <v>0</v>
      </c>
      <c r="AO737" s="39">
        <v>0</v>
      </c>
      <c r="AP737" s="39"/>
    </row>
    <row r="738" spans="1:42">
      <c r="A738" s="27" t="s">
        <v>2571</v>
      </c>
      <c r="B738" s="27" t="s">
        <v>837</v>
      </c>
      <c r="C738" s="28">
        <v>64881</v>
      </c>
      <c r="D738" s="28">
        <v>307200</v>
      </c>
      <c r="E738" s="27" t="s">
        <v>1824</v>
      </c>
      <c r="F738" s="28">
        <v>480</v>
      </c>
      <c r="G738" s="28">
        <v>640</v>
      </c>
      <c r="H738" s="39">
        <v>2</v>
      </c>
      <c r="I738" s="40">
        <f t="shared" si="4"/>
        <v>0</v>
      </c>
      <c r="J738" s="33">
        <f t="shared" si="5"/>
        <v>0.75</v>
      </c>
      <c r="K738" s="41">
        <v>1677.009</v>
      </c>
      <c r="L738" s="41">
        <v>76.229330000000004</v>
      </c>
      <c r="M738" s="39">
        <v>0</v>
      </c>
      <c r="N738" s="39">
        <v>0</v>
      </c>
      <c r="O738" s="39">
        <v>0</v>
      </c>
      <c r="P738" s="39">
        <v>0</v>
      </c>
      <c r="Q738" s="39">
        <v>0</v>
      </c>
      <c r="R738" s="39">
        <v>1</v>
      </c>
      <c r="S738" s="39">
        <v>0</v>
      </c>
      <c r="T738" s="39">
        <v>0</v>
      </c>
      <c r="U738" s="39">
        <v>0</v>
      </c>
      <c r="V738" s="39">
        <v>0</v>
      </c>
      <c r="W738" s="39">
        <v>0</v>
      </c>
      <c r="X738" s="39">
        <v>0</v>
      </c>
      <c r="Y738" s="39">
        <v>0</v>
      </c>
      <c r="Z738" s="39">
        <v>0</v>
      </c>
      <c r="AA738" s="39">
        <v>0</v>
      </c>
      <c r="AB738" s="39">
        <v>0</v>
      </c>
      <c r="AC738" s="39">
        <v>0</v>
      </c>
      <c r="AD738" s="39">
        <v>0</v>
      </c>
      <c r="AE738" s="39">
        <v>0</v>
      </c>
      <c r="AF738" s="39">
        <v>0</v>
      </c>
      <c r="AG738" s="39">
        <v>0</v>
      </c>
      <c r="AH738" s="39">
        <v>0</v>
      </c>
      <c r="AI738" s="39">
        <v>1</v>
      </c>
      <c r="AJ738" s="39">
        <v>0</v>
      </c>
      <c r="AK738" s="39">
        <v>0</v>
      </c>
      <c r="AL738" s="39">
        <v>0</v>
      </c>
      <c r="AM738" s="39">
        <v>0</v>
      </c>
      <c r="AN738" s="39">
        <v>0</v>
      </c>
      <c r="AO738" s="39">
        <v>0</v>
      </c>
      <c r="AP738" s="39"/>
    </row>
    <row r="739" spans="1:42">
      <c r="A739" s="27" t="s">
        <v>2572</v>
      </c>
      <c r="B739" s="27" t="s">
        <v>838</v>
      </c>
      <c r="C739" s="28">
        <v>51198</v>
      </c>
      <c r="D739" s="28">
        <v>273280</v>
      </c>
      <c r="E739" s="27" t="s">
        <v>1824</v>
      </c>
      <c r="F739" s="28">
        <v>427</v>
      </c>
      <c r="G739" s="28">
        <v>640</v>
      </c>
      <c r="H739" s="39">
        <v>2</v>
      </c>
      <c r="I739" s="40">
        <f t="shared" si="4"/>
        <v>0</v>
      </c>
      <c r="J739" s="33">
        <f t="shared" si="5"/>
        <v>0.66718750000000004</v>
      </c>
      <c r="K739" s="41">
        <v>2781.45</v>
      </c>
      <c r="L739" s="41">
        <v>67.074150000000003</v>
      </c>
      <c r="M739" s="39">
        <v>0</v>
      </c>
      <c r="N739" s="39">
        <v>0</v>
      </c>
      <c r="O739" s="39">
        <v>0</v>
      </c>
      <c r="P739" s="39">
        <v>0</v>
      </c>
      <c r="Q739" s="39">
        <v>0</v>
      </c>
      <c r="R739" s="39">
        <v>1</v>
      </c>
      <c r="S739" s="39">
        <v>0</v>
      </c>
      <c r="T739" s="39">
        <v>0</v>
      </c>
      <c r="U739" s="39">
        <v>0</v>
      </c>
      <c r="V739" s="39">
        <v>0</v>
      </c>
      <c r="W739" s="39">
        <v>0</v>
      </c>
      <c r="X739" s="39">
        <v>0</v>
      </c>
      <c r="Y739" s="39">
        <v>0</v>
      </c>
      <c r="Z739" s="39">
        <v>0</v>
      </c>
      <c r="AA739" s="39">
        <v>0</v>
      </c>
      <c r="AB739" s="39">
        <v>0</v>
      </c>
      <c r="AC739" s="39">
        <v>0</v>
      </c>
      <c r="AD739" s="39">
        <v>0</v>
      </c>
      <c r="AE739" s="39">
        <v>0</v>
      </c>
      <c r="AF739" s="39">
        <v>0</v>
      </c>
      <c r="AG739" s="39">
        <v>0</v>
      </c>
      <c r="AH739" s="39">
        <v>0</v>
      </c>
      <c r="AI739" s="39">
        <v>1</v>
      </c>
      <c r="AJ739" s="39">
        <v>0</v>
      </c>
      <c r="AK739" s="39">
        <v>0</v>
      </c>
      <c r="AL739" s="39">
        <v>0</v>
      </c>
      <c r="AM739" s="39">
        <v>0</v>
      </c>
      <c r="AN739" s="39">
        <v>0</v>
      </c>
      <c r="AO739" s="39">
        <v>0</v>
      </c>
      <c r="AP739" s="39"/>
    </row>
    <row r="740" spans="1:42">
      <c r="A740" s="27" t="s">
        <v>2573</v>
      </c>
      <c r="B740" s="27" t="s">
        <v>840</v>
      </c>
      <c r="C740" s="28">
        <v>69974</v>
      </c>
      <c r="D740" s="28">
        <v>307200</v>
      </c>
      <c r="E740" s="27" t="s">
        <v>1824</v>
      </c>
      <c r="F740" s="28">
        <v>480</v>
      </c>
      <c r="G740" s="28">
        <v>640</v>
      </c>
      <c r="H740" s="39">
        <v>2</v>
      </c>
      <c r="I740" s="40">
        <f t="shared" si="4"/>
        <v>0</v>
      </c>
      <c r="J740" s="33">
        <f t="shared" si="5"/>
        <v>0.75</v>
      </c>
      <c r="K740" s="41">
        <v>3353.5189999999998</v>
      </c>
      <c r="L740" s="41">
        <v>72.625749999999996</v>
      </c>
      <c r="M740" s="39">
        <v>0</v>
      </c>
      <c r="N740" s="39">
        <v>0</v>
      </c>
      <c r="O740" s="39">
        <v>0</v>
      </c>
      <c r="P740" s="39">
        <v>0</v>
      </c>
      <c r="Q740" s="39">
        <v>0</v>
      </c>
      <c r="R740" s="39">
        <v>1</v>
      </c>
      <c r="S740" s="39">
        <v>0</v>
      </c>
      <c r="T740" s="39">
        <v>0</v>
      </c>
      <c r="U740" s="39">
        <v>0</v>
      </c>
      <c r="V740" s="39">
        <v>0</v>
      </c>
      <c r="W740" s="39">
        <v>0</v>
      </c>
      <c r="X740" s="39">
        <v>0</v>
      </c>
      <c r="Y740" s="39">
        <v>0</v>
      </c>
      <c r="Z740" s="39">
        <v>0</v>
      </c>
      <c r="AA740" s="39">
        <v>0</v>
      </c>
      <c r="AB740" s="39">
        <v>0</v>
      </c>
      <c r="AC740" s="39">
        <v>0</v>
      </c>
      <c r="AD740" s="39">
        <v>0</v>
      </c>
      <c r="AE740" s="39">
        <v>0</v>
      </c>
      <c r="AF740" s="39">
        <v>0</v>
      </c>
      <c r="AG740" s="39">
        <v>0</v>
      </c>
      <c r="AH740" s="39">
        <v>0</v>
      </c>
      <c r="AI740" s="39">
        <v>1</v>
      </c>
      <c r="AJ740" s="39">
        <v>0</v>
      </c>
      <c r="AK740" s="39">
        <v>0</v>
      </c>
      <c r="AL740" s="39">
        <v>0</v>
      </c>
      <c r="AM740" s="39">
        <v>0</v>
      </c>
      <c r="AN740" s="39">
        <v>0</v>
      </c>
      <c r="AO740" s="39">
        <v>0</v>
      </c>
      <c r="AP740" s="39"/>
    </row>
    <row r="741" spans="1:42">
      <c r="A741" s="27" t="s">
        <v>2574</v>
      </c>
      <c r="B741" s="27" t="s">
        <v>841</v>
      </c>
      <c r="C741" s="28">
        <v>61120</v>
      </c>
      <c r="D741" s="28">
        <v>307200</v>
      </c>
      <c r="E741" s="27" t="s">
        <v>1824</v>
      </c>
      <c r="F741" s="28">
        <v>480</v>
      </c>
      <c r="G741" s="28">
        <v>640</v>
      </c>
      <c r="H741" s="39">
        <v>2</v>
      </c>
      <c r="I741" s="40">
        <f t="shared" si="4"/>
        <v>0</v>
      </c>
      <c r="J741" s="33">
        <f t="shared" si="5"/>
        <v>0.75</v>
      </c>
      <c r="K741" s="41">
        <v>2847.0540000000001</v>
      </c>
      <c r="L741" s="41">
        <v>79.99579</v>
      </c>
      <c r="M741" s="39">
        <v>0</v>
      </c>
      <c r="N741" s="39">
        <v>0</v>
      </c>
      <c r="O741" s="39">
        <v>0</v>
      </c>
      <c r="P741" s="39">
        <v>0</v>
      </c>
      <c r="Q741" s="39">
        <v>0</v>
      </c>
      <c r="R741" s="39">
        <v>1</v>
      </c>
      <c r="S741" s="39">
        <v>0</v>
      </c>
      <c r="T741" s="39">
        <v>0</v>
      </c>
      <c r="U741" s="39">
        <v>0</v>
      </c>
      <c r="V741" s="39">
        <v>0</v>
      </c>
      <c r="W741" s="39">
        <v>0</v>
      </c>
      <c r="X741" s="39">
        <v>0</v>
      </c>
      <c r="Y741" s="39">
        <v>0</v>
      </c>
      <c r="Z741" s="39">
        <v>0</v>
      </c>
      <c r="AA741" s="39">
        <v>0</v>
      </c>
      <c r="AB741" s="39">
        <v>0</v>
      </c>
      <c r="AC741" s="39">
        <v>0</v>
      </c>
      <c r="AD741" s="39">
        <v>0</v>
      </c>
      <c r="AE741" s="39">
        <v>0</v>
      </c>
      <c r="AF741" s="39">
        <v>0</v>
      </c>
      <c r="AG741" s="39">
        <v>0</v>
      </c>
      <c r="AH741" s="39">
        <v>0</v>
      </c>
      <c r="AI741" s="39">
        <v>1</v>
      </c>
      <c r="AJ741" s="39">
        <v>0</v>
      </c>
      <c r="AK741" s="39">
        <v>0</v>
      </c>
      <c r="AL741" s="39">
        <v>0</v>
      </c>
      <c r="AM741" s="39">
        <v>0</v>
      </c>
      <c r="AN741" s="39">
        <v>0</v>
      </c>
      <c r="AO741" s="39">
        <v>0</v>
      </c>
      <c r="AP741" s="39"/>
    </row>
    <row r="742" spans="1:42">
      <c r="A742" s="27" t="s">
        <v>2575</v>
      </c>
      <c r="B742" s="27" t="s">
        <v>1748</v>
      </c>
      <c r="C742" s="28">
        <v>65823</v>
      </c>
      <c r="D742" s="28">
        <v>273280</v>
      </c>
      <c r="E742" s="27" t="s">
        <v>1824</v>
      </c>
      <c r="F742" s="28">
        <v>427</v>
      </c>
      <c r="G742" s="28">
        <v>640</v>
      </c>
      <c r="H742" s="39">
        <v>2</v>
      </c>
      <c r="I742" s="40">
        <f t="shared" si="4"/>
        <v>0</v>
      </c>
      <c r="J742" s="33">
        <f t="shared" si="5"/>
        <v>0.66718750000000004</v>
      </c>
      <c r="K742" s="41">
        <v>4552.0780000000004</v>
      </c>
      <c r="L742" s="41">
        <v>80.737620000000007</v>
      </c>
      <c r="M742" s="39">
        <v>0</v>
      </c>
      <c r="N742" s="39">
        <v>0</v>
      </c>
      <c r="O742" s="39">
        <v>0</v>
      </c>
      <c r="P742" s="39">
        <v>0</v>
      </c>
      <c r="Q742" s="39">
        <v>0</v>
      </c>
      <c r="R742" s="39">
        <v>1</v>
      </c>
      <c r="S742" s="39">
        <v>0</v>
      </c>
      <c r="T742" s="39">
        <v>0</v>
      </c>
      <c r="U742" s="39">
        <v>0</v>
      </c>
      <c r="V742" s="39">
        <v>0</v>
      </c>
      <c r="W742" s="39">
        <v>0</v>
      </c>
      <c r="X742" s="39">
        <v>0</v>
      </c>
      <c r="Y742" s="39">
        <v>0</v>
      </c>
      <c r="Z742" s="39">
        <v>0</v>
      </c>
      <c r="AA742" s="39">
        <v>0</v>
      </c>
      <c r="AB742" s="39">
        <v>0</v>
      </c>
      <c r="AC742" s="39">
        <v>0</v>
      </c>
      <c r="AD742" s="39">
        <v>0</v>
      </c>
      <c r="AE742" s="39">
        <v>0</v>
      </c>
      <c r="AF742" s="39">
        <v>0</v>
      </c>
      <c r="AG742" s="39">
        <v>0</v>
      </c>
      <c r="AH742" s="39">
        <v>0</v>
      </c>
      <c r="AI742" s="39">
        <v>1</v>
      </c>
      <c r="AJ742" s="39">
        <v>0</v>
      </c>
      <c r="AK742" s="39">
        <v>0</v>
      </c>
      <c r="AL742" s="39">
        <v>0</v>
      </c>
      <c r="AM742" s="39">
        <v>0</v>
      </c>
      <c r="AN742" s="39">
        <v>0</v>
      </c>
      <c r="AO742" s="39">
        <v>0</v>
      </c>
      <c r="AP742" s="39"/>
    </row>
    <row r="743" spans="1:42">
      <c r="A743" s="27" t="s">
        <v>2576</v>
      </c>
      <c r="B743" s="27" t="s">
        <v>1749</v>
      </c>
      <c r="C743" s="28">
        <v>56400</v>
      </c>
      <c r="D743" s="28">
        <v>273280</v>
      </c>
      <c r="E743" s="27" t="s">
        <v>1824</v>
      </c>
      <c r="F743" s="28">
        <v>427</v>
      </c>
      <c r="G743" s="28">
        <v>640</v>
      </c>
      <c r="H743" s="39">
        <v>2</v>
      </c>
      <c r="I743" s="40">
        <f t="shared" si="4"/>
        <v>0</v>
      </c>
      <c r="J743" s="33">
        <f t="shared" si="5"/>
        <v>0.66718750000000004</v>
      </c>
      <c r="K743" s="41">
        <v>3528.2440000000001</v>
      </c>
      <c r="L743" s="41">
        <v>70.482749999999996</v>
      </c>
      <c r="M743" s="39">
        <v>0</v>
      </c>
      <c r="N743" s="39">
        <v>0</v>
      </c>
      <c r="O743" s="39">
        <v>0</v>
      </c>
      <c r="P743" s="39">
        <v>0</v>
      </c>
      <c r="Q743" s="39">
        <v>0</v>
      </c>
      <c r="R743" s="39">
        <v>1</v>
      </c>
      <c r="S743" s="39">
        <v>0</v>
      </c>
      <c r="T743" s="39">
        <v>0</v>
      </c>
      <c r="U743" s="39">
        <v>0</v>
      </c>
      <c r="V743" s="39">
        <v>0</v>
      </c>
      <c r="W743" s="39">
        <v>0</v>
      </c>
      <c r="X743" s="39">
        <v>0</v>
      </c>
      <c r="Y743" s="39">
        <v>0</v>
      </c>
      <c r="Z743" s="39">
        <v>0</v>
      </c>
      <c r="AA743" s="39">
        <v>0</v>
      </c>
      <c r="AB743" s="39">
        <v>0</v>
      </c>
      <c r="AC743" s="39">
        <v>0</v>
      </c>
      <c r="AD743" s="39">
        <v>0</v>
      </c>
      <c r="AE743" s="39">
        <v>0</v>
      </c>
      <c r="AF743" s="39">
        <v>0</v>
      </c>
      <c r="AG743" s="39">
        <v>0</v>
      </c>
      <c r="AH743" s="39">
        <v>0</v>
      </c>
      <c r="AI743" s="39">
        <v>1</v>
      </c>
      <c r="AJ743" s="39">
        <v>0</v>
      </c>
      <c r="AK743" s="39">
        <v>0</v>
      </c>
      <c r="AL743" s="39">
        <v>0</v>
      </c>
      <c r="AM743" s="39">
        <v>0</v>
      </c>
      <c r="AN743" s="39">
        <v>0</v>
      </c>
      <c r="AO743" s="39">
        <v>0</v>
      </c>
      <c r="AP743" s="39"/>
    </row>
    <row r="744" spans="1:42">
      <c r="A744" s="27" t="s">
        <v>2577</v>
      </c>
      <c r="B744" s="27" t="s">
        <v>1750</v>
      </c>
      <c r="C744" s="28">
        <v>55819</v>
      </c>
      <c r="D744" s="28">
        <v>273280</v>
      </c>
      <c r="E744" s="27" t="s">
        <v>1824</v>
      </c>
      <c r="F744" s="28">
        <v>427</v>
      </c>
      <c r="G744" s="28">
        <v>640</v>
      </c>
      <c r="H744" s="39">
        <v>2</v>
      </c>
      <c r="I744" s="40">
        <f t="shared" si="4"/>
        <v>0</v>
      </c>
      <c r="J744" s="33">
        <f t="shared" si="5"/>
        <v>0.66718750000000004</v>
      </c>
      <c r="K744" s="41">
        <v>3664.39</v>
      </c>
      <c r="L744" s="41">
        <v>80.938010000000006</v>
      </c>
      <c r="M744" s="39">
        <v>0</v>
      </c>
      <c r="N744" s="39">
        <v>0</v>
      </c>
      <c r="O744" s="39">
        <v>0</v>
      </c>
      <c r="P744" s="39">
        <v>0</v>
      </c>
      <c r="Q744" s="39">
        <v>0</v>
      </c>
      <c r="R744" s="39">
        <v>1</v>
      </c>
      <c r="S744" s="39">
        <v>0</v>
      </c>
      <c r="T744" s="39">
        <v>0</v>
      </c>
      <c r="U744" s="39">
        <v>0</v>
      </c>
      <c r="V744" s="39">
        <v>0</v>
      </c>
      <c r="W744" s="39">
        <v>0</v>
      </c>
      <c r="X744" s="39">
        <v>0</v>
      </c>
      <c r="Y744" s="39">
        <v>0</v>
      </c>
      <c r="Z744" s="39">
        <v>0</v>
      </c>
      <c r="AA744" s="39">
        <v>0</v>
      </c>
      <c r="AB744" s="39">
        <v>0</v>
      </c>
      <c r="AC744" s="39">
        <v>0</v>
      </c>
      <c r="AD744" s="39">
        <v>0</v>
      </c>
      <c r="AE744" s="39">
        <v>0</v>
      </c>
      <c r="AF744" s="39">
        <v>0</v>
      </c>
      <c r="AG744" s="39">
        <v>0</v>
      </c>
      <c r="AH744" s="39">
        <v>0</v>
      </c>
      <c r="AI744" s="39">
        <v>1</v>
      </c>
      <c r="AJ744" s="39">
        <v>0</v>
      </c>
      <c r="AK744" s="39">
        <v>0</v>
      </c>
      <c r="AL744" s="39">
        <v>0</v>
      </c>
      <c r="AM744" s="39">
        <v>0</v>
      </c>
      <c r="AN744" s="39">
        <v>0</v>
      </c>
      <c r="AO744" s="39">
        <v>0</v>
      </c>
      <c r="AP744" s="39"/>
    </row>
    <row r="745" spans="1:42">
      <c r="A745" s="27" t="s">
        <v>2578</v>
      </c>
      <c r="B745" s="27" t="s">
        <v>842</v>
      </c>
      <c r="C745" s="28">
        <v>26805</v>
      </c>
      <c r="D745" s="28">
        <v>273280</v>
      </c>
      <c r="E745" s="27" t="s">
        <v>1824</v>
      </c>
      <c r="F745" s="28">
        <v>427</v>
      </c>
      <c r="G745" s="28">
        <v>640</v>
      </c>
      <c r="H745" s="39">
        <v>2</v>
      </c>
      <c r="I745" s="40">
        <f t="shared" si="4"/>
        <v>0</v>
      </c>
      <c r="J745" s="33">
        <f t="shared" si="5"/>
        <v>0.66718750000000004</v>
      </c>
      <c r="K745" s="41">
        <v>1092.972</v>
      </c>
      <c r="L745" s="41">
        <v>89.446730000000002</v>
      </c>
      <c r="M745" s="39">
        <v>0</v>
      </c>
      <c r="N745" s="39">
        <v>0</v>
      </c>
      <c r="O745" s="39">
        <v>0</v>
      </c>
      <c r="P745" s="39">
        <v>0</v>
      </c>
      <c r="Q745" s="39">
        <v>0</v>
      </c>
      <c r="R745" s="39">
        <v>1</v>
      </c>
      <c r="S745" s="39">
        <v>0</v>
      </c>
      <c r="T745" s="39">
        <v>0</v>
      </c>
      <c r="U745" s="39">
        <v>0</v>
      </c>
      <c r="V745" s="39">
        <v>0</v>
      </c>
      <c r="W745" s="39">
        <v>0</v>
      </c>
      <c r="X745" s="39">
        <v>0</v>
      </c>
      <c r="Y745" s="39">
        <v>0</v>
      </c>
      <c r="Z745" s="39">
        <v>0</v>
      </c>
      <c r="AA745" s="39">
        <v>0</v>
      </c>
      <c r="AB745" s="39">
        <v>0</v>
      </c>
      <c r="AC745" s="39">
        <v>0</v>
      </c>
      <c r="AD745" s="39">
        <v>0</v>
      </c>
      <c r="AE745" s="39">
        <v>0</v>
      </c>
      <c r="AF745" s="39">
        <v>0</v>
      </c>
      <c r="AG745" s="39">
        <v>0</v>
      </c>
      <c r="AH745" s="39">
        <v>0</v>
      </c>
      <c r="AI745" s="39">
        <v>1</v>
      </c>
      <c r="AJ745" s="39">
        <v>0</v>
      </c>
      <c r="AK745" s="39">
        <v>0</v>
      </c>
      <c r="AL745" s="39">
        <v>0</v>
      </c>
      <c r="AM745" s="39">
        <v>0</v>
      </c>
      <c r="AN745" s="39">
        <v>0</v>
      </c>
      <c r="AO745" s="39">
        <v>0</v>
      </c>
      <c r="AP745" s="39"/>
    </row>
    <row r="746" spans="1:42">
      <c r="A746" s="27" t="s">
        <v>2579</v>
      </c>
      <c r="B746" s="27" t="s">
        <v>1751</v>
      </c>
      <c r="C746" s="28">
        <v>26110</v>
      </c>
      <c r="D746" s="28">
        <v>273280</v>
      </c>
      <c r="E746" s="27" t="s">
        <v>1824</v>
      </c>
      <c r="F746" s="28">
        <v>427</v>
      </c>
      <c r="G746" s="28">
        <v>640</v>
      </c>
      <c r="H746" s="39">
        <v>2</v>
      </c>
      <c r="I746" s="40">
        <f t="shared" si="4"/>
        <v>0</v>
      </c>
      <c r="J746" s="33">
        <f t="shared" si="5"/>
        <v>0.66718750000000004</v>
      </c>
      <c r="K746" s="41">
        <v>1102.2170000000001</v>
      </c>
      <c r="L746" s="41">
        <v>83.955029999999994</v>
      </c>
      <c r="M746" s="39">
        <v>0</v>
      </c>
      <c r="N746" s="39">
        <v>0</v>
      </c>
      <c r="O746" s="39">
        <v>0</v>
      </c>
      <c r="P746" s="39">
        <v>0</v>
      </c>
      <c r="Q746" s="39">
        <v>0</v>
      </c>
      <c r="R746" s="39">
        <v>1</v>
      </c>
      <c r="S746" s="39">
        <v>0</v>
      </c>
      <c r="T746" s="39">
        <v>0</v>
      </c>
      <c r="U746" s="39">
        <v>0</v>
      </c>
      <c r="V746" s="39">
        <v>0</v>
      </c>
      <c r="W746" s="39">
        <v>0</v>
      </c>
      <c r="X746" s="39">
        <v>0</v>
      </c>
      <c r="Y746" s="39">
        <v>0</v>
      </c>
      <c r="Z746" s="39">
        <v>0</v>
      </c>
      <c r="AA746" s="39">
        <v>0</v>
      </c>
      <c r="AB746" s="39">
        <v>0</v>
      </c>
      <c r="AC746" s="39">
        <v>0</v>
      </c>
      <c r="AD746" s="39">
        <v>0</v>
      </c>
      <c r="AE746" s="39">
        <v>0</v>
      </c>
      <c r="AF746" s="39">
        <v>0</v>
      </c>
      <c r="AG746" s="39">
        <v>0</v>
      </c>
      <c r="AH746" s="39">
        <v>0</v>
      </c>
      <c r="AI746" s="39">
        <v>1</v>
      </c>
      <c r="AJ746" s="39">
        <v>0</v>
      </c>
      <c r="AK746" s="39">
        <v>0</v>
      </c>
      <c r="AL746" s="39">
        <v>0</v>
      </c>
      <c r="AM746" s="39">
        <v>0</v>
      </c>
      <c r="AN746" s="39">
        <v>0</v>
      </c>
      <c r="AO746" s="39">
        <v>0</v>
      </c>
      <c r="AP746" s="39"/>
    </row>
    <row r="747" spans="1:42">
      <c r="A747" s="27" t="s">
        <v>2580</v>
      </c>
      <c r="B747" s="27" t="s">
        <v>843</v>
      </c>
      <c r="C747" s="28">
        <v>28727</v>
      </c>
      <c r="D747" s="28">
        <v>273280</v>
      </c>
      <c r="E747" s="27" t="s">
        <v>1824</v>
      </c>
      <c r="F747" s="28">
        <v>427</v>
      </c>
      <c r="G747" s="28">
        <v>640</v>
      </c>
      <c r="H747" s="39">
        <v>2</v>
      </c>
      <c r="I747" s="40">
        <f t="shared" si="4"/>
        <v>0</v>
      </c>
      <c r="J747" s="33">
        <f t="shared" si="5"/>
        <v>0.66718750000000004</v>
      </c>
      <c r="K747" s="41">
        <v>1261.2260000000001</v>
      </c>
      <c r="L747" s="41">
        <v>86.102789999999999</v>
      </c>
      <c r="M747" s="39">
        <v>0</v>
      </c>
      <c r="N747" s="39">
        <v>0</v>
      </c>
      <c r="O747" s="39">
        <v>0</v>
      </c>
      <c r="P747" s="39">
        <v>0</v>
      </c>
      <c r="Q747" s="39">
        <v>0</v>
      </c>
      <c r="R747" s="39">
        <v>1</v>
      </c>
      <c r="S747" s="39">
        <v>0</v>
      </c>
      <c r="T747" s="39">
        <v>0</v>
      </c>
      <c r="U747" s="39">
        <v>0</v>
      </c>
      <c r="V747" s="39">
        <v>0</v>
      </c>
      <c r="W747" s="39">
        <v>0</v>
      </c>
      <c r="X747" s="39">
        <v>0</v>
      </c>
      <c r="Y747" s="39">
        <v>0</v>
      </c>
      <c r="Z747" s="39">
        <v>0</v>
      </c>
      <c r="AA747" s="39">
        <v>0</v>
      </c>
      <c r="AB747" s="39">
        <v>0</v>
      </c>
      <c r="AC747" s="39">
        <v>0</v>
      </c>
      <c r="AD747" s="39">
        <v>0</v>
      </c>
      <c r="AE747" s="39">
        <v>0</v>
      </c>
      <c r="AF747" s="39">
        <v>0</v>
      </c>
      <c r="AG747" s="39">
        <v>0</v>
      </c>
      <c r="AH747" s="39">
        <v>0</v>
      </c>
      <c r="AI747" s="39">
        <v>1</v>
      </c>
      <c r="AJ747" s="39">
        <v>0</v>
      </c>
      <c r="AK747" s="39">
        <v>0</v>
      </c>
      <c r="AL747" s="39">
        <v>0</v>
      </c>
      <c r="AM747" s="39">
        <v>0</v>
      </c>
      <c r="AN747" s="39">
        <v>0</v>
      </c>
      <c r="AO747" s="39">
        <v>0</v>
      </c>
      <c r="AP747" s="39"/>
    </row>
    <row r="748" spans="1:42">
      <c r="A748" s="27" t="s">
        <v>2581</v>
      </c>
      <c r="B748" s="27" t="s">
        <v>844</v>
      </c>
      <c r="C748" s="28">
        <v>29797</v>
      </c>
      <c r="D748" s="28">
        <v>273280</v>
      </c>
      <c r="E748" s="27" t="s">
        <v>1824</v>
      </c>
      <c r="F748" s="28">
        <v>427</v>
      </c>
      <c r="G748" s="28">
        <v>640</v>
      </c>
      <c r="H748" s="39">
        <v>2</v>
      </c>
      <c r="I748" s="40">
        <f t="shared" si="4"/>
        <v>0</v>
      </c>
      <c r="J748" s="33">
        <f t="shared" si="5"/>
        <v>0.66718750000000004</v>
      </c>
      <c r="K748" s="41">
        <v>1096.383</v>
      </c>
      <c r="L748" s="41">
        <v>76.759</v>
      </c>
      <c r="M748" s="39">
        <v>0</v>
      </c>
      <c r="N748" s="39">
        <v>0</v>
      </c>
      <c r="O748" s="39">
        <v>0</v>
      </c>
      <c r="P748" s="39">
        <v>0</v>
      </c>
      <c r="Q748" s="39">
        <v>0</v>
      </c>
      <c r="R748" s="39">
        <v>1</v>
      </c>
      <c r="S748" s="39">
        <v>0</v>
      </c>
      <c r="T748" s="39">
        <v>0</v>
      </c>
      <c r="U748" s="39">
        <v>0</v>
      </c>
      <c r="V748" s="39">
        <v>0</v>
      </c>
      <c r="W748" s="39">
        <v>0</v>
      </c>
      <c r="X748" s="39">
        <v>0</v>
      </c>
      <c r="Y748" s="39">
        <v>0</v>
      </c>
      <c r="Z748" s="39">
        <v>0</v>
      </c>
      <c r="AA748" s="39">
        <v>0</v>
      </c>
      <c r="AB748" s="39">
        <v>0</v>
      </c>
      <c r="AC748" s="39">
        <v>0</v>
      </c>
      <c r="AD748" s="39">
        <v>0</v>
      </c>
      <c r="AE748" s="39">
        <v>0</v>
      </c>
      <c r="AF748" s="39">
        <v>0</v>
      </c>
      <c r="AG748" s="39">
        <v>0</v>
      </c>
      <c r="AH748" s="39">
        <v>0</v>
      </c>
      <c r="AI748" s="39">
        <v>1</v>
      </c>
      <c r="AJ748" s="39">
        <v>0</v>
      </c>
      <c r="AK748" s="39">
        <v>0</v>
      </c>
      <c r="AL748" s="39">
        <v>0</v>
      </c>
      <c r="AM748" s="39">
        <v>0</v>
      </c>
      <c r="AN748" s="39">
        <v>0</v>
      </c>
      <c r="AO748" s="39">
        <v>0</v>
      </c>
      <c r="AP748" s="39"/>
    </row>
    <row r="749" spans="1:42">
      <c r="A749" s="27" t="s">
        <v>2582</v>
      </c>
      <c r="B749" s="27" t="s">
        <v>845</v>
      </c>
      <c r="C749" s="28">
        <v>29547</v>
      </c>
      <c r="D749" s="28">
        <v>273280</v>
      </c>
      <c r="E749" s="27" t="s">
        <v>1824</v>
      </c>
      <c r="F749" s="28">
        <v>427</v>
      </c>
      <c r="G749" s="28">
        <v>640</v>
      </c>
      <c r="H749" s="39">
        <v>2</v>
      </c>
      <c r="I749" s="40">
        <f t="shared" si="4"/>
        <v>0</v>
      </c>
      <c r="J749" s="33">
        <f t="shared" si="5"/>
        <v>0.66718750000000004</v>
      </c>
      <c r="K749" s="41">
        <v>921.9194</v>
      </c>
      <c r="L749" s="41">
        <v>75.850570000000005</v>
      </c>
      <c r="M749" s="39">
        <v>0</v>
      </c>
      <c r="N749" s="39">
        <v>0</v>
      </c>
      <c r="O749" s="39">
        <v>0</v>
      </c>
      <c r="P749" s="39">
        <v>0</v>
      </c>
      <c r="Q749" s="39">
        <v>0</v>
      </c>
      <c r="R749" s="39">
        <v>1</v>
      </c>
      <c r="S749" s="39">
        <v>0</v>
      </c>
      <c r="T749" s="39">
        <v>0</v>
      </c>
      <c r="U749" s="39">
        <v>0</v>
      </c>
      <c r="V749" s="39">
        <v>0</v>
      </c>
      <c r="W749" s="39">
        <v>0</v>
      </c>
      <c r="X749" s="39">
        <v>0</v>
      </c>
      <c r="Y749" s="39">
        <v>0</v>
      </c>
      <c r="Z749" s="39">
        <v>0</v>
      </c>
      <c r="AA749" s="39">
        <v>0</v>
      </c>
      <c r="AB749" s="39">
        <v>0</v>
      </c>
      <c r="AC749" s="39">
        <v>0</v>
      </c>
      <c r="AD749" s="39">
        <v>0</v>
      </c>
      <c r="AE749" s="39">
        <v>0</v>
      </c>
      <c r="AF749" s="39">
        <v>0</v>
      </c>
      <c r="AG749" s="39">
        <v>0</v>
      </c>
      <c r="AH749" s="39">
        <v>0</v>
      </c>
      <c r="AI749" s="39">
        <v>1</v>
      </c>
      <c r="AJ749" s="39">
        <v>0</v>
      </c>
      <c r="AK749" s="39">
        <v>0</v>
      </c>
      <c r="AL749" s="39">
        <v>0</v>
      </c>
      <c r="AM749" s="39">
        <v>0</v>
      </c>
      <c r="AN749" s="39">
        <v>0</v>
      </c>
      <c r="AO749" s="39">
        <v>0</v>
      </c>
      <c r="AP749" s="39"/>
    </row>
    <row r="750" spans="1:42">
      <c r="A750" s="27" t="s">
        <v>2583</v>
      </c>
      <c r="B750" s="27" t="s">
        <v>846</v>
      </c>
      <c r="C750" s="28">
        <v>28459</v>
      </c>
      <c r="D750" s="28">
        <v>273280</v>
      </c>
      <c r="E750" s="27" t="s">
        <v>1824</v>
      </c>
      <c r="F750" s="28">
        <v>427</v>
      </c>
      <c r="G750" s="28">
        <v>640</v>
      </c>
      <c r="H750" s="39">
        <v>2</v>
      </c>
      <c r="I750" s="40">
        <f t="shared" si="4"/>
        <v>0</v>
      </c>
      <c r="J750" s="33">
        <f t="shared" si="5"/>
        <v>0.66718750000000004</v>
      </c>
      <c r="K750" s="41">
        <v>699.50139999999999</v>
      </c>
      <c r="L750" s="41">
        <v>35.669049999999999</v>
      </c>
      <c r="M750" s="39">
        <v>0</v>
      </c>
      <c r="N750" s="39">
        <v>0</v>
      </c>
      <c r="O750" s="39">
        <v>0</v>
      </c>
      <c r="P750" s="39">
        <v>0</v>
      </c>
      <c r="Q750" s="39">
        <v>0</v>
      </c>
      <c r="R750" s="39">
        <v>1</v>
      </c>
      <c r="S750" s="39">
        <v>0</v>
      </c>
      <c r="T750" s="39">
        <v>0</v>
      </c>
      <c r="U750" s="39">
        <v>0</v>
      </c>
      <c r="V750" s="39">
        <v>0</v>
      </c>
      <c r="W750" s="39">
        <v>0</v>
      </c>
      <c r="X750" s="39">
        <v>0</v>
      </c>
      <c r="Y750" s="39">
        <v>0</v>
      </c>
      <c r="Z750" s="39">
        <v>0</v>
      </c>
      <c r="AA750" s="39">
        <v>0</v>
      </c>
      <c r="AB750" s="39">
        <v>0</v>
      </c>
      <c r="AC750" s="39">
        <v>0</v>
      </c>
      <c r="AD750" s="39">
        <v>0</v>
      </c>
      <c r="AE750" s="39">
        <v>0</v>
      </c>
      <c r="AF750" s="39">
        <v>0</v>
      </c>
      <c r="AG750" s="39">
        <v>0</v>
      </c>
      <c r="AH750" s="39">
        <v>0</v>
      </c>
      <c r="AI750" s="39">
        <v>1</v>
      </c>
      <c r="AJ750" s="39">
        <v>0</v>
      </c>
      <c r="AK750" s="39">
        <v>0</v>
      </c>
      <c r="AL750" s="39">
        <v>0</v>
      </c>
      <c r="AM750" s="39">
        <v>0</v>
      </c>
      <c r="AN750" s="39">
        <v>0</v>
      </c>
      <c r="AO750" s="39">
        <v>0</v>
      </c>
      <c r="AP750" s="39"/>
    </row>
    <row r="751" spans="1:42">
      <c r="A751" s="27" t="s">
        <v>2584</v>
      </c>
      <c r="B751" s="27" t="s">
        <v>847</v>
      </c>
      <c r="C751" s="28">
        <v>33483</v>
      </c>
      <c r="D751" s="28">
        <v>273280</v>
      </c>
      <c r="E751" s="27" t="s">
        <v>1824</v>
      </c>
      <c r="F751" s="28">
        <v>427</v>
      </c>
      <c r="G751" s="28">
        <v>640</v>
      </c>
      <c r="H751" s="39">
        <v>2</v>
      </c>
      <c r="I751" s="40">
        <f t="shared" si="4"/>
        <v>0</v>
      </c>
      <c r="J751" s="33">
        <f t="shared" si="5"/>
        <v>0.66718750000000004</v>
      </c>
      <c r="K751" s="41">
        <v>935.25850000000003</v>
      </c>
      <c r="L751" s="41">
        <v>44.125790000000002</v>
      </c>
      <c r="M751" s="39">
        <v>0</v>
      </c>
      <c r="N751" s="39">
        <v>0</v>
      </c>
      <c r="O751" s="39">
        <v>0</v>
      </c>
      <c r="P751" s="39">
        <v>0</v>
      </c>
      <c r="Q751" s="39">
        <v>0</v>
      </c>
      <c r="R751" s="39">
        <v>1</v>
      </c>
      <c r="S751" s="39">
        <v>0</v>
      </c>
      <c r="T751" s="39">
        <v>0</v>
      </c>
      <c r="U751" s="39">
        <v>0</v>
      </c>
      <c r="V751" s="39">
        <v>0</v>
      </c>
      <c r="W751" s="39">
        <v>0</v>
      </c>
      <c r="X751" s="39">
        <v>0</v>
      </c>
      <c r="Y751" s="39">
        <v>0</v>
      </c>
      <c r="Z751" s="39">
        <v>0</v>
      </c>
      <c r="AA751" s="39">
        <v>0</v>
      </c>
      <c r="AB751" s="39">
        <v>0</v>
      </c>
      <c r="AC751" s="39">
        <v>0</v>
      </c>
      <c r="AD751" s="39">
        <v>0</v>
      </c>
      <c r="AE751" s="39">
        <v>0</v>
      </c>
      <c r="AF751" s="39">
        <v>0</v>
      </c>
      <c r="AG751" s="39">
        <v>0</v>
      </c>
      <c r="AH751" s="39">
        <v>0</v>
      </c>
      <c r="AI751" s="39">
        <v>1</v>
      </c>
      <c r="AJ751" s="39">
        <v>0</v>
      </c>
      <c r="AK751" s="39">
        <v>0</v>
      </c>
      <c r="AL751" s="39">
        <v>0</v>
      </c>
      <c r="AM751" s="39">
        <v>0</v>
      </c>
      <c r="AN751" s="39">
        <v>0</v>
      </c>
      <c r="AO751" s="39">
        <v>0</v>
      </c>
      <c r="AP751" s="39"/>
    </row>
    <row r="752" spans="1:42">
      <c r="A752" s="27" t="s">
        <v>2585</v>
      </c>
      <c r="B752" s="27" t="s">
        <v>848</v>
      </c>
      <c r="C752" s="28">
        <v>31498</v>
      </c>
      <c r="D752" s="28">
        <v>273280</v>
      </c>
      <c r="E752" s="27" t="s">
        <v>1824</v>
      </c>
      <c r="F752" s="28">
        <v>427</v>
      </c>
      <c r="G752" s="28">
        <v>640</v>
      </c>
      <c r="H752" s="39">
        <v>2</v>
      </c>
      <c r="I752" s="40">
        <f t="shared" si="4"/>
        <v>0</v>
      </c>
      <c r="J752" s="33">
        <f t="shared" si="5"/>
        <v>0.66718750000000004</v>
      </c>
      <c r="K752" s="41">
        <v>754.24239999999998</v>
      </c>
      <c r="L752" s="41">
        <v>32.153959999999998</v>
      </c>
      <c r="M752" s="39">
        <v>0</v>
      </c>
      <c r="N752" s="39">
        <v>0</v>
      </c>
      <c r="O752" s="39">
        <v>0</v>
      </c>
      <c r="P752" s="39">
        <v>0</v>
      </c>
      <c r="Q752" s="39">
        <v>0</v>
      </c>
      <c r="R752" s="39">
        <v>1</v>
      </c>
      <c r="S752" s="39">
        <v>0</v>
      </c>
      <c r="T752" s="39">
        <v>0</v>
      </c>
      <c r="U752" s="39">
        <v>0</v>
      </c>
      <c r="V752" s="39">
        <v>0</v>
      </c>
      <c r="W752" s="39">
        <v>0</v>
      </c>
      <c r="X752" s="39">
        <v>0</v>
      </c>
      <c r="Y752" s="39">
        <v>0</v>
      </c>
      <c r="Z752" s="39">
        <v>0</v>
      </c>
      <c r="AA752" s="39">
        <v>0</v>
      </c>
      <c r="AB752" s="39">
        <v>0</v>
      </c>
      <c r="AC752" s="39">
        <v>0</v>
      </c>
      <c r="AD752" s="39">
        <v>0</v>
      </c>
      <c r="AE752" s="39">
        <v>0</v>
      </c>
      <c r="AF752" s="39">
        <v>0</v>
      </c>
      <c r="AG752" s="39">
        <v>0</v>
      </c>
      <c r="AH752" s="39">
        <v>0</v>
      </c>
      <c r="AI752" s="39">
        <v>1</v>
      </c>
      <c r="AJ752" s="39">
        <v>0</v>
      </c>
      <c r="AK752" s="39">
        <v>0</v>
      </c>
      <c r="AL752" s="39">
        <v>0</v>
      </c>
      <c r="AM752" s="39">
        <v>0</v>
      </c>
      <c r="AN752" s="39">
        <v>0</v>
      </c>
      <c r="AO752" s="39">
        <v>0</v>
      </c>
      <c r="AP752" s="39"/>
    </row>
    <row r="753" spans="1:42">
      <c r="A753" s="27" t="s">
        <v>2586</v>
      </c>
      <c r="B753" s="27" t="s">
        <v>849</v>
      </c>
      <c r="C753" s="28">
        <v>49740</v>
      </c>
      <c r="D753" s="28">
        <v>273280</v>
      </c>
      <c r="E753" s="27" t="s">
        <v>1824</v>
      </c>
      <c r="F753" s="28">
        <v>427</v>
      </c>
      <c r="G753" s="28">
        <v>640</v>
      </c>
      <c r="H753" s="39">
        <v>2</v>
      </c>
      <c r="I753" s="40">
        <f t="shared" si="4"/>
        <v>0</v>
      </c>
      <c r="J753" s="33">
        <f t="shared" si="5"/>
        <v>0.66718750000000004</v>
      </c>
      <c r="K753" s="41">
        <v>3488.127</v>
      </c>
      <c r="L753" s="41">
        <v>93.444029999999998</v>
      </c>
      <c r="M753" s="39">
        <v>0</v>
      </c>
      <c r="N753" s="39">
        <v>0</v>
      </c>
      <c r="O753" s="39">
        <v>0</v>
      </c>
      <c r="P753" s="39">
        <v>0</v>
      </c>
      <c r="Q753" s="39">
        <v>0</v>
      </c>
      <c r="R753" s="39">
        <v>1</v>
      </c>
      <c r="S753" s="39">
        <v>0</v>
      </c>
      <c r="T753" s="39">
        <v>0</v>
      </c>
      <c r="U753" s="39">
        <v>0</v>
      </c>
      <c r="V753" s="39">
        <v>0</v>
      </c>
      <c r="W753" s="39">
        <v>0</v>
      </c>
      <c r="X753" s="39">
        <v>0</v>
      </c>
      <c r="Y753" s="39">
        <v>0</v>
      </c>
      <c r="Z753" s="39">
        <v>0</v>
      </c>
      <c r="AA753" s="39">
        <v>0</v>
      </c>
      <c r="AB753" s="39">
        <v>0</v>
      </c>
      <c r="AC753" s="39">
        <v>0</v>
      </c>
      <c r="AD753" s="39">
        <v>0</v>
      </c>
      <c r="AE753" s="39">
        <v>0</v>
      </c>
      <c r="AF753" s="39">
        <v>0</v>
      </c>
      <c r="AG753" s="39">
        <v>0</v>
      </c>
      <c r="AH753" s="39">
        <v>0</v>
      </c>
      <c r="AI753" s="39">
        <v>1</v>
      </c>
      <c r="AJ753" s="39">
        <v>0</v>
      </c>
      <c r="AK753" s="39">
        <v>0</v>
      </c>
      <c r="AL753" s="39">
        <v>0</v>
      </c>
      <c r="AM753" s="39">
        <v>0</v>
      </c>
      <c r="AN753" s="39">
        <v>0</v>
      </c>
      <c r="AO753" s="39">
        <v>0</v>
      </c>
      <c r="AP753" s="39"/>
    </row>
    <row r="754" spans="1:42">
      <c r="A754" s="27" t="s">
        <v>2587</v>
      </c>
      <c r="B754" s="27" t="s">
        <v>850</v>
      </c>
      <c r="C754" s="28">
        <v>63183</v>
      </c>
      <c r="D754" s="28">
        <v>273280</v>
      </c>
      <c r="E754" s="27" t="s">
        <v>1824</v>
      </c>
      <c r="F754" s="28">
        <v>427</v>
      </c>
      <c r="G754" s="28">
        <v>640</v>
      </c>
      <c r="H754" s="39">
        <v>2</v>
      </c>
      <c r="I754" s="40">
        <f t="shared" si="4"/>
        <v>0</v>
      </c>
      <c r="J754" s="33">
        <f t="shared" si="5"/>
        <v>0.66718750000000004</v>
      </c>
      <c r="K754" s="41">
        <v>3007.3110000000001</v>
      </c>
      <c r="L754" s="41">
        <v>81.720849999999999</v>
      </c>
      <c r="M754" s="39">
        <v>0</v>
      </c>
      <c r="N754" s="39">
        <v>0</v>
      </c>
      <c r="O754" s="39">
        <v>0</v>
      </c>
      <c r="P754" s="39">
        <v>0</v>
      </c>
      <c r="Q754" s="39">
        <v>0</v>
      </c>
      <c r="R754" s="39">
        <v>1</v>
      </c>
      <c r="S754" s="39">
        <v>0</v>
      </c>
      <c r="T754" s="39">
        <v>0</v>
      </c>
      <c r="U754" s="39">
        <v>0</v>
      </c>
      <c r="V754" s="39">
        <v>0</v>
      </c>
      <c r="W754" s="39">
        <v>0</v>
      </c>
      <c r="X754" s="39">
        <v>0</v>
      </c>
      <c r="Y754" s="39">
        <v>0</v>
      </c>
      <c r="Z754" s="39">
        <v>0</v>
      </c>
      <c r="AA754" s="39">
        <v>0</v>
      </c>
      <c r="AB754" s="39">
        <v>0</v>
      </c>
      <c r="AC754" s="39">
        <v>0</v>
      </c>
      <c r="AD754" s="39">
        <v>0</v>
      </c>
      <c r="AE754" s="39">
        <v>0</v>
      </c>
      <c r="AF754" s="39">
        <v>0</v>
      </c>
      <c r="AG754" s="39">
        <v>0</v>
      </c>
      <c r="AH754" s="39">
        <v>0</v>
      </c>
      <c r="AI754" s="39">
        <v>1</v>
      </c>
      <c r="AJ754" s="39">
        <v>0</v>
      </c>
      <c r="AK754" s="39">
        <v>0</v>
      </c>
      <c r="AL754" s="39">
        <v>0</v>
      </c>
      <c r="AM754" s="39">
        <v>0</v>
      </c>
      <c r="AN754" s="39">
        <v>0</v>
      </c>
      <c r="AO754" s="39">
        <v>0</v>
      </c>
      <c r="AP754" s="39"/>
    </row>
    <row r="755" spans="1:42">
      <c r="A755" s="27" t="s">
        <v>2588</v>
      </c>
      <c r="B755" s="27" t="s">
        <v>1592</v>
      </c>
      <c r="C755" s="28">
        <v>2813</v>
      </c>
      <c r="D755" s="28">
        <v>13440</v>
      </c>
      <c r="E755" s="27" t="s">
        <v>1824</v>
      </c>
      <c r="F755" s="28">
        <v>96</v>
      </c>
      <c r="G755" s="28">
        <v>140</v>
      </c>
      <c r="H755" s="39">
        <v>0</v>
      </c>
      <c r="I755" s="40">
        <f t="shared" si="4"/>
        <v>0</v>
      </c>
      <c r="J755" s="33">
        <f t="shared" si="5"/>
        <v>0.68571428571428572</v>
      </c>
      <c r="K755" s="41">
        <v>910.98919999999998</v>
      </c>
      <c r="L755" s="41">
        <v>41.439770000000003</v>
      </c>
      <c r="M755" s="39">
        <v>0</v>
      </c>
      <c r="N755" s="39">
        <v>0</v>
      </c>
      <c r="O755" s="39">
        <v>0</v>
      </c>
      <c r="P755" s="39">
        <v>0</v>
      </c>
      <c r="Q755" s="39">
        <v>0</v>
      </c>
      <c r="R755" s="39">
        <v>0</v>
      </c>
      <c r="S755" s="39">
        <v>1</v>
      </c>
      <c r="T755" s="39">
        <v>0</v>
      </c>
      <c r="U755" s="39">
        <v>0</v>
      </c>
      <c r="V755" s="39">
        <v>0</v>
      </c>
      <c r="W755" s="39">
        <v>0</v>
      </c>
      <c r="X755" s="39">
        <v>0</v>
      </c>
      <c r="Y755" s="39">
        <v>0</v>
      </c>
      <c r="Z755" s="39">
        <v>0</v>
      </c>
      <c r="AA755" s="39">
        <v>0</v>
      </c>
      <c r="AB755" s="39">
        <v>0</v>
      </c>
      <c r="AC755" s="39">
        <v>0</v>
      </c>
      <c r="AD755" s="39">
        <v>0</v>
      </c>
      <c r="AE755" s="39">
        <v>0</v>
      </c>
      <c r="AF755" s="39">
        <v>0</v>
      </c>
      <c r="AG755" s="39">
        <v>0</v>
      </c>
      <c r="AH755" s="39">
        <v>0</v>
      </c>
      <c r="AI755" s="39">
        <v>0</v>
      </c>
      <c r="AJ755" s="39">
        <v>1</v>
      </c>
      <c r="AK755" s="39">
        <v>0</v>
      </c>
      <c r="AL755" s="39">
        <v>0</v>
      </c>
      <c r="AM755" s="39">
        <v>0</v>
      </c>
      <c r="AN755" s="39">
        <v>0</v>
      </c>
      <c r="AO755" s="39">
        <v>0</v>
      </c>
      <c r="AP755" s="39"/>
    </row>
    <row r="756" spans="1:42">
      <c r="A756" s="27" t="s">
        <v>2589</v>
      </c>
      <c r="B756" s="27" t="s">
        <v>570</v>
      </c>
      <c r="C756" s="28">
        <v>71257</v>
      </c>
      <c r="D756" s="28">
        <v>273280</v>
      </c>
      <c r="E756" s="27" t="s">
        <v>1824</v>
      </c>
      <c r="F756" s="28">
        <v>427</v>
      </c>
      <c r="G756" s="28">
        <v>640</v>
      </c>
      <c r="H756" s="39">
        <v>2</v>
      </c>
      <c r="I756" s="40">
        <f t="shared" si="4"/>
        <v>0</v>
      </c>
      <c r="J756" s="33">
        <f t="shared" si="5"/>
        <v>0.66718750000000004</v>
      </c>
      <c r="K756" s="41">
        <v>8539.991</v>
      </c>
      <c r="L756" s="41">
        <v>62.256570000000004</v>
      </c>
      <c r="M756" s="39">
        <v>0</v>
      </c>
      <c r="N756" s="39">
        <v>0</v>
      </c>
      <c r="O756" s="39">
        <v>0</v>
      </c>
      <c r="P756" s="39">
        <v>0</v>
      </c>
      <c r="Q756" s="39">
        <v>0</v>
      </c>
      <c r="R756" s="39">
        <v>0</v>
      </c>
      <c r="S756" s="39">
        <v>1</v>
      </c>
      <c r="T756" s="39">
        <v>0</v>
      </c>
      <c r="U756" s="39">
        <v>0</v>
      </c>
      <c r="V756" s="39">
        <v>0</v>
      </c>
      <c r="W756" s="39">
        <v>0</v>
      </c>
      <c r="X756" s="39">
        <v>0</v>
      </c>
      <c r="Y756" s="39">
        <v>0</v>
      </c>
      <c r="Z756" s="39">
        <v>0</v>
      </c>
      <c r="AA756" s="39">
        <v>0</v>
      </c>
      <c r="AB756" s="39">
        <v>0</v>
      </c>
      <c r="AC756" s="39">
        <v>0</v>
      </c>
      <c r="AD756" s="39">
        <v>0</v>
      </c>
      <c r="AE756" s="39">
        <v>0</v>
      </c>
      <c r="AF756" s="39">
        <v>0</v>
      </c>
      <c r="AG756" s="39">
        <v>0</v>
      </c>
      <c r="AH756" s="39">
        <v>0</v>
      </c>
      <c r="AI756" s="39">
        <v>0</v>
      </c>
      <c r="AJ756" s="39">
        <v>1</v>
      </c>
      <c r="AK756" s="39">
        <v>0</v>
      </c>
      <c r="AL756" s="39">
        <v>0</v>
      </c>
      <c r="AM756" s="39">
        <v>0</v>
      </c>
      <c r="AN756" s="39">
        <v>0</v>
      </c>
      <c r="AO756" s="39">
        <v>0</v>
      </c>
      <c r="AP756" s="39"/>
    </row>
    <row r="757" spans="1:42">
      <c r="A757" s="27" t="s">
        <v>2590</v>
      </c>
      <c r="B757" s="27" t="s">
        <v>573</v>
      </c>
      <c r="C757" s="28">
        <v>82307</v>
      </c>
      <c r="D757" s="28">
        <v>273280</v>
      </c>
      <c r="E757" s="27" t="s">
        <v>1824</v>
      </c>
      <c r="F757" s="28">
        <v>427</v>
      </c>
      <c r="G757" s="28">
        <v>640</v>
      </c>
      <c r="H757" s="39">
        <v>2</v>
      </c>
      <c r="I757" s="40">
        <f t="shared" si="4"/>
        <v>0</v>
      </c>
      <c r="J757" s="33">
        <f t="shared" si="5"/>
        <v>0.66718750000000004</v>
      </c>
      <c r="K757" s="41">
        <v>11247.95</v>
      </c>
      <c r="L757" s="41">
        <v>80.068520000000007</v>
      </c>
      <c r="M757" s="39">
        <v>0</v>
      </c>
      <c r="N757" s="39">
        <v>0</v>
      </c>
      <c r="O757" s="39">
        <v>0</v>
      </c>
      <c r="P757" s="39">
        <v>0</v>
      </c>
      <c r="Q757" s="39">
        <v>0</v>
      </c>
      <c r="R757" s="39">
        <v>0</v>
      </c>
      <c r="S757" s="39">
        <v>1</v>
      </c>
      <c r="T757" s="39">
        <v>0</v>
      </c>
      <c r="U757" s="39">
        <v>0</v>
      </c>
      <c r="V757" s="39">
        <v>0</v>
      </c>
      <c r="W757" s="39">
        <v>0</v>
      </c>
      <c r="X757" s="39">
        <v>0</v>
      </c>
      <c r="Y757" s="39">
        <v>0</v>
      </c>
      <c r="Z757" s="39">
        <v>0</v>
      </c>
      <c r="AA757" s="39">
        <v>0</v>
      </c>
      <c r="AB757" s="39">
        <v>0</v>
      </c>
      <c r="AC757" s="39">
        <v>0</v>
      </c>
      <c r="AD757" s="39">
        <v>0</v>
      </c>
      <c r="AE757" s="39">
        <v>0</v>
      </c>
      <c r="AF757" s="39">
        <v>0</v>
      </c>
      <c r="AG757" s="39">
        <v>0</v>
      </c>
      <c r="AH757" s="39">
        <v>0</v>
      </c>
      <c r="AI757" s="39">
        <v>0</v>
      </c>
      <c r="AJ757" s="39">
        <v>1</v>
      </c>
      <c r="AK757" s="39">
        <v>0</v>
      </c>
      <c r="AL757" s="39">
        <v>0</v>
      </c>
      <c r="AM757" s="39">
        <v>0</v>
      </c>
      <c r="AN757" s="39">
        <v>0</v>
      </c>
      <c r="AO757" s="39">
        <v>0</v>
      </c>
      <c r="AP757" s="39"/>
    </row>
    <row r="758" spans="1:42">
      <c r="A758" s="27" t="s">
        <v>2591</v>
      </c>
      <c r="B758" s="27" t="s">
        <v>574</v>
      </c>
      <c r="C758" s="28">
        <v>73866</v>
      </c>
      <c r="D758" s="28">
        <v>273280</v>
      </c>
      <c r="E758" s="27" t="s">
        <v>1824</v>
      </c>
      <c r="F758" s="28">
        <v>427</v>
      </c>
      <c r="G758" s="28">
        <v>640</v>
      </c>
      <c r="H758" s="39">
        <v>2</v>
      </c>
      <c r="I758" s="40">
        <f t="shared" si="4"/>
        <v>0</v>
      </c>
      <c r="J758" s="33">
        <f t="shared" si="5"/>
        <v>0.66718750000000004</v>
      </c>
      <c r="K758" s="41">
        <v>10331.52</v>
      </c>
      <c r="L758" s="41">
        <v>51.372010000000003</v>
      </c>
      <c r="M758" s="39">
        <v>0</v>
      </c>
      <c r="N758" s="39">
        <v>0</v>
      </c>
      <c r="O758" s="39">
        <v>0</v>
      </c>
      <c r="P758" s="39">
        <v>0</v>
      </c>
      <c r="Q758" s="39">
        <v>0</v>
      </c>
      <c r="R758" s="39">
        <v>0</v>
      </c>
      <c r="S758" s="39">
        <v>1</v>
      </c>
      <c r="T758" s="39">
        <v>0</v>
      </c>
      <c r="U758" s="39">
        <v>0</v>
      </c>
      <c r="V758" s="39">
        <v>0</v>
      </c>
      <c r="W758" s="39">
        <v>0</v>
      </c>
      <c r="X758" s="39">
        <v>0</v>
      </c>
      <c r="Y758" s="39">
        <v>0</v>
      </c>
      <c r="Z758" s="39">
        <v>0</v>
      </c>
      <c r="AA758" s="39">
        <v>0</v>
      </c>
      <c r="AB758" s="39">
        <v>0</v>
      </c>
      <c r="AC758" s="39">
        <v>0</v>
      </c>
      <c r="AD758" s="39">
        <v>0</v>
      </c>
      <c r="AE758" s="39">
        <v>0</v>
      </c>
      <c r="AF758" s="39">
        <v>0</v>
      </c>
      <c r="AG758" s="39">
        <v>0</v>
      </c>
      <c r="AH758" s="39">
        <v>0</v>
      </c>
      <c r="AI758" s="39">
        <v>0</v>
      </c>
      <c r="AJ758" s="39">
        <v>1</v>
      </c>
      <c r="AK758" s="39">
        <v>0</v>
      </c>
      <c r="AL758" s="39">
        <v>0</v>
      </c>
      <c r="AM758" s="39">
        <v>0</v>
      </c>
      <c r="AN758" s="39">
        <v>0</v>
      </c>
      <c r="AO758" s="39">
        <v>0</v>
      </c>
      <c r="AP758" s="39"/>
    </row>
    <row r="759" spans="1:42">
      <c r="A759" s="27" t="s">
        <v>2592</v>
      </c>
      <c r="B759" s="27" t="s">
        <v>575</v>
      </c>
      <c r="C759" s="28">
        <v>60742</v>
      </c>
      <c r="D759" s="28">
        <v>273280</v>
      </c>
      <c r="E759" s="27" t="s">
        <v>1824</v>
      </c>
      <c r="F759" s="28">
        <v>427</v>
      </c>
      <c r="G759" s="28">
        <v>640</v>
      </c>
      <c r="H759" s="39">
        <v>2</v>
      </c>
      <c r="I759" s="40">
        <f t="shared" si="4"/>
        <v>0</v>
      </c>
      <c r="J759" s="33">
        <f t="shared" si="5"/>
        <v>0.66718750000000004</v>
      </c>
      <c r="K759" s="41">
        <v>7965.4390000000003</v>
      </c>
      <c r="L759" s="41">
        <v>49.824039999999997</v>
      </c>
      <c r="M759" s="39">
        <v>0</v>
      </c>
      <c r="N759" s="39">
        <v>0</v>
      </c>
      <c r="O759" s="39">
        <v>0</v>
      </c>
      <c r="P759" s="39">
        <v>0</v>
      </c>
      <c r="Q759" s="39">
        <v>0</v>
      </c>
      <c r="R759" s="39">
        <v>0</v>
      </c>
      <c r="S759" s="39">
        <v>1</v>
      </c>
      <c r="T759" s="39">
        <v>0</v>
      </c>
      <c r="U759" s="39">
        <v>0</v>
      </c>
      <c r="V759" s="39">
        <v>0</v>
      </c>
      <c r="W759" s="39">
        <v>0</v>
      </c>
      <c r="X759" s="39">
        <v>0</v>
      </c>
      <c r="Y759" s="39">
        <v>0</v>
      </c>
      <c r="Z759" s="39">
        <v>0</v>
      </c>
      <c r="AA759" s="39">
        <v>0</v>
      </c>
      <c r="AB759" s="39">
        <v>0</v>
      </c>
      <c r="AC759" s="39">
        <v>0</v>
      </c>
      <c r="AD759" s="39">
        <v>0</v>
      </c>
      <c r="AE759" s="39">
        <v>0</v>
      </c>
      <c r="AF759" s="39">
        <v>0</v>
      </c>
      <c r="AG759" s="39">
        <v>0</v>
      </c>
      <c r="AH759" s="39">
        <v>0</v>
      </c>
      <c r="AI759" s="39">
        <v>0</v>
      </c>
      <c r="AJ759" s="39">
        <v>1</v>
      </c>
      <c r="AK759" s="39">
        <v>0</v>
      </c>
      <c r="AL759" s="39">
        <v>0</v>
      </c>
      <c r="AM759" s="39">
        <v>0</v>
      </c>
      <c r="AN759" s="39">
        <v>0</v>
      </c>
      <c r="AO759" s="39">
        <v>0</v>
      </c>
      <c r="AP759" s="39"/>
    </row>
    <row r="760" spans="1:42">
      <c r="A760" s="27" t="s">
        <v>2593</v>
      </c>
      <c r="B760" s="27" t="s">
        <v>576</v>
      </c>
      <c r="C760" s="28">
        <v>61427</v>
      </c>
      <c r="D760" s="28">
        <v>273280</v>
      </c>
      <c r="E760" s="27" t="s">
        <v>1824</v>
      </c>
      <c r="F760" s="28">
        <v>427</v>
      </c>
      <c r="G760" s="28">
        <v>640</v>
      </c>
      <c r="H760" s="39">
        <v>2</v>
      </c>
      <c r="I760" s="40">
        <f t="shared" si="4"/>
        <v>0</v>
      </c>
      <c r="J760" s="33">
        <f t="shared" si="5"/>
        <v>0.66718750000000004</v>
      </c>
      <c r="K760" s="41">
        <v>3506.4839999999999</v>
      </c>
      <c r="L760" s="41">
        <v>51.077109999999998</v>
      </c>
      <c r="M760" s="39">
        <v>0</v>
      </c>
      <c r="N760" s="39">
        <v>0</v>
      </c>
      <c r="O760" s="39">
        <v>0</v>
      </c>
      <c r="P760" s="39">
        <v>0</v>
      </c>
      <c r="Q760" s="39">
        <v>0</v>
      </c>
      <c r="R760" s="39">
        <v>0</v>
      </c>
      <c r="S760" s="39">
        <v>1</v>
      </c>
      <c r="T760" s="39">
        <v>0</v>
      </c>
      <c r="U760" s="39">
        <v>0</v>
      </c>
      <c r="V760" s="39">
        <v>0</v>
      </c>
      <c r="W760" s="39">
        <v>0</v>
      </c>
      <c r="X760" s="39">
        <v>0</v>
      </c>
      <c r="Y760" s="39">
        <v>0</v>
      </c>
      <c r="Z760" s="39">
        <v>0</v>
      </c>
      <c r="AA760" s="39">
        <v>0</v>
      </c>
      <c r="AB760" s="39">
        <v>0</v>
      </c>
      <c r="AC760" s="39">
        <v>0</v>
      </c>
      <c r="AD760" s="39">
        <v>0</v>
      </c>
      <c r="AE760" s="39">
        <v>0</v>
      </c>
      <c r="AF760" s="39">
        <v>0</v>
      </c>
      <c r="AG760" s="39">
        <v>0</v>
      </c>
      <c r="AH760" s="39">
        <v>0</v>
      </c>
      <c r="AI760" s="39">
        <v>0</v>
      </c>
      <c r="AJ760" s="39">
        <v>1</v>
      </c>
      <c r="AK760" s="39">
        <v>0</v>
      </c>
      <c r="AL760" s="39">
        <v>0</v>
      </c>
      <c r="AM760" s="39">
        <v>0</v>
      </c>
      <c r="AN760" s="39">
        <v>0</v>
      </c>
      <c r="AO760" s="39">
        <v>0</v>
      </c>
      <c r="AP760" s="39"/>
    </row>
    <row r="761" spans="1:42">
      <c r="A761" s="27" t="s">
        <v>2594</v>
      </c>
      <c r="B761" s="27" t="s">
        <v>577</v>
      </c>
      <c r="C761" s="28">
        <v>43263</v>
      </c>
      <c r="D761" s="28">
        <v>273280</v>
      </c>
      <c r="E761" s="27" t="s">
        <v>1824</v>
      </c>
      <c r="F761" s="28">
        <v>427</v>
      </c>
      <c r="G761" s="28">
        <v>640</v>
      </c>
      <c r="H761" s="39">
        <v>2</v>
      </c>
      <c r="I761" s="40">
        <f t="shared" si="4"/>
        <v>0</v>
      </c>
      <c r="J761" s="33">
        <f t="shared" si="5"/>
        <v>0.66718750000000004</v>
      </c>
      <c r="K761" s="41">
        <v>1687.6389999999999</v>
      </c>
      <c r="L761" s="41">
        <v>77.824770000000001</v>
      </c>
      <c r="M761" s="39">
        <v>0</v>
      </c>
      <c r="N761" s="39">
        <v>0</v>
      </c>
      <c r="O761" s="39">
        <v>0</v>
      </c>
      <c r="P761" s="39">
        <v>0</v>
      </c>
      <c r="Q761" s="39">
        <v>0</v>
      </c>
      <c r="R761" s="39">
        <v>0</v>
      </c>
      <c r="S761" s="39">
        <v>1</v>
      </c>
      <c r="T761" s="39">
        <v>0</v>
      </c>
      <c r="U761" s="39">
        <v>0</v>
      </c>
      <c r="V761" s="39">
        <v>0</v>
      </c>
      <c r="W761" s="39">
        <v>0</v>
      </c>
      <c r="X761" s="39">
        <v>0</v>
      </c>
      <c r="Y761" s="39">
        <v>0</v>
      </c>
      <c r="Z761" s="39">
        <v>0</v>
      </c>
      <c r="AA761" s="39">
        <v>0</v>
      </c>
      <c r="AB761" s="39">
        <v>0</v>
      </c>
      <c r="AC761" s="39">
        <v>0</v>
      </c>
      <c r="AD761" s="39">
        <v>0</v>
      </c>
      <c r="AE761" s="39">
        <v>0</v>
      </c>
      <c r="AF761" s="39">
        <v>0</v>
      </c>
      <c r="AG761" s="39">
        <v>0</v>
      </c>
      <c r="AH761" s="39">
        <v>0</v>
      </c>
      <c r="AI761" s="39">
        <v>0</v>
      </c>
      <c r="AJ761" s="39">
        <v>1</v>
      </c>
      <c r="AK761" s="39">
        <v>0</v>
      </c>
      <c r="AL761" s="39">
        <v>0</v>
      </c>
      <c r="AM761" s="39">
        <v>0</v>
      </c>
      <c r="AN761" s="39">
        <v>0</v>
      </c>
      <c r="AO761" s="39">
        <v>0</v>
      </c>
      <c r="AP761" s="39"/>
    </row>
    <row r="762" spans="1:42">
      <c r="A762" s="27" t="s">
        <v>2595</v>
      </c>
      <c r="B762" s="27" t="s">
        <v>578</v>
      </c>
      <c r="C762" s="28">
        <v>53132</v>
      </c>
      <c r="D762" s="28">
        <v>273280</v>
      </c>
      <c r="E762" s="27" t="s">
        <v>1824</v>
      </c>
      <c r="F762" s="28">
        <v>427</v>
      </c>
      <c r="G762" s="28">
        <v>640</v>
      </c>
      <c r="H762" s="39">
        <v>2</v>
      </c>
      <c r="I762" s="40">
        <f t="shared" si="4"/>
        <v>0</v>
      </c>
      <c r="J762" s="33">
        <f t="shared" si="5"/>
        <v>0.66718750000000004</v>
      </c>
      <c r="K762" s="41">
        <v>1311.6679999999999</v>
      </c>
      <c r="L762" s="41">
        <v>47.660130000000002</v>
      </c>
      <c r="M762" s="39">
        <v>0</v>
      </c>
      <c r="N762" s="39">
        <v>0</v>
      </c>
      <c r="O762" s="39">
        <v>0</v>
      </c>
      <c r="P762" s="39">
        <v>0</v>
      </c>
      <c r="Q762" s="39">
        <v>0</v>
      </c>
      <c r="R762" s="39">
        <v>0</v>
      </c>
      <c r="S762" s="39">
        <v>1</v>
      </c>
      <c r="T762" s="39">
        <v>0</v>
      </c>
      <c r="U762" s="39">
        <v>0</v>
      </c>
      <c r="V762" s="39">
        <v>0</v>
      </c>
      <c r="W762" s="39">
        <v>0</v>
      </c>
      <c r="X762" s="39">
        <v>0</v>
      </c>
      <c r="Y762" s="39">
        <v>0</v>
      </c>
      <c r="Z762" s="39">
        <v>0</v>
      </c>
      <c r="AA762" s="39">
        <v>0</v>
      </c>
      <c r="AB762" s="39">
        <v>0</v>
      </c>
      <c r="AC762" s="39">
        <v>0</v>
      </c>
      <c r="AD762" s="39">
        <v>0</v>
      </c>
      <c r="AE762" s="39">
        <v>0</v>
      </c>
      <c r="AF762" s="39">
        <v>0</v>
      </c>
      <c r="AG762" s="39">
        <v>0</v>
      </c>
      <c r="AH762" s="39">
        <v>0</v>
      </c>
      <c r="AI762" s="39">
        <v>0</v>
      </c>
      <c r="AJ762" s="39">
        <v>1</v>
      </c>
      <c r="AK762" s="39">
        <v>0</v>
      </c>
      <c r="AL762" s="39">
        <v>0</v>
      </c>
      <c r="AM762" s="39">
        <v>0</v>
      </c>
      <c r="AN762" s="39">
        <v>0</v>
      </c>
      <c r="AO762" s="39">
        <v>0</v>
      </c>
      <c r="AP762" s="39"/>
    </row>
    <row r="763" spans="1:42">
      <c r="A763" s="27" t="s">
        <v>2596</v>
      </c>
      <c r="B763" s="27" t="s">
        <v>579</v>
      </c>
      <c r="C763" s="28">
        <v>60497</v>
      </c>
      <c r="D763" s="28">
        <v>273280</v>
      </c>
      <c r="E763" s="27" t="s">
        <v>1824</v>
      </c>
      <c r="F763" s="28">
        <v>427</v>
      </c>
      <c r="G763" s="28">
        <v>640</v>
      </c>
      <c r="H763" s="39">
        <v>2</v>
      </c>
      <c r="I763" s="40">
        <f t="shared" si="4"/>
        <v>0</v>
      </c>
      <c r="J763" s="33">
        <f t="shared" si="5"/>
        <v>0.66718750000000004</v>
      </c>
      <c r="K763" s="41">
        <v>4793.4449999999997</v>
      </c>
      <c r="L763" s="41">
        <v>83.089519999999993</v>
      </c>
      <c r="M763" s="39">
        <v>0</v>
      </c>
      <c r="N763" s="39">
        <v>0</v>
      </c>
      <c r="O763" s="39">
        <v>0</v>
      </c>
      <c r="P763" s="39">
        <v>0</v>
      </c>
      <c r="Q763" s="39">
        <v>0</v>
      </c>
      <c r="R763" s="39">
        <v>0</v>
      </c>
      <c r="S763" s="39">
        <v>1</v>
      </c>
      <c r="T763" s="39">
        <v>0</v>
      </c>
      <c r="U763" s="39">
        <v>0</v>
      </c>
      <c r="V763" s="39">
        <v>0</v>
      </c>
      <c r="W763" s="39">
        <v>0</v>
      </c>
      <c r="X763" s="39">
        <v>0</v>
      </c>
      <c r="Y763" s="39">
        <v>0</v>
      </c>
      <c r="Z763" s="39">
        <v>0</v>
      </c>
      <c r="AA763" s="39">
        <v>0</v>
      </c>
      <c r="AB763" s="39">
        <v>0</v>
      </c>
      <c r="AC763" s="39">
        <v>0</v>
      </c>
      <c r="AD763" s="39">
        <v>0</v>
      </c>
      <c r="AE763" s="39">
        <v>0</v>
      </c>
      <c r="AF763" s="39">
        <v>0</v>
      </c>
      <c r="AG763" s="39">
        <v>0</v>
      </c>
      <c r="AH763" s="39">
        <v>0</v>
      </c>
      <c r="AI763" s="39">
        <v>0</v>
      </c>
      <c r="AJ763" s="39">
        <v>1</v>
      </c>
      <c r="AK763" s="39">
        <v>0</v>
      </c>
      <c r="AL763" s="39">
        <v>0</v>
      </c>
      <c r="AM763" s="39">
        <v>0</v>
      </c>
      <c r="AN763" s="39">
        <v>0</v>
      </c>
      <c r="AO763" s="39">
        <v>0</v>
      </c>
      <c r="AP763" s="39"/>
    </row>
    <row r="764" spans="1:42">
      <c r="A764" s="27" t="s">
        <v>2597</v>
      </c>
      <c r="B764" s="27" t="s">
        <v>580</v>
      </c>
      <c r="C764" s="28">
        <v>40346</v>
      </c>
      <c r="D764" s="28">
        <v>273280</v>
      </c>
      <c r="E764" s="27" t="s">
        <v>1824</v>
      </c>
      <c r="F764" s="28">
        <v>427</v>
      </c>
      <c r="G764" s="28">
        <v>640</v>
      </c>
      <c r="H764" s="39">
        <v>2</v>
      </c>
      <c r="I764" s="40">
        <f t="shared" si="4"/>
        <v>0</v>
      </c>
      <c r="J764" s="33">
        <f t="shared" si="5"/>
        <v>0.66718750000000004</v>
      </c>
      <c r="K764" s="41">
        <v>1647.5650000000001</v>
      </c>
      <c r="L764" s="41">
        <v>79.465360000000004</v>
      </c>
      <c r="M764" s="39">
        <v>0</v>
      </c>
      <c r="N764" s="39">
        <v>0</v>
      </c>
      <c r="O764" s="39">
        <v>0</v>
      </c>
      <c r="P764" s="39">
        <v>0</v>
      </c>
      <c r="Q764" s="39">
        <v>0</v>
      </c>
      <c r="R764" s="39">
        <v>0</v>
      </c>
      <c r="S764" s="39">
        <v>1</v>
      </c>
      <c r="T764" s="39">
        <v>0</v>
      </c>
      <c r="U764" s="39">
        <v>0</v>
      </c>
      <c r="V764" s="39">
        <v>0</v>
      </c>
      <c r="W764" s="39">
        <v>0</v>
      </c>
      <c r="X764" s="39">
        <v>0</v>
      </c>
      <c r="Y764" s="39">
        <v>0</v>
      </c>
      <c r="Z764" s="39">
        <v>0</v>
      </c>
      <c r="AA764" s="39">
        <v>0</v>
      </c>
      <c r="AB764" s="39">
        <v>0</v>
      </c>
      <c r="AC764" s="39">
        <v>0</v>
      </c>
      <c r="AD764" s="39">
        <v>0</v>
      </c>
      <c r="AE764" s="39">
        <v>0</v>
      </c>
      <c r="AF764" s="39">
        <v>0</v>
      </c>
      <c r="AG764" s="39">
        <v>0</v>
      </c>
      <c r="AH764" s="39">
        <v>0</v>
      </c>
      <c r="AI764" s="39">
        <v>0</v>
      </c>
      <c r="AJ764" s="39">
        <v>1</v>
      </c>
      <c r="AK764" s="39">
        <v>0</v>
      </c>
      <c r="AL764" s="39">
        <v>0</v>
      </c>
      <c r="AM764" s="39">
        <v>0</v>
      </c>
      <c r="AN764" s="39">
        <v>0</v>
      </c>
      <c r="AO764" s="39">
        <v>0</v>
      </c>
      <c r="AP764" s="39"/>
    </row>
    <row r="765" spans="1:42">
      <c r="A765" s="27" t="s">
        <v>2598</v>
      </c>
      <c r="B765" s="27" t="s">
        <v>581</v>
      </c>
      <c r="C765" s="28">
        <v>65123</v>
      </c>
      <c r="D765" s="28">
        <v>273280</v>
      </c>
      <c r="E765" s="27" t="s">
        <v>1824</v>
      </c>
      <c r="F765" s="28">
        <v>427</v>
      </c>
      <c r="G765" s="28">
        <v>640</v>
      </c>
      <c r="H765" s="39">
        <v>2</v>
      </c>
      <c r="I765" s="40">
        <f t="shared" si="4"/>
        <v>0</v>
      </c>
      <c r="J765" s="33">
        <f t="shared" si="5"/>
        <v>0.66718750000000004</v>
      </c>
      <c r="K765" s="41">
        <v>2699.6289999999999</v>
      </c>
      <c r="L765" s="41">
        <v>68.188969999999998</v>
      </c>
      <c r="M765" s="39">
        <v>0</v>
      </c>
      <c r="N765" s="39">
        <v>0</v>
      </c>
      <c r="O765" s="39">
        <v>0</v>
      </c>
      <c r="P765" s="39">
        <v>0</v>
      </c>
      <c r="Q765" s="39">
        <v>0</v>
      </c>
      <c r="R765" s="39">
        <v>0</v>
      </c>
      <c r="S765" s="39">
        <v>1</v>
      </c>
      <c r="T765" s="39">
        <v>0</v>
      </c>
      <c r="U765" s="39">
        <v>0</v>
      </c>
      <c r="V765" s="39">
        <v>0</v>
      </c>
      <c r="W765" s="39">
        <v>0</v>
      </c>
      <c r="X765" s="39">
        <v>0</v>
      </c>
      <c r="Y765" s="39">
        <v>0</v>
      </c>
      <c r="Z765" s="39">
        <v>0</v>
      </c>
      <c r="AA765" s="39">
        <v>0</v>
      </c>
      <c r="AB765" s="39">
        <v>0</v>
      </c>
      <c r="AC765" s="39">
        <v>0</v>
      </c>
      <c r="AD765" s="39">
        <v>0</v>
      </c>
      <c r="AE765" s="39">
        <v>0</v>
      </c>
      <c r="AF765" s="39">
        <v>0</v>
      </c>
      <c r="AG765" s="39">
        <v>0</v>
      </c>
      <c r="AH765" s="39">
        <v>0</v>
      </c>
      <c r="AI765" s="39">
        <v>0</v>
      </c>
      <c r="AJ765" s="39">
        <v>1</v>
      </c>
      <c r="AK765" s="39">
        <v>0</v>
      </c>
      <c r="AL765" s="39">
        <v>0</v>
      </c>
      <c r="AM765" s="39">
        <v>0</v>
      </c>
      <c r="AN765" s="39">
        <v>0</v>
      </c>
      <c r="AO765" s="39">
        <v>0</v>
      </c>
      <c r="AP765" s="39"/>
    </row>
    <row r="766" spans="1:42">
      <c r="A766" s="27" t="s">
        <v>2599</v>
      </c>
      <c r="B766" s="27" t="s">
        <v>582</v>
      </c>
      <c r="C766" s="28">
        <v>45466</v>
      </c>
      <c r="D766" s="28">
        <v>273280</v>
      </c>
      <c r="E766" s="27" t="s">
        <v>1824</v>
      </c>
      <c r="F766" s="28">
        <v>427</v>
      </c>
      <c r="G766" s="28">
        <v>640</v>
      </c>
      <c r="H766" s="39">
        <v>2</v>
      </c>
      <c r="I766" s="40">
        <f t="shared" si="4"/>
        <v>0</v>
      </c>
      <c r="J766" s="33">
        <f t="shared" si="5"/>
        <v>0.66718750000000004</v>
      </c>
      <c r="K766" s="41">
        <v>1825.473</v>
      </c>
      <c r="L766" s="41">
        <v>70.251850000000005</v>
      </c>
      <c r="M766" s="39">
        <v>0</v>
      </c>
      <c r="N766" s="39">
        <v>0</v>
      </c>
      <c r="O766" s="39">
        <v>0</v>
      </c>
      <c r="P766" s="39">
        <v>0</v>
      </c>
      <c r="Q766" s="39">
        <v>0</v>
      </c>
      <c r="R766" s="39">
        <v>0</v>
      </c>
      <c r="S766" s="39">
        <v>1</v>
      </c>
      <c r="T766" s="39">
        <v>0</v>
      </c>
      <c r="U766" s="39">
        <v>0</v>
      </c>
      <c r="V766" s="39">
        <v>0</v>
      </c>
      <c r="W766" s="39">
        <v>0</v>
      </c>
      <c r="X766" s="39">
        <v>0</v>
      </c>
      <c r="Y766" s="39">
        <v>0</v>
      </c>
      <c r="Z766" s="39">
        <v>0</v>
      </c>
      <c r="AA766" s="39">
        <v>0</v>
      </c>
      <c r="AB766" s="39">
        <v>0</v>
      </c>
      <c r="AC766" s="39">
        <v>0</v>
      </c>
      <c r="AD766" s="39">
        <v>0</v>
      </c>
      <c r="AE766" s="39">
        <v>0</v>
      </c>
      <c r="AF766" s="39">
        <v>0</v>
      </c>
      <c r="AG766" s="39">
        <v>0</v>
      </c>
      <c r="AH766" s="39">
        <v>0</v>
      </c>
      <c r="AI766" s="39">
        <v>0</v>
      </c>
      <c r="AJ766" s="39">
        <v>1</v>
      </c>
      <c r="AK766" s="39">
        <v>0</v>
      </c>
      <c r="AL766" s="39">
        <v>0</v>
      </c>
      <c r="AM766" s="39">
        <v>0</v>
      </c>
      <c r="AN766" s="39">
        <v>0</v>
      </c>
      <c r="AO766" s="39">
        <v>0</v>
      </c>
      <c r="AP766" s="39"/>
    </row>
    <row r="767" spans="1:42">
      <c r="A767" s="27" t="s">
        <v>2600</v>
      </c>
      <c r="B767" s="27" t="s">
        <v>1770</v>
      </c>
      <c r="C767" s="28">
        <v>42568</v>
      </c>
      <c r="D767" s="28">
        <v>273280</v>
      </c>
      <c r="E767" s="27" t="s">
        <v>1824</v>
      </c>
      <c r="F767" s="28">
        <v>427</v>
      </c>
      <c r="G767" s="28">
        <v>640</v>
      </c>
      <c r="H767" s="39">
        <v>2</v>
      </c>
      <c r="I767" s="40">
        <f t="shared" ref="I767:I1021" si="6">IF(AND(C767&gt;=89592), 1, 0)</f>
        <v>0</v>
      </c>
      <c r="J767" s="33">
        <f t="shared" ref="J767:J1021" si="7">F767/G767</f>
        <v>0.66718750000000004</v>
      </c>
      <c r="K767" s="41">
        <v>1902.4349999999999</v>
      </c>
      <c r="L767" s="41">
        <v>63.994109999999999</v>
      </c>
      <c r="M767" s="39">
        <v>0</v>
      </c>
      <c r="N767" s="39">
        <v>0</v>
      </c>
      <c r="O767" s="39">
        <v>0</v>
      </c>
      <c r="P767" s="39">
        <v>0</v>
      </c>
      <c r="Q767" s="39">
        <v>0</v>
      </c>
      <c r="R767" s="39">
        <v>0</v>
      </c>
      <c r="S767" s="39">
        <v>1</v>
      </c>
      <c r="T767" s="39">
        <v>0</v>
      </c>
      <c r="U767" s="39">
        <v>0</v>
      </c>
      <c r="V767" s="39">
        <v>0</v>
      </c>
      <c r="W767" s="39">
        <v>0</v>
      </c>
      <c r="X767" s="39">
        <v>0</v>
      </c>
      <c r="Y767" s="39">
        <v>0</v>
      </c>
      <c r="Z767" s="39">
        <v>0</v>
      </c>
      <c r="AA767" s="39">
        <v>0</v>
      </c>
      <c r="AB767" s="39">
        <v>0</v>
      </c>
      <c r="AC767" s="39">
        <v>0</v>
      </c>
      <c r="AD767" s="39">
        <v>0</v>
      </c>
      <c r="AE767" s="39">
        <v>0</v>
      </c>
      <c r="AF767" s="39">
        <v>0</v>
      </c>
      <c r="AG767" s="39">
        <v>0</v>
      </c>
      <c r="AH767" s="39">
        <v>0</v>
      </c>
      <c r="AI767" s="39">
        <v>0</v>
      </c>
      <c r="AJ767" s="39">
        <v>1</v>
      </c>
      <c r="AK767" s="39">
        <v>0</v>
      </c>
      <c r="AL767" s="39">
        <v>0</v>
      </c>
      <c r="AM767" s="39">
        <v>0</v>
      </c>
      <c r="AN767" s="39">
        <v>0</v>
      </c>
      <c r="AO767" s="39">
        <v>0</v>
      </c>
      <c r="AP767" s="39"/>
    </row>
    <row r="768" spans="1:42">
      <c r="A768" s="27" t="s">
        <v>2601</v>
      </c>
      <c r="B768" s="27" t="s">
        <v>583</v>
      </c>
      <c r="C768" s="28">
        <v>53234</v>
      </c>
      <c r="D768" s="28">
        <v>273280</v>
      </c>
      <c r="E768" s="27" t="s">
        <v>1824</v>
      </c>
      <c r="F768" s="28">
        <v>427</v>
      </c>
      <c r="G768" s="28">
        <v>640</v>
      </c>
      <c r="H768" s="39">
        <v>2</v>
      </c>
      <c r="I768" s="40">
        <f t="shared" si="6"/>
        <v>0</v>
      </c>
      <c r="J768" s="33">
        <f t="shared" si="7"/>
        <v>0.66718750000000004</v>
      </c>
      <c r="K768" s="41">
        <v>2433.1709999999998</v>
      </c>
      <c r="L768" s="41">
        <v>63.919499999999999</v>
      </c>
      <c r="M768" s="39">
        <v>0</v>
      </c>
      <c r="N768" s="39">
        <v>0</v>
      </c>
      <c r="O768" s="39">
        <v>0</v>
      </c>
      <c r="P768" s="39">
        <v>0</v>
      </c>
      <c r="Q768" s="39">
        <v>0</v>
      </c>
      <c r="R768" s="39">
        <v>0</v>
      </c>
      <c r="S768" s="39">
        <v>1</v>
      </c>
      <c r="T768" s="39">
        <v>0</v>
      </c>
      <c r="U768" s="39">
        <v>0</v>
      </c>
      <c r="V768" s="39">
        <v>0</v>
      </c>
      <c r="W768" s="39">
        <v>0</v>
      </c>
      <c r="X768" s="39">
        <v>0</v>
      </c>
      <c r="Y768" s="39">
        <v>0</v>
      </c>
      <c r="Z768" s="39">
        <v>0</v>
      </c>
      <c r="AA768" s="39">
        <v>0</v>
      </c>
      <c r="AB768" s="39">
        <v>0</v>
      </c>
      <c r="AC768" s="39">
        <v>0</v>
      </c>
      <c r="AD768" s="39">
        <v>0</v>
      </c>
      <c r="AE768" s="39">
        <v>0</v>
      </c>
      <c r="AF768" s="39">
        <v>0</v>
      </c>
      <c r="AG768" s="39">
        <v>0</v>
      </c>
      <c r="AH768" s="39">
        <v>0</v>
      </c>
      <c r="AI768" s="39">
        <v>0</v>
      </c>
      <c r="AJ768" s="39">
        <v>1</v>
      </c>
      <c r="AK768" s="39">
        <v>0</v>
      </c>
      <c r="AL768" s="39">
        <v>0</v>
      </c>
      <c r="AM768" s="39">
        <v>0</v>
      </c>
      <c r="AN768" s="39">
        <v>0</v>
      </c>
      <c r="AO768" s="39">
        <v>0</v>
      </c>
      <c r="AP768" s="39"/>
    </row>
    <row r="769" spans="1:42">
      <c r="A769" s="27" t="s">
        <v>2602</v>
      </c>
      <c r="B769" s="27" t="s">
        <v>584</v>
      </c>
      <c r="C769" s="28">
        <v>56671</v>
      </c>
      <c r="D769" s="28">
        <v>273280</v>
      </c>
      <c r="E769" s="27" t="s">
        <v>1824</v>
      </c>
      <c r="F769" s="28">
        <v>427</v>
      </c>
      <c r="G769" s="28">
        <v>640</v>
      </c>
      <c r="H769" s="39">
        <v>2</v>
      </c>
      <c r="I769" s="40">
        <f t="shared" si="6"/>
        <v>0</v>
      </c>
      <c r="J769" s="33">
        <f t="shared" si="7"/>
        <v>0.66718750000000004</v>
      </c>
      <c r="K769" s="41">
        <v>3694.6419999999998</v>
      </c>
      <c r="L769" s="41">
        <v>64.333600000000004</v>
      </c>
      <c r="M769" s="39">
        <v>0</v>
      </c>
      <c r="N769" s="39">
        <v>0</v>
      </c>
      <c r="O769" s="39">
        <v>0</v>
      </c>
      <c r="P769" s="39">
        <v>0</v>
      </c>
      <c r="Q769" s="39">
        <v>0</v>
      </c>
      <c r="R769" s="39">
        <v>0</v>
      </c>
      <c r="S769" s="39">
        <v>1</v>
      </c>
      <c r="T769" s="39">
        <v>0</v>
      </c>
      <c r="U769" s="39">
        <v>0</v>
      </c>
      <c r="V769" s="39">
        <v>0</v>
      </c>
      <c r="W769" s="39">
        <v>0</v>
      </c>
      <c r="X769" s="39">
        <v>0</v>
      </c>
      <c r="Y769" s="39">
        <v>0</v>
      </c>
      <c r="Z769" s="39">
        <v>0</v>
      </c>
      <c r="AA769" s="39">
        <v>0</v>
      </c>
      <c r="AB769" s="39">
        <v>0</v>
      </c>
      <c r="AC769" s="39">
        <v>0</v>
      </c>
      <c r="AD769" s="39">
        <v>0</v>
      </c>
      <c r="AE769" s="39">
        <v>0</v>
      </c>
      <c r="AF769" s="39">
        <v>0</v>
      </c>
      <c r="AG769" s="39">
        <v>0</v>
      </c>
      <c r="AH769" s="39">
        <v>0</v>
      </c>
      <c r="AI769" s="39">
        <v>0</v>
      </c>
      <c r="AJ769" s="39">
        <v>1</v>
      </c>
      <c r="AK769" s="39">
        <v>0</v>
      </c>
      <c r="AL769" s="39">
        <v>0</v>
      </c>
      <c r="AM769" s="39">
        <v>0</v>
      </c>
      <c r="AN769" s="39">
        <v>0</v>
      </c>
      <c r="AO769" s="39">
        <v>0</v>
      </c>
      <c r="AP769" s="39"/>
    </row>
    <row r="770" spans="1:42">
      <c r="A770" s="27" t="s">
        <v>2603</v>
      </c>
      <c r="B770" s="27" t="s">
        <v>585</v>
      </c>
      <c r="C770" s="28">
        <v>46835</v>
      </c>
      <c r="D770" s="28">
        <v>273280</v>
      </c>
      <c r="E770" s="27" t="s">
        <v>1824</v>
      </c>
      <c r="F770" s="28">
        <v>427</v>
      </c>
      <c r="G770" s="28">
        <v>640</v>
      </c>
      <c r="H770" s="39">
        <v>2</v>
      </c>
      <c r="I770" s="40">
        <f t="shared" si="6"/>
        <v>0</v>
      </c>
      <c r="J770" s="33">
        <f t="shared" si="7"/>
        <v>0.66718750000000004</v>
      </c>
      <c r="K770" s="41">
        <v>1288.019</v>
      </c>
      <c r="L770" s="41">
        <v>85.138980000000004</v>
      </c>
      <c r="M770" s="39">
        <v>0</v>
      </c>
      <c r="N770" s="39">
        <v>0</v>
      </c>
      <c r="O770" s="39">
        <v>0</v>
      </c>
      <c r="P770" s="39">
        <v>0</v>
      </c>
      <c r="Q770" s="39">
        <v>0</v>
      </c>
      <c r="R770" s="39">
        <v>0</v>
      </c>
      <c r="S770" s="39">
        <v>1</v>
      </c>
      <c r="T770" s="39">
        <v>0</v>
      </c>
      <c r="U770" s="39">
        <v>0</v>
      </c>
      <c r="V770" s="39">
        <v>0</v>
      </c>
      <c r="W770" s="39">
        <v>0</v>
      </c>
      <c r="X770" s="39">
        <v>0</v>
      </c>
      <c r="Y770" s="39">
        <v>0</v>
      </c>
      <c r="Z770" s="39">
        <v>0</v>
      </c>
      <c r="AA770" s="39">
        <v>0</v>
      </c>
      <c r="AB770" s="39">
        <v>0</v>
      </c>
      <c r="AC770" s="39">
        <v>0</v>
      </c>
      <c r="AD770" s="39">
        <v>0</v>
      </c>
      <c r="AE770" s="39">
        <v>0</v>
      </c>
      <c r="AF770" s="39">
        <v>0</v>
      </c>
      <c r="AG770" s="39">
        <v>0</v>
      </c>
      <c r="AH770" s="39">
        <v>0</v>
      </c>
      <c r="AI770" s="39">
        <v>0</v>
      </c>
      <c r="AJ770" s="39">
        <v>1</v>
      </c>
      <c r="AK770" s="39">
        <v>0</v>
      </c>
      <c r="AL770" s="39">
        <v>0</v>
      </c>
      <c r="AM770" s="39">
        <v>0</v>
      </c>
      <c r="AN770" s="39">
        <v>0</v>
      </c>
      <c r="AO770" s="39">
        <v>0</v>
      </c>
      <c r="AP770" s="39"/>
    </row>
    <row r="771" spans="1:42">
      <c r="A771" s="27" t="s">
        <v>2604</v>
      </c>
      <c r="B771" s="27" t="s">
        <v>586</v>
      </c>
      <c r="C771" s="28">
        <v>52547</v>
      </c>
      <c r="D771" s="28">
        <v>273280</v>
      </c>
      <c r="E771" s="27" t="s">
        <v>1824</v>
      </c>
      <c r="F771" s="28">
        <v>427</v>
      </c>
      <c r="G771" s="28">
        <v>640</v>
      </c>
      <c r="H771" s="39">
        <v>2</v>
      </c>
      <c r="I771" s="40">
        <f t="shared" si="6"/>
        <v>0</v>
      </c>
      <c r="J771" s="33">
        <f t="shared" si="7"/>
        <v>0.66718750000000004</v>
      </c>
      <c r="K771" s="41">
        <v>2198.2710000000002</v>
      </c>
      <c r="L771" s="41">
        <v>73.075779999999995</v>
      </c>
      <c r="M771" s="39">
        <v>0</v>
      </c>
      <c r="N771" s="39">
        <v>0</v>
      </c>
      <c r="O771" s="39">
        <v>0</v>
      </c>
      <c r="P771" s="39">
        <v>0</v>
      </c>
      <c r="Q771" s="39">
        <v>0</v>
      </c>
      <c r="R771" s="39">
        <v>0</v>
      </c>
      <c r="S771" s="39">
        <v>1</v>
      </c>
      <c r="T771" s="39">
        <v>0</v>
      </c>
      <c r="U771" s="39">
        <v>0</v>
      </c>
      <c r="V771" s="39">
        <v>0</v>
      </c>
      <c r="W771" s="39">
        <v>0</v>
      </c>
      <c r="X771" s="39">
        <v>0</v>
      </c>
      <c r="Y771" s="39">
        <v>0</v>
      </c>
      <c r="Z771" s="39">
        <v>0</v>
      </c>
      <c r="AA771" s="39">
        <v>0</v>
      </c>
      <c r="AB771" s="39">
        <v>0</v>
      </c>
      <c r="AC771" s="39">
        <v>0</v>
      </c>
      <c r="AD771" s="39">
        <v>0</v>
      </c>
      <c r="AE771" s="39">
        <v>0</v>
      </c>
      <c r="AF771" s="39">
        <v>0</v>
      </c>
      <c r="AG771" s="39">
        <v>0</v>
      </c>
      <c r="AH771" s="39">
        <v>0</v>
      </c>
      <c r="AI771" s="39">
        <v>0</v>
      </c>
      <c r="AJ771" s="39">
        <v>1</v>
      </c>
      <c r="AK771" s="39">
        <v>0</v>
      </c>
      <c r="AL771" s="39">
        <v>0</v>
      </c>
      <c r="AM771" s="39">
        <v>0</v>
      </c>
      <c r="AN771" s="39">
        <v>0</v>
      </c>
      <c r="AO771" s="39">
        <v>0</v>
      </c>
      <c r="AP771" s="39"/>
    </row>
    <row r="772" spans="1:42">
      <c r="A772" s="27" t="s">
        <v>2605</v>
      </c>
      <c r="B772" s="27" t="s">
        <v>1593</v>
      </c>
      <c r="C772" s="28">
        <v>116126</v>
      </c>
      <c r="D772" s="28">
        <v>782080</v>
      </c>
      <c r="E772" s="27" t="s">
        <v>1824</v>
      </c>
      <c r="F772" s="28">
        <v>611</v>
      </c>
      <c r="G772" s="28">
        <v>1280</v>
      </c>
      <c r="H772" s="39">
        <v>2</v>
      </c>
      <c r="I772" s="40">
        <f t="shared" si="6"/>
        <v>1</v>
      </c>
      <c r="J772" s="33">
        <f t="shared" si="7"/>
        <v>0.47734375000000001</v>
      </c>
      <c r="K772" s="41">
        <v>754.10429999999997</v>
      </c>
      <c r="L772" s="41">
        <v>70.238150000000005</v>
      </c>
      <c r="M772" s="39">
        <v>0</v>
      </c>
      <c r="N772" s="39">
        <v>0</v>
      </c>
      <c r="O772" s="39">
        <v>0</v>
      </c>
      <c r="P772" s="39">
        <v>0</v>
      </c>
      <c r="Q772" s="39">
        <v>0</v>
      </c>
      <c r="R772" s="39">
        <v>0</v>
      </c>
      <c r="S772" s="39">
        <v>1</v>
      </c>
      <c r="T772" s="39">
        <v>0</v>
      </c>
      <c r="U772" s="39">
        <v>0</v>
      </c>
      <c r="V772" s="39">
        <v>0</v>
      </c>
      <c r="W772" s="39">
        <v>0</v>
      </c>
      <c r="X772" s="39">
        <v>0</v>
      </c>
      <c r="Y772" s="39">
        <v>0</v>
      </c>
      <c r="Z772" s="39">
        <v>0</v>
      </c>
      <c r="AA772" s="39">
        <v>0</v>
      </c>
      <c r="AB772" s="39">
        <v>0</v>
      </c>
      <c r="AC772" s="39">
        <v>0</v>
      </c>
      <c r="AD772" s="39">
        <v>0</v>
      </c>
      <c r="AE772" s="39">
        <v>0</v>
      </c>
      <c r="AF772" s="39">
        <v>0</v>
      </c>
      <c r="AG772" s="39">
        <v>0</v>
      </c>
      <c r="AH772" s="39">
        <v>0</v>
      </c>
      <c r="AI772" s="39">
        <v>0</v>
      </c>
      <c r="AJ772" s="39">
        <v>1</v>
      </c>
      <c r="AK772" s="39">
        <v>0</v>
      </c>
      <c r="AL772" s="39">
        <v>0</v>
      </c>
      <c r="AM772" s="39">
        <v>0</v>
      </c>
      <c r="AN772" s="39">
        <v>0</v>
      </c>
      <c r="AO772" s="39">
        <v>0</v>
      </c>
      <c r="AP772" s="39"/>
    </row>
    <row r="773" spans="1:42">
      <c r="A773" s="27" t="s">
        <v>2606</v>
      </c>
      <c r="B773" s="27" t="s">
        <v>587</v>
      </c>
      <c r="C773" s="28">
        <v>57843</v>
      </c>
      <c r="D773" s="28">
        <v>307200</v>
      </c>
      <c r="E773" s="27" t="s">
        <v>1824</v>
      </c>
      <c r="F773" s="28">
        <v>480</v>
      </c>
      <c r="G773" s="28">
        <v>640</v>
      </c>
      <c r="H773" s="39">
        <v>2</v>
      </c>
      <c r="I773" s="40">
        <f t="shared" si="6"/>
        <v>0</v>
      </c>
      <c r="J773" s="33">
        <f t="shared" si="7"/>
        <v>0.75</v>
      </c>
      <c r="K773" s="41">
        <v>1348.742</v>
      </c>
      <c r="L773" s="41">
        <v>63.890389999999996</v>
      </c>
      <c r="M773" s="39">
        <v>0</v>
      </c>
      <c r="N773" s="39">
        <v>0</v>
      </c>
      <c r="O773" s="39">
        <v>0</v>
      </c>
      <c r="P773" s="39">
        <v>0</v>
      </c>
      <c r="Q773" s="39">
        <v>0</v>
      </c>
      <c r="R773" s="39">
        <v>0</v>
      </c>
      <c r="S773" s="39">
        <v>1</v>
      </c>
      <c r="T773" s="39">
        <v>0</v>
      </c>
      <c r="U773" s="39">
        <v>0</v>
      </c>
      <c r="V773" s="39">
        <v>0</v>
      </c>
      <c r="W773" s="39">
        <v>0</v>
      </c>
      <c r="X773" s="39">
        <v>0</v>
      </c>
      <c r="Y773" s="39">
        <v>0</v>
      </c>
      <c r="Z773" s="39">
        <v>0</v>
      </c>
      <c r="AA773" s="39">
        <v>0</v>
      </c>
      <c r="AB773" s="39">
        <v>0</v>
      </c>
      <c r="AC773" s="39">
        <v>0</v>
      </c>
      <c r="AD773" s="39">
        <v>0</v>
      </c>
      <c r="AE773" s="39">
        <v>0</v>
      </c>
      <c r="AF773" s="39">
        <v>0</v>
      </c>
      <c r="AG773" s="39">
        <v>0</v>
      </c>
      <c r="AH773" s="39">
        <v>0</v>
      </c>
      <c r="AI773" s="39">
        <v>0</v>
      </c>
      <c r="AJ773" s="39">
        <v>1</v>
      </c>
      <c r="AK773" s="39">
        <v>0</v>
      </c>
      <c r="AL773" s="39">
        <v>0</v>
      </c>
      <c r="AM773" s="39">
        <v>0</v>
      </c>
      <c r="AN773" s="39">
        <v>0</v>
      </c>
      <c r="AO773" s="39">
        <v>0</v>
      </c>
      <c r="AP773" s="39"/>
    </row>
    <row r="774" spans="1:42">
      <c r="A774" s="27" t="s">
        <v>2607</v>
      </c>
      <c r="B774" s="27" t="s">
        <v>588</v>
      </c>
      <c r="C774" s="28">
        <v>45191</v>
      </c>
      <c r="D774" s="28">
        <v>273280</v>
      </c>
      <c r="E774" s="27" t="s">
        <v>1824</v>
      </c>
      <c r="F774" s="28">
        <v>427</v>
      </c>
      <c r="G774" s="28">
        <v>640</v>
      </c>
      <c r="H774" s="39">
        <v>2</v>
      </c>
      <c r="I774" s="40">
        <f t="shared" si="6"/>
        <v>0</v>
      </c>
      <c r="J774" s="33">
        <f t="shared" si="7"/>
        <v>0.66718750000000004</v>
      </c>
      <c r="K774" s="41">
        <v>1061.5219999999999</v>
      </c>
      <c r="L774" s="41">
        <v>54.461530000000003</v>
      </c>
      <c r="M774" s="39">
        <v>0</v>
      </c>
      <c r="N774" s="39">
        <v>0</v>
      </c>
      <c r="O774" s="39">
        <v>0</v>
      </c>
      <c r="P774" s="39">
        <v>0</v>
      </c>
      <c r="Q774" s="39">
        <v>0</v>
      </c>
      <c r="R774" s="39">
        <v>0</v>
      </c>
      <c r="S774" s="39">
        <v>1</v>
      </c>
      <c r="T774" s="39">
        <v>0</v>
      </c>
      <c r="U774" s="39">
        <v>0</v>
      </c>
      <c r="V774" s="39">
        <v>0</v>
      </c>
      <c r="W774" s="39">
        <v>0</v>
      </c>
      <c r="X774" s="39">
        <v>0</v>
      </c>
      <c r="Y774" s="39">
        <v>0</v>
      </c>
      <c r="Z774" s="39">
        <v>0</v>
      </c>
      <c r="AA774" s="39">
        <v>0</v>
      </c>
      <c r="AB774" s="39">
        <v>0</v>
      </c>
      <c r="AC774" s="39">
        <v>0</v>
      </c>
      <c r="AD774" s="39">
        <v>0</v>
      </c>
      <c r="AE774" s="39">
        <v>0</v>
      </c>
      <c r="AF774" s="39">
        <v>0</v>
      </c>
      <c r="AG774" s="39">
        <v>0</v>
      </c>
      <c r="AH774" s="39">
        <v>0</v>
      </c>
      <c r="AI774" s="39">
        <v>0</v>
      </c>
      <c r="AJ774" s="39">
        <v>1</v>
      </c>
      <c r="AK774" s="39">
        <v>0</v>
      </c>
      <c r="AL774" s="39">
        <v>0</v>
      </c>
      <c r="AM774" s="39">
        <v>0</v>
      </c>
      <c r="AN774" s="39">
        <v>0</v>
      </c>
      <c r="AO774" s="39">
        <v>0</v>
      </c>
      <c r="AP774" s="39"/>
    </row>
    <row r="775" spans="1:42">
      <c r="A775" s="27" t="s">
        <v>2608</v>
      </c>
      <c r="B775" s="27" t="s">
        <v>589</v>
      </c>
      <c r="C775" s="28">
        <v>41185</v>
      </c>
      <c r="D775" s="28">
        <v>273280</v>
      </c>
      <c r="E775" s="27" t="s">
        <v>1824</v>
      </c>
      <c r="F775" s="28">
        <v>427</v>
      </c>
      <c r="G775" s="28">
        <v>640</v>
      </c>
      <c r="H775" s="39">
        <v>2</v>
      </c>
      <c r="I775" s="40">
        <f t="shared" si="6"/>
        <v>0</v>
      </c>
      <c r="J775" s="33">
        <f t="shared" si="7"/>
        <v>0.66718750000000004</v>
      </c>
      <c r="K775" s="41">
        <v>1576.32</v>
      </c>
      <c r="L775" s="41">
        <v>63.00197</v>
      </c>
      <c r="M775" s="39">
        <v>0</v>
      </c>
      <c r="N775" s="39">
        <v>0</v>
      </c>
      <c r="O775" s="39">
        <v>0</v>
      </c>
      <c r="P775" s="39">
        <v>0</v>
      </c>
      <c r="Q775" s="39">
        <v>0</v>
      </c>
      <c r="R775" s="39">
        <v>0</v>
      </c>
      <c r="S775" s="39">
        <v>1</v>
      </c>
      <c r="T775" s="39">
        <v>0</v>
      </c>
      <c r="U775" s="39">
        <v>0</v>
      </c>
      <c r="V775" s="39">
        <v>0</v>
      </c>
      <c r="W775" s="39">
        <v>0</v>
      </c>
      <c r="X775" s="39">
        <v>0</v>
      </c>
      <c r="Y775" s="39">
        <v>0</v>
      </c>
      <c r="Z775" s="39">
        <v>0</v>
      </c>
      <c r="AA775" s="39">
        <v>0</v>
      </c>
      <c r="AB775" s="39">
        <v>0</v>
      </c>
      <c r="AC775" s="39">
        <v>0</v>
      </c>
      <c r="AD775" s="39">
        <v>0</v>
      </c>
      <c r="AE775" s="39">
        <v>0</v>
      </c>
      <c r="AF775" s="39">
        <v>0</v>
      </c>
      <c r="AG775" s="39">
        <v>0</v>
      </c>
      <c r="AH775" s="39">
        <v>0</v>
      </c>
      <c r="AI775" s="39">
        <v>0</v>
      </c>
      <c r="AJ775" s="39">
        <v>1</v>
      </c>
      <c r="AK775" s="39">
        <v>0</v>
      </c>
      <c r="AL775" s="39">
        <v>0</v>
      </c>
      <c r="AM775" s="39">
        <v>0</v>
      </c>
      <c r="AN775" s="39">
        <v>0</v>
      </c>
      <c r="AO775" s="39">
        <v>0</v>
      </c>
      <c r="AP775" s="39"/>
    </row>
    <row r="776" spans="1:42">
      <c r="A776" s="27" t="s">
        <v>2609</v>
      </c>
      <c r="B776" s="27" t="s">
        <v>1771</v>
      </c>
      <c r="C776" s="28">
        <v>72815</v>
      </c>
      <c r="D776" s="28">
        <v>273280</v>
      </c>
      <c r="E776" s="27" t="s">
        <v>1824</v>
      </c>
      <c r="F776" s="28">
        <v>427</v>
      </c>
      <c r="G776" s="28">
        <v>640</v>
      </c>
      <c r="H776" s="39">
        <v>2</v>
      </c>
      <c r="I776" s="40">
        <f t="shared" si="6"/>
        <v>0</v>
      </c>
      <c r="J776" s="33">
        <f t="shared" si="7"/>
        <v>0.66718750000000004</v>
      </c>
      <c r="K776" s="41">
        <v>6118.9440000000004</v>
      </c>
      <c r="L776" s="41">
        <v>67.628879999999995</v>
      </c>
      <c r="M776" s="39">
        <v>0</v>
      </c>
      <c r="N776" s="39">
        <v>0</v>
      </c>
      <c r="O776" s="39">
        <v>0</v>
      </c>
      <c r="P776" s="39">
        <v>0</v>
      </c>
      <c r="Q776" s="39">
        <v>0</v>
      </c>
      <c r="R776" s="39">
        <v>0</v>
      </c>
      <c r="S776" s="39">
        <v>1</v>
      </c>
      <c r="T776" s="39">
        <v>0</v>
      </c>
      <c r="U776" s="39">
        <v>0</v>
      </c>
      <c r="V776" s="39">
        <v>0</v>
      </c>
      <c r="W776" s="39">
        <v>0</v>
      </c>
      <c r="X776" s="39">
        <v>0</v>
      </c>
      <c r="Y776" s="39">
        <v>0</v>
      </c>
      <c r="Z776" s="39">
        <v>0</v>
      </c>
      <c r="AA776" s="39">
        <v>0</v>
      </c>
      <c r="AB776" s="39">
        <v>0</v>
      </c>
      <c r="AC776" s="39">
        <v>0</v>
      </c>
      <c r="AD776" s="39">
        <v>0</v>
      </c>
      <c r="AE776" s="39">
        <v>0</v>
      </c>
      <c r="AF776" s="39">
        <v>0</v>
      </c>
      <c r="AG776" s="39">
        <v>0</v>
      </c>
      <c r="AH776" s="39">
        <v>0</v>
      </c>
      <c r="AI776" s="39">
        <v>0</v>
      </c>
      <c r="AJ776" s="39">
        <v>1</v>
      </c>
      <c r="AK776" s="39">
        <v>0</v>
      </c>
      <c r="AL776" s="39">
        <v>0</v>
      </c>
      <c r="AM776" s="39">
        <v>0</v>
      </c>
      <c r="AN776" s="39">
        <v>0</v>
      </c>
      <c r="AO776" s="39">
        <v>0</v>
      </c>
      <c r="AP776" s="39"/>
    </row>
    <row r="777" spans="1:42">
      <c r="A777" s="27" t="s">
        <v>2610</v>
      </c>
      <c r="B777" s="27" t="s">
        <v>590</v>
      </c>
      <c r="C777" s="28">
        <v>76914</v>
      </c>
      <c r="D777" s="28">
        <v>273280</v>
      </c>
      <c r="E777" s="27" t="s">
        <v>1824</v>
      </c>
      <c r="F777" s="28">
        <v>427</v>
      </c>
      <c r="G777" s="28">
        <v>640</v>
      </c>
      <c r="H777" s="39">
        <v>2</v>
      </c>
      <c r="I777" s="40">
        <f t="shared" si="6"/>
        <v>0</v>
      </c>
      <c r="J777" s="33">
        <f t="shared" si="7"/>
        <v>0.66718750000000004</v>
      </c>
      <c r="K777" s="41">
        <v>6989.1869999999999</v>
      </c>
      <c r="L777" s="41">
        <v>70.935739999999996</v>
      </c>
      <c r="M777" s="39">
        <v>0</v>
      </c>
      <c r="N777" s="39">
        <v>0</v>
      </c>
      <c r="O777" s="39">
        <v>0</v>
      </c>
      <c r="P777" s="39">
        <v>0</v>
      </c>
      <c r="Q777" s="39">
        <v>0</v>
      </c>
      <c r="R777" s="39">
        <v>0</v>
      </c>
      <c r="S777" s="39">
        <v>1</v>
      </c>
      <c r="T777" s="39">
        <v>0</v>
      </c>
      <c r="U777" s="39">
        <v>0</v>
      </c>
      <c r="V777" s="39">
        <v>0</v>
      </c>
      <c r="W777" s="39">
        <v>0</v>
      </c>
      <c r="X777" s="39">
        <v>0</v>
      </c>
      <c r="Y777" s="39">
        <v>0</v>
      </c>
      <c r="Z777" s="39">
        <v>0</v>
      </c>
      <c r="AA777" s="39">
        <v>0</v>
      </c>
      <c r="AB777" s="39">
        <v>0</v>
      </c>
      <c r="AC777" s="39">
        <v>0</v>
      </c>
      <c r="AD777" s="39">
        <v>0</v>
      </c>
      <c r="AE777" s="39">
        <v>0</v>
      </c>
      <c r="AF777" s="39">
        <v>0</v>
      </c>
      <c r="AG777" s="39">
        <v>0</v>
      </c>
      <c r="AH777" s="39">
        <v>0</v>
      </c>
      <c r="AI777" s="39">
        <v>0</v>
      </c>
      <c r="AJ777" s="39">
        <v>1</v>
      </c>
      <c r="AK777" s="39">
        <v>0</v>
      </c>
      <c r="AL777" s="39">
        <v>0</v>
      </c>
      <c r="AM777" s="39">
        <v>0</v>
      </c>
      <c r="AN777" s="39">
        <v>0</v>
      </c>
      <c r="AO777" s="39">
        <v>0</v>
      </c>
      <c r="AP777" s="39"/>
    </row>
    <row r="778" spans="1:42">
      <c r="A778" s="27" t="s">
        <v>2611</v>
      </c>
      <c r="B778" s="27" t="s">
        <v>591</v>
      </c>
      <c r="C778" s="28">
        <v>65690</v>
      </c>
      <c r="D778" s="28">
        <v>273280</v>
      </c>
      <c r="E778" s="27" t="s">
        <v>1824</v>
      </c>
      <c r="F778" s="28">
        <v>427</v>
      </c>
      <c r="G778" s="28">
        <v>640</v>
      </c>
      <c r="H778" s="39">
        <v>2</v>
      </c>
      <c r="I778" s="40">
        <f t="shared" si="6"/>
        <v>0</v>
      </c>
      <c r="J778" s="33">
        <f t="shared" si="7"/>
        <v>0.66718750000000004</v>
      </c>
      <c r="K778" s="41">
        <v>4156.348</v>
      </c>
      <c r="L778" s="41">
        <v>71.076269999999994</v>
      </c>
      <c r="M778" s="39">
        <v>0</v>
      </c>
      <c r="N778" s="39">
        <v>0</v>
      </c>
      <c r="O778" s="39">
        <v>0</v>
      </c>
      <c r="P778" s="39">
        <v>0</v>
      </c>
      <c r="Q778" s="39">
        <v>0</v>
      </c>
      <c r="R778" s="39">
        <v>0</v>
      </c>
      <c r="S778" s="39">
        <v>1</v>
      </c>
      <c r="T778" s="39">
        <v>0</v>
      </c>
      <c r="U778" s="39">
        <v>0</v>
      </c>
      <c r="V778" s="39">
        <v>0</v>
      </c>
      <c r="W778" s="39">
        <v>0</v>
      </c>
      <c r="X778" s="39">
        <v>0</v>
      </c>
      <c r="Y778" s="39">
        <v>0</v>
      </c>
      <c r="Z778" s="39">
        <v>0</v>
      </c>
      <c r="AA778" s="39">
        <v>0</v>
      </c>
      <c r="AB778" s="39">
        <v>0</v>
      </c>
      <c r="AC778" s="39">
        <v>0</v>
      </c>
      <c r="AD778" s="39">
        <v>0</v>
      </c>
      <c r="AE778" s="39">
        <v>0</v>
      </c>
      <c r="AF778" s="39">
        <v>0</v>
      </c>
      <c r="AG778" s="39">
        <v>0</v>
      </c>
      <c r="AH778" s="39">
        <v>0</v>
      </c>
      <c r="AI778" s="39">
        <v>0</v>
      </c>
      <c r="AJ778" s="39">
        <v>1</v>
      </c>
      <c r="AK778" s="39">
        <v>0</v>
      </c>
      <c r="AL778" s="39">
        <v>0</v>
      </c>
      <c r="AM778" s="39">
        <v>0</v>
      </c>
      <c r="AN778" s="39">
        <v>0</v>
      </c>
      <c r="AO778" s="39">
        <v>0</v>
      </c>
      <c r="AP778" s="39"/>
    </row>
    <row r="779" spans="1:42">
      <c r="A779" s="27" t="s">
        <v>2612</v>
      </c>
      <c r="B779" s="27" t="s">
        <v>1772</v>
      </c>
      <c r="C779" s="28">
        <v>55382</v>
      </c>
      <c r="D779" s="28">
        <v>273280</v>
      </c>
      <c r="E779" s="27" t="s">
        <v>1824</v>
      </c>
      <c r="F779" s="28">
        <v>427</v>
      </c>
      <c r="G779" s="28">
        <v>640</v>
      </c>
      <c r="H779" s="39">
        <v>2</v>
      </c>
      <c r="I779" s="40">
        <f t="shared" si="6"/>
        <v>0</v>
      </c>
      <c r="J779" s="33">
        <f t="shared" si="7"/>
        <v>0.66718750000000004</v>
      </c>
      <c r="K779" s="41">
        <v>3581.2130000000002</v>
      </c>
      <c r="L779" s="41">
        <v>69.253270000000001</v>
      </c>
      <c r="M779" s="39">
        <v>0</v>
      </c>
      <c r="N779" s="39">
        <v>0</v>
      </c>
      <c r="O779" s="39">
        <v>0</v>
      </c>
      <c r="P779" s="39">
        <v>0</v>
      </c>
      <c r="Q779" s="39">
        <v>0</v>
      </c>
      <c r="R779" s="39">
        <v>0</v>
      </c>
      <c r="S779" s="39">
        <v>1</v>
      </c>
      <c r="T779" s="39">
        <v>0</v>
      </c>
      <c r="U779" s="39">
        <v>0</v>
      </c>
      <c r="V779" s="39">
        <v>0</v>
      </c>
      <c r="W779" s="39">
        <v>0</v>
      </c>
      <c r="X779" s="39">
        <v>0</v>
      </c>
      <c r="Y779" s="39">
        <v>0</v>
      </c>
      <c r="Z779" s="39">
        <v>0</v>
      </c>
      <c r="AA779" s="39">
        <v>0</v>
      </c>
      <c r="AB779" s="39">
        <v>0</v>
      </c>
      <c r="AC779" s="39">
        <v>0</v>
      </c>
      <c r="AD779" s="39">
        <v>0</v>
      </c>
      <c r="AE779" s="39">
        <v>0</v>
      </c>
      <c r="AF779" s="39">
        <v>0</v>
      </c>
      <c r="AG779" s="39">
        <v>0</v>
      </c>
      <c r="AH779" s="39">
        <v>0</v>
      </c>
      <c r="AI779" s="39">
        <v>0</v>
      </c>
      <c r="AJ779" s="39">
        <v>1</v>
      </c>
      <c r="AK779" s="39">
        <v>0</v>
      </c>
      <c r="AL779" s="39">
        <v>0</v>
      </c>
      <c r="AM779" s="39">
        <v>0</v>
      </c>
      <c r="AN779" s="39">
        <v>0</v>
      </c>
      <c r="AO779" s="39">
        <v>0</v>
      </c>
      <c r="AP779" s="39"/>
    </row>
    <row r="780" spans="1:42">
      <c r="A780" s="27" t="s">
        <v>2613</v>
      </c>
      <c r="B780" s="27" t="s">
        <v>1773</v>
      </c>
      <c r="C780" s="28">
        <v>54484</v>
      </c>
      <c r="D780" s="28">
        <v>273920</v>
      </c>
      <c r="E780" s="27" t="s">
        <v>1824</v>
      </c>
      <c r="F780" s="28">
        <v>428</v>
      </c>
      <c r="G780" s="28">
        <v>640</v>
      </c>
      <c r="H780" s="39">
        <v>2</v>
      </c>
      <c r="I780" s="40">
        <f t="shared" si="6"/>
        <v>0</v>
      </c>
      <c r="J780" s="33">
        <f t="shared" si="7"/>
        <v>0.66874999999999996</v>
      </c>
      <c r="K780" s="41">
        <v>2708.096</v>
      </c>
      <c r="L780" s="41">
        <v>64.937880000000007</v>
      </c>
      <c r="M780" s="39">
        <v>0</v>
      </c>
      <c r="N780" s="39">
        <v>0</v>
      </c>
      <c r="O780" s="39">
        <v>0</v>
      </c>
      <c r="P780" s="39">
        <v>0</v>
      </c>
      <c r="Q780" s="39">
        <v>0</v>
      </c>
      <c r="R780" s="39">
        <v>0</v>
      </c>
      <c r="S780" s="39">
        <v>1</v>
      </c>
      <c r="T780" s="39">
        <v>0</v>
      </c>
      <c r="U780" s="39">
        <v>0</v>
      </c>
      <c r="V780" s="39">
        <v>0</v>
      </c>
      <c r="W780" s="39">
        <v>0</v>
      </c>
      <c r="X780" s="39">
        <v>0</v>
      </c>
      <c r="Y780" s="39">
        <v>0</v>
      </c>
      <c r="Z780" s="39">
        <v>0</v>
      </c>
      <c r="AA780" s="39">
        <v>0</v>
      </c>
      <c r="AB780" s="39">
        <v>0</v>
      </c>
      <c r="AC780" s="39">
        <v>0</v>
      </c>
      <c r="AD780" s="39">
        <v>0</v>
      </c>
      <c r="AE780" s="39">
        <v>0</v>
      </c>
      <c r="AF780" s="39">
        <v>0</v>
      </c>
      <c r="AG780" s="39">
        <v>0</v>
      </c>
      <c r="AH780" s="39">
        <v>0</v>
      </c>
      <c r="AI780" s="39">
        <v>0</v>
      </c>
      <c r="AJ780" s="39">
        <v>1</v>
      </c>
      <c r="AK780" s="39">
        <v>0</v>
      </c>
      <c r="AL780" s="39">
        <v>0</v>
      </c>
      <c r="AM780" s="39">
        <v>0</v>
      </c>
      <c r="AN780" s="39">
        <v>0</v>
      </c>
      <c r="AO780" s="39">
        <v>0</v>
      </c>
      <c r="AP780" s="39"/>
    </row>
    <row r="781" spans="1:42">
      <c r="A781" s="27" t="s">
        <v>2614</v>
      </c>
      <c r="B781" s="27" t="s">
        <v>592</v>
      </c>
      <c r="C781" s="28">
        <v>53252</v>
      </c>
      <c r="D781" s="28">
        <v>273280</v>
      </c>
      <c r="E781" s="27" t="s">
        <v>1824</v>
      </c>
      <c r="F781" s="28">
        <v>427</v>
      </c>
      <c r="G781" s="28">
        <v>640</v>
      </c>
      <c r="H781" s="39">
        <v>2</v>
      </c>
      <c r="I781" s="40">
        <f t="shared" si="6"/>
        <v>0</v>
      </c>
      <c r="J781" s="33">
        <f t="shared" si="7"/>
        <v>0.66718750000000004</v>
      </c>
      <c r="K781" s="41">
        <v>3866.4490000000001</v>
      </c>
      <c r="L781" s="41">
        <v>75.155569999999997</v>
      </c>
      <c r="M781" s="39">
        <v>0</v>
      </c>
      <c r="N781" s="39">
        <v>0</v>
      </c>
      <c r="O781" s="39">
        <v>0</v>
      </c>
      <c r="P781" s="39">
        <v>0</v>
      </c>
      <c r="Q781" s="39">
        <v>0</v>
      </c>
      <c r="R781" s="39">
        <v>0</v>
      </c>
      <c r="S781" s="39">
        <v>1</v>
      </c>
      <c r="T781" s="39">
        <v>0</v>
      </c>
      <c r="U781" s="39">
        <v>0</v>
      </c>
      <c r="V781" s="39">
        <v>0</v>
      </c>
      <c r="W781" s="39">
        <v>0</v>
      </c>
      <c r="X781" s="39">
        <v>0</v>
      </c>
      <c r="Y781" s="39">
        <v>0</v>
      </c>
      <c r="Z781" s="39">
        <v>0</v>
      </c>
      <c r="AA781" s="39">
        <v>0</v>
      </c>
      <c r="AB781" s="39">
        <v>0</v>
      </c>
      <c r="AC781" s="39">
        <v>0</v>
      </c>
      <c r="AD781" s="39">
        <v>0</v>
      </c>
      <c r="AE781" s="39">
        <v>0</v>
      </c>
      <c r="AF781" s="39">
        <v>0</v>
      </c>
      <c r="AG781" s="39">
        <v>0</v>
      </c>
      <c r="AH781" s="39">
        <v>0</v>
      </c>
      <c r="AI781" s="39">
        <v>0</v>
      </c>
      <c r="AJ781" s="39">
        <v>1</v>
      </c>
      <c r="AK781" s="39">
        <v>0</v>
      </c>
      <c r="AL781" s="39">
        <v>0</v>
      </c>
      <c r="AM781" s="39">
        <v>0</v>
      </c>
      <c r="AN781" s="39">
        <v>0</v>
      </c>
      <c r="AO781" s="39">
        <v>0</v>
      </c>
      <c r="AP781" s="39"/>
    </row>
    <row r="782" spans="1:42">
      <c r="A782" s="27" t="s">
        <v>2615</v>
      </c>
      <c r="B782" s="27" t="s">
        <v>593</v>
      </c>
      <c r="C782" s="28">
        <v>72224</v>
      </c>
      <c r="D782" s="28">
        <v>262400</v>
      </c>
      <c r="E782" s="27" t="s">
        <v>1824</v>
      </c>
      <c r="F782" s="28">
        <v>410</v>
      </c>
      <c r="G782" s="28">
        <v>640</v>
      </c>
      <c r="H782" s="39">
        <v>2</v>
      </c>
      <c r="I782" s="40">
        <f t="shared" si="6"/>
        <v>0</v>
      </c>
      <c r="J782" s="33">
        <f t="shared" si="7"/>
        <v>0.640625</v>
      </c>
      <c r="K782" s="41">
        <v>4126.2780000000002</v>
      </c>
      <c r="L782" s="41">
        <v>77.569959999999995</v>
      </c>
      <c r="M782" s="39">
        <v>0</v>
      </c>
      <c r="N782" s="39">
        <v>0</v>
      </c>
      <c r="O782" s="39">
        <v>0</v>
      </c>
      <c r="P782" s="39">
        <v>0</v>
      </c>
      <c r="Q782" s="39">
        <v>0</v>
      </c>
      <c r="R782" s="39">
        <v>0</v>
      </c>
      <c r="S782" s="39">
        <v>1</v>
      </c>
      <c r="T782" s="39">
        <v>0</v>
      </c>
      <c r="U782" s="39">
        <v>0</v>
      </c>
      <c r="V782" s="39">
        <v>0</v>
      </c>
      <c r="W782" s="39">
        <v>0</v>
      </c>
      <c r="X782" s="39">
        <v>0</v>
      </c>
      <c r="Y782" s="39">
        <v>0</v>
      </c>
      <c r="Z782" s="39">
        <v>0</v>
      </c>
      <c r="AA782" s="39">
        <v>0</v>
      </c>
      <c r="AB782" s="39">
        <v>0</v>
      </c>
      <c r="AC782" s="39">
        <v>0</v>
      </c>
      <c r="AD782" s="39">
        <v>0</v>
      </c>
      <c r="AE782" s="39">
        <v>0</v>
      </c>
      <c r="AF782" s="39">
        <v>0</v>
      </c>
      <c r="AG782" s="39">
        <v>0</v>
      </c>
      <c r="AH782" s="39">
        <v>0</v>
      </c>
      <c r="AI782" s="39">
        <v>0</v>
      </c>
      <c r="AJ782" s="39">
        <v>0</v>
      </c>
      <c r="AK782" s="39">
        <v>1</v>
      </c>
      <c r="AL782" s="39">
        <v>0</v>
      </c>
      <c r="AM782" s="39">
        <v>0</v>
      </c>
      <c r="AN782" s="39">
        <v>0</v>
      </c>
      <c r="AO782" s="39">
        <v>0</v>
      </c>
      <c r="AP782" s="39"/>
    </row>
    <row r="783" spans="1:42">
      <c r="A783" s="27" t="s">
        <v>2616</v>
      </c>
      <c r="B783" s="27" t="s">
        <v>595</v>
      </c>
      <c r="C783" s="28">
        <v>64242</v>
      </c>
      <c r="D783" s="28">
        <v>262400</v>
      </c>
      <c r="E783" s="27" t="s">
        <v>1824</v>
      </c>
      <c r="F783" s="28">
        <v>410</v>
      </c>
      <c r="G783" s="28">
        <v>640</v>
      </c>
      <c r="H783" s="39">
        <v>2</v>
      </c>
      <c r="I783" s="40">
        <f t="shared" si="6"/>
        <v>0</v>
      </c>
      <c r="J783" s="33">
        <f t="shared" si="7"/>
        <v>0.640625</v>
      </c>
      <c r="K783" s="41">
        <v>3073.9810000000002</v>
      </c>
      <c r="L783" s="41">
        <v>66.283019999999993</v>
      </c>
      <c r="M783" s="39">
        <v>0</v>
      </c>
      <c r="N783" s="39">
        <v>0</v>
      </c>
      <c r="O783" s="39">
        <v>0</v>
      </c>
      <c r="P783" s="39">
        <v>0</v>
      </c>
      <c r="Q783" s="39">
        <v>0</v>
      </c>
      <c r="R783" s="39">
        <v>0</v>
      </c>
      <c r="S783" s="39">
        <v>1</v>
      </c>
      <c r="T783" s="39">
        <v>0</v>
      </c>
      <c r="U783" s="39">
        <v>0</v>
      </c>
      <c r="V783" s="39">
        <v>0</v>
      </c>
      <c r="W783" s="39">
        <v>0</v>
      </c>
      <c r="X783" s="39">
        <v>0</v>
      </c>
      <c r="Y783" s="39">
        <v>0</v>
      </c>
      <c r="Z783" s="39">
        <v>0</v>
      </c>
      <c r="AA783" s="39">
        <v>0</v>
      </c>
      <c r="AB783" s="39">
        <v>0</v>
      </c>
      <c r="AC783" s="39">
        <v>0</v>
      </c>
      <c r="AD783" s="39">
        <v>0</v>
      </c>
      <c r="AE783" s="39">
        <v>0</v>
      </c>
      <c r="AF783" s="39">
        <v>0</v>
      </c>
      <c r="AG783" s="39">
        <v>0</v>
      </c>
      <c r="AH783" s="39">
        <v>0</v>
      </c>
      <c r="AI783" s="39">
        <v>0</v>
      </c>
      <c r="AJ783" s="39">
        <v>0</v>
      </c>
      <c r="AK783" s="39">
        <v>1</v>
      </c>
      <c r="AL783" s="39">
        <v>0</v>
      </c>
      <c r="AM783" s="39">
        <v>0</v>
      </c>
      <c r="AN783" s="39">
        <v>0</v>
      </c>
      <c r="AO783" s="39">
        <v>0</v>
      </c>
      <c r="AP783" s="39"/>
    </row>
    <row r="784" spans="1:42">
      <c r="A784" s="27" t="s">
        <v>2617</v>
      </c>
      <c r="B784" s="27" t="s">
        <v>596</v>
      </c>
      <c r="C784" s="28">
        <v>65912</v>
      </c>
      <c r="D784" s="28">
        <v>307200</v>
      </c>
      <c r="E784" s="27" t="s">
        <v>1824</v>
      </c>
      <c r="F784" s="28">
        <v>480</v>
      </c>
      <c r="G784" s="28">
        <v>640</v>
      </c>
      <c r="H784" s="39">
        <v>2</v>
      </c>
      <c r="I784" s="40">
        <f t="shared" si="6"/>
        <v>0</v>
      </c>
      <c r="J784" s="33">
        <f t="shared" si="7"/>
        <v>0.75</v>
      </c>
      <c r="K784" s="41">
        <v>4092.4459999999999</v>
      </c>
      <c r="L784" s="41">
        <v>62.96658</v>
      </c>
      <c r="M784" s="39">
        <v>0</v>
      </c>
      <c r="N784" s="39">
        <v>0</v>
      </c>
      <c r="O784" s="39">
        <v>0</v>
      </c>
      <c r="P784" s="39">
        <v>0</v>
      </c>
      <c r="Q784" s="39">
        <v>0</v>
      </c>
      <c r="R784" s="39">
        <v>0</v>
      </c>
      <c r="S784" s="39">
        <v>1</v>
      </c>
      <c r="T784" s="39">
        <v>0</v>
      </c>
      <c r="U784" s="39">
        <v>0</v>
      </c>
      <c r="V784" s="39">
        <v>0</v>
      </c>
      <c r="W784" s="39">
        <v>0</v>
      </c>
      <c r="X784" s="39">
        <v>0</v>
      </c>
      <c r="Y784" s="39">
        <v>0</v>
      </c>
      <c r="Z784" s="39">
        <v>0</v>
      </c>
      <c r="AA784" s="39">
        <v>0</v>
      </c>
      <c r="AB784" s="39">
        <v>0</v>
      </c>
      <c r="AC784" s="39">
        <v>0</v>
      </c>
      <c r="AD784" s="39">
        <v>0</v>
      </c>
      <c r="AE784" s="39">
        <v>0</v>
      </c>
      <c r="AF784" s="39">
        <v>0</v>
      </c>
      <c r="AG784" s="39">
        <v>0</v>
      </c>
      <c r="AH784" s="39">
        <v>0</v>
      </c>
      <c r="AI784" s="39">
        <v>0</v>
      </c>
      <c r="AJ784" s="39">
        <v>0</v>
      </c>
      <c r="AK784" s="39">
        <v>1</v>
      </c>
      <c r="AL784" s="39">
        <v>0</v>
      </c>
      <c r="AM784" s="39">
        <v>0</v>
      </c>
      <c r="AN784" s="39">
        <v>0</v>
      </c>
      <c r="AO784" s="39">
        <v>0</v>
      </c>
      <c r="AP784" s="39"/>
    </row>
    <row r="785" spans="1:42">
      <c r="A785" s="27" t="s">
        <v>2618</v>
      </c>
      <c r="B785" s="27" t="s">
        <v>597</v>
      </c>
      <c r="C785" s="28">
        <v>94319</v>
      </c>
      <c r="D785" s="28">
        <v>273280</v>
      </c>
      <c r="E785" s="27" t="s">
        <v>1824</v>
      </c>
      <c r="F785" s="28">
        <v>427</v>
      </c>
      <c r="G785" s="28">
        <v>640</v>
      </c>
      <c r="H785" s="39">
        <v>2</v>
      </c>
      <c r="I785" s="40">
        <f t="shared" si="6"/>
        <v>1</v>
      </c>
      <c r="J785" s="33">
        <f t="shared" si="7"/>
        <v>0.66718750000000004</v>
      </c>
      <c r="K785" s="41">
        <v>7965.0540000000001</v>
      </c>
      <c r="L785" s="41">
        <v>68.762180000000001</v>
      </c>
      <c r="M785" s="39">
        <v>0</v>
      </c>
      <c r="N785" s="39">
        <v>0</v>
      </c>
      <c r="O785" s="39">
        <v>0</v>
      </c>
      <c r="P785" s="39">
        <v>0</v>
      </c>
      <c r="Q785" s="39">
        <v>0</v>
      </c>
      <c r="R785" s="39">
        <v>0</v>
      </c>
      <c r="S785" s="39">
        <v>1</v>
      </c>
      <c r="T785" s="39">
        <v>0</v>
      </c>
      <c r="U785" s="39">
        <v>0</v>
      </c>
      <c r="V785" s="39">
        <v>0</v>
      </c>
      <c r="W785" s="39">
        <v>0</v>
      </c>
      <c r="X785" s="39">
        <v>0</v>
      </c>
      <c r="Y785" s="39">
        <v>0</v>
      </c>
      <c r="Z785" s="39">
        <v>0</v>
      </c>
      <c r="AA785" s="39">
        <v>0</v>
      </c>
      <c r="AB785" s="39">
        <v>0</v>
      </c>
      <c r="AC785" s="39">
        <v>0</v>
      </c>
      <c r="AD785" s="39">
        <v>0</v>
      </c>
      <c r="AE785" s="39">
        <v>0</v>
      </c>
      <c r="AF785" s="39">
        <v>0</v>
      </c>
      <c r="AG785" s="39">
        <v>0</v>
      </c>
      <c r="AH785" s="39">
        <v>0</v>
      </c>
      <c r="AI785" s="39">
        <v>0</v>
      </c>
      <c r="AJ785" s="39">
        <v>0</v>
      </c>
      <c r="AK785" s="39">
        <v>1</v>
      </c>
      <c r="AL785" s="39">
        <v>0</v>
      </c>
      <c r="AM785" s="39">
        <v>0</v>
      </c>
      <c r="AN785" s="39">
        <v>0</v>
      </c>
      <c r="AO785" s="39">
        <v>0</v>
      </c>
      <c r="AP785" s="39"/>
    </row>
    <row r="786" spans="1:42">
      <c r="A786" s="27" t="s">
        <v>2619</v>
      </c>
      <c r="B786" s="27" t="s">
        <v>598</v>
      </c>
      <c r="C786" s="28">
        <v>99944</v>
      </c>
      <c r="D786" s="28">
        <v>273280</v>
      </c>
      <c r="E786" s="27" t="s">
        <v>1824</v>
      </c>
      <c r="F786" s="28">
        <v>427</v>
      </c>
      <c r="G786" s="28">
        <v>640</v>
      </c>
      <c r="H786" s="39">
        <v>2</v>
      </c>
      <c r="I786" s="40">
        <f t="shared" si="6"/>
        <v>1</v>
      </c>
      <c r="J786" s="33">
        <f t="shared" si="7"/>
        <v>0.66718750000000004</v>
      </c>
      <c r="K786" s="41">
        <v>11204.23</v>
      </c>
      <c r="L786" s="41">
        <v>75.892960000000002</v>
      </c>
      <c r="M786" s="39">
        <v>0</v>
      </c>
      <c r="N786" s="39">
        <v>0</v>
      </c>
      <c r="O786" s="39">
        <v>0</v>
      </c>
      <c r="P786" s="39">
        <v>0</v>
      </c>
      <c r="Q786" s="39">
        <v>0</v>
      </c>
      <c r="R786" s="39">
        <v>0</v>
      </c>
      <c r="S786" s="39">
        <v>1</v>
      </c>
      <c r="T786" s="39">
        <v>0</v>
      </c>
      <c r="U786" s="39">
        <v>0</v>
      </c>
      <c r="V786" s="39">
        <v>0</v>
      </c>
      <c r="W786" s="39">
        <v>0</v>
      </c>
      <c r="X786" s="39">
        <v>0</v>
      </c>
      <c r="Y786" s="39">
        <v>0</v>
      </c>
      <c r="Z786" s="39">
        <v>0</v>
      </c>
      <c r="AA786" s="39">
        <v>0</v>
      </c>
      <c r="AB786" s="39">
        <v>0</v>
      </c>
      <c r="AC786" s="39">
        <v>0</v>
      </c>
      <c r="AD786" s="39">
        <v>0</v>
      </c>
      <c r="AE786" s="39">
        <v>0</v>
      </c>
      <c r="AF786" s="39">
        <v>0</v>
      </c>
      <c r="AG786" s="39">
        <v>0</v>
      </c>
      <c r="AH786" s="39">
        <v>0</v>
      </c>
      <c r="AI786" s="39">
        <v>0</v>
      </c>
      <c r="AJ786" s="39">
        <v>0</v>
      </c>
      <c r="AK786" s="39">
        <v>1</v>
      </c>
      <c r="AL786" s="39">
        <v>0</v>
      </c>
      <c r="AM786" s="39">
        <v>0</v>
      </c>
      <c r="AN786" s="39">
        <v>0</v>
      </c>
      <c r="AO786" s="39">
        <v>0</v>
      </c>
      <c r="AP786" s="39"/>
    </row>
    <row r="787" spans="1:42">
      <c r="A787" s="27" t="s">
        <v>2620</v>
      </c>
      <c r="B787" s="27" t="s">
        <v>599</v>
      </c>
      <c r="C787" s="28">
        <v>275004</v>
      </c>
      <c r="D787" s="28">
        <v>273280</v>
      </c>
      <c r="E787" s="27" t="s">
        <v>1824</v>
      </c>
      <c r="F787" s="28">
        <v>427</v>
      </c>
      <c r="G787" s="28">
        <v>640</v>
      </c>
      <c r="H787" s="39">
        <v>2</v>
      </c>
      <c r="I787" s="40">
        <f t="shared" si="6"/>
        <v>1</v>
      </c>
      <c r="J787" s="33">
        <f t="shared" si="7"/>
        <v>0.66718750000000004</v>
      </c>
      <c r="K787" s="41">
        <v>11159.24</v>
      </c>
      <c r="L787" s="41">
        <v>78.543679999999995</v>
      </c>
      <c r="M787" s="39">
        <v>0</v>
      </c>
      <c r="N787" s="39">
        <v>0</v>
      </c>
      <c r="O787" s="39">
        <v>0</v>
      </c>
      <c r="P787" s="39">
        <v>0</v>
      </c>
      <c r="Q787" s="39">
        <v>0</v>
      </c>
      <c r="R787" s="39">
        <v>0</v>
      </c>
      <c r="S787" s="39">
        <v>1</v>
      </c>
      <c r="T787" s="39">
        <v>0</v>
      </c>
      <c r="U787" s="39">
        <v>0</v>
      </c>
      <c r="V787" s="39">
        <v>0</v>
      </c>
      <c r="W787" s="39">
        <v>0</v>
      </c>
      <c r="X787" s="39">
        <v>0</v>
      </c>
      <c r="Y787" s="39">
        <v>0</v>
      </c>
      <c r="Z787" s="39">
        <v>0</v>
      </c>
      <c r="AA787" s="39">
        <v>0</v>
      </c>
      <c r="AB787" s="39">
        <v>0</v>
      </c>
      <c r="AC787" s="39">
        <v>0</v>
      </c>
      <c r="AD787" s="39">
        <v>0</v>
      </c>
      <c r="AE787" s="39">
        <v>0</v>
      </c>
      <c r="AF787" s="39">
        <v>0</v>
      </c>
      <c r="AG787" s="39">
        <v>0</v>
      </c>
      <c r="AH787" s="39">
        <v>0</v>
      </c>
      <c r="AI787" s="39">
        <v>0</v>
      </c>
      <c r="AJ787" s="39">
        <v>0</v>
      </c>
      <c r="AK787" s="39">
        <v>1</v>
      </c>
      <c r="AL787" s="39">
        <v>0</v>
      </c>
      <c r="AM787" s="39">
        <v>0</v>
      </c>
      <c r="AN787" s="39">
        <v>0</v>
      </c>
      <c r="AO787" s="39">
        <v>0</v>
      </c>
      <c r="AP787" s="39"/>
    </row>
    <row r="788" spans="1:42">
      <c r="A788" s="27" t="s">
        <v>2621</v>
      </c>
      <c r="B788" s="27" t="s">
        <v>600</v>
      </c>
      <c r="C788" s="28">
        <v>277933</v>
      </c>
      <c r="D788" s="28">
        <v>273280</v>
      </c>
      <c r="E788" s="27" t="s">
        <v>1824</v>
      </c>
      <c r="F788" s="28">
        <v>427</v>
      </c>
      <c r="G788" s="28">
        <v>640</v>
      </c>
      <c r="H788" s="39">
        <v>2</v>
      </c>
      <c r="I788" s="40">
        <f t="shared" si="6"/>
        <v>1</v>
      </c>
      <c r="J788" s="33">
        <f t="shared" si="7"/>
        <v>0.66718750000000004</v>
      </c>
      <c r="K788" s="41">
        <v>11280.63</v>
      </c>
      <c r="L788" s="41">
        <v>72.762360000000001</v>
      </c>
      <c r="M788" s="39">
        <v>0</v>
      </c>
      <c r="N788" s="39">
        <v>0</v>
      </c>
      <c r="O788" s="39">
        <v>0</v>
      </c>
      <c r="P788" s="39">
        <v>0</v>
      </c>
      <c r="Q788" s="39">
        <v>0</v>
      </c>
      <c r="R788" s="39">
        <v>0</v>
      </c>
      <c r="S788" s="39">
        <v>1</v>
      </c>
      <c r="T788" s="39">
        <v>0</v>
      </c>
      <c r="U788" s="39">
        <v>0</v>
      </c>
      <c r="V788" s="39">
        <v>0</v>
      </c>
      <c r="W788" s="39">
        <v>0</v>
      </c>
      <c r="X788" s="39">
        <v>0</v>
      </c>
      <c r="Y788" s="39">
        <v>0</v>
      </c>
      <c r="Z788" s="39">
        <v>0</v>
      </c>
      <c r="AA788" s="39">
        <v>0</v>
      </c>
      <c r="AB788" s="39">
        <v>0</v>
      </c>
      <c r="AC788" s="39">
        <v>0</v>
      </c>
      <c r="AD788" s="39">
        <v>0</v>
      </c>
      <c r="AE788" s="39">
        <v>0</v>
      </c>
      <c r="AF788" s="39">
        <v>0</v>
      </c>
      <c r="AG788" s="39">
        <v>0</v>
      </c>
      <c r="AH788" s="39">
        <v>0</v>
      </c>
      <c r="AI788" s="39">
        <v>0</v>
      </c>
      <c r="AJ788" s="39">
        <v>0</v>
      </c>
      <c r="AK788" s="39">
        <v>1</v>
      </c>
      <c r="AL788" s="39">
        <v>0</v>
      </c>
      <c r="AM788" s="39">
        <v>0</v>
      </c>
      <c r="AN788" s="39">
        <v>0</v>
      </c>
      <c r="AO788" s="39">
        <v>0</v>
      </c>
      <c r="AP788" s="39"/>
    </row>
    <row r="789" spans="1:42">
      <c r="A789" s="27" t="s">
        <v>2622</v>
      </c>
      <c r="B789" s="27" t="s">
        <v>1774</v>
      </c>
      <c r="C789" s="28">
        <v>277932</v>
      </c>
      <c r="D789" s="28">
        <v>273280</v>
      </c>
      <c r="E789" s="27" t="s">
        <v>1824</v>
      </c>
      <c r="F789" s="28">
        <v>427</v>
      </c>
      <c r="G789" s="28">
        <v>640</v>
      </c>
      <c r="H789" s="39">
        <v>2</v>
      </c>
      <c r="I789" s="40">
        <f t="shared" si="6"/>
        <v>1</v>
      </c>
      <c r="J789" s="33">
        <f t="shared" si="7"/>
        <v>0.66718750000000004</v>
      </c>
      <c r="K789" s="41">
        <v>10732.49</v>
      </c>
      <c r="L789" s="41">
        <v>72.339579999999998</v>
      </c>
      <c r="M789" s="39">
        <v>0</v>
      </c>
      <c r="N789" s="39">
        <v>0</v>
      </c>
      <c r="O789" s="39">
        <v>0</v>
      </c>
      <c r="P789" s="39">
        <v>0</v>
      </c>
      <c r="Q789" s="39">
        <v>0</v>
      </c>
      <c r="R789" s="39">
        <v>0</v>
      </c>
      <c r="S789" s="39">
        <v>1</v>
      </c>
      <c r="T789" s="39">
        <v>0</v>
      </c>
      <c r="U789" s="39">
        <v>0</v>
      </c>
      <c r="V789" s="39">
        <v>0</v>
      </c>
      <c r="W789" s="39">
        <v>0</v>
      </c>
      <c r="X789" s="39">
        <v>0</v>
      </c>
      <c r="Y789" s="39">
        <v>0</v>
      </c>
      <c r="Z789" s="39">
        <v>0</v>
      </c>
      <c r="AA789" s="39">
        <v>0</v>
      </c>
      <c r="AB789" s="39">
        <v>0</v>
      </c>
      <c r="AC789" s="39">
        <v>0</v>
      </c>
      <c r="AD789" s="39">
        <v>0</v>
      </c>
      <c r="AE789" s="39">
        <v>0</v>
      </c>
      <c r="AF789" s="39">
        <v>0</v>
      </c>
      <c r="AG789" s="39">
        <v>0</v>
      </c>
      <c r="AH789" s="39">
        <v>0</v>
      </c>
      <c r="AI789" s="39">
        <v>0</v>
      </c>
      <c r="AJ789" s="39">
        <v>0</v>
      </c>
      <c r="AK789" s="39">
        <v>1</v>
      </c>
      <c r="AL789" s="39">
        <v>0</v>
      </c>
      <c r="AM789" s="39">
        <v>0</v>
      </c>
      <c r="AN789" s="39">
        <v>0</v>
      </c>
      <c r="AO789" s="39">
        <v>0</v>
      </c>
      <c r="AP789" s="39"/>
    </row>
    <row r="790" spans="1:42">
      <c r="A790" s="27" t="s">
        <v>2623</v>
      </c>
      <c r="B790" s="27" t="s">
        <v>601</v>
      </c>
      <c r="C790" s="28">
        <v>262030</v>
      </c>
      <c r="D790" s="28">
        <v>273280</v>
      </c>
      <c r="E790" s="27" t="s">
        <v>1824</v>
      </c>
      <c r="F790" s="28">
        <v>427</v>
      </c>
      <c r="G790" s="28">
        <v>640</v>
      </c>
      <c r="H790" s="39">
        <v>2</v>
      </c>
      <c r="I790" s="40">
        <f t="shared" si="6"/>
        <v>1</v>
      </c>
      <c r="J790" s="33">
        <f t="shared" si="7"/>
        <v>0.66718750000000004</v>
      </c>
      <c r="K790" s="41">
        <v>8083.6170000000002</v>
      </c>
      <c r="L790" s="41">
        <v>74.115300000000005</v>
      </c>
      <c r="M790" s="39">
        <v>0</v>
      </c>
      <c r="N790" s="39">
        <v>0</v>
      </c>
      <c r="O790" s="39">
        <v>0</v>
      </c>
      <c r="P790" s="39">
        <v>0</v>
      </c>
      <c r="Q790" s="39">
        <v>0</v>
      </c>
      <c r="R790" s="39">
        <v>0</v>
      </c>
      <c r="S790" s="39">
        <v>1</v>
      </c>
      <c r="T790" s="39">
        <v>0</v>
      </c>
      <c r="U790" s="39">
        <v>0</v>
      </c>
      <c r="V790" s="39">
        <v>0</v>
      </c>
      <c r="W790" s="39">
        <v>0</v>
      </c>
      <c r="X790" s="39">
        <v>0</v>
      </c>
      <c r="Y790" s="39">
        <v>0</v>
      </c>
      <c r="Z790" s="39">
        <v>0</v>
      </c>
      <c r="AA790" s="39">
        <v>0</v>
      </c>
      <c r="AB790" s="39">
        <v>0</v>
      </c>
      <c r="AC790" s="39">
        <v>0</v>
      </c>
      <c r="AD790" s="39">
        <v>0</v>
      </c>
      <c r="AE790" s="39">
        <v>0</v>
      </c>
      <c r="AF790" s="39">
        <v>0</v>
      </c>
      <c r="AG790" s="39">
        <v>0</v>
      </c>
      <c r="AH790" s="39">
        <v>0</v>
      </c>
      <c r="AI790" s="39">
        <v>0</v>
      </c>
      <c r="AJ790" s="39">
        <v>0</v>
      </c>
      <c r="AK790" s="39">
        <v>1</v>
      </c>
      <c r="AL790" s="39">
        <v>0</v>
      </c>
      <c r="AM790" s="39">
        <v>0</v>
      </c>
      <c r="AN790" s="39">
        <v>0</v>
      </c>
      <c r="AO790" s="39">
        <v>0</v>
      </c>
      <c r="AP790" s="39"/>
    </row>
    <row r="791" spans="1:42">
      <c r="A791" s="27" t="s">
        <v>2624</v>
      </c>
      <c r="B791" s="27" t="s">
        <v>1775</v>
      </c>
      <c r="C791" s="28">
        <v>173017</v>
      </c>
      <c r="D791" s="28">
        <v>273280</v>
      </c>
      <c r="E791" s="27" t="s">
        <v>1824</v>
      </c>
      <c r="F791" s="28">
        <v>427</v>
      </c>
      <c r="G791" s="28">
        <v>640</v>
      </c>
      <c r="H791" s="39">
        <v>2</v>
      </c>
      <c r="I791" s="40">
        <f t="shared" si="6"/>
        <v>1</v>
      </c>
      <c r="J791" s="33">
        <f t="shared" si="7"/>
        <v>0.66718750000000004</v>
      </c>
      <c r="K791" s="41">
        <v>3457.2979999999998</v>
      </c>
      <c r="L791" s="41">
        <v>92.220150000000004</v>
      </c>
      <c r="M791" s="39">
        <v>0</v>
      </c>
      <c r="N791" s="39">
        <v>0</v>
      </c>
      <c r="O791" s="39">
        <v>0</v>
      </c>
      <c r="P791" s="39">
        <v>0</v>
      </c>
      <c r="Q791" s="39">
        <v>0</v>
      </c>
      <c r="R791" s="39">
        <v>0</v>
      </c>
      <c r="S791" s="39">
        <v>1</v>
      </c>
      <c r="T791" s="39">
        <v>0</v>
      </c>
      <c r="U791" s="39">
        <v>0</v>
      </c>
      <c r="V791" s="39">
        <v>0</v>
      </c>
      <c r="W791" s="39">
        <v>0</v>
      </c>
      <c r="X791" s="39">
        <v>0</v>
      </c>
      <c r="Y791" s="39">
        <v>0</v>
      </c>
      <c r="Z791" s="39">
        <v>0</v>
      </c>
      <c r="AA791" s="39">
        <v>0</v>
      </c>
      <c r="AB791" s="39">
        <v>0</v>
      </c>
      <c r="AC791" s="39">
        <v>0</v>
      </c>
      <c r="AD791" s="39">
        <v>0</v>
      </c>
      <c r="AE791" s="39">
        <v>0</v>
      </c>
      <c r="AF791" s="39">
        <v>0</v>
      </c>
      <c r="AG791" s="39">
        <v>0</v>
      </c>
      <c r="AH791" s="39">
        <v>0</v>
      </c>
      <c r="AI791" s="39">
        <v>0</v>
      </c>
      <c r="AJ791" s="39">
        <v>0</v>
      </c>
      <c r="AK791" s="39">
        <v>1</v>
      </c>
      <c r="AL791" s="39">
        <v>0</v>
      </c>
      <c r="AM791" s="39">
        <v>0</v>
      </c>
      <c r="AN791" s="39">
        <v>0</v>
      </c>
      <c r="AO791" s="39">
        <v>0</v>
      </c>
      <c r="AP791" s="39"/>
    </row>
    <row r="792" spans="1:42">
      <c r="A792" s="27" t="s">
        <v>2625</v>
      </c>
      <c r="B792" s="27" t="s">
        <v>602</v>
      </c>
      <c r="C792" s="28">
        <v>237062</v>
      </c>
      <c r="D792" s="28">
        <v>273280</v>
      </c>
      <c r="E792" s="27" t="s">
        <v>1824</v>
      </c>
      <c r="F792" s="28">
        <v>427</v>
      </c>
      <c r="G792" s="28">
        <v>640</v>
      </c>
      <c r="H792" s="39">
        <v>2</v>
      </c>
      <c r="I792" s="40">
        <f t="shared" si="6"/>
        <v>1</v>
      </c>
      <c r="J792" s="33">
        <f t="shared" si="7"/>
        <v>0.66718750000000004</v>
      </c>
      <c r="K792" s="41">
        <v>5240.942</v>
      </c>
      <c r="L792" s="41">
        <v>63.295569999999998</v>
      </c>
      <c r="M792" s="39">
        <v>0</v>
      </c>
      <c r="N792" s="39">
        <v>0</v>
      </c>
      <c r="O792" s="39">
        <v>0</v>
      </c>
      <c r="P792" s="39">
        <v>0</v>
      </c>
      <c r="Q792" s="39">
        <v>0</v>
      </c>
      <c r="R792" s="39">
        <v>0</v>
      </c>
      <c r="S792" s="39">
        <v>1</v>
      </c>
      <c r="T792" s="39">
        <v>0</v>
      </c>
      <c r="U792" s="39">
        <v>0</v>
      </c>
      <c r="V792" s="39">
        <v>0</v>
      </c>
      <c r="W792" s="39">
        <v>0</v>
      </c>
      <c r="X792" s="39">
        <v>0</v>
      </c>
      <c r="Y792" s="39">
        <v>0</v>
      </c>
      <c r="Z792" s="39">
        <v>0</v>
      </c>
      <c r="AA792" s="39">
        <v>0</v>
      </c>
      <c r="AB792" s="39">
        <v>0</v>
      </c>
      <c r="AC792" s="39">
        <v>0</v>
      </c>
      <c r="AD792" s="39">
        <v>0</v>
      </c>
      <c r="AE792" s="39">
        <v>0</v>
      </c>
      <c r="AF792" s="39">
        <v>0</v>
      </c>
      <c r="AG792" s="39">
        <v>0</v>
      </c>
      <c r="AH792" s="39">
        <v>0</v>
      </c>
      <c r="AI792" s="39">
        <v>0</v>
      </c>
      <c r="AJ792" s="39">
        <v>0</v>
      </c>
      <c r="AK792" s="39">
        <v>1</v>
      </c>
      <c r="AL792" s="39">
        <v>0</v>
      </c>
      <c r="AM792" s="39">
        <v>0</v>
      </c>
      <c r="AN792" s="39">
        <v>0</v>
      </c>
      <c r="AO792" s="39">
        <v>0</v>
      </c>
      <c r="AP792" s="39"/>
    </row>
    <row r="793" spans="1:42">
      <c r="A793" s="27" t="s">
        <v>2626</v>
      </c>
      <c r="B793" s="27" t="s">
        <v>1776</v>
      </c>
      <c r="C793" s="28">
        <v>222158</v>
      </c>
      <c r="D793" s="28">
        <v>273280</v>
      </c>
      <c r="E793" s="27" t="s">
        <v>1824</v>
      </c>
      <c r="F793" s="28">
        <v>427</v>
      </c>
      <c r="G793" s="28">
        <v>640</v>
      </c>
      <c r="H793" s="39">
        <v>2</v>
      </c>
      <c r="I793" s="40">
        <f t="shared" si="6"/>
        <v>1</v>
      </c>
      <c r="J793" s="33">
        <f t="shared" si="7"/>
        <v>0.66718750000000004</v>
      </c>
      <c r="K793" s="41">
        <v>5188.0050000000001</v>
      </c>
      <c r="L793" s="41">
        <v>72.052120000000002</v>
      </c>
      <c r="M793" s="39">
        <v>0</v>
      </c>
      <c r="N793" s="39">
        <v>0</v>
      </c>
      <c r="O793" s="39">
        <v>0</v>
      </c>
      <c r="P793" s="39">
        <v>0</v>
      </c>
      <c r="Q793" s="39">
        <v>0</v>
      </c>
      <c r="R793" s="39">
        <v>0</v>
      </c>
      <c r="S793" s="39">
        <v>1</v>
      </c>
      <c r="T793" s="39">
        <v>0</v>
      </c>
      <c r="U793" s="39">
        <v>0</v>
      </c>
      <c r="V793" s="39">
        <v>0</v>
      </c>
      <c r="W793" s="39">
        <v>0</v>
      </c>
      <c r="X793" s="39">
        <v>0</v>
      </c>
      <c r="Y793" s="39">
        <v>0</v>
      </c>
      <c r="Z793" s="39">
        <v>0</v>
      </c>
      <c r="AA793" s="39">
        <v>0</v>
      </c>
      <c r="AB793" s="39">
        <v>0</v>
      </c>
      <c r="AC793" s="39">
        <v>0</v>
      </c>
      <c r="AD793" s="39">
        <v>0</v>
      </c>
      <c r="AE793" s="39">
        <v>0</v>
      </c>
      <c r="AF793" s="39">
        <v>0</v>
      </c>
      <c r="AG793" s="39">
        <v>0</v>
      </c>
      <c r="AH793" s="39">
        <v>0</v>
      </c>
      <c r="AI793" s="39">
        <v>0</v>
      </c>
      <c r="AJ793" s="39">
        <v>0</v>
      </c>
      <c r="AK793" s="39">
        <v>1</v>
      </c>
      <c r="AL793" s="39">
        <v>0</v>
      </c>
      <c r="AM793" s="39">
        <v>0</v>
      </c>
      <c r="AN793" s="39">
        <v>0</v>
      </c>
      <c r="AO793" s="39">
        <v>0</v>
      </c>
      <c r="AP793" s="39"/>
    </row>
    <row r="794" spans="1:42">
      <c r="A794" s="27" t="s">
        <v>2627</v>
      </c>
      <c r="B794" s="27" t="s">
        <v>603</v>
      </c>
      <c r="C794" s="28">
        <v>194605</v>
      </c>
      <c r="D794" s="28">
        <v>273280</v>
      </c>
      <c r="E794" s="27" t="s">
        <v>1824</v>
      </c>
      <c r="F794" s="28">
        <v>427</v>
      </c>
      <c r="G794" s="28">
        <v>640</v>
      </c>
      <c r="H794" s="39">
        <v>2</v>
      </c>
      <c r="I794" s="40">
        <f t="shared" si="6"/>
        <v>1</v>
      </c>
      <c r="J794" s="33">
        <f t="shared" si="7"/>
        <v>0.66718750000000004</v>
      </c>
      <c r="K794" s="41">
        <v>7592.0159999999996</v>
      </c>
      <c r="L794" s="41">
        <v>71.477130000000002</v>
      </c>
      <c r="M794" s="39">
        <v>0</v>
      </c>
      <c r="N794" s="39">
        <v>0</v>
      </c>
      <c r="O794" s="39">
        <v>0</v>
      </c>
      <c r="P794" s="39">
        <v>0</v>
      </c>
      <c r="Q794" s="39">
        <v>0</v>
      </c>
      <c r="R794" s="39">
        <v>0</v>
      </c>
      <c r="S794" s="39">
        <v>1</v>
      </c>
      <c r="T794" s="39">
        <v>0</v>
      </c>
      <c r="U794" s="39">
        <v>0</v>
      </c>
      <c r="V794" s="39">
        <v>0</v>
      </c>
      <c r="W794" s="39">
        <v>0</v>
      </c>
      <c r="X794" s="39">
        <v>0</v>
      </c>
      <c r="Y794" s="39">
        <v>0</v>
      </c>
      <c r="Z794" s="39">
        <v>0</v>
      </c>
      <c r="AA794" s="39">
        <v>0</v>
      </c>
      <c r="AB794" s="39">
        <v>0</v>
      </c>
      <c r="AC794" s="39">
        <v>0</v>
      </c>
      <c r="AD794" s="39">
        <v>0</v>
      </c>
      <c r="AE794" s="39">
        <v>0</v>
      </c>
      <c r="AF794" s="39">
        <v>0</v>
      </c>
      <c r="AG794" s="39">
        <v>0</v>
      </c>
      <c r="AH794" s="39">
        <v>0</v>
      </c>
      <c r="AI794" s="39">
        <v>0</v>
      </c>
      <c r="AJ794" s="39">
        <v>0</v>
      </c>
      <c r="AK794" s="39">
        <v>1</v>
      </c>
      <c r="AL794" s="39">
        <v>0</v>
      </c>
      <c r="AM794" s="39">
        <v>0</v>
      </c>
      <c r="AN794" s="39">
        <v>0</v>
      </c>
      <c r="AO794" s="39">
        <v>0</v>
      </c>
      <c r="AP794" s="39"/>
    </row>
    <row r="795" spans="1:42">
      <c r="A795" s="27" t="s">
        <v>2628</v>
      </c>
      <c r="B795" s="27" t="s">
        <v>604</v>
      </c>
      <c r="C795" s="28">
        <v>202954</v>
      </c>
      <c r="D795" s="28">
        <v>273280</v>
      </c>
      <c r="E795" s="27" t="s">
        <v>1824</v>
      </c>
      <c r="F795" s="28">
        <v>427</v>
      </c>
      <c r="G795" s="28">
        <v>640</v>
      </c>
      <c r="H795" s="39">
        <v>2</v>
      </c>
      <c r="I795" s="40">
        <f t="shared" si="6"/>
        <v>1</v>
      </c>
      <c r="J795" s="33">
        <f t="shared" si="7"/>
        <v>0.66718750000000004</v>
      </c>
      <c r="K795" s="41">
        <v>7860.66</v>
      </c>
      <c r="L795" s="41">
        <v>67.520520000000005</v>
      </c>
      <c r="M795" s="39">
        <v>0</v>
      </c>
      <c r="N795" s="39">
        <v>0</v>
      </c>
      <c r="O795" s="39">
        <v>0</v>
      </c>
      <c r="P795" s="39">
        <v>0</v>
      </c>
      <c r="Q795" s="39">
        <v>0</v>
      </c>
      <c r="R795" s="39">
        <v>0</v>
      </c>
      <c r="S795" s="39">
        <v>1</v>
      </c>
      <c r="T795" s="39">
        <v>0</v>
      </c>
      <c r="U795" s="39">
        <v>0</v>
      </c>
      <c r="V795" s="39">
        <v>0</v>
      </c>
      <c r="W795" s="39">
        <v>0</v>
      </c>
      <c r="X795" s="39">
        <v>0</v>
      </c>
      <c r="Y795" s="39">
        <v>0</v>
      </c>
      <c r="Z795" s="39">
        <v>0</v>
      </c>
      <c r="AA795" s="39">
        <v>0</v>
      </c>
      <c r="AB795" s="39">
        <v>0</v>
      </c>
      <c r="AC795" s="39">
        <v>0</v>
      </c>
      <c r="AD795" s="39">
        <v>0</v>
      </c>
      <c r="AE795" s="39">
        <v>0</v>
      </c>
      <c r="AF795" s="39">
        <v>0</v>
      </c>
      <c r="AG795" s="39">
        <v>0</v>
      </c>
      <c r="AH795" s="39">
        <v>0</v>
      </c>
      <c r="AI795" s="39">
        <v>0</v>
      </c>
      <c r="AJ795" s="39">
        <v>0</v>
      </c>
      <c r="AK795" s="39">
        <v>1</v>
      </c>
      <c r="AL795" s="39">
        <v>0</v>
      </c>
      <c r="AM795" s="39">
        <v>0</v>
      </c>
      <c r="AN795" s="39">
        <v>0</v>
      </c>
      <c r="AO795" s="39">
        <v>0</v>
      </c>
      <c r="AP795" s="39"/>
    </row>
    <row r="796" spans="1:42">
      <c r="A796" s="27" t="s">
        <v>2629</v>
      </c>
      <c r="B796" s="27" t="s">
        <v>1777</v>
      </c>
      <c r="C796" s="28">
        <v>169510</v>
      </c>
      <c r="D796" s="28">
        <v>273280</v>
      </c>
      <c r="E796" s="27" t="s">
        <v>1824</v>
      </c>
      <c r="F796" s="28">
        <v>427</v>
      </c>
      <c r="G796" s="28">
        <v>640</v>
      </c>
      <c r="H796" s="39">
        <v>2</v>
      </c>
      <c r="I796" s="40">
        <f t="shared" si="6"/>
        <v>1</v>
      </c>
      <c r="J796" s="33">
        <f t="shared" si="7"/>
        <v>0.66718750000000004</v>
      </c>
      <c r="K796" s="41">
        <v>3603.096</v>
      </c>
      <c r="L796" s="41">
        <v>62.392800000000001</v>
      </c>
      <c r="M796" s="39">
        <v>0</v>
      </c>
      <c r="N796" s="39">
        <v>0</v>
      </c>
      <c r="O796" s="39">
        <v>0</v>
      </c>
      <c r="P796" s="39">
        <v>0</v>
      </c>
      <c r="Q796" s="39">
        <v>0</v>
      </c>
      <c r="R796" s="39">
        <v>0</v>
      </c>
      <c r="S796" s="39">
        <v>1</v>
      </c>
      <c r="T796" s="39">
        <v>0</v>
      </c>
      <c r="U796" s="39">
        <v>0</v>
      </c>
      <c r="V796" s="39">
        <v>0</v>
      </c>
      <c r="W796" s="39">
        <v>0</v>
      </c>
      <c r="X796" s="39">
        <v>0</v>
      </c>
      <c r="Y796" s="39">
        <v>0</v>
      </c>
      <c r="Z796" s="39">
        <v>0</v>
      </c>
      <c r="AA796" s="39">
        <v>0</v>
      </c>
      <c r="AB796" s="39">
        <v>0</v>
      </c>
      <c r="AC796" s="39">
        <v>0</v>
      </c>
      <c r="AD796" s="39">
        <v>0</v>
      </c>
      <c r="AE796" s="39">
        <v>0</v>
      </c>
      <c r="AF796" s="39">
        <v>0</v>
      </c>
      <c r="AG796" s="39">
        <v>0</v>
      </c>
      <c r="AH796" s="39">
        <v>0</v>
      </c>
      <c r="AI796" s="39">
        <v>0</v>
      </c>
      <c r="AJ796" s="39">
        <v>0</v>
      </c>
      <c r="AK796" s="39">
        <v>1</v>
      </c>
      <c r="AL796" s="39">
        <v>0</v>
      </c>
      <c r="AM796" s="39">
        <v>0</v>
      </c>
      <c r="AN796" s="39">
        <v>0</v>
      </c>
      <c r="AO796" s="39">
        <v>0</v>
      </c>
      <c r="AP796" s="39"/>
    </row>
    <row r="797" spans="1:42">
      <c r="A797" s="27" t="s">
        <v>2630</v>
      </c>
      <c r="B797" s="27" t="s">
        <v>605</v>
      </c>
      <c r="C797" s="28">
        <v>172197</v>
      </c>
      <c r="D797" s="28">
        <v>273280</v>
      </c>
      <c r="E797" s="27" t="s">
        <v>1824</v>
      </c>
      <c r="F797" s="28">
        <v>427</v>
      </c>
      <c r="G797" s="28">
        <v>640</v>
      </c>
      <c r="H797" s="39">
        <v>2</v>
      </c>
      <c r="I797" s="40">
        <f t="shared" si="6"/>
        <v>1</v>
      </c>
      <c r="J797" s="33">
        <f t="shared" si="7"/>
        <v>0.66718750000000004</v>
      </c>
      <c r="K797" s="41">
        <v>3524.6039999999998</v>
      </c>
      <c r="L797" s="41">
        <v>69.456720000000004</v>
      </c>
      <c r="M797" s="39">
        <v>0</v>
      </c>
      <c r="N797" s="39">
        <v>0</v>
      </c>
      <c r="O797" s="39">
        <v>0</v>
      </c>
      <c r="P797" s="39">
        <v>0</v>
      </c>
      <c r="Q797" s="39">
        <v>0</v>
      </c>
      <c r="R797" s="39">
        <v>0</v>
      </c>
      <c r="S797" s="39">
        <v>1</v>
      </c>
      <c r="T797" s="39">
        <v>0</v>
      </c>
      <c r="U797" s="39">
        <v>0</v>
      </c>
      <c r="V797" s="39">
        <v>0</v>
      </c>
      <c r="W797" s="39">
        <v>0</v>
      </c>
      <c r="X797" s="39">
        <v>0</v>
      </c>
      <c r="Y797" s="39">
        <v>0</v>
      </c>
      <c r="Z797" s="39">
        <v>0</v>
      </c>
      <c r="AA797" s="39">
        <v>0</v>
      </c>
      <c r="AB797" s="39">
        <v>0</v>
      </c>
      <c r="AC797" s="39">
        <v>0</v>
      </c>
      <c r="AD797" s="39">
        <v>0</v>
      </c>
      <c r="AE797" s="39">
        <v>0</v>
      </c>
      <c r="AF797" s="39">
        <v>0</v>
      </c>
      <c r="AG797" s="39">
        <v>0</v>
      </c>
      <c r="AH797" s="39">
        <v>0</v>
      </c>
      <c r="AI797" s="39">
        <v>0</v>
      </c>
      <c r="AJ797" s="39">
        <v>0</v>
      </c>
      <c r="AK797" s="39">
        <v>1</v>
      </c>
      <c r="AL797" s="39">
        <v>0</v>
      </c>
      <c r="AM797" s="39">
        <v>0</v>
      </c>
      <c r="AN797" s="39">
        <v>0</v>
      </c>
      <c r="AO797" s="39">
        <v>0</v>
      </c>
      <c r="AP797" s="39"/>
    </row>
    <row r="798" spans="1:42">
      <c r="A798" s="27" t="s">
        <v>2631</v>
      </c>
      <c r="B798" s="27" t="s">
        <v>606</v>
      </c>
      <c r="C798" s="28">
        <v>180613</v>
      </c>
      <c r="D798" s="28">
        <v>273280</v>
      </c>
      <c r="E798" s="27" t="s">
        <v>1824</v>
      </c>
      <c r="F798" s="28">
        <v>427</v>
      </c>
      <c r="G798" s="28">
        <v>640</v>
      </c>
      <c r="H798" s="39">
        <v>2</v>
      </c>
      <c r="I798" s="40">
        <f t="shared" si="6"/>
        <v>1</v>
      </c>
      <c r="J798" s="33">
        <f t="shared" si="7"/>
        <v>0.66718750000000004</v>
      </c>
      <c r="K798" s="41">
        <v>3917.8049999999998</v>
      </c>
      <c r="L798" s="41">
        <v>68.640060000000005</v>
      </c>
      <c r="M798" s="39">
        <v>0</v>
      </c>
      <c r="N798" s="39">
        <v>0</v>
      </c>
      <c r="O798" s="39">
        <v>0</v>
      </c>
      <c r="P798" s="39">
        <v>0</v>
      </c>
      <c r="Q798" s="39">
        <v>0</v>
      </c>
      <c r="R798" s="39">
        <v>0</v>
      </c>
      <c r="S798" s="39">
        <v>1</v>
      </c>
      <c r="T798" s="39">
        <v>0</v>
      </c>
      <c r="U798" s="39">
        <v>0</v>
      </c>
      <c r="V798" s="39">
        <v>0</v>
      </c>
      <c r="W798" s="39">
        <v>0</v>
      </c>
      <c r="X798" s="39">
        <v>0</v>
      </c>
      <c r="Y798" s="39">
        <v>0</v>
      </c>
      <c r="Z798" s="39">
        <v>0</v>
      </c>
      <c r="AA798" s="39">
        <v>0</v>
      </c>
      <c r="AB798" s="39">
        <v>0</v>
      </c>
      <c r="AC798" s="39">
        <v>0</v>
      </c>
      <c r="AD798" s="39">
        <v>0</v>
      </c>
      <c r="AE798" s="39">
        <v>0</v>
      </c>
      <c r="AF798" s="39">
        <v>0</v>
      </c>
      <c r="AG798" s="39">
        <v>0</v>
      </c>
      <c r="AH798" s="39">
        <v>0</v>
      </c>
      <c r="AI798" s="39">
        <v>0</v>
      </c>
      <c r="AJ798" s="39">
        <v>0</v>
      </c>
      <c r="AK798" s="39">
        <v>1</v>
      </c>
      <c r="AL798" s="39">
        <v>0</v>
      </c>
      <c r="AM798" s="39">
        <v>0</v>
      </c>
      <c r="AN798" s="39">
        <v>0</v>
      </c>
      <c r="AO798" s="39">
        <v>0</v>
      </c>
      <c r="AP798" s="39"/>
    </row>
    <row r="799" spans="1:42">
      <c r="A799" s="27" t="s">
        <v>2632</v>
      </c>
      <c r="B799" s="27" t="s">
        <v>607</v>
      </c>
      <c r="C799" s="28">
        <v>5139</v>
      </c>
      <c r="D799" s="28">
        <v>13440</v>
      </c>
      <c r="E799" s="27" t="s">
        <v>1824</v>
      </c>
      <c r="F799" s="28">
        <v>96</v>
      </c>
      <c r="G799" s="28">
        <v>140</v>
      </c>
      <c r="H799" s="39">
        <v>0</v>
      </c>
      <c r="I799" s="40">
        <f t="shared" si="6"/>
        <v>0</v>
      </c>
      <c r="J799" s="33">
        <f t="shared" si="7"/>
        <v>0.68571428571428572</v>
      </c>
      <c r="K799" s="41">
        <v>3223.3980000000001</v>
      </c>
      <c r="L799" s="41">
        <v>65.039439999999999</v>
      </c>
      <c r="M799" s="39">
        <v>0</v>
      </c>
      <c r="N799" s="39">
        <v>0</v>
      </c>
      <c r="O799" s="39">
        <v>0</v>
      </c>
      <c r="P799" s="39">
        <v>0</v>
      </c>
      <c r="Q799" s="39">
        <v>0</v>
      </c>
      <c r="R799" s="39">
        <v>0</v>
      </c>
      <c r="S799" s="39">
        <v>1</v>
      </c>
      <c r="T799" s="39">
        <v>0</v>
      </c>
      <c r="U799" s="39">
        <v>0</v>
      </c>
      <c r="V799" s="39">
        <v>0</v>
      </c>
      <c r="W799" s="39">
        <v>0</v>
      </c>
      <c r="X799" s="39">
        <v>0</v>
      </c>
      <c r="Y799" s="39">
        <v>0</v>
      </c>
      <c r="Z799" s="39">
        <v>0</v>
      </c>
      <c r="AA799" s="39">
        <v>0</v>
      </c>
      <c r="AB799" s="39">
        <v>0</v>
      </c>
      <c r="AC799" s="39">
        <v>0</v>
      </c>
      <c r="AD799" s="39">
        <v>0</v>
      </c>
      <c r="AE799" s="39">
        <v>0</v>
      </c>
      <c r="AF799" s="39">
        <v>0</v>
      </c>
      <c r="AG799" s="39">
        <v>0</v>
      </c>
      <c r="AH799" s="39">
        <v>0</v>
      </c>
      <c r="AI799" s="39">
        <v>0</v>
      </c>
      <c r="AJ799" s="39">
        <v>0</v>
      </c>
      <c r="AK799" s="39">
        <v>1</v>
      </c>
      <c r="AL799" s="39">
        <v>0</v>
      </c>
      <c r="AM799" s="39">
        <v>0</v>
      </c>
      <c r="AN799" s="39">
        <v>0</v>
      </c>
      <c r="AO799" s="39">
        <v>0</v>
      </c>
      <c r="AP799" s="39"/>
    </row>
    <row r="800" spans="1:42">
      <c r="A800" s="27" t="s">
        <v>2633</v>
      </c>
      <c r="B800" s="27" t="s">
        <v>608</v>
      </c>
      <c r="C800" s="28">
        <v>60744</v>
      </c>
      <c r="D800" s="28">
        <v>426400</v>
      </c>
      <c r="E800" s="27" t="s">
        <v>1824</v>
      </c>
      <c r="F800" s="28">
        <v>533</v>
      </c>
      <c r="G800" s="28">
        <v>800</v>
      </c>
      <c r="H800" s="39">
        <v>2</v>
      </c>
      <c r="I800" s="40">
        <f t="shared" si="6"/>
        <v>0</v>
      </c>
      <c r="J800" s="33">
        <f t="shared" si="7"/>
        <v>0.66625000000000001</v>
      </c>
      <c r="K800" s="41">
        <v>1106.181</v>
      </c>
      <c r="L800" s="41">
        <v>76.458749999999995</v>
      </c>
      <c r="M800" s="39">
        <v>0</v>
      </c>
      <c r="N800" s="39">
        <v>0</v>
      </c>
      <c r="O800" s="39">
        <v>0</v>
      </c>
      <c r="P800" s="39">
        <v>0</v>
      </c>
      <c r="Q800" s="39">
        <v>0</v>
      </c>
      <c r="R800" s="39">
        <v>0</v>
      </c>
      <c r="S800" s="39">
        <v>1</v>
      </c>
      <c r="T800" s="39">
        <v>0</v>
      </c>
      <c r="U800" s="39">
        <v>0</v>
      </c>
      <c r="V800" s="39">
        <v>0</v>
      </c>
      <c r="W800" s="39">
        <v>0</v>
      </c>
      <c r="X800" s="39">
        <v>0</v>
      </c>
      <c r="Y800" s="39">
        <v>0</v>
      </c>
      <c r="Z800" s="39">
        <v>0</v>
      </c>
      <c r="AA800" s="39">
        <v>0</v>
      </c>
      <c r="AB800" s="39">
        <v>0</v>
      </c>
      <c r="AC800" s="39">
        <v>0</v>
      </c>
      <c r="AD800" s="39">
        <v>0</v>
      </c>
      <c r="AE800" s="39">
        <v>0</v>
      </c>
      <c r="AF800" s="39">
        <v>0</v>
      </c>
      <c r="AG800" s="39">
        <v>0</v>
      </c>
      <c r="AH800" s="39">
        <v>0</v>
      </c>
      <c r="AI800" s="39">
        <v>0</v>
      </c>
      <c r="AJ800" s="39">
        <v>0</v>
      </c>
      <c r="AK800" s="39">
        <v>1</v>
      </c>
      <c r="AL800" s="39">
        <v>0</v>
      </c>
      <c r="AM800" s="39">
        <v>0</v>
      </c>
      <c r="AN800" s="39">
        <v>0</v>
      </c>
      <c r="AO800" s="39">
        <v>0</v>
      </c>
      <c r="AP800" s="39"/>
    </row>
    <row r="801" spans="1:42">
      <c r="A801" s="27" t="s">
        <v>2634</v>
      </c>
      <c r="B801" s="27" t="s">
        <v>609</v>
      </c>
      <c r="C801" s="28">
        <v>47502</v>
      </c>
      <c r="D801" s="28">
        <v>426400</v>
      </c>
      <c r="E801" s="27" t="s">
        <v>1824</v>
      </c>
      <c r="F801" s="28">
        <v>533</v>
      </c>
      <c r="G801" s="28">
        <v>800</v>
      </c>
      <c r="H801" s="39">
        <v>2</v>
      </c>
      <c r="I801" s="40">
        <f t="shared" si="6"/>
        <v>0</v>
      </c>
      <c r="J801" s="33">
        <f t="shared" si="7"/>
        <v>0.66625000000000001</v>
      </c>
      <c r="K801" s="41">
        <v>807.49620000000004</v>
      </c>
      <c r="L801" s="41">
        <v>87.033799999999999</v>
      </c>
      <c r="M801" s="39">
        <v>0</v>
      </c>
      <c r="N801" s="39">
        <v>0</v>
      </c>
      <c r="O801" s="39">
        <v>0</v>
      </c>
      <c r="P801" s="39">
        <v>0</v>
      </c>
      <c r="Q801" s="39">
        <v>0</v>
      </c>
      <c r="R801" s="39">
        <v>0</v>
      </c>
      <c r="S801" s="39">
        <v>1</v>
      </c>
      <c r="T801" s="39">
        <v>0</v>
      </c>
      <c r="U801" s="39">
        <v>0</v>
      </c>
      <c r="V801" s="39">
        <v>0</v>
      </c>
      <c r="W801" s="39">
        <v>0</v>
      </c>
      <c r="X801" s="39">
        <v>0</v>
      </c>
      <c r="Y801" s="39">
        <v>0</v>
      </c>
      <c r="Z801" s="39">
        <v>0</v>
      </c>
      <c r="AA801" s="39">
        <v>0</v>
      </c>
      <c r="AB801" s="39">
        <v>0</v>
      </c>
      <c r="AC801" s="39">
        <v>0</v>
      </c>
      <c r="AD801" s="39">
        <v>0</v>
      </c>
      <c r="AE801" s="39">
        <v>0</v>
      </c>
      <c r="AF801" s="39">
        <v>0</v>
      </c>
      <c r="AG801" s="39">
        <v>0</v>
      </c>
      <c r="AH801" s="39">
        <v>0</v>
      </c>
      <c r="AI801" s="39">
        <v>0</v>
      </c>
      <c r="AJ801" s="39">
        <v>0</v>
      </c>
      <c r="AK801" s="39">
        <v>1</v>
      </c>
      <c r="AL801" s="39">
        <v>0</v>
      </c>
      <c r="AM801" s="39">
        <v>0</v>
      </c>
      <c r="AN801" s="39">
        <v>0</v>
      </c>
      <c r="AO801" s="39">
        <v>0</v>
      </c>
      <c r="AP801" s="39"/>
    </row>
    <row r="802" spans="1:42">
      <c r="A802" s="27" t="s">
        <v>2635</v>
      </c>
      <c r="B802" s="27" t="s">
        <v>1778</v>
      </c>
      <c r="C802" s="28">
        <v>70969</v>
      </c>
      <c r="D802" s="28">
        <v>426400</v>
      </c>
      <c r="E802" s="27" t="s">
        <v>1824</v>
      </c>
      <c r="F802" s="28">
        <v>533</v>
      </c>
      <c r="G802" s="28">
        <v>800</v>
      </c>
      <c r="H802" s="39">
        <v>2</v>
      </c>
      <c r="I802" s="40">
        <f t="shared" si="6"/>
        <v>0</v>
      </c>
      <c r="J802" s="33">
        <f t="shared" si="7"/>
        <v>0.66625000000000001</v>
      </c>
      <c r="K802" s="41">
        <v>1156.3320000000001</v>
      </c>
      <c r="L802" s="41">
        <v>69.273330000000001</v>
      </c>
      <c r="M802" s="39">
        <v>0</v>
      </c>
      <c r="N802" s="39">
        <v>0</v>
      </c>
      <c r="O802" s="39">
        <v>0</v>
      </c>
      <c r="P802" s="39">
        <v>0</v>
      </c>
      <c r="Q802" s="39">
        <v>0</v>
      </c>
      <c r="R802" s="39">
        <v>0</v>
      </c>
      <c r="S802" s="39">
        <v>1</v>
      </c>
      <c r="T802" s="39">
        <v>0</v>
      </c>
      <c r="U802" s="39">
        <v>0</v>
      </c>
      <c r="V802" s="39">
        <v>0</v>
      </c>
      <c r="W802" s="39">
        <v>0</v>
      </c>
      <c r="X802" s="39">
        <v>0</v>
      </c>
      <c r="Y802" s="39">
        <v>0</v>
      </c>
      <c r="Z802" s="39">
        <v>0</v>
      </c>
      <c r="AA802" s="39">
        <v>0</v>
      </c>
      <c r="AB802" s="39">
        <v>0</v>
      </c>
      <c r="AC802" s="39">
        <v>0</v>
      </c>
      <c r="AD802" s="39">
        <v>0</v>
      </c>
      <c r="AE802" s="39">
        <v>0</v>
      </c>
      <c r="AF802" s="39">
        <v>0</v>
      </c>
      <c r="AG802" s="39">
        <v>0</v>
      </c>
      <c r="AH802" s="39">
        <v>0</v>
      </c>
      <c r="AI802" s="39">
        <v>0</v>
      </c>
      <c r="AJ802" s="39">
        <v>0</v>
      </c>
      <c r="AK802" s="39">
        <v>1</v>
      </c>
      <c r="AL802" s="39">
        <v>0</v>
      </c>
      <c r="AM802" s="39">
        <v>0</v>
      </c>
      <c r="AN802" s="39">
        <v>0</v>
      </c>
      <c r="AO802" s="39">
        <v>0</v>
      </c>
      <c r="AP802" s="39"/>
    </row>
    <row r="803" spans="1:42">
      <c r="A803" s="27" t="s">
        <v>2636</v>
      </c>
      <c r="B803" s="27" t="s">
        <v>610</v>
      </c>
      <c r="C803" s="28">
        <v>84933</v>
      </c>
      <c r="D803" s="28">
        <v>426400</v>
      </c>
      <c r="E803" s="27" t="s">
        <v>1824</v>
      </c>
      <c r="F803" s="28">
        <v>533</v>
      </c>
      <c r="G803" s="28">
        <v>800</v>
      </c>
      <c r="H803" s="39">
        <v>2</v>
      </c>
      <c r="I803" s="40">
        <f t="shared" si="6"/>
        <v>0</v>
      </c>
      <c r="J803" s="33">
        <f t="shared" si="7"/>
        <v>0.66625000000000001</v>
      </c>
      <c r="K803" s="41">
        <v>3889.7570000000001</v>
      </c>
      <c r="L803" s="41">
        <v>86.20017</v>
      </c>
      <c r="M803" s="39">
        <v>0</v>
      </c>
      <c r="N803" s="39">
        <v>0</v>
      </c>
      <c r="O803" s="39">
        <v>0</v>
      </c>
      <c r="P803" s="39">
        <v>0</v>
      </c>
      <c r="Q803" s="39">
        <v>0</v>
      </c>
      <c r="R803" s="39">
        <v>0</v>
      </c>
      <c r="S803" s="39">
        <v>1</v>
      </c>
      <c r="T803" s="39">
        <v>0</v>
      </c>
      <c r="U803" s="39">
        <v>0</v>
      </c>
      <c r="V803" s="39">
        <v>0</v>
      </c>
      <c r="W803" s="39">
        <v>0</v>
      </c>
      <c r="X803" s="39">
        <v>0</v>
      </c>
      <c r="Y803" s="39">
        <v>0</v>
      </c>
      <c r="Z803" s="39">
        <v>0</v>
      </c>
      <c r="AA803" s="39">
        <v>0</v>
      </c>
      <c r="AB803" s="39">
        <v>0</v>
      </c>
      <c r="AC803" s="39">
        <v>0</v>
      </c>
      <c r="AD803" s="39">
        <v>0</v>
      </c>
      <c r="AE803" s="39">
        <v>0</v>
      </c>
      <c r="AF803" s="39">
        <v>0</v>
      </c>
      <c r="AG803" s="39">
        <v>0</v>
      </c>
      <c r="AH803" s="39">
        <v>0</v>
      </c>
      <c r="AI803" s="39">
        <v>0</v>
      </c>
      <c r="AJ803" s="39">
        <v>0</v>
      </c>
      <c r="AK803" s="39">
        <v>1</v>
      </c>
      <c r="AL803" s="39">
        <v>0</v>
      </c>
      <c r="AM803" s="39">
        <v>0</v>
      </c>
      <c r="AN803" s="39">
        <v>0</v>
      </c>
      <c r="AO803" s="39">
        <v>0</v>
      </c>
      <c r="AP803" s="39"/>
    </row>
    <row r="804" spans="1:42">
      <c r="A804" s="27" t="s">
        <v>2637</v>
      </c>
      <c r="B804" s="27" t="s">
        <v>611</v>
      </c>
      <c r="C804" s="28">
        <v>70233</v>
      </c>
      <c r="D804" s="28">
        <v>426400</v>
      </c>
      <c r="E804" s="27" t="s">
        <v>1824</v>
      </c>
      <c r="F804" s="28">
        <v>533</v>
      </c>
      <c r="G804" s="28">
        <v>800</v>
      </c>
      <c r="H804" s="39">
        <v>2</v>
      </c>
      <c r="I804" s="40">
        <f t="shared" si="6"/>
        <v>0</v>
      </c>
      <c r="J804" s="33">
        <f t="shared" si="7"/>
        <v>0.66625000000000001</v>
      </c>
      <c r="K804" s="41">
        <v>1261.8389999999999</v>
      </c>
      <c r="L804" s="41">
        <v>79.092060000000004</v>
      </c>
      <c r="M804" s="39">
        <v>0</v>
      </c>
      <c r="N804" s="39">
        <v>0</v>
      </c>
      <c r="O804" s="39">
        <v>0</v>
      </c>
      <c r="P804" s="39">
        <v>0</v>
      </c>
      <c r="Q804" s="39">
        <v>0</v>
      </c>
      <c r="R804" s="39">
        <v>0</v>
      </c>
      <c r="S804" s="39">
        <v>1</v>
      </c>
      <c r="T804" s="39">
        <v>0</v>
      </c>
      <c r="U804" s="39">
        <v>0</v>
      </c>
      <c r="V804" s="39">
        <v>0</v>
      </c>
      <c r="W804" s="39">
        <v>0</v>
      </c>
      <c r="X804" s="39">
        <v>0</v>
      </c>
      <c r="Y804" s="39">
        <v>0</v>
      </c>
      <c r="Z804" s="39">
        <v>0</v>
      </c>
      <c r="AA804" s="39">
        <v>0</v>
      </c>
      <c r="AB804" s="39">
        <v>0</v>
      </c>
      <c r="AC804" s="39">
        <v>0</v>
      </c>
      <c r="AD804" s="39">
        <v>0</v>
      </c>
      <c r="AE804" s="39">
        <v>0</v>
      </c>
      <c r="AF804" s="39">
        <v>0</v>
      </c>
      <c r="AG804" s="39">
        <v>0</v>
      </c>
      <c r="AH804" s="39">
        <v>0</v>
      </c>
      <c r="AI804" s="39">
        <v>0</v>
      </c>
      <c r="AJ804" s="39">
        <v>0</v>
      </c>
      <c r="AK804" s="39">
        <v>1</v>
      </c>
      <c r="AL804" s="39">
        <v>0</v>
      </c>
      <c r="AM804" s="39">
        <v>0</v>
      </c>
      <c r="AN804" s="39">
        <v>0</v>
      </c>
      <c r="AO804" s="39">
        <v>0</v>
      </c>
      <c r="AP804" s="39"/>
    </row>
    <row r="805" spans="1:42">
      <c r="A805" s="27" t="s">
        <v>2638</v>
      </c>
      <c r="B805" s="27" t="s">
        <v>612</v>
      </c>
      <c r="C805" s="28">
        <v>54457</v>
      </c>
      <c r="D805" s="28">
        <v>426400</v>
      </c>
      <c r="E805" s="27" t="s">
        <v>1824</v>
      </c>
      <c r="F805" s="28">
        <v>533</v>
      </c>
      <c r="G805" s="28">
        <v>800</v>
      </c>
      <c r="H805" s="39">
        <v>2</v>
      </c>
      <c r="I805" s="40">
        <f t="shared" si="6"/>
        <v>0</v>
      </c>
      <c r="J805" s="33">
        <f t="shared" si="7"/>
        <v>0.66625000000000001</v>
      </c>
      <c r="K805" s="41">
        <v>1327.2660000000001</v>
      </c>
      <c r="L805" s="41">
        <v>82.611080000000001</v>
      </c>
      <c r="M805" s="39">
        <v>0</v>
      </c>
      <c r="N805" s="39">
        <v>0</v>
      </c>
      <c r="O805" s="39">
        <v>0</v>
      </c>
      <c r="P805" s="39">
        <v>0</v>
      </c>
      <c r="Q805" s="39">
        <v>0</v>
      </c>
      <c r="R805" s="39">
        <v>0</v>
      </c>
      <c r="S805" s="39">
        <v>1</v>
      </c>
      <c r="T805" s="39">
        <v>0</v>
      </c>
      <c r="U805" s="39">
        <v>0</v>
      </c>
      <c r="V805" s="39">
        <v>0</v>
      </c>
      <c r="W805" s="39">
        <v>0</v>
      </c>
      <c r="X805" s="39">
        <v>0</v>
      </c>
      <c r="Y805" s="39">
        <v>0</v>
      </c>
      <c r="Z805" s="39">
        <v>0</v>
      </c>
      <c r="AA805" s="39">
        <v>0</v>
      </c>
      <c r="AB805" s="39">
        <v>0</v>
      </c>
      <c r="AC805" s="39">
        <v>0</v>
      </c>
      <c r="AD805" s="39">
        <v>0</v>
      </c>
      <c r="AE805" s="39">
        <v>0</v>
      </c>
      <c r="AF805" s="39">
        <v>0</v>
      </c>
      <c r="AG805" s="39">
        <v>0</v>
      </c>
      <c r="AH805" s="39">
        <v>0</v>
      </c>
      <c r="AI805" s="39">
        <v>0</v>
      </c>
      <c r="AJ805" s="39">
        <v>0</v>
      </c>
      <c r="AK805" s="39">
        <v>1</v>
      </c>
      <c r="AL805" s="39">
        <v>0</v>
      </c>
      <c r="AM805" s="39">
        <v>0</v>
      </c>
      <c r="AN805" s="39">
        <v>0</v>
      </c>
      <c r="AO805" s="39">
        <v>0</v>
      </c>
      <c r="AP805" s="39"/>
    </row>
    <row r="806" spans="1:42">
      <c r="A806" s="27" t="s">
        <v>2639</v>
      </c>
      <c r="B806" s="27" t="s">
        <v>613</v>
      </c>
      <c r="C806" s="28">
        <v>49893</v>
      </c>
      <c r="D806" s="28">
        <v>426400</v>
      </c>
      <c r="E806" s="27" t="s">
        <v>1824</v>
      </c>
      <c r="F806" s="28">
        <v>533</v>
      </c>
      <c r="G806" s="28">
        <v>800</v>
      </c>
      <c r="H806" s="39">
        <v>2</v>
      </c>
      <c r="I806" s="40">
        <f t="shared" si="6"/>
        <v>0</v>
      </c>
      <c r="J806" s="33">
        <f t="shared" si="7"/>
        <v>0.66625000000000001</v>
      </c>
      <c r="K806" s="41">
        <v>1337.0540000000001</v>
      </c>
      <c r="L806" s="41">
        <v>92.775480000000002</v>
      </c>
      <c r="M806" s="39">
        <v>0</v>
      </c>
      <c r="N806" s="39">
        <v>0</v>
      </c>
      <c r="O806" s="39">
        <v>0</v>
      </c>
      <c r="P806" s="39">
        <v>0</v>
      </c>
      <c r="Q806" s="39">
        <v>0</v>
      </c>
      <c r="R806" s="39">
        <v>0</v>
      </c>
      <c r="S806" s="39">
        <v>1</v>
      </c>
      <c r="T806" s="39">
        <v>0</v>
      </c>
      <c r="U806" s="39">
        <v>0</v>
      </c>
      <c r="V806" s="39">
        <v>0</v>
      </c>
      <c r="W806" s="39">
        <v>0</v>
      </c>
      <c r="X806" s="39">
        <v>0</v>
      </c>
      <c r="Y806" s="39">
        <v>0</v>
      </c>
      <c r="Z806" s="39">
        <v>0</v>
      </c>
      <c r="AA806" s="39">
        <v>0</v>
      </c>
      <c r="AB806" s="39">
        <v>0</v>
      </c>
      <c r="AC806" s="39">
        <v>0</v>
      </c>
      <c r="AD806" s="39">
        <v>0</v>
      </c>
      <c r="AE806" s="39">
        <v>0</v>
      </c>
      <c r="AF806" s="39">
        <v>0</v>
      </c>
      <c r="AG806" s="39">
        <v>0</v>
      </c>
      <c r="AH806" s="39">
        <v>0</v>
      </c>
      <c r="AI806" s="39">
        <v>0</v>
      </c>
      <c r="AJ806" s="39">
        <v>0</v>
      </c>
      <c r="AK806" s="39">
        <v>1</v>
      </c>
      <c r="AL806" s="39">
        <v>0</v>
      </c>
      <c r="AM806" s="39">
        <v>0</v>
      </c>
      <c r="AN806" s="39">
        <v>0</v>
      </c>
      <c r="AO806" s="39">
        <v>0</v>
      </c>
      <c r="AP806" s="39"/>
    </row>
    <row r="807" spans="1:42">
      <c r="A807" s="27" t="s">
        <v>2640</v>
      </c>
      <c r="B807" s="27" t="s">
        <v>614</v>
      </c>
      <c r="C807" s="28">
        <v>31777</v>
      </c>
      <c r="D807" s="28">
        <v>173056</v>
      </c>
      <c r="E807" s="27" t="s">
        <v>1824</v>
      </c>
      <c r="F807" s="28">
        <v>416</v>
      </c>
      <c r="G807" s="28">
        <v>416</v>
      </c>
      <c r="H807" s="39">
        <v>1</v>
      </c>
      <c r="I807" s="40">
        <f t="shared" si="6"/>
        <v>0</v>
      </c>
      <c r="J807" s="33">
        <f t="shared" si="7"/>
        <v>1</v>
      </c>
      <c r="K807" s="41">
        <v>1529.3889999999999</v>
      </c>
      <c r="L807" s="41">
        <v>67.673429999999996</v>
      </c>
      <c r="M807" s="39">
        <v>0</v>
      </c>
      <c r="N807" s="39">
        <v>0</v>
      </c>
      <c r="O807" s="39">
        <v>0</v>
      </c>
      <c r="P807" s="39">
        <v>0</v>
      </c>
      <c r="Q807" s="39">
        <v>0</v>
      </c>
      <c r="R807" s="39">
        <v>0</v>
      </c>
      <c r="S807" s="39">
        <v>1</v>
      </c>
      <c r="T807" s="39">
        <v>0</v>
      </c>
      <c r="U807" s="39">
        <v>0</v>
      </c>
      <c r="V807" s="39">
        <v>0</v>
      </c>
      <c r="W807" s="39">
        <v>0</v>
      </c>
      <c r="X807" s="39">
        <v>0</v>
      </c>
      <c r="Y807" s="39">
        <v>0</v>
      </c>
      <c r="Z807" s="39">
        <v>0</v>
      </c>
      <c r="AA807" s="39">
        <v>0</v>
      </c>
      <c r="AB807" s="39">
        <v>0</v>
      </c>
      <c r="AC807" s="39">
        <v>0</v>
      </c>
      <c r="AD807" s="39">
        <v>0</v>
      </c>
      <c r="AE807" s="39">
        <v>0</v>
      </c>
      <c r="AF807" s="39">
        <v>0</v>
      </c>
      <c r="AG807" s="39">
        <v>0</v>
      </c>
      <c r="AH807" s="39">
        <v>0</v>
      </c>
      <c r="AI807" s="39">
        <v>0</v>
      </c>
      <c r="AJ807" s="39">
        <v>0</v>
      </c>
      <c r="AK807" s="39">
        <v>0</v>
      </c>
      <c r="AL807" s="39">
        <v>1</v>
      </c>
      <c r="AM807" s="39">
        <v>0</v>
      </c>
      <c r="AN807" s="39">
        <v>0</v>
      </c>
      <c r="AO807" s="39">
        <v>0</v>
      </c>
      <c r="AP807" s="39"/>
    </row>
    <row r="808" spans="1:42">
      <c r="A808" s="27" t="s">
        <v>2641</v>
      </c>
      <c r="B808" s="27" t="s">
        <v>616</v>
      </c>
      <c r="C808" s="28">
        <v>42629</v>
      </c>
      <c r="D808" s="28">
        <v>173056</v>
      </c>
      <c r="E808" s="27" t="s">
        <v>1824</v>
      </c>
      <c r="F808" s="28">
        <v>416</v>
      </c>
      <c r="G808" s="28">
        <v>416</v>
      </c>
      <c r="H808" s="39">
        <v>1</v>
      </c>
      <c r="I808" s="40">
        <f t="shared" si="6"/>
        <v>0</v>
      </c>
      <c r="J808" s="33">
        <f t="shared" si="7"/>
        <v>1</v>
      </c>
      <c r="K808" s="41">
        <v>2134.8820000000001</v>
      </c>
      <c r="L808" s="41">
        <v>57.459029999999998</v>
      </c>
      <c r="M808" s="39">
        <v>0</v>
      </c>
      <c r="N808" s="39">
        <v>0</v>
      </c>
      <c r="O808" s="39">
        <v>0</v>
      </c>
      <c r="P808" s="39">
        <v>0</v>
      </c>
      <c r="Q808" s="39">
        <v>0</v>
      </c>
      <c r="R808" s="39">
        <v>0</v>
      </c>
      <c r="S808" s="39">
        <v>1</v>
      </c>
      <c r="T808" s="39">
        <v>0</v>
      </c>
      <c r="U808" s="39">
        <v>0</v>
      </c>
      <c r="V808" s="39">
        <v>0</v>
      </c>
      <c r="W808" s="39">
        <v>0</v>
      </c>
      <c r="X808" s="39">
        <v>0</v>
      </c>
      <c r="Y808" s="39">
        <v>0</v>
      </c>
      <c r="Z808" s="39">
        <v>0</v>
      </c>
      <c r="AA808" s="39">
        <v>0</v>
      </c>
      <c r="AB808" s="39">
        <v>0</v>
      </c>
      <c r="AC808" s="39">
        <v>0</v>
      </c>
      <c r="AD808" s="39">
        <v>0</v>
      </c>
      <c r="AE808" s="39">
        <v>0</v>
      </c>
      <c r="AF808" s="39">
        <v>0</v>
      </c>
      <c r="AG808" s="39">
        <v>0</v>
      </c>
      <c r="AH808" s="39">
        <v>0</v>
      </c>
      <c r="AI808" s="39">
        <v>0</v>
      </c>
      <c r="AJ808" s="39">
        <v>0</v>
      </c>
      <c r="AK808" s="39">
        <v>0</v>
      </c>
      <c r="AL808" s="39">
        <v>1</v>
      </c>
      <c r="AM808" s="39">
        <v>0</v>
      </c>
      <c r="AN808" s="39">
        <v>0</v>
      </c>
      <c r="AO808" s="39">
        <v>0</v>
      </c>
      <c r="AP808" s="39"/>
    </row>
    <row r="809" spans="1:42">
      <c r="A809" s="27" t="s">
        <v>2642</v>
      </c>
      <c r="B809" s="27" t="s">
        <v>1752</v>
      </c>
      <c r="C809" s="28">
        <v>43887</v>
      </c>
      <c r="D809" s="28">
        <v>173056</v>
      </c>
      <c r="E809" s="27" t="s">
        <v>1824</v>
      </c>
      <c r="F809" s="28">
        <v>416</v>
      </c>
      <c r="G809" s="28">
        <v>416</v>
      </c>
      <c r="H809" s="39">
        <v>1</v>
      </c>
      <c r="I809" s="40">
        <f t="shared" si="6"/>
        <v>0</v>
      </c>
      <c r="J809" s="33">
        <f t="shared" si="7"/>
        <v>1</v>
      </c>
      <c r="K809" s="41">
        <v>2664.732</v>
      </c>
      <c r="L809" s="41">
        <v>47.655970000000003</v>
      </c>
      <c r="M809" s="39">
        <v>0</v>
      </c>
      <c r="N809" s="39">
        <v>0</v>
      </c>
      <c r="O809" s="39">
        <v>0</v>
      </c>
      <c r="P809" s="39">
        <v>0</v>
      </c>
      <c r="Q809" s="39">
        <v>0</v>
      </c>
      <c r="R809" s="39">
        <v>0</v>
      </c>
      <c r="S809" s="39">
        <v>1</v>
      </c>
      <c r="T809" s="39">
        <v>0</v>
      </c>
      <c r="U809" s="39">
        <v>0</v>
      </c>
      <c r="V809" s="39">
        <v>0</v>
      </c>
      <c r="W809" s="39">
        <v>0</v>
      </c>
      <c r="X809" s="39">
        <v>0</v>
      </c>
      <c r="Y809" s="39">
        <v>0</v>
      </c>
      <c r="Z809" s="39">
        <v>0</v>
      </c>
      <c r="AA809" s="39">
        <v>0</v>
      </c>
      <c r="AB809" s="39">
        <v>0</v>
      </c>
      <c r="AC809" s="39">
        <v>0</v>
      </c>
      <c r="AD809" s="39">
        <v>0</v>
      </c>
      <c r="AE809" s="39">
        <v>0</v>
      </c>
      <c r="AF809" s="39">
        <v>0</v>
      </c>
      <c r="AG809" s="39">
        <v>0</v>
      </c>
      <c r="AH809" s="39">
        <v>0</v>
      </c>
      <c r="AI809" s="39">
        <v>0</v>
      </c>
      <c r="AJ809" s="39">
        <v>0</v>
      </c>
      <c r="AK809" s="39">
        <v>0</v>
      </c>
      <c r="AL809" s="39">
        <v>1</v>
      </c>
      <c r="AM809" s="39">
        <v>0</v>
      </c>
      <c r="AN809" s="39">
        <v>0</v>
      </c>
      <c r="AO809" s="39">
        <v>0</v>
      </c>
      <c r="AP809" s="39"/>
    </row>
    <row r="810" spans="1:42">
      <c r="A810" s="27" t="s">
        <v>2643</v>
      </c>
      <c r="B810" s="27" t="s">
        <v>617</v>
      </c>
      <c r="C810" s="28">
        <v>30679</v>
      </c>
      <c r="D810" s="28">
        <v>173056</v>
      </c>
      <c r="E810" s="27" t="s">
        <v>1824</v>
      </c>
      <c r="F810" s="28">
        <v>416</v>
      </c>
      <c r="G810" s="28">
        <v>416</v>
      </c>
      <c r="H810" s="39">
        <v>1</v>
      </c>
      <c r="I810" s="40">
        <f t="shared" si="6"/>
        <v>0</v>
      </c>
      <c r="J810" s="33">
        <f t="shared" si="7"/>
        <v>1</v>
      </c>
      <c r="K810" s="41">
        <v>1283.761</v>
      </c>
      <c r="L810" s="41">
        <v>73.541880000000006</v>
      </c>
      <c r="M810" s="39">
        <v>0</v>
      </c>
      <c r="N810" s="39">
        <v>0</v>
      </c>
      <c r="O810" s="39">
        <v>0</v>
      </c>
      <c r="P810" s="39">
        <v>0</v>
      </c>
      <c r="Q810" s="39">
        <v>0</v>
      </c>
      <c r="R810" s="39">
        <v>0</v>
      </c>
      <c r="S810" s="39">
        <v>1</v>
      </c>
      <c r="T810" s="39">
        <v>0</v>
      </c>
      <c r="U810" s="39">
        <v>0</v>
      </c>
      <c r="V810" s="39">
        <v>0</v>
      </c>
      <c r="W810" s="39">
        <v>0</v>
      </c>
      <c r="X810" s="39">
        <v>0</v>
      </c>
      <c r="Y810" s="39">
        <v>0</v>
      </c>
      <c r="Z810" s="39">
        <v>0</v>
      </c>
      <c r="AA810" s="39">
        <v>0</v>
      </c>
      <c r="AB810" s="39">
        <v>0</v>
      </c>
      <c r="AC810" s="39">
        <v>0</v>
      </c>
      <c r="AD810" s="39">
        <v>0</v>
      </c>
      <c r="AE810" s="39">
        <v>0</v>
      </c>
      <c r="AF810" s="39">
        <v>0</v>
      </c>
      <c r="AG810" s="39">
        <v>0</v>
      </c>
      <c r="AH810" s="39">
        <v>0</v>
      </c>
      <c r="AI810" s="39">
        <v>0</v>
      </c>
      <c r="AJ810" s="39">
        <v>0</v>
      </c>
      <c r="AK810" s="39">
        <v>0</v>
      </c>
      <c r="AL810" s="39">
        <v>1</v>
      </c>
      <c r="AM810" s="39">
        <v>0</v>
      </c>
      <c r="AN810" s="39">
        <v>0</v>
      </c>
      <c r="AO810" s="39">
        <v>0</v>
      </c>
      <c r="AP810" s="39"/>
    </row>
    <row r="811" spans="1:42">
      <c r="A811" s="27" t="s">
        <v>2644</v>
      </c>
      <c r="B811" s="27" t="s">
        <v>618</v>
      </c>
      <c r="C811" s="28">
        <v>35489</v>
      </c>
      <c r="D811" s="28">
        <v>173056</v>
      </c>
      <c r="E811" s="27" t="s">
        <v>1824</v>
      </c>
      <c r="F811" s="28">
        <v>416</v>
      </c>
      <c r="G811" s="28">
        <v>416</v>
      </c>
      <c r="H811" s="39">
        <v>1</v>
      </c>
      <c r="I811" s="40">
        <f t="shared" si="6"/>
        <v>0</v>
      </c>
      <c r="J811" s="33">
        <f t="shared" si="7"/>
        <v>1</v>
      </c>
      <c r="K811" s="41">
        <v>1498.212</v>
      </c>
      <c r="L811" s="41">
        <v>63.874679999999998</v>
      </c>
      <c r="M811" s="39">
        <v>0</v>
      </c>
      <c r="N811" s="39">
        <v>0</v>
      </c>
      <c r="O811" s="39">
        <v>0</v>
      </c>
      <c r="P811" s="39">
        <v>0</v>
      </c>
      <c r="Q811" s="39">
        <v>0</v>
      </c>
      <c r="R811" s="39">
        <v>0</v>
      </c>
      <c r="S811" s="39">
        <v>1</v>
      </c>
      <c r="T811" s="39">
        <v>0</v>
      </c>
      <c r="U811" s="39">
        <v>0</v>
      </c>
      <c r="V811" s="39">
        <v>0</v>
      </c>
      <c r="W811" s="39">
        <v>0</v>
      </c>
      <c r="X811" s="39">
        <v>0</v>
      </c>
      <c r="Y811" s="39">
        <v>0</v>
      </c>
      <c r="Z811" s="39">
        <v>0</v>
      </c>
      <c r="AA811" s="39">
        <v>0</v>
      </c>
      <c r="AB811" s="39">
        <v>0</v>
      </c>
      <c r="AC811" s="39">
        <v>0</v>
      </c>
      <c r="AD811" s="39">
        <v>0</v>
      </c>
      <c r="AE811" s="39">
        <v>0</v>
      </c>
      <c r="AF811" s="39">
        <v>0</v>
      </c>
      <c r="AG811" s="39">
        <v>0</v>
      </c>
      <c r="AH811" s="39">
        <v>0</v>
      </c>
      <c r="AI811" s="39">
        <v>0</v>
      </c>
      <c r="AJ811" s="39">
        <v>0</v>
      </c>
      <c r="AK811" s="39">
        <v>0</v>
      </c>
      <c r="AL811" s="39">
        <v>1</v>
      </c>
      <c r="AM811" s="39">
        <v>0</v>
      </c>
      <c r="AN811" s="39">
        <v>0</v>
      </c>
      <c r="AO811" s="39">
        <v>0</v>
      </c>
      <c r="AP811" s="39"/>
    </row>
    <row r="812" spans="1:42">
      <c r="A812" s="27" t="s">
        <v>2645</v>
      </c>
      <c r="B812" s="27" t="s">
        <v>619</v>
      </c>
      <c r="C812" s="28">
        <v>21574</v>
      </c>
      <c r="D812" s="28">
        <v>173056</v>
      </c>
      <c r="E812" s="27" t="s">
        <v>1824</v>
      </c>
      <c r="F812" s="28">
        <v>416</v>
      </c>
      <c r="G812" s="28">
        <v>416</v>
      </c>
      <c r="H812" s="39">
        <v>1</v>
      </c>
      <c r="I812" s="40">
        <f t="shared" si="6"/>
        <v>0</v>
      </c>
      <c r="J812" s="33">
        <f t="shared" si="7"/>
        <v>1</v>
      </c>
      <c r="K812" s="41">
        <v>400.92869999999999</v>
      </c>
      <c r="L812" s="41">
        <v>69.549120000000002</v>
      </c>
      <c r="M812" s="39">
        <v>0</v>
      </c>
      <c r="N812" s="39">
        <v>0</v>
      </c>
      <c r="O812" s="39">
        <v>0</v>
      </c>
      <c r="P812" s="39">
        <v>0</v>
      </c>
      <c r="Q812" s="39">
        <v>0</v>
      </c>
      <c r="R812" s="39">
        <v>0</v>
      </c>
      <c r="S812" s="39">
        <v>1</v>
      </c>
      <c r="T812" s="39">
        <v>0</v>
      </c>
      <c r="U812" s="39">
        <v>0</v>
      </c>
      <c r="V812" s="39">
        <v>0</v>
      </c>
      <c r="W812" s="39">
        <v>0</v>
      </c>
      <c r="X812" s="39">
        <v>0</v>
      </c>
      <c r="Y812" s="39">
        <v>0</v>
      </c>
      <c r="Z812" s="39">
        <v>0</v>
      </c>
      <c r="AA812" s="39">
        <v>0</v>
      </c>
      <c r="AB812" s="39">
        <v>0</v>
      </c>
      <c r="AC812" s="39">
        <v>0</v>
      </c>
      <c r="AD812" s="39">
        <v>0</v>
      </c>
      <c r="AE812" s="39">
        <v>0</v>
      </c>
      <c r="AF812" s="39">
        <v>0</v>
      </c>
      <c r="AG812" s="39">
        <v>0</v>
      </c>
      <c r="AH812" s="39">
        <v>0</v>
      </c>
      <c r="AI812" s="39">
        <v>0</v>
      </c>
      <c r="AJ812" s="39">
        <v>0</v>
      </c>
      <c r="AK812" s="39">
        <v>0</v>
      </c>
      <c r="AL812" s="39">
        <v>1</v>
      </c>
      <c r="AM812" s="39">
        <v>0</v>
      </c>
      <c r="AN812" s="39">
        <v>0</v>
      </c>
      <c r="AO812" s="39">
        <v>0</v>
      </c>
      <c r="AP812" s="39"/>
    </row>
    <row r="813" spans="1:42">
      <c r="A813" s="27" t="s">
        <v>2646</v>
      </c>
      <c r="B813" s="27" t="s">
        <v>620</v>
      </c>
      <c r="C813" s="28">
        <v>24559</v>
      </c>
      <c r="D813" s="28">
        <v>173056</v>
      </c>
      <c r="E813" s="27" t="s">
        <v>1824</v>
      </c>
      <c r="F813" s="28">
        <v>416</v>
      </c>
      <c r="G813" s="28">
        <v>416</v>
      </c>
      <c r="H813" s="39">
        <v>1</v>
      </c>
      <c r="I813" s="40">
        <f t="shared" si="6"/>
        <v>0</v>
      </c>
      <c r="J813" s="33">
        <f t="shared" si="7"/>
        <v>1</v>
      </c>
      <c r="K813" s="41">
        <v>1091.2090000000001</v>
      </c>
      <c r="L813" s="41">
        <v>63.93177</v>
      </c>
      <c r="M813" s="39">
        <v>0</v>
      </c>
      <c r="N813" s="39">
        <v>0</v>
      </c>
      <c r="O813" s="39">
        <v>0</v>
      </c>
      <c r="P813" s="39">
        <v>0</v>
      </c>
      <c r="Q813" s="39">
        <v>0</v>
      </c>
      <c r="R813" s="39">
        <v>0</v>
      </c>
      <c r="S813" s="39">
        <v>1</v>
      </c>
      <c r="T813" s="39">
        <v>0</v>
      </c>
      <c r="U813" s="39">
        <v>0</v>
      </c>
      <c r="V813" s="39">
        <v>0</v>
      </c>
      <c r="W813" s="39">
        <v>0</v>
      </c>
      <c r="X813" s="39">
        <v>0</v>
      </c>
      <c r="Y813" s="39">
        <v>0</v>
      </c>
      <c r="Z813" s="39">
        <v>0</v>
      </c>
      <c r="AA813" s="39">
        <v>0</v>
      </c>
      <c r="AB813" s="39">
        <v>0</v>
      </c>
      <c r="AC813" s="39">
        <v>0</v>
      </c>
      <c r="AD813" s="39">
        <v>0</v>
      </c>
      <c r="AE813" s="39">
        <v>0</v>
      </c>
      <c r="AF813" s="39">
        <v>0</v>
      </c>
      <c r="AG813" s="39">
        <v>0</v>
      </c>
      <c r="AH813" s="39">
        <v>0</v>
      </c>
      <c r="AI813" s="39">
        <v>0</v>
      </c>
      <c r="AJ813" s="39">
        <v>0</v>
      </c>
      <c r="AK813" s="39">
        <v>0</v>
      </c>
      <c r="AL813" s="39">
        <v>1</v>
      </c>
      <c r="AM813" s="39">
        <v>0</v>
      </c>
      <c r="AN813" s="39">
        <v>0</v>
      </c>
      <c r="AO813" s="39">
        <v>0</v>
      </c>
      <c r="AP813" s="39"/>
    </row>
    <row r="814" spans="1:42">
      <c r="A814" s="27" t="s">
        <v>2647</v>
      </c>
      <c r="B814" s="27" t="s">
        <v>621</v>
      </c>
      <c r="C814" s="28">
        <v>34033</v>
      </c>
      <c r="D814" s="28">
        <v>173056</v>
      </c>
      <c r="E814" s="27" t="s">
        <v>1824</v>
      </c>
      <c r="F814" s="28">
        <v>416</v>
      </c>
      <c r="G814" s="28">
        <v>416</v>
      </c>
      <c r="H814" s="39">
        <v>1</v>
      </c>
      <c r="I814" s="40">
        <f t="shared" si="6"/>
        <v>0</v>
      </c>
      <c r="J814" s="33">
        <f t="shared" si="7"/>
        <v>1</v>
      </c>
      <c r="K814" s="41">
        <v>1443.3130000000001</v>
      </c>
      <c r="L814" s="41">
        <v>83.181569999999994</v>
      </c>
      <c r="M814" s="39">
        <v>0</v>
      </c>
      <c r="N814" s="39">
        <v>0</v>
      </c>
      <c r="O814" s="39">
        <v>0</v>
      </c>
      <c r="P814" s="39">
        <v>0</v>
      </c>
      <c r="Q814" s="39">
        <v>0</v>
      </c>
      <c r="R814" s="39">
        <v>0</v>
      </c>
      <c r="S814" s="39">
        <v>1</v>
      </c>
      <c r="T814" s="39">
        <v>0</v>
      </c>
      <c r="U814" s="39">
        <v>0</v>
      </c>
      <c r="V814" s="39">
        <v>0</v>
      </c>
      <c r="W814" s="39">
        <v>0</v>
      </c>
      <c r="X814" s="39">
        <v>0</v>
      </c>
      <c r="Y814" s="39">
        <v>0</v>
      </c>
      <c r="Z814" s="39">
        <v>0</v>
      </c>
      <c r="AA814" s="39">
        <v>0</v>
      </c>
      <c r="AB814" s="39">
        <v>0</v>
      </c>
      <c r="AC814" s="39">
        <v>0</v>
      </c>
      <c r="AD814" s="39">
        <v>0</v>
      </c>
      <c r="AE814" s="39">
        <v>0</v>
      </c>
      <c r="AF814" s="39">
        <v>0</v>
      </c>
      <c r="AG814" s="39">
        <v>0</v>
      </c>
      <c r="AH814" s="39">
        <v>0</v>
      </c>
      <c r="AI814" s="39">
        <v>0</v>
      </c>
      <c r="AJ814" s="39">
        <v>0</v>
      </c>
      <c r="AK814" s="39">
        <v>0</v>
      </c>
      <c r="AL814" s="39">
        <v>1</v>
      </c>
      <c r="AM814" s="39">
        <v>0</v>
      </c>
      <c r="AN814" s="39">
        <v>0</v>
      </c>
      <c r="AO814" s="39">
        <v>0</v>
      </c>
      <c r="AP814" s="39"/>
    </row>
    <row r="815" spans="1:42">
      <c r="A815" s="27" t="s">
        <v>2648</v>
      </c>
      <c r="B815" s="27" t="s">
        <v>622</v>
      </c>
      <c r="C815" s="28">
        <v>35179</v>
      </c>
      <c r="D815" s="28">
        <v>173056</v>
      </c>
      <c r="E815" s="27" t="s">
        <v>1824</v>
      </c>
      <c r="F815" s="28">
        <v>416</v>
      </c>
      <c r="G815" s="28">
        <v>416</v>
      </c>
      <c r="H815" s="39">
        <v>1</v>
      </c>
      <c r="I815" s="40">
        <f t="shared" si="6"/>
        <v>0</v>
      </c>
      <c r="J815" s="33">
        <f t="shared" si="7"/>
        <v>1</v>
      </c>
      <c r="K815" s="41">
        <v>739.88729999999998</v>
      </c>
      <c r="L815" s="41">
        <v>40.170749999999998</v>
      </c>
      <c r="M815" s="39">
        <v>0</v>
      </c>
      <c r="N815" s="39">
        <v>0</v>
      </c>
      <c r="O815" s="39">
        <v>0</v>
      </c>
      <c r="P815" s="39">
        <v>0</v>
      </c>
      <c r="Q815" s="39">
        <v>0</v>
      </c>
      <c r="R815" s="39">
        <v>0</v>
      </c>
      <c r="S815" s="39">
        <v>1</v>
      </c>
      <c r="T815" s="39">
        <v>0</v>
      </c>
      <c r="U815" s="39">
        <v>0</v>
      </c>
      <c r="V815" s="39">
        <v>0</v>
      </c>
      <c r="W815" s="39">
        <v>0</v>
      </c>
      <c r="X815" s="39">
        <v>0</v>
      </c>
      <c r="Y815" s="39">
        <v>0</v>
      </c>
      <c r="Z815" s="39">
        <v>0</v>
      </c>
      <c r="AA815" s="39">
        <v>0</v>
      </c>
      <c r="AB815" s="39">
        <v>0</v>
      </c>
      <c r="AC815" s="39">
        <v>0</v>
      </c>
      <c r="AD815" s="39">
        <v>0</v>
      </c>
      <c r="AE815" s="39">
        <v>0</v>
      </c>
      <c r="AF815" s="39">
        <v>0</v>
      </c>
      <c r="AG815" s="39">
        <v>0</v>
      </c>
      <c r="AH815" s="39">
        <v>0</v>
      </c>
      <c r="AI815" s="39">
        <v>0</v>
      </c>
      <c r="AJ815" s="39">
        <v>0</v>
      </c>
      <c r="AK815" s="39">
        <v>0</v>
      </c>
      <c r="AL815" s="39">
        <v>1</v>
      </c>
      <c r="AM815" s="39">
        <v>0</v>
      </c>
      <c r="AN815" s="39">
        <v>0</v>
      </c>
      <c r="AO815" s="39">
        <v>0</v>
      </c>
      <c r="AP815" s="39"/>
    </row>
    <row r="816" spans="1:42">
      <c r="A816" s="27" t="s">
        <v>2649</v>
      </c>
      <c r="B816" s="27" t="s">
        <v>623</v>
      </c>
      <c r="C816" s="28">
        <v>25357</v>
      </c>
      <c r="D816" s="28">
        <v>173056</v>
      </c>
      <c r="E816" s="27" t="s">
        <v>1824</v>
      </c>
      <c r="F816" s="28">
        <v>416</v>
      </c>
      <c r="G816" s="28">
        <v>416</v>
      </c>
      <c r="H816" s="39">
        <v>1</v>
      </c>
      <c r="I816" s="40">
        <f t="shared" si="6"/>
        <v>0</v>
      </c>
      <c r="J816" s="33">
        <f t="shared" si="7"/>
        <v>1</v>
      </c>
      <c r="K816" s="41">
        <v>623.43889999999999</v>
      </c>
      <c r="L816" s="41">
        <v>76.124170000000007</v>
      </c>
      <c r="M816" s="39">
        <v>0</v>
      </c>
      <c r="N816" s="39">
        <v>0</v>
      </c>
      <c r="O816" s="39">
        <v>0</v>
      </c>
      <c r="P816" s="39">
        <v>0</v>
      </c>
      <c r="Q816" s="39">
        <v>0</v>
      </c>
      <c r="R816" s="39">
        <v>0</v>
      </c>
      <c r="S816" s="39">
        <v>1</v>
      </c>
      <c r="T816" s="39">
        <v>0</v>
      </c>
      <c r="U816" s="39">
        <v>0</v>
      </c>
      <c r="V816" s="39">
        <v>0</v>
      </c>
      <c r="W816" s="39">
        <v>0</v>
      </c>
      <c r="X816" s="39">
        <v>0</v>
      </c>
      <c r="Y816" s="39">
        <v>0</v>
      </c>
      <c r="Z816" s="39">
        <v>0</v>
      </c>
      <c r="AA816" s="39">
        <v>0</v>
      </c>
      <c r="AB816" s="39">
        <v>0</v>
      </c>
      <c r="AC816" s="39">
        <v>0</v>
      </c>
      <c r="AD816" s="39">
        <v>0</v>
      </c>
      <c r="AE816" s="39">
        <v>0</v>
      </c>
      <c r="AF816" s="39">
        <v>0</v>
      </c>
      <c r="AG816" s="39">
        <v>0</v>
      </c>
      <c r="AH816" s="39">
        <v>0</v>
      </c>
      <c r="AI816" s="39">
        <v>0</v>
      </c>
      <c r="AJ816" s="39">
        <v>0</v>
      </c>
      <c r="AK816" s="39">
        <v>0</v>
      </c>
      <c r="AL816" s="39">
        <v>1</v>
      </c>
      <c r="AM816" s="39">
        <v>0</v>
      </c>
      <c r="AN816" s="39">
        <v>0</v>
      </c>
      <c r="AO816" s="39">
        <v>0</v>
      </c>
      <c r="AP816" s="39"/>
    </row>
    <row r="817" spans="1:42">
      <c r="A817" s="27" t="s">
        <v>2650</v>
      </c>
      <c r="B817" s="27" t="s">
        <v>624</v>
      </c>
      <c r="C817" s="28">
        <v>24200</v>
      </c>
      <c r="D817" s="28">
        <v>173056</v>
      </c>
      <c r="E817" s="27" t="s">
        <v>1824</v>
      </c>
      <c r="F817" s="28">
        <v>416</v>
      </c>
      <c r="G817" s="28">
        <v>416</v>
      </c>
      <c r="H817" s="39">
        <v>1</v>
      </c>
      <c r="I817" s="40">
        <f t="shared" si="6"/>
        <v>0</v>
      </c>
      <c r="J817" s="33">
        <f t="shared" si="7"/>
        <v>1</v>
      </c>
      <c r="K817" s="41">
        <v>248.84970000000001</v>
      </c>
      <c r="L817" s="41">
        <v>44.296999999999997</v>
      </c>
      <c r="M817" s="39">
        <v>0</v>
      </c>
      <c r="N817" s="39">
        <v>0</v>
      </c>
      <c r="O817" s="39">
        <v>0</v>
      </c>
      <c r="P817" s="39">
        <v>0</v>
      </c>
      <c r="Q817" s="39">
        <v>0</v>
      </c>
      <c r="R817" s="39">
        <v>0</v>
      </c>
      <c r="S817" s="39">
        <v>1</v>
      </c>
      <c r="T817" s="39">
        <v>0</v>
      </c>
      <c r="U817" s="39">
        <v>0</v>
      </c>
      <c r="V817" s="39">
        <v>0</v>
      </c>
      <c r="W817" s="39">
        <v>0</v>
      </c>
      <c r="X817" s="39">
        <v>0</v>
      </c>
      <c r="Y817" s="39">
        <v>0</v>
      </c>
      <c r="Z817" s="39">
        <v>0</v>
      </c>
      <c r="AA817" s="39">
        <v>0</v>
      </c>
      <c r="AB817" s="39">
        <v>0</v>
      </c>
      <c r="AC817" s="39">
        <v>0</v>
      </c>
      <c r="AD817" s="39">
        <v>0</v>
      </c>
      <c r="AE817" s="39">
        <v>0</v>
      </c>
      <c r="AF817" s="39">
        <v>0</v>
      </c>
      <c r="AG817" s="39">
        <v>0</v>
      </c>
      <c r="AH817" s="39">
        <v>0</v>
      </c>
      <c r="AI817" s="39">
        <v>0</v>
      </c>
      <c r="AJ817" s="39">
        <v>0</v>
      </c>
      <c r="AK817" s="39">
        <v>0</v>
      </c>
      <c r="AL817" s="39">
        <v>1</v>
      </c>
      <c r="AM817" s="39">
        <v>0</v>
      </c>
      <c r="AN817" s="39">
        <v>0</v>
      </c>
      <c r="AO817" s="39">
        <v>0</v>
      </c>
      <c r="AP817" s="39"/>
    </row>
    <row r="818" spans="1:42">
      <c r="A818" s="27" t="s">
        <v>2651</v>
      </c>
      <c r="B818" s="27" t="s">
        <v>625</v>
      </c>
      <c r="C818" s="28">
        <v>24468</v>
      </c>
      <c r="D818" s="28">
        <v>173056</v>
      </c>
      <c r="E818" s="27" t="s">
        <v>1824</v>
      </c>
      <c r="F818" s="28">
        <v>416</v>
      </c>
      <c r="G818" s="28">
        <v>416</v>
      </c>
      <c r="H818" s="39">
        <v>1</v>
      </c>
      <c r="I818" s="40">
        <f t="shared" si="6"/>
        <v>0</v>
      </c>
      <c r="J818" s="33">
        <f t="shared" si="7"/>
        <v>1</v>
      </c>
      <c r="K818" s="41">
        <v>607.28700000000003</v>
      </c>
      <c r="L818" s="41">
        <v>65.114429999999999</v>
      </c>
      <c r="M818" s="39">
        <v>0</v>
      </c>
      <c r="N818" s="39">
        <v>0</v>
      </c>
      <c r="O818" s="39">
        <v>0</v>
      </c>
      <c r="P818" s="39">
        <v>0</v>
      </c>
      <c r="Q818" s="39">
        <v>0</v>
      </c>
      <c r="R818" s="39">
        <v>0</v>
      </c>
      <c r="S818" s="39">
        <v>1</v>
      </c>
      <c r="T818" s="39">
        <v>0</v>
      </c>
      <c r="U818" s="39">
        <v>0</v>
      </c>
      <c r="V818" s="39">
        <v>0</v>
      </c>
      <c r="W818" s="39">
        <v>0</v>
      </c>
      <c r="X818" s="39">
        <v>0</v>
      </c>
      <c r="Y818" s="39">
        <v>0</v>
      </c>
      <c r="Z818" s="39">
        <v>0</v>
      </c>
      <c r="AA818" s="39">
        <v>0</v>
      </c>
      <c r="AB818" s="39">
        <v>0</v>
      </c>
      <c r="AC818" s="39">
        <v>0</v>
      </c>
      <c r="AD818" s="39">
        <v>0</v>
      </c>
      <c r="AE818" s="39">
        <v>0</v>
      </c>
      <c r="AF818" s="39">
        <v>0</v>
      </c>
      <c r="AG818" s="39">
        <v>0</v>
      </c>
      <c r="AH818" s="39">
        <v>0</v>
      </c>
      <c r="AI818" s="39">
        <v>0</v>
      </c>
      <c r="AJ818" s="39">
        <v>0</v>
      </c>
      <c r="AK818" s="39">
        <v>0</v>
      </c>
      <c r="AL818" s="39">
        <v>1</v>
      </c>
      <c r="AM818" s="39">
        <v>0</v>
      </c>
      <c r="AN818" s="39">
        <v>0</v>
      </c>
      <c r="AO818" s="39">
        <v>0</v>
      </c>
      <c r="AP818" s="39"/>
    </row>
    <row r="819" spans="1:42">
      <c r="A819" s="27" t="s">
        <v>2652</v>
      </c>
      <c r="B819" s="27" t="s">
        <v>626</v>
      </c>
      <c r="C819" s="28">
        <v>26966</v>
      </c>
      <c r="D819" s="28">
        <v>173056</v>
      </c>
      <c r="E819" s="27" t="s">
        <v>1824</v>
      </c>
      <c r="F819" s="28">
        <v>416</v>
      </c>
      <c r="G819" s="28">
        <v>416</v>
      </c>
      <c r="H819" s="39">
        <v>1</v>
      </c>
      <c r="I819" s="40">
        <f t="shared" si="6"/>
        <v>0</v>
      </c>
      <c r="J819" s="33">
        <f t="shared" si="7"/>
        <v>1</v>
      </c>
      <c r="K819" s="41">
        <v>956.56039999999996</v>
      </c>
      <c r="L819" s="41">
        <v>85.121039999999994</v>
      </c>
      <c r="M819" s="39">
        <v>0</v>
      </c>
      <c r="N819" s="39">
        <v>0</v>
      </c>
      <c r="O819" s="39">
        <v>0</v>
      </c>
      <c r="P819" s="39">
        <v>0</v>
      </c>
      <c r="Q819" s="39">
        <v>0</v>
      </c>
      <c r="R819" s="39">
        <v>0</v>
      </c>
      <c r="S819" s="39">
        <v>1</v>
      </c>
      <c r="T819" s="39">
        <v>0</v>
      </c>
      <c r="U819" s="39">
        <v>0</v>
      </c>
      <c r="V819" s="39">
        <v>0</v>
      </c>
      <c r="W819" s="39">
        <v>0</v>
      </c>
      <c r="X819" s="39">
        <v>0</v>
      </c>
      <c r="Y819" s="39">
        <v>0</v>
      </c>
      <c r="Z819" s="39">
        <v>0</v>
      </c>
      <c r="AA819" s="39">
        <v>0</v>
      </c>
      <c r="AB819" s="39">
        <v>0</v>
      </c>
      <c r="AC819" s="39">
        <v>0</v>
      </c>
      <c r="AD819" s="39">
        <v>0</v>
      </c>
      <c r="AE819" s="39">
        <v>0</v>
      </c>
      <c r="AF819" s="39">
        <v>0</v>
      </c>
      <c r="AG819" s="39">
        <v>0</v>
      </c>
      <c r="AH819" s="39">
        <v>0</v>
      </c>
      <c r="AI819" s="39">
        <v>0</v>
      </c>
      <c r="AJ819" s="39">
        <v>0</v>
      </c>
      <c r="AK819" s="39">
        <v>0</v>
      </c>
      <c r="AL819" s="39">
        <v>1</v>
      </c>
      <c r="AM819" s="39">
        <v>0</v>
      </c>
      <c r="AN819" s="39">
        <v>0</v>
      </c>
      <c r="AO819" s="39">
        <v>0</v>
      </c>
      <c r="AP819" s="39"/>
    </row>
    <row r="820" spans="1:42">
      <c r="A820" s="27" t="s">
        <v>2653</v>
      </c>
      <c r="B820" s="27" t="s">
        <v>627</v>
      </c>
      <c r="C820" s="28">
        <v>29699</v>
      </c>
      <c r="D820" s="28">
        <v>173056</v>
      </c>
      <c r="E820" s="27" t="s">
        <v>1824</v>
      </c>
      <c r="F820" s="28">
        <v>416</v>
      </c>
      <c r="G820" s="28">
        <v>416</v>
      </c>
      <c r="H820" s="39">
        <v>1</v>
      </c>
      <c r="I820" s="40">
        <f t="shared" si="6"/>
        <v>0</v>
      </c>
      <c r="J820" s="33">
        <f t="shared" si="7"/>
        <v>1</v>
      </c>
      <c r="K820" s="41">
        <v>464.60980000000001</v>
      </c>
      <c r="L820" s="41">
        <v>48.840350000000001</v>
      </c>
      <c r="M820" s="39">
        <v>0</v>
      </c>
      <c r="N820" s="39">
        <v>0</v>
      </c>
      <c r="O820" s="39">
        <v>0</v>
      </c>
      <c r="P820" s="39">
        <v>0</v>
      </c>
      <c r="Q820" s="39">
        <v>0</v>
      </c>
      <c r="R820" s="39">
        <v>0</v>
      </c>
      <c r="S820" s="39">
        <v>1</v>
      </c>
      <c r="T820" s="39">
        <v>0</v>
      </c>
      <c r="U820" s="39">
        <v>0</v>
      </c>
      <c r="V820" s="39">
        <v>0</v>
      </c>
      <c r="W820" s="39">
        <v>0</v>
      </c>
      <c r="X820" s="39">
        <v>0</v>
      </c>
      <c r="Y820" s="39">
        <v>0</v>
      </c>
      <c r="Z820" s="39">
        <v>0</v>
      </c>
      <c r="AA820" s="39">
        <v>0</v>
      </c>
      <c r="AB820" s="39">
        <v>0</v>
      </c>
      <c r="AC820" s="39">
        <v>0</v>
      </c>
      <c r="AD820" s="39">
        <v>0</v>
      </c>
      <c r="AE820" s="39">
        <v>0</v>
      </c>
      <c r="AF820" s="39">
        <v>0</v>
      </c>
      <c r="AG820" s="39">
        <v>0</v>
      </c>
      <c r="AH820" s="39">
        <v>0</v>
      </c>
      <c r="AI820" s="39">
        <v>0</v>
      </c>
      <c r="AJ820" s="39">
        <v>0</v>
      </c>
      <c r="AK820" s="39">
        <v>0</v>
      </c>
      <c r="AL820" s="39">
        <v>1</v>
      </c>
      <c r="AM820" s="39">
        <v>0</v>
      </c>
      <c r="AN820" s="39">
        <v>0</v>
      </c>
      <c r="AO820" s="39">
        <v>0</v>
      </c>
      <c r="AP820" s="39"/>
    </row>
    <row r="821" spans="1:42">
      <c r="A821" s="27" t="s">
        <v>2654</v>
      </c>
      <c r="B821" s="27" t="s">
        <v>628</v>
      </c>
      <c r="C821" s="28">
        <v>28066</v>
      </c>
      <c r="D821" s="28">
        <v>173056</v>
      </c>
      <c r="E821" s="27" t="s">
        <v>1824</v>
      </c>
      <c r="F821" s="28">
        <v>416</v>
      </c>
      <c r="G821" s="28">
        <v>416</v>
      </c>
      <c r="H821" s="39">
        <v>1</v>
      </c>
      <c r="I821" s="40">
        <f t="shared" si="6"/>
        <v>0</v>
      </c>
      <c r="J821" s="33">
        <f t="shared" si="7"/>
        <v>1</v>
      </c>
      <c r="K821" s="41">
        <v>1176.05</v>
      </c>
      <c r="L821" s="41">
        <v>72.840050000000005</v>
      </c>
      <c r="M821" s="39">
        <v>0</v>
      </c>
      <c r="N821" s="39">
        <v>0</v>
      </c>
      <c r="O821" s="39">
        <v>0</v>
      </c>
      <c r="P821" s="39">
        <v>0</v>
      </c>
      <c r="Q821" s="39">
        <v>0</v>
      </c>
      <c r="R821" s="39">
        <v>0</v>
      </c>
      <c r="S821" s="39">
        <v>1</v>
      </c>
      <c r="T821" s="39">
        <v>0</v>
      </c>
      <c r="U821" s="39">
        <v>0</v>
      </c>
      <c r="V821" s="39">
        <v>0</v>
      </c>
      <c r="W821" s="39">
        <v>0</v>
      </c>
      <c r="X821" s="39">
        <v>0</v>
      </c>
      <c r="Y821" s="39">
        <v>0</v>
      </c>
      <c r="Z821" s="39">
        <v>0</v>
      </c>
      <c r="AA821" s="39">
        <v>0</v>
      </c>
      <c r="AB821" s="39">
        <v>0</v>
      </c>
      <c r="AC821" s="39">
        <v>0</v>
      </c>
      <c r="AD821" s="39">
        <v>0</v>
      </c>
      <c r="AE821" s="39">
        <v>0</v>
      </c>
      <c r="AF821" s="39">
        <v>0</v>
      </c>
      <c r="AG821" s="39">
        <v>0</v>
      </c>
      <c r="AH821" s="39">
        <v>0</v>
      </c>
      <c r="AI821" s="39">
        <v>0</v>
      </c>
      <c r="AJ821" s="39">
        <v>0</v>
      </c>
      <c r="AK821" s="39">
        <v>0</v>
      </c>
      <c r="AL821" s="39">
        <v>1</v>
      </c>
      <c r="AM821" s="39">
        <v>0</v>
      </c>
      <c r="AN821" s="39">
        <v>0</v>
      </c>
      <c r="AO821" s="39">
        <v>0</v>
      </c>
      <c r="AP821" s="39"/>
    </row>
    <row r="822" spans="1:42">
      <c r="A822" s="27" t="s">
        <v>2655</v>
      </c>
      <c r="B822" s="27" t="s">
        <v>629</v>
      </c>
      <c r="C822" s="28">
        <v>37320</v>
      </c>
      <c r="D822" s="28">
        <v>173056</v>
      </c>
      <c r="E822" s="27" t="s">
        <v>1824</v>
      </c>
      <c r="F822" s="28">
        <v>416</v>
      </c>
      <c r="G822" s="28">
        <v>416</v>
      </c>
      <c r="H822" s="39">
        <v>1</v>
      </c>
      <c r="I822" s="40">
        <f t="shared" si="6"/>
        <v>0</v>
      </c>
      <c r="J822" s="33">
        <f t="shared" si="7"/>
        <v>1</v>
      </c>
      <c r="K822" s="41">
        <v>1868.412</v>
      </c>
      <c r="L822" s="41">
        <v>70.606639999999999</v>
      </c>
      <c r="M822" s="39">
        <v>0</v>
      </c>
      <c r="N822" s="39">
        <v>0</v>
      </c>
      <c r="O822" s="39">
        <v>0</v>
      </c>
      <c r="P822" s="39">
        <v>0</v>
      </c>
      <c r="Q822" s="39">
        <v>0</v>
      </c>
      <c r="R822" s="39">
        <v>0</v>
      </c>
      <c r="S822" s="39">
        <v>1</v>
      </c>
      <c r="T822" s="39">
        <v>0</v>
      </c>
      <c r="U822" s="39">
        <v>0</v>
      </c>
      <c r="V822" s="39">
        <v>0</v>
      </c>
      <c r="W822" s="39">
        <v>0</v>
      </c>
      <c r="X822" s="39">
        <v>0</v>
      </c>
      <c r="Y822" s="39">
        <v>0</v>
      </c>
      <c r="Z822" s="39">
        <v>0</v>
      </c>
      <c r="AA822" s="39">
        <v>0</v>
      </c>
      <c r="AB822" s="39">
        <v>0</v>
      </c>
      <c r="AC822" s="39">
        <v>0</v>
      </c>
      <c r="AD822" s="39">
        <v>0</v>
      </c>
      <c r="AE822" s="39">
        <v>0</v>
      </c>
      <c r="AF822" s="39">
        <v>0</v>
      </c>
      <c r="AG822" s="39">
        <v>0</v>
      </c>
      <c r="AH822" s="39">
        <v>0</v>
      </c>
      <c r="AI822" s="39">
        <v>0</v>
      </c>
      <c r="AJ822" s="39">
        <v>0</v>
      </c>
      <c r="AK822" s="39">
        <v>0</v>
      </c>
      <c r="AL822" s="39">
        <v>1</v>
      </c>
      <c r="AM822" s="39">
        <v>0</v>
      </c>
      <c r="AN822" s="39">
        <v>0</v>
      </c>
      <c r="AO822" s="39">
        <v>0</v>
      </c>
      <c r="AP822" s="39"/>
    </row>
    <row r="823" spans="1:42">
      <c r="A823" s="27" t="s">
        <v>2656</v>
      </c>
      <c r="B823" s="27" t="s">
        <v>630</v>
      </c>
      <c r="C823" s="28">
        <v>32894</v>
      </c>
      <c r="D823" s="28">
        <v>173056</v>
      </c>
      <c r="E823" s="27" t="s">
        <v>1824</v>
      </c>
      <c r="F823" s="28">
        <v>416</v>
      </c>
      <c r="G823" s="28">
        <v>416</v>
      </c>
      <c r="H823" s="39">
        <v>1</v>
      </c>
      <c r="I823" s="40">
        <f t="shared" si="6"/>
        <v>0</v>
      </c>
      <c r="J823" s="33">
        <f t="shared" si="7"/>
        <v>1</v>
      </c>
      <c r="K823" s="41">
        <v>831.05060000000003</v>
      </c>
      <c r="L823" s="41">
        <v>57.646650000000001</v>
      </c>
      <c r="M823" s="39">
        <v>0</v>
      </c>
      <c r="N823" s="39">
        <v>0</v>
      </c>
      <c r="O823" s="39">
        <v>0</v>
      </c>
      <c r="P823" s="39">
        <v>0</v>
      </c>
      <c r="Q823" s="39">
        <v>0</v>
      </c>
      <c r="R823" s="39">
        <v>0</v>
      </c>
      <c r="S823" s="39">
        <v>1</v>
      </c>
      <c r="T823" s="39">
        <v>0</v>
      </c>
      <c r="U823" s="39">
        <v>0</v>
      </c>
      <c r="V823" s="39">
        <v>0</v>
      </c>
      <c r="W823" s="39">
        <v>0</v>
      </c>
      <c r="X823" s="39">
        <v>0</v>
      </c>
      <c r="Y823" s="39">
        <v>0</v>
      </c>
      <c r="Z823" s="39">
        <v>0</v>
      </c>
      <c r="AA823" s="39">
        <v>0</v>
      </c>
      <c r="AB823" s="39">
        <v>0</v>
      </c>
      <c r="AC823" s="39">
        <v>0</v>
      </c>
      <c r="AD823" s="39">
        <v>0</v>
      </c>
      <c r="AE823" s="39">
        <v>0</v>
      </c>
      <c r="AF823" s="39">
        <v>0</v>
      </c>
      <c r="AG823" s="39">
        <v>0</v>
      </c>
      <c r="AH823" s="39">
        <v>0</v>
      </c>
      <c r="AI823" s="39">
        <v>0</v>
      </c>
      <c r="AJ823" s="39">
        <v>0</v>
      </c>
      <c r="AK823" s="39">
        <v>0</v>
      </c>
      <c r="AL823" s="39">
        <v>1</v>
      </c>
      <c r="AM823" s="39">
        <v>0</v>
      </c>
      <c r="AN823" s="39">
        <v>0</v>
      </c>
      <c r="AO823" s="39">
        <v>0</v>
      </c>
      <c r="AP823" s="39"/>
    </row>
    <row r="824" spans="1:42">
      <c r="A824" s="27" t="s">
        <v>2657</v>
      </c>
      <c r="B824" s="27" t="s">
        <v>631</v>
      </c>
      <c r="C824" s="28">
        <v>37447</v>
      </c>
      <c r="D824" s="28">
        <v>173056</v>
      </c>
      <c r="E824" s="27" t="s">
        <v>1824</v>
      </c>
      <c r="F824" s="28">
        <v>416</v>
      </c>
      <c r="G824" s="28">
        <v>416</v>
      </c>
      <c r="H824" s="39">
        <v>1</v>
      </c>
      <c r="I824" s="40">
        <f t="shared" si="6"/>
        <v>0</v>
      </c>
      <c r="J824" s="33">
        <f t="shared" si="7"/>
        <v>1</v>
      </c>
      <c r="K824" s="41">
        <v>1407.8130000000001</v>
      </c>
      <c r="L824" s="41">
        <v>52.750329999999998</v>
      </c>
      <c r="M824" s="39">
        <v>0</v>
      </c>
      <c r="N824" s="39">
        <v>0</v>
      </c>
      <c r="O824" s="39">
        <v>0</v>
      </c>
      <c r="P824" s="39">
        <v>0</v>
      </c>
      <c r="Q824" s="39">
        <v>0</v>
      </c>
      <c r="R824" s="39">
        <v>0</v>
      </c>
      <c r="S824" s="39">
        <v>1</v>
      </c>
      <c r="T824" s="39">
        <v>0</v>
      </c>
      <c r="U824" s="39">
        <v>0</v>
      </c>
      <c r="V824" s="39">
        <v>0</v>
      </c>
      <c r="W824" s="39">
        <v>0</v>
      </c>
      <c r="X824" s="39">
        <v>0</v>
      </c>
      <c r="Y824" s="39">
        <v>0</v>
      </c>
      <c r="Z824" s="39">
        <v>0</v>
      </c>
      <c r="AA824" s="39">
        <v>0</v>
      </c>
      <c r="AB824" s="39">
        <v>0</v>
      </c>
      <c r="AC824" s="39">
        <v>0</v>
      </c>
      <c r="AD824" s="39">
        <v>0</v>
      </c>
      <c r="AE824" s="39">
        <v>0</v>
      </c>
      <c r="AF824" s="39">
        <v>0</v>
      </c>
      <c r="AG824" s="39">
        <v>0</v>
      </c>
      <c r="AH824" s="39">
        <v>0</v>
      </c>
      <c r="AI824" s="39">
        <v>0</v>
      </c>
      <c r="AJ824" s="39">
        <v>0</v>
      </c>
      <c r="AK824" s="39">
        <v>0</v>
      </c>
      <c r="AL824" s="39">
        <v>1</v>
      </c>
      <c r="AM824" s="39">
        <v>0</v>
      </c>
      <c r="AN824" s="39">
        <v>0</v>
      </c>
      <c r="AO824" s="39">
        <v>0</v>
      </c>
      <c r="AP824" s="39"/>
    </row>
    <row r="825" spans="1:42">
      <c r="A825" s="27" t="s">
        <v>2658</v>
      </c>
      <c r="B825" s="27" t="s">
        <v>632</v>
      </c>
      <c r="C825" s="28">
        <v>41761</v>
      </c>
      <c r="D825" s="28">
        <v>173056</v>
      </c>
      <c r="E825" s="27" t="s">
        <v>1824</v>
      </c>
      <c r="F825" s="28">
        <v>416</v>
      </c>
      <c r="G825" s="28">
        <v>416</v>
      </c>
      <c r="H825" s="39">
        <v>1</v>
      </c>
      <c r="I825" s="40">
        <f t="shared" si="6"/>
        <v>0</v>
      </c>
      <c r="J825" s="33">
        <f t="shared" si="7"/>
        <v>1</v>
      </c>
      <c r="K825" s="41">
        <v>1483.069</v>
      </c>
      <c r="L825" s="41">
        <v>55.820239999999998</v>
      </c>
      <c r="M825" s="39">
        <v>0</v>
      </c>
      <c r="N825" s="39">
        <v>0</v>
      </c>
      <c r="O825" s="39">
        <v>0</v>
      </c>
      <c r="P825" s="39">
        <v>0</v>
      </c>
      <c r="Q825" s="39">
        <v>0</v>
      </c>
      <c r="R825" s="39">
        <v>0</v>
      </c>
      <c r="S825" s="39">
        <v>1</v>
      </c>
      <c r="T825" s="39">
        <v>0</v>
      </c>
      <c r="U825" s="39">
        <v>0</v>
      </c>
      <c r="V825" s="39">
        <v>0</v>
      </c>
      <c r="W825" s="39">
        <v>0</v>
      </c>
      <c r="X825" s="39">
        <v>0</v>
      </c>
      <c r="Y825" s="39">
        <v>0</v>
      </c>
      <c r="Z825" s="39">
        <v>0</v>
      </c>
      <c r="AA825" s="39">
        <v>0</v>
      </c>
      <c r="AB825" s="39">
        <v>0</v>
      </c>
      <c r="AC825" s="39">
        <v>0</v>
      </c>
      <c r="AD825" s="39">
        <v>0</v>
      </c>
      <c r="AE825" s="39">
        <v>0</v>
      </c>
      <c r="AF825" s="39">
        <v>0</v>
      </c>
      <c r="AG825" s="39">
        <v>0</v>
      </c>
      <c r="AH825" s="39">
        <v>0</v>
      </c>
      <c r="AI825" s="39">
        <v>0</v>
      </c>
      <c r="AJ825" s="39">
        <v>0</v>
      </c>
      <c r="AK825" s="39">
        <v>0</v>
      </c>
      <c r="AL825" s="39">
        <v>1</v>
      </c>
      <c r="AM825" s="39">
        <v>0</v>
      </c>
      <c r="AN825" s="39">
        <v>0</v>
      </c>
      <c r="AO825" s="39">
        <v>0</v>
      </c>
      <c r="AP825" s="39"/>
    </row>
    <row r="826" spans="1:42">
      <c r="A826" s="27" t="s">
        <v>2659</v>
      </c>
      <c r="B826" s="27" t="s">
        <v>633</v>
      </c>
      <c r="C826" s="28">
        <v>41039</v>
      </c>
      <c r="D826" s="28">
        <v>173056</v>
      </c>
      <c r="E826" s="27" t="s">
        <v>1824</v>
      </c>
      <c r="F826" s="28">
        <v>416</v>
      </c>
      <c r="G826" s="28">
        <v>416</v>
      </c>
      <c r="H826" s="39">
        <v>1</v>
      </c>
      <c r="I826" s="40">
        <f t="shared" si="6"/>
        <v>0</v>
      </c>
      <c r="J826" s="33">
        <f t="shared" si="7"/>
        <v>1</v>
      </c>
      <c r="K826" s="41">
        <v>1777.425</v>
      </c>
      <c r="L826" s="41">
        <v>53.38109</v>
      </c>
      <c r="M826" s="39">
        <v>0</v>
      </c>
      <c r="N826" s="39">
        <v>0</v>
      </c>
      <c r="O826" s="39">
        <v>0</v>
      </c>
      <c r="P826" s="39">
        <v>0</v>
      </c>
      <c r="Q826" s="39">
        <v>0</v>
      </c>
      <c r="R826" s="39">
        <v>0</v>
      </c>
      <c r="S826" s="39">
        <v>1</v>
      </c>
      <c r="T826" s="39">
        <v>0</v>
      </c>
      <c r="U826" s="39">
        <v>0</v>
      </c>
      <c r="V826" s="39">
        <v>0</v>
      </c>
      <c r="W826" s="39">
        <v>0</v>
      </c>
      <c r="X826" s="39">
        <v>0</v>
      </c>
      <c r="Y826" s="39">
        <v>0</v>
      </c>
      <c r="Z826" s="39">
        <v>0</v>
      </c>
      <c r="AA826" s="39">
        <v>0</v>
      </c>
      <c r="AB826" s="39">
        <v>0</v>
      </c>
      <c r="AC826" s="39">
        <v>0</v>
      </c>
      <c r="AD826" s="39">
        <v>0</v>
      </c>
      <c r="AE826" s="39">
        <v>0</v>
      </c>
      <c r="AF826" s="39">
        <v>0</v>
      </c>
      <c r="AG826" s="39">
        <v>0</v>
      </c>
      <c r="AH826" s="39">
        <v>0</v>
      </c>
      <c r="AI826" s="39">
        <v>0</v>
      </c>
      <c r="AJ826" s="39">
        <v>0</v>
      </c>
      <c r="AK826" s="39">
        <v>0</v>
      </c>
      <c r="AL826" s="39">
        <v>1</v>
      </c>
      <c r="AM826" s="39">
        <v>0</v>
      </c>
      <c r="AN826" s="39">
        <v>0</v>
      </c>
      <c r="AO826" s="39">
        <v>0</v>
      </c>
      <c r="AP826" s="39"/>
    </row>
    <row r="827" spans="1:42">
      <c r="A827" s="27" t="s">
        <v>2660</v>
      </c>
      <c r="B827" s="27" t="s">
        <v>634</v>
      </c>
      <c r="C827" s="28">
        <v>43076</v>
      </c>
      <c r="D827" s="28">
        <v>173056</v>
      </c>
      <c r="E827" s="27" t="s">
        <v>1824</v>
      </c>
      <c r="F827" s="28">
        <v>416</v>
      </c>
      <c r="G827" s="28">
        <v>416</v>
      </c>
      <c r="H827" s="39">
        <v>1</v>
      </c>
      <c r="I827" s="40">
        <f t="shared" si="6"/>
        <v>0</v>
      </c>
      <c r="J827" s="33">
        <f t="shared" si="7"/>
        <v>1</v>
      </c>
      <c r="K827" s="41">
        <v>1613.567</v>
      </c>
      <c r="L827" s="41">
        <v>57.753920000000001</v>
      </c>
      <c r="M827" s="39">
        <v>0</v>
      </c>
      <c r="N827" s="39">
        <v>0</v>
      </c>
      <c r="O827" s="39">
        <v>0</v>
      </c>
      <c r="P827" s="39">
        <v>0</v>
      </c>
      <c r="Q827" s="39">
        <v>0</v>
      </c>
      <c r="R827" s="39">
        <v>0</v>
      </c>
      <c r="S827" s="39">
        <v>1</v>
      </c>
      <c r="T827" s="39">
        <v>0</v>
      </c>
      <c r="U827" s="39">
        <v>0</v>
      </c>
      <c r="V827" s="39">
        <v>0</v>
      </c>
      <c r="W827" s="39">
        <v>0</v>
      </c>
      <c r="X827" s="39">
        <v>0</v>
      </c>
      <c r="Y827" s="39">
        <v>0</v>
      </c>
      <c r="Z827" s="39">
        <v>0</v>
      </c>
      <c r="AA827" s="39">
        <v>0</v>
      </c>
      <c r="AB827" s="39">
        <v>0</v>
      </c>
      <c r="AC827" s="39">
        <v>0</v>
      </c>
      <c r="AD827" s="39">
        <v>0</v>
      </c>
      <c r="AE827" s="39">
        <v>0</v>
      </c>
      <c r="AF827" s="39">
        <v>0</v>
      </c>
      <c r="AG827" s="39">
        <v>0</v>
      </c>
      <c r="AH827" s="39">
        <v>0</v>
      </c>
      <c r="AI827" s="39">
        <v>0</v>
      </c>
      <c r="AJ827" s="39">
        <v>0</v>
      </c>
      <c r="AK827" s="39">
        <v>0</v>
      </c>
      <c r="AL827" s="39">
        <v>1</v>
      </c>
      <c r="AM827" s="39">
        <v>0</v>
      </c>
      <c r="AN827" s="39">
        <v>0</v>
      </c>
      <c r="AO827" s="39">
        <v>0</v>
      </c>
      <c r="AP827" s="39"/>
    </row>
    <row r="828" spans="1:42">
      <c r="A828" s="27" t="s">
        <v>2661</v>
      </c>
      <c r="B828" s="27" t="s">
        <v>635</v>
      </c>
      <c r="C828" s="28">
        <v>48777</v>
      </c>
      <c r="D828" s="28">
        <v>173056</v>
      </c>
      <c r="E828" s="27" t="s">
        <v>1824</v>
      </c>
      <c r="F828" s="28">
        <v>416</v>
      </c>
      <c r="G828" s="28">
        <v>416</v>
      </c>
      <c r="H828" s="39">
        <v>1</v>
      </c>
      <c r="I828" s="40">
        <f t="shared" si="6"/>
        <v>0</v>
      </c>
      <c r="J828" s="33">
        <f t="shared" si="7"/>
        <v>1</v>
      </c>
      <c r="K828" s="41">
        <v>2857.393</v>
      </c>
      <c r="L828" s="41">
        <v>53.320340000000002</v>
      </c>
      <c r="M828" s="39">
        <v>0</v>
      </c>
      <c r="N828" s="39">
        <v>0</v>
      </c>
      <c r="O828" s="39">
        <v>0</v>
      </c>
      <c r="P828" s="39">
        <v>0</v>
      </c>
      <c r="Q828" s="39">
        <v>0</v>
      </c>
      <c r="R828" s="39">
        <v>0</v>
      </c>
      <c r="S828" s="39">
        <v>1</v>
      </c>
      <c r="T828" s="39">
        <v>0</v>
      </c>
      <c r="U828" s="39">
        <v>0</v>
      </c>
      <c r="V828" s="39">
        <v>0</v>
      </c>
      <c r="W828" s="39">
        <v>0</v>
      </c>
      <c r="X828" s="39">
        <v>0</v>
      </c>
      <c r="Y828" s="39">
        <v>0</v>
      </c>
      <c r="Z828" s="39">
        <v>0</v>
      </c>
      <c r="AA828" s="39">
        <v>0</v>
      </c>
      <c r="AB828" s="39">
        <v>0</v>
      </c>
      <c r="AC828" s="39">
        <v>0</v>
      </c>
      <c r="AD828" s="39">
        <v>0</v>
      </c>
      <c r="AE828" s="39">
        <v>0</v>
      </c>
      <c r="AF828" s="39">
        <v>0</v>
      </c>
      <c r="AG828" s="39">
        <v>0</v>
      </c>
      <c r="AH828" s="39">
        <v>0</v>
      </c>
      <c r="AI828" s="39">
        <v>0</v>
      </c>
      <c r="AJ828" s="39">
        <v>0</v>
      </c>
      <c r="AK828" s="39">
        <v>0</v>
      </c>
      <c r="AL828" s="39">
        <v>1</v>
      </c>
      <c r="AM828" s="39">
        <v>0</v>
      </c>
      <c r="AN828" s="39">
        <v>0</v>
      </c>
      <c r="AO828" s="39">
        <v>0</v>
      </c>
      <c r="AP828" s="39"/>
    </row>
    <row r="829" spans="1:42">
      <c r="A829" s="27" t="s">
        <v>2662</v>
      </c>
      <c r="B829" s="27" t="s">
        <v>636</v>
      </c>
      <c r="C829" s="28">
        <v>35049</v>
      </c>
      <c r="D829" s="28">
        <v>173056</v>
      </c>
      <c r="E829" s="27" t="s">
        <v>1824</v>
      </c>
      <c r="F829" s="28">
        <v>416</v>
      </c>
      <c r="G829" s="28">
        <v>416</v>
      </c>
      <c r="H829" s="39">
        <v>1</v>
      </c>
      <c r="I829" s="40">
        <f t="shared" si="6"/>
        <v>0</v>
      </c>
      <c r="J829" s="33">
        <f t="shared" si="7"/>
        <v>1</v>
      </c>
      <c r="K829" s="41">
        <v>1774.7139999999999</v>
      </c>
      <c r="L829" s="41">
        <v>57.935589999999998</v>
      </c>
      <c r="M829" s="39">
        <v>0</v>
      </c>
      <c r="N829" s="39">
        <v>0</v>
      </c>
      <c r="O829" s="39">
        <v>0</v>
      </c>
      <c r="P829" s="39">
        <v>0</v>
      </c>
      <c r="Q829" s="39">
        <v>0</v>
      </c>
      <c r="R829" s="39">
        <v>0</v>
      </c>
      <c r="S829" s="39">
        <v>1</v>
      </c>
      <c r="T829" s="39">
        <v>0</v>
      </c>
      <c r="U829" s="39">
        <v>0</v>
      </c>
      <c r="V829" s="39">
        <v>0</v>
      </c>
      <c r="W829" s="39">
        <v>0</v>
      </c>
      <c r="X829" s="39">
        <v>0</v>
      </c>
      <c r="Y829" s="39">
        <v>0</v>
      </c>
      <c r="Z829" s="39">
        <v>0</v>
      </c>
      <c r="AA829" s="39">
        <v>0</v>
      </c>
      <c r="AB829" s="39">
        <v>0</v>
      </c>
      <c r="AC829" s="39">
        <v>0</v>
      </c>
      <c r="AD829" s="39">
        <v>0</v>
      </c>
      <c r="AE829" s="39">
        <v>0</v>
      </c>
      <c r="AF829" s="39">
        <v>0</v>
      </c>
      <c r="AG829" s="39">
        <v>0</v>
      </c>
      <c r="AH829" s="39">
        <v>0</v>
      </c>
      <c r="AI829" s="39">
        <v>0</v>
      </c>
      <c r="AJ829" s="39">
        <v>0</v>
      </c>
      <c r="AK829" s="39">
        <v>0</v>
      </c>
      <c r="AL829" s="39">
        <v>1</v>
      </c>
      <c r="AM829" s="39">
        <v>0</v>
      </c>
      <c r="AN829" s="39">
        <v>0</v>
      </c>
      <c r="AO829" s="39">
        <v>0</v>
      </c>
      <c r="AP829" s="39"/>
    </row>
    <row r="830" spans="1:42">
      <c r="A830" s="27" t="s">
        <v>2663</v>
      </c>
      <c r="B830" s="27" t="s">
        <v>637</v>
      </c>
      <c r="C830" s="28">
        <v>37227</v>
      </c>
      <c r="D830" s="28">
        <v>173056</v>
      </c>
      <c r="E830" s="27" t="s">
        <v>1824</v>
      </c>
      <c r="F830" s="28">
        <v>416</v>
      </c>
      <c r="G830" s="28">
        <v>416</v>
      </c>
      <c r="H830" s="39">
        <v>1</v>
      </c>
      <c r="I830" s="40">
        <f t="shared" si="6"/>
        <v>0</v>
      </c>
      <c r="J830" s="33">
        <f t="shared" si="7"/>
        <v>1</v>
      </c>
      <c r="K830" s="41">
        <v>3657.4450000000002</v>
      </c>
      <c r="L830" s="41">
        <v>92.077759999999998</v>
      </c>
      <c r="M830" s="39">
        <v>0</v>
      </c>
      <c r="N830" s="39">
        <v>0</v>
      </c>
      <c r="O830" s="39">
        <v>0</v>
      </c>
      <c r="P830" s="39">
        <v>0</v>
      </c>
      <c r="Q830" s="39">
        <v>0</v>
      </c>
      <c r="R830" s="39">
        <v>0</v>
      </c>
      <c r="S830" s="39">
        <v>1</v>
      </c>
      <c r="T830" s="39">
        <v>0</v>
      </c>
      <c r="U830" s="39">
        <v>0</v>
      </c>
      <c r="V830" s="39">
        <v>0</v>
      </c>
      <c r="W830" s="39">
        <v>0</v>
      </c>
      <c r="X830" s="39">
        <v>0</v>
      </c>
      <c r="Y830" s="39">
        <v>0</v>
      </c>
      <c r="Z830" s="39">
        <v>0</v>
      </c>
      <c r="AA830" s="39">
        <v>0</v>
      </c>
      <c r="AB830" s="39">
        <v>0</v>
      </c>
      <c r="AC830" s="39">
        <v>0</v>
      </c>
      <c r="AD830" s="39">
        <v>0</v>
      </c>
      <c r="AE830" s="39">
        <v>0</v>
      </c>
      <c r="AF830" s="39">
        <v>0</v>
      </c>
      <c r="AG830" s="39">
        <v>0</v>
      </c>
      <c r="AH830" s="39">
        <v>0</v>
      </c>
      <c r="AI830" s="39">
        <v>0</v>
      </c>
      <c r="AJ830" s="39">
        <v>0</v>
      </c>
      <c r="AK830" s="39">
        <v>0</v>
      </c>
      <c r="AL830" s="39">
        <v>1</v>
      </c>
      <c r="AM830" s="39">
        <v>0</v>
      </c>
      <c r="AN830" s="39">
        <v>0</v>
      </c>
      <c r="AO830" s="39">
        <v>0</v>
      </c>
      <c r="AP830" s="39"/>
    </row>
    <row r="831" spans="1:42">
      <c r="A831" s="27" t="s">
        <v>2664</v>
      </c>
      <c r="B831" s="27" t="s">
        <v>638</v>
      </c>
      <c r="C831" s="28">
        <v>38856</v>
      </c>
      <c r="D831" s="28">
        <v>173056</v>
      </c>
      <c r="E831" s="27" t="s">
        <v>1824</v>
      </c>
      <c r="F831" s="28">
        <v>416</v>
      </c>
      <c r="G831" s="28">
        <v>416</v>
      </c>
      <c r="H831" s="39">
        <v>1</v>
      </c>
      <c r="I831" s="40">
        <f t="shared" si="6"/>
        <v>0</v>
      </c>
      <c r="J831" s="33">
        <f t="shared" si="7"/>
        <v>1</v>
      </c>
      <c r="K831" s="41">
        <v>2033.1959999999999</v>
      </c>
      <c r="L831" s="41">
        <v>66.712320000000005</v>
      </c>
      <c r="M831" s="39">
        <v>0</v>
      </c>
      <c r="N831" s="39">
        <v>0</v>
      </c>
      <c r="O831" s="39">
        <v>0</v>
      </c>
      <c r="P831" s="39">
        <v>0</v>
      </c>
      <c r="Q831" s="39">
        <v>0</v>
      </c>
      <c r="R831" s="39">
        <v>0</v>
      </c>
      <c r="S831" s="39">
        <v>1</v>
      </c>
      <c r="T831" s="39">
        <v>0</v>
      </c>
      <c r="U831" s="39">
        <v>0</v>
      </c>
      <c r="V831" s="39">
        <v>0</v>
      </c>
      <c r="W831" s="39">
        <v>0</v>
      </c>
      <c r="X831" s="39">
        <v>0</v>
      </c>
      <c r="Y831" s="39">
        <v>0</v>
      </c>
      <c r="Z831" s="39">
        <v>0</v>
      </c>
      <c r="AA831" s="39">
        <v>0</v>
      </c>
      <c r="AB831" s="39">
        <v>0</v>
      </c>
      <c r="AC831" s="39">
        <v>0</v>
      </c>
      <c r="AD831" s="39">
        <v>0</v>
      </c>
      <c r="AE831" s="39">
        <v>0</v>
      </c>
      <c r="AF831" s="39">
        <v>0</v>
      </c>
      <c r="AG831" s="39">
        <v>0</v>
      </c>
      <c r="AH831" s="39">
        <v>0</v>
      </c>
      <c r="AI831" s="39">
        <v>0</v>
      </c>
      <c r="AJ831" s="39">
        <v>0</v>
      </c>
      <c r="AK831" s="39">
        <v>0</v>
      </c>
      <c r="AL831" s="39">
        <v>1</v>
      </c>
      <c r="AM831" s="39">
        <v>0</v>
      </c>
      <c r="AN831" s="39">
        <v>0</v>
      </c>
      <c r="AO831" s="39">
        <v>0</v>
      </c>
      <c r="AP831" s="39"/>
    </row>
    <row r="832" spans="1:42">
      <c r="A832" s="27" t="s">
        <v>2665</v>
      </c>
      <c r="B832" s="27" t="s">
        <v>639</v>
      </c>
      <c r="C832" s="28">
        <v>36188</v>
      </c>
      <c r="D832" s="28">
        <v>173056</v>
      </c>
      <c r="E832" s="27" t="s">
        <v>1824</v>
      </c>
      <c r="F832" s="28">
        <v>416</v>
      </c>
      <c r="G832" s="28">
        <v>416</v>
      </c>
      <c r="H832" s="39">
        <v>1</v>
      </c>
      <c r="I832" s="40">
        <f t="shared" si="6"/>
        <v>0</v>
      </c>
      <c r="J832" s="33">
        <f t="shared" si="7"/>
        <v>1</v>
      </c>
      <c r="K832" s="41">
        <v>1242.9880000000001</v>
      </c>
      <c r="L832" s="41">
        <v>72.055130000000005</v>
      </c>
      <c r="M832" s="39">
        <v>0</v>
      </c>
      <c r="N832" s="39">
        <v>0</v>
      </c>
      <c r="O832" s="39">
        <v>0</v>
      </c>
      <c r="P832" s="39">
        <v>0</v>
      </c>
      <c r="Q832" s="39">
        <v>0</v>
      </c>
      <c r="R832" s="39">
        <v>0</v>
      </c>
      <c r="S832" s="39">
        <v>1</v>
      </c>
      <c r="T832" s="39">
        <v>0</v>
      </c>
      <c r="U832" s="39">
        <v>0</v>
      </c>
      <c r="V832" s="39">
        <v>0</v>
      </c>
      <c r="W832" s="39">
        <v>0</v>
      </c>
      <c r="X832" s="39">
        <v>0</v>
      </c>
      <c r="Y832" s="39">
        <v>0</v>
      </c>
      <c r="Z832" s="39">
        <v>0</v>
      </c>
      <c r="AA832" s="39">
        <v>0</v>
      </c>
      <c r="AB832" s="39">
        <v>0</v>
      </c>
      <c r="AC832" s="39">
        <v>0</v>
      </c>
      <c r="AD832" s="39">
        <v>0</v>
      </c>
      <c r="AE832" s="39">
        <v>0</v>
      </c>
      <c r="AF832" s="39">
        <v>0</v>
      </c>
      <c r="AG832" s="39">
        <v>0</v>
      </c>
      <c r="AH832" s="39">
        <v>0</v>
      </c>
      <c r="AI832" s="39">
        <v>0</v>
      </c>
      <c r="AJ832" s="39">
        <v>0</v>
      </c>
      <c r="AK832" s="39">
        <v>0</v>
      </c>
      <c r="AL832" s="39">
        <v>1</v>
      </c>
      <c r="AM832" s="39">
        <v>0</v>
      </c>
      <c r="AN832" s="39">
        <v>0</v>
      </c>
      <c r="AO832" s="39">
        <v>0</v>
      </c>
      <c r="AP832" s="39"/>
    </row>
    <row r="833" spans="1:42">
      <c r="A833" s="27" t="s">
        <v>2666</v>
      </c>
      <c r="B833" s="27" t="s">
        <v>640</v>
      </c>
      <c r="C833" s="28">
        <v>25781</v>
      </c>
      <c r="D833" s="28">
        <v>173056</v>
      </c>
      <c r="E833" s="27" t="s">
        <v>1824</v>
      </c>
      <c r="F833" s="28">
        <v>416</v>
      </c>
      <c r="G833" s="28">
        <v>416</v>
      </c>
      <c r="H833" s="39">
        <v>1</v>
      </c>
      <c r="I833" s="40">
        <f t="shared" si="6"/>
        <v>0</v>
      </c>
      <c r="J833" s="33">
        <f t="shared" si="7"/>
        <v>1</v>
      </c>
      <c r="K833" s="41">
        <v>900.7654</v>
      </c>
      <c r="L833" s="41">
        <v>68.969930000000005</v>
      </c>
      <c r="M833" s="39">
        <v>0</v>
      </c>
      <c r="N833" s="39">
        <v>0</v>
      </c>
      <c r="O833" s="39">
        <v>0</v>
      </c>
      <c r="P833" s="39">
        <v>0</v>
      </c>
      <c r="Q833" s="39">
        <v>0</v>
      </c>
      <c r="R833" s="39">
        <v>0</v>
      </c>
      <c r="S833" s="39">
        <v>1</v>
      </c>
      <c r="T833" s="39">
        <v>0</v>
      </c>
      <c r="U833" s="39">
        <v>0</v>
      </c>
      <c r="V833" s="39">
        <v>0</v>
      </c>
      <c r="W833" s="39">
        <v>0</v>
      </c>
      <c r="X833" s="39">
        <v>0</v>
      </c>
      <c r="Y833" s="39">
        <v>0</v>
      </c>
      <c r="Z833" s="39">
        <v>0</v>
      </c>
      <c r="AA833" s="39">
        <v>0</v>
      </c>
      <c r="AB833" s="39">
        <v>0</v>
      </c>
      <c r="AC833" s="39">
        <v>0</v>
      </c>
      <c r="AD833" s="39">
        <v>0</v>
      </c>
      <c r="AE833" s="39">
        <v>0</v>
      </c>
      <c r="AF833" s="39">
        <v>0</v>
      </c>
      <c r="AG833" s="39">
        <v>0</v>
      </c>
      <c r="AH833" s="39">
        <v>0</v>
      </c>
      <c r="AI833" s="39">
        <v>0</v>
      </c>
      <c r="AJ833" s="39">
        <v>0</v>
      </c>
      <c r="AK833" s="39">
        <v>0</v>
      </c>
      <c r="AL833" s="39">
        <v>1</v>
      </c>
      <c r="AM833" s="39">
        <v>0</v>
      </c>
      <c r="AN833" s="39">
        <v>0</v>
      </c>
      <c r="AO833" s="39">
        <v>0</v>
      </c>
      <c r="AP833" s="39"/>
    </row>
    <row r="834" spans="1:42">
      <c r="A834" s="27" t="s">
        <v>2667</v>
      </c>
      <c r="B834" s="27" t="s">
        <v>641</v>
      </c>
      <c r="C834" s="28">
        <v>42770</v>
      </c>
      <c r="D834" s="28">
        <v>173056</v>
      </c>
      <c r="E834" s="27" t="s">
        <v>1824</v>
      </c>
      <c r="F834" s="28">
        <v>416</v>
      </c>
      <c r="G834" s="28">
        <v>416</v>
      </c>
      <c r="H834" s="39">
        <v>1</v>
      </c>
      <c r="I834" s="40">
        <f t="shared" si="6"/>
        <v>0</v>
      </c>
      <c r="J834" s="33">
        <f t="shared" si="7"/>
        <v>1</v>
      </c>
      <c r="K834" s="41">
        <v>1898.925</v>
      </c>
      <c r="L834" s="41">
        <v>64.92595</v>
      </c>
      <c r="M834" s="39">
        <v>0</v>
      </c>
      <c r="N834" s="39">
        <v>0</v>
      </c>
      <c r="O834" s="39">
        <v>0</v>
      </c>
      <c r="P834" s="39">
        <v>0</v>
      </c>
      <c r="Q834" s="39">
        <v>0</v>
      </c>
      <c r="R834" s="39">
        <v>0</v>
      </c>
      <c r="S834" s="39">
        <v>1</v>
      </c>
      <c r="T834" s="39">
        <v>0</v>
      </c>
      <c r="U834" s="39">
        <v>0</v>
      </c>
      <c r="V834" s="39">
        <v>0</v>
      </c>
      <c r="W834" s="39">
        <v>0</v>
      </c>
      <c r="X834" s="39">
        <v>0</v>
      </c>
      <c r="Y834" s="39">
        <v>0</v>
      </c>
      <c r="Z834" s="39">
        <v>0</v>
      </c>
      <c r="AA834" s="39">
        <v>0</v>
      </c>
      <c r="AB834" s="39">
        <v>0</v>
      </c>
      <c r="AC834" s="39">
        <v>0</v>
      </c>
      <c r="AD834" s="39">
        <v>0</v>
      </c>
      <c r="AE834" s="39">
        <v>0</v>
      </c>
      <c r="AF834" s="39">
        <v>0</v>
      </c>
      <c r="AG834" s="39">
        <v>0</v>
      </c>
      <c r="AH834" s="39">
        <v>0</v>
      </c>
      <c r="AI834" s="39">
        <v>0</v>
      </c>
      <c r="AJ834" s="39">
        <v>0</v>
      </c>
      <c r="AK834" s="39">
        <v>0</v>
      </c>
      <c r="AL834" s="39">
        <v>1</v>
      </c>
      <c r="AM834" s="39">
        <v>0</v>
      </c>
      <c r="AN834" s="39">
        <v>0</v>
      </c>
      <c r="AO834" s="39">
        <v>0</v>
      </c>
      <c r="AP834" s="39"/>
    </row>
    <row r="835" spans="1:42">
      <c r="A835" s="27" t="s">
        <v>2668</v>
      </c>
      <c r="B835" s="27" t="s">
        <v>642</v>
      </c>
      <c r="C835" s="28">
        <v>26921</v>
      </c>
      <c r="D835" s="28">
        <v>173056</v>
      </c>
      <c r="E835" s="27" t="s">
        <v>1824</v>
      </c>
      <c r="F835" s="28">
        <v>416</v>
      </c>
      <c r="G835" s="28">
        <v>416</v>
      </c>
      <c r="H835" s="39">
        <v>1</v>
      </c>
      <c r="I835" s="40">
        <f t="shared" si="6"/>
        <v>0</v>
      </c>
      <c r="J835" s="33">
        <f t="shared" si="7"/>
        <v>1</v>
      </c>
      <c r="K835" s="41">
        <v>1029.914</v>
      </c>
      <c r="L835" s="41">
        <v>64.554500000000004</v>
      </c>
      <c r="M835" s="39">
        <v>0</v>
      </c>
      <c r="N835" s="39">
        <v>0</v>
      </c>
      <c r="O835" s="39">
        <v>0</v>
      </c>
      <c r="P835" s="39">
        <v>0</v>
      </c>
      <c r="Q835" s="39">
        <v>0</v>
      </c>
      <c r="R835" s="39">
        <v>0</v>
      </c>
      <c r="S835" s="39">
        <v>1</v>
      </c>
      <c r="T835" s="39">
        <v>0</v>
      </c>
      <c r="U835" s="39">
        <v>0</v>
      </c>
      <c r="V835" s="39">
        <v>0</v>
      </c>
      <c r="W835" s="39">
        <v>0</v>
      </c>
      <c r="X835" s="39">
        <v>0</v>
      </c>
      <c r="Y835" s="39">
        <v>0</v>
      </c>
      <c r="Z835" s="39">
        <v>0</v>
      </c>
      <c r="AA835" s="39">
        <v>0</v>
      </c>
      <c r="AB835" s="39">
        <v>0</v>
      </c>
      <c r="AC835" s="39">
        <v>0</v>
      </c>
      <c r="AD835" s="39">
        <v>0</v>
      </c>
      <c r="AE835" s="39">
        <v>0</v>
      </c>
      <c r="AF835" s="39">
        <v>0</v>
      </c>
      <c r="AG835" s="39">
        <v>0</v>
      </c>
      <c r="AH835" s="39">
        <v>0</v>
      </c>
      <c r="AI835" s="39">
        <v>0</v>
      </c>
      <c r="AJ835" s="39">
        <v>0</v>
      </c>
      <c r="AK835" s="39">
        <v>0</v>
      </c>
      <c r="AL835" s="39">
        <v>1</v>
      </c>
      <c r="AM835" s="39">
        <v>0</v>
      </c>
      <c r="AN835" s="39">
        <v>0</v>
      </c>
      <c r="AO835" s="39">
        <v>0</v>
      </c>
      <c r="AP835" s="39"/>
    </row>
    <row r="836" spans="1:42">
      <c r="A836" s="27" t="s">
        <v>2669</v>
      </c>
      <c r="B836" s="27" t="s">
        <v>643</v>
      </c>
      <c r="C836" s="28">
        <v>31812</v>
      </c>
      <c r="D836" s="28">
        <v>173056</v>
      </c>
      <c r="E836" s="27" t="s">
        <v>1824</v>
      </c>
      <c r="F836" s="28">
        <v>416</v>
      </c>
      <c r="G836" s="28">
        <v>416</v>
      </c>
      <c r="H836" s="39">
        <v>1</v>
      </c>
      <c r="I836" s="40">
        <f t="shared" si="6"/>
        <v>0</v>
      </c>
      <c r="J836" s="33">
        <f t="shared" si="7"/>
        <v>1</v>
      </c>
      <c r="K836" s="41">
        <v>993.43499999999995</v>
      </c>
      <c r="L836" s="41">
        <v>84.125429999999994</v>
      </c>
      <c r="M836" s="39">
        <v>0</v>
      </c>
      <c r="N836" s="39">
        <v>0</v>
      </c>
      <c r="O836" s="39">
        <v>0</v>
      </c>
      <c r="P836" s="39">
        <v>0</v>
      </c>
      <c r="Q836" s="39">
        <v>0</v>
      </c>
      <c r="R836" s="39">
        <v>0</v>
      </c>
      <c r="S836" s="39">
        <v>1</v>
      </c>
      <c r="T836" s="39">
        <v>0</v>
      </c>
      <c r="U836" s="39">
        <v>0</v>
      </c>
      <c r="V836" s="39">
        <v>0</v>
      </c>
      <c r="W836" s="39">
        <v>0</v>
      </c>
      <c r="X836" s="39">
        <v>0</v>
      </c>
      <c r="Y836" s="39">
        <v>0</v>
      </c>
      <c r="Z836" s="39">
        <v>0</v>
      </c>
      <c r="AA836" s="39">
        <v>0</v>
      </c>
      <c r="AB836" s="39">
        <v>0</v>
      </c>
      <c r="AC836" s="39">
        <v>0</v>
      </c>
      <c r="AD836" s="39">
        <v>0</v>
      </c>
      <c r="AE836" s="39">
        <v>0</v>
      </c>
      <c r="AF836" s="39">
        <v>0</v>
      </c>
      <c r="AG836" s="39">
        <v>0</v>
      </c>
      <c r="AH836" s="39">
        <v>0</v>
      </c>
      <c r="AI836" s="39">
        <v>0</v>
      </c>
      <c r="AJ836" s="39">
        <v>0</v>
      </c>
      <c r="AK836" s="39">
        <v>0</v>
      </c>
      <c r="AL836" s="39">
        <v>1</v>
      </c>
      <c r="AM836" s="39">
        <v>0</v>
      </c>
      <c r="AN836" s="39">
        <v>0</v>
      </c>
      <c r="AO836" s="39">
        <v>0</v>
      </c>
      <c r="AP836" s="39"/>
    </row>
    <row r="837" spans="1:42">
      <c r="A837" s="27" t="s">
        <v>2670</v>
      </c>
      <c r="B837" s="27" t="s">
        <v>644</v>
      </c>
      <c r="C837" s="28">
        <v>41440</v>
      </c>
      <c r="D837" s="28">
        <v>173056</v>
      </c>
      <c r="E837" s="27" t="s">
        <v>1824</v>
      </c>
      <c r="F837" s="28">
        <v>416</v>
      </c>
      <c r="G837" s="28">
        <v>416</v>
      </c>
      <c r="H837" s="39">
        <v>1</v>
      </c>
      <c r="I837" s="40">
        <f t="shared" si="6"/>
        <v>0</v>
      </c>
      <c r="J837" s="33">
        <f t="shared" si="7"/>
        <v>1</v>
      </c>
      <c r="K837" s="41">
        <v>2238.8580000000002</v>
      </c>
      <c r="L837" s="41">
        <v>71.126810000000006</v>
      </c>
      <c r="M837" s="39">
        <v>0</v>
      </c>
      <c r="N837" s="39">
        <v>0</v>
      </c>
      <c r="O837" s="39">
        <v>0</v>
      </c>
      <c r="P837" s="39">
        <v>0</v>
      </c>
      <c r="Q837" s="39">
        <v>0</v>
      </c>
      <c r="R837" s="39">
        <v>0</v>
      </c>
      <c r="S837" s="39">
        <v>1</v>
      </c>
      <c r="T837" s="39">
        <v>0</v>
      </c>
      <c r="U837" s="39">
        <v>0</v>
      </c>
      <c r="V837" s="39">
        <v>0</v>
      </c>
      <c r="W837" s="39">
        <v>0</v>
      </c>
      <c r="X837" s="39">
        <v>0</v>
      </c>
      <c r="Y837" s="39">
        <v>0</v>
      </c>
      <c r="Z837" s="39">
        <v>0</v>
      </c>
      <c r="AA837" s="39">
        <v>0</v>
      </c>
      <c r="AB837" s="39">
        <v>0</v>
      </c>
      <c r="AC837" s="39">
        <v>0</v>
      </c>
      <c r="AD837" s="39">
        <v>0</v>
      </c>
      <c r="AE837" s="39">
        <v>0</v>
      </c>
      <c r="AF837" s="39">
        <v>0</v>
      </c>
      <c r="AG837" s="39">
        <v>0</v>
      </c>
      <c r="AH837" s="39">
        <v>0</v>
      </c>
      <c r="AI837" s="39">
        <v>0</v>
      </c>
      <c r="AJ837" s="39">
        <v>0</v>
      </c>
      <c r="AK837" s="39">
        <v>0</v>
      </c>
      <c r="AL837" s="39">
        <v>1</v>
      </c>
      <c r="AM837" s="39">
        <v>0</v>
      </c>
      <c r="AN837" s="39">
        <v>0</v>
      </c>
      <c r="AO837" s="39">
        <v>0</v>
      </c>
      <c r="AP837" s="39"/>
    </row>
    <row r="838" spans="1:42">
      <c r="A838" s="27" t="s">
        <v>2671</v>
      </c>
      <c r="B838" s="27" t="s">
        <v>645</v>
      </c>
      <c r="C838" s="28">
        <v>35418</v>
      </c>
      <c r="D838" s="28">
        <v>173056</v>
      </c>
      <c r="E838" s="27" t="s">
        <v>1824</v>
      </c>
      <c r="F838" s="28">
        <v>416</v>
      </c>
      <c r="G838" s="28">
        <v>416</v>
      </c>
      <c r="H838" s="39">
        <v>1</v>
      </c>
      <c r="I838" s="40">
        <f t="shared" si="6"/>
        <v>0</v>
      </c>
      <c r="J838" s="33">
        <f t="shared" si="7"/>
        <v>1</v>
      </c>
      <c r="K838" s="41">
        <v>2385.7339999999999</v>
      </c>
      <c r="L838" s="41">
        <v>75.062259999999995</v>
      </c>
      <c r="M838" s="39">
        <v>0</v>
      </c>
      <c r="N838" s="39">
        <v>0</v>
      </c>
      <c r="O838" s="39">
        <v>0</v>
      </c>
      <c r="P838" s="39">
        <v>0</v>
      </c>
      <c r="Q838" s="39">
        <v>0</v>
      </c>
      <c r="R838" s="39">
        <v>0</v>
      </c>
      <c r="S838" s="39">
        <v>1</v>
      </c>
      <c r="T838" s="39">
        <v>0</v>
      </c>
      <c r="U838" s="39">
        <v>0</v>
      </c>
      <c r="V838" s="39">
        <v>0</v>
      </c>
      <c r="W838" s="39">
        <v>0</v>
      </c>
      <c r="X838" s="39">
        <v>0</v>
      </c>
      <c r="Y838" s="39">
        <v>0</v>
      </c>
      <c r="Z838" s="39">
        <v>0</v>
      </c>
      <c r="AA838" s="39">
        <v>0</v>
      </c>
      <c r="AB838" s="39">
        <v>0</v>
      </c>
      <c r="AC838" s="39">
        <v>0</v>
      </c>
      <c r="AD838" s="39">
        <v>0</v>
      </c>
      <c r="AE838" s="39">
        <v>0</v>
      </c>
      <c r="AF838" s="39">
        <v>0</v>
      </c>
      <c r="AG838" s="39">
        <v>0</v>
      </c>
      <c r="AH838" s="39">
        <v>0</v>
      </c>
      <c r="AI838" s="39">
        <v>0</v>
      </c>
      <c r="AJ838" s="39">
        <v>0</v>
      </c>
      <c r="AK838" s="39">
        <v>0</v>
      </c>
      <c r="AL838" s="39">
        <v>1</v>
      </c>
      <c r="AM838" s="39">
        <v>0</v>
      </c>
      <c r="AN838" s="39">
        <v>0</v>
      </c>
      <c r="AO838" s="39">
        <v>0</v>
      </c>
      <c r="AP838" s="39"/>
    </row>
    <row r="839" spans="1:42">
      <c r="A839" s="27" t="s">
        <v>2672</v>
      </c>
      <c r="B839" s="27" t="s">
        <v>646</v>
      </c>
      <c r="C839" s="28">
        <v>23192</v>
      </c>
      <c r="D839" s="28">
        <v>173056</v>
      </c>
      <c r="E839" s="27" t="s">
        <v>1824</v>
      </c>
      <c r="F839" s="28">
        <v>416</v>
      </c>
      <c r="G839" s="28">
        <v>416</v>
      </c>
      <c r="H839" s="39">
        <v>1</v>
      </c>
      <c r="I839" s="40">
        <f t="shared" si="6"/>
        <v>0</v>
      </c>
      <c r="J839" s="33">
        <f t="shared" si="7"/>
        <v>1</v>
      </c>
      <c r="K839" s="41">
        <v>588.88549999999998</v>
      </c>
      <c r="L839" s="41">
        <v>75.564989999999995</v>
      </c>
      <c r="M839" s="39">
        <v>0</v>
      </c>
      <c r="N839" s="39">
        <v>0</v>
      </c>
      <c r="O839" s="39">
        <v>0</v>
      </c>
      <c r="P839" s="39">
        <v>0</v>
      </c>
      <c r="Q839" s="39">
        <v>0</v>
      </c>
      <c r="R839" s="39">
        <v>0</v>
      </c>
      <c r="S839" s="39">
        <v>1</v>
      </c>
      <c r="T839" s="39">
        <v>0</v>
      </c>
      <c r="U839" s="39">
        <v>0</v>
      </c>
      <c r="V839" s="39">
        <v>0</v>
      </c>
      <c r="W839" s="39">
        <v>0</v>
      </c>
      <c r="X839" s="39">
        <v>0</v>
      </c>
      <c r="Y839" s="39">
        <v>0</v>
      </c>
      <c r="Z839" s="39">
        <v>0</v>
      </c>
      <c r="AA839" s="39">
        <v>0</v>
      </c>
      <c r="AB839" s="39">
        <v>0</v>
      </c>
      <c r="AC839" s="39">
        <v>0</v>
      </c>
      <c r="AD839" s="39">
        <v>0</v>
      </c>
      <c r="AE839" s="39">
        <v>0</v>
      </c>
      <c r="AF839" s="39">
        <v>0</v>
      </c>
      <c r="AG839" s="39">
        <v>0</v>
      </c>
      <c r="AH839" s="39">
        <v>0</v>
      </c>
      <c r="AI839" s="39">
        <v>0</v>
      </c>
      <c r="AJ839" s="39">
        <v>0</v>
      </c>
      <c r="AK839" s="39">
        <v>0</v>
      </c>
      <c r="AL839" s="39">
        <v>1</v>
      </c>
      <c r="AM839" s="39">
        <v>0</v>
      </c>
      <c r="AN839" s="39">
        <v>0</v>
      </c>
      <c r="AO839" s="39">
        <v>0</v>
      </c>
      <c r="AP839" s="39"/>
    </row>
    <row r="840" spans="1:42">
      <c r="A840" s="27" t="s">
        <v>2673</v>
      </c>
      <c r="B840" s="27" t="s">
        <v>647</v>
      </c>
      <c r="C840" s="28">
        <v>28944</v>
      </c>
      <c r="D840" s="28">
        <v>173056</v>
      </c>
      <c r="E840" s="27" t="s">
        <v>1824</v>
      </c>
      <c r="F840" s="28">
        <v>416</v>
      </c>
      <c r="G840" s="28">
        <v>416</v>
      </c>
      <c r="H840" s="39">
        <v>1</v>
      </c>
      <c r="I840" s="40">
        <f t="shared" si="6"/>
        <v>0</v>
      </c>
      <c r="J840" s="33">
        <f t="shared" si="7"/>
        <v>1</v>
      </c>
      <c r="K840" s="41">
        <v>644.60479999999995</v>
      </c>
      <c r="L840" s="41">
        <v>55.52111</v>
      </c>
      <c r="M840" s="39">
        <v>0</v>
      </c>
      <c r="N840" s="39">
        <v>0</v>
      </c>
      <c r="O840" s="39">
        <v>0</v>
      </c>
      <c r="P840" s="39">
        <v>0</v>
      </c>
      <c r="Q840" s="39">
        <v>0</v>
      </c>
      <c r="R840" s="39">
        <v>0</v>
      </c>
      <c r="S840" s="39">
        <v>1</v>
      </c>
      <c r="T840" s="39">
        <v>0</v>
      </c>
      <c r="U840" s="39">
        <v>0</v>
      </c>
      <c r="V840" s="39">
        <v>0</v>
      </c>
      <c r="W840" s="39">
        <v>0</v>
      </c>
      <c r="X840" s="39">
        <v>0</v>
      </c>
      <c r="Y840" s="39">
        <v>0</v>
      </c>
      <c r="Z840" s="39">
        <v>0</v>
      </c>
      <c r="AA840" s="39">
        <v>0</v>
      </c>
      <c r="AB840" s="39">
        <v>0</v>
      </c>
      <c r="AC840" s="39">
        <v>0</v>
      </c>
      <c r="AD840" s="39">
        <v>0</v>
      </c>
      <c r="AE840" s="39">
        <v>0</v>
      </c>
      <c r="AF840" s="39">
        <v>0</v>
      </c>
      <c r="AG840" s="39">
        <v>0</v>
      </c>
      <c r="AH840" s="39">
        <v>0</v>
      </c>
      <c r="AI840" s="39">
        <v>0</v>
      </c>
      <c r="AJ840" s="39">
        <v>0</v>
      </c>
      <c r="AK840" s="39">
        <v>0</v>
      </c>
      <c r="AL840" s="39">
        <v>1</v>
      </c>
      <c r="AM840" s="39">
        <v>0</v>
      </c>
      <c r="AN840" s="39">
        <v>0</v>
      </c>
      <c r="AO840" s="39">
        <v>0</v>
      </c>
      <c r="AP840" s="39"/>
    </row>
    <row r="841" spans="1:42">
      <c r="A841" s="27" t="s">
        <v>2674</v>
      </c>
      <c r="B841" s="27" t="s">
        <v>648</v>
      </c>
      <c r="C841" s="28">
        <v>42617</v>
      </c>
      <c r="D841" s="28">
        <v>173056</v>
      </c>
      <c r="E841" s="27" t="s">
        <v>1824</v>
      </c>
      <c r="F841" s="28">
        <v>416</v>
      </c>
      <c r="G841" s="28">
        <v>416</v>
      </c>
      <c r="H841" s="39">
        <v>1</v>
      </c>
      <c r="I841" s="40">
        <f t="shared" si="6"/>
        <v>0</v>
      </c>
      <c r="J841" s="33">
        <f t="shared" si="7"/>
        <v>1</v>
      </c>
      <c r="K841" s="41">
        <v>1596.944</v>
      </c>
      <c r="L841" s="41">
        <v>37.483110000000003</v>
      </c>
      <c r="M841" s="39">
        <v>0</v>
      </c>
      <c r="N841" s="39">
        <v>0</v>
      </c>
      <c r="O841" s="39">
        <v>0</v>
      </c>
      <c r="P841" s="39">
        <v>0</v>
      </c>
      <c r="Q841" s="39">
        <v>0</v>
      </c>
      <c r="R841" s="39">
        <v>0</v>
      </c>
      <c r="S841" s="39">
        <v>1</v>
      </c>
      <c r="T841" s="39">
        <v>0</v>
      </c>
      <c r="U841" s="39">
        <v>0</v>
      </c>
      <c r="V841" s="39">
        <v>0</v>
      </c>
      <c r="W841" s="39">
        <v>0</v>
      </c>
      <c r="X841" s="39">
        <v>0</v>
      </c>
      <c r="Y841" s="39">
        <v>0</v>
      </c>
      <c r="Z841" s="39">
        <v>0</v>
      </c>
      <c r="AA841" s="39">
        <v>0</v>
      </c>
      <c r="AB841" s="39">
        <v>0</v>
      </c>
      <c r="AC841" s="39">
        <v>0</v>
      </c>
      <c r="AD841" s="39">
        <v>0</v>
      </c>
      <c r="AE841" s="39">
        <v>0</v>
      </c>
      <c r="AF841" s="39">
        <v>0</v>
      </c>
      <c r="AG841" s="39">
        <v>0</v>
      </c>
      <c r="AH841" s="39">
        <v>0</v>
      </c>
      <c r="AI841" s="39">
        <v>0</v>
      </c>
      <c r="AJ841" s="39">
        <v>0</v>
      </c>
      <c r="AK841" s="39">
        <v>0</v>
      </c>
      <c r="AL841" s="39">
        <v>1</v>
      </c>
      <c r="AM841" s="39">
        <v>0</v>
      </c>
      <c r="AN841" s="39">
        <v>0</v>
      </c>
      <c r="AO841" s="39">
        <v>0</v>
      </c>
      <c r="AP841" s="39"/>
    </row>
    <row r="842" spans="1:42">
      <c r="A842" s="27" t="s">
        <v>2675</v>
      </c>
      <c r="B842" s="27" t="s">
        <v>649</v>
      </c>
      <c r="C842" s="28">
        <v>31959</v>
      </c>
      <c r="D842" s="28">
        <v>173056</v>
      </c>
      <c r="E842" s="27" t="s">
        <v>1824</v>
      </c>
      <c r="F842" s="28">
        <v>416</v>
      </c>
      <c r="G842" s="28">
        <v>416</v>
      </c>
      <c r="H842" s="39">
        <v>1</v>
      </c>
      <c r="I842" s="40">
        <f t="shared" si="6"/>
        <v>0</v>
      </c>
      <c r="J842" s="33">
        <f t="shared" si="7"/>
        <v>1</v>
      </c>
      <c r="K842" s="41">
        <v>1185.7719999999999</v>
      </c>
      <c r="L842" s="41">
        <v>76.361689999999996</v>
      </c>
      <c r="M842" s="39">
        <v>0</v>
      </c>
      <c r="N842" s="39">
        <v>0</v>
      </c>
      <c r="O842" s="39">
        <v>0</v>
      </c>
      <c r="P842" s="39">
        <v>0</v>
      </c>
      <c r="Q842" s="39">
        <v>0</v>
      </c>
      <c r="R842" s="39">
        <v>0</v>
      </c>
      <c r="S842" s="39">
        <v>1</v>
      </c>
      <c r="T842" s="39">
        <v>0</v>
      </c>
      <c r="U842" s="39">
        <v>0</v>
      </c>
      <c r="V842" s="39">
        <v>0</v>
      </c>
      <c r="W842" s="39">
        <v>0</v>
      </c>
      <c r="X842" s="39">
        <v>0</v>
      </c>
      <c r="Y842" s="39">
        <v>0</v>
      </c>
      <c r="Z842" s="39">
        <v>0</v>
      </c>
      <c r="AA842" s="39">
        <v>0</v>
      </c>
      <c r="AB842" s="39">
        <v>0</v>
      </c>
      <c r="AC842" s="39">
        <v>0</v>
      </c>
      <c r="AD842" s="39">
        <v>0</v>
      </c>
      <c r="AE842" s="39">
        <v>0</v>
      </c>
      <c r="AF842" s="39">
        <v>0</v>
      </c>
      <c r="AG842" s="39">
        <v>0</v>
      </c>
      <c r="AH842" s="39">
        <v>0</v>
      </c>
      <c r="AI842" s="39">
        <v>0</v>
      </c>
      <c r="AJ842" s="39">
        <v>0</v>
      </c>
      <c r="AK842" s="39">
        <v>0</v>
      </c>
      <c r="AL842" s="39">
        <v>1</v>
      </c>
      <c r="AM842" s="39">
        <v>0</v>
      </c>
      <c r="AN842" s="39">
        <v>0</v>
      </c>
      <c r="AO842" s="39">
        <v>0</v>
      </c>
      <c r="AP842" s="39"/>
    </row>
    <row r="843" spans="1:42">
      <c r="A843" s="27" t="s">
        <v>2676</v>
      </c>
      <c r="B843" s="27" t="s">
        <v>650</v>
      </c>
      <c r="C843" s="28">
        <v>45522</v>
      </c>
      <c r="D843" s="28">
        <v>173056</v>
      </c>
      <c r="E843" s="27" t="s">
        <v>1824</v>
      </c>
      <c r="F843" s="28">
        <v>416</v>
      </c>
      <c r="G843" s="28">
        <v>416</v>
      </c>
      <c r="H843" s="39">
        <v>1</v>
      </c>
      <c r="I843" s="40">
        <f t="shared" si="6"/>
        <v>0</v>
      </c>
      <c r="J843" s="33">
        <f t="shared" si="7"/>
        <v>1</v>
      </c>
      <c r="K843" s="41">
        <v>2668.549</v>
      </c>
      <c r="L843" s="41">
        <v>57.236199999999997</v>
      </c>
      <c r="M843" s="39">
        <v>0</v>
      </c>
      <c r="N843" s="39">
        <v>0</v>
      </c>
      <c r="O843" s="39">
        <v>0</v>
      </c>
      <c r="P843" s="39">
        <v>0</v>
      </c>
      <c r="Q843" s="39">
        <v>0</v>
      </c>
      <c r="R843" s="39">
        <v>0</v>
      </c>
      <c r="S843" s="39">
        <v>1</v>
      </c>
      <c r="T843" s="39">
        <v>0</v>
      </c>
      <c r="U843" s="39">
        <v>0</v>
      </c>
      <c r="V843" s="39">
        <v>0</v>
      </c>
      <c r="W843" s="39">
        <v>0</v>
      </c>
      <c r="X843" s="39">
        <v>0</v>
      </c>
      <c r="Y843" s="39">
        <v>0</v>
      </c>
      <c r="Z843" s="39">
        <v>0</v>
      </c>
      <c r="AA843" s="39">
        <v>0</v>
      </c>
      <c r="AB843" s="39">
        <v>0</v>
      </c>
      <c r="AC843" s="39">
        <v>0</v>
      </c>
      <c r="AD843" s="39">
        <v>0</v>
      </c>
      <c r="AE843" s="39">
        <v>0</v>
      </c>
      <c r="AF843" s="39">
        <v>0</v>
      </c>
      <c r="AG843" s="39">
        <v>0</v>
      </c>
      <c r="AH843" s="39">
        <v>0</v>
      </c>
      <c r="AI843" s="39">
        <v>0</v>
      </c>
      <c r="AJ843" s="39">
        <v>0</v>
      </c>
      <c r="AK843" s="39">
        <v>0</v>
      </c>
      <c r="AL843" s="39">
        <v>1</v>
      </c>
      <c r="AM843" s="39">
        <v>0</v>
      </c>
      <c r="AN843" s="39">
        <v>0</v>
      </c>
      <c r="AO843" s="39">
        <v>0</v>
      </c>
      <c r="AP843" s="39"/>
    </row>
    <row r="844" spans="1:42">
      <c r="A844" s="27" t="s">
        <v>2677</v>
      </c>
      <c r="B844" s="27" t="s">
        <v>651</v>
      </c>
      <c r="C844" s="28">
        <v>30650</v>
      </c>
      <c r="D844" s="28">
        <v>173056</v>
      </c>
      <c r="E844" s="27" t="s">
        <v>1824</v>
      </c>
      <c r="F844" s="28">
        <v>416</v>
      </c>
      <c r="G844" s="28">
        <v>416</v>
      </c>
      <c r="H844" s="39">
        <v>1</v>
      </c>
      <c r="I844" s="40">
        <f t="shared" si="6"/>
        <v>0</v>
      </c>
      <c r="J844" s="33">
        <f t="shared" si="7"/>
        <v>1</v>
      </c>
      <c r="K844" s="41">
        <v>1554.97</v>
      </c>
      <c r="L844" s="41">
        <v>91.121740000000003</v>
      </c>
      <c r="M844" s="39">
        <v>0</v>
      </c>
      <c r="N844" s="39">
        <v>0</v>
      </c>
      <c r="O844" s="39">
        <v>0</v>
      </c>
      <c r="P844" s="39">
        <v>0</v>
      </c>
      <c r="Q844" s="39">
        <v>0</v>
      </c>
      <c r="R844" s="39">
        <v>0</v>
      </c>
      <c r="S844" s="39">
        <v>1</v>
      </c>
      <c r="T844" s="39">
        <v>0</v>
      </c>
      <c r="U844" s="39">
        <v>0</v>
      </c>
      <c r="V844" s="39">
        <v>0</v>
      </c>
      <c r="W844" s="39">
        <v>0</v>
      </c>
      <c r="X844" s="39">
        <v>0</v>
      </c>
      <c r="Y844" s="39">
        <v>0</v>
      </c>
      <c r="Z844" s="39">
        <v>0</v>
      </c>
      <c r="AA844" s="39">
        <v>0</v>
      </c>
      <c r="AB844" s="39">
        <v>0</v>
      </c>
      <c r="AC844" s="39">
        <v>0</v>
      </c>
      <c r="AD844" s="39">
        <v>0</v>
      </c>
      <c r="AE844" s="39">
        <v>0</v>
      </c>
      <c r="AF844" s="39">
        <v>0</v>
      </c>
      <c r="AG844" s="39">
        <v>0</v>
      </c>
      <c r="AH844" s="39">
        <v>0</v>
      </c>
      <c r="AI844" s="39">
        <v>0</v>
      </c>
      <c r="AJ844" s="39">
        <v>0</v>
      </c>
      <c r="AK844" s="39">
        <v>0</v>
      </c>
      <c r="AL844" s="39">
        <v>1</v>
      </c>
      <c r="AM844" s="39">
        <v>0</v>
      </c>
      <c r="AN844" s="39">
        <v>0</v>
      </c>
      <c r="AO844" s="39">
        <v>0</v>
      </c>
      <c r="AP844" s="39"/>
    </row>
    <row r="845" spans="1:42">
      <c r="A845" s="27" t="s">
        <v>2678</v>
      </c>
      <c r="B845" s="27" t="s">
        <v>652</v>
      </c>
      <c r="C845" s="28">
        <v>31342</v>
      </c>
      <c r="D845" s="28">
        <v>173056</v>
      </c>
      <c r="E845" s="27" t="s">
        <v>1824</v>
      </c>
      <c r="F845" s="28">
        <v>416</v>
      </c>
      <c r="G845" s="28">
        <v>416</v>
      </c>
      <c r="H845" s="39">
        <v>1</v>
      </c>
      <c r="I845" s="40">
        <f t="shared" si="6"/>
        <v>0</v>
      </c>
      <c r="J845" s="33">
        <f t="shared" si="7"/>
        <v>1</v>
      </c>
      <c r="K845" s="41">
        <v>1309.2</v>
      </c>
      <c r="L845" s="41">
        <v>81.97363</v>
      </c>
      <c r="M845" s="39">
        <v>0</v>
      </c>
      <c r="N845" s="39">
        <v>0</v>
      </c>
      <c r="O845" s="39">
        <v>0</v>
      </c>
      <c r="P845" s="39">
        <v>0</v>
      </c>
      <c r="Q845" s="39">
        <v>0</v>
      </c>
      <c r="R845" s="39">
        <v>0</v>
      </c>
      <c r="S845" s="39">
        <v>1</v>
      </c>
      <c r="T845" s="39">
        <v>0</v>
      </c>
      <c r="U845" s="39">
        <v>0</v>
      </c>
      <c r="V845" s="39">
        <v>0</v>
      </c>
      <c r="W845" s="39">
        <v>0</v>
      </c>
      <c r="X845" s="39">
        <v>0</v>
      </c>
      <c r="Y845" s="39">
        <v>0</v>
      </c>
      <c r="Z845" s="39">
        <v>0</v>
      </c>
      <c r="AA845" s="39">
        <v>0</v>
      </c>
      <c r="AB845" s="39">
        <v>0</v>
      </c>
      <c r="AC845" s="39">
        <v>0</v>
      </c>
      <c r="AD845" s="39">
        <v>0</v>
      </c>
      <c r="AE845" s="39">
        <v>0</v>
      </c>
      <c r="AF845" s="39">
        <v>0</v>
      </c>
      <c r="AG845" s="39">
        <v>0</v>
      </c>
      <c r="AH845" s="39">
        <v>0</v>
      </c>
      <c r="AI845" s="39">
        <v>0</v>
      </c>
      <c r="AJ845" s="39">
        <v>0</v>
      </c>
      <c r="AK845" s="39">
        <v>0</v>
      </c>
      <c r="AL845" s="39">
        <v>1</v>
      </c>
      <c r="AM845" s="39">
        <v>0</v>
      </c>
      <c r="AN845" s="39">
        <v>0</v>
      </c>
      <c r="AO845" s="39">
        <v>0</v>
      </c>
      <c r="AP845" s="39"/>
    </row>
    <row r="846" spans="1:42">
      <c r="A846" s="27" t="s">
        <v>2679</v>
      </c>
      <c r="B846" s="27" t="s">
        <v>653</v>
      </c>
      <c r="C846" s="28">
        <v>28080</v>
      </c>
      <c r="D846" s="28">
        <v>173056</v>
      </c>
      <c r="E846" s="27" t="s">
        <v>1824</v>
      </c>
      <c r="F846" s="28">
        <v>416</v>
      </c>
      <c r="G846" s="28">
        <v>416</v>
      </c>
      <c r="H846" s="39">
        <v>1</v>
      </c>
      <c r="I846" s="40">
        <f t="shared" si="6"/>
        <v>0</v>
      </c>
      <c r="J846" s="33">
        <f t="shared" si="7"/>
        <v>1</v>
      </c>
      <c r="K846" s="41">
        <v>816.15509999999995</v>
      </c>
      <c r="L846" s="41">
        <v>74.898769999999999</v>
      </c>
      <c r="M846" s="39">
        <v>0</v>
      </c>
      <c r="N846" s="39">
        <v>0</v>
      </c>
      <c r="O846" s="39">
        <v>0</v>
      </c>
      <c r="P846" s="39">
        <v>0</v>
      </c>
      <c r="Q846" s="39">
        <v>0</v>
      </c>
      <c r="R846" s="39">
        <v>0</v>
      </c>
      <c r="S846" s="39">
        <v>1</v>
      </c>
      <c r="T846" s="39">
        <v>0</v>
      </c>
      <c r="U846" s="39">
        <v>0</v>
      </c>
      <c r="V846" s="39">
        <v>0</v>
      </c>
      <c r="W846" s="39">
        <v>0</v>
      </c>
      <c r="X846" s="39">
        <v>0</v>
      </c>
      <c r="Y846" s="39">
        <v>0</v>
      </c>
      <c r="Z846" s="39">
        <v>0</v>
      </c>
      <c r="AA846" s="39">
        <v>0</v>
      </c>
      <c r="AB846" s="39">
        <v>0</v>
      </c>
      <c r="AC846" s="39">
        <v>0</v>
      </c>
      <c r="AD846" s="39">
        <v>0</v>
      </c>
      <c r="AE846" s="39">
        <v>0</v>
      </c>
      <c r="AF846" s="39">
        <v>0</v>
      </c>
      <c r="AG846" s="39">
        <v>0</v>
      </c>
      <c r="AH846" s="39">
        <v>0</v>
      </c>
      <c r="AI846" s="39">
        <v>0</v>
      </c>
      <c r="AJ846" s="39">
        <v>0</v>
      </c>
      <c r="AK846" s="39">
        <v>0</v>
      </c>
      <c r="AL846" s="39">
        <v>1</v>
      </c>
      <c r="AM846" s="39">
        <v>0</v>
      </c>
      <c r="AN846" s="39">
        <v>0</v>
      </c>
      <c r="AO846" s="39">
        <v>0</v>
      </c>
      <c r="AP846" s="39"/>
    </row>
    <row r="847" spans="1:42">
      <c r="A847" s="27" t="s">
        <v>2680</v>
      </c>
      <c r="B847" s="27" t="s">
        <v>654</v>
      </c>
      <c r="C847" s="28">
        <v>27471</v>
      </c>
      <c r="D847" s="28">
        <v>173056</v>
      </c>
      <c r="E847" s="27" t="s">
        <v>1824</v>
      </c>
      <c r="F847" s="28">
        <v>416</v>
      </c>
      <c r="G847" s="28">
        <v>416</v>
      </c>
      <c r="H847" s="39">
        <v>1</v>
      </c>
      <c r="I847" s="40">
        <f t="shared" si="6"/>
        <v>0</v>
      </c>
      <c r="J847" s="33">
        <f t="shared" si="7"/>
        <v>1</v>
      </c>
      <c r="K847" s="41">
        <v>780.79859999999996</v>
      </c>
      <c r="L847" s="41">
        <v>41.110770000000002</v>
      </c>
      <c r="M847" s="39">
        <v>0</v>
      </c>
      <c r="N847" s="39">
        <v>0</v>
      </c>
      <c r="O847" s="39">
        <v>0</v>
      </c>
      <c r="P847" s="39">
        <v>0</v>
      </c>
      <c r="Q847" s="39">
        <v>0</v>
      </c>
      <c r="R847" s="39">
        <v>0</v>
      </c>
      <c r="S847" s="39">
        <v>1</v>
      </c>
      <c r="T847" s="39">
        <v>0</v>
      </c>
      <c r="U847" s="39">
        <v>0</v>
      </c>
      <c r="V847" s="39">
        <v>0</v>
      </c>
      <c r="W847" s="39">
        <v>0</v>
      </c>
      <c r="X847" s="39">
        <v>0</v>
      </c>
      <c r="Y847" s="39">
        <v>0</v>
      </c>
      <c r="Z847" s="39">
        <v>0</v>
      </c>
      <c r="AA847" s="39">
        <v>0</v>
      </c>
      <c r="AB847" s="39">
        <v>0</v>
      </c>
      <c r="AC847" s="39">
        <v>0</v>
      </c>
      <c r="AD847" s="39">
        <v>0</v>
      </c>
      <c r="AE847" s="39">
        <v>0</v>
      </c>
      <c r="AF847" s="39">
        <v>0</v>
      </c>
      <c r="AG847" s="39">
        <v>0</v>
      </c>
      <c r="AH847" s="39">
        <v>0</v>
      </c>
      <c r="AI847" s="39">
        <v>0</v>
      </c>
      <c r="AJ847" s="39">
        <v>0</v>
      </c>
      <c r="AK847" s="39">
        <v>0</v>
      </c>
      <c r="AL847" s="39">
        <v>1</v>
      </c>
      <c r="AM847" s="39">
        <v>0</v>
      </c>
      <c r="AN847" s="39">
        <v>0</v>
      </c>
      <c r="AO847" s="39">
        <v>0</v>
      </c>
      <c r="AP847" s="39"/>
    </row>
    <row r="848" spans="1:42">
      <c r="A848" s="27" t="s">
        <v>2681</v>
      </c>
      <c r="B848" s="27" t="s">
        <v>655</v>
      </c>
      <c r="C848" s="28">
        <v>40070</v>
      </c>
      <c r="D848" s="28">
        <v>173056</v>
      </c>
      <c r="E848" s="27" t="s">
        <v>1824</v>
      </c>
      <c r="F848" s="28">
        <v>416</v>
      </c>
      <c r="G848" s="28">
        <v>416</v>
      </c>
      <c r="H848" s="39">
        <v>1</v>
      </c>
      <c r="I848" s="40">
        <f t="shared" si="6"/>
        <v>0</v>
      </c>
      <c r="J848" s="33">
        <f t="shared" si="7"/>
        <v>1</v>
      </c>
      <c r="K848" s="41">
        <v>3309.8209999999999</v>
      </c>
      <c r="L848" s="41">
        <v>79.794089999999997</v>
      </c>
      <c r="M848" s="39">
        <v>0</v>
      </c>
      <c r="N848" s="39">
        <v>0</v>
      </c>
      <c r="O848" s="39">
        <v>0</v>
      </c>
      <c r="P848" s="39">
        <v>0</v>
      </c>
      <c r="Q848" s="39">
        <v>0</v>
      </c>
      <c r="R848" s="39">
        <v>0</v>
      </c>
      <c r="S848" s="39">
        <v>1</v>
      </c>
      <c r="T848" s="39">
        <v>0</v>
      </c>
      <c r="U848" s="39">
        <v>0</v>
      </c>
      <c r="V848" s="39">
        <v>0</v>
      </c>
      <c r="W848" s="39">
        <v>0</v>
      </c>
      <c r="X848" s="39">
        <v>0</v>
      </c>
      <c r="Y848" s="39">
        <v>0</v>
      </c>
      <c r="Z848" s="39">
        <v>0</v>
      </c>
      <c r="AA848" s="39">
        <v>0</v>
      </c>
      <c r="AB848" s="39">
        <v>0</v>
      </c>
      <c r="AC848" s="39">
        <v>0</v>
      </c>
      <c r="AD848" s="39">
        <v>0</v>
      </c>
      <c r="AE848" s="39">
        <v>0</v>
      </c>
      <c r="AF848" s="39">
        <v>0</v>
      </c>
      <c r="AG848" s="39">
        <v>0</v>
      </c>
      <c r="AH848" s="39">
        <v>0</v>
      </c>
      <c r="AI848" s="39">
        <v>0</v>
      </c>
      <c r="AJ848" s="39">
        <v>0</v>
      </c>
      <c r="AK848" s="39">
        <v>0</v>
      </c>
      <c r="AL848" s="39">
        <v>1</v>
      </c>
      <c r="AM848" s="39">
        <v>0</v>
      </c>
      <c r="AN848" s="39">
        <v>0</v>
      </c>
      <c r="AO848" s="39">
        <v>0</v>
      </c>
      <c r="AP848" s="39"/>
    </row>
    <row r="849" spans="1:42">
      <c r="A849" s="27" t="s">
        <v>2682</v>
      </c>
      <c r="B849" s="27" t="s">
        <v>656</v>
      </c>
      <c r="C849" s="28">
        <v>37561</v>
      </c>
      <c r="D849" s="28">
        <v>173056</v>
      </c>
      <c r="E849" s="27" t="s">
        <v>1824</v>
      </c>
      <c r="F849" s="28">
        <v>416</v>
      </c>
      <c r="G849" s="28">
        <v>416</v>
      </c>
      <c r="H849" s="39">
        <v>1</v>
      </c>
      <c r="I849" s="40">
        <f t="shared" si="6"/>
        <v>0</v>
      </c>
      <c r="J849" s="33">
        <f t="shared" si="7"/>
        <v>1</v>
      </c>
      <c r="K849" s="41">
        <v>1875.2529999999999</v>
      </c>
      <c r="L849" s="41">
        <v>63.70852</v>
      </c>
      <c r="M849" s="39">
        <v>0</v>
      </c>
      <c r="N849" s="39">
        <v>0</v>
      </c>
      <c r="O849" s="39">
        <v>0</v>
      </c>
      <c r="P849" s="39">
        <v>0</v>
      </c>
      <c r="Q849" s="39">
        <v>0</v>
      </c>
      <c r="R849" s="39">
        <v>0</v>
      </c>
      <c r="S849" s="39">
        <v>1</v>
      </c>
      <c r="T849" s="39">
        <v>0</v>
      </c>
      <c r="U849" s="39">
        <v>0</v>
      </c>
      <c r="V849" s="39">
        <v>0</v>
      </c>
      <c r="W849" s="39">
        <v>0</v>
      </c>
      <c r="X849" s="39">
        <v>0</v>
      </c>
      <c r="Y849" s="39">
        <v>0</v>
      </c>
      <c r="Z849" s="39">
        <v>0</v>
      </c>
      <c r="AA849" s="39">
        <v>0</v>
      </c>
      <c r="AB849" s="39">
        <v>0</v>
      </c>
      <c r="AC849" s="39">
        <v>0</v>
      </c>
      <c r="AD849" s="39">
        <v>0</v>
      </c>
      <c r="AE849" s="39">
        <v>0</v>
      </c>
      <c r="AF849" s="39">
        <v>0</v>
      </c>
      <c r="AG849" s="39">
        <v>0</v>
      </c>
      <c r="AH849" s="39">
        <v>0</v>
      </c>
      <c r="AI849" s="39">
        <v>0</v>
      </c>
      <c r="AJ849" s="39">
        <v>0</v>
      </c>
      <c r="AK849" s="39">
        <v>0</v>
      </c>
      <c r="AL849" s="39">
        <v>1</v>
      </c>
      <c r="AM849" s="39">
        <v>0</v>
      </c>
      <c r="AN849" s="39">
        <v>0</v>
      </c>
      <c r="AO849" s="39">
        <v>0</v>
      </c>
      <c r="AP849" s="39"/>
    </row>
    <row r="850" spans="1:42">
      <c r="A850" s="27" t="s">
        <v>2683</v>
      </c>
      <c r="B850" s="27" t="s">
        <v>657</v>
      </c>
      <c r="C850" s="28">
        <v>38547</v>
      </c>
      <c r="D850" s="28">
        <v>173056</v>
      </c>
      <c r="E850" s="27" t="s">
        <v>1824</v>
      </c>
      <c r="F850" s="28">
        <v>416</v>
      </c>
      <c r="G850" s="28">
        <v>416</v>
      </c>
      <c r="H850" s="39">
        <v>1</v>
      </c>
      <c r="I850" s="40">
        <f t="shared" si="6"/>
        <v>0</v>
      </c>
      <c r="J850" s="33">
        <f t="shared" si="7"/>
        <v>1</v>
      </c>
      <c r="K850" s="41">
        <v>1498.2850000000001</v>
      </c>
      <c r="L850" s="41">
        <v>61.204639999999998</v>
      </c>
      <c r="M850" s="39">
        <v>0</v>
      </c>
      <c r="N850" s="39">
        <v>0</v>
      </c>
      <c r="O850" s="39">
        <v>0</v>
      </c>
      <c r="P850" s="39">
        <v>0</v>
      </c>
      <c r="Q850" s="39">
        <v>0</v>
      </c>
      <c r="R850" s="39">
        <v>0</v>
      </c>
      <c r="S850" s="39">
        <v>1</v>
      </c>
      <c r="T850" s="39">
        <v>0</v>
      </c>
      <c r="U850" s="39">
        <v>0</v>
      </c>
      <c r="V850" s="39">
        <v>0</v>
      </c>
      <c r="W850" s="39">
        <v>0</v>
      </c>
      <c r="X850" s="39">
        <v>0</v>
      </c>
      <c r="Y850" s="39">
        <v>0</v>
      </c>
      <c r="Z850" s="39">
        <v>0</v>
      </c>
      <c r="AA850" s="39">
        <v>0</v>
      </c>
      <c r="AB850" s="39">
        <v>0</v>
      </c>
      <c r="AC850" s="39">
        <v>0</v>
      </c>
      <c r="AD850" s="39">
        <v>0</v>
      </c>
      <c r="AE850" s="39">
        <v>0</v>
      </c>
      <c r="AF850" s="39">
        <v>0</v>
      </c>
      <c r="AG850" s="39">
        <v>0</v>
      </c>
      <c r="AH850" s="39">
        <v>0</v>
      </c>
      <c r="AI850" s="39">
        <v>0</v>
      </c>
      <c r="AJ850" s="39">
        <v>0</v>
      </c>
      <c r="AK850" s="39">
        <v>0</v>
      </c>
      <c r="AL850" s="39">
        <v>1</v>
      </c>
      <c r="AM850" s="39">
        <v>0</v>
      </c>
      <c r="AN850" s="39">
        <v>0</v>
      </c>
      <c r="AO850" s="39">
        <v>0</v>
      </c>
      <c r="AP850" s="39"/>
    </row>
    <row r="851" spans="1:42">
      <c r="A851" s="27" t="s">
        <v>2684</v>
      </c>
      <c r="B851" s="27" t="s">
        <v>658</v>
      </c>
      <c r="C851" s="28">
        <v>52628</v>
      </c>
      <c r="D851" s="28">
        <v>173056</v>
      </c>
      <c r="E851" s="27" t="s">
        <v>1824</v>
      </c>
      <c r="F851" s="28">
        <v>416</v>
      </c>
      <c r="G851" s="28">
        <v>416</v>
      </c>
      <c r="H851" s="39">
        <v>1</v>
      </c>
      <c r="I851" s="40">
        <f t="shared" si="6"/>
        <v>0</v>
      </c>
      <c r="J851" s="33">
        <f t="shared" si="7"/>
        <v>1</v>
      </c>
      <c r="K851" s="41">
        <v>3477.1210000000001</v>
      </c>
      <c r="L851" s="41">
        <v>52.397640000000003</v>
      </c>
      <c r="M851" s="39">
        <v>0</v>
      </c>
      <c r="N851" s="39">
        <v>0</v>
      </c>
      <c r="O851" s="39">
        <v>0</v>
      </c>
      <c r="P851" s="39">
        <v>0</v>
      </c>
      <c r="Q851" s="39">
        <v>0</v>
      </c>
      <c r="R851" s="39">
        <v>0</v>
      </c>
      <c r="S851" s="39">
        <v>1</v>
      </c>
      <c r="T851" s="39">
        <v>0</v>
      </c>
      <c r="U851" s="39">
        <v>0</v>
      </c>
      <c r="V851" s="39">
        <v>0</v>
      </c>
      <c r="W851" s="39">
        <v>0</v>
      </c>
      <c r="X851" s="39">
        <v>0</v>
      </c>
      <c r="Y851" s="39">
        <v>0</v>
      </c>
      <c r="Z851" s="39">
        <v>0</v>
      </c>
      <c r="AA851" s="39">
        <v>0</v>
      </c>
      <c r="AB851" s="39">
        <v>0</v>
      </c>
      <c r="AC851" s="39">
        <v>0</v>
      </c>
      <c r="AD851" s="39">
        <v>0</v>
      </c>
      <c r="AE851" s="39">
        <v>0</v>
      </c>
      <c r="AF851" s="39">
        <v>0</v>
      </c>
      <c r="AG851" s="39">
        <v>0</v>
      </c>
      <c r="AH851" s="39">
        <v>0</v>
      </c>
      <c r="AI851" s="39">
        <v>0</v>
      </c>
      <c r="AJ851" s="39">
        <v>0</v>
      </c>
      <c r="AK851" s="39">
        <v>0</v>
      </c>
      <c r="AL851" s="39">
        <v>1</v>
      </c>
      <c r="AM851" s="39">
        <v>0</v>
      </c>
      <c r="AN851" s="39">
        <v>0</v>
      </c>
      <c r="AO851" s="39">
        <v>0</v>
      </c>
      <c r="AP851" s="39"/>
    </row>
    <row r="852" spans="1:42">
      <c r="A852" s="27" t="s">
        <v>2685</v>
      </c>
      <c r="B852" s="27" t="s">
        <v>659</v>
      </c>
      <c r="C852" s="28">
        <v>30081</v>
      </c>
      <c r="D852" s="28">
        <v>173056</v>
      </c>
      <c r="E852" s="27" t="s">
        <v>1824</v>
      </c>
      <c r="F852" s="28">
        <v>416</v>
      </c>
      <c r="G852" s="28">
        <v>416</v>
      </c>
      <c r="H852" s="39">
        <v>1</v>
      </c>
      <c r="I852" s="40">
        <f t="shared" si="6"/>
        <v>0</v>
      </c>
      <c r="J852" s="33">
        <f t="shared" si="7"/>
        <v>1</v>
      </c>
      <c r="K852" s="41">
        <v>575.58939999999996</v>
      </c>
      <c r="L852" s="41">
        <v>68.372159999999994</v>
      </c>
      <c r="M852" s="39">
        <v>0</v>
      </c>
      <c r="N852" s="39">
        <v>0</v>
      </c>
      <c r="O852" s="39">
        <v>0</v>
      </c>
      <c r="P852" s="39">
        <v>0</v>
      </c>
      <c r="Q852" s="39">
        <v>0</v>
      </c>
      <c r="R852" s="39">
        <v>0</v>
      </c>
      <c r="S852" s="39">
        <v>1</v>
      </c>
      <c r="T852" s="39">
        <v>0</v>
      </c>
      <c r="U852" s="39">
        <v>0</v>
      </c>
      <c r="V852" s="39">
        <v>0</v>
      </c>
      <c r="W852" s="39">
        <v>0</v>
      </c>
      <c r="X852" s="39">
        <v>0</v>
      </c>
      <c r="Y852" s="39">
        <v>0</v>
      </c>
      <c r="Z852" s="39">
        <v>0</v>
      </c>
      <c r="AA852" s="39">
        <v>0</v>
      </c>
      <c r="AB852" s="39">
        <v>0</v>
      </c>
      <c r="AC852" s="39">
        <v>0</v>
      </c>
      <c r="AD852" s="39">
        <v>0</v>
      </c>
      <c r="AE852" s="39">
        <v>0</v>
      </c>
      <c r="AF852" s="39">
        <v>0</v>
      </c>
      <c r="AG852" s="39">
        <v>0</v>
      </c>
      <c r="AH852" s="39">
        <v>0</v>
      </c>
      <c r="AI852" s="39">
        <v>0</v>
      </c>
      <c r="AJ852" s="39">
        <v>0</v>
      </c>
      <c r="AK852" s="39">
        <v>0</v>
      </c>
      <c r="AL852" s="39">
        <v>1</v>
      </c>
      <c r="AM852" s="39">
        <v>0</v>
      </c>
      <c r="AN852" s="39">
        <v>0</v>
      </c>
      <c r="AO852" s="39">
        <v>0</v>
      </c>
      <c r="AP852" s="39"/>
    </row>
    <row r="853" spans="1:42">
      <c r="A853" s="27" t="s">
        <v>2686</v>
      </c>
      <c r="B853" s="27" t="s">
        <v>660</v>
      </c>
      <c r="C853" s="28">
        <v>34957</v>
      </c>
      <c r="D853" s="28">
        <v>173056</v>
      </c>
      <c r="E853" s="27" t="s">
        <v>1824</v>
      </c>
      <c r="F853" s="28">
        <v>416</v>
      </c>
      <c r="G853" s="28">
        <v>416</v>
      </c>
      <c r="H853" s="39">
        <v>1</v>
      </c>
      <c r="I853" s="40">
        <f t="shared" si="6"/>
        <v>0</v>
      </c>
      <c r="J853" s="33">
        <f t="shared" si="7"/>
        <v>1</v>
      </c>
      <c r="K853" s="41">
        <v>1266.355</v>
      </c>
      <c r="L853" s="41">
        <v>61.372929999999997</v>
      </c>
      <c r="M853" s="39">
        <v>0</v>
      </c>
      <c r="N853" s="39">
        <v>0</v>
      </c>
      <c r="O853" s="39">
        <v>0</v>
      </c>
      <c r="P853" s="39">
        <v>0</v>
      </c>
      <c r="Q853" s="39">
        <v>0</v>
      </c>
      <c r="R853" s="39">
        <v>0</v>
      </c>
      <c r="S853" s="39">
        <v>1</v>
      </c>
      <c r="T853" s="39">
        <v>0</v>
      </c>
      <c r="U853" s="39">
        <v>0</v>
      </c>
      <c r="V853" s="39">
        <v>0</v>
      </c>
      <c r="W853" s="39">
        <v>0</v>
      </c>
      <c r="X853" s="39">
        <v>0</v>
      </c>
      <c r="Y853" s="39">
        <v>0</v>
      </c>
      <c r="Z853" s="39">
        <v>0</v>
      </c>
      <c r="AA853" s="39">
        <v>0</v>
      </c>
      <c r="AB853" s="39">
        <v>0</v>
      </c>
      <c r="AC853" s="39">
        <v>0</v>
      </c>
      <c r="AD853" s="39">
        <v>0</v>
      </c>
      <c r="AE853" s="39">
        <v>0</v>
      </c>
      <c r="AF853" s="39">
        <v>0</v>
      </c>
      <c r="AG853" s="39">
        <v>0</v>
      </c>
      <c r="AH853" s="39">
        <v>0</v>
      </c>
      <c r="AI853" s="39">
        <v>0</v>
      </c>
      <c r="AJ853" s="39">
        <v>0</v>
      </c>
      <c r="AK853" s="39">
        <v>0</v>
      </c>
      <c r="AL853" s="39">
        <v>1</v>
      </c>
      <c r="AM853" s="39">
        <v>0</v>
      </c>
      <c r="AN853" s="39">
        <v>0</v>
      </c>
      <c r="AO853" s="39">
        <v>0</v>
      </c>
      <c r="AP853" s="39"/>
    </row>
    <row r="854" spans="1:42">
      <c r="A854" s="27" t="s">
        <v>2687</v>
      </c>
      <c r="B854" s="27" t="s">
        <v>661</v>
      </c>
      <c r="C854" s="28">
        <v>35190</v>
      </c>
      <c r="D854" s="28">
        <v>173056</v>
      </c>
      <c r="E854" s="27" t="s">
        <v>1824</v>
      </c>
      <c r="F854" s="28">
        <v>416</v>
      </c>
      <c r="G854" s="28">
        <v>416</v>
      </c>
      <c r="H854" s="39">
        <v>1</v>
      </c>
      <c r="I854" s="40">
        <f t="shared" si="6"/>
        <v>0</v>
      </c>
      <c r="J854" s="33">
        <f t="shared" si="7"/>
        <v>1</v>
      </c>
      <c r="K854" s="41">
        <v>1584.944</v>
      </c>
      <c r="L854" s="41">
        <v>79.259789999999995</v>
      </c>
      <c r="M854" s="39">
        <v>0</v>
      </c>
      <c r="N854" s="39">
        <v>0</v>
      </c>
      <c r="O854" s="39">
        <v>0</v>
      </c>
      <c r="P854" s="39">
        <v>0</v>
      </c>
      <c r="Q854" s="39">
        <v>0</v>
      </c>
      <c r="R854" s="39">
        <v>0</v>
      </c>
      <c r="S854" s="39">
        <v>1</v>
      </c>
      <c r="T854" s="39">
        <v>0</v>
      </c>
      <c r="U854" s="39">
        <v>0</v>
      </c>
      <c r="V854" s="39">
        <v>0</v>
      </c>
      <c r="W854" s="39">
        <v>0</v>
      </c>
      <c r="X854" s="39">
        <v>0</v>
      </c>
      <c r="Y854" s="39">
        <v>0</v>
      </c>
      <c r="Z854" s="39">
        <v>0</v>
      </c>
      <c r="AA854" s="39">
        <v>0</v>
      </c>
      <c r="AB854" s="39">
        <v>0</v>
      </c>
      <c r="AC854" s="39">
        <v>0</v>
      </c>
      <c r="AD854" s="39">
        <v>0</v>
      </c>
      <c r="AE854" s="39">
        <v>0</v>
      </c>
      <c r="AF854" s="39">
        <v>0</v>
      </c>
      <c r="AG854" s="39">
        <v>0</v>
      </c>
      <c r="AH854" s="39">
        <v>0</v>
      </c>
      <c r="AI854" s="39">
        <v>0</v>
      </c>
      <c r="AJ854" s="39">
        <v>0</v>
      </c>
      <c r="AK854" s="39">
        <v>0</v>
      </c>
      <c r="AL854" s="39">
        <v>1</v>
      </c>
      <c r="AM854" s="39">
        <v>0</v>
      </c>
      <c r="AN854" s="39">
        <v>0</v>
      </c>
      <c r="AO854" s="39">
        <v>0</v>
      </c>
      <c r="AP854" s="39"/>
    </row>
    <row r="855" spans="1:42">
      <c r="A855" s="27" t="s">
        <v>2688</v>
      </c>
      <c r="B855" s="27" t="s">
        <v>662</v>
      </c>
      <c r="C855" s="28">
        <v>23984</v>
      </c>
      <c r="D855" s="28">
        <v>173056</v>
      </c>
      <c r="E855" s="27" t="s">
        <v>1824</v>
      </c>
      <c r="F855" s="28">
        <v>416</v>
      </c>
      <c r="G855" s="28">
        <v>416</v>
      </c>
      <c r="H855" s="39">
        <v>1</v>
      </c>
      <c r="I855" s="40">
        <f t="shared" si="6"/>
        <v>0</v>
      </c>
      <c r="J855" s="33">
        <f t="shared" si="7"/>
        <v>1</v>
      </c>
      <c r="K855" s="41">
        <v>362.38990000000001</v>
      </c>
      <c r="L855" s="41">
        <v>78.573759999999993</v>
      </c>
      <c r="M855" s="39">
        <v>0</v>
      </c>
      <c r="N855" s="39">
        <v>0</v>
      </c>
      <c r="O855" s="39">
        <v>0</v>
      </c>
      <c r="P855" s="39">
        <v>0</v>
      </c>
      <c r="Q855" s="39">
        <v>0</v>
      </c>
      <c r="R855" s="39">
        <v>0</v>
      </c>
      <c r="S855" s="39">
        <v>1</v>
      </c>
      <c r="T855" s="39">
        <v>0</v>
      </c>
      <c r="U855" s="39">
        <v>0</v>
      </c>
      <c r="V855" s="39">
        <v>0</v>
      </c>
      <c r="W855" s="39">
        <v>0</v>
      </c>
      <c r="X855" s="39">
        <v>0</v>
      </c>
      <c r="Y855" s="39">
        <v>0</v>
      </c>
      <c r="Z855" s="39">
        <v>0</v>
      </c>
      <c r="AA855" s="39">
        <v>0</v>
      </c>
      <c r="AB855" s="39">
        <v>0</v>
      </c>
      <c r="AC855" s="39">
        <v>0</v>
      </c>
      <c r="AD855" s="39">
        <v>0</v>
      </c>
      <c r="AE855" s="39">
        <v>0</v>
      </c>
      <c r="AF855" s="39">
        <v>0</v>
      </c>
      <c r="AG855" s="39">
        <v>0</v>
      </c>
      <c r="AH855" s="39">
        <v>0</v>
      </c>
      <c r="AI855" s="39">
        <v>0</v>
      </c>
      <c r="AJ855" s="39">
        <v>0</v>
      </c>
      <c r="AK855" s="39">
        <v>0</v>
      </c>
      <c r="AL855" s="39">
        <v>1</v>
      </c>
      <c r="AM855" s="39">
        <v>0</v>
      </c>
      <c r="AN855" s="39">
        <v>0</v>
      </c>
      <c r="AO855" s="39">
        <v>0</v>
      </c>
      <c r="AP855" s="39"/>
    </row>
    <row r="856" spans="1:42">
      <c r="A856" s="27" t="s">
        <v>2689</v>
      </c>
      <c r="B856" s="27" t="s">
        <v>663</v>
      </c>
      <c r="C856" s="28">
        <v>42878</v>
      </c>
      <c r="D856" s="28">
        <v>173056</v>
      </c>
      <c r="E856" s="27" t="s">
        <v>1824</v>
      </c>
      <c r="F856" s="28">
        <v>416</v>
      </c>
      <c r="G856" s="28">
        <v>416</v>
      </c>
      <c r="H856" s="39">
        <v>1</v>
      </c>
      <c r="I856" s="40">
        <f t="shared" si="6"/>
        <v>0</v>
      </c>
      <c r="J856" s="33">
        <f t="shared" si="7"/>
        <v>1</v>
      </c>
      <c r="K856" s="41">
        <v>4453.87</v>
      </c>
      <c r="L856" s="41">
        <v>72.112899999999996</v>
      </c>
      <c r="M856" s="39">
        <v>0</v>
      </c>
      <c r="N856" s="39">
        <v>0</v>
      </c>
      <c r="O856" s="39">
        <v>0</v>
      </c>
      <c r="P856" s="39">
        <v>0</v>
      </c>
      <c r="Q856" s="39">
        <v>0</v>
      </c>
      <c r="R856" s="39">
        <v>0</v>
      </c>
      <c r="S856" s="39">
        <v>1</v>
      </c>
      <c r="T856" s="39">
        <v>0</v>
      </c>
      <c r="U856" s="39">
        <v>0</v>
      </c>
      <c r="V856" s="39">
        <v>0</v>
      </c>
      <c r="W856" s="39">
        <v>0</v>
      </c>
      <c r="X856" s="39">
        <v>0</v>
      </c>
      <c r="Y856" s="39">
        <v>0</v>
      </c>
      <c r="Z856" s="39">
        <v>0</v>
      </c>
      <c r="AA856" s="39">
        <v>0</v>
      </c>
      <c r="AB856" s="39">
        <v>0</v>
      </c>
      <c r="AC856" s="39">
        <v>0</v>
      </c>
      <c r="AD856" s="39">
        <v>0</v>
      </c>
      <c r="AE856" s="39">
        <v>0</v>
      </c>
      <c r="AF856" s="39">
        <v>0</v>
      </c>
      <c r="AG856" s="39">
        <v>0</v>
      </c>
      <c r="AH856" s="39">
        <v>0</v>
      </c>
      <c r="AI856" s="39">
        <v>0</v>
      </c>
      <c r="AJ856" s="39">
        <v>0</v>
      </c>
      <c r="AK856" s="39">
        <v>0</v>
      </c>
      <c r="AL856" s="39">
        <v>1</v>
      </c>
      <c r="AM856" s="39">
        <v>0</v>
      </c>
      <c r="AN856" s="39">
        <v>0</v>
      </c>
      <c r="AO856" s="39">
        <v>0</v>
      </c>
      <c r="AP856" s="39"/>
    </row>
    <row r="857" spans="1:42">
      <c r="A857" s="27" t="s">
        <v>2690</v>
      </c>
      <c r="B857" s="27" t="s">
        <v>664</v>
      </c>
      <c r="C857" s="28">
        <v>26043</v>
      </c>
      <c r="D857" s="28">
        <v>173056</v>
      </c>
      <c r="E857" s="27" t="s">
        <v>1824</v>
      </c>
      <c r="F857" s="28">
        <v>416</v>
      </c>
      <c r="G857" s="28">
        <v>416</v>
      </c>
      <c r="H857" s="39">
        <v>1</v>
      </c>
      <c r="I857" s="40">
        <f t="shared" si="6"/>
        <v>0</v>
      </c>
      <c r="J857" s="33">
        <f t="shared" si="7"/>
        <v>1</v>
      </c>
      <c r="K857" s="41">
        <v>302.60340000000002</v>
      </c>
      <c r="L857" s="41">
        <v>61.345050000000001</v>
      </c>
      <c r="M857" s="39">
        <v>0</v>
      </c>
      <c r="N857" s="39">
        <v>0</v>
      </c>
      <c r="O857" s="39">
        <v>0</v>
      </c>
      <c r="P857" s="39">
        <v>0</v>
      </c>
      <c r="Q857" s="39">
        <v>0</v>
      </c>
      <c r="R857" s="39">
        <v>0</v>
      </c>
      <c r="S857" s="39">
        <v>1</v>
      </c>
      <c r="T857" s="39">
        <v>0</v>
      </c>
      <c r="U857" s="39">
        <v>0</v>
      </c>
      <c r="V857" s="39">
        <v>0</v>
      </c>
      <c r="W857" s="39">
        <v>0</v>
      </c>
      <c r="X857" s="39">
        <v>0</v>
      </c>
      <c r="Y857" s="39">
        <v>0</v>
      </c>
      <c r="Z857" s="39">
        <v>0</v>
      </c>
      <c r="AA857" s="39">
        <v>0</v>
      </c>
      <c r="AB857" s="39">
        <v>0</v>
      </c>
      <c r="AC857" s="39">
        <v>0</v>
      </c>
      <c r="AD857" s="39">
        <v>0</v>
      </c>
      <c r="AE857" s="39">
        <v>0</v>
      </c>
      <c r="AF857" s="39">
        <v>0</v>
      </c>
      <c r="AG857" s="39">
        <v>0</v>
      </c>
      <c r="AH857" s="39">
        <v>0</v>
      </c>
      <c r="AI857" s="39">
        <v>0</v>
      </c>
      <c r="AJ857" s="39">
        <v>0</v>
      </c>
      <c r="AK857" s="39">
        <v>0</v>
      </c>
      <c r="AL857" s="39">
        <v>1</v>
      </c>
      <c r="AM857" s="39">
        <v>0</v>
      </c>
      <c r="AN857" s="39">
        <v>0</v>
      </c>
      <c r="AO857" s="39">
        <v>0</v>
      </c>
      <c r="AP857" s="39"/>
    </row>
    <row r="858" spans="1:42">
      <c r="A858" s="27" t="s">
        <v>2691</v>
      </c>
      <c r="B858" s="27" t="s">
        <v>665</v>
      </c>
      <c r="C858" s="28">
        <v>19721</v>
      </c>
      <c r="D858" s="28">
        <v>173056</v>
      </c>
      <c r="E858" s="27" t="s">
        <v>1824</v>
      </c>
      <c r="F858" s="28">
        <v>416</v>
      </c>
      <c r="G858" s="28">
        <v>416</v>
      </c>
      <c r="H858" s="39">
        <v>1</v>
      </c>
      <c r="I858" s="40">
        <f t="shared" si="6"/>
        <v>0</v>
      </c>
      <c r="J858" s="33">
        <f t="shared" si="7"/>
        <v>1</v>
      </c>
      <c r="K858" s="41">
        <v>181.35069999999999</v>
      </c>
      <c r="L858" s="41">
        <v>70.052599999999998</v>
      </c>
      <c r="M858" s="39">
        <v>0</v>
      </c>
      <c r="N858" s="39">
        <v>0</v>
      </c>
      <c r="O858" s="39">
        <v>0</v>
      </c>
      <c r="P858" s="39">
        <v>0</v>
      </c>
      <c r="Q858" s="39">
        <v>0</v>
      </c>
      <c r="R858" s="39">
        <v>0</v>
      </c>
      <c r="S858" s="39">
        <v>1</v>
      </c>
      <c r="T858" s="39">
        <v>0</v>
      </c>
      <c r="U858" s="39">
        <v>0</v>
      </c>
      <c r="V858" s="39">
        <v>0</v>
      </c>
      <c r="W858" s="39">
        <v>0</v>
      </c>
      <c r="X858" s="39">
        <v>0</v>
      </c>
      <c r="Y858" s="39">
        <v>0</v>
      </c>
      <c r="Z858" s="39">
        <v>0</v>
      </c>
      <c r="AA858" s="39">
        <v>0</v>
      </c>
      <c r="AB858" s="39">
        <v>0</v>
      </c>
      <c r="AC858" s="39">
        <v>0</v>
      </c>
      <c r="AD858" s="39">
        <v>0</v>
      </c>
      <c r="AE858" s="39">
        <v>0</v>
      </c>
      <c r="AF858" s="39">
        <v>0</v>
      </c>
      <c r="AG858" s="39">
        <v>0</v>
      </c>
      <c r="AH858" s="39">
        <v>0</v>
      </c>
      <c r="AI858" s="39">
        <v>0</v>
      </c>
      <c r="AJ858" s="39">
        <v>0</v>
      </c>
      <c r="AK858" s="39">
        <v>0</v>
      </c>
      <c r="AL858" s="39">
        <v>1</v>
      </c>
      <c r="AM858" s="39">
        <v>0</v>
      </c>
      <c r="AN858" s="39">
        <v>0</v>
      </c>
      <c r="AO858" s="39">
        <v>0</v>
      </c>
      <c r="AP858" s="39"/>
    </row>
    <row r="859" spans="1:42">
      <c r="A859" s="27" t="s">
        <v>2692</v>
      </c>
      <c r="B859" s="27" t="s">
        <v>666</v>
      </c>
      <c r="C859" s="28">
        <v>32107</v>
      </c>
      <c r="D859" s="28">
        <v>173056</v>
      </c>
      <c r="E859" s="27" t="s">
        <v>1824</v>
      </c>
      <c r="F859" s="28">
        <v>416</v>
      </c>
      <c r="G859" s="28">
        <v>416</v>
      </c>
      <c r="H859" s="39">
        <v>1</v>
      </c>
      <c r="I859" s="40">
        <f t="shared" si="6"/>
        <v>0</v>
      </c>
      <c r="J859" s="33">
        <f t="shared" si="7"/>
        <v>1</v>
      </c>
      <c r="K859" s="41">
        <v>681.66470000000004</v>
      </c>
      <c r="L859" s="41">
        <v>58.7624</v>
      </c>
      <c r="M859" s="39">
        <v>0</v>
      </c>
      <c r="N859" s="39">
        <v>0</v>
      </c>
      <c r="O859" s="39">
        <v>0</v>
      </c>
      <c r="P859" s="39">
        <v>0</v>
      </c>
      <c r="Q859" s="39">
        <v>0</v>
      </c>
      <c r="R859" s="39">
        <v>0</v>
      </c>
      <c r="S859" s="39">
        <v>1</v>
      </c>
      <c r="T859" s="39">
        <v>0</v>
      </c>
      <c r="U859" s="39">
        <v>0</v>
      </c>
      <c r="V859" s="39">
        <v>0</v>
      </c>
      <c r="W859" s="39">
        <v>0</v>
      </c>
      <c r="X859" s="39">
        <v>0</v>
      </c>
      <c r="Y859" s="39">
        <v>0</v>
      </c>
      <c r="Z859" s="39">
        <v>0</v>
      </c>
      <c r="AA859" s="39">
        <v>0</v>
      </c>
      <c r="AB859" s="39">
        <v>0</v>
      </c>
      <c r="AC859" s="39">
        <v>0</v>
      </c>
      <c r="AD859" s="39">
        <v>0</v>
      </c>
      <c r="AE859" s="39">
        <v>0</v>
      </c>
      <c r="AF859" s="39">
        <v>0</v>
      </c>
      <c r="AG859" s="39">
        <v>0</v>
      </c>
      <c r="AH859" s="39">
        <v>0</v>
      </c>
      <c r="AI859" s="39">
        <v>0</v>
      </c>
      <c r="AJ859" s="39">
        <v>0</v>
      </c>
      <c r="AK859" s="39">
        <v>0</v>
      </c>
      <c r="AL859" s="39">
        <v>1</v>
      </c>
      <c r="AM859" s="39">
        <v>0</v>
      </c>
      <c r="AN859" s="39">
        <v>0</v>
      </c>
      <c r="AO859" s="39">
        <v>0</v>
      </c>
      <c r="AP859" s="39"/>
    </row>
    <row r="860" spans="1:42">
      <c r="A860" s="27" t="s">
        <v>2693</v>
      </c>
      <c r="B860" s="27" t="s">
        <v>667</v>
      </c>
      <c r="C860" s="28">
        <v>35322</v>
      </c>
      <c r="D860" s="28">
        <v>173056</v>
      </c>
      <c r="E860" s="27" t="s">
        <v>1824</v>
      </c>
      <c r="F860" s="28">
        <v>416</v>
      </c>
      <c r="G860" s="28">
        <v>416</v>
      </c>
      <c r="H860" s="39">
        <v>1</v>
      </c>
      <c r="I860" s="40">
        <f t="shared" si="6"/>
        <v>0</v>
      </c>
      <c r="J860" s="33">
        <f t="shared" si="7"/>
        <v>1</v>
      </c>
      <c r="K860" s="41">
        <v>1078.403</v>
      </c>
      <c r="L860" s="41">
        <v>77.493229999999997</v>
      </c>
      <c r="M860" s="39">
        <v>0</v>
      </c>
      <c r="N860" s="39">
        <v>0</v>
      </c>
      <c r="O860" s="39">
        <v>0</v>
      </c>
      <c r="P860" s="39">
        <v>0</v>
      </c>
      <c r="Q860" s="39">
        <v>0</v>
      </c>
      <c r="R860" s="39">
        <v>0</v>
      </c>
      <c r="S860" s="39">
        <v>1</v>
      </c>
      <c r="T860" s="39">
        <v>0</v>
      </c>
      <c r="U860" s="39">
        <v>0</v>
      </c>
      <c r="V860" s="39">
        <v>0</v>
      </c>
      <c r="W860" s="39">
        <v>0</v>
      </c>
      <c r="X860" s="39">
        <v>0</v>
      </c>
      <c r="Y860" s="39">
        <v>0</v>
      </c>
      <c r="Z860" s="39">
        <v>0</v>
      </c>
      <c r="AA860" s="39">
        <v>0</v>
      </c>
      <c r="AB860" s="39">
        <v>0</v>
      </c>
      <c r="AC860" s="39">
        <v>0</v>
      </c>
      <c r="AD860" s="39">
        <v>0</v>
      </c>
      <c r="AE860" s="39">
        <v>0</v>
      </c>
      <c r="AF860" s="39">
        <v>0</v>
      </c>
      <c r="AG860" s="39">
        <v>0</v>
      </c>
      <c r="AH860" s="39">
        <v>0</v>
      </c>
      <c r="AI860" s="39">
        <v>0</v>
      </c>
      <c r="AJ860" s="39">
        <v>0</v>
      </c>
      <c r="AK860" s="39">
        <v>0</v>
      </c>
      <c r="AL860" s="39">
        <v>1</v>
      </c>
      <c r="AM860" s="39">
        <v>0</v>
      </c>
      <c r="AN860" s="39">
        <v>0</v>
      </c>
      <c r="AO860" s="39">
        <v>0</v>
      </c>
      <c r="AP860" s="39"/>
    </row>
    <row r="861" spans="1:42">
      <c r="A861" s="27" t="s">
        <v>2694</v>
      </c>
      <c r="B861" s="27" t="s">
        <v>668</v>
      </c>
      <c r="C861" s="28">
        <v>26234</v>
      </c>
      <c r="D861" s="28">
        <v>173056</v>
      </c>
      <c r="E861" s="27" t="s">
        <v>1824</v>
      </c>
      <c r="F861" s="28">
        <v>416</v>
      </c>
      <c r="G861" s="28">
        <v>416</v>
      </c>
      <c r="H861" s="39">
        <v>1</v>
      </c>
      <c r="I861" s="40">
        <f t="shared" si="6"/>
        <v>0</v>
      </c>
      <c r="J861" s="33">
        <f t="shared" si="7"/>
        <v>1</v>
      </c>
      <c r="K861" s="41">
        <v>1219.741</v>
      </c>
      <c r="L861" s="41">
        <v>50.50403</v>
      </c>
      <c r="M861" s="39">
        <v>0</v>
      </c>
      <c r="N861" s="39">
        <v>0</v>
      </c>
      <c r="O861" s="39">
        <v>0</v>
      </c>
      <c r="P861" s="39">
        <v>0</v>
      </c>
      <c r="Q861" s="39">
        <v>0</v>
      </c>
      <c r="R861" s="39">
        <v>0</v>
      </c>
      <c r="S861" s="39">
        <v>1</v>
      </c>
      <c r="T861" s="39">
        <v>0</v>
      </c>
      <c r="U861" s="39">
        <v>0</v>
      </c>
      <c r="V861" s="39">
        <v>0</v>
      </c>
      <c r="W861" s="39">
        <v>0</v>
      </c>
      <c r="X861" s="39">
        <v>0</v>
      </c>
      <c r="Y861" s="39">
        <v>0</v>
      </c>
      <c r="Z861" s="39">
        <v>0</v>
      </c>
      <c r="AA861" s="39">
        <v>0</v>
      </c>
      <c r="AB861" s="39">
        <v>0</v>
      </c>
      <c r="AC861" s="39">
        <v>0</v>
      </c>
      <c r="AD861" s="39">
        <v>0</v>
      </c>
      <c r="AE861" s="39">
        <v>0</v>
      </c>
      <c r="AF861" s="39">
        <v>0</v>
      </c>
      <c r="AG861" s="39">
        <v>0</v>
      </c>
      <c r="AH861" s="39">
        <v>0</v>
      </c>
      <c r="AI861" s="39">
        <v>0</v>
      </c>
      <c r="AJ861" s="39">
        <v>0</v>
      </c>
      <c r="AK861" s="39">
        <v>0</v>
      </c>
      <c r="AL861" s="39">
        <v>1</v>
      </c>
      <c r="AM861" s="39">
        <v>0</v>
      </c>
      <c r="AN861" s="39">
        <v>0</v>
      </c>
      <c r="AO861" s="39">
        <v>0</v>
      </c>
      <c r="AP861" s="39"/>
    </row>
    <row r="862" spans="1:42">
      <c r="A862" s="27" t="s">
        <v>2695</v>
      </c>
      <c r="B862" s="27" t="s">
        <v>669</v>
      </c>
      <c r="C862" s="28">
        <v>27822</v>
      </c>
      <c r="D862" s="28">
        <v>173056</v>
      </c>
      <c r="E862" s="27" t="s">
        <v>1824</v>
      </c>
      <c r="F862" s="28">
        <v>416</v>
      </c>
      <c r="G862" s="28">
        <v>416</v>
      </c>
      <c r="H862" s="39">
        <v>1</v>
      </c>
      <c r="I862" s="40">
        <f t="shared" si="6"/>
        <v>0</v>
      </c>
      <c r="J862" s="33">
        <f t="shared" si="7"/>
        <v>1</v>
      </c>
      <c r="K862" s="41">
        <v>594.85789999999997</v>
      </c>
      <c r="L862" s="41">
        <v>77.242159999999998</v>
      </c>
      <c r="M862" s="39">
        <v>0</v>
      </c>
      <c r="N862" s="39">
        <v>0</v>
      </c>
      <c r="O862" s="39">
        <v>0</v>
      </c>
      <c r="P862" s="39">
        <v>0</v>
      </c>
      <c r="Q862" s="39">
        <v>0</v>
      </c>
      <c r="R862" s="39">
        <v>0</v>
      </c>
      <c r="S862" s="39">
        <v>1</v>
      </c>
      <c r="T862" s="39">
        <v>0</v>
      </c>
      <c r="U862" s="39">
        <v>0</v>
      </c>
      <c r="V862" s="39">
        <v>0</v>
      </c>
      <c r="W862" s="39">
        <v>0</v>
      </c>
      <c r="X862" s="39">
        <v>0</v>
      </c>
      <c r="Y862" s="39">
        <v>0</v>
      </c>
      <c r="Z862" s="39">
        <v>0</v>
      </c>
      <c r="AA862" s="39">
        <v>0</v>
      </c>
      <c r="AB862" s="39">
        <v>0</v>
      </c>
      <c r="AC862" s="39">
        <v>0</v>
      </c>
      <c r="AD862" s="39">
        <v>0</v>
      </c>
      <c r="AE862" s="39">
        <v>0</v>
      </c>
      <c r="AF862" s="39">
        <v>0</v>
      </c>
      <c r="AG862" s="39">
        <v>0</v>
      </c>
      <c r="AH862" s="39">
        <v>0</v>
      </c>
      <c r="AI862" s="39">
        <v>0</v>
      </c>
      <c r="AJ862" s="39">
        <v>0</v>
      </c>
      <c r="AK862" s="39">
        <v>0</v>
      </c>
      <c r="AL862" s="39">
        <v>1</v>
      </c>
      <c r="AM862" s="39">
        <v>0</v>
      </c>
      <c r="AN862" s="39">
        <v>0</v>
      </c>
      <c r="AO862" s="39">
        <v>0</v>
      </c>
      <c r="AP862" s="39"/>
    </row>
    <row r="863" spans="1:42">
      <c r="A863" s="27" t="s">
        <v>2696</v>
      </c>
      <c r="B863" s="27" t="s">
        <v>670</v>
      </c>
      <c r="C863" s="28">
        <v>38087</v>
      </c>
      <c r="D863" s="28">
        <v>173056</v>
      </c>
      <c r="E863" s="27" t="s">
        <v>1824</v>
      </c>
      <c r="F863" s="28">
        <v>416</v>
      </c>
      <c r="G863" s="28">
        <v>416</v>
      </c>
      <c r="H863" s="39">
        <v>1</v>
      </c>
      <c r="I863" s="40">
        <f t="shared" si="6"/>
        <v>0</v>
      </c>
      <c r="J863" s="33">
        <f t="shared" si="7"/>
        <v>1</v>
      </c>
      <c r="K863" s="41">
        <v>2656.96</v>
      </c>
      <c r="L863" s="41">
        <v>52.327979999999997</v>
      </c>
      <c r="M863" s="39">
        <v>0</v>
      </c>
      <c r="N863" s="39">
        <v>0</v>
      </c>
      <c r="O863" s="39">
        <v>0</v>
      </c>
      <c r="P863" s="39">
        <v>0</v>
      </c>
      <c r="Q863" s="39">
        <v>0</v>
      </c>
      <c r="R863" s="39">
        <v>0</v>
      </c>
      <c r="S863" s="39">
        <v>1</v>
      </c>
      <c r="T863" s="39">
        <v>0</v>
      </c>
      <c r="U863" s="39">
        <v>0</v>
      </c>
      <c r="V863" s="39">
        <v>0</v>
      </c>
      <c r="W863" s="39">
        <v>0</v>
      </c>
      <c r="X863" s="39">
        <v>0</v>
      </c>
      <c r="Y863" s="39">
        <v>0</v>
      </c>
      <c r="Z863" s="39">
        <v>0</v>
      </c>
      <c r="AA863" s="39">
        <v>0</v>
      </c>
      <c r="AB863" s="39">
        <v>0</v>
      </c>
      <c r="AC863" s="39">
        <v>0</v>
      </c>
      <c r="AD863" s="39">
        <v>0</v>
      </c>
      <c r="AE863" s="39">
        <v>0</v>
      </c>
      <c r="AF863" s="39">
        <v>0</v>
      </c>
      <c r="AG863" s="39">
        <v>0</v>
      </c>
      <c r="AH863" s="39">
        <v>0</v>
      </c>
      <c r="AI863" s="39">
        <v>0</v>
      </c>
      <c r="AJ863" s="39">
        <v>0</v>
      </c>
      <c r="AK863" s="39">
        <v>0</v>
      </c>
      <c r="AL863" s="39">
        <v>1</v>
      </c>
      <c r="AM863" s="39">
        <v>0</v>
      </c>
      <c r="AN863" s="39">
        <v>0</v>
      </c>
      <c r="AO863" s="39">
        <v>0</v>
      </c>
      <c r="AP863" s="39"/>
    </row>
    <row r="864" spans="1:42">
      <c r="A864" s="27" t="s">
        <v>2697</v>
      </c>
      <c r="B864" s="27" t="s">
        <v>671</v>
      </c>
      <c r="C864" s="28">
        <v>31232</v>
      </c>
      <c r="D864" s="28">
        <v>173056</v>
      </c>
      <c r="E864" s="27" t="s">
        <v>1824</v>
      </c>
      <c r="F864" s="28">
        <v>416</v>
      </c>
      <c r="G864" s="28">
        <v>416</v>
      </c>
      <c r="H864" s="39">
        <v>1</v>
      </c>
      <c r="I864" s="40">
        <f t="shared" si="6"/>
        <v>0</v>
      </c>
      <c r="J864" s="33">
        <f t="shared" si="7"/>
        <v>1</v>
      </c>
      <c r="K864" s="41">
        <v>721.64779999999996</v>
      </c>
      <c r="L864" s="41">
        <v>63.633310000000002</v>
      </c>
      <c r="M864" s="39">
        <v>0</v>
      </c>
      <c r="N864" s="39">
        <v>0</v>
      </c>
      <c r="O864" s="39">
        <v>0</v>
      </c>
      <c r="P864" s="39">
        <v>0</v>
      </c>
      <c r="Q864" s="39">
        <v>0</v>
      </c>
      <c r="R864" s="39">
        <v>0</v>
      </c>
      <c r="S864" s="39">
        <v>1</v>
      </c>
      <c r="T864" s="39">
        <v>0</v>
      </c>
      <c r="U864" s="39">
        <v>0</v>
      </c>
      <c r="V864" s="39">
        <v>0</v>
      </c>
      <c r="W864" s="39">
        <v>0</v>
      </c>
      <c r="X864" s="39">
        <v>0</v>
      </c>
      <c r="Y864" s="39">
        <v>0</v>
      </c>
      <c r="Z864" s="39">
        <v>0</v>
      </c>
      <c r="AA864" s="39">
        <v>0</v>
      </c>
      <c r="AB864" s="39">
        <v>0</v>
      </c>
      <c r="AC864" s="39">
        <v>0</v>
      </c>
      <c r="AD864" s="39">
        <v>0</v>
      </c>
      <c r="AE864" s="39">
        <v>0</v>
      </c>
      <c r="AF864" s="39">
        <v>0</v>
      </c>
      <c r="AG864" s="39">
        <v>0</v>
      </c>
      <c r="AH864" s="39">
        <v>0</v>
      </c>
      <c r="AI864" s="39">
        <v>0</v>
      </c>
      <c r="AJ864" s="39">
        <v>0</v>
      </c>
      <c r="AK864" s="39">
        <v>0</v>
      </c>
      <c r="AL864" s="39">
        <v>1</v>
      </c>
      <c r="AM864" s="39">
        <v>0</v>
      </c>
      <c r="AN864" s="39">
        <v>0</v>
      </c>
      <c r="AO864" s="39">
        <v>0</v>
      </c>
      <c r="AP864" s="39"/>
    </row>
    <row r="865" spans="1:42">
      <c r="A865" s="27" t="s">
        <v>2698</v>
      </c>
      <c r="B865" s="27" t="s">
        <v>672</v>
      </c>
      <c r="C865" s="28">
        <v>36840</v>
      </c>
      <c r="D865" s="28">
        <v>173056</v>
      </c>
      <c r="E865" s="27" t="s">
        <v>1824</v>
      </c>
      <c r="F865" s="28">
        <v>416</v>
      </c>
      <c r="G865" s="28">
        <v>416</v>
      </c>
      <c r="H865" s="39">
        <v>1</v>
      </c>
      <c r="I865" s="40">
        <f t="shared" si="6"/>
        <v>0</v>
      </c>
      <c r="J865" s="33">
        <f t="shared" si="7"/>
        <v>1</v>
      </c>
      <c r="K865" s="41">
        <v>1622.136</v>
      </c>
      <c r="L865" s="41">
        <v>58.917580000000001</v>
      </c>
      <c r="M865" s="39">
        <v>0</v>
      </c>
      <c r="N865" s="39">
        <v>0</v>
      </c>
      <c r="O865" s="39">
        <v>0</v>
      </c>
      <c r="P865" s="39">
        <v>0</v>
      </c>
      <c r="Q865" s="39">
        <v>0</v>
      </c>
      <c r="R865" s="39">
        <v>0</v>
      </c>
      <c r="S865" s="39">
        <v>1</v>
      </c>
      <c r="T865" s="39">
        <v>0</v>
      </c>
      <c r="U865" s="39">
        <v>0</v>
      </c>
      <c r="V865" s="39">
        <v>0</v>
      </c>
      <c r="W865" s="39">
        <v>0</v>
      </c>
      <c r="X865" s="39">
        <v>0</v>
      </c>
      <c r="Y865" s="39">
        <v>0</v>
      </c>
      <c r="Z865" s="39">
        <v>0</v>
      </c>
      <c r="AA865" s="39">
        <v>0</v>
      </c>
      <c r="AB865" s="39">
        <v>0</v>
      </c>
      <c r="AC865" s="39">
        <v>0</v>
      </c>
      <c r="AD865" s="39">
        <v>0</v>
      </c>
      <c r="AE865" s="39">
        <v>0</v>
      </c>
      <c r="AF865" s="39">
        <v>0</v>
      </c>
      <c r="AG865" s="39">
        <v>0</v>
      </c>
      <c r="AH865" s="39">
        <v>0</v>
      </c>
      <c r="AI865" s="39">
        <v>0</v>
      </c>
      <c r="AJ865" s="39">
        <v>0</v>
      </c>
      <c r="AK865" s="39">
        <v>0</v>
      </c>
      <c r="AL865" s="39">
        <v>1</v>
      </c>
      <c r="AM865" s="39">
        <v>0</v>
      </c>
      <c r="AN865" s="39">
        <v>0</v>
      </c>
      <c r="AO865" s="39">
        <v>0</v>
      </c>
      <c r="AP865" s="39"/>
    </row>
    <row r="866" spans="1:42">
      <c r="A866" s="27" t="s">
        <v>2699</v>
      </c>
      <c r="B866" s="27" t="s">
        <v>673</v>
      </c>
      <c r="C866" s="28">
        <v>28802</v>
      </c>
      <c r="D866" s="28">
        <v>173056</v>
      </c>
      <c r="E866" s="27" t="s">
        <v>1824</v>
      </c>
      <c r="F866" s="28">
        <v>416</v>
      </c>
      <c r="G866" s="28">
        <v>416</v>
      </c>
      <c r="H866" s="39">
        <v>1</v>
      </c>
      <c r="I866" s="40">
        <f t="shared" si="6"/>
        <v>0</v>
      </c>
      <c r="J866" s="33">
        <f t="shared" si="7"/>
        <v>1</v>
      </c>
      <c r="K866" s="41">
        <v>951.89020000000005</v>
      </c>
      <c r="L866" s="41">
        <v>86.462209999999999</v>
      </c>
      <c r="M866" s="39">
        <v>0</v>
      </c>
      <c r="N866" s="39">
        <v>0</v>
      </c>
      <c r="O866" s="39">
        <v>0</v>
      </c>
      <c r="P866" s="39">
        <v>0</v>
      </c>
      <c r="Q866" s="39">
        <v>0</v>
      </c>
      <c r="R866" s="39">
        <v>0</v>
      </c>
      <c r="S866" s="39">
        <v>1</v>
      </c>
      <c r="T866" s="39">
        <v>0</v>
      </c>
      <c r="U866" s="39">
        <v>0</v>
      </c>
      <c r="V866" s="39">
        <v>0</v>
      </c>
      <c r="W866" s="39">
        <v>0</v>
      </c>
      <c r="X866" s="39">
        <v>0</v>
      </c>
      <c r="Y866" s="39">
        <v>0</v>
      </c>
      <c r="Z866" s="39">
        <v>0</v>
      </c>
      <c r="AA866" s="39">
        <v>0</v>
      </c>
      <c r="AB866" s="39">
        <v>0</v>
      </c>
      <c r="AC866" s="39">
        <v>0</v>
      </c>
      <c r="AD866" s="39">
        <v>0</v>
      </c>
      <c r="AE866" s="39">
        <v>0</v>
      </c>
      <c r="AF866" s="39">
        <v>0</v>
      </c>
      <c r="AG866" s="39">
        <v>0</v>
      </c>
      <c r="AH866" s="39">
        <v>0</v>
      </c>
      <c r="AI866" s="39">
        <v>0</v>
      </c>
      <c r="AJ866" s="39">
        <v>0</v>
      </c>
      <c r="AK866" s="39">
        <v>0</v>
      </c>
      <c r="AL866" s="39">
        <v>1</v>
      </c>
      <c r="AM866" s="39">
        <v>0</v>
      </c>
      <c r="AN866" s="39">
        <v>0</v>
      </c>
      <c r="AO866" s="39">
        <v>0</v>
      </c>
      <c r="AP866" s="39"/>
    </row>
    <row r="867" spans="1:42">
      <c r="A867" s="27" t="s">
        <v>2700</v>
      </c>
      <c r="B867" s="27" t="s">
        <v>674</v>
      </c>
      <c r="C867" s="28">
        <v>29986</v>
      </c>
      <c r="D867" s="28">
        <v>173056</v>
      </c>
      <c r="E867" s="27" t="s">
        <v>1824</v>
      </c>
      <c r="F867" s="28">
        <v>416</v>
      </c>
      <c r="G867" s="28">
        <v>416</v>
      </c>
      <c r="H867" s="39">
        <v>1</v>
      </c>
      <c r="I867" s="40">
        <f t="shared" si="6"/>
        <v>0</v>
      </c>
      <c r="J867" s="33">
        <f t="shared" si="7"/>
        <v>1</v>
      </c>
      <c r="K867" s="41">
        <v>635.62120000000004</v>
      </c>
      <c r="L867" s="41">
        <v>72.286349999999999</v>
      </c>
      <c r="M867" s="39">
        <v>0</v>
      </c>
      <c r="N867" s="39">
        <v>0</v>
      </c>
      <c r="O867" s="39">
        <v>0</v>
      </c>
      <c r="P867" s="39">
        <v>0</v>
      </c>
      <c r="Q867" s="39">
        <v>0</v>
      </c>
      <c r="R867" s="39">
        <v>0</v>
      </c>
      <c r="S867" s="39">
        <v>1</v>
      </c>
      <c r="T867" s="39">
        <v>0</v>
      </c>
      <c r="U867" s="39">
        <v>0</v>
      </c>
      <c r="V867" s="39">
        <v>0</v>
      </c>
      <c r="W867" s="39">
        <v>0</v>
      </c>
      <c r="X867" s="39">
        <v>0</v>
      </c>
      <c r="Y867" s="39">
        <v>0</v>
      </c>
      <c r="Z867" s="39">
        <v>0</v>
      </c>
      <c r="AA867" s="39">
        <v>0</v>
      </c>
      <c r="AB867" s="39">
        <v>0</v>
      </c>
      <c r="AC867" s="39">
        <v>0</v>
      </c>
      <c r="AD867" s="39">
        <v>0</v>
      </c>
      <c r="AE867" s="39">
        <v>0</v>
      </c>
      <c r="AF867" s="39">
        <v>0</v>
      </c>
      <c r="AG867" s="39">
        <v>0</v>
      </c>
      <c r="AH867" s="39">
        <v>0</v>
      </c>
      <c r="AI867" s="39">
        <v>0</v>
      </c>
      <c r="AJ867" s="39">
        <v>0</v>
      </c>
      <c r="AK867" s="39">
        <v>0</v>
      </c>
      <c r="AL867" s="39">
        <v>1</v>
      </c>
      <c r="AM867" s="39">
        <v>0</v>
      </c>
      <c r="AN867" s="39">
        <v>0</v>
      </c>
      <c r="AO867" s="39">
        <v>0</v>
      </c>
      <c r="AP867" s="39"/>
    </row>
    <row r="868" spans="1:42">
      <c r="A868" s="27" t="s">
        <v>2701</v>
      </c>
      <c r="B868" s="27" t="s">
        <v>675</v>
      </c>
      <c r="C868" s="28">
        <v>20958</v>
      </c>
      <c r="D868" s="28">
        <v>173056</v>
      </c>
      <c r="E868" s="27" t="s">
        <v>1824</v>
      </c>
      <c r="F868" s="28">
        <v>416</v>
      </c>
      <c r="G868" s="28">
        <v>416</v>
      </c>
      <c r="H868" s="39">
        <v>1</v>
      </c>
      <c r="I868" s="40">
        <f t="shared" si="6"/>
        <v>0</v>
      </c>
      <c r="J868" s="33">
        <f t="shared" si="7"/>
        <v>1</v>
      </c>
      <c r="K868" s="41">
        <v>191.958</v>
      </c>
      <c r="L868" s="41">
        <v>44.837249999999997</v>
      </c>
      <c r="M868" s="39">
        <v>0</v>
      </c>
      <c r="N868" s="39">
        <v>0</v>
      </c>
      <c r="O868" s="39">
        <v>0</v>
      </c>
      <c r="P868" s="39">
        <v>0</v>
      </c>
      <c r="Q868" s="39">
        <v>0</v>
      </c>
      <c r="R868" s="39">
        <v>0</v>
      </c>
      <c r="S868" s="39">
        <v>1</v>
      </c>
      <c r="T868" s="39">
        <v>0</v>
      </c>
      <c r="U868" s="39">
        <v>0</v>
      </c>
      <c r="V868" s="39">
        <v>0</v>
      </c>
      <c r="W868" s="39">
        <v>0</v>
      </c>
      <c r="X868" s="39">
        <v>0</v>
      </c>
      <c r="Y868" s="39">
        <v>0</v>
      </c>
      <c r="Z868" s="39">
        <v>0</v>
      </c>
      <c r="AA868" s="39">
        <v>0</v>
      </c>
      <c r="AB868" s="39">
        <v>0</v>
      </c>
      <c r="AC868" s="39">
        <v>0</v>
      </c>
      <c r="AD868" s="39">
        <v>0</v>
      </c>
      <c r="AE868" s="39">
        <v>0</v>
      </c>
      <c r="AF868" s="39">
        <v>0</v>
      </c>
      <c r="AG868" s="39">
        <v>0</v>
      </c>
      <c r="AH868" s="39">
        <v>0</v>
      </c>
      <c r="AI868" s="39">
        <v>0</v>
      </c>
      <c r="AJ868" s="39">
        <v>0</v>
      </c>
      <c r="AK868" s="39">
        <v>0</v>
      </c>
      <c r="AL868" s="39">
        <v>1</v>
      </c>
      <c r="AM868" s="39">
        <v>0</v>
      </c>
      <c r="AN868" s="39">
        <v>0</v>
      </c>
      <c r="AO868" s="39">
        <v>0</v>
      </c>
      <c r="AP868" s="39"/>
    </row>
    <row r="869" spans="1:42">
      <c r="A869" s="27" t="s">
        <v>2702</v>
      </c>
      <c r="B869" s="27" t="s">
        <v>676</v>
      </c>
      <c r="C869" s="28">
        <v>24952</v>
      </c>
      <c r="D869" s="28">
        <v>173056</v>
      </c>
      <c r="E869" s="27" t="s">
        <v>1824</v>
      </c>
      <c r="F869" s="28">
        <v>416</v>
      </c>
      <c r="G869" s="28">
        <v>416</v>
      </c>
      <c r="H869" s="39">
        <v>1</v>
      </c>
      <c r="I869" s="40">
        <f t="shared" si="6"/>
        <v>0</v>
      </c>
      <c r="J869" s="33">
        <f t="shared" si="7"/>
        <v>1</v>
      </c>
      <c r="K869" s="41">
        <v>622.49329999999998</v>
      </c>
      <c r="L869" s="41">
        <v>74.748750000000001</v>
      </c>
      <c r="M869" s="39">
        <v>0</v>
      </c>
      <c r="N869" s="39">
        <v>0</v>
      </c>
      <c r="O869" s="39">
        <v>0</v>
      </c>
      <c r="P869" s="39">
        <v>0</v>
      </c>
      <c r="Q869" s="39">
        <v>0</v>
      </c>
      <c r="R869" s="39">
        <v>0</v>
      </c>
      <c r="S869" s="39">
        <v>1</v>
      </c>
      <c r="T869" s="39">
        <v>0</v>
      </c>
      <c r="U869" s="39">
        <v>0</v>
      </c>
      <c r="V869" s="39">
        <v>0</v>
      </c>
      <c r="W869" s="39">
        <v>0</v>
      </c>
      <c r="X869" s="39">
        <v>0</v>
      </c>
      <c r="Y869" s="39">
        <v>0</v>
      </c>
      <c r="Z869" s="39">
        <v>0</v>
      </c>
      <c r="AA869" s="39">
        <v>0</v>
      </c>
      <c r="AB869" s="39">
        <v>0</v>
      </c>
      <c r="AC869" s="39">
        <v>0</v>
      </c>
      <c r="AD869" s="39">
        <v>0</v>
      </c>
      <c r="AE869" s="39">
        <v>0</v>
      </c>
      <c r="AF869" s="39">
        <v>0</v>
      </c>
      <c r="AG869" s="39">
        <v>0</v>
      </c>
      <c r="AH869" s="39">
        <v>0</v>
      </c>
      <c r="AI869" s="39">
        <v>0</v>
      </c>
      <c r="AJ869" s="39">
        <v>0</v>
      </c>
      <c r="AK869" s="39">
        <v>0</v>
      </c>
      <c r="AL869" s="39">
        <v>1</v>
      </c>
      <c r="AM869" s="39">
        <v>0</v>
      </c>
      <c r="AN869" s="39">
        <v>0</v>
      </c>
      <c r="AO869" s="39">
        <v>0</v>
      </c>
      <c r="AP869" s="39"/>
    </row>
    <row r="870" spans="1:42">
      <c r="A870" s="27" t="s">
        <v>2703</v>
      </c>
      <c r="B870" s="27" t="s">
        <v>677</v>
      </c>
      <c r="C870" s="28">
        <v>28798</v>
      </c>
      <c r="D870" s="28">
        <v>173056</v>
      </c>
      <c r="E870" s="27" t="s">
        <v>1824</v>
      </c>
      <c r="F870" s="28">
        <v>416</v>
      </c>
      <c r="G870" s="28">
        <v>416</v>
      </c>
      <c r="H870" s="39">
        <v>1</v>
      </c>
      <c r="I870" s="40">
        <f t="shared" si="6"/>
        <v>0</v>
      </c>
      <c r="J870" s="33">
        <f t="shared" si="7"/>
        <v>1</v>
      </c>
      <c r="K870" s="41">
        <v>952.82659999999998</v>
      </c>
      <c r="L870" s="41">
        <v>75.386020000000002</v>
      </c>
      <c r="M870" s="39">
        <v>0</v>
      </c>
      <c r="N870" s="39">
        <v>0</v>
      </c>
      <c r="O870" s="39">
        <v>0</v>
      </c>
      <c r="P870" s="39">
        <v>0</v>
      </c>
      <c r="Q870" s="39">
        <v>0</v>
      </c>
      <c r="R870" s="39">
        <v>0</v>
      </c>
      <c r="S870" s="39">
        <v>1</v>
      </c>
      <c r="T870" s="39">
        <v>0</v>
      </c>
      <c r="U870" s="39">
        <v>0</v>
      </c>
      <c r="V870" s="39">
        <v>0</v>
      </c>
      <c r="W870" s="39">
        <v>0</v>
      </c>
      <c r="X870" s="39">
        <v>0</v>
      </c>
      <c r="Y870" s="39">
        <v>0</v>
      </c>
      <c r="Z870" s="39">
        <v>0</v>
      </c>
      <c r="AA870" s="39">
        <v>0</v>
      </c>
      <c r="AB870" s="39">
        <v>0</v>
      </c>
      <c r="AC870" s="39">
        <v>0</v>
      </c>
      <c r="AD870" s="39">
        <v>0</v>
      </c>
      <c r="AE870" s="39">
        <v>0</v>
      </c>
      <c r="AF870" s="39">
        <v>0</v>
      </c>
      <c r="AG870" s="39">
        <v>0</v>
      </c>
      <c r="AH870" s="39">
        <v>0</v>
      </c>
      <c r="AI870" s="39">
        <v>0</v>
      </c>
      <c r="AJ870" s="39">
        <v>0</v>
      </c>
      <c r="AK870" s="39">
        <v>0</v>
      </c>
      <c r="AL870" s="39">
        <v>1</v>
      </c>
      <c r="AM870" s="39">
        <v>0</v>
      </c>
      <c r="AN870" s="39">
        <v>0</v>
      </c>
      <c r="AO870" s="39">
        <v>0</v>
      </c>
      <c r="AP870" s="39"/>
    </row>
    <row r="871" spans="1:42">
      <c r="A871" s="27" t="s">
        <v>2704</v>
      </c>
      <c r="B871" s="27" t="s">
        <v>678</v>
      </c>
      <c r="C871" s="28">
        <v>20845</v>
      </c>
      <c r="D871" s="28">
        <v>173056</v>
      </c>
      <c r="E871" s="27" t="s">
        <v>1824</v>
      </c>
      <c r="F871" s="28">
        <v>416</v>
      </c>
      <c r="G871" s="28">
        <v>416</v>
      </c>
      <c r="H871" s="39">
        <v>1</v>
      </c>
      <c r="I871" s="40">
        <f t="shared" si="6"/>
        <v>0</v>
      </c>
      <c r="J871" s="33">
        <f t="shared" si="7"/>
        <v>1</v>
      </c>
      <c r="K871" s="41">
        <v>796.77949999999998</v>
      </c>
      <c r="L871" s="41">
        <v>67.839399999999998</v>
      </c>
      <c r="M871" s="39">
        <v>0</v>
      </c>
      <c r="N871" s="39">
        <v>0</v>
      </c>
      <c r="O871" s="39">
        <v>0</v>
      </c>
      <c r="P871" s="39">
        <v>0</v>
      </c>
      <c r="Q871" s="39">
        <v>0</v>
      </c>
      <c r="R871" s="39">
        <v>0</v>
      </c>
      <c r="S871" s="39">
        <v>1</v>
      </c>
      <c r="T871" s="39">
        <v>0</v>
      </c>
      <c r="U871" s="39">
        <v>0</v>
      </c>
      <c r="V871" s="39">
        <v>0</v>
      </c>
      <c r="W871" s="39">
        <v>0</v>
      </c>
      <c r="X871" s="39">
        <v>0</v>
      </c>
      <c r="Y871" s="39">
        <v>0</v>
      </c>
      <c r="Z871" s="39">
        <v>0</v>
      </c>
      <c r="AA871" s="39">
        <v>0</v>
      </c>
      <c r="AB871" s="39">
        <v>0</v>
      </c>
      <c r="AC871" s="39">
        <v>0</v>
      </c>
      <c r="AD871" s="39">
        <v>0</v>
      </c>
      <c r="AE871" s="39">
        <v>0</v>
      </c>
      <c r="AF871" s="39">
        <v>0</v>
      </c>
      <c r="AG871" s="39">
        <v>0</v>
      </c>
      <c r="AH871" s="39">
        <v>0</v>
      </c>
      <c r="AI871" s="39">
        <v>0</v>
      </c>
      <c r="AJ871" s="39">
        <v>0</v>
      </c>
      <c r="AK871" s="39">
        <v>0</v>
      </c>
      <c r="AL871" s="39">
        <v>1</v>
      </c>
      <c r="AM871" s="39">
        <v>0</v>
      </c>
      <c r="AN871" s="39">
        <v>0</v>
      </c>
      <c r="AO871" s="39">
        <v>0</v>
      </c>
      <c r="AP871" s="39"/>
    </row>
    <row r="872" spans="1:42">
      <c r="A872" s="27" t="s">
        <v>2705</v>
      </c>
      <c r="B872" s="27" t="s">
        <v>679</v>
      </c>
      <c r="C872" s="28">
        <v>54448</v>
      </c>
      <c r="D872" s="28">
        <v>173056</v>
      </c>
      <c r="E872" s="27" t="s">
        <v>1824</v>
      </c>
      <c r="F872" s="28">
        <v>416</v>
      </c>
      <c r="G872" s="28">
        <v>416</v>
      </c>
      <c r="H872" s="39">
        <v>1</v>
      </c>
      <c r="I872" s="40">
        <f t="shared" si="6"/>
        <v>0</v>
      </c>
      <c r="J872" s="33">
        <f t="shared" si="7"/>
        <v>1</v>
      </c>
      <c r="K872" s="41">
        <v>5277.5619999999999</v>
      </c>
      <c r="L872" s="41">
        <v>62.767600000000002</v>
      </c>
      <c r="M872" s="39">
        <v>0</v>
      </c>
      <c r="N872" s="39">
        <v>0</v>
      </c>
      <c r="O872" s="39">
        <v>0</v>
      </c>
      <c r="P872" s="39">
        <v>0</v>
      </c>
      <c r="Q872" s="39">
        <v>0</v>
      </c>
      <c r="R872" s="39">
        <v>0</v>
      </c>
      <c r="S872" s="39">
        <v>1</v>
      </c>
      <c r="T872" s="39">
        <v>0</v>
      </c>
      <c r="U872" s="39">
        <v>0</v>
      </c>
      <c r="V872" s="39">
        <v>0</v>
      </c>
      <c r="W872" s="39">
        <v>0</v>
      </c>
      <c r="X872" s="39">
        <v>0</v>
      </c>
      <c r="Y872" s="39">
        <v>0</v>
      </c>
      <c r="Z872" s="39">
        <v>0</v>
      </c>
      <c r="AA872" s="39">
        <v>0</v>
      </c>
      <c r="AB872" s="39">
        <v>0</v>
      </c>
      <c r="AC872" s="39">
        <v>0</v>
      </c>
      <c r="AD872" s="39">
        <v>0</v>
      </c>
      <c r="AE872" s="39">
        <v>0</v>
      </c>
      <c r="AF872" s="39">
        <v>0</v>
      </c>
      <c r="AG872" s="39">
        <v>0</v>
      </c>
      <c r="AH872" s="39">
        <v>0</v>
      </c>
      <c r="AI872" s="39">
        <v>0</v>
      </c>
      <c r="AJ872" s="39">
        <v>0</v>
      </c>
      <c r="AK872" s="39">
        <v>0</v>
      </c>
      <c r="AL872" s="39">
        <v>1</v>
      </c>
      <c r="AM872" s="39">
        <v>0</v>
      </c>
      <c r="AN872" s="39">
        <v>0</v>
      </c>
      <c r="AO872" s="39">
        <v>0</v>
      </c>
      <c r="AP872" s="39"/>
    </row>
    <row r="873" spans="1:42">
      <c r="A873" s="27" t="s">
        <v>2706</v>
      </c>
      <c r="B873" s="27" t="s">
        <v>680</v>
      </c>
      <c r="C873" s="28">
        <v>39917</v>
      </c>
      <c r="D873" s="28">
        <v>173056</v>
      </c>
      <c r="E873" s="27" t="s">
        <v>1824</v>
      </c>
      <c r="F873" s="28">
        <v>416</v>
      </c>
      <c r="G873" s="28">
        <v>416</v>
      </c>
      <c r="H873" s="39">
        <v>1</v>
      </c>
      <c r="I873" s="40">
        <f t="shared" si="6"/>
        <v>0</v>
      </c>
      <c r="J873" s="33">
        <f t="shared" si="7"/>
        <v>1</v>
      </c>
      <c r="K873" s="41">
        <v>2647.5140000000001</v>
      </c>
      <c r="L873" s="41">
        <v>85.321780000000004</v>
      </c>
      <c r="M873" s="39">
        <v>0</v>
      </c>
      <c r="N873" s="39">
        <v>0</v>
      </c>
      <c r="O873" s="39">
        <v>0</v>
      </c>
      <c r="P873" s="39">
        <v>0</v>
      </c>
      <c r="Q873" s="39">
        <v>0</v>
      </c>
      <c r="R873" s="39">
        <v>0</v>
      </c>
      <c r="S873" s="39">
        <v>1</v>
      </c>
      <c r="T873" s="39">
        <v>0</v>
      </c>
      <c r="U873" s="39">
        <v>0</v>
      </c>
      <c r="V873" s="39">
        <v>0</v>
      </c>
      <c r="W873" s="39">
        <v>0</v>
      </c>
      <c r="X873" s="39">
        <v>0</v>
      </c>
      <c r="Y873" s="39">
        <v>0</v>
      </c>
      <c r="Z873" s="39">
        <v>0</v>
      </c>
      <c r="AA873" s="39">
        <v>0</v>
      </c>
      <c r="AB873" s="39">
        <v>0</v>
      </c>
      <c r="AC873" s="39">
        <v>0</v>
      </c>
      <c r="AD873" s="39">
        <v>0</v>
      </c>
      <c r="AE873" s="39">
        <v>0</v>
      </c>
      <c r="AF873" s="39">
        <v>0</v>
      </c>
      <c r="AG873" s="39">
        <v>0</v>
      </c>
      <c r="AH873" s="39">
        <v>0</v>
      </c>
      <c r="AI873" s="39">
        <v>0</v>
      </c>
      <c r="AJ873" s="39">
        <v>0</v>
      </c>
      <c r="AK873" s="39">
        <v>0</v>
      </c>
      <c r="AL873" s="39">
        <v>1</v>
      </c>
      <c r="AM873" s="39">
        <v>0</v>
      </c>
      <c r="AN873" s="39">
        <v>0</v>
      </c>
      <c r="AO873" s="39">
        <v>0</v>
      </c>
      <c r="AP873" s="39"/>
    </row>
    <row r="874" spans="1:42">
      <c r="A874" s="27" t="s">
        <v>2707</v>
      </c>
      <c r="B874" s="27" t="s">
        <v>681</v>
      </c>
      <c r="C874" s="28">
        <v>44661</v>
      </c>
      <c r="D874" s="28">
        <v>173056</v>
      </c>
      <c r="E874" s="27" t="s">
        <v>1824</v>
      </c>
      <c r="F874" s="28">
        <v>416</v>
      </c>
      <c r="G874" s="28">
        <v>416</v>
      </c>
      <c r="H874" s="39">
        <v>1</v>
      </c>
      <c r="I874" s="40">
        <f t="shared" si="6"/>
        <v>0</v>
      </c>
      <c r="J874" s="33">
        <f t="shared" si="7"/>
        <v>1</v>
      </c>
      <c r="K874" s="41">
        <v>2867.43</v>
      </c>
      <c r="L874" s="41">
        <v>58.925669999999997</v>
      </c>
      <c r="M874" s="39">
        <v>0</v>
      </c>
      <c r="N874" s="39">
        <v>0</v>
      </c>
      <c r="O874" s="39">
        <v>0</v>
      </c>
      <c r="P874" s="39">
        <v>0</v>
      </c>
      <c r="Q874" s="39">
        <v>0</v>
      </c>
      <c r="R874" s="39">
        <v>0</v>
      </c>
      <c r="S874" s="39">
        <v>1</v>
      </c>
      <c r="T874" s="39">
        <v>0</v>
      </c>
      <c r="U874" s="39">
        <v>0</v>
      </c>
      <c r="V874" s="39">
        <v>0</v>
      </c>
      <c r="W874" s="39">
        <v>0</v>
      </c>
      <c r="X874" s="39">
        <v>0</v>
      </c>
      <c r="Y874" s="39">
        <v>0</v>
      </c>
      <c r="Z874" s="39">
        <v>0</v>
      </c>
      <c r="AA874" s="39">
        <v>0</v>
      </c>
      <c r="AB874" s="39">
        <v>0</v>
      </c>
      <c r="AC874" s="39">
        <v>0</v>
      </c>
      <c r="AD874" s="39">
        <v>0</v>
      </c>
      <c r="AE874" s="39">
        <v>0</v>
      </c>
      <c r="AF874" s="39">
        <v>0</v>
      </c>
      <c r="AG874" s="39">
        <v>0</v>
      </c>
      <c r="AH874" s="39">
        <v>0</v>
      </c>
      <c r="AI874" s="39">
        <v>0</v>
      </c>
      <c r="AJ874" s="39">
        <v>0</v>
      </c>
      <c r="AK874" s="39">
        <v>0</v>
      </c>
      <c r="AL874" s="39">
        <v>1</v>
      </c>
      <c r="AM874" s="39">
        <v>0</v>
      </c>
      <c r="AN874" s="39">
        <v>0</v>
      </c>
      <c r="AO874" s="39">
        <v>0</v>
      </c>
      <c r="AP874" s="39"/>
    </row>
    <row r="875" spans="1:42">
      <c r="A875" s="27" t="s">
        <v>2708</v>
      </c>
      <c r="B875" s="27" t="s">
        <v>682</v>
      </c>
      <c r="C875" s="28">
        <v>38383</v>
      </c>
      <c r="D875" s="28">
        <v>173056</v>
      </c>
      <c r="E875" s="27" t="s">
        <v>1824</v>
      </c>
      <c r="F875" s="28">
        <v>416</v>
      </c>
      <c r="G875" s="28">
        <v>416</v>
      </c>
      <c r="H875" s="39">
        <v>1</v>
      </c>
      <c r="I875" s="40">
        <f t="shared" si="6"/>
        <v>0</v>
      </c>
      <c r="J875" s="33">
        <f t="shared" si="7"/>
        <v>1</v>
      </c>
      <c r="K875" s="41">
        <v>2347.2449999999999</v>
      </c>
      <c r="L875" s="41">
        <v>69.707459999999998</v>
      </c>
      <c r="M875" s="39">
        <v>0</v>
      </c>
      <c r="N875" s="39">
        <v>0</v>
      </c>
      <c r="O875" s="39">
        <v>0</v>
      </c>
      <c r="P875" s="39">
        <v>0</v>
      </c>
      <c r="Q875" s="39">
        <v>0</v>
      </c>
      <c r="R875" s="39">
        <v>0</v>
      </c>
      <c r="S875" s="39">
        <v>1</v>
      </c>
      <c r="T875" s="39">
        <v>0</v>
      </c>
      <c r="U875" s="39">
        <v>0</v>
      </c>
      <c r="V875" s="39">
        <v>0</v>
      </c>
      <c r="W875" s="39">
        <v>0</v>
      </c>
      <c r="X875" s="39">
        <v>0</v>
      </c>
      <c r="Y875" s="39">
        <v>0</v>
      </c>
      <c r="Z875" s="39">
        <v>0</v>
      </c>
      <c r="AA875" s="39">
        <v>0</v>
      </c>
      <c r="AB875" s="39">
        <v>0</v>
      </c>
      <c r="AC875" s="39">
        <v>0</v>
      </c>
      <c r="AD875" s="39">
        <v>0</v>
      </c>
      <c r="AE875" s="39">
        <v>0</v>
      </c>
      <c r="AF875" s="39">
        <v>0</v>
      </c>
      <c r="AG875" s="39">
        <v>0</v>
      </c>
      <c r="AH875" s="39">
        <v>0</v>
      </c>
      <c r="AI875" s="39">
        <v>0</v>
      </c>
      <c r="AJ875" s="39">
        <v>0</v>
      </c>
      <c r="AK875" s="39">
        <v>0</v>
      </c>
      <c r="AL875" s="39">
        <v>1</v>
      </c>
      <c r="AM875" s="39">
        <v>0</v>
      </c>
      <c r="AN875" s="39">
        <v>0</v>
      </c>
      <c r="AO875" s="39">
        <v>0</v>
      </c>
      <c r="AP875" s="39"/>
    </row>
    <row r="876" spans="1:42">
      <c r="A876" s="27" t="s">
        <v>2709</v>
      </c>
      <c r="B876" s="27" t="s">
        <v>683</v>
      </c>
      <c r="C876" s="28">
        <v>27427</v>
      </c>
      <c r="D876" s="28">
        <v>173056</v>
      </c>
      <c r="E876" s="27" t="s">
        <v>1824</v>
      </c>
      <c r="F876" s="28">
        <v>416</v>
      </c>
      <c r="G876" s="28">
        <v>416</v>
      </c>
      <c r="H876" s="39">
        <v>1</v>
      </c>
      <c r="I876" s="40">
        <f t="shared" si="6"/>
        <v>0</v>
      </c>
      <c r="J876" s="33">
        <f t="shared" si="7"/>
        <v>1</v>
      </c>
      <c r="K876" s="41">
        <v>694.50779999999997</v>
      </c>
      <c r="L876" s="41">
        <v>74.355770000000007</v>
      </c>
      <c r="M876" s="39">
        <v>0</v>
      </c>
      <c r="N876" s="39">
        <v>0</v>
      </c>
      <c r="O876" s="39">
        <v>0</v>
      </c>
      <c r="P876" s="39">
        <v>0</v>
      </c>
      <c r="Q876" s="39">
        <v>0</v>
      </c>
      <c r="R876" s="39">
        <v>0</v>
      </c>
      <c r="S876" s="39">
        <v>1</v>
      </c>
      <c r="T876" s="39">
        <v>0</v>
      </c>
      <c r="U876" s="39">
        <v>0</v>
      </c>
      <c r="V876" s="39">
        <v>0</v>
      </c>
      <c r="W876" s="39">
        <v>0</v>
      </c>
      <c r="X876" s="39">
        <v>0</v>
      </c>
      <c r="Y876" s="39">
        <v>0</v>
      </c>
      <c r="Z876" s="39">
        <v>0</v>
      </c>
      <c r="AA876" s="39">
        <v>0</v>
      </c>
      <c r="AB876" s="39">
        <v>0</v>
      </c>
      <c r="AC876" s="39">
        <v>0</v>
      </c>
      <c r="AD876" s="39">
        <v>0</v>
      </c>
      <c r="AE876" s="39">
        <v>0</v>
      </c>
      <c r="AF876" s="39">
        <v>0</v>
      </c>
      <c r="AG876" s="39">
        <v>0</v>
      </c>
      <c r="AH876" s="39">
        <v>0</v>
      </c>
      <c r="AI876" s="39">
        <v>0</v>
      </c>
      <c r="AJ876" s="39">
        <v>0</v>
      </c>
      <c r="AK876" s="39">
        <v>0</v>
      </c>
      <c r="AL876" s="39">
        <v>1</v>
      </c>
      <c r="AM876" s="39">
        <v>0</v>
      </c>
      <c r="AN876" s="39">
        <v>0</v>
      </c>
      <c r="AO876" s="39">
        <v>0</v>
      </c>
      <c r="AP876" s="39"/>
    </row>
    <row r="877" spans="1:42">
      <c r="A877" s="27" t="s">
        <v>2710</v>
      </c>
      <c r="B877" s="27" t="s">
        <v>684</v>
      </c>
      <c r="C877" s="28">
        <v>33696</v>
      </c>
      <c r="D877" s="28">
        <v>173056</v>
      </c>
      <c r="E877" s="27" t="s">
        <v>1824</v>
      </c>
      <c r="F877" s="28">
        <v>416</v>
      </c>
      <c r="G877" s="28">
        <v>416</v>
      </c>
      <c r="H877" s="39">
        <v>1</v>
      </c>
      <c r="I877" s="40">
        <f t="shared" si="6"/>
        <v>0</v>
      </c>
      <c r="J877" s="33">
        <f t="shared" si="7"/>
        <v>1</v>
      </c>
      <c r="K877" s="41">
        <v>2806.3380000000002</v>
      </c>
      <c r="L877" s="41">
        <v>88.931489999999997</v>
      </c>
      <c r="M877" s="39">
        <v>0</v>
      </c>
      <c r="N877" s="39">
        <v>0</v>
      </c>
      <c r="O877" s="39">
        <v>0</v>
      </c>
      <c r="P877" s="39">
        <v>0</v>
      </c>
      <c r="Q877" s="39">
        <v>0</v>
      </c>
      <c r="R877" s="39">
        <v>0</v>
      </c>
      <c r="S877" s="39">
        <v>1</v>
      </c>
      <c r="T877" s="39">
        <v>0</v>
      </c>
      <c r="U877" s="39">
        <v>0</v>
      </c>
      <c r="V877" s="39">
        <v>0</v>
      </c>
      <c r="W877" s="39">
        <v>0</v>
      </c>
      <c r="X877" s="39">
        <v>0</v>
      </c>
      <c r="Y877" s="39">
        <v>0</v>
      </c>
      <c r="Z877" s="39">
        <v>0</v>
      </c>
      <c r="AA877" s="39">
        <v>0</v>
      </c>
      <c r="AB877" s="39">
        <v>0</v>
      </c>
      <c r="AC877" s="39">
        <v>0</v>
      </c>
      <c r="AD877" s="39">
        <v>0</v>
      </c>
      <c r="AE877" s="39">
        <v>0</v>
      </c>
      <c r="AF877" s="39">
        <v>0</v>
      </c>
      <c r="AG877" s="39">
        <v>0</v>
      </c>
      <c r="AH877" s="39">
        <v>0</v>
      </c>
      <c r="AI877" s="39">
        <v>0</v>
      </c>
      <c r="AJ877" s="39">
        <v>0</v>
      </c>
      <c r="AK877" s="39">
        <v>0</v>
      </c>
      <c r="AL877" s="39">
        <v>1</v>
      </c>
      <c r="AM877" s="39">
        <v>0</v>
      </c>
      <c r="AN877" s="39">
        <v>0</v>
      </c>
      <c r="AO877" s="39">
        <v>0</v>
      </c>
      <c r="AP877" s="39"/>
    </row>
    <row r="878" spans="1:42">
      <c r="A878" s="27" t="s">
        <v>2711</v>
      </c>
      <c r="B878" s="27" t="s">
        <v>685</v>
      </c>
      <c r="C878" s="28">
        <v>24859</v>
      </c>
      <c r="D878" s="28">
        <v>173056</v>
      </c>
      <c r="E878" s="27" t="s">
        <v>1824</v>
      </c>
      <c r="F878" s="28">
        <v>416</v>
      </c>
      <c r="G878" s="28">
        <v>416</v>
      </c>
      <c r="H878" s="39">
        <v>1</v>
      </c>
      <c r="I878" s="40">
        <f t="shared" si="6"/>
        <v>0</v>
      </c>
      <c r="J878" s="33">
        <f t="shared" si="7"/>
        <v>1</v>
      </c>
      <c r="K878" s="41">
        <v>282.28699999999998</v>
      </c>
      <c r="L878" s="41">
        <v>51.659770000000002</v>
      </c>
      <c r="M878" s="39">
        <v>0</v>
      </c>
      <c r="N878" s="39">
        <v>0</v>
      </c>
      <c r="O878" s="39">
        <v>0</v>
      </c>
      <c r="P878" s="39">
        <v>0</v>
      </c>
      <c r="Q878" s="39">
        <v>0</v>
      </c>
      <c r="R878" s="39">
        <v>0</v>
      </c>
      <c r="S878" s="39">
        <v>1</v>
      </c>
      <c r="T878" s="39">
        <v>0</v>
      </c>
      <c r="U878" s="39">
        <v>0</v>
      </c>
      <c r="V878" s="39">
        <v>0</v>
      </c>
      <c r="W878" s="39">
        <v>0</v>
      </c>
      <c r="X878" s="39">
        <v>0</v>
      </c>
      <c r="Y878" s="39">
        <v>0</v>
      </c>
      <c r="Z878" s="39">
        <v>0</v>
      </c>
      <c r="AA878" s="39">
        <v>0</v>
      </c>
      <c r="AB878" s="39">
        <v>0</v>
      </c>
      <c r="AC878" s="39">
        <v>0</v>
      </c>
      <c r="AD878" s="39">
        <v>0</v>
      </c>
      <c r="AE878" s="39">
        <v>0</v>
      </c>
      <c r="AF878" s="39">
        <v>0</v>
      </c>
      <c r="AG878" s="39">
        <v>0</v>
      </c>
      <c r="AH878" s="39">
        <v>0</v>
      </c>
      <c r="AI878" s="39">
        <v>0</v>
      </c>
      <c r="AJ878" s="39">
        <v>0</v>
      </c>
      <c r="AK878" s="39">
        <v>0</v>
      </c>
      <c r="AL878" s="39">
        <v>1</v>
      </c>
      <c r="AM878" s="39">
        <v>0</v>
      </c>
      <c r="AN878" s="39">
        <v>0</v>
      </c>
      <c r="AO878" s="39">
        <v>0</v>
      </c>
      <c r="AP878" s="39"/>
    </row>
    <row r="879" spans="1:42">
      <c r="A879" s="27" t="s">
        <v>2712</v>
      </c>
      <c r="B879" s="27" t="s">
        <v>686</v>
      </c>
      <c r="C879" s="28">
        <v>19729</v>
      </c>
      <c r="D879" s="28">
        <v>173056</v>
      </c>
      <c r="E879" s="27" t="s">
        <v>1824</v>
      </c>
      <c r="F879" s="28">
        <v>416</v>
      </c>
      <c r="G879" s="28">
        <v>416</v>
      </c>
      <c r="H879" s="39">
        <v>1</v>
      </c>
      <c r="I879" s="40">
        <f t="shared" si="6"/>
        <v>0</v>
      </c>
      <c r="J879" s="33">
        <f t="shared" si="7"/>
        <v>1</v>
      </c>
      <c r="K879" s="41">
        <v>206.29069999999999</v>
      </c>
      <c r="L879" s="41">
        <v>48.555430000000001</v>
      </c>
      <c r="M879" s="39">
        <v>0</v>
      </c>
      <c r="N879" s="39">
        <v>0</v>
      </c>
      <c r="O879" s="39">
        <v>0</v>
      </c>
      <c r="P879" s="39">
        <v>0</v>
      </c>
      <c r="Q879" s="39">
        <v>0</v>
      </c>
      <c r="R879" s="39">
        <v>0</v>
      </c>
      <c r="S879" s="39">
        <v>1</v>
      </c>
      <c r="T879" s="39">
        <v>0</v>
      </c>
      <c r="U879" s="39">
        <v>0</v>
      </c>
      <c r="V879" s="39">
        <v>0</v>
      </c>
      <c r="W879" s="39">
        <v>0</v>
      </c>
      <c r="X879" s="39">
        <v>0</v>
      </c>
      <c r="Y879" s="39">
        <v>0</v>
      </c>
      <c r="Z879" s="39">
        <v>0</v>
      </c>
      <c r="AA879" s="39">
        <v>0</v>
      </c>
      <c r="AB879" s="39">
        <v>0</v>
      </c>
      <c r="AC879" s="39">
        <v>0</v>
      </c>
      <c r="AD879" s="39">
        <v>0</v>
      </c>
      <c r="AE879" s="39">
        <v>0</v>
      </c>
      <c r="AF879" s="39">
        <v>0</v>
      </c>
      <c r="AG879" s="39">
        <v>0</v>
      </c>
      <c r="AH879" s="39">
        <v>0</v>
      </c>
      <c r="AI879" s="39">
        <v>0</v>
      </c>
      <c r="AJ879" s="39">
        <v>0</v>
      </c>
      <c r="AK879" s="39">
        <v>0</v>
      </c>
      <c r="AL879" s="39">
        <v>1</v>
      </c>
      <c r="AM879" s="39">
        <v>0</v>
      </c>
      <c r="AN879" s="39">
        <v>0</v>
      </c>
      <c r="AO879" s="39">
        <v>0</v>
      </c>
      <c r="AP879" s="39"/>
    </row>
    <row r="880" spans="1:42">
      <c r="A880" s="27" t="s">
        <v>2713</v>
      </c>
      <c r="B880" s="27" t="s">
        <v>687</v>
      </c>
      <c r="C880" s="28">
        <v>47118</v>
      </c>
      <c r="D880" s="28">
        <v>173056</v>
      </c>
      <c r="E880" s="27" t="s">
        <v>1824</v>
      </c>
      <c r="F880" s="28">
        <v>416</v>
      </c>
      <c r="G880" s="28">
        <v>416</v>
      </c>
      <c r="H880" s="39">
        <v>1</v>
      </c>
      <c r="I880" s="40">
        <f t="shared" si="6"/>
        <v>0</v>
      </c>
      <c r="J880" s="33">
        <f t="shared" si="7"/>
        <v>1</v>
      </c>
      <c r="K880" s="41">
        <v>3926.23</v>
      </c>
      <c r="L880" s="41">
        <v>61.762129999999999</v>
      </c>
      <c r="M880" s="39">
        <v>0</v>
      </c>
      <c r="N880" s="39">
        <v>0</v>
      </c>
      <c r="O880" s="39">
        <v>0</v>
      </c>
      <c r="P880" s="39">
        <v>0</v>
      </c>
      <c r="Q880" s="39">
        <v>0</v>
      </c>
      <c r="R880" s="39">
        <v>0</v>
      </c>
      <c r="S880" s="39">
        <v>1</v>
      </c>
      <c r="T880" s="39">
        <v>0</v>
      </c>
      <c r="U880" s="39">
        <v>0</v>
      </c>
      <c r="V880" s="39">
        <v>0</v>
      </c>
      <c r="W880" s="39">
        <v>0</v>
      </c>
      <c r="X880" s="39">
        <v>0</v>
      </c>
      <c r="Y880" s="39">
        <v>0</v>
      </c>
      <c r="Z880" s="39">
        <v>0</v>
      </c>
      <c r="AA880" s="39">
        <v>0</v>
      </c>
      <c r="AB880" s="39">
        <v>0</v>
      </c>
      <c r="AC880" s="39">
        <v>0</v>
      </c>
      <c r="AD880" s="39">
        <v>0</v>
      </c>
      <c r="AE880" s="39">
        <v>0</v>
      </c>
      <c r="AF880" s="39">
        <v>0</v>
      </c>
      <c r="AG880" s="39">
        <v>0</v>
      </c>
      <c r="AH880" s="39">
        <v>0</v>
      </c>
      <c r="AI880" s="39">
        <v>0</v>
      </c>
      <c r="AJ880" s="39">
        <v>0</v>
      </c>
      <c r="AK880" s="39">
        <v>0</v>
      </c>
      <c r="AL880" s="39">
        <v>1</v>
      </c>
      <c r="AM880" s="39">
        <v>0</v>
      </c>
      <c r="AN880" s="39">
        <v>0</v>
      </c>
      <c r="AO880" s="39">
        <v>0</v>
      </c>
      <c r="AP880" s="39"/>
    </row>
    <row r="881" spans="1:42">
      <c r="A881" s="27" t="s">
        <v>2714</v>
      </c>
      <c r="B881" s="27" t="s">
        <v>688</v>
      </c>
      <c r="C881" s="28">
        <v>29875</v>
      </c>
      <c r="D881" s="28">
        <v>173056</v>
      </c>
      <c r="E881" s="27" t="s">
        <v>1824</v>
      </c>
      <c r="F881" s="28">
        <v>416</v>
      </c>
      <c r="G881" s="28">
        <v>416</v>
      </c>
      <c r="H881" s="39">
        <v>1</v>
      </c>
      <c r="I881" s="40">
        <f t="shared" si="6"/>
        <v>0</v>
      </c>
      <c r="J881" s="33">
        <f t="shared" si="7"/>
        <v>1</v>
      </c>
      <c r="K881" s="41">
        <v>786.69680000000005</v>
      </c>
      <c r="L881" s="41">
        <v>49.76576</v>
      </c>
      <c r="M881" s="39">
        <v>0</v>
      </c>
      <c r="N881" s="39">
        <v>0</v>
      </c>
      <c r="O881" s="39">
        <v>0</v>
      </c>
      <c r="P881" s="39">
        <v>0</v>
      </c>
      <c r="Q881" s="39">
        <v>0</v>
      </c>
      <c r="R881" s="39">
        <v>0</v>
      </c>
      <c r="S881" s="39">
        <v>1</v>
      </c>
      <c r="T881" s="39">
        <v>0</v>
      </c>
      <c r="U881" s="39">
        <v>0</v>
      </c>
      <c r="V881" s="39">
        <v>0</v>
      </c>
      <c r="W881" s="39">
        <v>0</v>
      </c>
      <c r="X881" s="39">
        <v>0</v>
      </c>
      <c r="Y881" s="39">
        <v>0</v>
      </c>
      <c r="Z881" s="39">
        <v>0</v>
      </c>
      <c r="AA881" s="39">
        <v>0</v>
      </c>
      <c r="AB881" s="39">
        <v>0</v>
      </c>
      <c r="AC881" s="39">
        <v>0</v>
      </c>
      <c r="AD881" s="39">
        <v>0</v>
      </c>
      <c r="AE881" s="39">
        <v>0</v>
      </c>
      <c r="AF881" s="39">
        <v>0</v>
      </c>
      <c r="AG881" s="39">
        <v>0</v>
      </c>
      <c r="AH881" s="39">
        <v>0</v>
      </c>
      <c r="AI881" s="39">
        <v>0</v>
      </c>
      <c r="AJ881" s="39">
        <v>0</v>
      </c>
      <c r="AK881" s="39">
        <v>0</v>
      </c>
      <c r="AL881" s="39">
        <v>1</v>
      </c>
      <c r="AM881" s="39">
        <v>0</v>
      </c>
      <c r="AN881" s="39">
        <v>0</v>
      </c>
      <c r="AO881" s="39">
        <v>0</v>
      </c>
      <c r="AP881" s="39"/>
    </row>
    <row r="882" spans="1:42">
      <c r="A882" s="27" t="s">
        <v>2715</v>
      </c>
      <c r="B882" s="27" t="s">
        <v>689</v>
      </c>
      <c r="C882" s="28">
        <v>28248</v>
      </c>
      <c r="D882" s="28">
        <v>173056</v>
      </c>
      <c r="E882" s="27" t="s">
        <v>1824</v>
      </c>
      <c r="F882" s="28">
        <v>416</v>
      </c>
      <c r="G882" s="28">
        <v>416</v>
      </c>
      <c r="H882" s="39">
        <v>1</v>
      </c>
      <c r="I882" s="40">
        <f t="shared" si="6"/>
        <v>0</v>
      </c>
      <c r="J882" s="33">
        <f t="shared" si="7"/>
        <v>1</v>
      </c>
      <c r="K882" s="41">
        <v>1167.8140000000001</v>
      </c>
      <c r="L882" s="41">
        <v>68.130799999999994</v>
      </c>
      <c r="M882" s="39">
        <v>0</v>
      </c>
      <c r="N882" s="39">
        <v>0</v>
      </c>
      <c r="O882" s="39">
        <v>0</v>
      </c>
      <c r="P882" s="39">
        <v>0</v>
      </c>
      <c r="Q882" s="39">
        <v>0</v>
      </c>
      <c r="R882" s="39">
        <v>0</v>
      </c>
      <c r="S882" s="39">
        <v>1</v>
      </c>
      <c r="T882" s="39">
        <v>0</v>
      </c>
      <c r="U882" s="39">
        <v>0</v>
      </c>
      <c r="V882" s="39">
        <v>0</v>
      </c>
      <c r="W882" s="39">
        <v>0</v>
      </c>
      <c r="X882" s="39">
        <v>0</v>
      </c>
      <c r="Y882" s="39">
        <v>0</v>
      </c>
      <c r="Z882" s="39">
        <v>0</v>
      </c>
      <c r="AA882" s="39">
        <v>0</v>
      </c>
      <c r="AB882" s="39">
        <v>0</v>
      </c>
      <c r="AC882" s="39">
        <v>0</v>
      </c>
      <c r="AD882" s="39">
        <v>0</v>
      </c>
      <c r="AE882" s="39">
        <v>0</v>
      </c>
      <c r="AF882" s="39">
        <v>0</v>
      </c>
      <c r="AG882" s="39">
        <v>0</v>
      </c>
      <c r="AH882" s="39">
        <v>0</v>
      </c>
      <c r="AI882" s="39">
        <v>0</v>
      </c>
      <c r="AJ882" s="39">
        <v>0</v>
      </c>
      <c r="AK882" s="39">
        <v>0</v>
      </c>
      <c r="AL882" s="39">
        <v>1</v>
      </c>
      <c r="AM882" s="39">
        <v>0</v>
      </c>
      <c r="AN882" s="39">
        <v>0</v>
      </c>
      <c r="AO882" s="39">
        <v>0</v>
      </c>
      <c r="AP882" s="39"/>
    </row>
    <row r="883" spans="1:42">
      <c r="A883" s="27" t="s">
        <v>2716</v>
      </c>
      <c r="B883" s="27" t="s">
        <v>690</v>
      </c>
      <c r="C883" s="28">
        <v>42546</v>
      </c>
      <c r="D883" s="28">
        <v>173056</v>
      </c>
      <c r="E883" s="27" t="s">
        <v>1824</v>
      </c>
      <c r="F883" s="28">
        <v>416</v>
      </c>
      <c r="G883" s="28">
        <v>416</v>
      </c>
      <c r="H883" s="39">
        <v>1</v>
      </c>
      <c r="I883" s="40">
        <f t="shared" si="6"/>
        <v>0</v>
      </c>
      <c r="J883" s="33">
        <f t="shared" si="7"/>
        <v>1</v>
      </c>
      <c r="K883" s="41">
        <v>1999.8009999999999</v>
      </c>
      <c r="L883" s="41">
        <v>58.863579999999999</v>
      </c>
      <c r="M883" s="39">
        <v>0</v>
      </c>
      <c r="N883" s="39">
        <v>0</v>
      </c>
      <c r="O883" s="39">
        <v>0</v>
      </c>
      <c r="P883" s="39">
        <v>0</v>
      </c>
      <c r="Q883" s="39">
        <v>0</v>
      </c>
      <c r="R883" s="39">
        <v>0</v>
      </c>
      <c r="S883" s="39">
        <v>1</v>
      </c>
      <c r="T883" s="39">
        <v>0</v>
      </c>
      <c r="U883" s="39">
        <v>0</v>
      </c>
      <c r="V883" s="39">
        <v>0</v>
      </c>
      <c r="W883" s="39">
        <v>0</v>
      </c>
      <c r="X883" s="39">
        <v>0</v>
      </c>
      <c r="Y883" s="39">
        <v>0</v>
      </c>
      <c r="Z883" s="39">
        <v>0</v>
      </c>
      <c r="AA883" s="39">
        <v>0</v>
      </c>
      <c r="AB883" s="39">
        <v>0</v>
      </c>
      <c r="AC883" s="39">
        <v>0</v>
      </c>
      <c r="AD883" s="39">
        <v>0</v>
      </c>
      <c r="AE883" s="39">
        <v>0</v>
      </c>
      <c r="AF883" s="39">
        <v>0</v>
      </c>
      <c r="AG883" s="39">
        <v>0</v>
      </c>
      <c r="AH883" s="39">
        <v>0</v>
      </c>
      <c r="AI883" s="39">
        <v>0</v>
      </c>
      <c r="AJ883" s="39">
        <v>0</v>
      </c>
      <c r="AK883" s="39">
        <v>0</v>
      </c>
      <c r="AL883" s="39">
        <v>1</v>
      </c>
      <c r="AM883" s="39">
        <v>0</v>
      </c>
      <c r="AN883" s="39">
        <v>0</v>
      </c>
      <c r="AO883" s="39">
        <v>0</v>
      </c>
      <c r="AP883" s="39"/>
    </row>
    <row r="884" spans="1:42">
      <c r="A884" s="27" t="s">
        <v>2717</v>
      </c>
      <c r="B884" s="27" t="s">
        <v>691</v>
      </c>
      <c r="C884" s="28">
        <v>28657</v>
      </c>
      <c r="D884" s="28">
        <v>173056</v>
      </c>
      <c r="E884" s="27" t="s">
        <v>1824</v>
      </c>
      <c r="F884" s="28">
        <v>416</v>
      </c>
      <c r="G884" s="28">
        <v>416</v>
      </c>
      <c r="H884" s="39">
        <v>1</v>
      </c>
      <c r="I884" s="40">
        <f t="shared" si="6"/>
        <v>0</v>
      </c>
      <c r="J884" s="33">
        <f t="shared" si="7"/>
        <v>1</v>
      </c>
      <c r="K884" s="41">
        <v>790.59870000000001</v>
      </c>
      <c r="L884" s="41">
        <v>81.775899999999993</v>
      </c>
      <c r="M884" s="39">
        <v>0</v>
      </c>
      <c r="N884" s="39">
        <v>0</v>
      </c>
      <c r="O884" s="39">
        <v>0</v>
      </c>
      <c r="P884" s="39">
        <v>0</v>
      </c>
      <c r="Q884" s="39">
        <v>0</v>
      </c>
      <c r="R884" s="39">
        <v>0</v>
      </c>
      <c r="S884" s="39">
        <v>1</v>
      </c>
      <c r="T884" s="39">
        <v>0</v>
      </c>
      <c r="U884" s="39">
        <v>0</v>
      </c>
      <c r="V884" s="39">
        <v>0</v>
      </c>
      <c r="W884" s="39">
        <v>0</v>
      </c>
      <c r="X884" s="39">
        <v>0</v>
      </c>
      <c r="Y884" s="39">
        <v>0</v>
      </c>
      <c r="Z884" s="39">
        <v>0</v>
      </c>
      <c r="AA884" s="39">
        <v>0</v>
      </c>
      <c r="AB884" s="39">
        <v>0</v>
      </c>
      <c r="AC884" s="39">
        <v>0</v>
      </c>
      <c r="AD884" s="39">
        <v>0</v>
      </c>
      <c r="AE884" s="39">
        <v>0</v>
      </c>
      <c r="AF884" s="39">
        <v>0</v>
      </c>
      <c r="AG884" s="39">
        <v>0</v>
      </c>
      <c r="AH884" s="39">
        <v>0</v>
      </c>
      <c r="AI884" s="39">
        <v>0</v>
      </c>
      <c r="AJ884" s="39">
        <v>0</v>
      </c>
      <c r="AK884" s="39">
        <v>0</v>
      </c>
      <c r="AL884" s="39">
        <v>1</v>
      </c>
      <c r="AM884" s="39">
        <v>0</v>
      </c>
      <c r="AN884" s="39">
        <v>0</v>
      </c>
      <c r="AO884" s="39">
        <v>0</v>
      </c>
      <c r="AP884" s="39"/>
    </row>
    <row r="885" spans="1:42">
      <c r="A885" s="27" t="s">
        <v>2718</v>
      </c>
      <c r="B885" s="27" t="s">
        <v>1753</v>
      </c>
      <c r="C885" s="28">
        <v>48295</v>
      </c>
      <c r="D885" s="28">
        <v>173056</v>
      </c>
      <c r="E885" s="27" t="s">
        <v>1824</v>
      </c>
      <c r="F885" s="28">
        <v>416</v>
      </c>
      <c r="G885" s="28">
        <v>416</v>
      </c>
      <c r="H885" s="39">
        <v>1</v>
      </c>
      <c r="I885" s="40">
        <f t="shared" si="6"/>
        <v>0</v>
      </c>
      <c r="J885" s="33">
        <f t="shared" si="7"/>
        <v>1</v>
      </c>
      <c r="K885" s="41">
        <v>4469.6490000000003</v>
      </c>
      <c r="L885" s="41">
        <v>70.352720000000005</v>
      </c>
      <c r="M885" s="39">
        <v>0</v>
      </c>
      <c r="N885" s="39">
        <v>0</v>
      </c>
      <c r="O885" s="39">
        <v>0</v>
      </c>
      <c r="P885" s="39">
        <v>0</v>
      </c>
      <c r="Q885" s="39">
        <v>0</v>
      </c>
      <c r="R885" s="39">
        <v>0</v>
      </c>
      <c r="S885" s="39">
        <v>1</v>
      </c>
      <c r="T885" s="39">
        <v>0</v>
      </c>
      <c r="U885" s="39">
        <v>0</v>
      </c>
      <c r="V885" s="39">
        <v>0</v>
      </c>
      <c r="W885" s="39">
        <v>0</v>
      </c>
      <c r="X885" s="39">
        <v>0</v>
      </c>
      <c r="Y885" s="39">
        <v>0</v>
      </c>
      <c r="Z885" s="39">
        <v>0</v>
      </c>
      <c r="AA885" s="39">
        <v>0</v>
      </c>
      <c r="AB885" s="39">
        <v>0</v>
      </c>
      <c r="AC885" s="39">
        <v>0</v>
      </c>
      <c r="AD885" s="39">
        <v>0</v>
      </c>
      <c r="AE885" s="39">
        <v>0</v>
      </c>
      <c r="AF885" s="39">
        <v>0</v>
      </c>
      <c r="AG885" s="39">
        <v>0</v>
      </c>
      <c r="AH885" s="39">
        <v>0</v>
      </c>
      <c r="AI885" s="39">
        <v>0</v>
      </c>
      <c r="AJ885" s="39">
        <v>0</v>
      </c>
      <c r="AK885" s="39">
        <v>0</v>
      </c>
      <c r="AL885" s="39">
        <v>1</v>
      </c>
      <c r="AM885" s="39">
        <v>0</v>
      </c>
      <c r="AN885" s="39">
        <v>0</v>
      </c>
      <c r="AO885" s="39">
        <v>0</v>
      </c>
      <c r="AP885" s="39"/>
    </row>
    <row r="886" spans="1:42">
      <c r="A886" s="27" t="s">
        <v>2719</v>
      </c>
      <c r="B886" s="27" t="s">
        <v>1754</v>
      </c>
      <c r="C886" s="28">
        <v>37105</v>
      </c>
      <c r="D886" s="28">
        <v>173056</v>
      </c>
      <c r="E886" s="27" t="s">
        <v>1824</v>
      </c>
      <c r="F886" s="28">
        <v>416</v>
      </c>
      <c r="G886" s="28">
        <v>416</v>
      </c>
      <c r="H886" s="39">
        <v>1</v>
      </c>
      <c r="I886" s="40">
        <f t="shared" si="6"/>
        <v>0</v>
      </c>
      <c r="J886" s="33">
        <f t="shared" si="7"/>
        <v>1</v>
      </c>
      <c r="K886" s="41">
        <v>951.95500000000004</v>
      </c>
      <c r="L886" s="41">
        <v>63.197510000000001</v>
      </c>
      <c r="M886" s="39">
        <v>0</v>
      </c>
      <c r="N886" s="39">
        <v>0</v>
      </c>
      <c r="O886" s="39">
        <v>0</v>
      </c>
      <c r="P886" s="39">
        <v>0</v>
      </c>
      <c r="Q886" s="39">
        <v>0</v>
      </c>
      <c r="R886" s="39">
        <v>0</v>
      </c>
      <c r="S886" s="39">
        <v>1</v>
      </c>
      <c r="T886" s="39">
        <v>0</v>
      </c>
      <c r="U886" s="39">
        <v>0</v>
      </c>
      <c r="V886" s="39">
        <v>0</v>
      </c>
      <c r="W886" s="39">
        <v>0</v>
      </c>
      <c r="X886" s="39">
        <v>0</v>
      </c>
      <c r="Y886" s="39">
        <v>0</v>
      </c>
      <c r="Z886" s="39">
        <v>0</v>
      </c>
      <c r="AA886" s="39">
        <v>0</v>
      </c>
      <c r="AB886" s="39">
        <v>0</v>
      </c>
      <c r="AC886" s="39">
        <v>0</v>
      </c>
      <c r="AD886" s="39">
        <v>0</v>
      </c>
      <c r="AE886" s="39">
        <v>0</v>
      </c>
      <c r="AF886" s="39">
        <v>0</v>
      </c>
      <c r="AG886" s="39">
        <v>0</v>
      </c>
      <c r="AH886" s="39">
        <v>0</v>
      </c>
      <c r="AI886" s="39">
        <v>0</v>
      </c>
      <c r="AJ886" s="39">
        <v>0</v>
      </c>
      <c r="AK886" s="39">
        <v>0</v>
      </c>
      <c r="AL886" s="39">
        <v>1</v>
      </c>
      <c r="AM886" s="39">
        <v>0</v>
      </c>
      <c r="AN886" s="39">
        <v>0</v>
      </c>
      <c r="AO886" s="39">
        <v>0</v>
      </c>
      <c r="AP886" s="39"/>
    </row>
    <row r="887" spans="1:42">
      <c r="A887" s="27" t="s">
        <v>2720</v>
      </c>
      <c r="B887" s="27" t="s">
        <v>1755</v>
      </c>
      <c r="C887" s="28">
        <v>31512</v>
      </c>
      <c r="D887" s="28">
        <v>173056</v>
      </c>
      <c r="E887" s="27" t="s">
        <v>1824</v>
      </c>
      <c r="F887" s="28">
        <v>416</v>
      </c>
      <c r="G887" s="28">
        <v>416</v>
      </c>
      <c r="H887" s="39">
        <v>1</v>
      </c>
      <c r="I887" s="40">
        <f t="shared" si="6"/>
        <v>0</v>
      </c>
      <c r="J887" s="33">
        <f t="shared" si="7"/>
        <v>1</v>
      </c>
      <c r="K887" s="41">
        <v>486.3707</v>
      </c>
      <c r="L887" s="41">
        <v>41.406390000000002</v>
      </c>
      <c r="M887" s="39">
        <v>0</v>
      </c>
      <c r="N887" s="39">
        <v>0</v>
      </c>
      <c r="O887" s="39">
        <v>0</v>
      </c>
      <c r="P887" s="39">
        <v>0</v>
      </c>
      <c r="Q887" s="39">
        <v>0</v>
      </c>
      <c r="R887" s="39">
        <v>0</v>
      </c>
      <c r="S887" s="39">
        <v>1</v>
      </c>
      <c r="T887" s="39">
        <v>0</v>
      </c>
      <c r="U887" s="39">
        <v>0</v>
      </c>
      <c r="V887" s="39">
        <v>0</v>
      </c>
      <c r="W887" s="39">
        <v>0</v>
      </c>
      <c r="X887" s="39">
        <v>0</v>
      </c>
      <c r="Y887" s="39">
        <v>0</v>
      </c>
      <c r="Z887" s="39">
        <v>0</v>
      </c>
      <c r="AA887" s="39">
        <v>0</v>
      </c>
      <c r="AB887" s="39">
        <v>0</v>
      </c>
      <c r="AC887" s="39">
        <v>0</v>
      </c>
      <c r="AD887" s="39">
        <v>0</v>
      </c>
      <c r="AE887" s="39">
        <v>0</v>
      </c>
      <c r="AF887" s="39">
        <v>0</v>
      </c>
      <c r="AG887" s="39">
        <v>0</v>
      </c>
      <c r="AH887" s="39">
        <v>0</v>
      </c>
      <c r="AI887" s="39">
        <v>0</v>
      </c>
      <c r="AJ887" s="39">
        <v>0</v>
      </c>
      <c r="AK887" s="39">
        <v>0</v>
      </c>
      <c r="AL887" s="39">
        <v>1</v>
      </c>
      <c r="AM887" s="39">
        <v>0</v>
      </c>
      <c r="AN887" s="39">
        <v>0</v>
      </c>
      <c r="AO887" s="39">
        <v>0</v>
      </c>
      <c r="AP887" s="39"/>
    </row>
    <row r="888" spans="1:42">
      <c r="A888" s="27" t="s">
        <v>2721</v>
      </c>
      <c r="B888" s="27" t="s">
        <v>1756</v>
      </c>
      <c r="C888" s="28">
        <v>34717</v>
      </c>
      <c r="D888" s="28">
        <v>173056</v>
      </c>
      <c r="E888" s="27" t="s">
        <v>1824</v>
      </c>
      <c r="F888" s="28">
        <v>416</v>
      </c>
      <c r="G888" s="28">
        <v>416</v>
      </c>
      <c r="H888" s="39">
        <v>1</v>
      </c>
      <c r="I888" s="40">
        <f t="shared" si="6"/>
        <v>0</v>
      </c>
      <c r="J888" s="33">
        <f t="shared" si="7"/>
        <v>1</v>
      </c>
      <c r="K888" s="41">
        <v>1053.723</v>
      </c>
      <c r="L888" s="41">
        <v>68.317809999999994</v>
      </c>
      <c r="M888" s="39">
        <v>0</v>
      </c>
      <c r="N888" s="39">
        <v>0</v>
      </c>
      <c r="O888" s="39">
        <v>0</v>
      </c>
      <c r="P888" s="39">
        <v>0</v>
      </c>
      <c r="Q888" s="39">
        <v>0</v>
      </c>
      <c r="R888" s="39">
        <v>0</v>
      </c>
      <c r="S888" s="39">
        <v>1</v>
      </c>
      <c r="T888" s="39">
        <v>0</v>
      </c>
      <c r="U888" s="39">
        <v>0</v>
      </c>
      <c r="V888" s="39">
        <v>0</v>
      </c>
      <c r="W888" s="39">
        <v>0</v>
      </c>
      <c r="X888" s="39">
        <v>0</v>
      </c>
      <c r="Y888" s="39">
        <v>0</v>
      </c>
      <c r="Z888" s="39">
        <v>0</v>
      </c>
      <c r="AA888" s="39">
        <v>0</v>
      </c>
      <c r="AB888" s="39">
        <v>0</v>
      </c>
      <c r="AC888" s="39">
        <v>0</v>
      </c>
      <c r="AD888" s="39">
        <v>0</v>
      </c>
      <c r="AE888" s="39">
        <v>0</v>
      </c>
      <c r="AF888" s="39">
        <v>0</v>
      </c>
      <c r="AG888" s="39">
        <v>0</v>
      </c>
      <c r="AH888" s="39">
        <v>0</v>
      </c>
      <c r="AI888" s="39">
        <v>0</v>
      </c>
      <c r="AJ888" s="39">
        <v>0</v>
      </c>
      <c r="AK888" s="39">
        <v>0</v>
      </c>
      <c r="AL888" s="39">
        <v>1</v>
      </c>
      <c r="AM888" s="39">
        <v>0</v>
      </c>
      <c r="AN888" s="39">
        <v>0</v>
      </c>
      <c r="AO888" s="39">
        <v>0</v>
      </c>
      <c r="AP888" s="39"/>
    </row>
    <row r="889" spans="1:42">
      <c r="A889" s="27" t="s">
        <v>2722</v>
      </c>
      <c r="B889" s="27" t="s">
        <v>1757</v>
      </c>
      <c r="C889" s="28">
        <v>36579</v>
      </c>
      <c r="D889" s="28">
        <v>173056</v>
      </c>
      <c r="E889" s="27" t="s">
        <v>1824</v>
      </c>
      <c r="F889" s="28">
        <v>416</v>
      </c>
      <c r="G889" s="28">
        <v>416</v>
      </c>
      <c r="H889" s="39">
        <v>1</v>
      </c>
      <c r="I889" s="40">
        <f t="shared" si="6"/>
        <v>0</v>
      </c>
      <c r="J889" s="33">
        <f t="shared" si="7"/>
        <v>1</v>
      </c>
      <c r="K889" s="41">
        <v>802.18550000000005</v>
      </c>
      <c r="L889" s="41">
        <v>62.152909999999999</v>
      </c>
      <c r="M889" s="39">
        <v>0</v>
      </c>
      <c r="N889" s="39">
        <v>0</v>
      </c>
      <c r="O889" s="39">
        <v>0</v>
      </c>
      <c r="P889" s="39">
        <v>0</v>
      </c>
      <c r="Q889" s="39">
        <v>0</v>
      </c>
      <c r="R889" s="39">
        <v>0</v>
      </c>
      <c r="S889" s="39">
        <v>1</v>
      </c>
      <c r="T889" s="39">
        <v>0</v>
      </c>
      <c r="U889" s="39">
        <v>0</v>
      </c>
      <c r="V889" s="39">
        <v>0</v>
      </c>
      <c r="W889" s="39">
        <v>0</v>
      </c>
      <c r="X889" s="39">
        <v>0</v>
      </c>
      <c r="Y889" s="39">
        <v>0</v>
      </c>
      <c r="Z889" s="39">
        <v>0</v>
      </c>
      <c r="AA889" s="39">
        <v>0</v>
      </c>
      <c r="AB889" s="39">
        <v>0</v>
      </c>
      <c r="AC889" s="39">
        <v>0</v>
      </c>
      <c r="AD889" s="39">
        <v>0</v>
      </c>
      <c r="AE889" s="39">
        <v>0</v>
      </c>
      <c r="AF889" s="39">
        <v>0</v>
      </c>
      <c r="AG889" s="39">
        <v>0</v>
      </c>
      <c r="AH889" s="39">
        <v>0</v>
      </c>
      <c r="AI889" s="39">
        <v>0</v>
      </c>
      <c r="AJ889" s="39">
        <v>0</v>
      </c>
      <c r="AK889" s="39">
        <v>0</v>
      </c>
      <c r="AL889" s="39">
        <v>1</v>
      </c>
      <c r="AM889" s="39">
        <v>0</v>
      </c>
      <c r="AN889" s="39">
        <v>0</v>
      </c>
      <c r="AO889" s="39">
        <v>0</v>
      </c>
      <c r="AP889" s="39"/>
    </row>
    <row r="890" spans="1:42">
      <c r="A890" s="27" t="s">
        <v>2723</v>
      </c>
      <c r="B890" s="27" t="s">
        <v>1758</v>
      </c>
      <c r="C890" s="28">
        <v>28453</v>
      </c>
      <c r="D890" s="28">
        <v>173056</v>
      </c>
      <c r="E890" s="27" t="s">
        <v>1824</v>
      </c>
      <c r="F890" s="28">
        <v>416</v>
      </c>
      <c r="G890" s="28">
        <v>416</v>
      </c>
      <c r="H890" s="39">
        <v>1</v>
      </c>
      <c r="I890" s="40">
        <f t="shared" si="6"/>
        <v>0</v>
      </c>
      <c r="J890" s="33">
        <f t="shared" si="7"/>
        <v>1</v>
      </c>
      <c r="K890" s="41">
        <v>691.87850000000003</v>
      </c>
      <c r="L890" s="41">
        <v>80.219920000000002</v>
      </c>
      <c r="M890" s="39">
        <v>0</v>
      </c>
      <c r="N890" s="39">
        <v>0</v>
      </c>
      <c r="O890" s="39">
        <v>0</v>
      </c>
      <c r="P890" s="39">
        <v>0</v>
      </c>
      <c r="Q890" s="39">
        <v>0</v>
      </c>
      <c r="R890" s="39">
        <v>0</v>
      </c>
      <c r="S890" s="39">
        <v>1</v>
      </c>
      <c r="T890" s="39">
        <v>0</v>
      </c>
      <c r="U890" s="39">
        <v>0</v>
      </c>
      <c r="V890" s="39">
        <v>0</v>
      </c>
      <c r="W890" s="39">
        <v>0</v>
      </c>
      <c r="X890" s="39">
        <v>0</v>
      </c>
      <c r="Y890" s="39">
        <v>0</v>
      </c>
      <c r="Z890" s="39">
        <v>0</v>
      </c>
      <c r="AA890" s="39">
        <v>0</v>
      </c>
      <c r="AB890" s="39">
        <v>0</v>
      </c>
      <c r="AC890" s="39">
        <v>0</v>
      </c>
      <c r="AD890" s="39">
        <v>0</v>
      </c>
      <c r="AE890" s="39">
        <v>0</v>
      </c>
      <c r="AF890" s="39">
        <v>0</v>
      </c>
      <c r="AG890" s="39">
        <v>0</v>
      </c>
      <c r="AH890" s="39">
        <v>0</v>
      </c>
      <c r="AI890" s="39">
        <v>0</v>
      </c>
      <c r="AJ890" s="39">
        <v>0</v>
      </c>
      <c r="AK890" s="39">
        <v>0</v>
      </c>
      <c r="AL890" s="39">
        <v>1</v>
      </c>
      <c r="AM890" s="39">
        <v>0</v>
      </c>
      <c r="AN890" s="39">
        <v>0</v>
      </c>
      <c r="AO890" s="39">
        <v>0</v>
      </c>
      <c r="AP890" s="39"/>
    </row>
    <row r="891" spans="1:42">
      <c r="A891" s="27" t="s">
        <v>2724</v>
      </c>
      <c r="B891" s="27" t="s">
        <v>1759</v>
      </c>
      <c r="C891" s="28">
        <v>26754</v>
      </c>
      <c r="D891" s="28">
        <v>173056</v>
      </c>
      <c r="E891" s="27" t="s">
        <v>1824</v>
      </c>
      <c r="F891" s="28">
        <v>416</v>
      </c>
      <c r="G891" s="28">
        <v>416</v>
      </c>
      <c r="H891" s="39">
        <v>1</v>
      </c>
      <c r="I891" s="40">
        <f t="shared" si="6"/>
        <v>0</v>
      </c>
      <c r="J891" s="33">
        <f t="shared" si="7"/>
        <v>1</v>
      </c>
      <c r="K891" s="41">
        <v>1158.779</v>
      </c>
      <c r="L891" s="41">
        <v>74.818759999999997</v>
      </c>
      <c r="M891" s="39">
        <v>0</v>
      </c>
      <c r="N891" s="39">
        <v>0</v>
      </c>
      <c r="O891" s="39">
        <v>0</v>
      </c>
      <c r="P891" s="39">
        <v>0</v>
      </c>
      <c r="Q891" s="39">
        <v>0</v>
      </c>
      <c r="R891" s="39">
        <v>0</v>
      </c>
      <c r="S891" s="39">
        <v>1</v>
      </c>
      <c r="T891" s="39">
        <v>0</v>
      </c>
      <c r="U891" s="39">
        <v>0</v>
      </c>
      <c r="V891" s="39">
        <v>0</v>
      </c>
      <c r="W891" s="39">
        <v>0</v>
      </c>
      <c r="X891" s="39">
        <v>0</v>
      </c>
      <c r="Y891" s="39">
        <v>0</v>
      </c>
      <c r="Z891" s="39">
        <v>0</v>
      </c>
      <c r="AA891" s="39">
        <v>0</v>
      </c>
      <c r="AB891" s="39">
        <v>0</v>
      </c>
      <c r="AC891" s="39">
        <v>0</v>
      </c>
      <c r="AD891" s="39">
        <v>0</v>
      </c>
      <c r="AE891" s="39">
        <v>0</v>
      </c>
      <c r="AF891" s="39">
        <v>0</v>
      </c>
      <c r="AG891" s="39">
        <v>0</v>
      </c>
      <c r="AH891" s="39">
        <v>0</v>
      </c>
      <c r="AI891" s="39">
        <v>0</v>
      </c>
      <c r="AJ891" s="39">
        <v>0</v>
      </c>
      <c r="AK891" s="39">
        <v>0</v>
      </c>
      <c r="AL891" s="39">
        <v>1</v>
      </c>
      <c r="AM891" s="39">
        <v>0</v>
      </c>
      <c r="AN891" s="39">
        <v>0</v>
      </c>
      <c r="AO891" s="39">
        <v>0</v>
      </c>
      <c r="AP891" s="39"/>
    </row>
    <row r="892" spans="1:42">
      <c r="A892" s="27" t="s">
        <v>2725</v>
      </c>
      <c r="B892" s="27" t="s">
        <v>1760</v>
      </c>
      <c r="C892" s="28">
        <v>27566</v>
      </c>
      <c r="D892" s="28">
        <v>173056</v>
      </c>
      <c r="E892" s="27" t="s">
        <v>1824</v>
      </c>
      <c r="F892" s="28">
        <v>416</v>
      </c>
      <c r="G892" s="28">
        <v>416</v>
      </c>
      <c r="H892" s="39">
        <v>1</v>
      </c>
      <c r="I892" s="40">
        <f t="shared" si="6"/>
        <v>0</v>
      </c>
      <c r="J892" s="33">
        <f t="shared" si="7"/>
        <v>1</v>
      </c>
      <c r="K892" s="41">
        <v>1273.1369999999999</v>
      </c>
      <c r="L892" s="41">
        <v>76.853740000000002</v>
      </c>
      <c r="M892" s="39">
        <v>0</v>
      </c>
      <c r="N892" s="39">
        <v>0</v>
      </c>
      <c r="O892" s="39">
        <v>0</v>
      </c>
      <c r="P892" s="39">
        <v>0</v>
      </c>
      <c r="Q892" s="39">
        <v>0</v>
      </c>
      <c r="R892" s="39">
        <v>0</v>
      </c>
      <c r="S892" s="39">
        <v>1</v>
      </c>
      <c r="T892" s="39">
        <v>0</v>
      </c>
      <c r="U892" s="39">
        <v>0</v>
      </c>
      <c r="V892" s="39">
        <v>0</v>
      </c>
      <c r="W892" s="39">
        <v>0</v>
      </c>
      <c r="X892" s="39">
        <v>0</v>
      </c>
      <c r="Y892" s="39">
        <v>0</v>
      </c>
      <c r="Z892" s="39">
        <v>0</v>
      </c>
      <c r="AA892" s="39">
        <v>0</v>
      </c>
      <c r="AB892" s="39">
        <v>0</v>
      </c>
      <c r="AC892" s="39">
        <v>0</v>
      </c>
      <c r="AD892" s="39">
        <v>0</v>
      </c>
      <c r="AE892" s="39">
        <v>0</v>
      </c>
      <c r="AF892" s="39">
        <v>0</v>
      </c>
      <c r="AG892" s="39">
        <v>0</v>
      </c>
      <c r="AH892" s="39">
        <v>0</v>
      </c>
      <c r="AI892" s="39">
        <v>0</v>
      </c>
      <c r="AJ892" s="39">
        <v>0</v>
      </c>
      <c r="AK892" s="39">
        <v>0</v>
      </c>
      <c r="AL892" s="39">
        <v>1</v>
      </c>
      <c r="AM892" s="39">
        <v>0</v>
      </c>
      <c r="AN892" s="39">
        <v>0</v>
      </c>
      <c r="AO892" s="39">
        <v>0</v>
      </c>
      <c r="AP892" s="39"/>
    </row>
    <row r="893" spans="1:42">
      <c r="A893" s="27" t="s">
        <v>2726</v>
      </c>
      <c r="B893" s="27" t="s">
        <v>1761</v>
      </c>
      <c r="C893" s="28">
        <v>33418</v>
      </c>
      <c r="D893" s="28">
        <v>173056</v>
      </c>
      <c r="E893" s="27" t="s">
        <v>1824</v>
      </c>
      <c r="F893" s="28">
        <v>416</v>
      </c>
      <c r="G893" s="28">
        <v>416</v>
      </c>
      <c r="H893" s="39">
        <v>1</v>
      </c>
      <c r="I893" s="40">
        <f t="shared" si="6"/>
        <v>0</v>
      </c>
      <c r="J893" s="33">
        <f t="shared" si="7"/>
        <v>1</v>
      </c>
      <c r="K893" s="41">
        <v>1435.489</v>
      </c>
      <c r="L893" s="41">
        <v>57.918469999999999</v>
      </c>
      <c r="M893" s="39">
        <v>0</v>
      </c>
      <c r="N893" s="39">
        <v>0</v>
      </c>
      <c r="O893" s="39">
        <v>0</v>
      </c>
      <c r="P893" s="39">
        <v>0</v>
      </c>
      <c r="Q893" s="39">
        <v>0</v>
      </c>
      <c r="R893" s="39">
        <v>0</v>
      </c>
      <c r="S893" s="39">
        <v>1</v>
      </c>
      <c r="T893" s="39">
        <v>0</v>
      </c>
      <c r="U893" s="39">
        <v>0</v>
      </c>
      <c r="V893" s="39">
        <v>0</v>
      </c>
      <c r="W893" s="39">
        <v>0</v>
      </c>
      <c r="X893" s="39">
        <v>0</v>
      </c>
      <c r="Y893" s="39">
        <v>0</v>
      </c>
      <c r="Z893" s="39">
        <v>0</v>
      </c>
      <c r="AA893" s="39">
        <v>0</v>
      </c>
      <c r="AB893" s="39">
        <v>0</v>
      </c>
      <c r="AC893" s="39">
        <v>0</v>
      </c>
      <c r="AD893" s="39">
        <v>0</v>
      </c>
      <c r="AE893" s="39">
        <v>0</v>
      </c>
      <c r="AF893" s="39">
        <v>0</v>
      </c>
      <c r="AG893" s="39">
        <v>0</v>
      </c>
      <c r="AH893" s="39">
        <v>0</v>
      </c>
      <c r="AI893" s="39">
        <v>0</v>
      </c>
      <c r="AJ893" s="39">
        <v>0</v>
      </c>
      <c r="AK893" s="39">
        <v>0</v>
      </c>
      <c r="AL893" s="39">
        <v>1</v>
      </c>
      <c r="AM893" s="39">
        <v>0</v>
      </c>
      <c r="AN893" s="39">
        <v>0</v>
      </c>
      <c r="AO893" s="39">
        <v>0</v>
      </c>
      <c r="AP893" s="39"/>
    </row>
    <row r="894" spans="1:42">
      <c r="A894" s="27" t="s">
        <v>2727</v>
      </c>
      <c r="B894" s="27" t="s">
        <v>692</v>
      </c>
      <c r="C894" s="28">
        <v>28560</v>
      </c>
      <c r="D894" s="28">
        <v>173056</v>
      </c>
      <c r="E894" s="27" t="s">
        <v>1824</v>
      </c>
      <c r="F894" s="28">
        <v>416</v>
      </c>
      <c r="G894" s="28">
        <v>416</v>
      </c>
      <c r="H894" s="39">
        <v>1</v>
      </c>
      <c r="I894" s="40">
        <f t="shared" si="6"/>
        <v>0</v>
      </c>
      <c r="J894" s="33">
        <f t="shared" si="7"/>
        <v>1</v>
      </c>
      <c r="K894" s="41">
        <v>754.75440000000003</v>
      </c>
      <c r="L894" s="41">
        <v>73.540700000000001</v>
      </c>
      <c r="M894" s="39">
        <v>0</v>
      </c>
      <c r="N894" s="39">
        <v>0</v>
      </c>
      <c r="O894" s="39">
        <v>0</v>
      </c>
      <c r="P894" s="39">
        <v>0</v>
      </c>
      <c r="Q894" s="39">
        <v>0</v>
      </c>
      <c r="R894" s="39">
        <v>0</v>
      </c>
      <c r="S894" s="39">
        <v>1</v>
      </c>
      <c r="T894" s="39">
        <v>0</v>
      </c>
      <c r="U894" s="39">
        <v>0</v>
      </c>
      <c r="V894" s="39">
        <v>0</v>
      </c>
      <c r="W894" s="39">
        <v>0</v>
      </c>
      <c r="X894" s="39">
        <v>0</v>
      </c>
      <c r="Y894" s="39">
        <v>0</v>
      </c>
      <c r="Z894" s="39">
        <v>0</v>
      </c>
      <c r="AA894" s="39">
        <v>0</v>
      </c>
      <c r="AB894" s="39">
        <v>0</v>
      </c>
      <c r="AC894" s="39">
        <v>0</v>
      </c>
      <c r="AD894" s="39">
        <v>0</v>
      </c>
      <c r="AE894" s="39">
        <v>0</v>
      </c>
      <c r="AF894" s="39">
        <v>0</v>
      </c>
      <c r="AG894" s="39">
        <v>0</v>
      </c>
      <c r="AH894" s="39">
        <v>0</v>
      </c>
      <c r="AI894" s="39">
        <v>0</v>
      </c>
      <c r="AJ894" s="39">
        <v>0</v>
      </c>
      <c r="AK894" s="39">
        <v>0</v>
      </c>
      <c r="AL894" s="39">
        <v>1</v>
      </c>
      <c r="AM894" s="39">
        <v>0</v>
      </c>
      <c r="AN894" s="39">
        <v>0</v>
      </c>
      <c r="AO894" s="39">
        <v>0</v>
      </c>
      <c r="AP894" s="39"/>
    </row>
    <row r="895" spans="1:42">
      <c r="A895" s="27" t="s">
        <v>2728</v>
      </c>
      <c r="B895" s="27" t="s">
        <v>1762</v>
      </c>
      <c r="C895" s="28">
        <v>31467</v>
      </c>
      <c r="D895" s="28">
        <v>173056</v>
      </c>
      <c r="E895" s="27" t="s">
        <v>1824</v>
      </c>
      <c r="F895" s="28">
        <v>416</v>
      </c>
      <c r="G895" s="28">
        <v>416</v>
      </c>
      <c r="H895" s="39">
        <v>1</v>
      </c>
      <c r="I895" s="40">
        <f t="shared" si="6"/>
        <v>0</v>
      </c>
      <c r="J895" s="33">
        <f t="shared" si="7"/>
        <v>1</v>
      </c>
      <c r="K895" s="41">
        <v>654.43200000000002</v>
      </c>
      <c r="L895" s="41">
        <v>41.450539999999997</v>
      </c>
      <c r="M895" s="39">
        <v>0</v>
      </c>
      <c r="N895" s="39">
        <v>0</v>
      </c>
      <c r="O895" s="39">
        <v>0</v>
      </c>
      <c r="P895" s="39">
        <v>0</v>
      </c>
      <c r="Q895" s="39">
        <v>0</v>
      </c>
      <c r="R895" s="39">
        <v>0</v>
      </c>
      <c r="S895" s="39">
        <v>1</v>
      </c>
      <c r="T895" s="39">
        <v>0</v>
      </c>
      <c r="U895" s="39">
        <v>0</v>
      </c>
      <c r="V895" s="39">
        <v>0</v>
      </c>
      <c r="W895" s="39">
        <v>0</v>
      </c>
      <c r="X895" s="39">
        <v>0</v>
      </c>
      <c r="Y895" s="39">
        <v>0</v>
      </c>
      <c r="Z895" s="39">
        <v>0</v>
      </c>
      <c r="AA895" s="39">
        <v>0</v>
      </c>
      <c r="AB895" s="39">
        <v>0</v>
      </c>
      <c r="AC895" s="39">
        <v>0</v>
      </c>
      <c r="AD895" s="39">
        <v>0</v>
      </c>
      <c r="AE895" s="39">
        <v>0</v>
      </c>
      <c r="AF895" s="39">
        <v>0</v>
      </c>
      <c r="AG895" s="39">
        <v>0</v>
      </c>
      <c r="AH895" s="39">
        <v>0</v>
      </c>
      <c r="AI895" s="39">
        <v>0</v>
      </c>
      <c r="AJ895" s="39">
        <v>0</v>
      </c>
      <c r="AK895" s="39">
        <v>0</v>
      </c>
      <c r="AL895" s="39">
        <v>1</v>
      </c>
      <c r="AM895" s="39">
        <v>0</v>
      </c>
      <c r="AN895" s="39">
        <v>0</v>
      </c>
      <c r="AO895" s="39">
        <v>0</v>
      </c>
      <c r="AP895" s="39"/>
    </row>
    <row r="896" spans="1:42">
      <c r="A896" s="27" t="s">
        <v>2729</v>
      </c>
      <c r="B896" s="27" t="s">
        <v>1763</v>
      </c>
      <c r="C896" s="28">
        <v>23663</v>
      </c>
      <c r="D896" s="28">
        <v>173056</v>
      </c>
      <c r="E896" s="27" t="s">
        <v>1824</v>
      </c>
      <c r="F896" s="28">
        <v>416</v>
      </c>
      <c r="G896" s="28">
        <v>416</v>
      </c>
      <c r="H896" s="39">
        <v>1</v>
      </c>
      <c r="I896" s="40">
        <f t="shared" si="6"/>
        <v>0</v>
      </c>
      <c r="J896" s="33">
        <f t="shared" si="7"/>
        <v>1</v>
      </c>
      <c r="K896" s="41">
        <v>521.97450000000003</v>
      </c>
      <c r="L896" s="41">
        <v>89.323319999999995</v>
      </c>
      <c r="M896" s="39">
        <v>0</v>
      </c>
      <c r="N896" s="39">
        <v>0</v>
      </c>
      <c r="O896" s="39">
        <v>0</v>
      </c>
      <c r="P896" s="39">
        <v>0</v>
      </c>
      <c r="Q896" s="39">
        <v>0</v>
      </c>
      <c r="R896" s="39">
        <v>0</v>
      </c>
      <c r="S896" s="39">
        <v>1</v>
      </c>
      <c r="T896" s="39">
        <v>0</v>
      </c>
      <c r="U896" s="39">
        <v>0</v>
      </c>
      <c r="V896" s="39">
        <v>0</v>
      </c>
      <c r="W896" s="39">
        <v>0</v>
      </c>
      <c r="X896" s="39">
        <v>0</v>
      </c>
      <c r="Y896" s="39">
        <v>0</v>
      </c>
      <c r="Z896" s="39">
        <v>0</v>
      </c>
      <c r="AA896" s="39">
        <v>0</v>
      </c>
      <c r="AB896" s="39">
        <v>0</v>
      </c>
      <c r="AC896" s="39">
        <v>0</v>
      </c>
      <c r="AD896" s="39">
        <v>0</v>
      </c>
      <c r="AE896" s="39">
        <v>0</v>
      </c>
      <c r="AF896" s="39">
        <v>0</v>
      </c>
      <c r="AG896" s="39">
        <v>0</v>
      </c>
      <c r="AH896" s="39">
        <v>0</v>
      </c>
      <c r="AI896" s="39">
        <v>0</v>
      </c>
      <c r="AJ896" s="39">
        <v>0</v>
      </c>
      <c r="AK896" s="39">
        <v>0</v>
      </c>
      <c r="AL896" s="39">
        <v>1</v>
      </c>
      <c r="AM896" s="39">
        <v>0</v>
      </c>
      <c r="AN896" s="39">
        <v>0</v>
      </c>
      <c r="AO896" s="39">
        <v>0</v>
      </c>
      <c r="AP896" s="39"/>
    </row>
    <row r="897" spans="1:42">
      <c r="A897" s="27" t="s">
        <v>2730</v>
      </c>
      <c r="B897" s="27" t="s">
        <v>1764</v>
      </c>
      <c r="C897" s="28">
        <v>34691</v>
      </c>
      <c r="D897" s="28">
        <v>173056</v>
      </c>
      <c r="E897" s="27" t="s">
        <v>1824</v>
      </c>
      <c r="F897" s="28">
        <v>416</v>
      </c>
      <c r="G897" s="28">
        <v>416</v>
      </c>
      <c r="H897" s="39">
        <v>1</v>
      </c>
      <c r="I897" s="40">
        <f t="shared" si="6"/>
        <v>0</v>
      </c>
      <c r="J897" s="33">
        <f t="shared" si="7"/>
        <v>1</v>
      </c>
      <c r="K897" s="41">
        <v>2190.3110000000001</v>
      </c>
      <c r="L897" s="41">
        <v>78.352969999999999</v>
      </c>
      <c r="M897" s="39">
        <v>0</v>
      </c>
      <c r="N897" s="39">
        <v>0</v>
      </c>
      <c r="O897" s="39">
        <v>0</v>
      </c>
      <c r="P897" s="39">
        <v>0</v>
      </c>
      <c r="Q897" s="39">
        <v>0</v>
      </c>
      <c r="R897" s="39">
        <v>0</v>
      </c>
      <c r="S897" s="39">
        <v>1</v>
      </c>
      <c r="T897" s="39">
        <v>0</v>
      </c>
      <c r="U897" s="39">
        <v>0</v>
      </c>
      <c r="V897" s="39">
        <v>0</v>
      </c>
      <c r="W897" s="39">
        <v>0</v>
      </c>
      <c r="X897" s="39">
        <v>0</v>
      </c>
      <c r="Y897" s="39">
        <v>0</v>
      </c>
      <c r="Z897" s="39">
        <v>0</v>
      </c>
      <c r="AA897" s="39">
        <v>0</v>
      </c>
      <c r="AB897" s="39">
        <v>0</v>
      </c>
      <c r="AC897" s="39">
        <v>0</v>
      </c>
      <c r="AD897" s="39">
        <v>0</v>
      </c>
      <c r="AE897" s="39">
        <v>0</v>
      </c>
      <c r="AF897" s="39">
        <v>0</v>
      </c>
      <c r="AG897" s="39">
        <v>0</v>
      </c>
      <c r="AH897" s="39">
        <v>0</v>
      </c>
      <c r="AI897" s="39">
        <v>0</v>
      </c>
      <c r="AJ897" s="39">
        <v>0</v>
      </c>
      <c r="AK897" s="39">
        <v>0</v>
      </c>
      <c r="AL897" s="39">
        <v>1</v>
      </c>
      <c r="AM897" s="39">
        <v>0</v>
      </c>
      <c r="AN897" s="39">
        <v>0</v>
      </c>
      <c r="AO897" s="39">
        <v>0</v>
      </c>
      <c r="AP897" s="39"/>
    </row>
    <row r="898" spans="1:42">
      <c r="A898" s="27" t="s">
        <v>2731</v>
      </c>
      <c r="B898" s="27" t="s">
        <v>1765</v>
      </c>
      <c r="C898" s="28">
        <v>41205</v>
      </c>
      <c r="D898" s="28">
        <v>173056</v>
      </c>
      <c r="E898" s="27" t="s">
        <v>1824</v>
      </c>
      <c r="F898" s="28">
        <v>416</v>
      </c>
      <c r="G898" s="28">
        <v>416</v>
      </c>
      <c r="H898" s="39">
        <v>1</v>
      </c>
      <c r="I898" s="40">
        <f t="shared" si="6"/>
        <v>0</v>
      </c>
      <c r="J898" s="33">
        <f t="shared" si="7"/>
        <v>1</v>
      </c>
      <c r="K898" s="41">
        <v>1693.653</v>
      </c>
      <c r="L898" s="41">
        <v>65.185140000000004</v>
      </c>
      <c r="M898" s="39">
        <v>0</v>
      </c>
      <c r="N898" s="39">
        <v>0</v>
      </c>
      <c r="O898" s="39">
        <v>0</v>
      </c>
      <c r="P898" s="39">
        <v>0</v>
      </c>
      <c r="Q898" s="39">
        <v>0</v>
      </c>
      <c r="R898" s="39">
        <v>0</v>
      </c>
      <c r="S898" s="39">
        <v>1</v>
      </c>
      <c r="T898" s="39">
        <v>0</v>
      </c>
      <c r="U898" s="39">
        <v>0</v>
      </c>
      <c r="V898" s="39">
        <v>0</v>
      </c>
      <c r="W898" s="39">
        <v>0</v>
      </c>
      <c r="X898" s="39">
        <v>0</v>
      </c>
      <c r="Y898" s="39">
        <v>0</v>
      </c>
      <c r="Z898" s="39">
        <v>0</v>
      </c>
      <c r="AA898" s="39">
        <v>0</v>
      </c>
      <c r="AB898" s="39">
        <v>0</v>
      </c>
      <c r="AC898" s="39">
        <v>0</v>
      </c>
      <c r="AD898" s="39">
        <v>0</v>
      </c>
      <c r="AE898" s="39">
        <v>0</v>
      </c>
      <c r="AF898" s="39">
        <v>0</v>
      </c>
      <c r="AG898" s="39">
        <v>0</v>
      </c>
      <c r="AH898" s="39">
        <v>0</v>
      </c>
      <c r="AI898" s="39">
        <v>0</v>
      </c>
      <c r="AJ898" s="39">
        <v>0</v>
      </c>
      <c r="AK898" s="39">
        <v>0</v>
      </c>
      <c r="AL898" s="39">
        <v>1</v>
      </c>
      <c r="AM898" s="39">
        <v>0</v>
      </c>
      <c r="AN898" s="39">
        <v>0</v>
      </c>
      <c r="AO898" s="39">
        <v>0</v>
      </c>
      <c r="AP898" s="39"/>
    </row>
    <row r="899" spans="1:42">
      <c r="A899" s="27" t="s">
        <v>2732</v>
      </c>
      <c r="B899" s="27" t="s">
        <v>1766</v>
      </c>
      <c r="C899" s="28">
        <v>39835</v>
      </c>
      <c r="D899" s="28">
        <v>173056</v>
      </c>
      <c r="E899" s="27" t="s">
        <v>1824</v>
      </c>
      <c r="F899" s="28">
        <v>416</v>
      </c>
      <c r="G899" s="28">
        <v>416</v>
      </c>
      <c r="H899" s="39">
        <v>1</v>
      </c>
      <c r="I899" s="40">
        <f t="shared" si="6"/>
        <v>0</v>
      </c>
      <c r="J899" s="33">
        <f t="shared" si="7"/>
        <v>1</v>
      </c>
      <c r="K899" s="41">
        <v>1236.5450000000001</v>
      </c>
      <c r="L899" s="41">
        <v>52.9739</v>
      </c>
      <c r="M899" s="39">
        <v>0</v>
      </c>
      <c r="N899" s="39">
        <v>0</v>
      </c>
      <c r="O899" s="39">
        <v>0</v>
      </c>
      <c r="P899" s="39">
        <v>0</v>
      </c>
      <c r="Q899" s="39">
        <v>0</v>
      </c>
      <c r="R899" s="39">
        <v>0</v>
      </c>
      <c r="S899" s="39">
        <v>1</v>
      </c>
      <c r="T899" s="39">
        <v>0</v>
      </c>
      <c r="U899" s="39">
        <v>0</v>
      </c>
      <c r="V899" s="39">
        <v>0</v>
      </c>
      <c r="W899" s="39">
        <v>0</v>
      </c>
      <c r="X899" s="39">
        <v>0</v>
      </c>
      <c r="Y899" s="39">
        <v>0</v>
      </c>
      <c r="Z899" s="39">
        <v>0</v>
      </c>
      <c r="AA899" s="39">
        <v>0</v>
      </c>
      <c r="AB899" s="39">
        <v>0</v>
      </c>
      <c r="AC899" s="39">
        <v>0</v>
      </c>
      <c r="AD899" s="39">
        <v>0</v>
      </c>
      <c r="AE899" s="39">
        <v>0</v>
      </c>
      <c r="AF899" s="39">
        <v>0</v>
      </c>
      <c r="AG899" s="39">
        <v>0</v>
      </c>
      <c r="AH899" s="39">
        <v>0</v>
      </c>
      <c r="AI899" s="39">
        <v>0</v>
      </c>
      <c r="AJ899" s="39">
        <v>0</v>
      </c>
      <c r="AK899" s="39">
        <v>0</v>
      </c>
      <c r="AL899" s="39">
        <v>1</v>
      </c>
      <c r="AM899" s="39">
        <v>0</v>
      </c>
      <c r="AN899" s="39">
        <v>0</v>
      </c>
      <c r="AO899" s="39">
        <v>0</v>
      </c>
      <c r="AP899" s="39"/>
    </row>
    <row r="900" spans="1:42">
      <c r="A900" s="27" t="s">
        <v>2733</v>
      </c>
      <c r="B900" s="27" t="s">
        <v>1767</v>
      </c>
      <c r="C900" s="28">
        <v>38381</v>
      </c>
      <c r="D900" s="28">
        <v>173056</v>
      </c>
      <c r="E900" s="27" t="s">
        <v>1824</v>
      </c>
      <c r="F900" s="28">
        <v>416</v>
      </c>
      <c r="G900" s="28">
        <v>416</v>
      </c>
      <c r="H900" s="39">
        <v>1</v>
      </c>
      <c r="I900" s="40">
        <f t="shared" si="6"/>
        <v>0</v>
      </c>
      <c r="J900" s="33">
        <f t="shared" si="7"/>
        <v>1</v>
      </c>
      <c r="K900" s="41">
        <v>1584.7539999999999</v>
      </c>
      <c r="L900" s="41">
        <v>64.31832</v>
      </c>
      <c r="M900" s="39">
        <v>0</v>
      </c>
      <c r="N900" s="39">
        <v>0</v>
      </c>
      <c r="O900" s="39">
        <v>0</v>
      </c>
      <c r="P900" s="39">
        <v>0</v>
      </c>
      <c r="Q900" s="39">
        <v>0</v>
      </c>
      <c r="R900" s="39">
        <v>0</v>
      </c>
      <c r="S900" s="39">
        <v>1</v>
      </c>
      <c r="T900" s="39">
        <v>0</v>
      </c>
      <c r="U900" s="39">
        <v>0</v>
      </c>
      <c r="V900" s="39">
        <v>0</v>
      </c>
      <c r="W900" s="39">
        <v>0</v>
      </c>
      <c r="X900" s="39">
        <v>0</v>
      </c>
      <c r="Y900" s="39">
        <v>0</v>
      </c>
      <c r="Z900" s="39">
        <v>0</v>
      </c>
      <c r="AA900" s="39">
        <v>0</v>
      </c>
      <c r="AB900" s="39">
        <v>0</v>
      </c>
      <c r="AC900" s="39">
        <v>0</v>
      </c>
      <c r="AD900" s="39">
        <v>0</v>
      </c>
      <c r="AE900" s="39">
        <v>0</v>
      </c>
      <c r="AF900" s="39">
        <v>0</v>
      </c>
      <c r="AG900" s="39">
        <v>0</v>
      </c>
      <c r="AH900" s="39">
        <v>0</v>
      </c>
      <c r="AI900" s="39">
        <v>0</v>
      </c>
      <c r="AJ900" s="39">
        <v>0</v>
      </c>
      <c r="AK900" s="39">
        <v>0</v>
      </c>
      <c r="AL900" s="39">
        <v>1</v>
      </c>
      <c r="AM900" s="39">
        <v>0</v>
      </c>
      <c r="AN900" s="39">
        <v>0</v>
      </c>
      <c r="AO900" s="39">
        <v>0</v>
      </c>
      <c r="AP900" s="39"/>
    </row>
    <row r="901" spans="1:42">
      <c r="A901" s="27" t="s">
        <v>2734</v>
      </c>
      <c r="B901" s="27" t="s">
        <v>1768</v>
      </c>
      <c r="C901" s="28">
        <v>37617</v>
      </c>
      <c r="D901" s="28">
        <v>173056</v>
      </c>
      <c r="E901" s="27" t="s">
        <v>1824</v>
      </c>
      <c r="F901" s="28">
        <v>416</v>
      </c>
      <c r="G901" s="28">
        <v>416</v>
      </c>
      <c r="H901" s="39">
        <v>1</v>
      </c>
      <c r="I901" s="40">
        <f t="shared" si="6"/>
        <v>0</v>
      </c>
      <c r="J901" s="33">
        <f t="shared" si="7"/>
        <v>1</v>
      </c>
      <c r="K901" s="41">
        <v>716.31809999999996</v>
      </c>
      <c r="L901" s="41">
        <v>55.765459999999997</v>
      </c>
      <c r="M901" s="39">
        <v>0</v>
      </c>
      <c r="N901" s="39">
        <v>0</v>
      </c>
      <c r="O901" s="39">
        <v>0</v>
      </c>
      <c r="P901" s="39">
        <v>0</v>
      </c>
      <c r="Q901" s="39">
        <v>0</v>
      </c>
      <c r="R901" s="39">
        <v>0</v>
      </c>
      <c r="S901" s="39">
        <v>1</v>
      </c>
      <c r="T901" s="39">
        <v>0</v>
      </c>
      <c r="U901" s="39">
        <v>0</v>
      </c>
      <c r="V901" s="39">
        <v>0</v>
      </c>
      <c r="W901" s="39">
        <v>0</v>
      </c>
      <c r="X901" s="39">
        <v>0</v>
      </c>
      <c r="Y901" s="39">
        <v>0</v>
      </c>
      <c r="Z901" s="39">
        <v>0</v>
      </c>
      <c r="AA901" s="39">
        <v>0</v>
      </c>
      <c r="AB901" s="39">
        <v>0</v>
      </c>
      <c r="AC901" s="39">
        <v>0</v>
      </c>
      <c r="AD901" s="39">
        <v>0</v>
      </c>
      <c r="AE901" s="39">
        <v>0</v>
      </c>
      <c r="AF901" s="39">
        <v>0</v>
      </c>
      <c r="AG901" s="39">
        <v>0</v>
      </c>
      <c r="AH901" s="39">
        <v>0</v>
      </c>
      <c r="AI901" s="39">
        <v>0</v>
      </c>
      <c r="AJ901" s="39">
        <v>0</v>
      </c>
      <c r="AK901" s="39">
        <v>0</v>
      </c>
      <c r="AL901" s="39">
        <v>1</v>
      </c>
      <c r="AM901" s="39">
        <v>0</v>
      </c>
      <c r="AN901" s="39">
        <v>0</v>
      </c>
      <c r="AO901" s="39">
        <v>0</v>
      </c>
      <c r="AP901" s="39"/>
    </row>
    <row r="902" spans="1:42">
      <c r="A902" s="27" t="s">
        <v>2735</v>
      </c>
      <c r="B902" s="27" t="s">
        <v>1590</v>
      </c>
      <c r="C902" s="28">
        <v>31662</v>
      </c>
      <c r="D902" s="28">
        <v>173056</v>
      </c>
      <c r="E902" s="27" t="s">
        <v>1824</v>
      </c>
      <c r="F902" s="28">
        <v>416</v>
      </c>
      <c r="G902" s="28">
        <v>416</v>
      </c>
      <c r="H902" s="39">
        <v>1</v>
      </c>
      <c r="I902" s="40">
        <f t="shared" si="6"/>
        <v>0</v>
      </c>
      <c r="J902" s="33">
        <f t="shared" si="7"/>
        <v>1</v>
      </c>
      <c r="K902" s="41">
        <v>1097.8330000000001</v>
      </c>
      <c r="L902" s="41">
        <v>81.750159999999994</v>
      </c>
      <c r="M902" s="39">
        <v>0</v>
      </c>
      <c r="N902" s="39">
        <v>0</v>
      </c>
      <c r="O902" s="39">
        <v>0</v>
      </c>
      <c r="P902" s="39">
        <v>0</v>
      </c>
      <c r="Q902" s="39">
        <v>0</v>
      </c>
      <c r="R902" s="39">
        <v>0</v>
      </c>
      <c r="S902" s="39">
        <v>1</v>
      </c>
      <c r="T902" s="39">
        <v>0</v>
      </c>
      <c r="U902" s="39">
        <v>0</v>
      </c>
      <c r="V902" s="39">
        <v>0</v>
      </c>
      <c r="W902" s="39">
        <v>0</v>
      </c>
      <c r="X902" s="39">
        <v>0</v>
      </c>
      <c r="Y902" s="39">
        <v>0</v>
      </c>
      <c r="Z902" s="39">
        <v>0</v>
      </c>
      <c r="AA902" s="39">
        <v>0</v>
      </c>
      <c r="AB902" s="39">
        <v>0</v>
      </c>
      <c r="AC902" s="39">
        <v>0</v>
      </c>
      <c r="AD902" s="39">
        <v>0</v>
      </c>
      <c r="AE902" s="39">
        <v>0</v>
      </c>
      <c r="AF902" s="39">
        <v>0</v>
      </c>
      <c r="AG902" s="39">
        <v>0</v>
      </c>
      <c r="AH902" s="39">
        <v>0</v>
      </c>
      <c r="AI902" s="39">
        <v>0</v>
      </c>
      <c r="AJ902" s="39">
        <v>0</v>
      </c>
      <c r="AK902" s="39">
        <v>0</v>
      </c>
      <c r="AL902" s="39">
        <v>1</v>
      </c>
      <c r="AM902" s="39">
        <v>0</v>
      </c>
      <c r="AN902" s="39">
        <v>0</v>
      </c>
      <c r="AO902" s="39">
        <v>0</v>
      </c>
      <c r="AP902" s="39"/>
    </row>
    <row r="903" spans="1:42">
      <c r="A903" s="27" t="s">
        <v>2736</v>
      </c>
      <c r="B903" s="27" t="s">
        <v>1769</v>
      </c>
      <c r="C903" s="28">
        <v>32573</v>
      </c>
      <c r="D903" s="28">
        <v>173056</v>
      </c>
      <c r="E903" s="27" t="s">
        <v>1824</v>
      </c>
      <c r="F903" s="28">
        <v>416</v>
      </c>
      <c r="G903" s="28">
        <v>416</v>
      </c>
      <c r="H903" s="39">
        <v>1</v>
      </c>
      <c r="I903" s="40">
        <f t="shared" si="6"/>
        <v>0</v>
      </c>
      <c r="J903" s="33">
        <f t="shared" si="7"/>
        <v>1</v>
      </c>
      <c r="K903" s="41">
        <v>686.98310000000004</v>
      </c>
      <c r="L903" s="41">
        <v>38.992170000000002</v>
      </c>
      <c r="M903" s="39">
        <v>0</v>
      </c>
      <c r="N903" s="39">
        <v>0</v>
      </c>
      <c r="O903" s="39">
        <v>0</v>
      </c>
      <c r="P903" s="39">
        <v>0</v>
      </c>
      <c r="Q903" s="39">
        <v>0</v>
      </c>
      <c r="R903" s="39">
        <v>0</v>
      </c>
      <c r="S903" s="39">
        <v>1</v>
      </c>
      <c r="T903" s="39">
        <v>0</v>
      </c>
      <c r="U903" s="39">
        <v>0</v>
      </c>
      <c r="V903" s="39">
        <v>0</v>
      </c>
      <c r="W903" s="39">
        <v>0</v>
      </c>
      <c r="X903" s="39">
        <v>0</v>
      </c>
      <c r="Y903" s="39">
        <v>0</v>
      </c>
      <c r="Z903" s="39">
        <v>0</v>
      </c>
      <c r="AA903" s="39">
        <v>0</v>
      </c>
      <c r="AB903" s="39">
        <v>0</v>
      </c>
      <c r="AC903" s="39">
        <v>0</v>
      </c>
      <c r="AD903" s="39">
        <v>0</v>
      </c>
      <c r="AE903" s="39">
        <v>0</v>
      </c>
      <c r="AF903" s="39">
        <v>0</v>
      </c>
      <c r="AG903" s="39">
        <v>0</v>
      </c>
      <c r="AH903" s="39">
        <v>0</v>
      </c>
      <c r="AI903" s="39">
        <v>0</v>
      </c>
      <c r="AJ903" s="39">
        <v>0</v>
      </c>
      <c r="AK903" s="39">
        <v>0</v>
      </c>
      <c r="AL903" s="39">
        <v>1</v>
      </c>
      <c r="AM903" s="39">
        <v>0</v>
      </c>
      <c r="AN903" s="39">
        <v>0</v>
      </c>
      <c r="AO903" s="39">
        <v>0</v>
      </c>
      <c r="AP903" s="39"/>
    </row>
    <row r="904" spans="1:42">
      <c r="A904" s="27" t="s">
        <v>2737</v>
      </c>
      <c r="B904" s="27" t="s">
        <v>1591</v>
      </c>
      <c r="C904" s="28">
        <v>36479</v>
      </c>
      <c r="D904" s="28">
        <v>173056</v>
      </c>
      <c r="E904" s="27" t="s">
        <v>1824</v>
      </c>
      <c r="F904" s="28">
        <v>416</v>
      </c>
      <c r="G904" s="28">
        <v>416</v>
      </c>
      <c r="H904" s="39">
        <v>1</v>
      </c>
      <c r="I904" s="40">
        <f t="shared" si="6"/>
        <v>0</v>
      </c>
      <c r="J904" s="33">
        <f t="shared" si="7"/>
        <v>1</v>
      </c>
      <c r="K904" s="41">
        <v>1271.8389999999999</v>
      </c>
      <c r="L904" s="41">
        <v>44.891489999999997</v>
      </c>
      <c r="M904" s="39">
        <v>0</v>
      </c>
      <c r="N904" s="39">
        <v>0</v>
      </c>
      <c r="O904" s="39">
        <v>0</v>
      </c>
      <c r="P904" s="39">
        <v>0</v>
      </c>
      <c r="Q904" s="39">
        <v>0</v>
      </c>
      <c r="R904" s="39">
        <v>0</v>
      </c>
      <c r="S904" s="39">
        <v>1</v>
      </c>
      <c r="T904" s="39">
        <v>0</v>
      </c>
      <c r="U904" s="39">
        <v>0</v>
      </c>
      <c r="V904" s="39">
        <v>0</v>
      </c>
      <c r="W904" s="39">
        <v>0</v>
      </c>
      <c r="X904" s="39">
        <v>0</v>
      </c>
      <c r="Y904" s="39">
        <v>0</v>
      </c>
      <c r="Z904" s="39">
        <v>0</v>
      </c>
      <c r="AA904" s="39">
        <v>0</v>
      </c>
      <c r="AB904" s="39">
        <v>0</v>
      </c>
      <c r="AC904" s="39">
        <v>0</v>
      </c>
      <c r="AD904" s="39">
        <v>0</v>
      </c>
      <c r="AE904" s="39">
        <v>0</v>
      </c>
      <c r="AF904" s="39">
        <v>0</v>
      </c>
      <c r="AG904" s="39">
        <v>0</v>
      </c>
      <c r="AH904" s="39">
        <v>0</v>
      </c>
      <c r="AI904" s="39">
        <v>0</v>
      </c>
      <c r="AJ904" s="39">
        <v>0</v>
      </c>
      <c r="AK904" s="39">
        <v>0</v>
      </c>
      <c r="AL904" s="39">
        <v>1</v>
      </c>
      <c r="AM904" s="39">
        <v>0</v>
      </c>
      <c r="AN904" s="39">
        <v>0</v>
      </c>
      <c r="AO904" s="39">
        <v>0</v>
      </c>
      <c r="AP904" s="39"/>
    </row>
    <row r="905" spans="1:42">
      <c r="A905" s="27" t="s">
        <v>2738</v>
      </c>
      <c r="B905" s="27" t="s">
        <v>1594</v>
      </c>
      <c r="C905" s="28">
        <v>63605</v>
      </c>
      <c r="D905" s="28">
        <v>567025</v>
      </c>
      <c r="E905" s="27" t="s">
        <v>1824</v>
      </c>
      <c r="F905" s="28">
        <v>613</v>
      </c>
      <c r="G905" s="28">
        <v>925</v>
      </c>
      <c r="H905" s="39">
        <v>2</v>
      </c>
      <c r="I905" s="40">
        <f t="shared" si="6"/>
        <v>0</v>
      </c>
      <c r="J905" s="33">
        <f t="shared" si="7"/>
        <v>0.66270270270270271</v>
      </c>
      <c r="K905" s="41">
        <v>480.4513</v>
      </c>
      <c r="L905" s="41">
        <v>78.346599999999995</v>
      </c>
      <c r="M905" s="39">
        <v>0</v>
      </c>
      <c r="N905" s="39">
        <v>0</v>
      </c>
      <c r="O905" s="39">
        <v>0</v>
      </c>
      <c r="P905" s="39">
        <v>0</v>
      </c>
      <c r="Q905" s="39">
        <v>0</v>
      </c>
      <c r="R905" s="39">
        <v>0</v>
      </c>
      <c r="S905" s="39">
        <v>1</v>
      </c>
      <c r="T905" s="39">
        <v>0</v>
      </c>
      <c r="U905" s="39">
        <v>0</v>
      </c>
      <c r="V905" s="39">
        <v>0</v>
      </c>
      <c r="W905" s="39">
        <v>0</v>
      </c>
      <c r="X905" s="39">
        <v>0</v>
      </c>
      <c r="Y905" s="39">
        <v>0</v>
      </c>
      <c r="Z905" s="39">
        <v>0</v>
      </c>
      <c r="AA905" s="39">
        <v>0</v>
      </c>
      <c r="AB905" s="39">
        <v>0</v>
      </c>
      <c r="AC905" s="39">
        <v>0</v>
      </c>
      <c r="AD905" s="39">
        <v>0</v>
      </c>
      <c r="AE905" s="39">
        <v>0</v>
      </c>
      <c r="AF905" s="39">
        <v>0</v>
      </c>
      <c r="AG905" s="39">
        <v>0</v>
      </c>
      <c r="AH905" s="39">
        <v>0</v>
      </c>
      <c r="AI905" s="39">
        <v>0</v>
      </c>
      <c r="AJ905" s="39">
        <v>0</v>
      </c>
      <c r="AK905" s="39">
        <v>0</v>
      </c>
      <c r="AL905" s="39">
        <v>1</v>
      </c>
      <c r="AM905" s="39">
        <v>0</v>
      </c>
      <c r="AN905" s="39">
        <v>0</v>
      </c>
      <c r="AO905" s="39">
        <v>0</v>
      </c>
      <c r="AP905" s="39"/>
    </row>
    <row r="906" spans="1:42">
      <c r="A906" s="27" t="s">
        <v>2739</v>
      </c>
      <c r="B906" s="27" t="s">
        <v>1779</v>
      </c>
      <c r="C906" s="28">
        <v>78881</v>
      </c>
      <c r="D906" s="28">
        <v>567025</v>
      </c>
      <c r="E906" s="27" t="s">
        <v>1824</v>
      </c>
      <c r="F906" s="28">
        <v>613</v>
      </c>
      <c r="G906" s="28">
        <v>925</v>
      </c>
      <c r="H906" s="39">
        <v>2</v>
      </c>
      <c r="I906" s="40">
        <f t="shared" si="6"/>
        <v>0</v>
      </c>
      <c r="J906" s="33">
        <f t="shared" si="7"/>
        <v>0.66270270270270271</v>
      </c>
      <c r="K906" s="41">
        <v>555.15239999999994</v>
      </c>
      <c r="L906" s="41">
        <v>82.853229999999996</v>
      </c>
      <c r="M906" s="39">
        <v>0</v>
      </c>
      <c r="N906" s="39">
        <v>0</v>
      </c>
      <c r="O906" s="39">
        <v>0</v>
      </c>
      <c r="P906" s="39">
        <v>0</v>
      </c>
      <c r="Q906" s="39">
        <v>0</v>
      </c>
      <c r="R906" s="39">
        <v>0</v>
      </c>
      <c r="S906" s="39">
        <v>1</v>
      </c>
      <c r="T906" s="39">
        <v>0</v>
      </c>
      <c r="U906" s="39">
        <v>0</v>
      </c>
      <c r="V906" s="39">
        <v>0</v>
      </c>
      <c r="W906" s="39">
        <v>0</v>
      </c>
      <c r="X906" s="39">
        <v>0</v>
      </c>
      <c r="Y906" s="39">
        <v>0</v>
      </c>
      <c r="Z906" s="39">
        <v>0</v>
      </c>
      <c r="AA906" s="39">
        <v>0</v>
      </c>
      <c r="AB906" s="39">
        <v>0</v>
      </c>
      <c r="AC906" s="39">
        <v>0</v>
      </c>
      <c r="AD906" s="39">
        <v>0</v>
      </c>
      <c r="AE906" s="39">
        <v>0</v>
      </c>
      <c r="AF906" s="39">
        <v>0</v>
      </c>
      <c r="AG906" s="39">
        <v>0</v>
      </c>
      <c r="AH906" s="39">
        <v>0</v>
      </c>
      <c r="AI906" s="39">
        <v>0</v>
      </c>
      <c r="AJ906" s="39">
        <v>0</v>
      </c>
      <c r="AK906" s="39">
        <v>0</v>
      </c>
      <c r="AL906" s="39">
        <v>1</v>
      </c>
      <c r="AM906" s="39">
        <v>0</v>
      </c>
      <c r="AN906" s="39">
        <v>0</v>
      </c>
      <c r="AO906" s="39">
        <v>0</v>
      </c>
      <c r="AP906" s="39"/>
    </row>
    <row r="907" spans="1:42">
      <c r="A907" s="27" t="s">
        <v>2740</v>
      </c>
      <c r="B907" s="27" t="s">
        <v>693</v>
      </c>
      <c r="C907" s="28">
        <v>94012</v>
      </c>
      <c r="D907" s="28">
        <v>567025</v>
      </c>
      <c r="E907" s="27" t="s">
        <v>1824</v>
      </c>
      <c r="F907" s="28">
        <v>613</v>
      </c>
      <c r="G907" s="28">
        <v>925</v>
      </c>
      <c r="H907" s="39">
        <v>2</v>
      </c>
      <c r="I907" s="40">
        <f t="shared" si="6"/>
        <v>1</v>
      </c>
      <c r="J907" s="33">
        <f t="shared" si="7"/>
        <v>0.66270270270270271</v>
      </c>
      <c r="K907" s="41">
        <v>1032.6759999999999</v>
      </c>
      <c r="L907" s="41">
        <v>64.194820000000007</v>
      </c>
      <c r="M907" s="39">
        <v>0</v>
      </c>
      <c r="N907" s="39">
        <v>0</v>
      </c>
      <c r="O907" s="39">
        <v>0</v>
      </c>
      <c r="P907" s="39">
        <v>0</v>
      </c>
      <c r="Q907" s="39">
        <v>0</v>
      </c>
      <c r="R907" s="39">
        <v>0</v>
      </c>
      <c r="S907" s="39">
        <v>1</v>
      </c>
      <c r="T907" s="39">
        <v>0</v>
      </c>
      <c r="U907" s="39">
        <v>0</v>
      </c>
      <c r="V907" s="39">
        <v>0</v>
      </c>
      <c r="W907" s="39">
        <v>0</v>
      </c>
      <c r="X907" s="39">
        <v>0</v>
      </c>
      <c r="Y907" s="39">
        <v>0</v>
      </c>
      <c r="Z907" s="39">
        <v>0</v>
      </c>
      <c r="AA907" s="39">
        <v>0</v>
      </c>
      <c r="AB907" s="39">
        <v>0</v>
      </c>
      <c r="AC907" s="39">
        <v>0</v>
      </c>
      <c r="AD907" s="39">
        <v>0</v>
      </c>
      <c r="AE907" s="39">
        <v>0</v>
      </c>
      <c r="AF907" s="39">
        <v>0</v>
      </c>
      <c r="AG907" s="39">
        <v>0</v>
      </c>
      <c r="AH907" s="39">
        <v>0</v>
      </c>
      <c r="AI907" s="39">
        <v>0</v>
      </c>
      <c r="AJ907" s="39">
        <v>0</v>
      </c>
      <c r="AK907" s="39">
        <v>0</v>
      </c>
      <c r="AL907" s="39">
        <v>1</v>
      </c>
      <c r="AM907" s="39">
        <v>0</v>
      </c>
      <c r="AN907" s="39">
        <v>0</v>
      </c>
      <c r="AO907" s="39">
        <v>0</v>
      </c>
      <c r="AP907" s="39"/>
    </row>
    <row r="908" spans="1:42">
      <c r="A908" s="27" t="s">
        <v>2741</v>
      </c>
      <c r="B908" s="27" t="s">
        <v>1780</v>
      </c>
      <c r="C908" s="28">
        <v>85559</v>
      </c>
      <c r="D908" s="28">
        <v>567025</v>
      </c>
      <c r="E908" s="27" t="s">
        <v>1824</v>
      </c>
      <c r="F908" s="28">
        <v>613</v>
      </c>
      <c r="G908" s="28">
        <v>925</v>
      </c>
      <c r="H908" s="39">
        <v>2</v>
      </c>
      <c r="I908" s="40">
        <f t="shared" si="6"/>
        <v>0</v>
      </c>
      <c r="J908" s="33">
        <f t="shared" si="7"/>
        <v>0.66270270270270271</v>
      </c>
      <c r="K908" s="41">
        <v>707.48490000000004</v>
      </c>
      <c r="L908" s="41">
        <v>75.451120000000003</v>
      </c>
      <c r="M908" s="39">
        <v>0</v>
      </c>
      <c r="N908" s="39">
        <v>0</v>
      </c>
      <c r="O908" s="39">
        <v>0</v>
      </c>
      <c r="P908" s="39">
        <v>0</v>
      </c>
      <c r="Q908" s="39">
        <v>0</v>
      </c>
      <c r="R908" s="39">
        <v>0</v>
      </c>
      <c r="S908" s="39">
        <v>1</v>
      </c>
      <c r="T908" s="39">
        <v>0</v>
      </c>
      <c r="U908" s="39">
        <v>0</v>
      </c>
      <c r="V908" s="39">
        <v>0</v>
      </c>
      <c r="W908" s="39">
        <v>0</v>
      </c>
      <c r="X908" s="39">
        <v>0</v>
      </c>
      <c r="Y908" s="39">
        <v>0</v>
      </c>
      <c r="Z908" s="39">
        <v>0</v>
      </c>
      <c r="AA908" s="39">
        <v>0</v>
      </c>
      <c r="AB908" s="39">
        <v>0</v>
      </c>
      <c r="AC908" s="39">
        <v>0</v>
      </c>
      <c r="AD908" s="39">
        <v>0</v>
      </c>
      <c r="AE908" s="39">
        <v>0</v>
      </c>
      <c r="AF908" s="39">
        <v>0</v>
      </c>
      <c r="AG908" s="39">
        <v>0</v>
      </c>
      <c r="AH908" s="39">
        <v>0</v>
      </c>
      <c r="AI908" s="39">
        <v>0</v>
      </c>
      <c r="AJ908" s="39">
        <v>0</v>
      </c>
      <c r="AK908" s="39">
        <v>0</v>
      </c>
      <c r="AL908" s="39">
        <v>1</v>
      </c>
      <c r="AM908" s="39">
        <v>0</v>
      </c>
      <c r="AN908" s="39">
        <v>0</v>
      </c>
      <c r="AO908" s="39">
        <v>0</v>
      </c>
      <c r="AP908" s="39"/>
    </row>
    <row r="909" spans="1:42">
      <c r="A909" s="27" t="s">
        <v>2742</v>
      </c>
      <c r="B909" s="27" t="s">
        <v>1781</v>
      </c>
      <c r="C909" s="28">
        <v>86750</v>
      </c>
      <c r="D909" s="28">
        <v>567025</v>
      </c>
      <c r="E909" s="27" t="s">
        <v>1824</v>
      </c>
      <c r="F909" s="28">
        <v>613</v>
      </c>
      <c r="G909" s="28">
        <v>925</v>
      </c>
      <c r="H909" s="39">
        <v>2</v>
      </c>
      <c r="I909" s="40">
        <f t="shared" si="6"/>
        <v>0</v>
      </c>
      <c r="J909" s="33">
        <f t="shared" si="7"/>
        <v>0.66270270270270271</v>
      </c>
      <c r="K909" s="41">
        <v>743.154</v>
      </c>
      <c r="L909" s="41">
        <v>72.330920000000006</v>
      </c>
      <c r="M909" s="39">
        <v>0</v>
      </c>
      <c r="N909" s="39">
        <v>0</v>
      </c>
      <c r="O909" s="39">
        <v>0</v>
      </c>
      <c r="P909" s="39">
        <v>0</v>
      </c>
      <c r="Q909" s="39">
        <v>0</v>
      </c>
      <c r="R909" s="39">
        <v>0</v>
      </c>
      <c r="S909" s="39">
        <v>1</v>
      </c>
      <c r="T909" s="39">
        <v>0</v>
      </c>
      <c r="U909" s="39">
        <v>0</v>
      </c>
      <c r="V909" s="39">
        <v>0</v>
      </c>
      <c r="W909" s="39">
        <v>0</v>
      </c>
      <c r="X909" s="39">
        <v>0</v>
      </c>
      <c r="Y909" s="39">
        <v>0</v>
      </c>
      <c r="Z909" s="39">
        <v>0</v>
      </c>
      <c r="AA909" s="39">
        <v>0</v>
      </c>
      <c r="AB909" s="39">
        <v>0</v>
      </c>
      <c r="AC909" s="39">
        <v>0</v>
      </c>
      <c r="AD909" s="39">
        <v>0</v>
      </c>
      <c r="AE909" s="39">
        <v>0</v>
      </c>
      <c r="AF909" s="39">
        <v>0</v>
      </c>
      <c r="AG909" s="39">
        <v>0</v>
      </c>
      <c r="AH909" s="39">
        <v>0</v>
      </c>
      <c r="AI909" s="39">
        <v>0</v>
      </c>
      <c r="AJ909" s="39">
        <v>0</v>
      </c>
      <c r="AK909" s="39">
        <v>0</v>
      </c>
      <c r="AL909" s="39">
        <v>1</v>
      </c>
      <c r="AM909" s="39">
        <v>0</v>
      </c>
      <c r="AN909" s="39">
        <v>0</v>
      </c>
      <c r="AO909" s="39">
        <v>0</v>
      </c>
      <c r="AP909" s="39"/>
    </row>
    <row r="910" spans="1:42">
      <c r="A910" s="27" t="s">
        <v>2743</v>
      </c>
      <c r="B910" s="27" t="s">
        <v>694</v>
      </c>
      <c r="C910" s="28">
        <v>47346</v>
      </c>
      <c r="D910" s="28">
        <v>273280</v>
      </c>
      <c r="E910" s="27" t="s">
        <v>1824</v>
      </c>
      <c r="F910" s="28">
        <v>427</v>
      </c>
      <c r="G910" s="28">
        <v>640</v>
      </c>
      <c r="H910" s="39">
        <v>2</v>
      </c>
      <c r="I910" s="40">
        <f t="shared" si="6"/>
        <v>0</v>
      </c>
      <c r="J910" s="33">
        <f t="shared" si="7"/>
        <v>0.66718750000000004</v>
      </c>
      <c r="K910" s="41">
        <v>3421.3429999999998</v>
      </c>
      <c r="L910" s="41">
        <v>69.002129999999994</v>
      </c>
      <c r="M910" s="39">
        <v>0</v>
      </c>
      <c r="N910" s="39">
        <v>0</v>
      </c>
      <c r="O910" s="39">
        <v>0</v>
      </c>
      <c r="P910" s="39">
        <v>0</v>
      </c>
      <c r="Q910" s="39">
        <v>0</v>
      </c>
      <c r="R910" s="39">
        <v>0</v>
      </c>
      <c r="S910" s="39">
        <v>1</v>
      </c>
      <c r="T910" s="39">
        <v>0</v>
      </c>
      <c r="U910" s="39">
        <v>0</v>
      </c>
      <c r="V910" s="39">
        <v>0</v>
      </c>
      <c r="W910" s="39">
        <v>0</v>
      </c>
      <c r="X910" s="39">
        <v>0</v>
      </c>
      <c r="Y910" s="39">
        <v>0</v>
      </c>
      <c r="Z910" s="39">
        <v>0</v>
      </c>
      <c r="AA910" s="39">
        <v>0</v>
      </c>
      <c r="AB910" s="39">
        <v>0</v>
      </c>
      <c r="AC910" s="39">
        <v>0</v>
      </c>
      <c r="AD910" s="39">
        <v>0</v>
      </c>
      <c r="AE910" s="39">
        <v>0</v>
      </c>
      <c r="AF910" s="39">
        <v>0</v>
      </c>
      <c r="AG910" s="39">
        <v>0</v>
      </c>
      <c r="AH910" s="39">
        <v>0</v>
      </c>
      <c r="AI910" s="39">
        <v>0</v>
      </c>
      <c r="AJ910" s="39">
        <v>0</v>
      </c>
      <c r="AK910" s="39">
        <v>0</v>
      </c>
      <c r="AL910" s="39">
        <v>1</v>
      </c>
      <c r="AM910" s="39">
        <v>0</v>
      </c>
      <c r="AN910" s="39">
        <v>0</v>
      </c>
      <c r="AO910" s="39">
        <v>0</v>
      </c>
      <c r="AP910" s="39"/>
    </row>
    <row r="911" spans="1:42">
      <c r="A911" s="27" t="s">
        <v>2744</v>
      </c>
      <c r="B911" s="27" t="s">
        <v>695</v>
      </c>
      <c r="C911" s="28">
        <v>45470</v>
      </c>
      <c r="D911" s="28">
        <v>273280</v>
      </c>
      <c r="E911" s="27" t="s">
        <v>1824</v>
      </c>
      <c r="F911" s="28">
        <v>427</v>
      </c>
      <c r="G911" s="28">
        <v>640</v>
      </c>
      <c r="H911" s="39">
        <v>2</v>
      </c>
      <c r="I911" s="40">
        <f t="shared" si="6"/>
        <v>0</v>
      </c>
      <c r="J911" s="33">
        <f t="shared" si="7"/>
        <v>0.66718750000000004</v>
      </c>
      <c r="K911" s="41">
        <v>3352.2179999999998</v>
      </c>
      <c r="L911" s="41">
        <v>71.532300000000006</v>
      </c>
      <c r="M911" s="39">
        <v>0</v>
      </c>
      <c r="N911" s="39">
        <v>0</v>
      </c>
      <c r="O911" s="39">
        <v>0</v>
      </c>
      <c r="P911" s="39">
        <v>0</v>
      </c>
      <c r="Q911" s="39">
        <v>0</v>
      </c>
      <c r="R911" s="39">
        <v>0</v>
      </c>
      <c r="S911" s="39">
        <v>1</v>
      </c>
      <c r="T911" s="39">
        <v>0</v>
      </c>
      <c r="U911" s="39">
        <v>0</v>
      </c>
      <c r="V911" s="39">
        <v>0</v>
      </c>
      <c r="W911" s="39">
        <v>0</v>
      </c>
      <c r="X911" s="39">
        <v>0</v>
      </c>
      <c r="Y911" s="39">
        <v>0</v>
      </c>
      <c r="Z911" s="39">
        <v>0</v>
      </c>
      <c r="AA911" s="39">
        <v>0</v>
      </c>
      <c r="AB911" s="39">
        <v>0</v>
      </c>
      <c r="AC911" s="39">
        <v>0</v>
      </c>
      <c r="AD911" s="39">
        <v>0</v>
      </c>
      <c r="AE911" s="39">
        <v>0</v>
      </c>
      <c r="AF911" s="39">
        <v>0</v>
      </c>
      <c r="AG911" s="39">
        <v>0</v>
      </c>
      <c r="AH911" s="39">
        <v>0</v>
      </c>
      <c r="AI911" s="39">
        <v>0</v>
      </c>
      <c r="AJ911" s="39">
        <v>0</v>
      </c>
      <c r="AK911" s="39">
        <v>0</v>
      </c>
      <c r="AL911" s="39">
        <v>1</v>
      </c>
      <c r="AM911" s="39">
        <v>0</v>
      </c>
      <c r="AN911" s="39">
        <v>0</v>
      </c>
      <c r="AO911" s="39">
        <v>0</v>
      </c>
      <c r="AP911" s="39"/>
    </row>
    <row r="912" spans="1:42">
      <c r="A912" s="27" t="s">
        <v>2745</v>
      </c>
      <c r="B912" s="27" t="s">
        <v>696</v>
      </c>
      <c r="C912" s="28">
        <v>35495</v>
      </c>
      <c r="D912" s="28">
        <v>273280</v>
      </c>
      <c r="E912" s="27" t="s">
        <v>1824</v>
      </c>
      <c r="F912" s="28">
        <v>427</v>
      </c>
      <c r="G912" s="28">
        <v>640</v>
      </c>
      <c r="H912" s="39">
        <v>2</v>
      </c>
      <c r="I912" s="40">
        <f t="shared" si="6"/>
        <v>0</v>
      </c>
      <c r="J912" s="33">
        <f t="shared" si="7"/>
        <v>0.66718750000000004</v>
      </c>
      <c r="K912" s="41">
        <v>2100.652</v>
      </c>
      <c r="L912" s="41">
        <v>75.250889999999998</v>
      </c>
      <c r="M912" s="39">
        <v>0</v>
      </c>
      <c r="N912" s="39">
        <v>0</v>
      </c>
      <c r="O912" s="39">
        <v>0</v>
      </c>
      <c r="P912" s="39">
        <v>0</v>
      </c>
      <c r="Q912" s="39">
        <v>0</v>
      </c>
      <c r="R912" s="39">
        <v>0</v>
      </c>
      <c r="S912" s="39">
        <v>1</v>
      </c>
      <c r="T912" s="39">
        <v>0</v>
      </c>
      <c r="U912" s="39">
        <v>0</v>
      </c>
      <c r="V912" s="39">
        <v>0</v>
      </c>
      <c r="W912" s="39">
        <v>0</v>
      </c>
      <c r="X912" s="39">
        <v>0</v>
      </c>
      <c r="Y912" s="39">
        <v>0</v>
      </c>
      <c r="Z912" s="39">
        <v>0</v>
      </c>
      <c r="AA912" s="39">
        <v>0</v>
      </c>
      <c r="AB912" s="39">
        <v>0</v>
      </c>
      <c r="AC912" s="39">
        <v>0</v>
      </c>
      <c r="AD912" s="39">
        <v>0</v>
      </c>
      <c r="AE912" s="39">
        <v>0</v>
      </c>
      <c r="AF912" s="39">
        <v>0</v>
      </c>
      <c r="AG912" s="39">
        <v>0</v>
      </c>
      <c r="AH912" s="39">
        <v>0</v>
      </c>
      <c r="AI912" s="39">
        <v>0</v>
      </c>
      <c r="AJ912" s="39">
        <v>0</v>
      </c>
      <c r="AK912" s="39">
        <v>0</v>
      </c>
      <c r="AL912" s="39">
        <v>1</v>
      </c>
      <c r="AM912" s="39">
        <v>0</v>
      </c>
      <c r="AN912" s="39">
        <v>0</v>
      </c>
      <c r="AO912" s="39">
        <v>0</v>
      </c>
      <c r="AP912" s="39"/>
    </row>
    <row r="913" spans="1:42">
      <c r="A913" s="27" t="s">
        <v>2746</v>
      </c>
      <c r="B913" s="27" t="s">
        <v>697</v>
      </c>
      <c r="C913" s="28">
        <v>39711</v>
      </c>
      <c r="D913" s="28">
        <v>273280</v>
      </c>
      <c r="E913" s="27" t="s">
        <v>1824</v>
      </c>
      <c r="F913" s="28">
        <v>427</v>
      </c>
      <c r="G913" s="28">
        <v>640</v>
      </c>
      <c r="H913" s="39">
        <v>2</v>
      </c>
      <c r="I913" s="40">
        <f t="shared" si="6"/>
        <v>0</v>
      </c>
      <c r="J913" s="33">
        <f t="shared" si="7"/>
        <v>0.66718750000000004</v>
      </c>
      <c r="K913" s="41">
        <v>2518.386</v>
      </c>
      <c r="L913" s="41">
        <v>74.644350000000003</v>
      </c>
      <c r="M913" s="39">
        <v>0</v>
      </c>
      <c r="N913" s="39">
        <v>0</v>
      </c>
      <c r="O913" s="39">
        <v>0</v>
      </c>
      <c r="P913" s="39">
        <v>0</v>
      </c>
      <c r="Q913" s="39">
        <v>0</v>
      </c>
      <c r="R913" s="39">
        <v>0</v>
      </c>
      <c r="S913" s="39">
        <v>1</v>
      </c>
      <c r="T913" s="39">
        <v>0</v>
      </c>
      <c r="U913" s="39">
        <v>0</v>
      </c>
      <c r="V913" s="39">
        <v>0</v>
      </c>
      <c r="W913" s="39">
        <v>0</v>
      </c>
      <c r="X913" s="39">
        <v>0</v>
      </c>
      <c r="Y913" s="39">
        <v>0</v>
      </c>
      <c r="Z913" s="39">
        <v>0</v>
      </c>
      <c r="AA913" s="39">
        <v>0</v>
      </c>
      <c r="AB913" s="39">
        <v>0</v>
      </c>
      <c r="AC913" s="39">
        <v>0</v>
      </c>
      <c r="AD913" s="39">
        <v>0</v>
      </c>
      <c r="AE913" s="39">
        <v>0</v>
      </c>
      <c r="AF913" s="39">
        <v>0</v>
      </c>
      <c r="AG913" s="39">
        <v>0</v>
      </c>
      <c r="AH913" s="39">
        <v>0</v>
      </c>
      <c r="AI913" s="39">
        <v>0</v>
      </c>
      <c r="AJ913" s="39">
        <v>0</v>
      </c>
      <c r="AK913" s="39">
        <v>0</v>
      </c>
      <c r="AL913" s="39">
        <v>1</v>
      </c>
      <c r="AM913" s="39">
        <v>0</v>
      </c>
      <c r="AN913" s="39">
        <v>0</v>
      </c>
      <c r="AO913" s="39">
        <v>0</v>
      </c>
      <c r="AP913" s="39"/>
    </row>
    <row r="914" spans="1:42">
      <c r="A914" s="27" t="s">
        <v>2747</v>
      </c>
      <c r="B914" s="27" t="s">
        <v>698</v>
      </c>
      <c r="C914" s="28">
        <v>45051</v>
      </c>
      <c r="D914" s="28">
        <v>273280</v>
      </c>
      <c r="E914" s="27" t="s">
        <v>1824</v>
      </c>
      <c r="F914" s="28">
        <v>427</v>
      </c>
      <c r="G914" s="28">
        <v>640</v>
      </c>
      <c r="H914" s="39">
        <v>2</v>
      </c>
      <c r="I914" s="40">
        <f t="shared" si="6"/>
        <v>0</v>
      </c>
      <c r="J914" s="33">
        <f t="shared" si="7"/>
        <v>0.66718750000000004</v>
      </c>
      <c r="K914" s="41">
        <v>3342.3890000000001</v>
      </c>
      <c r="L914" s="41">
        <v>73.537099999999995</v>
      </c>
      <c r="M914" s="39">
        <v>0</v>
      </c>
      <c r="N914" s="39">
        <v>0</v>
      </c>
      <c r="O914" s="39">
        <v>0</v>
      </c>
      <c r="P914" s="39">
        <v>0</v>
      </c>
      <c r="Q914" s="39">
        <v>0</v>
      </c>
      <c r="R914" s="39">
        <v>0</v>
      </c>
      <c r="S914" s="39">
        <v>1</v>
      </c>
      <c r="T914" s="39">
        <v>0</v>
      </c>
      <c r="U914" s="39">
        <v>0</v>
      </c>
      <c r="V914" s="39">
        <v>0</v>
      </c>
      <c r="W914" s="39">
        <v>0</v>
      </c>
      <c r="X914" s="39">
        <v>0</v>
      </c>
      <c r="Y914" s="39">
        <v>0</v>
      </c>
      <c r="Z914" s="39">
        <v>0</v>
      </c>
      <c r="AA914" s="39">
        <v>0</v>
      </c>
      <c r="AB914" s="39">
        <v>0</v>
      </c>
      <c r="AC914" s="39">
        <v>0</v>
      </c>
      <c r="AD914" s="39">
        <v>0</v>
      </c>
      <c r="AE914" s="39">
        <v>0</v>
      </c>
      <c r="AF914" s="39">
        <v>0</v>
      </c>
      <c r="AG914" s="39">
        <v>0</v>
      </c>
      <c r="AH914" s="39">
        <v>0</v>
      </c>
      <c r="AI914" s="39">
        <v>0</v>
      </c>
      <c r="AJ914" s="39">
        <v>0</v>
      </c>
      <c r="AK914" s="39">
        <v>0</v>
      </c>
      <c r="AL914" s="39">
        <v>1</v>
      </c>
      <c r="AM914" s="39">
        <v>0</v>
      </c>
      <c r="AN914" s="39">
        <v>0</v>
      </c>
      <c r="AO914" s="39">
        <v>0</v>
      </c>
      <c r="AP914" s="39"/>
    </row>
    <row r="915" spans="1:42">
      <c r="A915" s="27" t="s">
        <v>2748</v>
      </c>
      <c r="B915" s="27" t="s">
        <v>699</v>
      </c>
      <c r="C915" s="28">
        <v>39428</v>
      </c>
      <c r="D915" s="28">
        <v>273280</v>
      </c>
      <c r="E915" s="27" t="s">
        <v>1824</v>
      </c>
      <c r="F915" s="28">
        <v>427</v>
      </c>
      <c r="G915" s="28">
        <v>640</v>
      </c>
      <c r="H915" s="39">
        <v>2</v>
      </c>
      <c r="I915" s="40">
        <f t="shared" si="6"/>
        <v>0</v>
      </c>
      <c r="J915" s="33">
        <f t="shared" si="7"/>
        <v>0.66718750000000004</v>
      </c>
      <c r="K915" s="41">
        <v>2799.2020000000002</v>
      </c>
      <c r="L915" s="41">
        <v>79.246210000000005</v>
      </c>
      <c r="M915" s="39">
        <v>0</v>
      </c>
      <c r="N915" s="39">
        <v>0</v>
      </c>
      <c r="O915" s="39">
        <v>0</v>
      </c>
      <c r="P915" s="39">
        <v>0</v>
      </c>
      <c r="Q915" s="39">
        <v>0</v>
      </c>
      <c r="R915" s="39">
        <v>0</v>
      </c>
      <c r="S915" s="39">
        <v>1</v>
      </c>
      <c r="T915" s="39">
        <v>0</v>
      </c>
      <c r="U915" s="39">
        <v>0</v>
      </c>
      <c r="V915" s="39">
        <v>0</v>
      </c>
      <c r="W915" s="39">
        <v>0</v>
      </c>
      <c r="X915" s="39">
        <v>0</v>
      </c>
      <c r="Y915" s="39">
        <v>0</v>
      </c>
      <c r="Z915" s="39">
        <v>0</v>
      </c>
      <c r="AA915" s="39">
        <v>0</v>
      </c>
      <c r="AB915" s="39">
        <v>0</v>
      </c>
      <c r="AC915" s="39">
        <v>0</v>
      </c>
      <c r="AD915" s="39">
        <v>0</v>
      </c>
      <c r="AE915" s="39">
        <v>0</v>
      </c>
      <c r="AF915" s="39">
        <v>0</v>
      </c>
      <c r="AG915" s="39">
        <v>0</v>
      </c>
      <c r="AH915" s="39">
        <v>0</v>
      </c>
      <c r="AI915" s="39">
        <v>0</v>
      </c>
      <c r="AJ915" s="39">
        <v>0</v>
      </c>
      <c r="AK915" s="39">
        <v>0</v>
      </c>
      <c r="AL915" s="39">
        <v>1</v>
      </c>
      <c r="AM915" s="39">
        <v>0</v>
      </c>
      <c r="AN915" s="39">
        <v>0</v>
      </c>
      <c r="AO915" s="39">
        <v>0</v>
      </c>
      <c r="AP915" s="39"/>
    </row>
    <row r="916" spans="1:42">
      <c r="A916" s="27" t="s">
        <v>2749</v>
      </c>
      <c r="B916" s="27" t="s">
        <v>700</v>
      </c>
      <c r="C916" s="28">
        <v>43603</v>
      </c>
      <c r="D916" s="28">
        <v>273280</v>
      </c>
      <c r="E916" s="27" t="s">
        <v>1824</v>
      </c>
      <c r="F916" s="28">
        <v>427</v>
      </c>
      <c r="G916" s="28">
        <v>640</v>
      </c>
      <c r="H916" s="39">
        <v>2</v>
      </c>
      <c r="I916" s="40">
        <f t="shared" si="6"/>
        <v>0</v>
      </c>
      <c r="J916" s="33">
        <f t="shared" si="7"/>
        <v>0.66718750000000004</v>
      </c>
      <c r="K916" s="41">
        <v>3579.0549999999998</v>
      </c>
      <c r="L916" s="41">
        <v>74.131230000000002</v>
      </c>
      <c r="M916" s="39">
        <v>0</v>
      </c>
      <c r="N916" s="39">
        <v>0</v>
      </c>
      <c r="O916" s="39">
        <v>0</v>
      </c>
      <c r="P916" s="39">
        <v>0</v>
      </c>
      <c r="Q916" s="39">
        <v>0</v>
      </c>
      <c r="R916" s="39">
        <v>0</v>
      </c>
      <c r="S916" s="39">
        <v>1</v>
      </c>
      <c r="T916" s="39">
        <v>0</v>
      </c>
      <c r="U916" s="39">
        <v>0</v>
      </c>
      <c r="V916" s="39">
        <v>0</v>
      </c>
      <c r="W916" s="39">
        <v>0</v>
      </c>
      <c r="X916" s="39">
        <v>0</v>
      </c>
      <c r="Y916" s="39">
        <v>0</v>
      </c>
      <c r="Z916" s="39">
        <v>0</v>
      </c>
      <c r="AA916" s="39">
        <v>0</v>
      </c>
      <c r="AB916" s="39">
        <v>0</v>
      </c>
      <c r="AC916" s="39">
        <v>0</v>
      </c>
      <c r="AD916" s="39">
        <v>0</v>
      </c>
      <c r="AE916" s="39">
        <v>0</v>
      </c>
      <c r="AF916" s="39">
        <v>0</v>
      </c>
      <c r="AG916" s="39">
        <v>0</v>
      </c>
      <c r="AH916" s="39">
        <v>0</v>
      </c>
      <c r="AI916" s="39">
        <v>0</v>
      </c>
      <c r="AJ916" s="39">
        <v>0</v>
      </c>
      <c r="AK916" s="39">
        <v>0</v>
      </c>
      <c r="AL916" s="39">
        <v>1</v>
      </c>
      <c r="AM916" s="39">
        <v>0</v>
      </c>
      <c r="AN916" s="39">
        <v>0</v>
      </c>
      <c r="AO916" s="39">
        <v>0</v>
      </c>
      <c r="AP916" s="39"/>
    </row>
    <row r="917" spans="1:42">
      <c r="A917" s="27" t="s">
        <v>2750</v>
      </c>
      <c r="B917" s="27" t="s">
        <v>701</v>
      </c>
      <c r="C917" s="28">
        <v>70946</v>
      </c>
      <c r="D917" s="28">
        <v>273920</v>
      </c>
      <c r="E917" s="27" t="s">
        <v>1824</v>
      </c>
      <c r="F917" s="28">
        <v>428</v>
      </c>
      <c r="G917" s="28">
        <v>640</v>
      </c>
      <c r="H917" s="39">
        <v>2</v>
      </c>
      <c r="I917" s="40">
        <f t="shared" si="6"/>
        <v>0</v>
      </c>
      <c r="J917" s="33">
        <f t="shared" si="7"/>
        <v>0.66874999999999996</v>
      </c>
      <c r="K917" s="41">
        <v>1925.2439999999999</v>
      </c>
      <c r="L917" s="41">
        <v>53.816809999999997</v>
      </c>
      <c r="M917" s="39">
        <v>0</v>
      </c>
      <c r="N917" s="39">
        <v>0</v>
      </c>
      <c r="O917" s="39">
        <v>0</v>
      </c>
      <c r="P917" s="39">
        <v>0</v>
      </c>
      <c r="Q917" s="39">
        <v>0</v>
      </c>
      <c r="R917" s="39">
        <v>0</v>
      </c>
      <c r="S917" s="39">
        <v>1</v>
      </c>
      <c r="T917" s="39">
        <v>0</v>
      </c>
      <c r="U917" s="39">
        <v>0</v>
      </c>
      <c r="V917" s="39">
        <v>0</v>
      </c>
      <c r="W917" s="39">
        <v>0</v>
      </c>
      <c r="X917" s="39">
        <v>0</v>
      </c>
      <c r="Y917" s="39">
        <v>0</v>
      </c>
      <c r="Z917" s="39">
        <v>0</v>
      </c>
      <c r="AA917" s="39">
        <v>0</v>
      </c>
      <c r="AB917" s="39">
        <v>0</v>
      </c>
      <c r="AC917" s="39">
        <v>0</v>
      </c>
      <c r="AD917" s="39">
        <v>0</v>
      </c>
      <c r="AE917" s="39">
        <v>0</v>
      </c>
      <c r="AF917" s="39">
        <v>0</v>
      </c>
      <c r="AG917" s="39">
        <v>0</v>
      </c>
      <c r="AH917" s="39">
        <v>0</v>
      </c>
      <c r="AI917" s="39">
        <v>0</v>
      </c>
      <c r="AJ917" s="39">
        <v>0</v>
      </c>
      <c r="AK917" s="39">
        <v>0</v>
      </c>
      <c r="AL917" s="39">
        <v>1</v>
      </c>
      <c r="AM917" s="39">
        <v>0</v>
      </c>
      <c r="AN917" s="39">
        <v>0</v>
      </c>
      <c r="AO917" s="39">
        <v>0</v>
      </c>
      <c r="AP917" s="39"/>
    </row>
    <row r="918" spans="1:42">
      <c r="A918" s="27" t="s">
        <v>2751</v>
      </c>
      <c r="B918" s="27" t="s">
        <v>702</v>
      </c>
      <c r="C918" s="28">
        <v>111594</v>
      </c>
      <c r="D918" s="28">
        <v>307200</v>
      </c>
      <c r="E918" s="27" t="s">
        <v>1824</v>
      </c>
      <c r="F918" s="28">
        <v>480</v>
      </c>
      <c r="G918" s="28">
        <v>640</v>
      </c>
      <c r="H918" s="39">
        <v>2</v>
      </c>
      <c r="I918" s="40">
        <f t="shared" si="6"/>
        <v>1</v>
      </c>
      <c r="J918" s="33">
        <f t="shared" si="7"/>
        <v>0.75</v>
      </c>
      <c r="K918" s="41">
        <v>14078.2</v>
      </c>
      <c r="L918" s="41">
        <v>84.132800000000003</v>
      </c>
      <c r="M918" s="39">
        <v>0</v>
      </c>
      <c r="N918" s="39">
        <v>0</v>
      </c>
      <c r="O918" s="39">
        <v>0</v>
      </c>
      <c r="P918" s="39">
        <v>0</v>
      </c>
      <c r="Q918" s="39">
        <v>0</v>
      </c>
      <c r="R918" s="39">
        <v>0</v>
      </c>
      <c r="S918" s="39">
        <v>1</v>
      </c>
      <c r="T918" s="39">
        <v>0</v>
      </c>
      <c r="U918" s="39">
        <v>0</v>
      </c>
      <c r="V918" s="39">
        <v>0</v>
      </c>
      <c r="W918" s="39">
        <v>0</v>
      </c>
      <c r="X918" s="39">
        <v>0</v>
      </c>
      <c r="Y918" s="39">
        <v>0</v>
      </c>
      <c r="Z918" s="39">
        <v>0</v>
      </c>
      <c r="AA918" s="39">
        <v>0</v>
      </c>
      <c r="AB918" s="39">
        <v>0</v>
      </c>
      <c r="AC918" s="39">
        <v>0</v>
      </c>
      <c r="AD918" s="39">
        <v>0</v>
      </c>
      <c r="AE918" s="39">
        <v>0</v>
      </c>
      <c r="AF918" s="39">
        <v>0</v>
      </c>
      <c r="AG918" s="39">
        <v>0</v>
      </c>
      <c r="AH918" s="39">
        <v>0</v>
      </c>
      <c r="AI918" s="39">
        <v>0</v>
      </c>
      <c r="AJ918" s="39">
        <v>0</v>
      </c>
      <c r="AK918" s="39">
        <v>0</v>
      </c>
      <c r="AL918" s="39">
        <v>1</v>
      </c>
      <c r="AM918" s="39">
        <v>0</v>
      </c>
      <c r="AN918" s="39">
        <v>0</v>
      </c>
      <c r="AO918" s="39">
        <v>0</v>
      </c>
      <c r="AP918" s="39"/>
    </row>
    <row r="919" spans="1:42">
      <c r="A919" s="27" t="s">
        <v>2752</v>
      </c>
      <c r="B919" s="27" t="s">
        <v>703</v>
      </c>
      <c r="C919" s="28">
        <v>63327</v>
      </c>
      <c r="D919" s="28">
        <v>248960</v>
      </c>
      <c r="E919" s="27" t="s">
        <v>1824</v>
      </c>
      <c r="F919" s="28">
        <v>389</v>
      </c>
      <c r="G919" s="28">
        <v>640</v>
      </c>
      <c r="H919" s="39">
        <v>2</v>
      </c>
      <c r="I919" s="40">
        <f t="shared" si="6"/>
        <v>0</v>
      </c>
      <c r="J919" s="33">
        <f t="shared" si="7"/>
        <v>0.60781249999999998</v>
      </c>
      <c r="K919" s="41">
        <v>1950.875</v>
      </c>
      <c r="L919" s="41">
        <v>69.5381</v>
      </c>
      <c r="M919" s="39">
        <v>0</v>
      </c>
      <c r="N919" s="39">
        <v>0</v>
      </c>
      <c r="O919" s="39">
        <v>0</v>
      </c>
      <c r="P919" s="39">
        <v>0</v>
      </c>
      <c r="Q919" s="39">
        <v>0</v>
      </c>
      <c r="R919" s="39">
        <v>0</v>
      </c>
      <c r="S919" s="39">
        <v>1</v>
      </c>
      <c r="T919" s="39">
        <v>0</v>
      </c>
      <c r="U919" s="39">
        <v>0</v>
      </c>
      <c r="V919" s="39">
        <v>0</v>
      </c>
      <c r="W919" s="39">
        <v>0</v>
      </c>
      <c r="X919" s="39">
        <v>0</v>
      </c>
      <c r="Y919" s="39">
        <v>0</v>
      </c>
      <c r="Z919" s="39">
        <v>0</v>
      </c>
      <c r="AA919" s="39">
        <v>0</v>
      </c>
      <c r="AB919" s="39">
        <v>0</v>
      </c>
      <c r="AC919" s="39">
        <v>0</v>
      </c>
      <c r="AD919" s="39">
        <v>0</v>
      </c>
      <c r="AE919" s="39">
        <v>0</v>
      </c>
      <c r="AF919" s="39">
        <v>0</v>
      </c>
      <c r="AG919" s="39">
        <v>0</v>
      </c>
      <c r="AH919" s="39">
        <v>0</v>
      </c>
      <c r="AI919" s="39">
        <v>0</v>
      </c>
      <c r="AJ919" s="39">
        <v>0</v>
      </c>
      <c r="AK919" s="39">
        <v>0</v>
      </c>
      <c r="AL919" s="39">
        <v>1</v>
      </c>
      <c r="AM919" s="39">
        <v>0</v>
      </c>
      <c r="AN919" s="39">
        <v>0</v>
      </c>
      <c r="AO919" s="39">
        <v>0</v>
      </c>
      <c r="AP919" s="39"/>
    </row>
    <row r="920" spans="1:42">
      <c r="A920" s="27" t="s">
        <v>2753</v>
      </c>
      <c r="B920" s="27" t="s">
        <v>704</v>
      </c>
      <c r="C920" s="28">
        <v>94386</v>
      </c>
      <c r="D920" s="28">
        <v>354560</v>
      </c>
      <c r="E920" s="27" t="s">
        <v>1824</v>
      </c>
      <c r="F920" s="28">
        <v>554</v>
      </c>
      <c r="G920" s="28">
        <v>640</v>
      </c>
      <c r="H920" s="39">
        <v>2</v>
      </c>
      <c r="I920" s="40">
        <f t="shared" si="6"/>
        <v>1</v>
      </c>
      <c r="J920" s="33">
        <f t="shared" si="7"/>
        <v>0.86562499999999998</v>
      </c>
      <c r="K920" s="41">
        <v>2666.5909999999999</v>
      </c>
      <c r="L920" s="41">
        <v>70.356229999999996</v>
      </c>
      <c r="M920" s="39">
        <v>0</v>
      </c>
      <c r="N920" s="39">
        <v>0</v>
      </c>
      <c r="O920" s="39">
        <v>0</v>
      </c>
      <c r="P920" s="39">
        <v>0</v>
      </c>
      <c r="Q920" s="39">
        <v>0</v>
      </c>
      <c r="R920" s="39">
        <v>0</v>
      </c>
      <c r="S920" s="39">
        <v>1</v>
      </c>
      <c r="T920" s="39">
        <v>0</v>
      </c>
      <c r="U920" s="39">
        <v>0</v>
      </c>
      <c r="V920" s="39">
        <v>0</v>
      </c>
      <c r="W920" s="39">
        <v>0</v>
      </c>
      <c r="X920" s="39">
        <v>0</v>
      </c>
      <c r="Y920" s="39">
        <v>0</v>
      </c>
      <c r="Z920" s="39">
        <v>0</v>
      </c>
      <c r="AA920" s="39">
        <v>0</v>
      </c>
      <c r="AB920" s="39">
        <v>0</v>
      </c>
      <c r="AC920" s="39">
        <v>0</v>
      </c>
      <c r="AD920" s="39">
        <v>0</v>
      </c>
      <c r="AE920" s="39">
        <v>0</v>
      </c>
      <c r="AF920" s="39">
        <v>0</v>
      </c>
      <c r="AG920" s="39">
        <v>0</v>
      </c>
      <c r="AH920" s="39">
        <v>0</v>
      </c>
      <c r="AI920" s="39">
        <v>0</v>
      </c>
      <c r="AJ920" s="39">
        <v>0</v>
      </c>
      <c r="AK920" s="39">
        <v>0</v>
      </c>
      <c r="AL920" s="39">
        <v>1</v>
      </c>
      <c r="AM920" s="39">
        <v>0</v>
      </c>
      <c r="AN920" s="39">
        <v>0</v>
      </c>
      <c r="AO920" s="39">
        <v>0</v>
      </c>
      <c r="AP920" s="39"/>
    </row>
    <row r="921" spans="1:42">
      <c r="A921" s="27" t="s">
        <v>2754</v>
      </c>
      <c r="B921" s="27" t="s">
        <v>705</v>
      </c>
      <c r="C921" s="28">
        <v>70298</v>
      </c>
      <c r="D921" s="28">
        <v>320000</v>
      </c>
      <c r="E921" s="27" t="s">
        <v>1824</v>
      </c>
      <c r="F921" s="28">
        <v>500</v>
      </c>
      <c r="G921" s="28">
        <v>640</v>
      </c>
      <c r="H921" s="39">
        <v>2</v>
      </c>
      <c r="I921" s="40">
        <f t="shared" si="6"/>
        <v>0</v>
      </c>
      <c r="J921" s="33">
        <f t="shared" si="7"/>
        <v>0.78125</v>
      </c>
      <c r="K921" s="41">
        <v>2670.9859999999999</v>
      </c>
      <c r="L921" s="41">
        <v>85.32987</v>
      </c>
      <c r="M921" s="39">
        <v>0</v>
      </c>
      <c r="N921" s="39">
        <v>0</v>
      </c>
      <c r="O921" s="39">
        <v>0</v>
      </c>
      <c r="P921" s="39">
        <v>0</v>
      </c>
      <c r="Q921" s="39">
        <v>0</v>
      </c>
      <c r="R921" s="39">
        <v>0</v>
      </c>
      <c r="S921" s="39">
        <v>1</v>
      </c>
      <c r="T921" s="39">
        <v>0</v>
      </c>
      <c r="U921" s="39">
        <v>0</v>
      </c>
      <c r="V921" s="39">
        <v>0</v>
      </c>
      <c r="W921" s="39">
        <v>0</v>
      </c>
      <c r="X921" s="39">
        <v>0</v>
      </c>
      <c r="Y921" s="39">
        <v>0</v>
      </c>
      <c r="Z921" s="39">
        <v>0</v>
      </c>
      <c r="AA921" s="39">
        <v>0</v>
      </c>
      <c r="AB921" s="39">
        <v>0</v>
      </c>
      <c r="AC921" s="39">
        <v>0</v>
      </c>
      <c r="AD921" s="39">
        <v>0</v>
      </c>
      <c r="AE921" s="39">
        <v>0</v>
      </c>
      <c r="AF921" s="39">
        <v>0</v>
      </c>
      <c r="AG921" s="39">
        <v>0</v>
      </c>
      <c r="AH921" s="39">
        <v>0</v>
      </c>
      <c r="AI921" s="39">
        <v>0</v>
      </c>
      <c r="AJ921" s="39">
        <v>0</v>
      </c>
      <c r="AK921" s="39">
        <v>0</v>
      </c>
      <c r="AL921" s="39">
        <v>1</v>
      </c>
      <c r="AM921" s="39">
        <v>0</v>
      </c>
      <c r="AN921" s="39">
        <v>0</v>
      </c>
      <c r="AO921" s="39">
        <v>0</v>
      </c>
      <c r="AP921" s="39"/>
    </row>
    <row r="922" spans="1:42">
      <c r="A922" s="27" t="s">
        <v>2755</v>
      </c>
      <c r="B922" s="27" t="s">
        <v>706</v>
      </c>
      <c r="C922" s="28">
        <v>67969</v>
      </c>
      <c r="D922" s="28">
        <v>300160</v>
      </c>
      <c r="E922" s="27" t="s">
        <v>1824</v>
      </c>
      <c r="F922" s="28">
        <v>469</v>
      </c>
      <c r="G922" s="28">
        <v>640</v>
      </c>
      <c r="H922" s="39">
        <v>2</v>
      </c>
      <c r="I922" s="40">
        <f t="shared" si="6"/>
        <v>0</v>
      </c>
      <c r="J922" s="33">
        <f t="shared" si="7"/>
        <v>0.73281249999999998</v>
      </c>
      <c r="K922" s="41">
        <v>2733.9110000000001</v>
      </c>
      <c r="L922" s="41">
        <v>84.752930000000006</v>
      </c>
      <c r="M922" s="39">
        <v>0</v>
      </c>
      <c r="N922" s="39">
        <v>0</v>
      </c>
      <c r="O922" s="39">
        <v>0</v>
      </c>
      <c r="P922" s="39">
        <v>0</v>
      </c>
      <c r="Q922" s="39">
        <v>0</v>
      </c>
      <c r="R922" s="39">
        <v>0</v>
      </c>
      <c r="S922" s="39">
        <v>1</v>
      </c>
      <c r="T922" s="39">
        <v>0</v>
      </c>
      <c r="U922" s="39">
        <v>0</v>
      </c>
      <c r="V922" s="39">
        <v>0</v>
      </c>
      <c r="W922" s="39">
        <v>0</v>
      </c>
      <c r="X922" s="39">
        <v>0</v>
      </c>
      <c r="Y922" s="39">
        <v>0</v>
      </c>
      <c r="Z922" s="39">
        <v>0</v>
      </c>
      <c r="AA922" s="39">
        <v>0</v>
      </c>
      <c r="AB922" s="39">
        <v>0</v>
      </c>
      <c r="AC922" s="39">
        <v>0</v>
      </c>
      <c r="AD922" s="39">
        <v>0</v>
      </c>
      <c r="AE922" s="39">
        <v>0</v>
      </c>
      <c r="AF922" s="39">
        <v>0</v>
      </c>
      <c r="AG922" s="39">
        <v>0</v>
      </c>
      <c r="AH922" s="39">
        <v>0</v>
      </c>
      <c r="AI922" s="39">
        <v>0</v>
      </c>
      <c r="AJ922" s="39">
        <v>0</v>
      </c>
      <c r="AK922" s="39">
        <v>0</v>
      </c>
      <c r="AL922" s="39">
        <v>1</v>
      </c>
      <c r="AM922" s="39">
        <v>0</v>
      </c>
      <c r="AN922" s="39">
        <v>0</v>
      </c>
      <c r="AO922" s="39">
        <v>0</v>
      </c>
      <c r="AP922" s="39"/>
    </row>
    <row r="923" spans="1:42">
      <c r="A923" s="27" t="s">
        <v>2756</v>
      </c>
      <c r="B923" s="27" t="s">
        <v>707</v>
      </c>
      <c r="C923" s="28">
        <v>77096</v>
      </c>
      <c r="D923" s="28">
        <v>263040</v>
      </c>
      <c r="E923" s="27" t="s">
        <v>1824</v>
      </c>
      <c r="F923" s="28">
        <v>411</v>
      </c>
      <c r="G923" s="28">
        <v>640</v>
      </c>
      <c r="H923" s="39">
        <v>2</v>
      </c>
      <c r="I923" s="40">
        <f t="shared" si="6"/>
        <v>0</v>
      </c>
      <c r="J923" s="33">
        <f t="shared" si="7"/>
        <v>0.64218750000000002</v>
      </c>
      <c r="K923" s="41">
        <v>6086.5889999999999</v>
      </c>
      <c r="L923" s="41">
        <v>77.815839999999994</v>
      </c>
      <c r="M923" s="39">
        <v>0</v>
      </c>
      <c r="N923" s="39">
        <v>0</v>
      </c>
      <c r="O923" s="39">
        <v>0</v>
      </c>
      <c r="P923" s="39">
        <v>0</v>
      </c>
      <c r="Q923" s="39">
        <v>0</v>
      </c>
      <c r="R923" s="39">
        <v>0</v>
      </c>
      <c r="S923" s="39">
        <v>1</v>
      </c>
      <c r="T923" s="39">
        <v>0</v>
      </c>
      <c r="U923" s="39">
        <v>0</v>
      </c>
      <c r="V923" s="39">
        <v>0</v>
      </c>
      <c r="W923" s="39">
        <v>0</v>
      </c>
      <c r="X923" s="39">
        <v>0</v>
      </c>
      <c r="Y923" s="39">
        <v>0</v>
      </c>
      <c r="Z923" s="39">
        <v>0</v>
      </c>
      <c r="AA923" s="39">
        <v>0</v>
      </c>
      <c r="AB923" s="39">
        <v>0</v>
      </c>
      <c r="AC923" s="39">
        <v>0</v>
      </c>
      <c r="AD923" s="39">
        <v>0</v>
      </c>
      <c r="AE923" s="39">
        <v>0</v>
      </c>
      <c r="AF923" s="39">
        <v>0</v>
      </c>
      <c r="AG923" s="39">
        <v>0</v>
      </c>
      <c r="AH923" s="39">
        <v>0</v>
      </c>
      <c r="AI923" s="39">
        <v>0</v>
      </c>
      <c r="AJ923" s="39">
        <v>0</v>
      </c>
      <c r="AK923" s="39">
        <v>0</v>
      </c>
      <c r="AL923" s="39">
        <v>1</v>
      </c>
      <c r="AM923" s="39">
        <v>0</v>
      </c>
      <c r="AN923" s="39">
        <v>0</v>
      </c>
      <c r="AO923" s="39">
        <v>0</v>
      </c>
      <c r="AP923" s="39"/>
    </row>
    <row r="924" spans="1:42">
      <c r="A924" s="27" t="s">
        <v>2757</v>
      </c>
      <c r="B924" s="27" t="s">
        <v>708</v>
      </c>
      <c r="C924" s="28">
        <v>75838</v>
      </c>
      <c r="D924" s="28">
        <v>272640</v>
      </c>
      <c r="E924" s="27" t="s">
        <v>1824</v>
      </c>
      <c r="F924" s="28">
        <v>426</v>
      </c>
      <c r="G924" s="28">
        <v>640</v>
      </c>
      <c r="H924" s="39">
        <v>2</v>
      </c>
      <c r="I924" s="40">
        <f t="shared" si="6"/>
        <v>0</v>
      </c>
      <c r="J924" s="33">
        <f t="shared" si="7"/>
        <v>0.66562500000000002</v>
      </c>
      <c r="K924" s="41">
        <v>3148.049</v>
      </c>
      <c r="L924" s="41">
        <v>51.311819999999997</v>
      </c>
      <c r="M924" s="39">
        <v>0</v>
      </c>
      <c r="N924" s="39">
        <v>0</v>
      </c>
      <c r="O924" s="39">
        <v>0</v>
      </c>
      <c r="P924" s="39">
        <v>0</v>
      </c>
      <c r="Q924" s="39">
        <v>0</v>
      </c>
      <c r="R924" s="39">
        <v>0</v>
      </c>
      <c r="S924" s="39">
        <v>1</v>
      </c>
      <c r="T924" s="39">
        <v>0</v>
      </c>
      <c r="U924" s="39">
        <v>0</v>
      </c>
      <c r="V924" s="39">
        <v>0</v>
      </c>
      <c r="W924" s="39">
        <v>0</v>
      </c>
      <c r="X924" s="39">
        <v>0</v>
      </c>
      <c r="Y924" s="39">
        <v>0</v>
      </c>
      <c r="Z924" s="39">
        <v>0</v>
      </c>
      <c r="AA924" s="39">
        <v>0</v>
      </c>
      <c r="AB924" s="39">
        <v>0</v>
      </c>
      <c r="AC924" s="39">
        <v>0</v>
      </c>
      <c r="AD924" s="39">
        <v>0</v>
      </c>
      <c r="AE924" s="39">
        <v>0</v>
      </c>
      <c r="AF924" s="39">
        <v>0</v>
      </c>
      <c r="AG924" s="39">
        <v>0</v>
      </c>
      <c r="AH924" s="39">
        <v>0</v>
      </c>
      <c r="AI924" s="39">
        <v>0</v>
      </c>
      <c r="AJ924" s="39">
        <v>0</v>
      </c>
      <c r="AK924" s="39">
        <v>0</v>
      </c>
      <c r="AL924" s="39">
        <v>1</v>
      </c>
      <c r="AM924" s="39">
        <v>0</v>
      </c>
      <c r="AN924" s="39">
        <v>0</v>
      </c>
      <c r="AO924" s="39">
        <v>0</v>
      </c>
      <c r="AP924" s="39"/>
    </row>
    <row r="925" spans="1:42">
      <c r="A925" s="27" t="s">
        <v>2758</v>
      </c>
      <c r="B925" s="27" t="s">
        <v>709</v>
      </c>
      <c r="C925" s="28">
        <v>66789</v>
      </c>
      <c r="D925" s="28">
        <v>225920</v>
      </c>
      <c r="E925" s="27" t="s">
        <v>1824</v>
      </c>
      <c r="F925" s="28">
        <v>353</v>
      </c>
      <c r="G925" s="28">
        <v>640</v>
      </c>
      <c r="H925" s="39">
        <v>2</v>
      </c>
      <c r="I925" s="40">
        <f t="shared" si="6"/>
        <v>0</v>
      </c>
      <c r="J925" s="33">
        <f t="shared" si="7"/>
        <v>0.55156249999999996</v>
      </c>
      <c r="K925" s="41">
        <v>4959.1419999999998</v>
      </c>
      <c r="L925" s="41">
        <v>65.410179999999997</v>
      </c>
      <c r="M925" s="39">
        <v>0</v>
      </c>
      <c r="N925" s="39">
        <v>0</v>
      </c>
      <c r="O925" s="39">
        <v>0</v>
      </c>
      <c r="P925" s="39">
        <v>0</v>
      </c>
      <c r="Q925" s="39">
        <v>0</v>
      </c>
      <c r="R925" s="39">
        <v>0</v>
      </c>
      <c r="S925" s="39">
        <v>1</v>
      </c>
      <c r="T925" s="39">
        <v>0</v>
      </c>
      <c r="U925" s="39">
        <v>0</v>
      </c>
      <c r="V925" s="39">
        <v>0</v>
      </c>
      <c r="W925" s="39">
        <v>0</v>
      </c>
      <c r="X925" s="39">
        <v>0</v>
      </c>
      <c r="Y925" s="39">
        <v>0</v>
      </c>
      <c r="Z925" s="39">
        <v>0</v>
      </c>
      <c r="AA925" s="39">
        <v>0</v>
      </c>
      <c r="AB925" s="39">
        <v>0</v>
      </c>
      <c r="AC925" s="39">
        <v>0</v>
      </c>
      <c r="AD925" s="39">
        <v>0</v>
      </c>
      <c r="AE925" s="39">
        <v>0</v>
      </c>
      <c r="AF925" s="39">
        <v>0</v>
      </c>
      <c r="AG925" s="39">
        <v>0</v>
      </c>
      <c r="AH925" s="39">
        <v>0</v>
      </c>
      <c r="AI925" s="39">
        <v>0</v>
      </c>
      <c r="AJ925" s="39">
        <v>0</v>
      </c>
      <c r="AK925" s="39">
        <v>0</v>
      </c>
      <c r="AL925" s="39">
        <v>1</v>
      </c>
      <c r="AM925" s="39">
        <v>0</v>
      </c>
      <c r="AN925" s="39">
        <v>0</v>
      </c>
      <c r="AO925" s="39">
        <v>0</v>
      </c>
      <c r="AP925" s="39"/>
    </row>
    <row r="926" spans="1:42">
      <c r="A926" s="27" t="s">
        <v>2759</v>
      </c>
      <c r="B926" s="27" t="s">
        <v>710</v>
      </c>
      <c r="C926" s="28">
        <v>57826</v>
      </c>
      <c r="D926" s="28">
        <v>208000</v>
      </c>
      <c r="E926" s="27" t="s">
        <v>1824</v>
      </c>
      <c r="F926" s="28">
        <v>325</v>
      </c>
      <c r="G926" s="28">
        <v>640</v>
      </c>
      <c r="H926" s="39">
        <v>2</v>
      </c>
      <c r="I926" s="40">
        <f t="shared" si="6"/>
        <v>0</v>
      </c>
      <c r="J926" s="33">
        <f t="shared" si="7"/>
        <v>0.5078125</v>
      </c>
      <c r="K926" s="41">
        <v>4355.6559999999999</v>
      </c>
      <c r="L926" s="41">
        <v>74.338279999999997</v>
      </c>
      <c r="M926" s="39">
        <v>0</v>
      </c>
      <c r="N926" s="39">
        <v>0</v>
      </c>
      <c r="O926" s="39">
        <v>0</v>
      </c>
      <c r="P926" s="39">
        <v>0</v>
      </c>
      <c r="Q926" s="39">
        <v>0</v>
      </c>
      <c r="R926" s="39">
        <v>0</v>
      </c>
      <c r="S926" s="39">
        <v>1</v>
      </c>
      <c r="T926" s="39">
        <v>0</v>
      </c>
      <c r="U926" s="39">
        <v>0</v>
      </c>
      <c r="V926" s="39">
        <v>0</v>
      </c>
      <c r="W926" s="39">
        <v>0</v>
      </c>
      <c r="X926" s="39">
        <v>0</v>
      </c>
      <c r="Y926" s="39">
        <v>0</v>
      </c>
      <c r="Z926" s="39">
        <v>0</v>
      </c>
      <c r="AA926" s="39">
        <v>0</v>
      </c>
      <c r="AB926" s="39">
        <v>0</v>
      </c>
      <c r="AC926" s="39">
        <v>0</v>
      </c>
      <c r="AD926" s="39">
        <v>0</v>
      </c>
      <c r="AE926" s="39">
        <v>0</v>
      </c>
      <c r="AF926" s="39">
        <v>0</v>
      </c>
      <c r="AG926" s="39">
        <v>0</v>
      </c>
      <c r="AH926" s="39">
        <v>0</v>
      </c>
      <c r="AI926" s="39">
        <v>0</v>
      </c>
      <c r="AJ926" s="39">
        <v>0</v>
      </c>
      <c r="AK926" s="39">
        <v>0</v>
      </c>
      <c r="AL926" s="39">
        <v>1</v>
      </c>
      <c r="AM926" s="39">
        <v>0</v>
      </c>
      <c r="AN926" s="39">
        <v>0</v>
      </c>
      <c r="AO926" s="39">
        <v>0</v>
      </c>
      <c r="AP926" s="39"/>
    </row>
    <row r="927" spans="1:42">
      <c r="A927" s="27" t="s">
        <v>2760</v>
      </c>
      <c r="B927" s="27" t="s">
        <v>1595</v>
      </c>
      <c r="C927" s="28">
        <v>3523</v>
      </c>
      <c r="D927" s="28">
        <v>13160</v>
      </c>
      <c r="E927" s="27" t="s">
        <v>1824</v>
      </c>
      <c r="F927" s="28">
        <v>94</v>
      </c>
      <c r="G927" s="28">
        <v>140</v>
      </c>
      <c r="H927" s="39">
        <v>0</v>
      </c>
      <c r="I927" s="40">
        <f t="shared" si="6"/>
        <v>0</v>
      </c>
      <c r="J927" s="33">
        <f t="shared" si="7"/>
        <v>0.67142857142857137</v>
      </c>
      <c r="K927" s="41">
        <v>2346.172</v>
      </c>
      <c r="L927" s="41">
        <v>62.580019999999998</v>
      </c>
      <c r="M927" s="39">
        <v>0</v>
      </c>
      <c r="N927" s="39">
        <v>0</v>
      </c>
      <c r="O927" s="39">
        <v>0</v>
      </c>
      <c r="P927" s="39">
        <v>0</v>
      </c>
      <c r="Q927" s="39">
        <v>0</v>
      </c>
      <c r="R927" s="39">
        <v>0</v>
      </c>
      <c r="S927" s="39">
        <v>1</v>
      </c>
      <c r="T927" s="39">
        <v>0</v>
      </c>
      <c r="U927" s="39">
        <v>0</v>
      </c>
      <c r="V927" s="39">
        <v>0</v>
      </c>
      <c r="W927" s="39">
        <v>0</v>
      </c>
      <c r="X927" s="39">
        <v>0</v>
      </c>
      <c r="Y927" s="39">
        <v>0</v>
      </c>
      <c r="Z927" s="39">
        <v>0</v>
      </c>
      <c r="AA927" s="39">
        <v>0</v>
      </c>
      <c r="AB927" s="39">
        <v>0</v>
      </c>
      <c r="AC927" s="39">
        <v>0</v>
      </c>
      <c r="AD927" s="39">
        <v>0</v>
      </c>
      <c r="AE927" s="39">
        <v>0</v>
      </c>
      <c r="AF927" s="39">
        <v>0</v>
      </c>
      <c r="AG927" s="39">
        <v>0</v>
      </c>
      <c r="AH927" s="39">
        <v>0</v>
      </c>
      <c r="AI927" s="39">
        <v>0</v>
      </c>
      <c r="AJ927" s="39">
        <v>0</v>
      </c>
      <c r="AK927" s="39">
        <v>0</v>
      </c>
      <c r="AL927" s="39">
        <v>0</v>
      </c>
      <c r="AM927" s="39">
        <v>1</v>
      </c>
      <c r="AN927" s="39">
        <v>0</v>
      </c>
      <c r="AO927" s="39">
        <v>0</v>
      </c>
      <c r="AP927" s="39"/>
    </row>
    <row r="928" spans="1:42">
      <c r="A928" s="27" t="s">
        <v>2761</v>
      </c>
      <c r="B928" s="27" t="s">
        <v>711</v>
      </c>
      <c r="C928" s="28">
        <v>43475</v>
      </c>
      <c r="D928" s="28">
        <v>271360</v>
      </c>
      <c r="E928" s="27" t="s">
        <v>1824</v>
      </c>
      <c r="F928" s="28">
        <v>424</v>
      </c>
      <c r="G928" s="28">
        <v>640</v>
      </c>
      <c r="H928" s="39">
        <v>2</v>
      </c>
      <c r="I928" s="40">
        <f t="shared" si="6"/>
        <v>0</v>
      </c>
      <c r="J928" s="33">
        <f t="shared" si="7"/>
        <v>0.66249999999999998</v>
      </c>
      <c r="K928" s="41">
        <v>1659.354</v>
      </c>
      <c r="L928" s="41">
        <v>80.487459999999999</v>
      </c>
      <c r="M928" s="39">
        <v>0</v>
      </c>
      <c r="N928" s="39">
        <v>0</v>
      </c>
      <c r="O928" s="39">
        <v>0</v>
      </c>
      <c r="P928" s="39">
        <v>0</v>
      </c>
      <c r="Q928" s="39">
        <v>0</v>
      </c>
      <c r="R928" s="39">
        <v>0</v>
      </c>
      <c r="S928" s="39">
        <v>1</v>
      </c>
      <c r="T928" s="39">
        <v>0</v>
      </c>
      <c r="U928" s="39">
        <v>0</v>
      </c>
      <c r="V928" s="39">
        <v>0</v>
      </c>
      <c r="W928" s="39">
        <v>0</v>
      </c>
      <c r="X928" s="39">
        <v>0</v>
      </c>
      <c r="Y928" s="39">
        <v>0</v>
      </c>
      <c r="Z928" s="39">
        <v>0</v>
      </c>
      <c r="AA928" s="39">
        <v>0</v>
      </c>
      <c r="AB928" s="39">
        <v>0</v>
      </c>
      <c r="AC928" s="39">
        <v>0</v>
      </c>
      <c r="AD928" s="39">
        <v>0</v>
      </c>
      <c r="AE928" s="39">
        <v>0</v>
      </c>
      <c r="AF928" s="39">
        <v>0</v>
      </c>
      <c r="AG928" s="39">
        <v>0</v>
      </c>
      <c r="AH928" s="39">
        <v>0</v>
      </c>
      <c r="AI928" s="39">
        <v>0</v>
      </c>
      <c r="AJ928" s="39">
        <v>0</v>
      </c>
      <c r="AK928" s="39">
        <v>0</v>
      </c>
      <c r="AL928" s="39">
        <v>0</v>
      </c>
      <c r="AM928" s="39">
        <v>1</v>
      </c>
      <c r="AN928" s="39">
        <v>0</v>
      </c>
      <c r="AO928" s="39">
        <v>0</v>
      </c>
      <c r="AP928" s="39"/>
    </row>
    <row r="929" spans="1:42">
      <c r="A929" s="27" t="s">
        <v>2762</v>
      </c>
      <c r="B929" s="27" t="s">
        <v>713</v>
      </c>
      <c r="C929" s="28">
        <v>44934</v>
      </c>
      <c r="D929" s="28">
        <v>271360</v>
      </c>
      <c r="E929" s="27" t="s">
        <v>1824</v>
      </c>
      <c r="F929" s="28">
        <v>424</v>
      </c>
      <c r="G929" s="28">
        <v>640</v>
      </c>
      <c r="H929" s="39">
        <v>2</v>
      </c>
      <c r="I929" s="40">
        <f t="shared" si="6"/>
        <v>0</v>
      </c>
      <c r="J929" s="33">
        <f t="shared" si="7"/>
        <v>0.66249999999999998</v>
      </c>
      <c r="K929" s="41">
        <v>1647.1890000000001</v>
      </c>
      <c r="L929" s="41">
        <v>74.757390000000001</v>
      </c>
      <c r="M929" s="39">
        <v>0</v>
      </c>
      <c r="N929" s="39">
        <v>0</v>
      </c>
      <c r="O929" s="39">
        <v>0</v>
      </c>
      <c r="P929" s="39">
        <v>0</v>
      </c>
      <c r="Q929" s="39">
        <v>0</v>
      </c>
      <c r="R929" s="39">
        <v>0</v>
      </c>
      <c r="S929" s="39">
        <v>1</v>
      </c>
      <c r="T929" s="39">
        <v>0</v>
      </c>
      <c r="U929" s="39">
        <v>0</v>
      </c>
      <c r="V929" s="39">
        <v>0</v>
      </c>
      <c r="W929" s="39">
        <v>0</v>
      </c>
      <c r="X929" s="39">
        <v>0</v>
      </c>
      <c r="Y929" s="39">
        <v>0</v>
      </c>
      <c r="Z929" s="39">
        <v>0</v>
      </c>
      <c r="AA929" s="39">
        <v>0</v>
      </c>
      <c r="AB929" s="39">
        <v>0</v>
      </c>
      <c r="AC929" s="39">
        <v>0</v>
      </c>
      <c r="AD929" s="39">
        <v>0</v>
      </c>
      <c r="AE929" s="39">
        <v>0</v>
      </c>
      <c r="AF929" s="39">
        <v>0</v>
      </c>
      <c r="AG929" s="39">
        <v>0</v>
      </c>
      <c r="AH929" s="39">
        <v>0</v>
      </c>
      <c r="AI929" s="39">
        <v>0</v>
      </c>
      <c r="AJ929" s="39">
        <v>0</v>
      </c>
      <c r="AK929" s="39">
        <v>0</v>
      </c>
      <c r="AL929" s="39">
        <v>0</v>
      </c>
      <c r="AM929" s="39">
        <v>1</v>
      </c>
      <c r="AN929" s="39">
        <v>0</v>
      </c>
      <c r="AO929" s="39">
        <v>0</v>
      </c>
      <c r="AP929" s="39"/>
    </row>
    <row r="930" spans="1:42">
      <c r="A930" s="27" t="s">
        <v>2763</v>
      </c>
      <c r="B930" s="27" t="s">
        <v>1782</v>
      </c>
      <c r="C930" s="28">
        <v>43465</v>
      </c>
      <c r="D930" s="28">
        <v>271360</v>
      </c>
      <c r="E930" s="27" t="s">
        <v>1824</v>
      </c>
      <c r="F930" s="28">
        <v>424</v>
      </c>
      <c r="G930" s="28">
        <v>640</v>
      </c>
      <c r="H930" s="39">
        <v>2</v>
      </c>
      <c r="I930" s="40">
        <f t="shared" si="6"/>
        <v>0</v>
      </c>
      <c r="J930" s="33">
        <f t="shared" si="7"/>
        <v>0.66249999999999998</v>
      </c>
      <c r="K930" s="41">
        <v>1973.962</v>
      </c>
      <c r="L930" s="41">
        <v>80.195220000000006</v>
      </c>
      <c r="M930" s="39">
        <v>0</v>
      </c>
      <c r="N930" s="39">
        <v>0</v>
      </c>
      <c r="O930" s="39">
        <v>0</v>
      </c>
      <c r="P930" s="39">
        <v>0</v>
      </c>
      <c r="Q930" s="39">
        <v>0</v>
      </c>
      <c r="R930" s="39">
        <v>0</v>
      </c>
      <c r="S930" s="39">
        <v>1</v>
      </c>
      <c r="T930" s="39">
        <v>0</v>
      </c>
      <c r="U930" s="39">
        <v>0</v>
      </c>
      <c r="V930" s="39">
        <v>0</v>
      </c>
      <c r="W930" s="39">
        <v>0</v>
      </c>
      <c r="X930" s="39">
        <v>0</v>
      </c>
      <c r="Y930" s="39">
        <v>0</v>
      </c>
      <c r="Z930" s="39">
        <v>0</v>
      </c>
      <c r="AA930" s="39">
        <v>0</v>
      </c>
      <c r="AB930" s="39">
        <v>0</v>
      </c>
      <c r="AC930" s="39">
        <v>0</v>
      </c>
      <c r="AD930" s="39">
        <v>0</v>
      </c>
      <c r="AE930" s="39">
        <v>0</v>
      </c>
      <c r="AF930" s="39">
        <v>0</v>
      </c>
      <c r="AG930" s="39">
        <v>0</v>
      </c>
      <c r="AH930" s="39">
        <v>0</v>
      </c>
      <c r="AI930" s="39">
        <v>0</v>
      </c>
      <c r="AJ930" s="39">
        <v>0</v>
      </c>
      <c r="AK930" s="39">
        <v>0</v>
      </c>
      <c r="AL930" s="39">
        <v>0</v>
      </c>
      <c r="AM930" s="39">
        <v>1</v>
      </c>
      <c r="AN930" s="39">
        <v>0</v>
      </c>
      <c r="AO930" s="39">
        <v>0</v>
      </c>
      <c r="AP930" s="39"/>
    </row>
    <row r="931" spans="1:42">
      <c r="A931" s="27" t="s">
        <v>2764</v>
      </c>
      <c r="B931" s="27" t="s">
        <v>714</v>
      </c>
      <c r="C931" s="28">
        <v>45875</v>
      </c>
      <c r="D931" s="28">
        <v>271360</v>
      </c>
      <c r="E931" s="27" t="s">
        <v>1824</v>
      </c>
      <c r="F931" s="28">
        <v>424</v>
      </c>
      <c r="G931" s="28">
        <v>640</v>
      </c>
      <c r="H931" s="39">
        <v>2</v>
      </c>
      <c r="I931" s="40">
        <f t="shared" si="6"/>
        <v>0</v>
      </c>
      <c r="J931" s="33">
        <f t="shared" si="7"/>
        <v>0.66249999999999998</v>
      </c>
      <c r="K931" s="41">
        <v>1871.152</v>
      </c>
      <c r="L931" s="41">
        <v>90.282640000000001</v>
      </c>
      <c r="M931" s="39">
        <v>0</v>
      </c>
      <c r="N931" s="39">
        <v>0</v>
      </c>
      <c r="O931" s="39">
        <v>0</v>
      </c>
      <c r="P931" s="39">
        <v>0</v>
      </c>
      <c r="Q931" s="39">
        <v>0</v>
      </c>
      <c r="R931" s="39">
        <v>0</v>
      </c>
      <c r="S931" s="39">
        <v>1</v>
      </c>
      <c r="T931" s="39">
        <v>0</v>
      </c>
      <c r="U931" s="39">
        <v>0</v>
      </c>
      <c r="V931" s="39">
        <v>0</v>
      </c>
      <c r="W931" s="39">
        <v>0</v>
      </c>
      <c r="X931" s="39">
        <v>0</v>
      </c>
      <c r="Y931" s="39">
        <v>0</v>
      </c>
      <c r="Z931" s="39">
        <v>0</v>
      </c>
      <c r="AA931" s="39">
        <v>0</v>
      </c>
      <c r="AB931" s="39">
        <v>0</v>
      </c>
      <c r="AC931" s="39">
        <v>0</v>
      </c>
      <c r="AD931" s="39">
        <v>0</v>
      </c>
      <c r="AE931" s="39">
        <v>0</v>
      </c>
      <c r="AF931" s="39">
        <v>0</v>
      </c>
      <c r="AG931" s="39">
        <v>0</v>
      </c>
      <c r="AH931" s="39">
        <v>0</v>
      </c>
      <c r="AI931" s="39">
        <v>0</v>
      </c>
      <c r="AJ931" s="39">
        <v>0</v>
      </c>
      <c r="AK931" s="39">
        <v>0</v>
      </c>
      <c r="AL931" s="39">
        <v>0</v>
      </c>
      <c r="AM931" s="39">
        <v>1</v>
      </c>
      <c r="AN931" s="39">
        <v>0</v>
      </c>
      <c r="AO931" s="39">
        <v>0</v>
      </c>
      <c r="AP931" s="39"/>
    </row>
    <row r="932" spans="1:42">
      <c r="A932" s="27" t="s">
        <v>2765</v>
      </c>
      <c r="B932" s="27" t="s">
        <v>715</v>
      </c>
      <c r="C932" s="28">
        <v>43185</v>
      </c>
      <c r="D932" s="28">
        <v>271360</v>
      </c>
      <c r="E932" s="27" t="s">
        <v>1824</v>
      </c>
      <c r="F932" s="28">
        <v>424</v>
      </c>
      <c r="G932" s="28">
        <v>640</v>
      </c>
      <c r="H932" s="39">
        <v>2</v>
      </c>
      <c r="I932" s="40">
        <f t="shared" si="6"/>
        <v>0</v>
      </c>
      <c r="J932" s="33">
        <f t="shared" si="7"/>
        <v>0.66249999999999998</v>
      </c>
      <c r="K932" s="41">
        <v>1945.396</v>
      </c>
      <c r="L932" s="41">
        <v>93.626199999999997</v>
      </c>
      <c r="M932" s="39">
        <v>0</v>
      </c>
      <c r="N932" s="39">
        <v>0</v>
      </c>
      <c r="O932" s="39">
        <v>0</v>
      </c>
      <c r="P932" s="39">
        <v>0</v>
      </c>
      <c r="Q932" s="39">
        <v>0</v>
      </c>
      <c r="R932" s="39">
        <v>0</v>
      </c>
      <c r="S932" s="39">
        <v>1</v>
      </c>
      <c r="T932" s="39">
        <v>0</v>
      </c>
      <c r="U932" s="39">
        <v>0</v>
      </c>
      <c r="V932" s="39">
        <v>0</v>
      </c>
      <c r="W932" s="39">
        <v>0</v>
      </c>
      <c r="X932" s="39">
        <v>0</v>
      </c>
      <c r="Y932" s="39">
        <v>0</v>
      </c>
      <c r="Z932" s="39">
        <v>0</v>
      </c>
      <c r="AA932" s="39">
        <v>0</v>
      </c>
      <c r="AB932" s="39">
        <v>0</v>
      </c>
      <c r="AC932" s="39">
        <v>0</v>
      </c>
      <c r="AD932" s="39">
        <v>0</v>
      </c>
      <c r="AE932" s="39">
        <v>0</v>
      </c>
      <c r="AF932" s="39">
        <v>0</v>
      </c>
      <c r="AG932" s="39">
        <v>0</v>
      </c>
      <c r="AH932" s="39">
        <v>0</v>
      </c>
      <c r="AI932" s="39">
        <v>0</v>
      </c>
      <c r="AJ932" s="39">
        <v>0</v>
      </c>
      <c r="AK932" s="39">
        <v>0</v>
      </c>
      <c r="AL932" s="39">
        <v>0</v>
      </c>
      <c r="AM932" s="39">
        <v>1</v>
      </c>
      <c r="AN932" s="39">
        <v>0</v>
      </c>
      <c r="AO932" s="39">
        <v>0</v>
      </c>
      <c r="AP932" s="39"/>
    </row>
    <row r="933" spans="1:42">
      <c r="A933" s="27" t="s">
        <v>2766</v>
      </c>
      <c r="B933" s="27" t="s">
        <v>716</v>
      </c>
      <c r="C933" s="28">
        <v>42819</v>
      </c>
      <c r="D933" s="28">
        <v>271360</v>
      </c>
      <c r="E933" s="27" t="s">
        <v>1824</v>
      </c>
      <c r="F933" s="28">
        <v>424</v>
      </c>
      <c r="G933" s="28">
        <v>640</v>
      </c>
      <c r="H933" s="39">
        <v>2</v>
      </c>
      <c r="I933" s="40">
        <f t="shared" si="6"/>
        <v>0</v>
      </c>
      <c r="J933" s="33">
        <f t="shared" si="7"/>
        <v>0.66249999999999998</v>
      </c>
      <c r="K933" s="41">
        <v>1498.2940000000001</v>
      </c>
      <c r="L933" s="41">
        <v>89.397940000000006</v>
      </c>
      <c r="M933" s="39">
        <v>0</v>
      </c>
      <c r="N933" s="39">
        <v>0</v>
      </c>
      <c r="O933" s="39">
        <v>0</v>
      </c>
      <c r="P933" s="39">
        <v>0</v>
      </c>
      <c r="Q933" s="39">
        <v>0</v>
      </c>
      <c r="R933" s="39">
        <v>0</v>
      </c>
      <c r="S933" s="39">
        <v>1</v>
      </c>
      <c r="T933" s="39">
        <v>0</v>
      </c>
      <c r="U933" s="39">
        <v>0</v>
      </c>
      <c r="V933" s="39">
        <v>0</v>
      </c>
      <c r="W933" s="39">
        <v>0</v>
      </c>
      <c r="X933" s="39">
        <v>0</v>
      </c>
      <c r="Y933" s="39">
        <v>0</v>
      </c>
      <c r="Z933" s="39">
        <v>0</v>
      </c>
      <c r="AA933" s="39">
        <v>0</v>
      </c>
      <c r="AB933" s="39">
        <v>0</v>
      </c>
      <c r="AC933" s="39">
        <v>0</v>
      </c>
      <c r="AD933" s="39">
        <v>0</v>
      </c>
      <c r="AE933" s="39">
        <v>0</v>
      </c>
      <c r="AF933" s="39">
        <v>0</v>
      </c>
      <c r="AG933" s="39">
        <v>0</v>
      </c>
      <c r="AH933" s="39">
        <v>0</v>
      </c>
      <c r="AI933" s="39">
        <v>0</v>
      </c>
      <c r="AJ933" s="39">
        <v>0</v>
      </c>
      <c r="AK933" s="39">
        <v>0</v>
      </c>
      <c r="AL933" s="39">
        <v>0</v>
      </c>
      <c r="AM933" s="39">
        <v>1</v>
      </c>
      <c r="AN933" s="39">
        <v>0</v>
      </c>
      <c r="AO933" s="39">
        <v>0</v>
      </c>
      <c r="AP933" s="39"/>
    </row>
    <row r="934" spans="1:42">
      <c r="A934" s="27" t="s">
        <v>2767</v>
      </c>
      <c r="B934" s="27" t="s">
        <v>1783</v>
      </c>
      <c r="C934" s="28">
        <v>38928</v>
      </c>
      <c r="D934" s="28">
        <v>271360</v>
      </c>
      <c r="E934" s="27" t="s">
        <v>1824</v>
      </c>
      <c r="F934" s="28">
        <v>424</v>
      </c>
      <c r="G934" s="28">
        <v>640</v>
      </c>
      <c r="H934" s="39">
        <v>2</v>
      </c>
      <c r="I934" s="40">
        <f t="shared" si="6"/>
        <v>0</v>
      </c>
      <c r="J934" s="33">
        <f t="shared" si="7"/>
        <v>0.66249999999999998</v>
      </c>
      <c r="K934" s="41">
        <v>1499.4680000000001</v>
      </c>
      <c r="L934" s="41">
        <v>82.803100000000001</v>
      </c>
      <c r="M934" s="39">
        <v>0</v>
      </c>
      <c r="N934" s="39">
        <v>0</v>
      </c>
      <c r="O934" s="39">
        <v>0</v>
      </c>
      <c r="P934" s="39">
        <v>0</v>
      </c>
      <c r="Q934" s="39">
        <v>0</v>
      </c>
      <c r="R934" s="39">
        <v>0</v>
      </c>
      <c r="S934" s="39">
        <v>1</v>
      </c>
      <c r="T934" s="39">
        <v>0</v>
      </c>
      <c r="U934" s="39">
        <v>0</v>
      </c>
      <c r="V934" s="39">
        <v>0</v>
      </c>
      <c r="W934" s="39">
        <v>0</v>
      </c>
      <c r="X934" s="39">
        <v>0</v>
      </c>
      <c r="Y934" s="39">
        <v>0</v>
      </c>
      <c r="Z934" s="39">
        <v>0</v>
      </c>
      <c r="AA934" s="39">
        <v>0</v>
      </c>
      <c r="AB934" s="39">
        <v>0</v>
      </c>
      <c r="AC934" s="39">
        <v>0</v>
      </c>
      <c r="AD934" s="39">
        <v>0</v>
      </c>
      <c r="AE934" s="39">
        <v>0</v>
      </c>
      <c r="AF934" s="39">
        <v>0</v>
      </c>
      <c r="AG934" s="39">
        <v>0</v>
      </c>
      <c r="AH934" s="39">
        <v>0</v>
      </c>
      <c r="AI934" s="39">
        <v>0</v>
      </c>
      <c r="AJ934" s="39">
        <v>0</v>
      </c>
      <c r="AK934" s="39">
        <v>0</v>
      </c>
      <c r="AL934" s="39">
        <v>0</v>
      </c>
      <c r="AM934" s="39">
        <v>1</v>
      </c>
      <c r="AN934" s="39">
        <v>0</v>
      </c>
      <c r="AO934" s="39">
        <v>0</v>
      </c>
      <c r="AP934" s="39"/>
    </row>
    <row r="935" spans="1:42">
      <c r="A935" s="27" t="s">
        <v>2768</v>
      </c>
      <c r="B935" s="27" t="s">
        <v>717</v>
      </c>
      <c r="C935" s="28">
        <v>48047</v>
      </c>
      <c r="D935" s="28">
        <v>271360</v>
      </c>
      <c r="E935" s="27" t="s">
        <v>1824</v>
      </c>
      <c r="F935" s="28">
        <v>424</v>
      </c>
      <c r="G935" s="28">
        <v>640</v>
      </c>
      <c r="H935" s="39">
        <v>2</v>
      </c>
      <c r="I935" s="40">
        <f t="shared" si="6"/>
        <v>0</v>
      </c>
      <c r="J935" s="33">
        <f t="shared" si="7"/>
        <v>0.66249999999999998</v>
      </c>
      <c r="K935" s="41">
        <v>1910.7449999999999</v>
      </c>
      <c r="L935" s="41">
        <v>72.577950000000001</v>
      </c>
      <c r="M935" s="39">
        <v>0</v>
      </c>
      <c r="N935" s="39">
        <v>0</v>
      </c>
      <c r="O935" s="39">
        <v>0</v>
      </c>
      <c r="P935" s="39">
        <v>0</v>
      </c>
      <c r="Q935" s="39">
        <v>0</v>
      </c>
      <c r="R935" s="39">
        <v>0</v>
      </c>
      <c r="S935" s="39">
        <v>1</v>
      </c>
      <c r="T935" s="39">
        <v>0</v>
      </c>
      <c r="U935" s="39">
        <v>0</v>
      </c>
      <c r="V935" s="39">
        <v>0</v>
      </c>
      <c r="W935" s="39">
        <v>0</v>
      </c>
      <c r="X935" s="39">
        <v>0</v>
      </c>
      <c r="Y935" s="39">
        <v>0</v>
      </c>
      <c r="Z935" s="39">
        <v>0</v>
      </c>
      <c r="AA935" s="39">
        <v>0</v>
      </c>
      <c r="AB935" s="39">
        <v>0</v>
      </c>
      <c r="AC935" s="39">
        <v>0</v>
      </c>
      <c r="AD935" s="39">
        <v>0</v>
      </c>
      <c r="AE935" s="39">
        <v>0</v>
      </c>
      <c r="AF935" s="39">
        <v>0</v>
      </c>
      <c r="AG935" s="39">
        <v>0</v>
      </c>
      <c r="AH935" s="39">
        <v>0</v>
      </c>
      <c r="AI935" s="39">
        <v>0</v>
      </c>
      <c r="AJ935" s="39">
        <v>0</v>
      </c>
      <c r="AK935" s="39">
        <v>0</v>
      </c>
      <c r="AL935" s="39">
        <v>0</v>
      </c>
      <c r="AM935" s="39">
        <v>1</v>
      </c>
      <c r="AN935" s="39">
        <v>0</v>
      </c>
      <c r="AO935" s="39">
        <v>0</v>
      </c>
      <c r="AP935" s="39"/>
    </row>
    <row r="936" spans="1:42">
      <c r="A936" s="27" t="s">
        <v>2769</v>
      </c>
      <c r="B936" s="27" t="s">
        <v>718</v>
      </c>
      <c r="C936" s="28">
        <v>73006</v>
      </c>
      <c r="D936" s="28">
        <v>263680</v>
      </c>
      <c r="E936" s="27" t="s">
        <v>1824</v>
      </c>
      <c r="F936" s="28">
        <v>412</v>
      </c>
      <c r="G936" s="28">
        <v>640</v>
      </c>
      <c r="H936" s="39">
        <v>2</v>
      </c>
      <c r="I936" s="40">
        <f t="shared" si="6"/>
        <v>0</v>
      </c>
      <c r="J936" s="33">
        <f t="shared" si="7"/>
        <v>0.64375000000000004</v>
      </c>
      <c r="K936" s="41">
        <v>3385.672</v>
      </c>
      <c r="L936" s="41">
        <v>51.251690000000004</v>
      </c>
      <c r="M936" s="39">
        <v>0</v>
      </c>
      <c r="N936" s="39">
        <v>0</v>
      </c>
      <c r="O936" s="39">
        <v>0</v>
      </c>
      <c r="P936" s="39">
        <v>0</v>
      </c>
      <c r="Q936" s="39">
        <v>0</v>
      </c>
      <c r="R936" s="39">
        <v>0</v>
      </c>
      <c r="S936" s="39">
        <v>1</v>
      </c>
      <c r="T936" s="39">
        <v>0</v>
      </c>
      <c r="U936" s="39">
        <v>0</v>
      </c>
      <c r="V936" s="39">
        <v>0</v>
      </c>
      <c r="W936" s="39">
        <v>0</v>
      </c>
      <c r="X936" s="39">
        <v>0</v>
      </c>
      <c r="Y936" s="39">
        <v>0</v>
      </c>
      <c r="Z936" s="39">
        <v>0</v>
      </c>
      <c r="AA936" s="39">
        <v>0</v>
      </c>
      <c r="AB936" s="39">
        <v>0</v>
      </c>
      <c r="AC936" s="39">
        <v>0</v>
      </c>
      <c r="AD936" s="39">
        <v>0</v>
      </c>
      <c r="AE936" s="39">
        <v>0</v>
      </c>
      <c r="AF936" s="39">
        <v>0</v>
      </c>
      <c r="AG936" s="39">
        <v>0</v>
      </c>
      <c r="AH936" s="39">
        <v>0</v>
      </c>
      <c r="AI936" s="39">
        <v>0</v>
      </c>
      <c r="AJ936" s="39">
        <v>0</v>
      </c>
      <c r="AK936" s="39">
        <v>0</v>
      </c>
      <c r="AL936" s="39">
        <v>0</v>
      </c>
      <c r="AM936" s="39">
        <v>1</v>
      </c>
      <c r="AN936" s="39">
        <v>0</v>
      </c>
      <c r="AO936" s="39">
        <v>0</v>
      </c>
      <c r="AP936" s="39"/>
    </row>
    <row r="937" spans="1:42">
      <c r="A937" s="27" t="s">
        <v>2770</v>
      </c>
      <c r="B937" s="27" t="s">
        <v>719</v>
      </c>
      <c r="C937" s="28">
        <v>75623</v>
      </c>
      <c r="D937" s="28">
        <v>306560</v>
      </c>
      <c r="E937" s="27" t="s">
        <v>1824</v>
      </c>
      <c r="F937" s="28">
        <v>479</v>
      </c>
      <c r="G937" s="28">
        <v>640</v>
      </c>
      <c r="H937" s="39">
        <v>2</v>
      </c>
      <c r="I937" s="40">
        <f t="shared" si="6"/>
        <v>0</v>
      </c>
      <c r="J937" s="33">
        <f t="shared" si="7"/>
        <v>0.74843749999999998</v>
      </c>
      <c r="K937" s="41">
        <v>4836.6930000000002</v>
      </c>
      <c r="L937" s="41">
        <v>85.438310000000001</v>
      </c>
      <c r="M937" s="39">
        <v>0</v>
      </c>
      <c r="N937" s="39">
        <v>0</v>
      </c>
      <c r="O937" s="39">
        <v>0</v>
      </c>
      <c r="P937" s="39">
        <v>0</v>
      </c>
      <c r="Q937" s="39">
        <v>0</v>
      </c>
      <c r="R937" s="39">
        <v>0</v>
      </c>
      <c r="S937" s="39">
        <v>1</v>
      </c>
      <c r="T937" s="39">
        <v>0</v>
      </c>
      <c r="U937" s="39">
        <v>0</v>
      </c>
      <c r="V937" s="39">
        <v>0</v>
      </c>
      <c r="W937" s="39">
        <v>0</v>
      </c>
      <c r="X937" s="39">
        <v>0</v>
      </c>
      <c r="Y937" s="39">
        <v>0</v>
      </c>
      <c r="Z937" s="39">
        <v>0</v>
      </c>
      <c r="AA937" s="39">
        <v>0</v>
      </c>
      <c r="AB937" s="39">
        <v>0</v>
      </c>
      <c r="AC937" s="39">
        <v>0</v>
      </c>
      <c r="AD937" s="39">
        <v>0</v>
      </c>
      <c r="AE937" s="39">
        <v>0</v>
      </c>
      <c r="AF937" s="39">
        <v>0</v>
      </c>
      <c r="AG937" s="39">
        <v>0</v>
      </c>
      <c r="AH937" s="39">
        <v>0</v>
      </c>
      <c r="AI937" s="39">
        <v>0</v>
      </c>
      <c r="AJ937" s="39">
        <v>0</v>
      </c>
      <c r="AK937" s="39">
        <v>0</v>
      </c>
      <c r="AL937" s="39">
        <v>0</v>
      </c>
      <c r="AM937" s="39">
        <v>1</v>
      </c>
      <c r="AN937" s="39">
        <v>0</v>
      </c>
      <c r="AO937" s="39">
        <v>0</v>
      </c>
      <c r="AP937" s="39"/>
    </row>
    <row r="938" spans="1:42">
      <c r="A938" s="27" t="s">
        <v>2771</v>
      </c>
      <c r="B938" s="27" t="s">
        <v>720</v>
      </c>
      <c r="C938" s="28">
        <v>70030</v>
      </c>
      <c r="D938" s="28">
        <v>264320</v>
      </c>
      <c r="E938" s="27" t="s">
        <v>1824</v>
      </c>
      <c r="F938" s="28">
        <v>413</v>
      </c>
      <c r="G938" s="28">
        <v>640</v>
      </c>
      <c r="H938" s="39">
        <v>2</v>
      </c>
      <c r="I938" s="40">
        <f t="shared" si="6"/>
        <v>0</v>
      </c>
      <c r="J938" s="33">
        <f t="shared" si="7"/>
        <v>0.64531249999999996</v>
      </c>
      <c r="K938" s="41">
        <v>2412.5430000000001</v>
      </c>
      <c r="L938" s="41">
        <v>59.508650000000003</v>
      </c>
      <c r="M938" s="39">
        <v>0</v>
      </c>
      <c r="N938" s="39">
        <v>0</v>
      </c>
      <c r="O938" s="39">
        <v>0</v>
      </c>
      <c r="P938" s="39">
        <v>0</v>
      </c>
      <c r="Q938" s="39">
        <v>0</v>
      </c>
      <c r="R938" s="39">
        <v>0</v>
      </c>
      <c r="S938" s="39">
        <v>1</v>
      </c>
      <c r="T938" s="39">
        <v>0</v>
      </c>
      <c r="U938" s="39">
        <v>0</v>
      </c>
      <c r="V938" s="39">
        <v>0</v>
      </c>
      <c r="W938" s="39">
        <v>0</v>
      </c>
      <c r="X938" s="39">
        <v>0</v>
      </c>
      <c r="Y938" s="39">
        <v>0</v>
      </c>
      <c r="Z938" s="39">
        <v>0</v>
      </c>
      <c r="AA938" s="39">
        <v>0</v>
      </c>
      <c r="AB938" s="39">
        <v>0</v>
      </c>
      <c r="AC938" s="39">
        <v>0</v>
      </c>
      <c r="AD938" s="39">
        <v>0</v>
      </c>
      <c r="AE938" s="39">
        <v>0</v>
      </c>
      <c r="AF938" s="39">
        <v>0</v>
      </c>
      <c r="AG938" s="39">
        <v>0</v>
      </c>
      <c r="AH938" s="39">
        <v>0</v>
      </c>
      <c r="AI938" s="39">
        <v>0</v>
      </c>
      <c r="AJ938" s="39">
        <v>0</v>
      </c>
      <c r="AK938" s="39">
        <v>0</v>
      </c>
      <c r="AL938" s="39">
        <v>0</v>
      </c>
      <c r="AM938" s="39">
        <v>1</v>
      </c>
      <c r="AN938" s="39">
        <v>0</v>
      </c>
      <c r="AO938" s="39">
        <v>0</v>
      </c>
      <c r="AP938" s="39"/>
    </row>
    <row r="939" spans="1:42">
      <c r="A939" s="27" t="s">
        <v>2772</v>
      </c>
      <c r="B939" s="27" t="s">
        <v>1784</v>
      </c>
      <c r="C939" s="28">
        <v>70671</v>
      </c>
      <c r="D939" s="28">
        <v>279680</v>
      </c>
      <c r="E939" s="27" t="s">
        <v>1824</v>
      </c>
      <c r="F939" s="28">
        <v>437</v>
      </c>
      <c r="G939" s="28">
        <v>640</v>
      </c>
      <c r="H939" s="39">
        <v>2</v>
      </c>
      <c r="I939" s="40">
        <f t="shared" si="6"/>
        <v>0</v>
      </c>
      <c r="J939" s="33">
        <f t="shared" si="7"/>
        <v>0.68281250000000004</v>
      </c>
      <c r="K939" s="41">
        <v>2104.848</v>
      </c>
      <c r="L939" s="41">
        <v>60.328249999999997</v>
      </c>
      <c r="M939" s="39">
        <v>0</v>
      </c>
      <c r="N939" s="39">
        <v>0</v>
      </c>
      <c r="O939" s="39">
        <v>0</v>
      </c>
      <c r="P939" s="39">
        <v>0</v>
      </c>
      <c r="Q939" s="39">
        <v>0</v>
      </c>
      <c r="R939" s="39">
        <v>0</v>
      </c>
      <c r="S939" s="39">
        <v>1</v>
      </c>
      <c r="T939" s="39">
        <v>0</v>
      </c>
      <c r="U939" s="39">
        <v>0</v>
      </c>
      <c r="V939" s="39">
        <v>0</v>
      </c>
      <c r="W939" s="39">
        <v>0</v>
      </c>
      <c r="X939" s="39">
        <v>0</v>
      </c>
      <c r="Y939" s="39">
        <v>0</v>
      </c>
      <c r="Z939" s="39">
        <v>0</v>
      </c>
      <c r="AA939" s="39">
        <v>0</v>
      </c>
      <c r="AB939" s="39">
        <v>0</v>
      </c>
      <c r="AC939" s="39">
        <v>0</v>
      </c>
      <c r="AD939" s="39">
        <v>0</v>
      </c>
      <c r="AE939" s="39">
        <v>0</v>
      </c>
      <c r="AF939" s="39">
        <v>0</v>
      </c>
      <c r="AG939" s="39">
        <v>0</v>
      </c>
      <c r="AH939" s="39">
        <v>0</v>
      </c>
      <c r="AI939" s="39">
        <v>0</v>
      </c>
      <c r="AJ939" s="39">
        <v>0</v>
      </c>
      <c r="AK939" s="39">
        <v>0</v>
      </c>
      <c r="AL939" s="39">
        <v>0</v>
      </c>
      <c r="AM939" s="39">
        <v>1</v>
      </c>
      <c r="AN939" s="39">
        <v>0</v>
      </c>
      <c r="AO939" s="39">
        <v>0</v>
      </c>
      <c r="AP939" s="39"/>
    </row>
    <row r="940" spans="1:42">
      <c r="A940" s="27" t="s">
        <v>2773</v>
      </c>
      <c r="B940" s="27" t="s">
        <v>721</v>
      </c>
      <c r="C940" s="28">
        <v>61943</v>
      </c>
      <c r="D940" s="28">
        <v>272640</v>
      </c>
      <c r="E940" s="27" t="s">
        <v>1824</v>
      </c>
      <c r="F940" s="28">
        <v>426</v>
      </c>
      <c r="G940" s="28">
        <v>640</v>
      </c>
      <c r="H940" s="39">
        <v>2</v>
      </c>
      <c r="I940" s="40">
        <f t="shared" si="6"/>
        <v>0</v>
      </c>
      <c r="J940" s="33">
        <f t="shared" si="7"/>
        <v>0.66562500000000002</v>
      </c>
      <c r="K940" s="41">
        <v>2156.5940000000001</v>
      </c>
      <c r="L940" s="41">
        <v>79.738489999999999</v>
      </c>
      <c r="M940" s="39">
        <v>0</v>
      </c>
      <c r="N940" s="39">
        <v>0</v>
      </c>
      <c r="O940" s="39">
        <v>0</v>
      </c>
      <c r="P940" s="39">
        <v>0</v>
      </c>
      <c r="Q940" s="39">
        <v>0</v>
      </c>
      <c r="R940" s="39">
        <v>0</v>
      </c>
      <c r="S940" s="39">
        <v>1</v>
      </c>
      <c r="T940" s="39">
        <v>0</v>
      </c>
      <c r="U940" s="39">
        <v>0</v>
      </c>
      <c r="V940" s="39">
        <v>0</v>
      </c>
      <c r="W940" s="39">
        <v>0</v>
      </c>
      <c r="X940" s="39">
        <v>0</v>
      </c>
      <c r="Y940" s="39">
        <v>0</v>
      </c>
      <c r="Z940" s="39">
        <v>0</v>
      </c>
      <c r="AA940" s="39">
        <v>0</v>
      </c>
      <c r="AB940" s="39">
        <v>0</v>
      </c>
      <c r="AC940" s="39">
        <v>0</v>
      </c>
      <c r="AD940" s="39">
        <v>0</v>
      </c>
      <c r="AE940" s="39">
        <v>0</v>
      </c>
      <c r="AF940" s="39">
        <v>0</v>
      </c>
      <c r="AG940" s="39">
        <v>0</v>
      </c>
      <c r="AH940" s="39">
        <v>0</v>
      </c>
      <c r="AI940" s="39">
        <v>0</v>
      </c>
      <c r="AJ940" s="39">
        <v>0</v>
      </c>
      <c r="AK940" s="39">
        <v>0</v>
      </c>
      <c r="AL940" s="39">
        <v>0</v>
      </c>
      <c r="AM940" s="39">
        <v>1</v>
      </c>
      <c r="AN940" s="39">
        <v>0</v>
      </c>
      <c r="AO940" s="39">
        <v>0</v>
      </c>
      <c r="AP940" s="39"/>
    </row>
    <row r="941" spans="1:42">
      <c r="A941" s="27" t="s">
        <v>2774</v>
      </c>
      <c r="B941" s="27" t="s">
        <v>722</v>
      </c>
      <c r="C941" s="28">
        <v>70094</v>
      </c>
      <c r="D941" s="28">
        <v>282240</v>
      </c>
      <c r="E941" s="27" t="s">
        <v>1824</v>
      </c>
      <c r="F941" s="28">
        <v>441</v>
      </c>
      <c r="G941" s="28">
        <v>640</v>
      </c>
      <c r="H941" s="39">
        <v>2</v>
      </c>
      <c r="I941" s="40">
        <f t="shared" si="6"/>
        <v>0</v>
      </c>
      <c r="J941" s="33">
        <f t="shared" si="7"/>
        <v>0.68906250000000002</v>
      </c>
      <c r="K941" s="41">
        <v>2348.6860000000001</v>
      </c>
      <c r="L941" s="41">
        <v>73.333449999999999</v>
      </c>
      <c r="M941" s="39">
        <v>0</v>
      </c>
      <c r="N941" s="39">
        <v>0</v>
      </c>
      <c r="O941" s="39">
        <v>0</v>
      </c>
      <c r="P941" s="39">
        <v>0</v>
      </c>
      <c r="Q941" s="39">
        <v>0</v>
      </c>
      <c r="R941" s="39">
        <v>0</v>
      </c>
      <c r="S941" s="39">
        <v>1</v>
      </c>
      <c r="T941" s="39">
        <v>0</v>
      </c>
      <c r="U941" s="39">
        <v>0</v>
      </c>
      <c r="V941" s="39">
        <v>0</v>
      </c>
      <c r="W941" s="39">
        <v>0</v>
      </c>
      <c r="X941" s="39">
        <v>0</v>
      </c>
      <c r="Y941" s="39">
        <v>0</v>
      </c>
      <c r="Z941" s="39">
        <v>0</v>
      </c>
      <c r="AA941" s="39">
        <v>0</v>
      </c>
      <c r="AB941" s="39">
        <v>0</v>
      </c>
      <c r="AC941" s="39">
        <v>0</v>
      </c>
      <c r="AD941" s="39">
        <v>0</v>
      </c>
      <c r="AE941" s="39">
        <v>0</v>
      </c>
      <c r="AF941" s="39">
        <v>0</v>
      </c>
      <c r="AG941" s="39">
        <v>0</v>
      </c>
      <c r="AH941" s="39">
        <v>0</v>
      </c>
      <c r="AI941" s="39">
        <v>0</v>
      </c>
      <c r="AJ941" s="39">
        <v>0</v>
      </c>
      <c r="AK941" s="39">
        <v>0</v>
      </c>
      <c r="AL941" s="39">
        <v>0</v>
      </c>
      <c r="AM941" s="39">
        <v>1</v>
      </c>
      <c r="AN941" s="39">
        <v>0</v>
      </c>
      <c r="AO941" s="39">
        <v>0</v>
      </c>
      <c r="AP941" s="39"/>
    </row>
    <row r="942" spans="1:42">
      <c r="A942" s="27" t="s">
        <v>2775</v>
      </c>
      <c r="B942" s="27" t="s">
        <v>723</v>
      </c>
      <c r="C942" s="28">
        <v>73494</v>
      </c>
      <c r="D942" s="28">
        <v>285440</v>
      </c>
      <c r="E942" s="27" t="s">
        <v>1824</v>
      </c>
      <c r="F942" s="28">
        <v>446</v>
      </c>
      <c r="G942" s="28">
        <v>640</v>
      </c>
      <c r="H942" s="39">
        <v>2</v>
      </c>
      <c r="I942" s="40">
        <f t="shared" si="6"/>
        <v>0</v>
      </c>
      <c r="J942" s="33">
        <f t="shared" si="7"/>
        <v>0.69687500000000002</v>
      </c>
      <c r="K942" s="41">
        <v>3302.8519999999999</v>
      </c>
      <c r="L942" s="41">
        <v>69.388739999999999</v>
      </c>
      <c r="M942" s="39">
        <v>0</v>
      </c>
      <c r="N942" s="39">
        <v>0</v>
      </c>
      <c r="O942" s="39">
        <v>0</v>
      </c>
      <c r="P942" s="39">
        <v>0</v>
      </c>
      <c r="Q942" s="39">
        <v>0</v>
      </c>
      <c r="R942" s="39">
        <v>0</v>
      </c>
      <c r="S942" s="39">
        <v>1</v>
      </c>
      <c r="T942" s="39">
        <v>0</v>
      </c>
      <c r="U942" s="39">
        <v>0</v>
      </c>
      <c r="V942" s="39">
        <v>0</v>
      </c>
      <c r="W942" s="39">
        <v>0</v>
      </c>
      <c r="X942" s="39">
        <v>0</v>
      </c>
      <c r="Y942" s="39">
        <v>0</v>
      </c>
      <c r="Z942" s="39">
        <v>0</v>
      </c>
      <c r="AA942" s="39">
        <v>0</v>
      </c>
      <c r="AB942" s="39">
        <v>0</v>
      </c>
      <c r="AC942" s="39">
        <v>0</v>
      </c>
      <c r="AD942" s="39">
        <v>0</v>
      </c>
      <c r="AE942" s="39">
        <v>0</v>
      </c>
      <c r="AF942" s="39">
        <v>0</v>
      </c>
      <c r="AG942" s="39">
        <v>0</v>
      </c>
      <c r="AH942" s="39">
        <v>0</v>
      </c>
      <c r="AI942" s="39">
        <v>0</v>
      </c>
      <c r="AJ942" s="39">
        <v>0</v>
      </c>
      <c r="AK942" s="39">
        <v>0</v>
      </c>
      <c r="AL942" s="39">
        <v>0</v>
      </c>
      <c r="AM942" s="39">
        <v>1</v>
      </c>
      <c r="AN942" s="39">
        <v>0</v>
      </c>
      <c r="AO942" s="39">
        <v>0</v>
      </c>
      <c r="AP942" s="39"/>
    </row>
    <row r="943" spans="1:42">
      <c r="A943" s="27" t="s">
        <v>2776</v>
      </c>
      <c r="B943" s="27" t="s">
        <v>724</v>
      </c>
      <c r="C943" s="28">
        <v>45083</v>
      </c>
      <c r="D943" s="28">
        <v>281600</v>
      </c>
      <c r="E943" s="27" t="s">
        <v>1824</v>
      </c>
      <c r="F943" s="28">
        <v>440</v>
      </c>
      <c r="G943" s="28">
        <v>640</v>
      </c>
      <c r="H943" s="39">
        <v>2</v>
      </c>
      <c r="I943" s="40">
        <f t="shared" si="6"/>
        <v>0</v>
      </c>
      <c r="J943" s="33">
        <f t="shared" si="7"/>
        <v>0.6875</v>
      </c>
      <c r="K943" s="41">
        <v>1091.5319999999999</v>
      </c>
      <c r="L943" s="41">
        <v>80.399069999999995</v>
      </c>
      <c r="M943" s="39">
        <v>0</v>
      </c>
      <c r="N943" s="39">
        <v>0</v>
      </c>
      <c r="O943" s="39">
        <v>0</v>
      </c>
      <c r="P943" s="39">
        <v>0</v>
      </c>
      <c r="Q943" s="39">
        <v>0</v>
      </c>
      <c r="R943" s="39">
        <v>0</v>
      </c>
      <c r="S943" s="39">
        <v>1</v>
      </c>
      <c r="T943" s="39">
        <v>0</v>
      </c>
      <c r="U943" s="39">
        <v>0</v>
      </c>
      <c r="V943" s="39">
        <v>0</v>
      </c>
      <c r="W943" s="39">
        <v>0</v>
      </c>
      <c r="X943" s="39">
        <v>0</v>
      </c>
      <c r="Y943" s="39">
        <v>0</v>
      </c>
      <c r="Z943" s="39">
        <v>0</v>
      </c>
      <c r="AA943" s="39">
        <v>0</v>
      </c>
      <c r="AB943" s="39">
        <v>0</v>
      </c>
      <c r="AC943" s="39">
        <v>0</v>
      </c>
      <c r="AD943" s="39">
        <v>0</v>
      </c>
      <c r="AE943" s="39">
        <v>0</v>
      </c>
      <c r="AF943" s="39">
        <v>0</v>
      </c>
      <c r="AG943" s="39">
        <v>0</v>
      </c>
      <c r="AH943" s="39">
        <v>0</v>
      </c>
      <c r="AI943" s="39">
        <v>0</v>
      </c>
      <c r="AJ943" s="39">
        <v>0</v>
      </c>
      <c r="AK943" s="39">
        <v>0</v>
      </c>
      <c r="AL943" s="39">
        <v>0</v>
      </c>
      <c r="AM943" s="39">
        <v>1</v>
      </c>
      <c r="AN943" s="39">
        <v>0</v>
      </c>
      <c r="AO943" s="39">
        <v>0</v>
      </c>
      <c r="AP943" s="39"/>
    </row>
    <row r="944" spans="1:42">
      <c r="A944" s="27" t="s">
        <v>2777</v>
      </c>
      <c r="B944" s="27" t="s">
        <v>725</v>
      </c>
      <c r="C944" s="28">
        <v>93650</v>
      </c>
      <c r="D944" s="28">
        <v>274560</v>
      </c>
      <c r="E944" s="27" t="s">
        <v>1824</v>
      </c>
      <c r="F944" s="28">
        <v>429</v>
      </c>
      <c r="G944" s="28">
        <v>640</v>
      </c>
      <c r="H944" s="39">
        <v>2</v>
      </c>
      <c r="I944" s="40">
        <f t="shared" si="6"/>
        <v>1</v>
      </c>
      <c r="J944" s="33">
        <f t="shared" si="7"/>
        <v>0.67031249999999998</v>
      </c>
      <c r="K944" s="41">
        <v>7463.2650000000003</v>
      </c>
      <c r="L944" s="41">
        <v>64.484729999999999</v>
      </c>
      <c r="M944" s="39">
        <v>0</v>
      </c>
      <c r="N944" s="39">
        <v>0</v>
      </c>
      <c r="O944" s="39">
        <v>0</v>
      </c>
      <c r="P944" s="39">
        <v>0</v>
      </c>
      <c r="Q944" s="39">
        <v>0</v>
      </c>
      <c r="R944" s="39">
        <v>0</v>
      </c>
      <c r="S944" s="39">
        <v>1</v>
      </c>
      <c r="T944" s="39">
        <v>0</v>
      </c>
      <c r="U944" s="39">
        <v>0</v>
      </c>
      <c r="V944" s="39">
        <v>0</v>
      </c>
      <c r="W944" s="39">
        <v>0</v>
      </c>
      <c r="X944" s="39">
        <v>0</v>
      </c>
      <c r="Y944" s="39">
        <v>0</v>
      </c>
      <c r="Z944" s="39">
        <v>0</v>
      </c>
      <c r="AA944" s="39">
        <v>0</v>
      </c>
      <c r="AB944" s="39">
        <v>0</v>
      </c>
      <c r="AC944" s="39">
        <v>0</v>
      </c>
      <c r="AD944" s="39">
        <v>0</v>
      </c>
      <c r="AE944" s="39">
        <v>0</v>
      </c>
      <c r="AF944" s="39">
        <v>0</v>
      </c>
      <c r="AG944" s="39">
        <v>0</v>
      </c>
      <c r="AH944" s="39">
        <v>0</v>
      </c>
      <c r="AI944" s="39">
        <v>0</v>
      </c>
      <c r="AJ944" s="39">
        <v>0</v>
      </c>
      <c r="AK944" s="39">
        <v>0</v>
      </c>
      <c r="AL944" s="39">
        <v>0</v>
      </c>
      <c r="AM944" s="39">
        <v>1</v>
      </c>
      <c r="AN944" s="39">
        <v>0</v>
      </c>
      <c r="AO944" s="39">
        <v>0</v>
      </c>
      <c r="AP944" s="39"/>
    </row>
    <row r="945" spans="1:42">
      <c r="A945" s="27" t="s">
        <v>2778</v>
      </c>
      <c r="B945" s="27" t="s">
        <v>1785</v>
      </c>
      <c r="C945" s="28">
        <v>87234</v>
      </c>
      <c r="D945" s="28">
        <v>274560</v>
      </c>
      <c r="E945" s="27" t="s">
        <v>1824</v>
      </c>
      <c r="F945" s="28">
        <v>429</v>
      </c>
      <c r="G945" s="28">
        <v>640</v>
      </c>
      <c r="H945" s="39">
        <v>2</v>
      </c>
      <c r="I945" s="40">
        <f t="shared" si="6"/>
        <v>0</v>
      </c>
      <c r="J945" s="33">
        <f t="shared" si="7"/>
        <v>0.67031249999999998</v>
      </c>
      <c r="K945" s="41">
        <v>6589.4840000000004</v>
      </c>
      <c r="L945" s="41">
        <v>71.160030000000006</v>
      </c>
      <c r="M945" s="39">
        <v>0</v>
      </c>
      <c r="N945" s="39">
        <v>0</v>
      </c>
      <c r="O945" s="39">
        <v>0</v>
      </c>
      <c r="P945" s="39">
        <v>0</v>
      </c>
      <c r="Q945" s="39">
        <v>0</v>
      </c>
      <c r="R945" s="39">
        <v>0</v>
      </c>
      <c r="S945" s="39">
        <v>1</v>
      </c>
      <c r="T945" s="39">
        <v>0</v>
      </c>
      <c r="U945" s="39">
        <v>0</v>
      </c>
      <c r="V945" s="39">
        <v>0</v>
      </c>
      <c r="W945" s="39">
        <v>0</v>
      </c>
      <c r="X945" s="39">
        <v>0</v>
      </c>
      <c r="Y945" s="39">
        <v>0</v>
      </c>
      <c r="Z945" s="39">
        <v>0</v>
      </c>
      <c r="AA945" s="39">
        <v>0</v>
      </c>
      <c r="AB945" s="39">
        <v>0</v>
      </c>
      <c r="AC945" s="39">
        <v>0</v>
      </c>
      <c r="AD945" s="39">
        <v>0</v>
      </c>
      <c r="AE945" s="39">
        <v>0</v>
      </c>
      <c r="AF945" s="39">
        <v>0</v>
      </c>
      <c r="AG945" s="39">
        <v>0</v>
      </c>
      <c r="AH945" s="39">
        <v>0</v>
      </c>
      <c r="AI945" s="39">
        <v>0</v>
      </c>
      <c r="AJ945" s="39">
        <v>0</v>
      </c>
      <c r="AK945" s="39">
        <v>0</v>
      </c>
      <c r="AL945" s="39">
        <v>0</v>
      </c>
      <c r="AM945" s="39">
        <v>1</v>
      </c>
      <c r="AN945" s="39">
        <v>0</v>
      </c>
      <c r="AO945" s="39">
        <v>0</v>
      </c>
      <c r="AP945" s="39"/>
    </row>
    <row r="946" spans="1:42">
      <c r="A946" s="27" t="s">
        <v>2779</v>
      </c>
      <c r="B946" s="27" t="s">
        <v>726</v>
      </c>
      <c r="C946" s="28">
        <v>95647</v>
      </c>
      <c r="D946" s="28">
        <v>274560</v>
      </c>
      <c r="E946" s="27" t="s">
        <v>1824</v>
      </c>
      <c r="F946" s="28">
        <v>429</v>
      </c>
      <c r="G946" s="28">
        <v>640</v>
      </c>
      <c r="H946" s="39">
        <v>2</v>
      </c>
      <c r="I946" s="40">
        <f t="shared" si="6"/>
        <v>1</v>
      </c>
      <c r="J946" s="33">
        <f t="shared" si="7"/>
        <v>0.67031249999999998</v>
      </c>
      <c r="K946" s="41">
        <v>8271.5849999999991</v>
      </c>
      <c r="L946" s="41">
        <v>73.630650000000003</v>
      </c>
      <c r="M946" s="39">
        <v>0</v>
      </c>
      <c r="N946" s="39">
        <v>0</v>
      </c>
      <c r="O946" s="39">
        <v>0</v>
      </c>
      <c r="P946" s="39">
        <v>0</v>
      </c>
      <c r="Q946" s="39">
        <v>0</v>
      </c>
      <c r="R946" s="39">
        <v>0</v>
      </c>
      <c r="S946" s="39">
        <v>1</v>
      </c>
      <c r="T946" s="39">
        <v>0</v>
      </c>
      <c r="U946" s="39">
        <v>0</v>
      </c>
      <c r="V946" s="39">
        <v>0</v>
      </c>
      <c r="W946" s="39">
        <v>0</v>
      </c>
      <c r="X946" s="39">
        <v>0</v>
      </c>
      <c r="Y946" s="39">
        <v>0</v>
      </c>
      <c r="Z946" s="39">
        <v>0</v>
      </c>
      <c r="AA946" s="39">
        <v>0</v>
      </c>
      <c r="AB946" s="39">
        <v>0</v>
      </c>
      <c r="AC946" s="39">
        <v>0</v>
      </c>
      <c r="AD946" s="39">
        <v>0</v>
      </c>
      <c r="AE946" s="39">
        <v>0</v>
      </c>
      <c r="AF946" s="39">
        <v>0</v>
      </c>
      <c r="AG946" s="39">
        <v>0</v>
      </c>
      <c r="AH946" s="39">
        <v>0</v>
      </c>
      <c r="AI946" s="39">
        <v>0</v>
      </c>
      <c r="AJ946" s="39">
        <v>0</v>
      </c>
      <c r="AK946" s="39">
        <v>0</v>
      </c>
      <c r="AL946" s="39">
        <v>0</v>
      </c>
      <c r="AM946" s="39">
        <v>1</v>
      </c>
      <c r="AN946" s="39">
        <v>0</v>
      </c>
      <c r="AO946" s="39">
        <v>0</v>
      </c>
      <c r="AP946" s="39"/>
    </row>
    <row r="947" spans="1:42">
      <c r="A947" s="27" t="s">
        <v>2780</v>
      </c>
      <c r="B947" s="27" t="s">
        <v>727</v>
      </c>
      <c r="C947" s="28">
        <v>54901</v>
      </c>
      <c r="D947" s="28">
        <v>273280</v>
      </c>
      <c r="E947" s="27" t="s">
        <v>1824</v>
      </c>
      <c r="F947" s="28">
        <v>427</v>
      </c>
      <c r="G947" s="28">
        <v>640</v>
      </c>
      <c r="H947" s="39">
        <v>2</v>
      </c>
      <c r="I947" s="40">
        <f t="shared" si="6"/>
        <v>0</v>
      </c>
      <c r="J947" s="33">
        <f t="shared" si="7"/>
        <v>0.66718750000000004</v>
      </c>
      <c r="K947" s="41">
        <v>3534.578</v>
      </c>
      <c r="L947" s="41">
        <v>71.923400000000001</v>
      </c>
      <c r="M947" s="39">
        <v>0</v>
      </c>
      <c r="N947" s="39">
        <v>0</v>
      </c>
      <c r="O947" s="39">
        <v>0</v>
      </c>
      <c r="P947" s="39">
        <v>0</v>
      </c>
      <c r="Q947" s="39">
        <v>0</v>
      </c>
      <c r="R947" s="39">
        <v>0</v>
      </c>
      <c r="S947" s="39">
        <v>1</v>
      </c>
      <c r="T947" s="39">
        <v>0</v>
      </c>
      <c r="U947" s="39">
        <v>0</v>
      </c>
      <c r="V947" s="39">
        <v>0</v>
      </c>
      <c r="W947" s="39">
        <v>0</v>
      </c>
      <c r="X947" s="39">
        <v>0</v>
      </c>
      <c r="Y947" s="39">
        <v>0</v>
      </c>
      <c r="Z947" s="39">
        <v>0</v>
      </c>
      <c r="AA947" s="39">
        <v>0</v>
      </c>
      <c r="AB947" s="39">
        <v>0</v>
      </c>
      <c r="AC947" s="39">
        <v>0</v>
      </c>
      <c r="AD947" s="39">
        <v>0</v>
      </c>
      <c r="AE947" s="39">
        <v>0</v>
      </c>
      <c r="AF947" s="39">
        <v>0</v>
      </c>
      <c r="AG947" s="39">
        <v>0</v>
      </c>
      <c r="AH947" s="39">
        <v>0</v>
      </c>
      <c r="AI947" s="39">
        <v>0</v>
      </c>
      <c r="AJ947" s="39">
        <v>0</v>
      </c>
      <c r="AK947" s="39">
        <v>0</v>
      </c>
      <c r="AL947" s="39">
        <v>0</v>
      </c>
      <c r="AM947" s="39">
        <v>1</v>
      </c>
      <c r="AN947" s="39">
        <v>0</v>
      </c>
      <c r="AO947" s="39">
        <v>0</v>
      </c>
      <c r="AP947" s="39"/>
    </row>
    <row r="948" spans="1:42">
      <c r="A948" s="27" t="s">
        <v>2781</v>
      </c>
      <c r="B948" s="27" t="s">
        <v>1786</v>
      </c>
      <c r="C948" s="28">
        <v>68298</v>
      </c>
      <c r="D948" s="28">
        <v>273280</v>
      </c>
      <c r="E948" s="27" t="s">
        <v>1824</v>
      </c>
      <c r="F948" s="28">
        <v>427</v>
      </c>
      <c r="G948" s="28">
        <v>640</v>
      </c>
      <c r="H948" s="39">
        <v>2</v>
      </c>
      <c r="I948" s="40">
        <f t="shared" si="6"/>
        <v>0</v>
      </c>
      <c r="J948" s="33">
        <f t="shared" si="7"/>
        <v>0.66718750000000004</v>
      </c>
      <c r="K948" s="41">
        <v>4234.4849999999997</v>
      </c>
      <c r="L948" s="41">
        <v>76.540270000000007</v>
      </c>
      <c r="M948" s="39">
        <v>0</v>
      </c>
      <c r="N948" s="39">
        <v>0</v>
      </c>
      <c r="O948" s="39">
        <v>0</v>
      </c>
      <c r="P948" s="39">
        <v>0</v>
      </c>
      <c r="Q948" s="39">
        <v>0</v>
      </c>
      <c r="R948" s="39">
        <v>0</v>
      </c>
      <c r="S948" s="39">
        <v>1</v>
      </c>
      <c r="T948" s="39">
        <v>0</v>
      </c>
      <c r="U948" s="39">
        <v>0</v>
      </c>
      <c r="V948" s="39">
        <v>0</v>
      </c>
      <c r="W948" s="39">
        <v>0</v>
      </c>
      <c r="X948" s="39">
        <v>0</v>
      </c>
      <c r="Y948" s="39">
        <v>0</v>
      </c>
      <c r="Z948" s="39">
        <v>0</v>
      </c>
      <c r="AA948" s="39">
        <v>0</v>
      </c>
      <c r="AB948" s="39">
        <v>0</v>
      </c>
      <c r="AC948" s="39">
        <v>0</v>
      </c>
      <c r="AD948" s="39">
        <v>0</v>
      </c>
      <c r="AE948" s="39">
        <v>0</v>
      </c>
      <c r="AF948" s="39">
        <v>0</v>
      </c>
      <c r="AG948" s="39">
        <v>0</v>
      </c>
      <c r="AH948" s="39">
        <v>0</v>
      </c>
      <c r="AI948" s="39">
        <v>0</v>
      </c>
      <c r="AJ948" s="39">
        <v>0</v>
      </c>
      <c r="AK948" s="39">
        <v>0</v>
      </c>
      <c r="AL948" s="39">
        <v>0</v>
      </c>
      <c r="AM948" s="39">
        <v>1</v>
      </c>
      <c r="AN948" s="39">
        <v>0</v>
      </c>
      <c r="AO948" s="39">
        <v>0</v>
      </c>
      <c r="AP948" s="39"/>
    </row>
    <row r="949" spans="1:42">
      <c r="A949" s="27" t="s">
        <v>2782</v>
      </c>
      <c r="B949" s="27" t="s">
        <v>728</v>
      </c>
      <c r="C949" s="28">
        <v>133036</v>
      </c>
      <c r="D949" s="28">
        <v>424800</v>
      </c>
      <c r="E949" s="27" t="s">
        <v>1824</v>
      </c>
      <c r="F949" s="28">
        <v>531</v>
      </c>
      <c r="G949" s="28">
        <v>800</v>
      </c>
      <c r="H949" s="39">
        <v>2</v>
      </c>
      <c r="I949" s="40">
        <f t="shared" si="6"/>
        <v>1</v>
      </c>
      <c r="J949" s="33">
        <f t="shared" si="7"/>
        <v>0.66374999999999995</v>
      </c>
      <c r="K949" s="41">
        <v>4664.1450000000004</v>
      </c>
      <c r="L949" s="41">
        <v>66.105450000000005</v>
      </c>
      <c r="M949" s="39">
        <v>0</v>
      </c>
      <c r="N949" s="39">
        <v>0</v>
      </c>
      <c r="O949" s="39">
        <v>0</v>
      </c>
      <c r="P949" s="39">
        <v>0</v>
      </c>
      <c r="Q949" s="39">
        <v>0</v>
      </c>
      <c r="R949" s="39">
        <v>0</v>
      </c>
      <c r="S949" s="39">
        <v>1</v>
      </c>
      <c r="T949" s="39">
        <v>0</v>
      </c>
      <c r="U949" s="39">
        <v>0</v>
      </c>
      <c r="V949" s="39">
        <v>0</v>
      </c>
      <c r="W949" s="39">
        <v>0</v>
      </c>
      <c r="X949" s="39">
        <v>0</v>
      </c>
      <c r="Y949" s="39">
        <v>0</v>
      </c>
      <c r="Z949" s="39">
        <v>0</v>
      </c>
      <c r="AA949" s="39">
        <v>0</v>
      </c>
      <c r="AB949" s="39">
        <v>0</v>
      </c>
      <c r="AC949" s="39">
        <v>0</v>
      </c>
      <c r="AD949" s="39">
        <v>0</v>
      </c>
      <c r="AE949" s="39">
        <v>0</v>
      </c>
      <c r="AF949" s="39">
        <v>0</v>
      </c>
      <c r="AG949" s="39">
        <v>0</v>
      </c>
      <c r="AH949" s="39">
        <v>0</v>
      </c>
      <c r="AI949" s="39">
        <v>0</v>
      </c>
      <c r="AJ949" s="39">
        <v>0</v>
      </c>
      <c r="AK949" s="39">
        <v>0</v>
      </c>
      <c r="AL949" s="39">
        <v>0</v>
      </c>
      <c r="AM949" s="39">
        <v>1</v>
      </c>
      <c r="AN949" s="39">
        <v>0</v>
      </c>
      <c r="AO949" s="39">
        <v>0</v>
      </c>
      <c r="AP949" s="39"/>
    </row>
    <row r="950" spans="1:42">
      <c r="A950" s="27" t="s">
        <v>2783</v>
      </c>
      <c r="B950" s="27" t="s">
        <v>729</v>
      </c>
      <c r="C950" s="28">
        <v>65110</v>
      </c>
      <c r="D950" s="28">
        <v>417600</v>
      </c>
      <c r="E950" s="27" t="s">
        <v>1824</v>
      </c>
      <c r="F950" s="28">
        <v>522</v>
      </c>
      <c r="G950" s="28">
        <v>800</v>
      </c>
      <c r="H950" s="39">
        <v>2</v>
      </c>
      <c r="I950" s="40">
        <f t="shared" si="6"/>
        <v>0</v>
      </c>
      <c r="J950" s="33">
        <f t="shared" si="7"/>
        <v>0.65249999999999997</v>
      </c>
      <c r="K950" s="41">
        <v>533.63220000000001</v>
      </c>
      <c r="L950" s="41">
        <v>84.336619999999996</v>
      </c>
      <c r="M950" s="39">
        <v>0</v>
      </c>
      <c r="N950" s="39">
        <v>0</v>
      </c>
      <c r="O950" s="39">
        <v>0</v>
      </c>
      <c r="P950" s="39">
        <v>0</v>
      </c>
      <c r="Q950" s="39">
        <v>0</v>
      </c>
      <c r="R950" s="39">
        <v>0</v>
      </c>
      <c r="S950" s="39">
        <v>1</v>
      </c>
      <c r="T950" s="39">
        <v>0</v>
      </c>
      <c r="U950" s="39">
        <v>0</v>
      </c>
      <c r="V950" s="39">
        <v>0</v>
      </c>
      <c r="W950" s="39">
        <v>0</v>
      </c>
      <c r="X950" s="39">
        <v>0</v>
      </c>
      <c r="Y950" s="39">
        <v>0</v>
      </c>
      <c r="Z950" s="39">
        <v>0</v>
      </c>
      <c r="AA950" s="39">
        <v>0</v>
      </c>
      <c r="AB950" s="39">
        <v>0</v>
      </c>
      <c r="AC950" s="39">
        <v>0</v>
      </c>
      <c r="AD950" s="39">
        <v>0</v>
      </c>
      <c r="AE950" s="39">
        <v>0</v>
      </c>
      <c r="AF950" s="39">
        <v>0</v>
      </c>
      <c r="AG950" s="39">
        <v>0</v>
      </c>
      <c r="AH950" s="39">
        <v>0</v>
      </c>
      <c r="AI950" s="39">
        <v>0</v>
      </c>
      <c r="AJ950" s="39">
        <v>0</v>
      </c>
      <c r="AK950" s="39">
        <v>0</v>
      </c>
      <c r="AL950" s="39">
        <v>0</v>
      </c>
      <c r="AM950" s="39">
        <v>1</v>
      </c>
      <c r="AN950" s="39">
        <v>0</v>
      </c>
      <c r="AO950" s="39">
        <v>0</v>
      </c>
      <c r="AP950" s="39"/>
    </row>
    <row r="951" spans="1:42">
      <c r="A951" s="27" t="s">
        <v>2784</v>
      </c>
      <c r="B951" s="27" t="s">
        <v>730</v>
      </c>
      <c r="C951" s="28">
        <v>83594</v>
      </c>
      <c r="D951" s="28">
        <v>393600</v>
      </c>
      <c r="E951" s="27" t="s">
        <v>1824</v>
      </c>
      <c r="F951" s="28">
        <v>492</v>
      </c>
      <c r="G951" s="28">
        <v>800</v>
      </c>
      <c r="H951" s="39">
        <v>2</v>
      </c>
      <c r="I951" s="40">
        <f t="shared" si="6"/>
        <v>0</v>
      </c>
      <c r="J951" s="33">
        <f t="shared" si="7"/>
        <v>0.61499999999999999</v>
      </c>
      <c r="K951" s="41">
        <v>823.61569999999995</v>
      </c>
      <c r="L951" s="41">
        <v>58.949770000000001</v>
      </c>
      <c r="M951" s="39">
        <v>0</v>
      </c>
      <c r="N951" s="39">
        <v>0</v>
      </c>
      <c r="O951" s="39">
        <v>0</v>
      </c>
      <c r="P951" s="39">
        <v>0</v>
      </c>
      <c r="Q951" s="39">
        <v>0</v>
      </c>
      <c r="R951" s="39">
        <v>0</v>
      </c>
      <c r="S951" s="39">
        <v>1</v>
      </c>
      <c r="T951" s="39">
        <v>0</v>
      </c>
      <c r="U951" s="39">
        <v>0</v>
      </c>
      <c r="V951" s="39">
        <v>0</v>
      </c>
      <c r="W951" s="39">
        <v>0</v>
      </c>
      <c r="X951" s="39">
        <v>0</v>
      </c>
      <c r="Y951" s="39">
        <v>0</v>
      </c>
      <c r="Z951" s="39">
        <v>0</v>
      </c>
      <c r="AA951" s="39">
        <v>0</v>
      </c>
      <c r="AB951" s="39">
        <v>0</v>
      </c>
      <c r="AC951" s="39">
        <v>0</v>
      </c>
      <c r="AD951" s="39">
        <v>0</v>
      </c>
      <c r="AE951" s="39">
        <v>0</v>
      </c>
      <c r="AF951" s="39">
        <v>0</v>
      </c>
      <c r="AG951" s="39">
        <v>0</v>
      </c>
      <c r="AH951" s="39">
        <v>0</v>
      </c>
      <c r="AI951" s="39">
        <v>0</v>
      </c>
      <c r="AJ951" s="39">
        <v>0</v>
      </c>
      <c r="AK951" s="39">
        <v>0</v>
      </c>
      <c r="AL951" s="39">
        <v>0</v>
      </c>
      <c r="AM951" s="39">
        <v>1</v>
      </c>
      <c r="AN951" s="39">
        <v>0</v>
      </c>
      <c r="AO951" s="39">
        <v>0</v>
      </c>
      <c r="AP951" s="39"/>
    </row>
    <row r="952" spans="1:42">
      <c r="A952" s="27" t="s">
        <v>2785</v>
      </c>
      <c r="B952" s="27" t="s">
        <v>731</v>
      </c>
      <c r="C952" s="28">
        <v>103974</v>
      </c>
      <c r="D952" s="28">
        <v>426400</v>
      </c>
      <c r="E952" s="27" t="s">
        <v>1824</v>
      </c>
      <c r="F952" s="28">
        <v>533</v>
      </c>
      <c r="G952" s="28">
        <v>800</v>
      </c>
      <c r="H952" s="39">
        <v>2</v>
      </c>
      <c r="I952" s="40">
        <f t="shared" si="6"/>
        <v>1</v>
      </c>
      <c r="J952" s="33">
        <f t="shared" si="7"/>
        <v>0.66625000000000001</v>
      </c>
      <c r="K952" s="41">
        <v>5583.3469999999998</v>
      </c>
      <c r="L952" s="41">
        <v>85.421369999999996</v>
      </c>
      <c r="M952" s="39">
        <v>0</v>
      </c>
      <c r="N952" s="39">
        <v>0</v>
      </c>
      <c r="O952" s="39">
        <v>0</v>
      </c>
      <c r="P952" s="39">
        <v>0</v>
      </c>
      <c r="Q952" s="39">
        <v>0</v>
      </c>
      <c r="R952" s="39">
        <v>0</v>
      </c>
      <c r="S952" s="39">
        <v>1</v>
      </c>
      <c r="T952" s="39">
        <v>0</v>
      </c>
      <c r="U952" s="39">
        <v>0</v>
      </c>
      <c r="V952" s="39">
        <v>0</v>
      </c>
      <c r="W952" s="39">
        <v>0</v>
      </c>
      <c r="X952" s="39">
        <v>0</v>
      </c>
      <c r="Y952" s="39">
        <v>0</v>
      </c>
      <c r="Z952" s="39">
        <v>0</v>
      </c>
      <c r="AA952" s="39">
        <v>0</v>
      </c>
      <c r="AB952" s="39">
        <v>0</v>
      </c>
      <c r="AC952" s="39">
        <v>0</v>
      </c>
      <c r="AD952" s="39">
        <v>0</v>
      </c>
      <c r="AE952" s="39">
        <v>0</v>
      </c>
      <c r="AF952" s="39">
        <v>0</v>
      </c>
      <c r="AG952" s="39">
        <v>0</v>
      </c>
      <c r="AH952" s="39">
        <v>0</v>
      </c>
      <c r="AI952" s="39">
        <v>0</v>
      </c>
      <c r="AJ952" s="39">
        <v>0</v>
      </c>
      <c r="AK952" s="39">
        <v>0</v>
      </c>
      <c r="AL952" s="39">
        <v>0</v>
      </c>
      <c r="AM952" s="39">
        <v>1</v>
      </c>
      <c r="AN952" s="39">
        <v>0</v>
      </c>
      <c r="AO952" s="39">
        <v>0</v>
      </c>
      <c r="AP952" s="39"/>
    </row>
    <row r="953" spans="1:42">
      <c r="A953" s="27" t="s">
        <v>2786</v>
      </c>
      <c r="B953" s="27" t="s">
        <v>732</v>
      </c>
      <c r="C953" s="28">
        <v>101260</v>
      </c>
      <c r="D953" s="28">
        <v>416800</v>
      </c>
      <c r="E953" s="27" t="s">
        <v>1824</v>
      </c>
      <c r="F953" s="28">
        <v>521</v>
      </c>
      <c r="G953" s="28">
        <v>800</v>
      </c>
      <c r="H953" s="39">
        <v>2</v>
      </c>
      <c r="I953" s="40">
        <f t="shared" si="6"/>
        <v>1</v>
      </c>
      <c r="J953" s="33">
        <f t="shared" si="7"/>
        <v>0.65125</v>
      </c>
      <c r="K953" s="41">
        <v>1220.578</v>
      </c>
      <c r="L953" s="41">
        <v>46.396410000000003</v>
      </c>
      <c r="M953" s="39">
        <v>0</v>
      </c>
      <c r="N953" s="39">
        <v>0</v>
      </c>
      <c r="O953" s="39">
        <v>0</v>
      </c>
      <c r="P953" s="39">
        <v>0</v>
      </c>
      <c r="Q953" s="39">
        <v>0</v>
      </c>
      <c r="R953" s="39">
        <v>0</v>
      </c>
      <c r="S953" s="39">
        <v>1</v>
      </c>
      <c r="T953" s="39">
        <v>0</v>
      </c>
      <c r="U953" s="39">
        <v>0</v>
      </c>
      <c r="V953" s="39">
        <v>0</v>
      </c>
      <c r="W953" s="39">
        <v>0</v>
      </c>
      <c r="X953" s="39">
        <v>0</v>
      </c>
      <c r="Y953" s="39">
        <v>0</v>
      </c>
      <c r="Z953" s="39">
        <v>0</v>
      </c>
      <c r="AA953" s="39">
        <v>0</v>
      </c>
      <c r="AB953" s="39">
        <v>0</v>
      </c>
      <c r="AC953" s="39">
        <v>0</v>
      </c>
      <c r="AD953" s="39">
        <v>0</v>
      </c>
      <c r="AE953" s="39">
        <v>0</v>
      </c>
      <c r="AF953" s="39">
        <v>0</v>
      </c>
      <c r="AG953" s="39">
        <v>0</v>
      </c>
      <c r="AH953" s="39">
        <v>0</v>
      </c>
      <c r="AI953" s="39">
        <v>0</v>
      </c>
      <c r="AJ953" s="39">
        <v>0</v>
      </c>
      <c r="AK953" s="39">
        <v>0</v>
      </c>
      <c r="AL953" s="39">
        <v>0</v>
      </c>
      <c r="AM953" s="39">
        <v>1</v>
      </c>
      <c r="AN953" s="39">
        <v>0</v>
      </c>
      <c r="AO953" s="39">
        <v>0</v>
      </c>
      <c r="AP953" s="39"/>
    </row>
    <row r="954" spans="1:42">
      <c r="A954" s="27" t="s">
        <v>2787</v>
      </c>
      <c r="B954" s="27" t="s">
        <v>733</v>
      </c>
      <c r="C954" s="28">
        <v>70084</v>
      </c>
      <c r="D954" s="28">
        <v>427200</v>
      </c>
      <c r="E954" s="27" t="s">
        <v>1824</v>
      </c>
      <c r="F954" s="28">
        <v>534</v>
      </c>
      <c r="G954" s="28">
        <v>800</v>
      </c>
      <c r="H954" s="39">
        <v>2</v>
      </c>
      <c r="I954" s="40">
        <f t="shared" si="6"/>
        <v>0</v>
      </c>
      <c r="J954" s="33">
        <f t="shared" si="7"/>
        <v>0.66749999999999998</v>
      </c>
      <c r="K954" s="41">
        <v>1328.662</v>
      </c>
      <c r="L954" s="41">
        <v>83.273709999999994</v>
      </c>
      <c r="M954" s="39">
        <v>0</v>
      </c>
      <c r="N954" s="39">
        <v>0</v>
      </c>
      <c r="O954" s="39">
        <v>0</v>
      </c>
      <c r="P954" s="39">
        <v>0</v>
      </c>
      <c r="Q954" s="39">
        <v>0</v>
      </c>
      <c r="R954" s="39">
        <v>0</v>
      </c>
      <c r="S954" s="39">
        <v>1</v>
      </c>
      <c r="T954" s="39">
        <v>0</v>
      </c>
      <c r="U954" s="39">
        <v>0</v>
      </c>
      <c r="V954" s="39">
        <v>0</v>
      </c>
      <c r="W954" s="39">
        <v>0</v>
      </c>
      <c r="X954" s="39">
        <v>0</v>
      </c>
      <c r="Y954" s="39">
        <v>0</v>
      </c>
      <c r="Z954" s="39">
        <v>0</v>
      </c>
      <c r="AA954" s="39">
        <v>0</v>
      </c>
      <c r="AB954" s="39">
        <v>0</v>
      </c>
      <c r="AC954" s="39">
        <v>0</v>
      </c>
      <c r="AD954" s="39">
        <v>0</v>
      </c>
      <c r="AE954" s="39">
        <v>0</v>
      </c>
      <c r="AF954" s="39">
        <v>0</v>
      </c>
      <c r="AG954" s="39">
        <v>0</v>
      </c>
      <c r="AH954" s="39">
        <v>0</v>
      </c>
      <c r="AI954" s="39">
        <v>0</v>
      </c>
      <c r="AJ954" s="39">
        <v>0</v>
      </c>
      <c r="AK954" s="39">
        <v>0</v>
      </c>
      <c r="AL954" s="39">
        <v>0</v>
      </c>
      <c r="AM954" s="39">
        <v>1</v>
      </c>
      <c r="AN954" s="39">
        <v>0</v>
      </c>
      <c r="AO954" s="39">
        <v>0</v>
      </c>
      <c r="AP954" s="39"/>
    </row>
    <row r="955" spans="1:42">
      <c r="A955" s="27" t="s">
        <v>2788</v>
      </c>
      <c r="B955" s="27" t="s">
        <v>1787</v>
      </c>
      <c r="C955" s="28">
        <v>76742</v>
      </c>
      <c r="D955" s="28">
        <v>424800</v>
      </c>
      <c r="E955" s="27" t="s">
        <v>1824</v>
      </c>
      <c r="F955" s="28">
        <v>531</v>
      </c>
      <c r="G955" s="28">
        <v>800</v>
      </c>
      <c r="H955" s="39">
        <v>2</v>
      </c>
      <c r="I955" s="40">
        <f t="shared" si="6"/>
        <v>0</v>
      </c>
      <c r="J955" s="33">
        <f t="shared" si="7"/>
        <v>0.66374999999999995</v>
      </c>
      <c r="K955" s="41">
        <v>1087.645</v>
      </c>
      <c r="L955" s="41">
        <v>71.441760000000002</v>
      </c>
      <c r="M955" s="39">
        <v>0</v>
      </c>
      <c r="N955" s="39">
        <v>0</v>
      </c>
      <c r="O955" s="39">
        <v>0</v>
      </c>
      <c r="P955" s="39">
        <v>0</v>
      </c>
      <c r="Q955" s="39">
        <v>0</v>
      </c>
      <c r="R955" s="39">
        <v>0</v>
      </c>
      <c r="S955" s="39">
        <v>1</v>
      </c>
      <c r="T955" s="39">
        <v>0</v>
      </c>
      <c r="U955" s="39">
        <v>0</v>
      </c>
      <c r="V955" s="39">
        <v>0</v>
      </c>
      <c r="W955" s="39">
        <v>0</v>
      </c>
      <c r="X955" s="39">
        <v>0</v>
      </c>
      <c r="Y955" s="39">
        <v>0</v>
      </c>
      <c r="Z955" s="39">
        <v>0</v>
      </c>
      <c r="AA955" s="39">
        <v>0</v>
      </c>
      <c r="AB955" s="39">
        <v>0</v>
      </c>
      <c r="AC955" s="39">
        <v>0</v>
      </c>
      <c r="AD955" s="39">
        <v>0</v>
      </c>
      <c r="AE955" s="39">
        <v>0</v>
      </c>
      <c r="AF955" s="39">
        <v>0</v>
      </c>
      <c r="AG955" s="39">
        <v>0</v>
      </c>
      <c r="AH955" s="39">
        <v>0</v>
      </c>
      <c r="AI955" s="39">
        <v>0</v>
      </c>
      <c r="AJ955" s="39">
        <v>0</v>
      </c>
      <c r="AK955" s="39">
        <v>0</v>
      </c>
      <c r="AL955" s="39">
        <v>0</v>
      </c>
      <c r="AM955" s="39">
        <v>1</v>
      </c>
      <c r="AN955" s="39">
        <v>0</v>
      </c>
      <c r="AO955" s="39">
        <v>0</v>
      </c>
      <c r="AP955" s="39"/>
    </row>
    <row r="956" spans="1:42">
      <c r="A956" s="27" t="s">
        <v>2789</v>
      </c>
      <c r="B956" s="27" t="s">
        <v>734</v>
      </c>
      <c r="C956" s="28">
        <v>75651</v>
      </c>
      <c r="D956" s="28">
        <v>426400</v>
      </c>
      <c r="E956" s="27" t="s">
        <v>1824</v>
      </c>
      <c r="F956" s="28">
        <v>533</v>
      </c>
      <c r="G956" s="28">
        <v>800</v>
      </c>
      <c r="H956" s="39">
        <v>2</v>
      </c>
      <c r="I956" s="40">
        <f t="shared" si="6"/>
        <v>0</v>
      </c>
      <c r="J956" s="33">
        <f t="shared" si="7"/>
        <v>0.66625000000000001</v>
      </c>
      <c r="K956" s="41">
        <v>1108.9449999999999</v>
      </c>
      <c r="L956" s="41">
        <v>75.894469999999998</v>
      </c>
      <c r="M956" s="39">
        <v>0</v>
      </c>
      <c r="N956" s="39">
        <v>0</v>
      </c>
      <c r="O956" s="39">
        <v>0</v>
      </c>
      <c r="P956" s="39">
        <v>0</v>
      </c>
      <c r="Q956" s="39">
        <v>0</v>
      </c>
      <c r="R956" s="39">
        <v>0</v>
      </c>
      <c r="S956" s="39">
        <v>1</v>
      </c>
      <c r="T956" s="39">
        <v>0</v>
      </c>
      <c r="U956" s="39">
        <v>0</v>
      </c>
      <c r="V956" s="39">
        <v>0</v>
      </c>
      <c r="W956" s="39">
        <v>0</v>
      </c>
      <c r="X956" s="39">
        <v>0</v>
      </c>
      <c r="Y956" s="39">
        <v>0</v>
      </c>
      <c r="Z956" s="39">
        <v>0</v>
      </c>
      <c r="AA956" s="39">
        <v>0</v>
      </c>
      <c r="AB956" s="39">
        <v>0</v>
      </c>
      <c r="AC956" s="39">
        <v>0</v>
      </c>
      <c r="AD956" s="39">
        <v>0</v>
      </c>
      <c r="AE956" s="39">
        <v>0</v>
      </c>
      <c r="AF956" s="39">
        <v>0</v>
      </c>
      <c r="AG956" s="39">
        <v>0</v>
      </c>
      <c r="AH956" s="39">
        <v>0</v>
      </c>
      <c r="AI956" s="39">
        <v>0</v>
      </c>
      <c r="AJ956" s="39">
        <v>0</v>
      </c>
      <c r="AK956" s="39">
        <v>0</v>
      </c>
      <c r="AL956" s="39">
        <v>0</v>
      </c>
      <c r="AM956" s="39">
        <v>1</v>
      </c>
      <c r="AN956" s="39">
        <v>0</v>
      </c>
      <c r="AO956" s="39">
        <v>0</v>
      </c>
      <c r="AP956" s="39"/>
    </row>
    <row r="957" spans="1:42">
      <c r="A957" s="27" t="s">
        <v>2790</v>
      </c>
      <c r="B957" s="27" t="s">
        <v>735</v>
      </c>
      <c r="C957" s="28">
        <v>88992</v>
      </c>
      <c r="D957" s="28">
        <v>414400</v>
      </c>
      <c r="E957" s="27" t="s">
        <v>1824</v>
      </c>
      <c r="F957" s="28">
        <v>518</v>
      </c>
      <c r="G957" s="28">
        <v>800</v>
      </c>
      <c r="H957" s="39">
        <v>2</v>
      </c>
      <c r="I957" s="40">
        <f t="shared" si="6"/>
        <v>0</v>
      </c>
      <c r="J957" s="33">
        <f t="shared" si="7"/>
        <v>0.64749999999999996</v>
      </c>
      <c r="K957" s="41">
        <v>2970.9470000000001</v>
      </c>
      <c r="L957" s="41">
        <v>75.866849999999999</v>
      </c>
      <c r="M957" s="39">
        <v>0</v>
      </c>
      <c r="N957" s="39">
        <v>0</v>
      </c>
      <c r="O957" s="39">
        <v>0</v>
      </c>
      <c r="P957" s="39">
        <v>0</v>
      </c>
      <c r="Q957" s="39">
        <v>0</v>
      </c>
      <c r="R957" s="39">
        <v>0</v>
      </c>
      <c r="S957" s="39">
        <v>1</v>
      </c>
      <c r="T957" s="39">
        <v>0</v>
      </c>
      <c r="U957" s="39">
        <v>0</v>
      </c>
      <c r="V957" s="39">
        <v>0</v>
      </c>
      <c r="W957" s="39">
        <v>0</v>
      </c>
      <c r="X957" s="39">
        <v>0</v>
      </c>
      <c r="Y957" s="39">
        <v>0</v>
      </c>
      <c r="Z957" s="39">
        <v>0</v>
      </c>
      <c r="AA957" s="39">
        <v>0</v>
      </c>
      <c r="AB957" s="39">
        <v>0</v>
      </c>
      <c r="AC957" s="39">
        <v>0</v>
      </c>
      <c r="AD957" s="39">
        <v>0</v>
      </c>
      <c r="AE957" s="39">
        <v>0</v>
      </c>
      <c r="AF957" s="39">
        <v>0</v>
      </c>
      <c r="AG957" s="39">
        <v>0</v>
      </c>
      <c r="AH957" s="39">
        <v>0</v>
      </c>
      <c r="AI957" s="39">
        <v>0</v>
      </c>
      <c r="AJ957" s="39">
        <v>0</v>
      </c>
      <c r="AK957" s="39">
        <v>0</v>
      </c>
      <c r="AL957" s="39">
        <v>0</v>
      </c>
      <c r="AM957" s="39">
        <v>1</v>
      </c>
      <c r="AN957" s="39">
        <v>0</v>
      </c>
      <c r="AO957" s="39">
        <v>0</v>
      </c>
      <c r="AP957" s="39"/>
    </row>
    <row r="958" spans="1:42">
      <c r="A958" s="27" t="s">
        <v>2791</v>
      </c>
      <c r="B958" s="27" t="s">
        <v>736</v>
      </c>
      <c r="C958" s="28">
        <v>38742</v>
      </c>
      <c r="D958" s="28">
        <v>273920</v>
      </c>
      <c r="E958" s="27" t="s">
        <v>1824</v>
      </c>
      <c r="F958" s="28">
        <v>428</v>
      </c>
      <c r="G958" s="28">
        <v>640</v>
      </c>
      <c r="H958" s="39">
        <v>2</v>
      </c>
      <c r="I958" s="40">
        <f t="shared" si="6"/>
        <v>0</v>
      </c>
      <c r="J958" s="33">
        <f t="shared" si="7"/>
        <v>0.66874999999999996</v>
      </c>
      <c r="K958" s="41">
        <v>2354.652</v>
      </c>
      <c r="L958" s="41">
        <v>76.371110000000002</v>
      </c>
      <c r="M958" s="39">
        <v>0</v>
      </c>
      <c r="N958" s="39">
        <v>0</v>
      </c>
      <c r="O958" s="39">
        <v>0</v>
      </c>
      <c r="P958" s="39">
        <v>0</v>
      </c>
      <c r="Q958" s="39">
        <v>0</v>
      </c>
      <c r="R958" s="39">
        <v>0</v>
      </c>
      <c r="S958" s="39">
        <v>1</v>
      </c>
      <c r="T958" s="39">
        <v>0</v>
      </c>
      <c r="U958" s="39">
        <v>0</v>
      </c>
      <c r="V958" s="39">
        <v>0</v>
      </c>
      <c r="W958" s="39">
        <v>0</v>
      </c>
      <c r="X958" s="39">
        <v>0</v>
      </c>
      <c r="Y958" s="39">
        <v>0</v>
      </c>
      <c r="Z958" s="39">
        <v>0</v>
      </c>
      <c r="AA958" s="39">
        <v>0</v>
      </c>
      <c r="AB958" s="39">
        <v>0</v>
      </c>
      <c r="AC958" s="39">
        <v>0</v>
      </c>
      <c r="AD958" s="39">
        <v>0</v>
      </c>
      <c r="AE958" s="39">
        <v>0</v>
      </c>
      <c r="AF958" s="39">
        <v>0</v>
      </c>
      <c r="AG958" s="39">
        <v>0</v>
      </c>
      <c r="AH958" s="39">
        <v>0</v>
      </c>
      <c r="AI958" s="39">
        <v>0</v>
      </c>
      <c r="AJ958" s="39">
        <v>0</v>
      </c>
      <c r="AK958" s="39">
        <v>0</v>
      </c>
      <c r="AL958" s="39">
        <v>0</v>
      </c>
      <c r="AM958" s="39">
        <v>1</v>
      </c>
      <c r="AN958" s="39">
        <v>0</v>
      </c>
      <c r="AO958" s="39">
        <v>0</v>
      </c>
      <c r="AP958" s="39"/>
    </row>
    <row r="959" spans="1:42">
      <c r="A959" s="27" t="s">
        <v>2792</v>
      </c>
      <c r="B959" s="27" t="s">
        <v>1788</v>
      </c>
      <c r="C959" s="28">
        <v>35893</v>
      </c>
      <c r="D959" s="28">
        <v>273920</v>
      </c>
      <c r="E959" s="27" t="s">
        <v>1824</v>
      </c>
      <c r="F959" s="28">
        <v>428</v>
      </c>
      <c r="G959" s="28">
        <v>640</v>
      </c>
      <c r="H959" s="39">
        <v>2</v>
      </c>
      <c r="I959" s="40">
        <f t="shared" si="6"/>
        <v>0</v>
      </c>
      <c r="J959" s="33">
        <f t="shared" si="7"/>
        <v>0.66874999999999996</v>
      </c>
      <c r="K959" s="41">
        <v>2725.107</v>
      </c>
      <c r="L959" s="41">
        <v>84.276039999999995</v>
      </c>
      <c r="M959" s="39">
        <v>0</v>
      </c>
      <c r="N959" s="39">
        <v>0</v>
      </c>
      <c r="O959" s="39">
        <v>0</v>
      </c>
      <c r="P959" s="39">
        <v>0</v>
      </c>
      <c r="Q959" s="39">
        <v>0</v>
      </c>
      <c r="R959" s="39">
        <v>0</v>
      </c>
      <c r="S959" s="39">
        <v>1</v>
      </c>
      <c r="T959" s="39">
        <v>0</v>
      </c>
      <c r="U959" s="39">
        <v>0</v>
      </c>
      <c r="V959" s="39">
        <v>0</v>
      </c>
      <c r="W959" s="39">
        <v>0</v>
      </c>
      <c r="X959" s="39">
        <v>0</v>
      </c>
      <c r="Y959" s="39">
        <v>0</v>
      </c>
      <c r="Z959" s="39">
        <v>0</v>
      </c>
      <c r="AA959" s="39">
        <v>0</v>
      </c>
      <c r="AB959" s="39">
        <v>0</v>
      </c>
      <c r="AC959" s="39">
        <v>0</v>
      </c>
      <c r="AD959" s="39">
        <v>0</v>
      </c>
      <c r="AE959" s="39">
        <v>0</v>
      </c>
      <c r="AF959" s="39">
        <v>0</v>
      </c>
      <c r="AG959" s="39">
        <v>0</v>
      </c>
      <c r="AH959" s="39">
        <v>0</v>
      </c>
      <c r="AI959" s="39">
        <v>0</v>
      </c>
      <c r="AJ959" s="39">
        <v>0</v>
      </c>
      <c r="AK959" s="39">
        <v>0</v>
      </c>
      <c r="AL959" s="39">
        <v>0</v>
      </c>
      <c r="AM959" s="39">
        <v>1</v>
      </c>
      <c r="AN959" s="39">
        <v>0</v>
      </c>
      <c r="AO959" s="39">
        <v>0</v>
      </c>
      <c r="AP959" s="39"/>
    </row>
    <row r="960" spans="1:42">
      <c r="A960" s="27" t="s">
        <v>2793</v>
      </c>
      <c r="B960" s="27" t="s">
        <v>737</v>
      </c>
      <c r="C960" s="28">
        <v>33991</v>
      </c>
      <c r="D960" s="28">
        <v>273920</v>
      </c>
      <c r="E960" s="27" t="s">
        <v>1824</v>
      </c>
      <c r="F960" s="28">
        <v>428</v>
      </c>
      <c r="G960" s="28">
        <v>640</v>
      </c>
      <c r="H960" s="39">
        <v>2</v>
      </c>
      <c r="I960" s="40">
        <f t="shared" si="6"/>
        <v>0</v>
      </c>
      <c r="J960" s="33">
        <f t="shared" si="7"/>
        <v>0.66874999999999996</v>
      </c>
      <c r="K960" s="41">
        <v>1824.4259999999999</v>
      </c>
      <c r="L960" s="41">
        <v>78.778909999999996</v>
      </c>
      <c r="M960" s="39">
        <v>0</v>
      </c>
      <c r="N960" s="39">
        <v>0</v>
      </c>
      <c r="O960" s="39">
        <v>0</v>
      </c>
      <c r="P960" s="39">
        <v>0</v>
      </c>
      <c r="Q960" s="39">
        <v>0</v>
      </c>
      <c r="R960" s="39">
        <v>0</v>
      </c>
      <c r="S960" s="39">
        <v>1</v>
      </c>
      <c r="T960" s="39">
        <v>0</v>
      </c>
      <c r="U960" s="39">
        <v>0</v>
      </c>
      <c r="V960" s="39">
        <v>0</v>
      </c>
      <c r="W960" s="39">
        <v>0</v>
      </c>
      <c r="X960" s="39">
        <v>0</v>
      </c>
      <c r="Y960" s="39">
        <v>0</v>
      </c>
      <c r="Z960" s="39">
        <v>0</v>
      </c>
      <c r="AA960" s="39">
        <v>0</v>
      </c>
      <c r="AB960" s="39">
        <v>0</v>
      </c>
      <c r="AC960" s="39">
        <v>0</v>
      </c>
      <c r="AD960" s="39">
        <v>0</v>
      </c>
      <c r="AE960" s="39">
        <v>0</v>
      </c>
      <c r="AF960" s="39">
        <v>0</v>
      </c>
      <c r="AG960" s="39">
        <v>0</v>
      </c>
      <c r="AH960" s="39">
        <v>0</v>
      </c>
      <c r="AI960" s="39">
        <v>0</v>
      </c>
      <c r="AJ960" s="39">
        <v>0</v>
      </c>
      <c r="AK960" s="39">
        <v>0</v>
      </c>
      <c r="AL960" s="39">
        <v>0</v>
      </c>
      <c r="AM960" s="39">
        <v>1</v>
      </c>
      <c r="AN960" s="39">
        <v>0</v>
      </c>
      <c r="AO960" s="39">
        <v>0</v>
      </c>
      <c r="AP960" s="39"/>
    </row>
    <row r="961" spans="1:42">
      <c r="A961" s="27" t="s">
        <v>2794</v>
      </c>
      <c r="B961" s="27" t="s">
        <v>738</v>
      </c>
      <c r="C961" s="28">
        <v>25195</v>
      </c>
      <c r="D961" s="28">
        <v>271360</v>
      </c>
      <c r="E961" s="27" t="s">
        <v>1824</v>
      </c>
      <c r="F961" s="28">
        <v>424</v>
      </c>
      <c r="G961" s="28">
        <v>640</v>
      </c>
      <c r="H961" s="39">
        <v>2</v>
      </c>
      <c r="I961" s="40">
        <f t="shared" si="6"/>
        <v>0</v>
      </c>
      <c r="J961" s="33">
        <f t="shared" si="7"/>
        <v>0.66249999999999998</v>
      </c>
      <c r="K961" s="41">
        <v>1217.3140000000001</v>
      </c>
      <c r="L961" s="41">
        <v>92.44502</v>
      </c>
      <c r="M961" s="39">
        <v>0</v>
      </c>
      <c r="N961" s="39">
        <v>0</v>
      </c>
      <c r="O961" s="39">
        <v>0</v>
      </c>
      <c r="P961" s="39">
        <v>0</v>
      </c>
      <c r="Q961" s="39">
        <v>0</v>
      </c>
      <c r="R961" s="39">
        <v>0</v>
      </c>
      <c r="S961" s="39">
        <v>1</v>
      </c>
      <c r="T961" s="39">
        <v>0</v>
      </c>
      <c r="U961" s="39">
        <v>0</v>
      </c>
      <c r="V961" s="39">
        <v>0</v>
      </c>
      <c r="W961" s="39">
        <v>0</v>
      </c>
      <c r="X961" s="39">
        <v>0</v>
      </c>
      <c r="Y961" s="39">
        <v>0</v>
      </c>
      <c r="Z961" s="39">
        <v>0</v>
      </c>
      <c r="AA961" s="39">
        <v>0</v>
      </c>
      <c r="AB961" s="39">
        <v>0</v>
      </c>
      <c r="AC961" s="39">
        <v>0</v>
      </c>
      <c r="AD961" s="39">
        <v>0</v>
      </c>
      <c r="AE961" s="39">
        <v>0</v>
      </c>
      <c r="AF961" s="39">
        <v>0</v>
      </c>
      <c r="AG961" s="39">
        <v>0</v>
      </c>
      <c r="AH961" s="39">
        <v>0</v>
      </c>
      <c r="AI961" s="39">
        <v>0</v>
      </c>
      <c r="AJ961" s="39">
        <v>0</v>
      </c>
      <c r="AK961" s="39">
        <v>0</v>
      </c>
      <c r="AL961" s="39">
        <v>0</v>
      </c>
      <c r="AM961" s="39">
        <v>1</v>
      </c>
      <c r="AN961" s="39">
        <v>0</v>
      </c>
      <c r="AO961" s="39">
        <v>0</v>
      </c>
      <c r="AP961" s="39"/>
    </row>
    <row r="962" spans="1:42">
      <c r="A962" s="27" t="s">
        <v>2795</v>
      </c>
      <c r="B962" s="27" t="s">
        <v>739</v>
      </c>
      <c r="C962" s="28">
        <v>31119</v>
      </c>
      <c r="D962" s="28">
        <v>271360</v>
      </c>
      <c r="E962" s="27" t="s">
        <v>1824</v>
      </c>
      <c r="F962" s="28">
        <v>424</v>
      </c>
      <c r="G962" s="28">
        <v>640</v>
      </c>
      <c r="H962" s="39">
        <v>2</v>
      </c>
      <c r="I962" s="40">
        <f t="shared" si="6"/>
        <v>0</v>
      </c>
      <c r="J962" s="33">
        <f t="shared" si="7"/>
        <v>0.66249999999999998</v>
      </c>
      <c r="K962" s="41">
        <v>2123.549</v>
      </c>
      <c r="L962" s="41">
        <v>74.692939999999993</v>
      </c>
      <c r="M962" s="39">
        <v>0</v>
      </c>
      <c r="N962" s="39">
        <v>0</v>
      </c>
      <c r="O962" s="39">
        <v>0</v>
      </c>
      <c r="P962" s="39">
        <v>0</v>
      </c>
      <c r="Q962" s="39">
        <v>0</v>
      </c>
      <c r="R962" s="39">
        <v>0</v>
      </c>
      <c r="S962" s="39">
        <v>1</v>
      </c>
      <c r="T962" s="39">
        <v>0</v>
      </c>
      <c r="U962" s="39">
        <v>0</v>
      </c>
      <c r="V962" s="39">
        <v>0</v>
      </c>
      <c r="W962" s="39">
        <v>0</v>
      </c>
      <c r="X962" s="39">
        <v>0</v>
      </c>
      <c r="Y962" s="39">
        <v>0</v>
      </c>
      <c r="Z962" s="39">
        <v>0</v>
      </c>
      <c r="AA962" s="39">
        <v>0</v>
      </c>
      <c r="AB962" s="39">
        <v>0</v>
      </c>
      <c r="AC962" s="39">
        <v>0</v>
      </c>
      <c r="AD962" s="39">
        <v>0</v>
      </c>
      <c r="AE962" s="39">
        <v>0</v>
      </c>
      <c r="AF962" s="39">
        <v>0</v>
      </c>
      <c r="AG962" s="39">
        <v>0</v>
      </c>
      <c r="AH962" s="39">
        <v>0</v>
      </c>
      <c r="AI962" s="39">
        <v>0</v>
      </c>
      <c r="AJ962" s="39">
        <v>0</v>
      </c>
      <c r="AK962" s="39">
        <v>0</v>
      </c>
      <c r="AL962" s="39">
        <v>0</v>
      </c>
      <c r="AM962" s="39">
        <v>1</v>
      </c>
      <c r="AN962" s="39">
        <v>0</v>
      </c>
      <c r="AO962" s="39">
        <v>0</v>
      </c>
      <c r="AP962" s="39"/>
    </row>
    <row r="963" spans="1:42">
      <c r="A963" s="27" t="s">
        <v>2796</v>
      </c>
      <c r="B963" s="27" t="s">
        <v>740</v>
      </c>
      <c r="C963" s="28">
        <v>36452</v>
      </c>
      <c r="D963" s="28">
        <v>273920</v>
      </c>
      <c r="E963" s="27" t="s">
        <v>1824</v>
      </c>
      <c r="F963" s="28">
        <v>428</v>
      </c>
      <c r="G963" s="28">
        <v>640</v>
      </c>
      <c r="H963" s="39">
        <v>2</v>
      </c>
      <c r="I963" s="40">
        <f t="shared" si="6"/>
        <v>0</v>
      </c>
      <c r="J963" s="33">
        <f t="shared" si="7"/>
        <v>0.66874999999999996</v>
      </c>
      <c r="K963" s="41">
        <v>2290.1790000000001</v>
      </c>
      <c r="L963" s="41">
        <v>82.943709999999996</v>
      </c>
      <c r="M963" s="39">
        <v>0</v>
      </c>
      <c r="N963" s="39">
        <v>0</v>
      </c>
      <c r="O963" s="39">
        <v>0</v>
      </c>
      <c r="P963" s="39">
        <v>0</v>
      </c>
      <c r="Q963" s="39">
        <v>0</v>
      </c>
      <c r="R963" s="39">
        <v>0</v>
      </c>
      <c r="S963" s="39">
        <v>1</v>
      </c>
      <c r="T963" s="39">
        <v>0</v>
      </c>
      <c r="U963" s="39">
        <v>0</v>
      </c>
      <c r="V963" s="39">
        <v>0</v>
      </c>
      <c r="W963" s="39">
        <v>0</v>
      </c>
      <c r="X963" s="39">
        <v>0</v>
      </c>
      <c r="Y963" s="39">
        <v>0</v>
      </c>
      <c r="Z963" s="39">
        <v>0</v>
      </c>
      <c r="AA963" s="39">
        <v>0</v>
      </c>
      <c r="AB963" s="39">
        <v>0</v>
      </c>
      <c r="AC963" s="39">
        <v>0</v>
      </c>
      <c r="AD963" s="39">
        <v>0</v>
      </c>
      <c r="AE963" s="39">
        <v>0</v>
      </c>
      <c r="AF963" s="39">
        <v>0</v>
      </c>
      <c r="AG963" s="39">
        <v>0</v>
      </c>
      <c r="AH963" s="39">
        <v>0</v>
      </c>
      <c r="AI963" s="39">
        <v>0</v>
      </c>
      <c r="AJ963" s="39">
        <v>0</v>
      </c>
      <c r="AK963" s="39">
        <v>0</v>
      </c>
      <c r="AL963" s="39">
        <v>0</v>
      </c>
      <c r="AM963" s="39">
        <v>1</v>
      </c>
      <c r="AN963" s="39">
        <v>0</v>
      </c>
      <c r="AO963" s="39">
        <v>0</v>
      </c>
      <c r="AP963" s="39"/>
    </row>
    <row r="964" spans="1:42">
      <c r="A964" s="27" t="s">
        <v>2797</v>
      </c>
      <c r="B964" s="27" t="s">
        <v>741</v>
      </c>
      <c r="C964" s="28">
        <v>26250</v>
      </c>
      <c r="D964" s="28">
        <v>271360</v>
      </c>
      <c r="E964" s="27" t="s">
        <v>1824</v>
      </c>
      <c r="F964" s="28">
        <v>424</v>
      </c>
      <c r="G964" s="28">
        <v>640</v>
      </c>
      <c r="H964" s="39">
        <v>2</v>
      </c>
      <c r="I964" s="40">
        <f t="shared" si="6"/>
        <v>0</v>
      </c>
      <c r="J964" s="33">
        <f t="shared" si="7"/>
        <v>0.66249999999999998</v>
      </c>
      <c r="K964" s="41">
        <v>1390.356</v>
      </c>
      <c r="L964" s="41">
        <v>82.068160000000006</v>
      </c>
      <c r="M964" s="39">
        <v>0</v>
      </c>
      <c r="N964" s="39">
        <v>0</v>
      </c>
      <c r="O964" s="39">
        <v>0</v>
      </c>
      <c r="P964" s="39">
        <v>0</v>
      </c>
      <c r="Q964" s="39">
        <v>0</v>
      </c>
      <c r="R964" s="39">
        <v>0</v>
      </c>
      <c r="S964" s="39">
        <v>1</v>
      </c>
      <c r="T964" s="39">
        <v>0</v>
      </c>
      <c r="U964" s="39">
        <v>0</v>
      </c>
      <c r="V964" s="39">
        <v>0</v>
      </c>
      <c r="W964" s="39">
        <v>0</v>
      </c>
      <c r="X964" s="39">
        <v>0</v>
      </c>
      <c r="Y964" s="39">
        <v>0</v>
      </c>
      <c r="Z964" s="39">
        <v>0</v>
      </c>
      <c r="AA964" s="39">
        <v>0</v>
      </c>
      <c r="AB964" s="39">
        <v>0</v>
      </c>
      <c r="AC964" s="39">
        <v>0</v>
      </c>
      <c r="AD964" s="39">
        <v>0</v>
      </c>
      <c r="AE964" s="39">
        <v>0</v>
      </c>
      <c r="AF964" s="39">
        <v>0</v>
      </c>
      <c r="AG964" s="39">
        <v>0</v>
      </c>
      <c r="AH964" s="39">
        <v>0</v>
      </c>
      <c r="AI964" s="39">
        <v>0</v>
      </c>
      <c r="AJ964" s="39">
        <v>0</v>
      </c>
      <c r="AK964" s="39">
        <v>0</v>
      </c>
      <c r="AL964" s="39">
        <v>0</v>
      </c>
      <c r="AM964" s="39">
        <v>1</v>
      </c>
      <c r="AN964" s="39">
        <v>0</v>
      </c>
      <c r="AO964" s="39">
        <v>0</v>
      </c>
      <c r="AP964" s="39"/>
    </row>
    <row r="965" spans="1:42">
      <c r="A965" s="27" t="s">
        <v>2798</v>
      </c>
      <c r="B965" s="27" t="s">
        <v>1789</v>
      </c>
      <c r="C965" s="28">
        <v>63704</v>
      </c>
      <c r="D965" s="28">
        <v>427200</v>
      </c>
      <c r="E965" s="27" t="s">
        <v>1824</v>
      </c>
      <c r="F965" s="28">
        <v>534</v>
      </c>
      <c r="G965" s="28">
        <v>800</v>
      </c>
      <c r="H965" s="39">
        <v>2</v>
      </c>
      <c r="I965" s="40">
        <f t="shared" si="6"/>
        <v>0</v>
      </c>
      <c r="J965" s="33">
        <f t="shared" si="7"/>
        <v>0.66749999999999998</v>
      </c>
      <c r="K965" s="41">
        <v>1297.373</v>
      </c>
      <c r="L965" s="41">
        <v>77.774870000000007</v>
      </c>
      <c r="M965" s="39">
        <v>0</v>
      </c>
      <c r="N965" s="39">
        <v>0</v>
      </c>
      <c r="O965" s="39">
        <v>0</v>
      </c>
      <c r="P965" s="39">
        <v>0</v>
      </c>
      <c r="Q965" s="39">
        <v>0</v>
      </c>
      <c r="R965" s="39">
        <v>0</v>
      </c>
      <c r="S965" s="39">
        <v>1</v>
      </c>
      <c r="T965" s="39">
        <v>0</v>
      </c>
      <c r="U965" s="39">
        <v>0</v>
      </c>
      <c r="V965" s="39">
        <v>0</v>
      </c>
      <c r="W965" s="39">
        <v>0</v>
      </c>
      <c r="X965" s="39">
        <v>0</v>
      </c>
      <c r="Y965" s="39">
        <v>0</v>
      </c>
      <c r="Z965" s="39">
        <v>0</v>
      </c>
      <c r="AA965" s="39">
        <v>0</v>
      </c>
      <c r="AB965" s="39">
        <v>0</v>
      </c>
      <c r="AC965" s="39">
        <v>0</v>
      </c>
      <c r="AD965" s="39">
        <v>0</v>
      </c>
      <c r="AE965" s="39">
        <v>0</v>
      </c>
      <c r="AF965" s="39">
        <v>0</v>
      </c>
      <c r="AG965" s="39">
        <v>0</v>
      </c>
      <c r="AH965" s="39">
        <v>0</v>
      </c>
      <c r="AI965" s="39">
        <v>0</v>
      </c>
      <c r="AJ965" s="39">
        <v>0</v>
      </c>
      <c r="AK965" s="39">
        <v>0</v>
      </c>
      <c r="AL965" s="39">
        <v>0</v>
      </c>
      <c r="AM965" s="39">
        <v>1</v>
      </c>
      <c r="AN965" s="39">
        <v>0</v>
      </c>
      <c r="AO965" s="39">
        <v>0</v>
      </c>
      <c r="AP965" s="39"/>
    </row>
    <row r="966" spans="1:42">
      <c r="A966" s="27" t="s">
        <v>2799</v>
      </c>
      <c r="B966" s="27" t="s">
        <v>742</v>
      </c>
      <c r="C966" s="28">
        <v>88771</v>
      </c>
      <c r="D966" s="28">
        <v>426400</v>
      </c>
      <c r="E966" s="27" t="s">
        <v>1824</v>
      </c>
      <c r="F966" s="28">
        <v>533</v>
      </c>
      <c r="G966" s="28">
        <v>800</v>
      </c>
      <c r="H966" s="39">
        <v>2</v>
      </c>
      <c r="I966" s="40">
        <f t="shared" si="6"/>
        <v>0</v>
      </c>
      <c r="J966" s="33">
        <f t="shared" si="7"/>
        <v>0.66625000000000001</v>
      </c>
      <c r="K966" s="41">
        <v>4788.0240000000003</v>
      </c>
      <c r="L966" s="41">
        <v>72.821640000000002</v>
      </c>
      <c r="M966" s="39">
        <v>0</v>
      </c>
      <c r="N966" s="39">
        <v>0</v>
      </c>
      <c r="O966" s="39">
        <v>0</v>
      </c>
      <c r="P966" s="39">
        <v>0</v>
      </c>
      <c r="Q966" s="39">
        <v>0</v>
      </c>
      <c r="R966" s="39">
        <v>0</v>
      </c>
      <c r="S966" s="39">
        <v>1</v>
      </c>
      <c r="T966" s="39">
        <v>0</v>
      </c>
      <c r="U966" s="39">
        <v>0</v>
      </c>
      <c r="V966" s="39">
        <v>0</v>
      </c>
      <c r="W966" s="39">
        <v>0</v>
      </c>
      <c r="X966" s="39">
        <v>0</v>
      </c>
      <c r="Y966" s="39">
        <v>0</v>
      </c>
      <c r="Z966" s="39">
        <v>0</v>
      </c>
      <c r="AA966" s="39">
        <v>0</v>
      </c>
      <c r="AB966" s="39">
        <v>0</v>
      </c>
      <c r="AC966" s="39">
        <v>0</v>
      </c>
      <c r="AD966" s="39">
        <v>0</v>
      </c>
      <c r="AE966" s="39">
        <v>0</v>
      </c>
      <c r="AF966" s="39">
        <v>0</v>
      </c>
      <c r="AG966" s="39">
        <v>0</v>
      </c>
      <c r="AH966" s="39">
        <v>0</v>
      </c>
      <c r="AI966" s="39">
        <v>0</v>
      </c>
      <c r="AJ966" s="39">
        <v>0</v>
      </c>
      <c r="AK966" s="39">
        <v>0</v>
      </c>
      <c r="AL966" s="39">
        <v>0</v>
      </c>
      <c r="AM966" s="39">
        <v>1</v>
      </c>
      <c r="AN966" s="39">
        <v>0</v>
      </c>
      <c r="AO966" s="39">
        <v>0</v>
      </c>
      <c r="AP966" s="39"/>
    </row>
    <row r="967" spans="1:42">
      <c r="A967" s="27" t="s">
        <v>2800</v>
      </c>
      <c r="B967" s="27" t="s">
        <v>743</v>
      </c>
      <c r="C967" s="28">
        <v>69312</v>
      </c>
      <c r="D967" s="28">
        <v>427200</v>
      </c>
      <c r="E967" s="27" t="s">
        <v>1824</v>
      </c>
      <c r="F967" s="28">
        <v>534</v>
      </c>
      <c r="G967" s="28">
        <v>800</v>
      </c>
      <c r="H967" s="39">
        <v>2</v>
      </c>
      <c r="I967" s="40">
        <f t="shared" si="6"/>
        <v>0</v>
      </c>
      <c r="J967" s="33">
        <f t="shared" si="7"/>
        <v>0.66749999999999998</v>
      </c>
      <c r="K967" s="41">
        <v>962.31439999999998</v>
      </c>
      <c r="L967" s="41">
        <v>51.057740000000003</v>
      </c>
      <c r="M967" s="39">
        <v>0</v>
      </c>
      <c r="N967" s="39">
        <v>0</v>
      </c>
      <c r="O967" s="39">
        <v>0</v>
      </c>
      <c r="P967" s="39">
        <v>0</v>
      </c>
      <c r="Q967" s="39">
        <v>0</v>
      </c>
      <c r="R967" s="39">
        <v>0</v>
      </c>
      <c r="S967" s="39">
        <v>1</v>
      </c>
      <c r="T967" s="39">
        <v>0</v>
      </c>
      <c r="U967" s="39">
        <v>0</v>
      </c>
      <c r="V967" s="39">
        <v>0</v>
      </c>
      <c r="W967" s="39">
        <v>0</v>
      </c>
      <c r="X967" s="39">
        <v>0</v>
      </c>
      <c r="Y967" s="39">
        <v>0</v>
      </c>
      <c r="Z967" s="39">
        <v>0</v>
      </c>
      <c r="AA967" s="39">
        <v>0</v>
      </c>
      <c r="AB967" s="39">
        <v>0</v>
      </c>
      <c r="AC967" s="39">
        <v>0</v>
      </c>
      <c r="AD967" s="39">
        <v>0</v>
      </c>
      <c r="AE967" s="39">
        <v>0</v>
      </c>
      <c r="AF967" s="39">
        <v>0</v>
      </c>
      <c r="AG967" s="39">
        <v>0</v>
      </c>
      <c r="AH967" s="39">
        <v>0</v>
      </c>
      <c r="AI967" s="39">
        <v>0</v>
      </c>
      <c r="AJ967" s="39">
        <v>0</v>
      </c>
      <c r="AK967" s="39">
        <v>0</v>
      </c>
      <c r="AL967" s="39">
        <v>0</v>
      </c>
      <c r="AM967" s="39">
        <v>1</v>
      </c>
      <c r="AN967" s="39">
        <v>0</v>
      </c>
      <c r="AO967" s="39">
        <v>0</v>
      </c>
      <c r="AP967" s="39"/>
    </row>
    <row r="968" spans="1:42">
      <c r="A968" s="27" t="s">
        <v>2801</v>
      </c>
      <c r="B968" s="27" t="s">
        <v>744</v>
      </c>
      <c r="C968" s="28">
        <v>92171</v>
      </c>
      <c r="D968" s="28">
        <v>427200</v>
      </c>
      <c r="E968" s="27" t="s">
        <v>1824</v>
      </c>
      <c r="F968" s="28">
        <v>534</v>
      </c>
      <c r="G968" s="28">
        <v>800</v>
      </c>
      <c r="H968" s="39">
        <v>2</v>
      </c>
      <c r="I968" s="40">
        <f t="shared" si="6"/>
        <v>1</v>
      </c>
      <c r="J968" s="33">
        <f t="shared" si="7"/>
        <v>0.66749999999999998</v>
      </c>
      <c r="K968" s="41">
        <v>4737.2219999999998</v>
      </c>
      <c r="L968" s="41">
        <v>74.133740000000003</v>
      </c>
      <c r="M968" s="39">
        <v>0</v>
      </c>
      <c r="N968" s="39">
        <v>0</v>
      </c>
      <c r="O968" s="39">
        <v>0</v>
      </c>
      <c r="P968" s="39">
        <v>0</v>
      </c>
      <c r="Q968" s="39">
        <v>0</v>
      </c>
      <c r="R968" s="39">
        <v>0</v>
      </c>
      <c r="S968" s="39">
        <v>1</v>
      </c>
      <c r="T968" s="39">
        <v>0</v>
      </c>
      <c r="U968" s="39">
        <v>0</v>
      </c>
      <c r="V968" s="39">
        <v>0</v>
      </c>
      <c r="W968" s="39">
        <v>0</v>
      </c>
      <c r="X968" s="39">
        <v>0</v>
      </c>
      <c r="Y968" s="39">
        <v>0</v>
      </c>
      <c r="Z968" s="39">
        <v>0</v>
      </c>
      <c r="AA968" s="39">
        <v>0</v>
      </c>
      <c r="AB968" s="39">
        <v>0</v>
      </c>
      <c r="AC968" s="39">
        <v>0</v>
      </c>
      <c r="AD968" s="39">
        <v>0</v>
      </c>
      <c r="AE968" s="39">
        <v>0</v>
      </c>
      <c r="AF968" s="39">
        <v>0</v>
      </c>
      <c r="AG968" s="39">
        <v>0</v>
      </c>
      <c r="AH968" s="39">
        <v>0</v>
      </c>
      <c r="AI968" s="39">
        <v>0</v>
      </c>
      <c r="AJ968" s="39">
        <v>0</v>
      </c>
      <c r="AK968" s="39">
        <v>0</v>
      </c>
      <c r="AL968" s="39">
        <v>0</v>
      </c>
      <c r="AM968" s="39">
        <v>1</v>
      </c>
      <c r="AN968" s="39">
        <v>0</v>
      </c>
      <c r="AO968" s="39">
        <v>0</v>
      </c>
      <c r="AP968" s="39"/>
    </row>
    <row r="969" spans="1:42">
      <c r="A969" s="27" t="s">
        <v>2802</v>
      </c>
      <c r="B969" s="27" t="s">
        <v>745</v>
      </c>
      <c r="C969" s="28">
        <v>14060</v>
      </c>
      <c r="D969" s="28">
        <v>43000</v>
      </c>
      <c r="E969" s="27" t="s">
        <v>1824</v>
      </c>
      <c r="F969" s="28">
        <v>172</v>
      </c>
      <c r="G969" s="28">
        <v>250</v>
      </c>
      <c r="H969" s="39">
        <v>0</v>
      </c>
      <c r="I969" s="40">
        <f t="shared" si="6"/>
        <v>0</v>
      </c>
      <c r="J969" s="33">
        <f t="shared" si="7"/>
        <v>0.68799999999999994</v>
      </c>
      <c r="K969" s="41">
        <v>4261.8459999999995</v>
      </c>
      <c r="L969" s="41">
        <v>54.78416</v>
      </c>
      <c r="M969" s="39">
        <v>0</v>
      </c>
      <c r="N969" s="39">
        <v>0</v>
      </c>
      <c r="O969" s="39">
        <v>0</v>
      </c>
      <c r="P969" s="39">
        <v>0</v>
      </c>
      <c r="Q969" s="39">
        <v>0</v>
      </c>
      <c r="R969" s="39">
        <v>0</v>
      </c>
      <c r="S969" s="39">
        <v>1</v>
      </c>
      <c r="T969" s="39">
        <v>0</v>
      </c>
      <c r="U969" s="39">
        <v>0</v>
      </c>
      <c r="V969" s="39">
        <v>0</v>
      </c>
      <c r="W969" s="39">
        <v>0</v>
      </c>
      <c r="X969" s="39">
        <v>0</v>
      </c>
      <c r="Y969" s="39">
        <v>0</v>
      </c>
      <c r="Z969" s="39">
        <v>0</v>
      </c>
      <c r="AA969" s="39">
        <v>0</v>
      </c>
      <c r="AB969" s="39">
        <v>0</v>
      </c>
      <c r="AC969" s="39">
        <v>0</v>
      </c>
      <c r="AD969" s="39">
        <v>0</v>
      </c>
      <c r="AE969" s="39">
        <v>0</v>
      </c>
      <c r="AF969" s="39">
        <v>0</v>
      </c>
      <c r="AG969" s="39">
        <v>0</v>
      </c>
      <c r="AH969" s="39">
        <v>0</v>
      </c>
      <c r="AI969" s="39">
        <v>0</v>
      </c>
      <c r="AJ969" s="39">
        <v>0</v>
      </c>
      <c r="AK969" s="39">
        <v>0</v>
      </c>
      <c r="AL969" s="39">
        <v>0</v>
      </c>
      <c r="AM969" s="39">
        <v>0</v>
      </c>
      <c r="AN969" s="39">
        <v>1</v>
      </c>
      <c r="AO969" s="39">
        <v>0</v>
      </c>
      <c r="AP969" s="39"/>
    </row>
    <row r="970" spans="1:42">
      <c r="A970" s="27" t="s">
        <v>2803</v>
      </c>
      <c r="B970" s="27" t="s">
        <v>747</v>
      </c>
      <c r="C970" s="28">
        <v>29265</v>
      </c>
      <c r="D970" s="28">
        <v>273280</v>
      </c>
      <c r="E970" s="27" t="s">
        <v>1824</v>
      </c>
      <c r="F970" s="28">
        <v>427</v>
      </c>
      <c r="G970" s="28">
        <v>640</v>
      </c>
      <c r="H970" s="39">
        <v>2</v>
      </c>
      <c r="I970" s="40">
        <f t="shared" si="6"/>
        <v>0</v>
      </c>
      <c r="J970" s="33">
        <f t="shared" si="7"/>
        <v>0.66718750000000004</v>
      </c>
      <c r="K970" s="41">
        <v>1755.7940000000001</v>
      </c>
      <c r="L970" s="41">
        <v>84.512690000000006</v>
      </c>
      <c r="M970" s="39">
        <v>0</v>
      </c>
      <c r="N970" s="39">
        <v>0</v>
      </c>
      <c r="O970" s="39">
        <v>0</v>
      </c>
      <c r="P970" s="39">
        <v>0</v>
      </c>
      <c r="Q970" s="39">
        <v>0</v>
      </c>
      <c r="R970" s="39">
        <v>0</v>
      </c>
      <c r="S970" s="39">
        <v>1</v>
      </c>
      <c r="T970" s="39">
        <v>0</v>
      </c>
      <c r="U970" s="39">
        <v>0</v>
      </c>
      <c r="V970" s="39">
        <v>0</v>
      </c>
      <c r="W970" s="39">
        <v>0</v>
      </c>
      <c r="X970" s="39">
        <v>0</v>
      </c>
      <c r="Y970" s="39">
        <v>0</v>
      </c>
      <c r="Z970" s="39">
        <v>0</v>
      </c>
      <c r="AA970" s="39">
        <v>0</v>
      </c>
      <c r="AB970" s="39">
        <v>0</v>
      </c>
      <c r="AC970" s="39">
        <v>0</v>
      </c>
      <c r="AD970" s="39">
        <v>0</v>
      </c>
      <c r="AE970" s="39">
        <v>0</v>
      </c>
      <c r="AF970" s="39">
        <v>0</v>
      </c>
      <c r="AG970" s="39">
        <v>0</v>
      </c>
      <c r="AH970" s="39">
        <v>0</v>
      </c>
      <c r="AI970" s="39">
        <v>0</v>
      </c>
      <c r="AJ970" s="39">
        <v>0</v>
      </c>
      <c r="AK970" s="39">
        <v>0</v>
      </c>
      <c r="AL970" s="39">
        <v>0</v>
      </c>
      <c r="AM970" s="39">
        <v>0</v>
      </c>
      <c r="AN970" s="39">
        <v>1</v>
      </c>
      <c r="AO970" s="39">
        <v>0</v>
      </c>
      <c r="AP970" s="39"/>
    </row>
    <row r="971" spans="1:42">
      <c r="A971" s="27" t="s">
        <v>2804</v>
      </c>
      <c r="B971" s="27" t="s">
        <v>748</v>
      </c>
      <c r="C971" s="28">
        <v>39601</v>
      </c>
      <c r="D971" s="28">
        <v>273280</v>
      </c>
      <c r="E971" s="27" t="s">
        <v>1824</v>
      </c>
      <c r="F971" s="28">
        <v>427</v>
      </c>
      <c r="G971" s="28">
        <v>640</v>
      </c>
      <c r="H971" s="39">
        <v>2</v>
      </c>
      <c r="I971" s="40">
        <f t="shared" si="6"/>
        <v>0</v>
      </c>
      <c r="J971" s="33">
        <f t="shared" si="7"/>
        <v>0.66718750000000004</v>
      </c>
      <c r="K971" s="41">
        <v>2350.2649999999999</v>
      </c>
      <c r="L971" s="41">
        <v>68.401970000000006</v>
      </c>
      <c r="M971" s="39">
        <v>0</v>
      </c>
      <c r="N971" s="39">
        <v>0</v>
      </c>
      <c r="O971" s="39">
        <v>0</v>
      </c>
      <c r="P971" s="39">
        <v>0</v>
      </c>
      <c r="Q971" s="39">
        <v>0</v>
      </c>
      <c r="R971" s="39">
        <v>0</v>
      </c>
      <c r="S971" s="39">
        <v>1</v>
      </c>
      <c r="T971" s="39">
        <v>0</v>
      </c>
      <c r="U971" s="39">
        <v>0</v>
      </c>
      <c r="V971" s="39">
        <v>0</v>
      </c>
      <c r="W971" s="39">
        <v>0</v>
      </c>
      <c r="X971" s="39">
        <v>0</v>
      </c>
      <c r="Y971" s="39">
        <v>0</v>
      </c>
      <c r="Z971" s="39">
        <v>0</v>
      </c>
      <c r="AA971" s="39">
        <v>0</v>
      </c>
      <c r="AB971" s="39">
        <v>0</v>
      </c>
      <c r="AC971" s="39">
        <v>0</v>
      </c>
      <c r="AD971" s="39">
        <v>0</v>
      </c>
      <c r="AE971" s="39">
        <v>0</v>
      </c>
      <c r="AF971" s="39">
        <v>0</v>
      </c>
      <c r="AG971" s="39">
        <v>0</v>
      </c>
      <c r="AH971" s="39">
        <v>0</v>
      </c>
      <c r="AI971" s="39">
        <v>0</v>
      </c>
      <c r="AJ971" s="39">
        <v>0</v>
      </c>
      <c r="AK971" s="39">
        <v>0</v>
      </c>
      <c r="AL971" s="39">
        <v>0</v>
      </c>
      <c r="AM971" s="39">
        <v>0</v>
      </c>
      <c r="AN971" s="39">
        <v>1</v>
      </c>
      <c r="AO971" s="39">
        <v>0</v>
      </c>
      <c r="AP971" s="39"/>
    </row>
    <row r="972" spans="1:42">
      <c r="A972" s="27" t="s">
        <v>2805</v>
      </c>
      <c r="B972" s="27" t="s">
        <v>749</v>
      </c>
      <c r="C972" s="28">
        <v>34463</v>
      </c>
      <c r="D972" s="28">
        <v>273280</v>
      </c>
      <c r="E972" s="27" t="s">
        <v>1824</v>
      </c>
      <c r="F972" s="28">
        <v>427</v>
      </c>
      <c r="G972" s="28">
        <v>640</v>
      </c>
      <c r="H972" s="39">
        <v>2</v>
      </c>
      <c r="I972" s="40">
        <f t="shared" si="6"/>
        <v>0</v>
      </c>
      <c r="J972" s="33">
        <f t="shared" si="7"/>
        <v>0.66718750000000004</v>
      </c>
      <c r="K972" s="41">
        <v>2018.694</v>
      </c>
      <c r="L972" s="41">
        <v>78.395480000000006</v>
      </c>
      <c r="M972" s="39">
        <v>0</v>
      </c>
      <c r="N972" s="39">
        <v>0</v>
      </c>
      <c r="O972" s="39">
        <v>0</v>
      </c>
      <c r="P972" s="39">
        <v>0</v>
      </c>
      <c r="Q972" s="39">
        <v>0</v>
      </c>
      <c r="R972" s="39">
        <v>0</v>
      </c>
      <c r="S972" s="39">
        <v>1</v>
      </c>
      <c r="T972" s="39">
        <v>0</v>
      </c>
      <c r="U972" s="39">
        <v>0</v>
      </c>
      <c r="V972" s="39">
        <v>0</v>
      </c>
      <c r="W972" s="39">
        <v>0</v>
      </c>
      <c r="X972" s="39">
        <v>0</v>
      </c>
      <c r="Y972" s="39">
        <v>0</v>
      </c>
      <c r="Z972" s="39">
        <v>0</v>
      </c>
      <c r="AA972" s="39">
        <v>0</v>
      </c>
      <c r="AB972" s="39">
        <v>0</v>
      </c>
      <c r="AC972" s="39">
        <v>0</v>
      </c>
      <c r="AD972" s="39">
        <v>0</v>
      </c>
      <c r="AE972" s="39">
        <v>0</v>
      </c>
      <c r="AF972" s="39">
        <v>0</v>
      </c>
      <c r="AG972" s="39">
        <v>0</v>
      </c>
      <c r="AH972" s="39">
        <v>0</v>
      </c>
      <c r="AI972" s="39">
        <v>0</v>
      </c>
      <c r="AJ972" s="39">
        <v>0</v>
      </c>
      <c r="AK972" s="39">
        <v>0</v>
      </c>
      <c r="AL972" s="39">
        <v>0</v>
      </c>
      <c r="AM972" s="39">
        <v>0</v>
      </c>
      <c r="AN972" s="39">
        <v>1</v>
      </c>
      <c r="AO972" s="39">
        <v>0</v>
      </c>
      <c r="AP972" s="39"/>
    </row>
    <row r="973" spans="1:42">
      <c r="A973" s="27" t="s">
        <v>2806</v>
      </c>
      <c r="B973" s="27" t="s">
        <v>750</v>
      </c>
      <c r="C973" s="28">
        <v>36680</v>
      </c>
      <c r="D973" s="28">
        <v>273280</v>
      </c>
      <c r="E973" s="27" t="s">
        <v>1824</v>
      </c>
      <c r="F973" s="28">
        <v>427</v>
      </c>
      <c r="G973" s="28">
        <v>640</v>
      </c>
      <c r="H973" s="39">
        <v>2</v>
      </c>
      <c r="I973" s="40">
        <f t="shared" si="6"/>
        <v>0</v>
      </c>
      <c r="J973" s="33">
        <f t="shared" si="7"/>
        <v>0.66718750000000004</v>
      </c>
      <c r="K973" s="41">
        <v>2357.61</v>
      </c>
      <c r="L973" s="41">
        <v>80.384529999999998</v>
      </c>
      <c r="M973" s="39">
        <v>0</v>
      </c>
      <c r="N973" s="39">
        <v>0</v>
      </c>
      <c r="O973" s="39">
        <v>0</v>
      </c>
      <c r="P973" s="39">
        <v>0</v>
      </c>
      <c r="Q973" s="39">
        <v>0</v>
      </c>
      <c r="R973" s="39">
        <v>0</v>
      </c>
      <c r="S973" s="39">
        <v>1</v>
      </c>
      <c r="T973" s="39">
        <v>0</v>
      </c>
      <c r="U973" s="39">
        <v>0</v>
      </c>
      <c r="V973" s="39">
        <v>0</v>
      </c>
      <c r="W973" s="39">
        <v>0</v>
      </c>
      <c r="X973" s="39">
        <v>0</v>
      </c>
      <c r="Y973" s="39">
        <v>0</v>
      </c>
      <c r="Z973" s="39">
        <v>0</v>
      </c>
      <c r="AA973" s="39">
        <v>0</v>
      </c>
      <c r="AB973" s="39">
        <v>0</v>
      </c>
      <c r="AC973" s="39">
        <v>0</v>
      </c>
      <c r="AD973" s="39">
        <v>0</v>
      </c>
      <c r="AE973" s="39">
        <v>0</v>
      </c>
      <c r="AF973" s="39">
        <v>0</v>
      </c>
      <c r="AG973" s="39">
        <v>0</v>
      </c>
      <c r="AH973" s="39">
        <v>0</v>
      </c>
      <c r="AI973" s="39">
        <v>0</v>
      </c>
      <c r="AJ973" s="39">
        <v>0</v>
      </c>
      <c r="AK973" s="39">
        <v>0</v>
      </c>
      <c r="AL973" s="39">
        <v>0</v>
      </c>
      <c r="AM973" s="39">
        <v>0</v>
      </c>
      <c r="AN973" s="39">
        <v>1</v>
      </c>
      <c r="AO973" s="39">
        <v>0</v>
      </c>
      <c r="AP973" s="39"/>
    </row>
    <row r="974" spans="1:42">
      <c r="A974" s="27" t="s">
        <v>2807</v>
      </c>
      <c r="B974" s="27" t="s">
        <v>751</v>
      </c>
      <c r="C974" s="28">
        <v>32444</v>
      </c>
      <c r="D974" s="28">
        <v>273280</v>
      </c>
      <c r="E974" s="27" t="s">
        <v>1824</v>
      </c>
      <c r="F974" s="28">
        <v>427</v>
      </c>
      <c r="G974" s="28">
        <v>640</v>
      </c>
      <c r="H974" s="39">
        <v>2</v>
      </c>
      <c r="I974" s="40">
        <f t="shared" si="6"/>
        <v>0</v>
      </c>
      <c r="J974" s="33">
        <f t="shared" si="7"/>
        <v>0.66718750000000004</v>
      </c>
      <c r="K974" s="41">
        <v>1881.826</v>
      </c>
      <c r="L974" s="41">
        <v>85.389240000000001</v>
      </c>
      <c r="M974" s="39">
        <v>0</v>
      </c>
      <c r="N974" s="39">
        <v>0</v>
      </c>
      <c r="O974" s="39">
        <v>0</v>
      </c>
      <c r="P974" s="39">
        <v>0</v>
      </c>
      <c r="Q974" s="39">
        <v>0</v>
      </c>
      <c r="R974" s="39">
        <v>0</v>
      </c>
      <c r="S974" s="39">
        <v>1</v>
      </c>
      <c r="T974" s="39">
        <v>0</v>
      </c>
      <c r="U974" s="39">
        <v>0</v>
      </c>
      <c r="V974" s="39">
        <v>0</v>
      </c>
      <c r="W974" s="39">
        <v>0</v>
      </c>
      <c r="X974" s="39">
        <v>0</v>
      </c>
      <c r="Y974" s="39">
        <v>0</v>
      </c>
      <c r="Z974" s="39">
        <v>0</v>
      </c>
      <c r="AA974" s="39">
        <v>0</v>
      </c>
      <c r="AB974" s="39">
        <v>0</v>
      </c>
      <c r="AC974" s="39">
        <v>0</v>
      </c>
      <c r="AD974" s="39">
        <v>0</v>
      </c>
      <c r="AE974" s="39">
        <v>0</v>
      </c>
      <c r="AF974" s="39">
        <v>0</v>
      </c>
      <c r="AG974" s="39">
        <v>0</v>
      </c>
      <c r="AH974" s="39">
        <v>0</v>
      </c>
      <c r="AI974" s="39">
        <v>0</v>
      </c>
      <c r="AJ974" s="39">
        <v>0</v>
      </c>
      <c r="AK974" s="39">
        <v>0</v>
      </c>
      <c r="AL974" s="39">
        <v>0</v>
      </c>
      <c r="AM974" s="39">
        <v>0</v>
      </c>
      <c r="AN974" s="39">
        <v>1</v>
      </c>
      <c r="AO974" s="39">
        <v>0</v>
      </c>
      <c r="AP974" s="39"/>
    </row>
    <row r="975" spans="1:42">
      <c r="A975" s="27" t="s">
        <v>2808</v>
      </c>
      <c r="B975" s="27" t="s">
        <v>752</v>
      </c>
      <c r="C975" s="28">
        <v>35059</v>
      </c>
      <c r="D975" s="28">
        <v>273280</v>
      </c>
      <c r="E975" s="27" t="s">
        <v>1824</v>
      </c>
      <c r="F975" s="28">
        <v>427</v>
      </c>
      <c r="G975" s="28">
        <v>640</v>
      </c>
      <c r="H975" s="39">
        <v>2</v>
      </c>
      <c r="I975" s="40">
        <f t="shared" si="6"/>
        <v>0</v>
      </c>
      <c r="J975" s="33">
        <f t="shared" si="7"/>
        <v>0.66718750000000004</v>
      </c>
      <c r="K975" s="41">
        <v>2452.8710000000001</v>
      </c>
      <c r="L975" s="41">
        <v>79.022570000000002</v>
      </c>
      <c r="M975" s="39">
        <v>0</v>
      </c>
      <c r="N975" s="39">
        <v>0</v>
      </c>
      <c r="O975" s="39">
        <v>0</v>
      </c>
      <c r="P975" s="39">
        <v>0</v>
      </c>
      <c r="Q975" s="39">
        <v>0</v>
      </c>
      <c r="R975" s="39">
        <v>0</v>
      </c>
      <c r="S975" s="39">
        <v>1</v>
      </c>
      <c r="T975" s="39">
        <v>0</v>
      </c>
      <c r="U975" s="39">
        <v>0</v>
      </c>
      <c r="V975" s="39">
        <v>0</v>
      </c>
      <c r="W975" s="39">
        <v>0</v>
      </c>
      <c r="X975" s="39">
        <v>0</v>
      </c>
      <c r="Y975" s="39">
        <v>0</v>
      </c>
      <c r="Z975" s="39">
        <v>0</v>
      </c>
      <c r="AA975" s="39">
        <v>0</v>
      </c>
      <c r="AB975" s="39">
        <v>0</v>
      </c>
      <c r="AC975" s="39">
        <v>0</v>
      </c>
      <c r="AD975" s="39">
        <v>0</v>
      </c>
      <c r="AE975" s="39">
        <v>0</v>
      </c>
      <c r="AF975" s="39">
        <v>0</v>
      </c>
      <c r="AG975" s="39">
        <v>0</v>
      </c>
      <c r="AH975" s="39">
        <v>0</v>
      </c>
      <c r="AI975" s="39">
        <v>0</v>
      </c>
      <c r="AJ975" s="39">
        <v>0</v>
      </c>
      <c r="AK975" s="39">
        <v>0</v>
      </c>
      <c r="AL975" s="39">
        <v>0</v>
      </c>
      <c r="AM975" s="39">
        <v>0</v>
      </c>
      <c r="AN975" s="39">
        <v>1</v>
      </c>
      <c r="AO975" s="39">
        <v>0</v>
      </c>
      <c r="AP975" s="39"/>
    </row>
    <row r="976" spans="1:42">
      <c r="A976" s="27" t="s">
        <v>2809</v>
      </c>
      <c r="B976" s="27" t="s">
        <v>753</v>
      </c>
      <c r="C976" s="28">
        <v>49554</v>
      </c>
      <c r="D976" s="28">
        <v>273280</v>
      </c>
      <c r="E976" s="27" t="s">
        <v>1824</v>
      </c>
      <c r="F976" s="28">
        <v>427</v>
      </c>
      <c r="G976" s="28">
        <v>640</v>
      </c>
      <c r="H976" s="39">
        <v>2</v>
      </c>
      <c r="I976" s="40">
        <f t="shared" si="6"/>
        <v>0</v>
      </c>
      <c r="J976" s="33">
        <f t="shared" si="7"/>
        <v>0.66718750000000004</v>
      </c>
      <c r="K976" s="41">
        <v>4651.3429999999998</v>
      </c>
      <c r="L976" s="41">
        <v>60.320230000000002</v>
      </c>
      <c r="M976" s="39">
        <v>0</v>
      </c>
      <c r="N976" s="39">
        <v>0</v>
      </c>
      <c r="O976" s="39">
        <v>0</v>
      </c>
      <c r="P976" s="39">
        <v>0</v>
      </c>
      <c r="Q976" s="39">
        <v>0</v>
      </c>
      <c r="R976" s="39">
        <v>0</v>
      </c>
      <c r="S976" s="39">
        <v>1</v>
      </c>
      <c r="T976" s="39">
        <v>0</v>
      </c>
      <c r="U976" s="39">
        <v>0</v>
      </c>
      <c r="V976" s="39">
        <v>0</v>
      </c>
      <c r="W976" s="39">
        <v>0</v>
      </c>
      <c r="X976" s="39">
        <v>0</v>
      </c>
      <c r="Y976" s="39">
        <v>0</v>
      </c>
      <c r="Z976" s="39">
        <v>0</v>
      </c>
      <c r="AA976" s="39">
        <v>0</v>
      </c>
      <c r="AB976" s="39">
        <v>0</v>
      </c>
      <c r="AC976" s="39">
        <v>0</v>
      </c>
      <c r="AD976" s="39">
        <v>0</v>
      </c>
      <c r="AE976" s="39">
        <v>0</v>
      </c>
      <c r="AF976" s="39">
        <v>0</v>
      </c>
      <c r="AG976" s="39">
        <v>0</v>
      </c>
      <c r="AH976" s="39">
        <v>0</v>
      </c>
      <c r="AI976" s="39">
        <v>0</v>
      </c>
      <c r="AJ976" s="39">
        <v>0</v>
      </c>
      <c r="AK976" s="39">
        <v>0</v>
      </c>
      <c r="AL976" s="39">
        <v>0</v>
      </c>
      <c r="AM976" s="39">
        <v>0</v>
      </c>
      <c r="AN976" s="39">
        <v>1</v>
      </c>
      <c r="AO976" s="39">
        <v>0</v>
      </c>
      <c r="AP976" s="39"/>
    </row>
    <row r="977" spans="1:42">
      <c r="A977" s="27" t="s">
        <v>2810</v>
      </c>
      <c r="B977" s="27" t="s">
        <v>754</v>
      </c>
      <c r="C977" s="28">
        <v>35235</v>
      </c>
      <c r="D977" s="28">
        <v>273280</v>
      </c>
      <c r="E977" s="27" t="s">
        <v>1824</v>
      </c>
      <c r="F977" s="28">
        <v>427</v>
      </c>
      <c r="G977" s="28">
        <v>640</v>
      </c>
      <c r="H977" s="39">
        <v>2</v>
      </c>
      <c r="I977" s="40">
        <f t="shared" si="6"/>
        <v>0</v>
      </c>
      <c r="J977" s="33">
        <f t="shared" si="7"/>
        <v>0.66718750000000004</v>
      </c>
      <c r="K977" s="41">
        <v>2048.721</v>
      </c>
      <c r="L977" s="41">
        <v>76.974980000000002</v>
      </c>
      <c r="M977" s="39">
        <v>0</v>
      </c>
      <c r="N977" s="39">
        <v>0</v>
      </c>
      <c r="O977" s="39">
        <v>0</v>
      </c>
      <c r="P977" s="39">
        <v>0</v>
      </c>
      <c r="Q977" s="39">
        <v>0</v>
      </c>
      <c r="R977" s="39">
        <v>0</v>
      </c>
      <c r="S977" s="39">
        <v>1</v>
      </c>
      <c r="T977" s="39">
        <v>0</v>
      </c>
      <c r="U977" s="39">
        <v>0</v>
      </c>
      <c r="V977" s="39">
        <v>0</v>
      </c>
      <c r="W977" s="39">
        <v>0</v>
      </c>
      <c r="X977" s="39">
        <v>0</v>
      </c>
      <c r="Y977" s="39">
        <v>0</v>
      </c>
      <c r="Z977" s="39">
        <v>0</v>
      </c>
      <c r="AA977" s="39">
        <v>0</v>
      </c>
      <c r="AB977" s="39">
        <v>0</v>
      </c>
      <c r="AC977" s="39">
        <v>0</v>
      </c>
      <c r="AD977" s="39">
        <v>0</v>
      </c>
      <c r="AE977" s="39">
        <v>0</v>
      </c>
      <c r="AF977" s="39">
        <v>0</v>
      </c>
      <c r="AG977" s="39">
        <v>0</v>
      </c>
      <c r="AH977" s="39">
        <v>0</v>
      </c>
      <c r="AI977" s="39">
        <v>0</v>
      </c>
      <c r="AJ977" s="39">
        <v>0</v>
      </c>
      <c r="AK977" s="39">
        <v>0</v>
      </c>
      <c r="AL977" s="39">
        <v>0</v>
      </c>
      <c r="AM977" s="39">
        <v>0</v>
      </c>
      <c r="AN977" s="39">
        <v>1</v>
      </c>
      <c r="AO977" s="39">
        <v>0</v>
      </c>
      <c r="AP977" s="39"/>
    </row>
    <row r="978" spans="1:42">
      <c r="A978" s="27" t="s">
        <v>2811</v>
      </c>
      <c r="B978" s="27" t="s">
        <v>755</v>
      </c>
      <c r="C978" s="28">
        <v>32444</v>
      </c>
      <c r="D978" s="28">
        <v>273280</v>
      </c>
      <c r="E978" s="27" t="s">
        <v>1824</v>
      </c>
      <c r="F978" s="28">
        <v>427</v>
      </c>
      <c r="G978" s="28">
        <v>640</v>
      </c>
      <c r="H978" s="39">
        <v>2</v>
      </c>
      <c r="I978" s="40">
        <f t="shared" si="6"/>
        <v>0</v>
      </c>
      <c r="J978" s="33">
        <f t="shared" si="7"/>
        <v>0.66718750000000004</v>
      </c>
      <c r="K978" s="41">
        <v>1881.826</v>
      </c>
      <c r="L978" s="41">
        <v>85.389240000000001</v>
      </c>
      <c r="M978" s="39">
        <v>0</v>
      </c>
      <c r="N978" s="39">
        <v>0</v>
      </c>
      <c r="O978" s="39">
        <v>0</v>
      </c>
      <c r="P978" s="39">
        <v>0</v>
      </c>
      <c r="Q978" s="39">
        <v>0</v>
      </c>
      <c r="R978" s="39">
        <v>0</v>
      </c>
      <c r="S978" s="39">
        <v>1</v>
      </c>
      <c r="T978" s="39">
        <v>0</v>
      </c>
      <c r="U978" s="39">
        <v>0</v>
      </c>
      <c r="V978" s="39">
        <v>0</v>
      </c>
      <c r="W978" s="39">
        <v>0</v>
      </c>
      <c r="X978" s="39">
        <v>0</v>
      </c>
      <c r="Y978" s="39">
        <v>0</v>
      </c>
      <c r="Z978" s="39">
        <v>0</v>
      </c>
      <c r="AA978" s="39">
        <v>0</v>
      </c>
      <c r="AB978" s="39">
        <v>0</v>
      </c>
      <c r="AC978" s="39">
        <v>0</v>
      </c>
      <c r="AD978" s="39">
        <v>0</v>
      </c>
      <c r="AE978" s="39">
        <v>0</v>
      </c>
      <c r="AF978" s="39">
        <v>0</v>
      </c>
      <c r="AG978" s="39">
        <v>0</v>
      </c>
      <c r="AH978" s="39">
        <v>0</v>
      </c>
      <c r="AI978" s="39">
        <v>0</v>
      </c>
      <c r="AJ978" s="39">
        <v>0</v>
      </c>
      <c r="AK978" s="39">
        <v>0</v>
      </c>
      <c r="AL978" s="39">
        <v>0</v>
      </c>
      <c r="AM978" s="39">
        <v>0</v>
      </c>
      <c r="AN978" s="39">
        <v>1</v>
      </c>
      <c r="AO978" s="39">
        <v>0</v>
      </c>
      <c r="AP978" s="39"/>
    </row>
    <row r="979" spans="1:42">
      <c r="A979" s="27" t="s">
        <v>2812</v>
      </c>
      <c r="B979" s="27" t="s">
        <v>1790</v>
      </c>
      <c r="C979" s="28">
        <v>38676</v>
      </c>
      <c r="D979" s="28">
        <v>273280</v>
      </c>
      <c r="E979" s="27" t="s">
        <v>1824</v>
      </c>
      <c r="F979" s="28">
        <v>427</v>
      </c>
      <c r="G979" s="28">
        <v>640</v>
      </c>
      <c r="H979" s="39">
        <v>2</v>
      </c>
      <c r="I979" s="40">
        <f t="shared" si="6"/>
        <v>0</v>
      </c>
      <c r="J979" s="33">
        <f t="shared" si="7"/>
        <v>0.66718750000000004</v>
      </c>
      <c r="K979" s="41">
        <v>2383.2130000000002</v>
      </c>
      <c r="L979" s="41">
        <v>74.379300000000001</v>
      </c>
      <c r="M979" s="39">
        <v>0</v>
      </c>
      <c r="N979" s="39">
        <v>0</v>
      </c>
      <c r="O979" s="39">
        <v>0</v>
      </c>
      <c r="P979" s="39">
        <v>0</v>
      </c>
      <c r="Q979" s="39">
        <v>0</v>
      </c>
      <c r="R979" s="39">
        <v>0</v>
      </c>
      <c r="S979" s="39">
        <v>1</v>
      </c>
      <c r="T979" s="39">
        <v>0</v>
      </c>
      <c r="U979" s="39">
        <v>0</v>
      </c>
      <c r="V979" s="39">
        <v>0</v>
      </c>
      <c r="W979" s="39">
        <v>0</v>
      </c>
      <c r="X979" s="39">
        <v>0</v>
      </c>
      <c r="Y979" s="39">
        <v>0</v>
      </c>
      <c r="Z979" s="39">
        <v>0</v>
      </c>
      <c r="AA979" s="39">
        <v>0</v>
      </c>
      <c r="AB979" s="39">
        <v>0</v>
      </c>
      <c r="AC979" s="39">
        <v>0</v>
      </c>
      <c r="AD979" s="39">
        <v>0</v>
      </c>
      <c r="AE979" s="39">
        <v>0</v>
      </c>
      <c r="AF979" s="39">
        <v>0</v>
      </c>
      <c r="AG979" s="39">
        <v>0</v>
      </c>
      <c r="AH979" s="39">
        <v>0</v>
      </c>
      <c r="AI979" s="39">
        <v>0</v>
      </c>
      <c r="AJ979" s="39">
        <v>0</v>
      </c>
      <c r="AK979" s="39">
        <v>0</v>
      </c>
      <c r="AL979" s="39">
        <v>0</v>
      </c>
      <c r="AM979" s="39">
        <v>0</v>
      </c>
      <c r="AN979" s="39">
        <v>1</v>
      </c>
      <c r="AO979" s="39">
        <v>0</v>
      </c>
      <c r="AP979" s="39"/>
    </row>
    <row r="980" spans="1:42">
      <c r="A980" s="27" t="s">
        <v>2813</v>
      </c>
      <c r="B980" s="27" t="s">
        <v>756</v>
      </c>
      <c r="C980" s="28">
        <v>55123</v>
      </c>
      <c r="D980" s="28">
        <v>273280</v>
      </c>
      <c r="E980" s="27" t="s">
        <v>1824</v>
      </c>
      <c r="F980" s="28">
        <v>427</v>
      </c>
      <c r="G980" s="28">
        <v>640</v>
      </c>
      <c r="H980" s="39">
        <v>2</v>
      </c>
      <c r="I980" s="40">
        <f t="shared" si="6"/>
        <v>0</v>
      </c>
      <c r="J980" s="33">
        <f t="shared" si="7"/>
        <v>0.66718750000000004</v>
      </c>
      <c r="K980" s="41">
        <v>2793.913</v>
      </c>
      <c r="L980" s="41">
        <v>82.349760000000003</v>
      </c>
      <c r="M980" s="39">
        <v>0</v>
      </c>
      <c r="N980" s="39">
        <v>0</v>
      </c>
      <c r="O980" s="39">
        <v>0</v>
      </c>
      <c r="P980" s="39">
        <v>0</v>
      </c>
      <c r="Q980" s="39">
        <v>0</v>
      </c>
      <c r="R980" s="39">
        <v>0</v>
      </c>
      <c r="S980" s="39">
        <v>1</v>
      </c>
      <c r="T980" s="39">
        <v>0</v>
      </c>
      <c r="U980" s="39">
        <v>0</v>
      </c>
      <c r="V980" s="39">
        <v>0</v>
      </c>
      <c r="W980" s="39">
        <v>0</v>
      </c>
      <c r="X980" s="39">
        <v>0</v>
      </c>
      <c r="Y980" s="39">
        <v>0</v>
      </c>
      <c r="Z980" s="39">
        <v>0</v>
      </c>
      <c r="AA980" s="39">
        <v>0</v>
      </c>
      <c r="AB980" s="39">
        <v>0</v>
      </c>
      <c r="AC980" s="39">
        <v>0</v>
      </c>
      <c r="AD980" s="39">
        <v>0</v>
      </c>
      <c r="AE980" s="39">
        <v>0</v>
      </c>
      <c r="AF980" s="39">
        <v>0</v>
      </c>
      <c r="AG980" s="39">
        <v>0</v>
      </c>
      <c r="AH980" s="39">
        <v>0</v>
      </c>
      <c r="AI980" s="39">
        <v>0</v>
      </c>
      <c r="AJ980" s="39">
        <v>0</v>
      </c>
      <c r="AK980" s="39">
        <v>0</v>
      </c>
      <c r="AL980" s="39">
        <v>0</v>
      </c>
      <c r="AM980" s="39">
        <v>0</v>
      </c>
      <c r="AN980" s="39">
        <v>1</v>
      </c>
      <c r="AO980" s="39">
        <v>0</v>
      </c>
      <c r="AP980" s="39"/>
    </row>
    <row r="981" spans="1:42">
      <c r="A981" s="27" t="s">
        <v>2814</v>
      </c>
      <c r="B981" s="27" t="s">
        <v>757</v>
      </c>
      <c r="C981" s="28">
        <v>59255</v>
      </c>
      <c r="D981" s="28">
        <v>273280</v>
      </c>
      <c r="E981" s="27" t="s">
        <v>1824</v>
      </c>
      <c r="F981" s="28">
        <v>427</v>
      </c>
      <c r="G981" s="28">
        <v>640</v>
      </c>
      <c r="H981" s="39">
        <v>2</v>
      </c>
      <c r="I981" s="40">
        <f t="shared" si="6"/>
        <v>0</v>
      </c>
      <c r="J981" s="33">
        <f t="shared" si="7"/>
        <v>0.66718750000000004</v>
      </c>
      <c r="K981" s="41">
        <v>3894.9929999999999</v>
      </c>
      <c r="L981" s="41">
        <v>82.615870000000001</v>
      </c>
      <c r="M981" s="39">
        <v>0</v>
      </c>
      <c r="N981" s="39">
        <v>0</v>
      </c>
      <c r="O981" s="39">
        <v>0</v>
      </c>
      <c r="P981" s="39">
        <v>0</v>
      </c>
      <c r="Q981" s="39">
        <v>0</v>
      </c>
      <c r="R981" s="39">
        <v>0</v>
      </c>
      <c r="S981" s="39">
        <v>1</v>
      </c>
      <c r="T981" s="39">
        <v>0</v>
      </c>
      <c r="U981" s="39">
        <v>0</v>
      </c>
      <c r="V981" s="39">
        <v>0</v>
      </c>
      <c r="W981" s="39">
        <v>0</v>
      </c>
      <c r="X981" s="39">
        <v>0</v>
      </c>
      <c r="Y981" s="39">
        <v>0</v>
      </c>
      <c r="Z981" s="39">
        <v>0</v>
      </c>
      <c r="AA981" s="39">
        <v>0</v>
      </c>
      <c r="AB981" s="39">
        <v>0</v>
      </c>
      <c r="AC981" s="39">
        <v>0</v>
      </c>
      <c r="AD981" s="39">
        <v>0</v>
      </c>
      <c r="AE981" s="39">
        <v>0</v>
      </c>
      <c r="AF981" s="39">
        <v>0</v>
      </c>
      <c r="AG981" s="39">
        <v>0</v>
      </c>
      <c r="AH981" s="39">
        <v>0</v>
      </c>
      <c r="AI981" s="39">
        <v>0</v>
      </c>
      <c r="AJ981" s="39">
        <v>0</v>
      </c>
      <c r="AK981" s="39">
        <v>0</v>
      </c>
      <c r="AL981" s="39">
        <v>0</v>
      </c>
      <c r="AM981" s="39">
        <v>0</v>
      </c>
      <c r="AN981" s="39">
        <v>1</v>
      </c>
      <c r="AO981" s="39">
        <v>0</v>
      </c>
      <c r="AP981" s="39"/>
    </row>
    <row r="982" spans="1:42">
      <c r="A982" s="27" t="s">
        <v>2815</v>
      </c>
      <c r="B982" s="27" t="s">
        <v>758</v>
      </c>
      <c r="C982" s="28">
        <v>47736</v>
      </c>
      <c r="D982" s="28">
        <v>273280</v>
      </c>
      <c r="E982" s="27" t="s">
        <v>1824</v>
      </c>
      <c r="F982" s="28">
        <v>427</v>
      </c>
      <c r="G982" s="28">
        <v>640</v>
      </c>
      <c r="H982" s="39">
        <v>2</v>
      </c>
      <c r="I982" s="40">
        <f t="shared" si="6"/>
        <v>0</v>
      </c>
      <c r="J982" s="33">
        <f t="shared" si="7"/>
        <v>0.66718750000000004</v>
      </c>
      <c r="K982" s="41">
        <v>3235.5619999999999</v>
      </c>
      <c r="L982" s="41">
        <v>79.991929999999996</v>
      </c>
      <c r="M982" s="39">
        <v>0</v>
      </c>
      <c r="N982" s="39">
        <v>0</v>
      </c>
      <c r="O982" s="39">
        <v>0</v>
      </c>
      <c r="P982" s="39">
        <v>0</v>
      </c>
      <c r="Q982" s="39">
        <v>0</v>
      </c>
      <c r="R982" s="39">
        <v>0</v>
      </c>
      <c r="S982" s="39">
        <v>1</v>
      </c>
      <c r="T982" s="39">
        <v>0</v>
      </c>
      <c r="U982" s="39">
        <v>0</v>
      </c>
      <c r="V982" s="39">
        <v>0</v>
      </c>
      <c r="W982" s="39">
        <v>0</v>
      </c>
      <c r="X982" s="39">
        <v>0</v>
      </c>
      <c r="Y982" s="39">
        <v>0</v>
      </c>
      <c r="Z982" s="39">
        <v>0</v>
      </c>
      <c r="AA982" s="39">
        <v>0</v>
      </c>
      <c r="AB982" s="39">
        <v>0</v>
      </c>
      <c r="AC982" s="39">
        <v>0</v>
      </c>
      <c r="AD982" s="39">
        <v>0</v>
      </c>
      <c r="AE982" s="39">
        <v>0</v>
      </c>
      <c r="AF982" s="39">
        <v>0</v>
      </c>
      <c r="AG982" s="39">
        <v>0</v>
      </c>
      <c r="AH982" s="39">
        <v>0</v>
      </c>
      <c r="AI982" s="39">
        <v>0</v>
      </c>
      <c r="AJ982" s="39">
        <v>0</v>
      </c>
      <c r="AK982" s="39">
        <v>0</v>
      </c>
      <c r="AL982" s="39">
        <v>0</v>
      </c>
      <c r="AM982" s="39">
        <v>0</v>
      </c>
      <c r="AN982" s="39">
        <v>1</v>
      </c>
      <c r="AO982" s="39">
        <v>0</v>
      </c>
      <c r="AP982" s="39"/>
    </row>
    <row r="983" spans="1:42">
      <c r="A983" s="27" t="s">
        <v>2816</v>
      </c>
      <c r="B983" s="27" t="s">
        <v>759</v>
      </c>
      <c r="C983" s="28">
        <v>48411</v>
      </c>
      <c r="D983" s="28">
        <v>273280</v>
      </c>
      <c r="E983" s="27" t="s">
        <v>1824</v>
      </c>
      <c r="F983" s="28">
        <v>427</v>
      </c>
      <c r="G983" s="28">
        <v>640</v>
      </c>
      <c r="H983" s="39">
        <v>2</v>
      </c>
      <c r="I983" s="40">
        <f t="shared" si="6"/>
        <v>0</v>
      </c>
      <c r="J983" s="33">
        <f t="shared" si="7"/>
        <v>0.66718750000000004</v>
      </c>
      <c r="K983" s="41">
        <v>2605.7170000000001</v>
      </c>
      <c r="L983" s="41">
        <v>83.809950000000001</v>
      </c>
      <c r="M983" s="39">
        <v>0</v>
      </c>
      <c r="N983" s="39">
        <v>0</v>
      </c>
      <c r="O983" s="39">
        <v>0</v>
      </c>
      <c r="P983" s="39">
        <v>0</v>
      </c>
      <c r="Q983" s="39">
        <v>0</v>
      </c>
      <c r="R983" s="39">
        <v>0</v>
      </c>
      <c r="S983" s="39">
        <v>1</v>
      </c>
      <c r="T983" s="39">
        <v>0</v>
      </c>
      <c r="U983" s="39">
        <v>0</v>
      </c>
      <c r="V983" s="39">
        <v>0</v>
      </c>
      <c r="W983" s="39">
        <v>0</v>
      </c>
      <c r="X983" s="39">
        <v>0</v>
      </c>
      <c r="Y983" s="39">
        <v>0</v>
      </c>
      <c r="Z983" s="39">
        <v>0</v>
      </c>
      <c r="AA983" s="39">
        <v>0</v>
      </c>
      <c r="AB983" s="39">
        <v>0</v>
      </c>
      <c r="AC983" s="39">
        <v>0</v>
      </c>
      <c r="AD983" s="39">
        <v>0</v>
      </c>
      <c r="AE983" s="39">
        <v>0</v>
      </c>
      <c r="AF983" s="39">
        <v>0</v>
      </c>
      <c r="AG983" s="39">
        <v>0</v>
      </c>
      <c r="AH983" s="39">
        <v>0</v>
      </c>
      <c r="AI983" s="39">
        <v>0</v>
      </c>
      <c r="AJ983" s="39">
        <v>0</v>
      </c>
      <c r="AK983" s="39">
        <v>0</v>
      </c>
      <c r="AL983" s="39">
        <v>0</v>
      </c>
      <c r="AM983" s="39">
        <v>0</v>
      </c>
      <c r="AN983" s="39">
        <v>1</v>
      </c>
      <c r="AO983" s="39">
        <v>0</v>
      </c>
      <c r="AP983" s="39"/>
    </row>
    <row r="984" spans="1:42">
      <c r="A984" s="27" t="s">
        <v>2817</v>
      </c>
      <c r="B984" s="27" t="s">
        <v>760</v>
      </c>
      <c r="C984" s="28">
        <v>46915</v>
      </c>
      <c r="D984" s="28">
        <v>273280</v>
      </c>
      <c r="E984" s="27" t="s">
        <v>1824</v>
      </c>
      <c r="F984" s="28">
        <v>427</v>
      </c>
      <c r="G984" s="28">
        <v>640</v>
      </c>
      <c r="H984" s="39">
        <v>2</v>
      </c>
      <c r="I984" s="40">
        <f t="shared" si="6"/>
        <v>0</v>
      </c>
      <c r="J984" s="33">
        <f t="shared" si="7"/>
        <v>0.66718750000000004</v>
      </c>
      <c r="K984" s="41">
        <v>2455.491</v>
      </c>
      <c r="L984" s="41">
        <v>83.961659999999995</v>
      </c>
      <c r="M984" s="39">
        <v>0</v>
      </c>
      <c r="N984" s="39">
        <v>0</v>
      </c>
      <c r="O984" s="39">
        <v>0</v>
      </c>
      <c r="P984" s="39">
        <v>0</v>
      </c>
      <c r="Q984" s="39">
        <v>0</v>
      </c>
      <c r="R984" s="39">
        <v>0</v>
      </c>
      <c r="S984" s="39">
        <v>1</v>
      </c>
      <c r="T984" s="39">
        <v>0</v>
      </c>
      <c r="U984" s="39">
        <v>0</v>
      </c>
      <c r="V984" s="39">
        <v>0</v>
      </c>
      <c r="W984" s="39">
        <v>0</v>
      </c>
      <c r="X984" s="39">
        <v>0</v>
      </c>
      <c r="Y984" s="39">
        <v>0</v>
      </c>
      <c r="Z984" s="39">
        <v>0</v>
      </c>
      <c r="AA984" s="39">
        <v>0</v>
      </c>
      <c r="AB984" s="39">
        <v>0</v>
      </c>
      <c r="AC984" s="39">
        <v>0</v>
      </c>
      <c r="AD984" s="39">
        <v>0</v>
      </c>
      <c r="AE984" s="39">
        <v>0</v>
      </c>
      <c r="AF984" s="39">
        <v>0</v>
      </c>
      <c r="AG984" s="39">
        <v>0</v>
      </c>
      <c r="AH984" s="39">
        <v>0</v>
      </c>
      <c r="AI984" s="39">
        <v>0</v>
      </c>
      <c r="AJ984" s="39">
        <v>0</v>
      </c>
      <c r="AK984" s="39">
        <v>0</v>
      </c>
      <c r="AL984" s="39">
        <v>0</v>
      </c>
      <c r="AM984" s="39">
        <v>0</v>
      </c>
      <c r="AN984" s="39">
        <v>1</v>
      </c>
      <c r="AO984" s="39">
        <v>0</v>
      </c>
      <c r="AP984" s="39"/>
    </row>
    <row r="985" spans="1:42">
      <c r="A985" s="27" t="s">
        <v>2818</v>
      </c>
      <c r="B985" s="27" t="s">
        <v>761</v>
      </c>
      <c r="C985" s="28">
        <v>68285</v>
      </c>
      <c r="D985" s="28">
        <v>273280</v>
      </c>
      <c r="E985" s="27" t="s">
        <v>1824</v>
      </c>
      <c r="F985" s="28">
        <v>427</v>
      </c>
      <c r="G985" s="28">
        <v>640</v>
      </c>
      <c r="H985" s="39">
        <v>2</v>
      </c>
      <c r="I985" s="40">
        <f t="shared" si="6"/>
        <v>0</v>
      </c>
      <c r="J985" s="33">
        <f t="shared" si="7"/>
        <v>0.66718750000000004</v>
      </c>
      <c r="K985" s="41">
        <v>5528.9319999999998</v>
      </c>
      <c r="L985" s="41">
        <v>78.664730000000006</v>
      </c>
      <c r="M985" s="39">
        <v>0</v>
      </c>
      <c r="N985" s="39">
        <v>0</v>
      </c>
      <c r="O985" s="39">
        <v>0</v>
      </c>
      <c r="P985" s="39">
        <v>0</v>
      </c>
      <c r="Q985" s="39">
        <v>0</v>
      </c>
      <c r="R985" s="39">
        <v>0</v>
      </c>
      <c r="S985" s="39">
        <v>1</v>
      </c>
      <c r="T985" s="39">
        <v>0</v>
      </c>
      <c r="U985" s="39">
        <v>0</v>
      </c>
      <c r="V985" s="39">
        <v>0</v>
      </c>
      <c r="W985" s="39">
        <v>0</v>
      </c>
      <c r="X985" s="39">
        <v>0</v>
      </c>
      <c r="Y985" s="39">
        <v>0</v>
      </c>
      <c r="Z985" s="39">
        <v>0</v>
      </c>
      <c r="AA985" s="39">
        <v>0</v>
      </c>
      <c r="AB985" s="39">
        <v>0</v>
      </c>
      <c r="AC985" s="39">
        <v>0</v>
      </c>
      <c r="AD985" s="39">
        <v>0</v>
      </c>
      <c r="AE985" s="39">
        <v>0</v>
      </c>
      <c r="AF985" s="39">
        <v>0</v>
      </c>
      <c r="AG985" s="39">
        <v>0</v>
      </c>
      <c r="AH985" s="39">
        <v>0</v>
      </c>
      <c r="AI985" s="39">
        <v>0</v>
      </c>
      <c r="AJ985" s="39">
        <v>0</v>
      </c>
      <c r="AK985" s="39">
        <v>0</v>
      </c>
      <c r="AL985" s="39">
        <v>0</v>
      </c>
      <c r="AM985" s="39">
        <v>0</v>
      </c>
      <c r="AN985" s="39">
        <v>1</v>
      </c>
      <c r="AO985" s="39">
        <v>0</v>
      </c>
      <c r="AP985" s="39"/>
    </row>
    <row r="986" spans="1:42">
      <c r="A986" s="27" t="s">
        <v>2819</v>
      </c>
      <c r="B986" s="27" t="s">
        <v>762</v>
      </c>
      <c r="C986" s="28">
        <v>104653</v>
      </c>
      <c r="D986" s="28">
        <v>273280</v>
      </c>
      <c r="E986" s="27" t="s">
        <v>1824</v>
      </c>
      <c r="F986" s="28">
        <v>427</v>
      </c>
      <c r="G986" s="28">
        <v>640</v>
      </c>
      <c r="H986" s="39">
        <v>2</v>
      </c>
      <c r="I986" s="40">
        <f t="shared" si="6"/>
        <v>1</v>
      </c>
      <c r="J986" s="33">
        <f t="shared" si="7"/>
        <v>0.66718750000000004</v>
      </c>
      <c r="K986" s="41">
        <v>18983.080000000002</v>
      </c>
      <c r="L986" s="41">
        <v>83.535520000000005</v>
      </c>
      <c r="M986" s="39">
        <v>0</v>
      </c>
      <c r="N986" s="39">
        <v>0</v>
      </c>
      <c r="O986" s="39">
        <v>0</v>
      </c>
      <c r="P986" s="39">
        <v>0</v>
      </c>
      <c r="Q986" s="39">
        <v>0</v>
      </c>
      <c r="R986" s="39">
        <v>0</v>
      </c>
      <c r="S986" s="39">
        <v>1</v>
      </c>
      <c r="T986" s="39">
        <v>0</v>
      </c>
      <c r="U986" s="39">
        <v>0</v>
      </c>
      <c r="V986" s="39">
        <v>0</v>
      </c>
      <c r="W986" s="39">
        <v>0</v>
      </c>
      <c r="X986" s="39">
        <v>0</v>
      </c>
      <c r="Y986" s="39">
        <v>0</v>
      </c>
      <c r="Z986" s="39">
        <v>0</v>
      </c>
      <c r="AA986" s="39">
        <v>0</v>
      </c>
      <c r="AB986" s="39">
        <v>0</v>
      </c>
      <c r="AC986" s="39">
        <v>0</v>
      </c>
      <c r="AD986" s="39">
        <v>0</v>
      </c>
      <c r="AE986" s="39">
        <v>0</v>
      </c>
      <c r="AF986" s="39">
        <v>0</v>
      </c>
      <c r="AG986" s="39">
        <v>0</v>
      </c>
      <c r="AH986" s="39">
        <v>0</v>
      </c>
      <c r="AI986" s="39">
        <v>0</v>
      </c>
      <c r="AJ986" s="39">
        <v>0</v>
      </c>
      <c r="AK986" s="39">
        <v>0</v>
      </c>
      <c r="AL986" s="39">
        <v>0</v>
      </c>
      <c r="AM986" s="39">
        <v>0</v>
      </c>
      <c r="AN986" s="39">
        <v>1</v>
      </c>
      <c r="AO986" s="39">
        <v>0</v>
      </c>
      <c r="AP986" s="39"/>
    </row>
    <row r="987" spans="1:42">
      <c r="A987" s="27" t="s">
        <v>2820</v>
      </c>
      <c r="B987" s="27" t="s">
        <v>763</v>
      </c>
      <c r="C987" s="28">
        <v>88089</v>
      </c>
      <c r="D987" s="28">
        <v>273280</v>
      </c>
      <c r="E987" s="27" t="s">
        <v>1824</v>
      </c>
      <c r="F987" s="28">
        <v>427</v>
      </c>
      <c r="G987" s="28">
        <v>640</v>
      </c>
      <c r="H987" s="39">
        <v>2</v>
      </c>
      <c r="I987" s="40">
        <f t="shared" si="6"/>
        <v>0</v>
      </c>
      <c r="J987" s="33">
        <f t="shared" si="7"/>
        <v>0.66718750000000004</v>
      </c>
      <c r="K987" s="41">
        <v>12306.21</v>
      </c>
      <c r="L987" s="41">
        <v>73.716220000000007</v>
      </c>
      <c r="M987" s="39">
        <v>0</v>
      </c>
      <c r="N987" s="39">
        <v>0</v>
      </c>
      <c r="O987" s="39">
        <v>0</v>
      </c>
      <c r="P987" s="39">
        <v>0</v>
      </c>
      <c r="Q987" s="39">
        <v>0</v>
      </c>
      <c r="R987" s="39">
        <v>0</v>
      </c>
      <c r="S987" s="39">
        <v>1</v>
      </c>
      <c r="T987" s="39">
        <v>0</v>
      </c>
      <c r="U987" s="39">
        <v>0</v>
      </c>
      <c r="V987" s="39">
        <v>0</v>
      </c>
      <c r="W987" s="39">
        <v>0</v>
      </c>
      <c r="X987" s="39">
        <v>0</v>
      </c>
      <c r="Y987" s="39">
        <v>0</v>
      </c>
      <c r="Z987" s="39">
        <v>0</v>
      </c>
      <c r="AA987" s="39">
        <v>0</v>
      </c>
      <c r="AB987" s="39">
        <v>0</v>
      </c>
      <c r="AC987" s="39">
        <v>0</v>
      </c>
      <c r="AD987" s="39">
        <v>0</v>
      </c>
      <c r="AE987" s="39">
        <v>0</v>
      </c>
      <c r="AF987" s="39">
        <v>0</v>
      </c>
      <c r="AG987" s="39">
        <v>0</v>
      </c>
      <c r="AH987" s="39">
        <v>0</v>
      </c>
      <c r="AI987" s="39">
        <v>0</v>
      </c>
      <c r="AJ987" s="39">
        <v>0</v>
      </c>
      <c r="AK987" s="39">
        <v>0</v>
      </c>
      <c r="AL987" s="39">
        <v>0</v>
      </c>
      <c r="AM987" s="39">
        <v>0</v>
      </c>
      <c r="AN987" s="39">
        <v>1</v>
      </c>
      <c r="AO987" s="39">
        <v>0</v>
      </c>
      <c r="AP987" s="39"/>
    </row>
    <row r="988" spans="1:42">
      <c r="A988" s="27" t="s">
        <v>2821</v>
      </c>
      <c r="B988" s="27" t="s">
        <v>764</v>
      </c>
      <c r="C988" s="28">
        <v>52491</v>
      </c>
      <c r="D988" s="28">
        <v>426400</v>
      </c>
      <c r="E988" s="27" t="s">
        <v>1824</v>
      </c>
      <c r="F988" s="28">
        <v>533</v>
      </c>
      <c r="G988" s="28">
        <v>800</v>
      </c>
      <c r="H988" s="39">
        <v>2</v>
      </c>
      <c r="I988" s="40">
        <f t="shared" si="6"/>
        <v>0</v>
      </c>
      <c r="J988" s="33">
        <f t="shared" si="7"/>
        <v>0.66625000000000001</v>
      </c>
      <c r="K988" s="41">
        <v>1442.9159999999999</v>
      </c>
      <c r="L988" s="41">
        <v>50.762270000000001</v>
      </c>
      <c r="M988" s="39">
        <v>0</v>
      </c>
      <c r="N988" s="39">
        <v>0</v>
      </c>
      <c r="O988" s="39">
        <v>0</v>
      </c>
      <c r="P988" s="39">
        <v>0</v>
      </c>
      <c r="Q988" s="39">
        <v>0</v>
      </c>
      <c r="R988" s="39">
        <v>0</v>
      </c>
      <c r="S988" s="39">
        <v>1</v>
      </c>
      <c r="T988" s="39">
        <v>0</v>
      </c>
      <c r="U988" s="39">
        <v>0</v>
      </c>
      <c r="V988" s="39">
        <v>0</v>
      </c>
      <c r="W988" s="39">
        <v>0</v>
      </c>
      <c r="X988" s="39">
        <v>0</v>
      </c>
      <c r="Y988" s="39">
        <v>0</v>
      </c>
      <c r="Z988" s="39">
        <v>0</v>
      </c>
      <c r="AA988" s="39">
        <v>0</v>
      </c>
      <c r="AB988" s="39">
        <v>0</v>
      </c>
      <c r="AC988" s="39">
        <v>0</v>
      </c>
      <c r="AD988" s="39">
        <v>0</v>
      </c>
      <c r="AE988" s="39">
        <v>0</v>
      </c>
      <c r="AF988" s="39">
        <v>0</v>
      </c>
      <c r="AG988" s="39">
        <v>0</v>
      </c>
      <c r="AH988" s="39">
        <v>0</v>
      </c>
      <c r="AI988" s="39">
        <v>0</v>
      </c>
      <c r="AJ988" s="39">
        <v>0</v>
      </c>
      <c r="AK988" s="39">
        <v>0</v>
      </c>
      <c r="AL988" s="39">
        <v>0</v>
      </c>
      <c r="AM988" s="39">
        <v>0</v>
      </c>
      <c r="AN988" s="39">
        <v>1</v>
      </c>
      <c r="AO988" s="39">
        <v>0</v>
      </c>
      <c r="AP988" s="39"/>
    </row>
    <row r="989" spans="1:42">
      <c r="A989" s="27" t="s">
        <v>2822</v>
      </c>
      <c r="B989" s="27" t="s">
        <v>765</v>
      </c>
      <c r="C989" s="28">
        <v>47981</v>
      </c>
      <c r="D989" s="28">
        <v>426400</v>
      </c>
      <c r="E989" s="27" t="s">
        <v>1824</v>
      </c>
      <c r="F989" s="28">
        <v>533</v>
      </c>
      <c r="G989" s="28">
        <v>800</v>
      </c>
      <c r="H989" s="39">
        <v>2</v>
      </c>
      <c r="I989" s="40">
        <f t="shared" si="6"/>
        <v>0</v>
      </c>
      <c r="J989" s="33">
        <f t="shared" si="7"/>
        <v>0.66625000000000001</v>
      </c>
      <c r="K989" s="41">
        <v>803.10360000000003</v>
      </c>
      <c r="L989" s="41">
        <v>59.795960000000001</v>
      </c>
      <c r="M989" s="39">
        <v>0</v>
      </c>
      <c r="N989" s="39">
        <v>0</v>
      </c>
      <c r="O989" s="39">
        <v>0</v>
      </c>
      <c r="P989" s="39">
        <v>0</v>
      </c>
      <c r="Q989" s="39">
        <v>0</v>
      </c>
      <c r="R989" s="39">
        <v>0</v>
      </c>
      <c r="S989" s="39">
        <v>1</v>
      </c>
      <c r="T989" s="39">
        <v>0</v>
      </c>
      <c r="U989" s="39">
        <v>0</v>
      </c>
      <c r="V989" s="39">
        <v>0</v>
      </c>
      <c r="W989" s="39">
        <v>0</v>
      </c>
      <c r="X989" s="39">
        <v>0</v>
      </c>
      <c r="Y989" s="39">
        <v>0</v>
      </c>
      <c r="Z989" s="39">
        <v>0</v>
      </c>
      <c r="AA989" s="39">
        <v>0</v>
      </c>
      <c r="AB989" s="39">
        <v>0</v>
      </c>
      <c r="AC989" s="39">
        <v>0</v>
      </c>
      <c r="AD989" s="39">
        <v>0</v>
      </c>
      <c r="AE989" s="39">
        <v>0</v>
      </c>
      <c r="AF989" s="39">
        <v>0</v>
      </c>
      <c r="AG989" s="39">
        <v>0</v>
      </c>
      <c r="AH989" s="39">
        <v>0</v>
      </c>
      <c r="AI989" s="39">
        <v>0</v>
      </c>
      <c r="AJ989" s="39">
        <v>0</v>
      </c>
      <c r="AK989" s="39">
        <v>0</v>
      </c>
      <c r="AL989" s="39">
        <v>0</v>
      </c>
      <c r="AM989" s="39">
        <v>0</v>
      </c>
      <c r="AN989" s="39">
        <v>1</v>
      </c>
      <c r="AO989" s="39">
        <v>0</v>
      </c>
      <c r="AP989" s="39"/>
    </row>
    <row r="990" spans="1:42">
      <c r="A990" s="27" t="s">
        <v>2823</v>
      </c>
      <c r="B990" s="27" t="s">
        <v>766</v>
      </c>
      <c r="C990" s="28">
        <v>57201</v>
      </c>
      <c r="D990" s="28">
        <v>426400</v>
      </c>
      <c r="E990" s="27" t="s">
        <v>1824</v>
      </c>
      <c r="F990" s="28">
        <v>533</v>
      </c>
      <c r="G990" s="28">
        <v>800</v>
      </c>
      <c r="H990" s="39">
        <v>2</v>
      </c>
      <c r="I990" s="40">
        <f t="shared" si="6"/>
        <v>0</v>
      </c>
      <c r="J990" s="33">
        <f t="shared" si="7"/>
        <v>0.66625000000000001</v>
      </c>
      <c r="K990" s="41">
        <v>1144.9760000000001</v>
      </c>
      <c r="L990" s="41">
        <v>72.237930000000006</v>
      </c>
      <c r="M990" s="39">
        <v>0</v>
      </c>
      <c r="N990" s="39">
        <v>0</v>
      </c>
      <c r="O990" s="39">
        <v>0</v>
      </c>
      <c r="P990" s="39">
        <v>0</v>
      </c>
      <c r="Q990" s="39">
        <v>0</v>
      </c>
      <c r="R990" s="39">
        <v>0</v>
      </c>
      <c r="S990" s="39">
        <v>1</v>
      </c>
      <c r="T990" s="39">
        <v>0</v>
      </c>
      <c r="U990" s="39">
        <v>0</v>
      </c>
      <c r="V990" s="39">
        <v>0</v>
      </c>
      <c r="W990" s="39">
        <v>0</v>
      </c>
      <c r="X990" s="39">
        <v>0</v>
      </c>
      <c r="Y990" s="39">
        <v>0</v>
      </c>
      <c r="Z990" s="39">
        <v>0</v>
      </c>
      <c r="AA990" s="39">
        <v>0</v>
      </c>
      <c r="AB990" s="39">
        <v>0</v>
      </c>
      <c r="AC990" s="39">
        <v>0</v>
      </c>
      <c r="AD990" s="39">
        <v>0</v>
      </c>
      <c r="AE990" s="39">
        <v>0</v>
      </c>
      <c r="AF990" s="39">
        <v>0</v>
      </c>
      <c r="AG990" s="39">
        <v>0</v>
      </c>
      <c r="AH990" s="39">
        <v>0</v>
      </c>
      <c r="AI990" s="39">
        <v>0</v>
      </c>
      <c r="AJ990" s="39">
        <v>0</v>
      </c>
      <c r="AK990" s="39">
        <v>0</v>
      </c>
      <c r="AL990" s="39">
        <v>0</v>
      </c>
      <c r="AM990" s="39">
        <v>0</v>
      </c>
      <c r="AN990" s="39">
        <v>1</v>
      </c>
      <c r="AO990" s="39">
        <v>0</v>
      </c>
      <c r="AP990" s="39"/>
    </row>
    <row r="991" spans="1:42">
      <c r="A991" s="27" t="s">
        <v>2824</v>
      </c>
      <c r="B991" s="27" t="s">
        <v>1791</v>
      </c>
      <c r="C991" s="28">
        <v>47643</v>
      </c>
      <c r="D991" s="28">
        <v>426400</v>
      </c>
      <c r="E991" s="27" t="s">
        <v>1824</v>
      </c>
      <c r="F991" s="28">
        <v>533</v>
      </c>
      <c r="G991" s="28">
        <v>800</v>
      </c>
      <c r="H991" s="39">
        <v>2</v>
      </c>
      <c r="I991" s="40">
        <f t="shared" si="6"/>
        <v>0</v>
      </c>
      <c r="J991" s="33">
        <f t="shared" si="7"/>
        <v>0.66625000000000001</v>
      </c>
      <c r="K991" s="41">
        <v>1473.6559999999999</v>
      </c>
      <c r="L991" s="41">
        <v>86.050129999999996</v>
      </c>
      <c r="M991" s="39">
        <v>0</v>
      </c>
      <c r="N991" s="39">
        <v>0</v>
      </c>
      <c r="O991" s="39">
        <v>0</v>
      </c>
      <c r="P991" s="39">
        <v>0</v>
      </c>
      <c r="Q991" s="39">
        <v>0</v>
      </c>
      <c r="R991" s="39">
        <v>0</v>
      </c>
      <c r="S991" s="39">
        <v>1</v>
      </c>
      <c r="T991" s="39">
        <v>0</v>
      </c>
      <c r="U991" s="39">
        <v>0</v>
      </c>
      <c r="V991" s="39">
        <v>0</v>
      </c>
      <c r="W991" s="39">
        <v>0</v>
      </c>
      <c r="X991" s="39">
        <v>0</v>
      </c>
      <c r="Y991" s="39">
        <v>0</v>
      </c>
      <c r="Z991" s="39">
        <v>0</v>
      </c>
      <c r="AA991" s="39">
        <v>0</v>
      </c>
      <c r="AB991" s="39">
        <v>0</v>
      </c>
      <c r="AC991" s="39">
        <v>0</v>
      </c>
      <c r="AD991" s="39">
        <v>0</v>
      </c>
      <c r="AE991" s="39">
        <v>0</v>
      </c>
      <c r="AF991" s="39">
        <v>0</v>
      </c>
      <c r="AG991" s="39">
        <v>0</v>
      </c>
      <c r="AH991" s="39">
        <v>0</v>
      </c>
      <c r="AI991" s="39">
        <v>0</v>
      </c>
      <c r="AJ991" s="39">
        <v>0</v>
      </c>
      <c r="AK991" s="39">
        <v>0</v>
      </c>
      <c r="AL991" s="39">
        <v>0</v>
      </c>
      <c r="AM991" s="39">
        <v>0</v>
      </c>
      <c r="AN991" s="39">
        <v>1</v>
      </c>
      <c r="AO991" s="39">
        <v>0</v>
      </c>
      <c r="AP991" s="39"/>
    </row>
    <row r="992" spans="1:42">
      <c r="A992" s="27" t="s">
        <v>2825</v>
      </c>
      <c r="B992" s="27" t="s">
        <v>1792</v>
      </c>
      <c r="C992" s="28">
        <v>94109</v>
      </c>
      <c r="D992" s="28">
        <v>426400</v>
      </c>
      <c r="E992" s="27" t="s">
        <v>1824</v>
      </c>
      <c r="F992" s="28">
        <v>533</v>
      </c>
      <c r="G992" s="28">
        <v>800</v>
      </c>
      <c r="H992" s="39">
        <v>2</v>
      </c>
      <c r="I992" s="40">
        <f t="shared" si="6"/>
        <v>1</v>
      </c>
      <c r="J992" s="33">
        <f t="shared" si="7"/>
        <v>0.66625000000000001</v>
      </c>
      <c r="K992" s="41">
        <v>4325.6589999999997</v>
      </c>
      <c r="L992" s="41">
        <v>51.672809999999998</v>
      </c>
      <c r="M992" s="39">
        <v>0</v>
      </c>
      <c r="N992" s="39">
        <v>0</v>
      </c>
      <c r="O992" s="39">
        <v>0</v>
      </c>
      <c r="P992" s="39">
        <v>0</v>
      </c>
      <c r="Q992" s="39">
        <v>0</v>
      </c>
      <c r="R992" s="39">
        <v>0</v>
      </c>
      <c r="S992" s="39">
        <v>1</v>
      </c>
      <c r="T992" s="39">
        <v>0</v>
      </c>
      <c r="U992" s="39">
        <v>0</v>
      </c>
      <c r="V992" s="39">
        <v>0</v>
      </c>
      <c r="W992" s="39">
        <v>0</v>
      </c>
      <c r="X992" s="39">
        <v>0</v>
      </c>
      <c r="Y992" s="39">
        <v>0</v>
      </c>
      <c r="Z992" s="39">
        <v>0</v>
      </c>
      <c r="AA992" s="39">
        <v>0</v>
      </c>
      <c r="AB992" s="39">
        <v>0</v>
      </c>
      <c r="AC992" s="39">
        <v>0</v>
      </c>
      <c r="AD992" s="39">
        <v>0</v>
      </c>
      <c r="AE992" s="39">
        <v>0</v>
      </c>
      <c r="AF992" s="39">
        <v>0</v>
      </c>
      <c r="AG992" s="39">
        <v>0</v>
      </c>
      <c r="AH992" s="39">
        <v>0</v>
      </c>
      <c r="AI992" s="39">
        <v>0</v>
      </c>
      <c r="AJ992" s="39">
        <v>0</v>
      </c>
      <c r="AK992" s="39">
        <v>0</v>
      </c>
      <c r="AL992" s="39">
        <v>0</v>
      </c>
      <c r="AM992" s="39">
        <v>0</v>
      </c>
      <c r="AN992" s="39">
        <v>1</v>
      </c>
      <c r="AO992" s="39">
        <v>0</v>
      </c>
      <c r="AP992" s="39"/>
    </row>
    <row r="993" spans="1:42">
      <c r="A993" s="27" t="s">
        <v>2826</v>
      </c>
      <c r="B993" s="27" t="s">
        <v>1793</v>
      </c>
      <c r="C993" s="28">
        <v>49893</v>
      </c>
      <c r="D993" s="28">
        <v>426400</v>
      </c>
      <c r="E993" s="27" t="s">
        <v>1824</v>
      </c>
      <c r="F993" s="28">
        <v>533</v>
      </c>
      <c r="G993" s="28">
        <v>800</v>
      </c>
      <c r="H993" s="39">
        <v>2</v>
      </c>
      <c r="I993" s="40">
        <f t="shared" si="6"/>
        <v>0</v>
      </c>
      <c r="J993" s="33">
        <f t="shared" si="7"/>
        <v>0.66625000000000001</v>
      </c>
      <c r="K993" s="41">
        <v>852.36980000000005</v>
      </c>
      <c r="L993" s="41">
        <v>72.090140000000005</v>
      </c>
      <c r="M993" s="39">
        <v>0</v>
      </c>
      <c r="N993" s="39">
        <v>0</v>
      </c>
      <c r="O993" s="39">
        <v>0</v>
      </c>
      <c r="P993" s="39">
        <v>0</v>
      </c>
      <c r="Q993" s="39">
        <v>0</v>
      </c>
      <c r="R993" s="39">
        <v>0</v>
      </c>
      <c r="S993" s="39">
        <v>1</v>
      </c>
      <c r="T993" s="39">
        <v>0</v>
      </c>
      <c r="U993" s="39">
        <v>0</v>
      </c>
      <c r="V993" s="39">
        <v>0</v>
      </c>
      <c r="W993" s="39">
        <v>0</v>
      </c>
      <c r="X993" s="39">
        <v>0</v>
      </c>
      <c r="Y993" s="39">
        <v>0</v>
      </c>
      <c r="Z993" s="39">
        <v>0</v>
      </c>
      <c r="AA993" s="39">
        <v>0</v>
      </c>
      <c r="AB993" s="39">
        <v>0</v>
      </c>
      <c r="AC993" s="39">
        <v>0</v>
      </c>
      <c r="AD993" s="39">
        <v>0</v>
      </c>
      <c r="AE993" s="39">
        <v>0</v>
      </c>
      <c r="AF993" s="39">
        <v>0</v>
      </c>
      <c r="AG993" s="39">
        <v>0</v>
      </c>
      <c r="AH993" s="39">
        <v>0</v>
      </c>
      <c r="AI993" s="39">
        <v>0</v>
      </c>
      <c r="AJ993" s="39">
        <v>0</v>
      </c>
      <c r="AK993" s="39">
        <v>0</v>
      </c>
      <c r="AL993" s="39">
        <v>0</v>
      </c>
      <c r="AM993" s="39">
        <v>0</v>
      </c>
      <c r="AN993" s="39">
        <v>1</v>
      </c>
      <c r="AO993" s="39">
        <v>0</v>
      </c>
      <c r="AP993" s="39"/>
    </row>
    <row r="994" spans="1:42">
      <c r="A994" s="27" t="s">
        <v>2827</v>
      </c>
      <c r="B994" s="27" t="s">
        <v>1794</v>
      </c>
      <c r="C994" s="28">
        <v>62610</v>
      </c>
      <c r="D994" s="28">
        <v>424000</v>
      </c>
      <c r="E994" s="27" t="s">
        <v>1824</v>
      </c>
      <c r="F994" s="28">
        <v>530</v>
      </c>
      <c r="G994" s="28">
        <v>800</v>
      </c>
      <c r="H994" s="39">
        <v>2</v>
      </c>
      <c r="I994" s="40">
        <f t="shared" si="6"/>
        <v>0</v>
      </c>
      <c r="J994" s="33">
        <f t="shared" si="7"/>
        <v>0.66249999999999998</v>
      </c>
      <c r="K994" s="41">
        <v>2136.0320000000002</v>
      </c>
      <c r="L994" s="41">
        <v>85.485309999999998</v>
      </c>
      <c r="M994" s="39">
        <v>0</v>
      </c>
      <c r="N994" s="39">
        <v>0</v>
      </c>
      <c r="O994" s="39">
        <v>0</v>
      </c>
      <c r="P994" s="39">
        <v>0</v>
      </c>
      <c r="Q994" s="39">
        <v>0</v>
      </c>
      <c r="R994" s="39">
        <v>0</v>
      </c>
      <c r="S994" s="39">
        <v>1</v>
      </c>
      <c r="T994" s="39">
        <v>0</v>
      </c>
      <c r="U994" s="39">
        <v>0</v>
      </c>
      <c r="V994" s="39">
        <v>0</v>
      </c>
      <c r="W994" s="39">
        <v>0</v>
      </c>
      <c r="X994" s="39">
        <v>0</v>
      </c>
      <c r="Y994" s="39">
        <v>0</v>
      </c>
      <c r="Z994" s="39">
        <v>0</v>
      </c>
      <c r="AA994" s="39">
        <v>0</v>
      </c>
      <c r="AB994" s="39">
        <v>0</v>
      </c>
      <c r="AC994" s="39">
        <v>0</v>
      </c>
      <c r="AD994" s="39">
        <v>0</v>
      </c>
      <c r="AE994" s="39">
        <v>0</v>
      </c>
      <c r="AF994" s="39">
        <v>0</v>
      </c>
      <c r="AG994" s="39">
        <v>0</v>
      </c>
      <c r="AH994" s="39">
        <v>0</v>
      </c>
      <c r="AI994" s="39">
        <v>0</v>
      </c>
      <c r="AJ994" s="39">
        <v>0</v>
      </c>
      <c r="AK994" s="39">
        <v>0</v>
      </c>
      <c r="AL994" s="39">
        <v>0</v>
      </c>
      <c r="AM994" s="39">
        <v>0</v>
      </c>
      <c r="AN994" s="39">
        <v>1</v>
      </c>
      <c r="AO994" s="39">
        <v>0</v>
      </c>
      <c r="AP994" s="39"/>
    </row>
    <row r="995" spans="1:42">
      <c r="A995" s="27" t="s">
        <v>2828</v>
      </c>
      <c r="B995" s="27" t="s">
        <v>1795</v>
      </c>
      <c r="C995" s="28">
        <v>54199</v>
      </c>
      <c r="D995" s="28">
        <v>424000</v>
      </c>
      <c r="E995" s="27" t="s">
        <v>1824</v>
      </c>
      <c r="F995" s="28">
        <v>530</v>
      </c>
      <c r="G995" s="28">
        <v>800</v>
      </c>
      <c r="H995" s="42">
        <v>2</v>
      </c>
      <c r="I995" s="40">
        <f t="shared" si="6"/>
        <v>0</v>
      </c>
      <c r="J995" s="33">
        <f t="shared" si="7"/>
        <v>0.66249999999999998</v>
      </c>
      <c r="K995" s="41">
        <v>654.28660000000002</v>
      </c>
      <c r="L995" s="41">
        <v>70.459530000000001</v>
      </c>
      <c r="M995" s="39">
        <v>0</v>
      </c>
      <c r="N995" s="39">
        <v>0</v>
      </c>
      <c r="O995" s="39">
        <v>0</v>
      </c>
      <c r="P995" s="39">
        <v>0</v>
      </c>
      <c r="Q995" s="39">
        <v>0</v>
      </c>
      <c r="R995" s="39">
        <v>0</v>
      </c>
      <c r="S995" s="39">
        <v>1</v>
      </c>
      <c r="T995" s="39">
        <v>0</v>
      </c>
      <c r="U995" s="39">
        <v>0</v>
      </c>
      <c r="V995" s="39">
        <v>0</v>
      </c>
      <c r="W995" s="39">
        <v>0</v>
      </c>
      <c r="X995" s="39">
        <v>0</v>
      </c>
      <c r="Y995" s="39">
        <v>0</v>
      </c>
      <c r="Z995" s="39">
        <v>0</v>
      </c>
      <c r="AA995" s="39">
        <v>0</v>
      </c>
      <c r="AB995" s="39">
        <v>0</v>
      </c>
      <c r="AC995" s="39">
        <v>0</v>
      </c>
      <c r="AD995" s="39">
        <v>0</v>
      </c>
      <c r="AE995" s="39">
        <v>0</v>
      </c>
      <c r="AF995" s="39">
        <v>0</v>
      </c>
      <c r="AG995" s="39">
        <v>0</v>
      </c>
      <c r="AH995" s="39">
        <v>0</v>
      </c>
      <c r="AI995" s="39">
        <v>0</v>
      </c>
      <c r="AJ995" s="39">
        <v>0</v>
      </c>
      <c r="AK995" s="39">
        <v>0</v>
      </c>
      <c r="AL995" s="39">
        <v>0</v>
      </c>
      <c r="AM995" s="39">
        <v>0</v>
      </c>
      <c r="AN995" s="39">
        <v>1</v>
      </c>
      <c r="AO995" s="39">
        <v>0</v>
      </c>
      <c r="AP995" s="39"/>
    </row>
    <row r="996" spans="1:42">
      <c r="A996" s="27" t="s">
        <v>2829</v>
      </c>
      <c r="B996" s="27" t="s">
        <v>1796</v>
      </c>
      <c r="C996" s="28">
        <v>6561</v>
      </c>
      <c r="D996" s="28">
        <v>43000</v>
      </c>
      <c r="E996" s="27" t="s">
        <v>1824</v>
      </c>
      <c r="F996" s="28">
        <v>172</v>
      </c>
      <c r="G996" s="28">
        <v>250</v>
      </c>
      <c r="H996" s="42">
        <v>0</v>
      </c>
      <c r="I996" s="40">
        <f t="shared" si="6"/>
        <v>0</v>
      </c>
      <c r="J996" s="33">
        <f t="shared" si="7"/>
        <v>0.68799999999999994</v>
      </c>
      <c r="K996" s="41">
        <v>966.55539999999996</v>
      </c>
      <c r="L996" s="41">
        <v>80.636750000000006</v>
      </c>
      <c r="M996" s="39">
        <v>0</v>
      </c>
      <c r="N996" s="39">
        <v>0</v>
      </c>
      <c r="O996" s="39">
        <v>0</v>
      </c>
      <c r="P996" s="39">
        <v>0</v>
      </c>
      <c r="Q996" s="39">
        <v>0</v>
      </c>
      <c r="R996" s="39">
        <v>0</v>
      </c>
      <c r="S996" s="39">
        <v>1</v>
      </c>
      <c r="T996" s="39">
        <v>0</v>
      </c>
      <c r="U996" s="39">
        <v>0</v>
      </c>
      <c r="V996" s="39">
        <v>0</v>
      </c>
      <c r="W996" s="39">
        <v>0</v>
      </c>
      <c r="X996" s="39">
        <v>0</v>
      </c>
      <c r="Y996" s="39">
        <v>0</v>
      </c>
      <c r="Z996" s="39">
        <v>0</v>
      </c>
      <c r="AA996" s="39">
        <v>0</v>
      </c>
      <c r="AB996" s="39">
        <v>0</v>
      </c>
      <c r="AC996" s="39">
        <v>0</v>
      </c>
      <c r="AD996" s="39">
        <v>0</v>
      </c>
      <c r="AE996" s="39">
        <v>0</v>
      </c>
      <c r="AF996" s="39">
        <v>0</v>
      </c>
      <c r="AG996" s="39">
        <v>0</v>
      </c>
      <c r="AH996" s="39">
        <v>0</v>
      </c>
      <c r="AI996" s="39">
        <v>0</v>
      </c>
      <c r="AJ996" s="39">
        <v>0</v>
      </c>
      <c r="AK996" s="39">
        <v>0</v>
      </c>
      <c r="AL996" s="39">
        <v>0</v>
      </c>
      <c r="AM996" s="39">
        <v>0</v>
      </c>
      <c r="AN996" s="39">
        <v>0</v>
      </c>
      <c r="AO996" s="39">
        <v>1</v>
      </c>
      <c r="AP996" s="39"/>
    </row>
    <row r="997" spans="1:42">
      <c r="A997" s="27" t="s">
        <v>2830</v>
      </c>
      <c r="B997" s="27" t="s">
        <v>767</v>
      </c>
      <c r="C997" s="28">
        <v>57479</v>
      </c>
      <c r="D997" s="28">
        <v>259200</v>
      </c>
      <c r="E997" s="27" t="s">
        <v>1824</v>
      </c>
      <c r="F997" s="28">
        <v>405</v>
      </c>
      <c r="G997" s="28">
        <v>640</v>
      </c>
      <c r="H997" s="42">
        <v>2</v>
      </c>
      <c r="I997" s="40">
        <f t="shared" si="6"/>
        <v>0</v>
      </c>
      <c r="J997" s="33">
        <f t="shared" si="7"/>
        <v>0.6328125</v>
      </c>
      <c r="K997" s="41">
        <v>936.58219999999994</v>
      </c>
      <c r="L997" s="41">
        <v>49.658969999999997</v>
      </c>
      <c r="M997" s="39">
        <v>0</v>
      </c>
      <c r="N997" s="39">
        <v>0</v>
      </c>
      <c r="O997" s="39">
        <v>0</v>
      </c>
      <c r="P997" s="39">
        <v>0</v>
      </c>
      <c r="Q997" s="39">
        <v>0</v>
      </c>
      <c r="R997" s="39">
        <v>0</v>
      </c>
      <c r="S997" s="39">
        <v>1</v>
      </c>
      <c r="T997" s="39">
        <v>0</v>
      </c>
      <c r="U997" s="39">
        <v>0</v>
      </c>
      <c r="V997" s="39">
        <v>0</v>
      </c>
      <c r="W997" s="39">
        <v>0</v>
      </c>
      <c r="X997" s="39">
        <v>0</v>
      </c>
      <c r="Y997" s="39">
        <v>0</v>
      </c>
      <c r="Z997" s="39">
        <v>0</v>
      </c>
      <c r="AA997" s="39">
        <v>0</v>
      </c>
      <c r="AB997" s="39">
        <v>0</v>
      </c>
      <c r="AC997" s="39">
        <v>0</v>
      </c>
      <c r="AD997" s="39">
        <v>0</v>
      </c>
      <c r="AE997" s="39">
        <v>0</v>
      </c>
      <c r="AF997" s="39">
        <v>0</v>
      </c>
      <c r="AG997" s="39">
        <v>0</v>
      </c>
      <c r="AH997" s="39">
        <v>0</v>
      </c>
      <c r="AI997" s="39">
        <v>0</v>
      </c>
      <c r="AJ997" s="39">
        <v>0</v>
      </c>
      <c r="AK997" s="39">
        <v>0</v>
      </c>
      <c r="AL997" s="39">
        <v>0</v>
      </c>
      <c r="AM997" s="39">
        <v>0</v>
      </c>
      <c r="AN997" s="39">
        <v>0</v>
      </c>
      <c r="AO997" s="39">
        <v>1</v>
      </c>
      <c r="AP997" s="39"/>
    </row>
    <row r="998" spans="1:42">
      <c r="A998" s="27" t="s">
        <v>2831</v>
      </c>
      <c r="B998" s="27" t="s">
        <v>769</v>
      </c>
      <c r="C998" s="28">
        <v>95080</v>
      </c>
      <c r="D998" s="28">
        <v>307200</v>
      </c>
      <c r="E998" s="27" t="s">
        <v>1824</v>
      </c>
      <c r="F998" s="28">
        <v>480</v>
      </c>
      <c r="G998" s="28">
        <v>640</v>
      </c>
      <c r="H998" s="42">
        <v>2</v>
      </c>
      <c r="I998" s="40">
        <f t="shared" si="6"/>
        <v>1</v>
      </c>
      <c r="J998" s="33">
        <f t="shared" si="7"/>
        <v>0.75</v>
      </c>
      <c r="K998" s="41">
        <v>4822.7349999999997</v>
      </c>
      <c r="L998" s="41">
        <v>50.471119999999999</v>
      </c>
      <c r="M998" s="39">
        <v>0</v>
      </c>
      <c r="N998" s="39">
        <v>0</v>
      </c>
      <c r="O998" s="39">
        <v>0</v>
      </c>
      <c r="P998" s="39">
        <v>0</v>
      </c>
      <c r="Q998" s="39">
        <v>0</v>
      </c>
      <c r="R998" s="39">
        <v>0</v>
      </c>
      <c r="S998" s="39">
        <v>1</v>
      </c>
      <c r="T998" s="39">
        <v>0</v>
      </c>
      <c r="U998" s="39">
        <v>0</v>
      </c>
      <c r="V998" s="39">
        <v>0</v>
      </c>
      <c r="W998" s="39">
        <v>0</v>
      </c>
      <c r="X998" s="39">
        <v>0</v>
      </c>
      <c r="Y998" s="39">
        <v>0</v>
      </c>
      <c r="Z998" s="39">
        <v>0</v>
      </c>
      <c r="AA998" s="39">
        <v>0</v>
      </c>
      <c r="AB998" s="39">
        <v>0</v>
      </c>
      <c r="AC998" s="39">
        <v>0</v>
      </c>
      <c r="AD998" s="39">
        <v>0</v>
      </c>
      <c r="AE998" s="39">
        <v>0</v>
      </c>
      <c r="AF998" s="39">
        <v>0</v>
      </c>
      <c r="AG998" s="39">
        <v>0</v>
      </c>
      <c r="AH998" s="39">
        <v>0</v>
      </c>
      <c r="AI998" s="39">
        <v>0</v>
      </c>
      <c r="AJ998" s="39">
        <v>0</v>
      </c>
      <c r="AK998" s="39">
        <v>0</v>
      </c>
      <c r="AL998" s="39">
        <v>0</v>
      </c>
      <c r="AM998" s="39">
        <v>0</v>
      </c>
      <c r="AN998" s="39">
        <v>0</v>
      </c>
      <c r="AO998" s="39">
        <v>1</v>
      </c>
      <c r="AP998" s="39"/>
    </row>
    <row r="999" spans="1:42">
      <c r="A999" s="27" t="s">
        <v>2832</v>
      </c>
      <c r="B999" s="27" t="s">
        <v>770</v>
      </c>
      <c r="C999" s="28">
        <v>51703</v>
      </c>
      <c r="D999" s="28">
        <v>279040</v>
      </c>
      <c r="E999" s="27" t="s">
        <v>1824</v>
      </c>
      <c r="F999" s="28">
        <v>436</v>
      </c>
      <c r="G999" s="28">
        <v>640</v>
      </c>
      <c r="H999" s="42">
        <v>2</v>
      </c>
      <c r="I999" s="40">
        <f t="shared" si="6"/>
        <v>0</v>
      </c>
      <c r="J999" s="33">
        <f t="shared" si="7"/>
        <v>0.68125000000000002</v>
      </c>
      <c r="K999" s="41">
        <v>835.13009999999997</v>
      </c>
      <c r="L999" s="41">
        <v>43.083350000000003</v>
      </c>
      <c r="M999" s="39">
        <v>0</v>
      </c>
      <c r="N999" s="39">
        <v>0</v>
      </c>
      <c r="O999" s="39">
        <v>0</v>
      </c>
      <c r="P999" s="39">
        <v>0</v>
      </c>
      <c r="Q999" s="39">
        <v>0</v>
      </c>
      <c r="R999" s="39">
        <v>0</v>
      </c>
      <c r="S999" s="39">
        <v>1</v>
      </c>
      <c r="T999" s="39">
        <v>0</v>
      </c>
      <c r="U999" s="39">
        <v>0</v>
      </c>
      <c r="V999" s="39">
        <v>0</v>
      </c>
      <c r="W999" s="39">
        <v>0</v>
      </c>
      <c r="X999" s="39">
        <v>0</v>
      </c>
      <c r="Y999" s="39">
        <v>0</v>
      </c>
      <c r="Z999" s="39">
        <v>0</v>
      </c>
      <c r="AA999" s="39">
        <v>0</v>
      </c>
      <c r="AB999" s="39">
        <v>0</v>
      </c>
      <c r="AC999" s="39">
        <v>0</v>
      </c>
      <c r="AD999" s="39">
        <v>0</v>
      </c>
      <c r="AE999" s="39">
        <v>0</v>
      </c>
      <c r="AF999" s="39">
        <v>0</v>
      </c>
      <c r="AG999" s="39">
        <v>0</v>
      </c>
      <c r="AH999" s="39">
        <v>0</v>
      </c>
      <c r="AI999" s="39">
        <v>0</v>
      </c>
      <c r="AJ999" s="39">
        <v>0</v>
      </c>
      <c r="AK999" s="39">
        <v>0</v>
      </c>
      <c r="AL999" s="39">
        <v>0</v>
      </c>
      <c r="AM999" s="39">
        <v>0</v>
      </c>
      <c r="AN999" s="39">
        <v>0</v>
      </c>
      <c r="AO999" s="39">
        <v>1</v>
      </c>
      <c r="AP999" s="39"/>
    </row>
    <row r="1000" spans="1:42">
      <c r="A1000" s="27" t="s">
        <v>2833</v>
      </c>
      <c r="B1000" s="27" t="s">
        <v>771</v>
      </c>
      <c r="C1000" s="28">
        <v>51676</v>
      </c>
      <c r="D1000" s="28">
        <v>273280</v>
      </c>
      <c r="E1000" s="27" t="s">
        <v>1824</v>
      </c>
      <c r="F1000" s="28">
        <v>427</v>
      </c>
      <c r="G1000" s="28">
        <v>640</v>
      </c>
      <c r="H1000" s="42">
        <v>2</v>
      </c>
      <c r="I1000" s="40">
        <f t="shared" si="6"/>
        <v>0</v>
      </c>
      <c r="J1000" s="33">
        <f t="shared" si="7"/>
        <v>0.66718750000000004</v>
      </c>
      <c r="K1000" s="41">
        <v>1017.5170000000001</v>
      </c>
      <c r="L1000" s="41">
        <v>47.778669999999998</v>
      </c>
      <c r="M1000" s="39">
        <v>0</v>
      </c>
      <c r="N1000" s="39">
        <v>0</v>
      </c>
      <c r="O1000" s="39">
        <v>0</v>
      </c>
      <c r="P1000" s="39">
        <v>0</v>
      </c>
      <c r="Q1000" s="39">
        <v>0</v>
      </c>
      <c r="R1000" s="39">
        <v>0</v>
      </c>
      <c r="S1000" s="39">
        <v>1</v>
      </c>
      <c r="T1000" s="39">
        <v>0</v>
      </c>
      <c r="U1000" s="39">
        <v>0</v>
      </c>
      <c r="V1000" s="39">
        <v>0</v>
      </c>
      <c r="W1000" s="39">
        <v>0</v>
      </c>
      <c r="X1000" s="39">
        <v>0</v>
      </c>
      <c r="Y1000" s="39">
        <v>0</v>
      </c>
      <c r="Z1000" s="39">
        <v>0</v>
      </c>
      <c r="AA1000" s="39">
        <v>0</v>
      </c>
      <c r="AB1000" s="39">
        <v>0</v>
      </c>
      <c r="AC1000" s="39">
        <v>0</v>
      </c>
      <c r="AD1000" s="39">
        <v>0</v>
      </c>
      <c r="AE1000" s="39">
        <v>0</v>
      </c>
      <c r="AF1000" s="39">
        <v>0</v>
      </c>
      <c r="AG1000" s="39">
        <v>0</v>
      </c>
      <c r="AH1000" s="39">
        <v>0</v>
      </c>
      <c r="AI1000" s="39">
        <v>0</v>
      </c>
      <c r="AJ1000" s="39">
        <v>0</v>
      </c>
      <c r="AK1000" s="39">
        <v>0</v>
      </c>
      <c r="AL1000" s="39">
        <v>0</v>
      </c>
      <c r="AM1000" s="39">
        <v>0</v>
      </c>
      <c r="AN1000" s="39">
        <v>0</v>
      </c>
      <c r="AO1000" s="39">
        <v>1</v>
      </c>
      <c r="AP1000" s="39"/>
    </row>
    <row r="1001" spans="1:42">
      <c r="A1001" s="27" t="s">
        <v>2834</v>
      </c>
      <c r="B1001" s="27" t="s">
        <v>772</v>
      </c>
      <c r="C1001" s="28">
        <v>63653</v>
      </c>
      <c r="D1001" s="28">
        <v>273280</v>
      </c>
      <c r="E1001" s="27" t="s">
        <v>1824</v>
      </c>
      <c r="F1001" s="28">
        <v>427</v>
      </c>
      <c r="G1001" s="28">
        <v>640</v>
      </c>
      <c r="H1001" s="42">
        <v>2</v>
      </c>
      <c r="I1001" s="40">
        <f t="shared" si="6"/>
        <v>0</v>
      </c>
      <c r="J1001" s="33">
        <f t="shared" si="7"/>
        <v>0.66718750000000004</v>
      </c>
      <c r="K1001" s="41">
        <v>1659.0319999999999</v>
      </c>
      <c r="L1001" s="41">
        <v>39.145969999999998</v>
      </c>
      <c r="M1001" s="39">
        <v>0</v>
      </c>
      <c r="N1001" s="39">
        <v>0</v>
      </c>
      <c r="O1001" s="39">
        <v>0</v>
      </c>
      <c r="P1001" s="39">
        <v>0</v>
      </c>
      <c r="Q1001" s="39">
        <v>0</v>
      </c>
      <c r="R1001" s="39">
        <v>0</v>
      </c>
      <c r="S1001" s="39">
        <v>1</v>
      </c>
      <c r="T1001" s="39">
        <v>0</v>
      </c>
      <c r="U1001" s="39">
        <v>0</v>
      </c>
      <c r="V1001" s="39">
        <v>0</v>
      </c>
      <c r="W1001" s="39">
        <v>0</v>
      </c>
      <c r="X1001" s="39">
        <v>0</v>
      </c>
      <c r="Y1001" s="39">
        <v>0</v>
      </c>
      <c r="Z1001" s="39">
        <v>0</v>
      </c>
      <c r="AA1001" s="39">
        <v>0</v>
      </c>
      <c r="AB1001" s="39">
        <v>0</v>
      </c>
      <c r="AC1001" s="39">
        <v>0</v>
      </c>
      <c r="AD1001" s="39">
        <v>0</v>
      </c>
      <c r="AE1001" s="39">
        <v>0</v>
      </c>
      <c r="AF1001" s="39">
        <v>0</v>
      </c>
      <c r="AG1001" s="39">
        <v>0</v>
      </c>
      <c r="AH1001" s="39">
        <v>0</v>
      </c>
      <c r="AI1001" s="39">
        <v>0</v>
      </c>
      <c r="AJ1001" s="39">
        <v>0</v>
      </c>
      <c r="AK1001" s="39">
        <v>0</v>
      </c>
      <c r="AL1001" s="39">
        <v>0</v>
      </c>
      <c r="AM1001" s="39">
        <v>0</v>
      </c>
      <c r="AN1001" s="39">
        <v>0</v>
      </c>
      <c r="AO1001" s="39">
        <v>1</v>
      </c>
      <c r="AP1001" s="39"/>
    </row>
    <row r="1002" spans="1:42">
      <c r="A1002" s="27" t="s">
        <v>2835</v>
      </c>
      <c r="B1002" s="27" t="s">
        <v>773</v>
      </c>
      <c r="C1002" s="28">
        <v>73960</v>
      </c>
      <c r="D1002" s="28">
        <v>273280</v>
      </c>
      <c r="E1002" s="27" t="s">
        <v>1824</v>
      </c>
      <c r="F1002" s="28">
        <v>427</v>
      </c>
      <c r="G1002" s="28">
        <v>640</v>
      </c>
      <c r="H1002" s="42">
        <v>2</v>
      </c>
      <c r="I1002" s="40">
        <f t="shared" si="6"/>
        <v>0</v>
      </c>
      <c r="J1002" s="33">
        <f t="shared" si="7"/>
        <v>0.66718750000000004</v>
      </c>
      <c r="K1002" s="41">
        <v>3106.3960000000002</v>
      </c>
      <c r="L1002" s="41">
        <v>50.46264</v>
      </c>
      <c r="M1002" s="39">
        <v>0</v>
      </c>
      <c r="N1002" s="39">
        <v>0</v>
      </c>
      <c r="O1002" s="39">
        <v>0</v>
      </c>
      <c r="P1002" s="39">
        <v>0</v>
      </c>
      <c r="Q1002" s="39">
        <v>0</v>
      </c>
      <c r="R1002" s="39">
        <v>0</v>
      </c>
      <c r="S1002" s="39">
        <v>1</v>
      </c>
      <c r="T1002" s="39">
        <v>0</v>
      </c>
      <c r="U1002" s="39">
        <v>0</v>
      </c>
      <c r="V1002" s="39">
        <v>0</v>
      </c>
      <c r="W1002" s="39">
        <v>0</v>
      </c>
      <c r="X1002" s="39">
        <v>0</v>
      </c>
      <c r="Y1002" s="39">
        <v>0</v>
      </c>
      <c r="Z1002" s="39">
        <v>0</v>
      </c>
      <c r="AA1002" s="39">
        <v>0</v>
      </c>
      <c r="AB1002" s="39">
        <v>0</v>
      </c>
      <c r="AC1002" s="39">
        <v>0</v>
      </c>
      <c r="AD1002" s="39">
        <v>0</v>
      </c>
      <c r="AE1002" s="39">
        <v>0</v>
      </c>
      <c r="AF1002" s="39">
        <v>0</v>
      </c>
      <c r="AG1002" s="39">
        <v>0</v>
      </c>
      <c r="AH1002" s="39">
        <v>0</v>
      </c>
      <c r="AI1002" s="39">
        <v>0</v>
      </c>
      <c r="AJ1002" s="39">
        <v>0</v>
      </c>
      <c r="AK1002" s="39">
        <v>0</v>
      </c>
      <c r="AL1002" s="39">
        <v>0</v>
      </c>
      <c r="AM1002" s="39">
        <v>0</v>
      </c>
      <c r="AN1002" s="39">
        <v>0</v>
      </c>
      <c r="AO1002" s="39">
        <v>1</v>
      </c>
      <c r="AP1002" s="39"/>
    </row>
    <row r="1003" spans="1:42">
      <c r="A1003" s="27" t="s">
        <v>2836</v>
      </c>
      <c r="B1003" s="27" t="s">
        <v>774</v>
      </c>
      <c r="C1003" s="28">
        <v>69918</v>
      </c>
      <c r="D1003" s="28">
        <v>273280</v>
      </c>
      <c r="E1003" s="27" t="s">
        <v>1824</v>
      </c>
      <c r="F1003" s="28">
        <v>427</v>
      </c>
      <c r="G1003" s="28">
        <v>640</v>
      </c>
      <c r="H1003" s="42">
        <v>2</v>
      </c>
      <c r="I1003" s="40">
        <f t="shared" si="6"/>
        <v>0</v>
      </c>
      <c r="J1003" s="33">
        <f t="shared" si="7"/>
        <v>0.66718750000000004</v>
      </c>
      <c r="K1003" s="41">
        <v>2650.3380000000002</v>
      </c>
      <c r="L1003" s="41">
        <v>53.454650000000001</v>
      </c>
      <c r="M1003" s="39">
        <v>0</v>
      </c>
      <c r="N1003" s="39">
        <v>0</v>
      </c>
      <c r="O1003" s="39">
        <v>0</v>
      </c>
      <c r="P1003" s="39">
        <v>0</v>
      </c>
      <c r="Q1003" s="39">
        <v>0</v>
      </c>
      <c r="R1003" s="39">
        <v>0</v>
      </c>
      <c r="S1003" s="39">
        <v>1</v>
      </c>
      <c r="T1003" s="39">
        <v>0</v>
      </c>
      <c r="U1003" s="39">
        <v>0</v>
      </c>
      <c r="V1003" s="39">
        <v>0</v>
      </c>
      <c r="W1003" s="39">
        <v>0</v>
      </c>
      <c r="X1003" s="39">
        <v>0</v>
      </c>
      <c r="Y1003" s="39">
        <v>0</v>
      </c>
      <c r="Z1003" s="39">
        <v>0</v>
      </c>
      <c r="AA1003" s="39">
        <v>0</v>
      </c>
      <c r="AB1003" s="39">
        <v>0</v>
      </c>
      <c r="AC1003" s="39">
        <v>0</v>
      </c>
      <c r="AD1003" s="39">
        <v>0</v>
      </c>
      <c r="AE1003" s="39">
        <v>0</v>
      </c>
      <c r="AF1003" s="39">
        <v>0</v>
      </c>
      <c r="AG1003" s="39">
        <v>0</v>
      </c>
      <c r="AH1003" s="39">
        <v>0</v>
      </c>
      <c r="AI1003" s="39">
        <v>0</v>
      </c>
      <c r="AJ1003" s="39">
        <v>0</v>
      </c>
      <c r="AK1003" s="39">
        <v>0</v>
      </c>
      <c r="AL1003" s="39">
        <v>0</v>
      </c>
      <c r="AM1003" s="39">
        <v>0</v>
      </c>
      <c r="AN1003" s="39">
        <v>0</v>
      </c>
      <c r="AO1003" s="39">
        <v>1</v>
      </c>
      <c r="AP1003" s="39"/>
    </row>
    <row r="1004" spans="1:42">
      <c r="A1004" s="27" t="s">
        <v>2837</v>
      </c>
      <c r="B1004" s="27" t="s">
        <v>775</v>
      </c>
      <c r="C1004" s="28">
        <v>82454</v>
      </c>
      <c r="D1004" s="28">
        <v>273280</v>
      </c>
      <c r="E1004" s="27" t="s">
        <v>1824</v>
      </c>
      <c r="F1004" s="28">
        <v>427</v>
      </c>
      <c r="G1004" s="28">
        <v>640</v>
      </c>
      <c r="H1004" s="42">
        <v>2</v>
      </c>
      <c r="I1004" s="40">
        <f t="shared" si="6"/>
        <v>0</v>
      </c>
      <c r="J1004" s="33">
        <f t="shared" si="7"/>
        <v>0.66718750000000004</v>
      </c>
      <c r="K1004" s="41">
        <v>4745.5709999999999</v>
      </c>
      <c r="L1004" s="41">
        <v>48.124830000000003</v>
      </c>
      <c r="M1004" s="39">
        <v>0</v>
      </c>
      <c r="N1004" s="39">
        <v>0</v>
      </c>
      <c r="O1004" s="39">
        <v>0</v>
      </c>
      <c r="P1004" s="39">
        <v>0</v>
      </c>
      <c r="Q1004" s="39">
        <v>0</v>
      </c>
      <c r="R1004" s="39">
        <v>0</v>
      </c>
      <c r="S1004" s="39">
        <v>1</v>
      </c>
      <c r="T1004" s="39">
        <v>0</v>
      </c>
      <c r="U1004" s="39">
        <v>0</v>
      </c>
      <c r="V1004" s="39">
        <v>0</v>
      </c>
      <c r="W1004" s="39">
        <v>0</v>
      </c>
      <c r="X1004" s="39">
        <v>0</v>
      </c>
      <c r="Y1004" s="39">
        <v>0</v>
      </c>
      <c r="Z1004" s="39">
        <v>0</v>
      </c>
      <c r="AA1004" s="39">
        <v>0</v>
      </c>
      <c r="AB1004" s="39">
        <v>0</v>
      </c>
      <c r="AC1004" s="39">
        <v>0</v>
      </c>
      <c r="AD1004" s="39">
        <v>0</v>
      </c>
      <c r="AE1004" s="39">
        <v>0</v>
      </c>
      <c r="AF1004" s="39">
        <v>0</v>
      </c>
      <c r="AG1004" s="39">
        <v>0</v>
      </c>
      <c r="AH1004" s="39">
        <v>0</v>
      </c>
      <c r="AI1004" s="39">
        <v>0</v>
      </c>
      <c r="AJ1004" s="39">
        <v>0</v>
      </c>
      <c r="AK1004" s="39">
        <v>0</v>
      </c>
      <c r="AL1004" s="39">
        <v>0</v>
      </c>
      <c r="AM1004" s="39">
        <v>0</v>
      </c>
      <c r="AN1004" s="39">
        <v>0</v>
      </c>
      <c r="AO1004" s="39">
        <v>1</v>
      </c>
      <c r="AP1004" s="39"/>
    </row>
    <row r="1005" spans="1:42">
      <c r="A1005" s="27" t="s">
        <v>2838</v>
      </c>
      <c r="B1005" s="27" t="s">
        <v>776</v>
      </c>
      <c r="C1005" s="28">
        <v>112971</v>
      </c>
      <c r="D1005" s="28">
        <v>272640</v>
      </c>
      <c r="E1005" s="27" t="s">
        <v>1824</v>
      </c>
      <c r="F1005" s="28">
        <v>426</v>
      </c>
      <c r="G1005" s="28">
        <v>640</v>
      </c>
      <c r="H1005" s="42">
        <v>2</v>
      </c>
      <c r="I1005" s="40">
        <f t="shared" si="6"/>
        <v>1</v>
      </c>
      <c r="J1005" s="33">
        <f t="shared" si="7"/>
        <v>0.66562500000000002</v>
      </c>
      <c r="K1005" s="41">
        <v>24196.25</v>
      </c>
      <c r="L1005" s="41">
        <v>75.195440000000005</v>
      </c>
      <c r="M1005" s="39">
        <v>0</v>
      </c>
      <c r="N1005" s="39">
        <v>0</v>
      </c>
      <c r="O1005" s="39">
        <v>0</v>
      </c>
      <c r="P1005" s="39">
        <v>0</v>
      </c>
      <c r="Q1005" s="39">
        <v>0</v>
      </c>
      <c r="R1005" s="39">
        <v>0</v>
      </c>
      <c r="S1005" s="39">
        <v>1</v>
      </c>
      <c r="T1005" s="39">
        <v>0</v>
      </c>
      <c r="U1005" s="39">
        <v>0</v>
      </c>
      <c r="V1005" s="39">
        <v>0</v>
      </c>
      <c r="W1005" s="39">
        <v>0</v>
      </c>
      <c r="X1005" s="39">
        <v>0</v>
      </c>
      <c r="Y1005" s="39">
        <v>0</v>
      </c>
      <c r="Z1005" s="39">
        <v>0</v>
      </c>
      <c r="AA1005" s="39">
        <v>0</v>
      </c>
      <c r="AB1005" s="39">
        <v>0</v>
      </c>
      <c r="AC1005" s="39">
        <v>0</v>
      </c>
      <c r="AD1005" s="39">
        <v>0</v>
      </c>
      <c r="AE1005" s="39">
        <v>0</v>
      </c>
      <c r="AF1005" s="39">
        <v>0</v>
      </c>
      <c r="AG1005" s="39">
        <v>0</v>
      </c>
      <c r="AH1005" s="39">
        <v>0</v>
      </c>
      <c r="AI1005" s="39">
        <v>0</v>
      </c>
      <c r="AJ1005" s="39">
        <v>0</v>
      </c>
      <c r="AK1005" s="39">
        <v>0</v>
      </c>
      <c r="AL1005" s="39">
        <v>0</v>
      </c>
      <c r="AM1005" s="39">
        <v>0</v>
      </c>
      <c r="AN1005" s="39">
        <v>0</v>
      </c>
      <c r="AO1005" s="39">
        <v>1</v>
      </c>
      <c r="AP1005" s="39"/>
    </row>
    <row r="1006" spans="1:42">
      <c r="A1006" s="27" t="s">
        <v>2839</v>
      </c>
      <c r="B1006" s="27" t="s">
        <v>777</v>
      </c>
      <c r="C1006" s="28">
        <v>76603</v>
      </c>
      <c r="D1006" s="28">
        <v>273280</v>
      </c>
      <c r="E1006" s="27" t="s">
        <v>1824</v>
      </c>
      <c r="F1006" s="28">
        <v>427</v>
      </c>
      <c r="G1006" s="28">
        <v>640</v>
      </c>
      <c r="H1006" s="42">
        <v>2</v>
      </c>
      <c r="I1006" s="40">
        <f t="shared" si="6"/>
        <v>0</v>
      </c>
      <c r="J1006" s="33">
        <f t="shared" si="7"/>
        <v>0.66718750000000004</v>
      </c>
      <c r="K1006" s="41">
        <v>6447.8940000000002</v>
      </c>
      <c r="L1006" s="41">
        <v>73.209969999999998</v>
      </c>
      <c r="M1006" s="39">
        <v>0</v>
      </c>
      <c r="N1006" s="39">
        <v>0</v>
      </c>
      <c r="O1006" s="39">
        <v>0</v>
      </c>
      <c r="P1006" s="39">
        <v>0</v>
      </c>
      <c r="Q1006" s="39">
        <v>0</v>
      </c>
      <c r="R1006" s="39">
        <v>0</v>
      </c>
      <c r="S1006" s="39">
        <v>1</v>
      </c>
      <c r="T1006" s="39">
        <v>0</v>
      </c>
      <c r="U1006" s="39">
        <v>0</v>
      </c>
      <c r="V1006" s="39">
        <v>0</v>
      </c>
      <c r="W1006" s="39">
        <v>0</v>
      </c>
      <c r="X1006" s="39">
        <v>0</v>
      </c>
      <c r="Y1006" s="39">
        <v>0</v>
      </c>
      <c r="Z1006" s="39">
        <v>0</v>
      </c>
      <c r="AA1006" s="39">
        <v>0</v>
      </c>
      <c r="AB1006" s="39">
        <v>0</v>
      </c>
      <c r="AC1006" s="39">
        <v>0</v>
      </c>
      <c r="AD1006" s="39">
        <v>0</v>
      </c>
      <c r="AE1006" s="39">
        <v>0</v>
      </c>
      <c r="AF1006" s="39">
        <v>0</v>
      </c>
      <c r="AG1006" s="39">
        <v>0</v>
      </c>
      <c r="AH1006" s="39">
        <v>0</v>
      </c>
      <c r="AI1006" s="39">
        <v>0</v>
      </c>
      <c r="AJ1006" s="39">
        <v>0</v>
      </c>
      <c r="AK1006" s="39">
        <v>0</v>
      </c>
      <c r="AL1006" s="39">
        <v>0</v>
      </c>
      <c r="AM1006" s="39">
        <v>0</v>
      </c>
      <c r="AN1006" s="39">
        <v>0</v>
      </c>
      <c r="AO1006" s="39">
        <v>1</v>
      </c>
      <c r="AP1006" s="39"/>
    </row>
    <row r="1007" spans="1:42">
      <c r="A1007" s="27" t="s">
        <v>2840</v>
      </c>
      <c r="B1007" s="27" t="s">
        <v>778</v>
      </c>
      <c r="C1007" s="28">
        <v>56138</v>
      </c>
      <c r="D1007" s="28">
        <v>272640</v>
      </c>
      <c r="E1007" s="27" t="s">
        <v>1824</v>
      </c>
      <c r="F1007" s="28">
        <v>426</v>
      </c>
      <c r="G1007" s="28">
        <v>640</v>
      </c>
      <c r="H1007" s="42">
        <v>2</v>
      </c>
      <c r="I1007" s="40">
        <f t="shared" si="6"/>
        <v>0</v>
      </c>
      <c r="J1007" s="33">
        <f t="shared" si="7"/>
        <v>0.66562500000000002</v>
      </c>
      <c r="K1007" s="41">
        <v>3700.8380000000002</v>
      </c>
      <c r="L1007" s="41">
        <v>86.512919999999994</v>
      </c>
      <c r="M1007" s="39">
        <v>0</v>
      </c>
      <c r="N1007" s="39">
        <v>0</v>
      </c>
      <c r="O1007" s="39">
        <v>0</v>
      </c>
      <c r="P1007" s="39">
        <v>0</v>
      </c>
      <c r="Q1007" s="39">
        <v>0</v>
      </c>
      <c r="R1007" s="39">
        <v>0</v>
      </c>
      <c r="S1007" s="39">
        <v>1</v>
      </c>
      <c r="T1007" s="39">
        <v>0</v>
      </c>
      <c r="U1007" s="39">
        <v>0</v>
      </c>
      <c r="V1007" s="39">
        <v>0</v>
      </c>
      <c r="W1007" s="39">
        <v>0</v>
      </c>
      <c r="X1007" s="39">
        <v>0</v>
      </c>
      <c r="Y1007" s="39">
        <v>0</v>
      </c>
      <c r="Z1007" s="39">
        <v>0</v>
      </c>
      <c r="AA1007" s="39">
        <v>0</v>
      </c>
      <c r="AB1007" s="39">
        <v>0</v>
      </c>
      <c r="AC1007" s="39">
        <v>0</v>
      </c>
      <c r="AD1007" s="39">
        <v>0</v>
      </c>
      <c r="AE1007" s="39">
        <v>0</v>
      </c>
      <c r="AF1007" s="39">
        <v>0</v>
      </c>
      <c r="AG1007" s="39">
        <v>0</v>
      </c>
      <c r="AH1007" s="39">
        <v>0</v>
      </c>
      <c r="AI1007" s="39">
        <v>0</v>
      </c>
      <c r="AJ1007" s="39">
        <v>0</v>
      </c>
      <c r="AK1007" s="39">
        <v>0</v>
      </c>
      <c r="AL1007" s="39">
        <v>0</v>
      </c>
      <c r="AM1007" s="39">
        <v>0</v>
      </c>
      <c r="AN1007" s="39">
        <v>0</v>
      </c>
      <c r="AO1007" s="39">
        <v>1</v>
      </c>
      <c r="AP1007" s="39"/>
    </row>
    <row r="1008" spans="1:42">
      <c r="A1008" s="27" t="s">
        <v>2841</v>
      </c>
      <c r="B1008" s="27" t="s">
        <v>779</v>
      </c>
      <c r="C1008" s="28">
        <v>42676</v>
      </c>
      <c r="D1008" s="28">
        <v>272640</v>
      </c>
      <c r="E1008" s="27" t="s">
        <v>1824</v>
      </c>
      <c r="F1008" s="28">
        <v>426</v>
      </c>
      <c r="G1008" s="28">
        <v>640</v>
      </c>
      <c r="H1008" s="42">
        <v>2</v>
      </c>
      <c r="I1008" s="40">
        <f t="shared" si="6"/>
        <v>0</v>
      </c>
      <c r="J1008" s="33">
        <f t="shared" si="7"/>
        <v>0.66562500000000002</v>
      </c>
      <c r="K1008" s="41">
        <v>1251.32</v>
      </c>
      <c r="L1008" s="41">
        <v>89.363529999999997</v>
      </c>
      <c r="M1008" s="39">
        <v>0</v>
      </c>
      <c r="N1008" s="39">
        <v>0</v>
      </c>
      <c r="O1008" s="39">
        <v>0</v>
      </c>
      <c r="P1008" s="39">
        <v>0</v>
      </c>
      <c r="Q1008" s="39">
        <v>0</v>
      </c>
      <c r="R1008" s="39">
        <v>0</v>
      </c>
      <c r="S1008" s="39">
        <v>1</v>
      </c>
      <c r="T1008" s="39">
        <v>0</v>
      </c>
      <c r="U1008" s="39">
        <v>0</v>
      </c>
      <c r="V1008" s="39">
        <v>0</v>
      </c>
      <c r="W1008" s="39">
        <v>0</v>
      </c>
      <c r="X1008" s="39">
        <v>0</v>
      </c>
      <c r="Y1008" s="39">
        <v>0</v>
      </c>
      <c r="Z1008" s="39">
        <v>0</v>
      </c>
      <c r="AA1008" s="39">
        <v>0</v>
      </c>
      <c r="AB1008" s="39">
        <v>0</v>
      </c>
      <c r="AC1008" s="39">
        <v>0</v>
      </c>
      <c r="AD1008" s="39">
        <v>0</v>
      </c>
      <c r="AE1008" s="39">
        <v>0</v>
      </c>
      <c r="AF1008" s="39">
        <v>0</v>
      </c>
      <c r="AG1008" s="39">
        <v>0</v>
      </c>
      <c r="AH1008" s="39">
        <v>0</v>
      </c>
      <c r="AI1008" s="39">
        <v>0</v>
      </c>
      <c r="AJ1008" s="39">
        <v>0</v>
      </c>
      <c r="AK1008" s="39">
        <v>0</v>
      </c>
      <c r="AL1008" s="39">
        <v>0</v>
      </c>
      <c r="AM1008" s="39">
        <v>0</v>
      </c>
      <c r="AN1008" s="39">
        <v>0</v>
      </c>
      <c r="AO1008" s="39">
        <v>1</v>
      </c>
      <c r="AP1008" s="39"/>
    </row>
    <row r="1009" spans="1:42">
      <c r="A1009" s="27" t="s">
        <v>2842</v>
      </c>
      <c r="B1009" s="27" t="s">
        <v>780</v>
      </c>
      <c r="C1009" s="28">
        <v>81691</v>
      </c>
      <c r="D1009" s="28">
        <v>272640</v>
      </c>
      <c r="E1009" s="27" t="s">
        <v>1824</v>
      </c>
      <c r="F1009" s="28">
        <v>426</v>
      </c>
      <c r="G1009" s="28">
        <v>640</v>
      </c>
      <c r="H1009" s="42">
        <v>2</v>
      </c>
      <c r="I1009" s="40">
        <f t="shared" si="6"/>
        <v>0</v>
      </c>
      <c r="J1009" s="33">
        <f t="shared" si="7"/>
        <v>0.66562500000000002</v>
      </c>
      <c r="K1009" s="41">
        <v>5030.6899999999996</v>
      </c>
      <c r="L1009" s="41">
        <v>68.401910000000001</v>
      </c>
      <c r="M1009" s="39">
        <v>0</v>
      </c>
      <c r="N1009" s="39">
        <v>0</v>
      </c>
      <c r="O1009" s="39">
        <v>0</v>
      </c>
      <c r="P1009" s="39">
        <v>0</v>
      </c>
      <c r="Q1009" s="39">
        <v>0</v>
      </c>
      <c r="R1009" s="39">
        <v>0</v>
      </c>
      <c r="S1009" s="39">
        <v>1</v>
      </c>
      <c r="T1009" s="39">
        <v>0</v>
      </c>
      <c r="U1009" s="39">
        <v>0</v>
      </c>
      <c r="V1009" s="39">
        <v>0</v>
      </c>
      <c r="W1009" s="39">
        <v>0</v>
      </c>
      <c r="X1009" s="39">
        <v>0</v>
      </c>
      <c r="Y1009" s="39">
        <v>0</v>
      </c>
      <c r="Z1009" s="39">
        <v>0</v>
      </c>
      <c r="AA1009" s="39">
        <v>0</v>
      </c>
      <c r="AB1009" s="39">
        <v>0</v>
      </c>
      <c r="AC1009" s="39">
        <v>0</v>
      </c>
      <c r="AD1009" s="39">
        <v>0</v>
      </c>
      <c r="AE1009" s="39">
        <v>0</v>
      </c>
      <c r="AF1009" s="39">
        <v>0</v>
      </c>
      <c r="AG1009" s="39">
        <v>0</v>
      </c>
      <c r="AH1009" s="39">
        <v>0</v>
      </c>
      <c r="AI1009" s="39">
        <v>0</v>
      </c>
      <c r="AJ1009" s="39">
        <v>0</v>
      </c>
      <c r="AK1009" s="39">
        <v>0</v>
      </c>
      <c r="AL1009" s="39">
        <v>0</v>
      </c>
      <c r="AM1009" s="39">
        <v>0</v>
      </c>
      <c r="AN1009" s="39">
        <v>0</v>
      </c>
      <c r="AO1009" s="39">
        <v>1</v>
      </c>
      <c r="AP1009" s="39"/>
    </row>
    <row r="1010" spans="1:42">
      <c r="A1010" s="27" t="s">
        <v>2843</v>
      </c>
      <c r="B1010" s="27" t="s">
        <v>781</v>
      </c>
      <c r="C1010" s="28">
        <v>40559</v>
      </c>
      <c r="D1010" s="28">
        <v>273280</v>
      </c>
      <c r="E1010" s="27" t="s">
        <v>1824</v>
      </c>
      <c r="F1010" s="28">
        <v>427</v>
      </c>
      <c r="G1010" s="28">
        <v>640</v>
      </c>
      <c r="H1010" s="42">
        <v>2</v>
      </c>
      <c r="I1010" s="40">
        <f t="shared" si="6"/>
        <v>0</v>
      </c>
      <c r="J1010" s="33">
        <f t="shared" si="7"/>
        <v>0.66718750000000004</v>
      </c>
      <c r="K1010" s="41">
        <v>1518.078</v>
      </c>
      <c r="L1010" s="41">
        <v>81.256200000000007</v>
      </c>
      <c r="M1010" s="39">
        <v>0</v>
      </c>
      <c r="N1010" s="39">
        <v>0</v>
      </c>
      <c r="O1010" s="39">
        <v>0</v>
      </c>
      <c r="P1010" s="39">
        <v>0</v>
      </c>
      <c r="Q1010" s="39">
        <v>0</v>
      </c>
      <c r="R1010" s="39">
        <v>0</v>
      </c>
      <c r="S1010" s="39">
        <v>1</v>
      </c>
      <c r="T1010" s="39">
        <v>0</v>
      </c>
      <c r="U1010" s="39">
        <v>0</v>
      </c>
      <c r="V1010" s="39">
        <v>0</v>
      </c>
      <c r="W1010" s="39">
        <v>0</v>
      </c>
      <c r="X1010" s="39">
        <v>0</v>
      </c>
      <c r="Y1010" s="39">
        <v>0</v>
      </c>
      <c r="Z1010" s="39">
        <v>0</v>
      </c>
      <c r="AA1010" s="39">
        <v>0</v>
      </c>
      <c r="AB1010" s="39">
        <v>0</v>
      </c>
      <c r="AC1010" s="39">
        <v>0</v>
      </c>
      <c r="AD1010" s="39">
        <v>0</v>
      </c>
      <c r="AE1010" s="39">
        <v>0</v>
      </c>
      <c r="AF1010" s="39">
        <v>0</v>
      </c>
      <c r="AG1010" s="39">
        <v>0</v>
      </c>
      <c r="AH1010" s="39">
        <v>0</v>
      </c>
      <c r="AI1010" s="39">
        <v>0</v>
      </c>
      <c r="AJ1010" s="39">
        <v>0</v>
      </c>
      <c r="AK1010" s="39">
        <v>0</v>
      </c>
      <c r="AL1010" s="39">
        <v>0</v>
      </c>
      <c r="AM1010" s="39">
        <v>0</v>
      </c>
      <c r="AN1010" s="39">
        <v>0</v>
      </c>
      <c r="AO1010" s="39">
        <v>1</v>
      </c>
      <c r="AP1010" s="39"/>
    </row>
    <row r="1011" spans="1:42">
      <c r="A1011" s="27" t="s">
        <v>2844</v>
      </c>
      <c r="B1011" s="27" t="s">
        <v>782</v>
      </c>
      <c r="C1011" s="28">
        <v>46972</v>
      </c>
      <c r="D1011" s="28">
        <v>273280</v>
      </c>
      <c r="E1011" s="27" t="s">
        <v>1824</v>
      </c>
      <c r="F1011" s="28">
        <v>427</v>
      </c>
      <c r="G1011" s="28">
        <v>640</v>
      </c>
      <c r="H1011" s="42">
        <v>2</v>
      </c>
      <c r="I1011" s="40">
        <f t="shared" si="6"/>
        <v>0</v>
      </c>
      <c r="J1011" s="33">
        <f t="shared" si="7"/>
        <v>0.66718750000000004</v>
      </c>
      <c r="K1011" s="41">
        <v>1814.2059999999999</v>
      </c>
      <c r="L1011" s="41">
        <v>62.968879999999999</v>
      </c>
      <c r="M1011" s="39">
        <v>0</v>
      </c>
      <c r="N1011" s="39">
        <v>0</v>
      </c>
      <c r="O1011" s="39">
        <v>0</v>
      </c>
      <c r="P1011" s="39">
        <v>0</v>
      </c>
      <c r="Q1011" s="39">
        <v>0</v>
      </c>
      <c r="R1011" s="39">
        <v>0</v>
      </c>
      <c r="S1011" s="39">
        <v>1</v>
      </c>
      <c r="T1011" s="39">
        <v>0</v>
      </c>
      <c r="U1011" s="39">
        <v>0</v>
      </c>
      <c r="V1011" s="39">
        <v>0</v>
      </c>
      <c r="W1011" s="39">
        <v>0</v>
      </c>
      <c r="X1011" s="39">
        <v>0</v>
      </c>
      <c r="Y1011" s="39">
        <v>0</v>
      </c>
      <c r="Z1011" s="39">
        <v>0</v>
      </c>
      <c r="AA1011" s="39">
        <v>0</v>
      </c>
      <c r="AB1011" s="39">
        <v>0</v>
      </c>
      <c r="AC1011" s="39">
        <v>0</v>
      </c>
      <c r="AD1011" s="39">
        <v>0</v>
      </c>
      <c r="AE1011" s="39">
        <v>0</v>
      </c>
      <c r="AF1011" s="39">
        <v>0</v>
      </c>
      <c r="AG1011" s="39">
        <v>0</v>
      </c>
      <c r="AH1011" s="39">
        <v>0</v>
      </c>
      <c r="AI1011" s="39">
        <v>0</v>
      </c>
      <c r="AJ1011" s="39">
        <v>0</v>
      </c>
      <c r="AK1011" s="39">
        <v>0</v>
      </c>
      <c r="AL1011" s="39">
        <v>0</v>
      </c>
      <c r="AM1011" s="39">
        <v>0</v>
      </c>
      <c r="AN1011" s="39">
        <v>0</v>
      </c>
      <c r="AO1011" s="39">
        <v>1</v>
      </c>
      <c r="AP1011" s="39"/>
    </row>
    <row r="1012" spans="1:42">
      <c r="A1012" s="27" t="s">
        <v>2845</v>
      </c>
      <c r="B1012" s="27" t="s">
        <v>783</v>
      </c>
      <c r="C1012" s="28">
        <v>49441</v>
      </c>
      <c r="D1012" s="28">
        <v>273280</v>
      </c>
      <c r="E1012" s="27" t="s">
        <v>1824</v>
      </c>
      <c r="F1012" s="28">
        <v>427</v>
      </c>
      <c r="G1012" s="28">
        <v>640</v>
      </c>
      <c r="H1012" s="42">
        <v>2</v>
      </c>
      <c r="I1012" s="40">
        <f t="shared" si="6"/>
        <v>0</v>
      </c>
      <c r="J1012" s="33">
        <f t="shared" si="7"/>
        <v>0.66718750000000004</v>
      </c>
      <c r="K1012" s="41">
        <v>2104.0169999999998</v>
      </c>
      <c r="L1012" s="41">
        <v>59.419179999999997</v>
      </c>
      <c r="M1012" s="39">
        <v>0</v>
      </c>
      <c r="N1012" s="39">
        <v>0</v>
      </c>
      <c r="O1012" s="39">
        <v>0</v>
      </c>
      <c r="P1012" s="39">
        <v>0</v>
      </c>
      <c r="Q1012" s="39">
        <v>0</v>
      </c>
      <c r="R1012" s="39">
        <v>0</v>
      </c>
      <c r="S1012" s="39">
        <v>1</v>
      </c>
      <c r="T1012" s="39">
        <v>0</v>
      </c>
      <c r="U1012" s="39">
        <v>0</v>
      </c>
      <c r="V1012" s="39">
        <v>0</v>
      </c>
      <c r="W1012" s="39">
        <v>0</v>
      </c>
      <c r="X1012" s="39">
        <v>0</v>
      </c>
      <c r="Y1012" s="39">
        <v>0</v>
      </c>
      <c r="Z1012" s="39">
        <v>0</v>
      </c>
      <c r="AA1012" s="39">
        <v>0</v>
      </c>
      <c r="AB1012" s="39">
        <v>0</v>
      </c>
      <c r="AC1012" s="39">
        <v>0</v>
      </c>
      <c r="AD1012" s="39">
        <v>0</v>
      </c>
      <c r="AE1012" s="39">
        <v>0</v>
      </c>
      <c r="AF1012" s="39">
        <v>0</v>
      </c>
      <c r="AG1012" s="39">
        <v>0</v>
      </c>
      <c r="AH1012" s="39">
        <v>0</v>
      </c>
      <c r="AI1012" s="39">
        <v>0</v>
      </c>
      <c r="AJ1012" s="39">
        <v>0</v>
      </c>
      <c r="AK1012" s="39">
        <v>0</v>
      </c>
      <c r="AL1012" s="39">
        <v>0</v>
      </c>
      <c r="AM1012" s="39">
        <v>0</v>
      </c>
      <c r="AN1012" s="39">
        <v>0</v>
      </c>
      <c r="AO1012" s="39">
        <v>1</v>
      </c>
      <c r="AP1012" s="39"/>
    </row>
    <row r="1013" spans="1:42">
      <c r="A1013" s="27" t="s">
        <v>2846</v>
      </c>
      <c r="B1013" s="27" t="s">
        <v>784</v>
      </c>
      <c r="C1013" s="28">
        <v>44838</v>
      </c>
      <c r="D1013" s="28">
        <v>273280</v>
      </c>
      <c r="E1013" s="27" t="s">
        <v>1824</v>
      </c>
      <c r="F1013" s="28">
        <v>427</v>
      </c>
      <c r="G1013" s="28">
        <v>640</v>
      </c>
      <c r="H1013" s="42">
        <v>2</v>
      </c>
      <c r="I1013" s="40">
        <f t="shared" si="6"/>
        <v>0</v>
      </c>
      <c r="J1013" s="33">
        <f t="shared" si="7"/>
        <v>0.66718750000000004</v>
      </c>
      <c r="K1013" s="41">
        <v>2210.85</v>
      </c>
      <c r="L1013" s="41">
        <v>68.761060000000001</v>
      </c>
      <c r="M1013" s="39">
        <v>0</v>
      </c>
      <c r="N1013" s="39">
        <v>0</v>
      </c>
      <c r="O1013" s="39">
        <v>0</v>
      </c>
      <c r="P1013" s="39">
        <v>0</v>
      </c>
      <c r="Q1013" s="39">
        <v>0</v>
      </c>
      <c r="R1013" s="39">
        <v>0</v>
      </c>
      <c r="S1013" s="39">
        <v>1</v>
      </c>
      <c r="T1013" s="39">
        <v>0</v>
      </c>
      <c r="U1013" s="39">
        <v>0</v>
      </c>
      <c r="V1013" s="39">
        <v>0</v>
      </c>
      <c r="W1013" s="39">
        <v>0</v>
      </c>
      <c r="X1013" s="39">
        <v>0</v>
      </c>
      <c r="Y1013" s="39">
        <v>0</v>
      </c>
      <c r="Z1013" s="39">
        <v>0</v>
      </c>
      <c r="AA1013" s="39">
        <v>0</v>
      </c>
      <c r="AB1013" s="39">
        <v>0</v>
      </c>
      <c r="AC1013" s="39">
        <v>0</v>
      </c>
      <c r="AD1013" s="39">
        <v>0</v>
      </c>
      <c r="AE1013" s="39">
        <v>0</v>
      </c>
      <c r="AF1013" s="39">
        <v>0</v>
      </c>
      <c r="AG1013" s="39">
        <v>0</v>
      </c>
      <c r="AH1013" s="39">
        <v>0</v>
      </c>
      <c r="AI1013" s="39">
        <v>0</v>
      </c>
      <c r="AJ1013" s="39">
        <v>0</v>
      </c>
      <c r="AK1013" s="39">
        <v>0</v>
      </c>
      <c r="AL1013" s="39">
        <v>0</v>
      </c>
      <c r="AM1013" s="39">
        <v>0</v>
      </c>
      <c r="AN1013" s="39">
        <v>0</v>
      </c>
      <c r="AO1013" s="39">
        <v>1</v>
      </c>
      <c r="AP1013" s="39"/>
    </row>
    <row r="1014" spans="1:42">
      <c r="A1014" s="27" t="s">
        <v>2847</v>
      </c>
      <c r="B1014" s="27" t="s">
        <v>785</v>
      </c>
      <c r="C1014" s="28">
        <v>56133</v>
      </c>
      <c r="D1014" s="28">
        <v>273280</v>
      </c>
      <c r="E1014" s="27" t="s">
        <v>1824</v>
      </c>
      <c r="F1014" s="28">
        <v>427</v>
      </c>
      <c r="G1014" s="28">
        <v>640</v>
      </c>
      <c r="H1014" s="42">
        <v>2</v>
      </c>
      <c r="I1014" s="40">
        <f t="shared" si="6"/>
        <v>0</v>
      </c>
      <c r="J1014" s="33">
        <f t="shared" si="7"/>
        <v>0.66718750000000004</v>
      </c>
      <c r="K1014" s="41">
        <v>2403.3710000000001</v>
      </c>
      <c r="L1014" s="41">
        <v>56.132289999999998</v>
      </c>
      <c r="M1014" s="39">
        <v>0</v>
      </c>
      <c r="N1014" s="39">
        <v>0</v>
      </c>
      <c r="O1014" s="39">
        <v>0</v>
      </c>
      <c r="P1014" s="39">
        <v>0</v>
      </c>
      <c r="Q1014" s="39">
        <v>0</v>
      </c>
      <c r="R1014" s="39">
        <v>0</v>
      </c>
      <c r="S1014" s="39">
        <v>1</v>
      </c>
      <c r="T1014" s="39">
        <v>0</v>
      </c>
      <c r="U1014" s="39">
        <v>0</v>
      </c>
      <c r="V1014" s="39">
        <v>0</v>
      </c>
      <c r="W1014" s="39">
        <v>0</v>
      </c>
      <c r="X1014" s="39">
        <v>0</v>
      </c>
      <c r="Y1014" s="39">
        <v>0</v>
      </c>
      <c r="Z1014" s="39">
        <v>0</v>
      </c>
      <c r="AA1014" s="39">
        <v>0</v>
      </c>
      <c r="AB1014" s="39">
        <v>0</v>
      </c>
      <c r="AC1014" s="39">
        <v>0</v>
      </c>
      <c r="AD1014" s="39">
        <v>0</v>
      </c>
      <c r="AE1014" s="39">
        <v>0</v>
      </c>
      <c r="AF1014" s="39">
        <v>0</v>
      </c>
      <c r="AG1014" s="39">
        <v>0</v>
      </c>
      <c r="AH1014" s="39">
        <v>0</v>
      </c>
      <c r="AI1014" s="39">
        <v>0</v>
      </c>
      <c r="AJ1014" s="39">
        <v>0</v>
      </c>
      <c r="AK1014" s="39">
        <v>0</v>
      </c>
      <c r="AL1014" s="39">
        <v>0</v>
      </c>
      <c r="AM1014" s="39">
        <v>0</v>
      </c>
      <c r="AN1014" s="39">
        <v>0</v>
      </c>
      <c r="AO1014" s="39">
        <v>1</v>
      </c>
      <c r="AP1014" s="39"/>
    </row>
    <row r="1015" spans="1:42">
      <c r="A1015" s="27" t="s">
        <v>2848</v>
      </c>
      <c r="B1015" s="27" t="s">
        <v>786</v>
      </c>
      <c r="C1015" s="28">
        <v>53041</v>
      </c>
      <c r="D1015" s="28">
        <v>273280</v>
      </c>
      <c r="E1015" s="27" t="s">
        <v>1824</v>
      </c>
      <c r="F1015" s="28">
        <v>427</v>
      </c>
      <c r="G1015" s="28">
        <v>640</v>
      </c>
      <c r="H1015" s="42">
        <v>2</v>
      </c>
      <c r="I1015" s="40">
        <f t="shared" si="6"/>
        <v>0</v>
      </c>
      <c r="J1015" s="33">
        <f t="shared" si="7"/>
        <v>0.66718750000000004</v>
      </c>
      <c r="K1015" s="41">
        <v>2581.3490000000002</v>
      </c>
      <c r="L1015" s="41">
        <v>60.142740000000003</v>
      </c>
      <c r="M1015" s="39">
        <v>0</v>
      </c>
      <c r="N1015" s="39">
        <v>0</v>
      </c>
      <c r="O1015" s="39">
        <v>0</v>
      </c>
      <c r="P1015" s="39">
        <v>0</v>
      </c>
      <c r="Q1015" s="39">
        <v>0</v>
      </c>
      <c r="R1015" s="39">
        <v>0</v>
      </c>
      <c r="S1015" s="39">
        <v>1</v>
      </c>
      <c r="T1015" s="39">
        <v>0</v>
      </c>
      <c r="U1015" s="39">
        <v>0</v>
      </c>
      <c r="V1015" s="39">
        <v>0</v>
      </c>
      <c r="W1015" s="39">
        <v>0</v>
      </c>
      <c r="X1015" s="39">
        <v>0</v>
      </c>
      <c r="Y1015" s="39">
        <v>0</v>
      </c>
      <c r="Z1015" s="39">
        <v>0</v>
      </c>
      <c r="AA1015" s="39">
        <v>0</v>
      </c>
      <c r="AB1015" s="39">
        <v>0</v>
      </c>
      <c r="AC1015" s="39">
        <v>0</v>
      </c>
      <c r="AD1015" s="39">
        <v>0</v>
      </c>
      <c r="AE1015" s="39">
        <v>0</v>
      </c>
      <c r="AF1015" s="39">
        <v>0</v>
      </c>
      <c r="AG1015" s="39">
        <v>0</v>
      </c>
      <c r="AH1015" s="39">
        <v>0</v>
      </c>
      <c r="AI1015" s="39">
        <v>0</v>
      </c>
      <c r="AJ1015" s="39">
        <v>0</v>
      </c>
      <c r="AK1015" s="39">
        <v>0</v>
      </c>
      <c r="AL1015" s="39">
        <v>0</v>
      </c>
      <c r="AM1015" s="39">
        <v>0</v>
      </c>
      <c r="AN1015" s="39">
        <v>0</v>
      </c>
      <c r="AO1015" s="39">
        <v>1</v>
      </c>
      <c r="AP1015" s="39"/>
    </row>
    <row r="1016" spans="1:42">
      <c r="A1016" s="27" t="s">
        <v>2849</v>
      </c>
      <c r="B1016" s="27" t="s">
        <v>787</v>
      </c>
      <c r="C1016" s="28">
        <v>59596</v>
      </c>
      <c r="D1016" s="28">
        <v>273280</v>
      </c>
      <c r="E1016" s="27" t="s">
        <v>1824</v>
      </c>
      <c r="F1016" s="28">
        <v>427</v>
      </c>
      <c r="G1016" s="28">
        <v>640</v>
      </c>
      <c r="H1016" s="42">
        <v>2</v>
      </c>
      <c r="I1016" s="40">
        <f t="shared" si="6"/>
        <v>0</v>
      </c>
      <c r="J1016" s="33">
        <f t="shared" si="7"/>
        <v>0.66718750000000004</v>
      </c>
      <c r="K1016" s="41">
        <v>5695.2250000000004</v>
      </c>
      <c r="L1016" s="41">
        <v>73.981290000000001</v>
      </c>
      <c r="M1016" s="39">
        <v>0</v>
      </c>
      <c r="N1016" s="39">
        <v>0</v>
      </c>
      <c r="O1016" s="39">
        <v>0</v>
      </c>
      <c r="P1016" s="39">
        <v>0</v>
      </c>
      <c r="Q1016" s="39">
        <v>0</v>
      </c>
      <c r="R1016" s="39">
        <v>0</v>
      </c>
      <c r="S1016" s="39">
        <v>1</v>
      </c>
      <c r="T1016" s="39">
        <v>0</v>
      </c>
      <c r="U1016" s="39">
        <v>0</v>
      </c>
      <c r="V1016" s="39">
        <v>0</v>
      </c>
      <c r="W1016" s="39">
        <v>0</v>
      </c>
      <c r="X1016" s="39">
        <v>0</v>
      </c>
      <c r="Y1016" s="39">
        <v>0</v>
      </c>
      <c r="Z1016" s="39">
        <v>0</v>
      </c>
      <c r="AA1016" s="39">
        <v>0</v>
      </c>
      <c r="AB1016" s="39">
        <v>0</v>
      </c>
      <c r="AC1016" s="39">
        <v>0</v>
      </c>
      <c r="AD1016" s="39">
        <v>0</v>
      </c>
      <c r="AE1016" s="39">
        <v>0</v>
      </c>
      <c r="AF1016" s="39">
        <v>0</v>
      </c>
      <c r="AG1016" s="39">
        <v>0</v>
      </c>
      <c r="AH1016" s="39">
        <v>0</v>
      </c>
      <c r="AI1016" s="39">
        <v>0</v>
      </c>
      <c r="AJ1016" s="39">
        <v>0</v>
      </c>
      <c r="AK1016" s="39">
        <v>0</v>
      </c>
      <c r="AL1016" s="39">
        <v>0</v>
      </c>
      <c r="AM1016" s="39">
        <v>0</v>
      </c>
      <c r="AN1016" s="39">
        <v>0</v>
      </c>
      <c r="AO1016" s="39">
        <v>1</v>
      </c>
      <c r="AP1016" s="39"/>
    </row>
    <row r="1017" spans="1:42">
      <c r="A1017" s="27" t="s">
        <v>2850</v>
      </c>
      <c r="B1017" s="27" t="s">
        <v>788</v>
      </c>
      <c r="C1017" s="28">
        <v>59427</v>
      </c>
      <c r="D1017" s="28">
        <v>273280</v>
      </c>
      <c r="E1017" s="27" t="s">
        <v>1824</v>
      </c>
      <c r="F1017" s="28">
        <v>427</v>
      </c>
      <c r="G1017" s="28">
        <v>640</v>
      </c>
      <c r="H1017" s="42">
        <v>2</v>
      </c>
      <c r="I1017" s="40">
        <f t="shared" si="6"/>
        <v>0</v>
      </c>
      <c r="J1017" s="33">
        <f t="shared" si="7"/>
        <v>0.66718750000000004</v>
      </c>
      <c r="K1017" s="41">
        <v>3278.634</v>
      </c>
      <c r="L1017" s="41">
        <v>89.138210000000001</v>
      </c>
      <c r="M1017" s="39">
        <v>0</v>
      </c>
      <c r="N1017" s="39">
        <v>0</v>
      </c>
      <c r="O1017" s="39">
        <v>0</v>
      </c>
      <c r="P1017" s="39">
        <v>0</v>
      </c>
      <c r="Q1017" s="39">
        <v>0</v>
      </c>
      <c r="R1017" s="39">
        <v>0</v>
      </c>
      <c r="S1017" s="39">
        <v>1</v>
      </c>
      <c r="T1017" s="39">
        <v>0</v>
      </c>
      <c r="U1017" s="39">
        <v>0</v>
      </c>
      <c r="V1017" s="39">
        <v>0</v>
      </c>
      <c r="W1017" s="39">
        <v>0</v>
      </c>
      <c r="X1017" s="39">
        <v>0</v>
      </c>
      <c r="Y1017" s="39">
        <v>0</v>
      </c>
      <c r="Z1017" s="39">
        <v>0</v>
      </c>
      <c r="AA1017" s="39">
        <v>0</v>
      </c>
      <c r="AB1017" s="39">
        <v>0</v>
      </c>
      <c r="AC1017" s="39">
        <v>0</v>
      </c>
      <c r="AD1017" s="39">
        <v>0</v>
      </c>
      <c r="AE1017" s="39">
        <v>0</v>
      </c>
      <c r="AF1017" s="39">
        <v>0</v>
      </c>
      <c r="AG1017" s="39">
        <v>0</v>
      </c>
      <c r="AH1017" s="39">
        <v>0</v>
      </c>
      <c r="AI1017" s="39">
        <v>0</v>
      </c>
      <c r="AJ1017" s="39">
        <v>0</v>
      </c>
      <c r="AK1017" s="39">
        <v>0</v>
      </c>
      <c r="AL1017" s="39">
        <v>0</v>
      </c>
      <c r="AM1017" s="39">
        <v>0</v>
      </c>
      <c r="AN1017" s="39">
        <v>0</v>
      </c>
      <c r="AO1017" s="39">
        <v>1</v>
      </c>
      <c r="AP1017" s="39"/>
    </row>
    <row r="1018" spans="1:42">
      <c r="A1018" s="27" t="s">
        <v>2851</v>
      </c>
      <c r="B1018" s="27" t="s">
        <v>789</v>
      </c>
      <c r="C1018" s="28">
        <v>46364</v>
      </c>
      <c r="D1018" s="28">
        <v>271360</v>
      </c>
      <c r="E1018" s="27" t="s">
        <v>1824</v>
      </c>
      <c r="F1018" s="28">
        <v>424</v>
      </c>
      <c r="G1018" s="28">
        <v>640</v>
      </c>
      <c r="H1018" s="42">
        <v>2</v>
      </c>
      <c r="I1018" s="40">
        <f t="shared" si="6"/>
        <v>0</v>
      </c>
      <c r="J1018" s="33">
        <f t="shared" si="7"/>
        <v>0.66249999999999998</v>
      </c>
      <c r="K1018" s="41">
        <v>1085.0340000000001</v>
      </c>
      <c r="L1018" s="41">
        <v>84.211110000000005</v>
      </c>
      <c r="M1018" s="39">
        <v>0</v>
      </c>
      <c r="N1018" s="39">
        <v>0</v>
      </c>
      <c r="O1018" s="39">
        <v>0</v>
      </c>
      <c r="P1018" s="39">
        <v>0</v>
      </c>
      <c r="Q1018" s="39">
        <v>0</v>
      </c>
      <c r="R1018" s="39">
        <v>0</v>
      </c>
      <c r="S1018" s="39">
        <v>1</v>
      </c>
      <c r="T1018" s="39">
        <v>0</v>
      </c>
      <c r="U1018" s="39">
        <v>0</v>
      </c>
      <c r="V1018" s="39">
        <v>0</v>
      </c>
      <c r="W1018" s="39">
        <v>0</v>
      </c>
      <c r="X1018" s="39">
        <v>0</v>
      </c>
      <c r="Y1018" s="39">
        <v>0</v>
      </c>
      <c r="Z1018" s="39">
        <v>0</v>
      </c>
      <c r="AA1018" s="39">
        <v>0</v>
      </c>
      <c r="AB1018" s="39">
        <v>0</v>
      </c>
      <c r="AC1018" s="39">
        <v>0</v>
      </c>
      <c r="AD1018" s="39">
        <v>0</v>
      </c>
      <c r="AE1018" s="39">
        <v>0</v>
      </c>
      <c r="AF1018" s="39">
        <v>0</v>
      </c>
      <c r="AG1018" s="39">
        <v>0</v>
      </c>
      <c r="AH1018" s="39">
        <v>0</v>
      </c>
      <c r="AI1018" s="39">
        <v>0</v>
      </c>
      <c r="AJ1018" s="39">
        <v>0</v>
      </c>
      <c r="AK1018" s="39">
        <v>0</v>
      </c>
      <c r="AL1018" s="39">
        <v>0</v>
      </c>
      <c r="AM1018" s="39">
        <v>0</v>
      </c>
      <c r="AN1018" s="39">
        <v>0</v>
      </c>
      <c r="AO1018" s="39">
        <v>1</v>
      </c>
      <c r="AP1018" s="39"/>
    </row>
    <row r="1019" spans="1:42">
      <c r="A1019" s="27" t="s">
        <v>2852</v>
      </c>
      <c r="B1019" s="27" t="s">
        <v>790</v>
      </c>
      <c r="C1019" s="28">
        <v>45362</v>
      </c>
      <c r="D1019" s="28">
        <v>271360</v>
      </c>
      <c r="E1019" s="27" t="s">
        <v>1824</v>
      </c>
      <c r="F1019" s="28">
        <v>424</v>
      </c>
      <c r="G1019" s="28">
        <v>640</v>
      </c>
      <c r="H1019" s="42">
        <v>2</v>
      </c>
      <c r="I1019" s="40">
        <f t="shared" si="6"/>
        <v>0</v>
      </c>
      <c r="J1019" s="33">
        <f t="shared" si="7"/>
        <v>0.66249999999999998</v>
      </c>
      <c r="K1019" s="41">
        <v>774.9289</v>
      </c>
      <c r="L1019" s="41">
        <v>33.072150000000001</v>
      </c>
      <c r="M1019" s="39">
        <v>0</v>
      </c>
      <c r="N1019" s="39">
        <v>0</v>
      </c>
      <c r="O1019" s="39">
        <v>0</v>
      </c>
      <c r="P1019" s="39">
        <v>0</v>
      </c>
      <c r="Q1019" s="39">
        <v>0</v>
      </c>
      <c r="R1019" s="39">
        <v>0</v>
      </c>
      <c r="S1019" s="39">
        <v>1</v>
      </c>
      <c r="T1019" s="39">
        <v>0</v>
      </c>
      <c r="U1019" s="39">
        <v>0</v>
      </c>
      <c r="V1019" s="39">
        <v>0</v>
      </c>
      <c r="W1019" s="39">
        <v>0</v>
      </c>
      <c r="X1019" s="39">
        <v>0</v>
      </c>
      <c r="Y1019" s="39">
        <v>0</v>
      </c>
      <c r="Z1019" s="39">
        <v>0</v>
      </c>
      <c r="AA1019" s="39">
        <v>0</v>
      </c>
      <c r="AB1019" s="39">
        <v>0</v>
      </c>
      <c r="AC1019" s="39">
        <v>0</v>
      </c>
      <c r="AD1019" s="39">
        <v>0</v>
      </c>
      <c r="AE1019" s="39">
        <v>0</v>
      </c>
      <c r="AF1019" s="39">
        <v>0</v>
      </c>
      <c r="AG1019" s="39">
        <v>0</v>
      </c>
      <c r="AH1019" s="39">
        <v>0</v>
      </c>
      <c r="AI1019" s="39">
        <v>0</v>
      </c>
      <c r="AJ1019" s="39">
        <v>0</v>
      </c>
      <c r="AK1019" s="39">
        <v>0</v>
      </c>
      <c r="AL1019" s="39">
        <v>0</v>
      </c>
      <c r="AM1019" s="39">
        <v>0</v>
      </c>
      <c r="AN1019" s="39">
        <v>0</v>
      </c>
      <c r="AO1019" s="39">
        <v>1</v>
      </c>
      <c r="AP1019" s="39"/>
    </row>
    <row r="1020" spans="1:42">
      <c r="A1020" s="27" t="s">
        <v>2853</v>
      </c>
      <c r="B1020" s="27" t="s">
        <v>791</v>
      </c>
      <c r="C1020" s="28">
        <v>51626</v>
      </c>
      <c r="D1020" s="28">
        <v>273280</v>
      </c>
      <c r="E1020" s="27" t="s">
        <v>1824</v>
      </c>
      <c r="F1020" s="28">
        <v>427</v>
      </c>
      <c r="G1020" s="28">
        <v>640</v>
      </c>
      <c r="H1020" s="42">
        <v>2</v>
      </c>
      <c r="I1020" s="40">
        <f t="shared" si="6"/>
        <v>0</v>
      </c>
      <c r="J1020" s="33">
        <f t="shared" si="7"/>
        <v>0.66718750000000004</v>
      </c>
      <c r="K1020" s="41">
        <v>2526.7649999999999</v>
      </c>
      <c r="L1020" s="41">
        <v>68.892700000000005</v>
      </c>
      <c r="M1020" s="39">
        <v>0</v>
      </c>
      <c r="N1020" s="39">
        <v>0</v>
      </c>
      <c r="O1020" s="39">
        <v>0</v>
      </c>
      <c r="P1020" s="39">
        <v>0</v>
      </c>
      <c r="Q1020" s="39">
        <v>0</v>
      </c>
      <c r="R1020" s="39">
        <v>0</v>
      </c>
      <c r="S1020" s="39">
        <v>1</v>
      </c>
      <c r="T1020" s="39">
        <v>0</v>
      </c>
      <c r="U1020" s="39">
        <v>0</v>
      </c>
      <c r="V1020" s="39">
        <v>0</v>
      </c>
      <c r="W1020" s="39">
        <v>0</v>
      </c>
      <c r="X1020" s="39">
        <v>0</v>
      </c>
      <c r="Y1020" s="39">
        <v>0</v>
      </c>
      <c r="Z1020" s="39">
        <v>0</v>
      </c>
      <c r="AA1020" s="39">
        <v>0</v>
      </c>
      <c r="AB1020" s="39">
        <v>0</v>
      </c>
      <c r="AC1020" s="39">
        <v>0</v>
      </c>
      <c r="AD1020" s="39">
        <v>0</v>
      </c>
      <c r="AE1020" s="39">
        <v>0</v>
      </c>
      <c r="AF1020" s="39">
        <v>0</v>
      </c>
      <c r="AG1020" s="39">
        <v>0</v>
      </c>
      <c r="AH1020" s="39">
        <v>0</v>
      </c>
      <c r="AI1020" s="39">
        <v>0</v>
      </c>
      <c r="AJ1020" s="39">
        <v>0</v>
      </c>
      <c r="AK1020" s="39">
        <v>0</v>
      </c>
      <c r="AL1020" s="39">
        <v>0</v>
      </c>
      <c r="AM1020" s="39">
        <v>0</v>
      </c>
      <c r="AN1020" s="39">
        <v>0</v>
      </c>
      <c r="AO1020" s="39">
        <v>1</v>
      </c>
      <c r="AP1020" s="39"/>
    </row>
    <row r="1021" spans="1:42">
      <c r="A1021" s="27" t="s">
        <v>2854</v>
      </c>
      <c r="B1021" s="27" t="s">
        <v>792</v>
      </c>
      <c r="C1021" s="28">
        <v>54515</v>
      </c>
      <c r="D1021" s="28">
        <v>273280</v>
      </c>
      <c r="E1021" s="27" t="s">
        <v>1824</v>
      </c>
      <c r="F1021" s="28">
        <v>427</v>
      </c>
      <c r="G1021" s="28">
        <v>640</v>
      </c>
      <c r="H1021" s="42">
        <v>2</v>
      </c>
      <c r="I1021" s="40">
        <f t="shared" si="6"/>
        <v>0</v>
      </c>
      <c r="J1021" s="33">
        <f t="shared" si="7"/>
        <v>0.66718750000000004</v>
      </c>
      <c r="K1021" s="41">
        <v>3180.2820000000002</v>
      </c>
      <c r="L1021" s="41">
        <v>75.493740000000003</v>
      </c>
      <c r="M1021" s="39">
        <v>0</v>
      </c>
      <c r="N1021" s="39">
        <v>0</v>
      </c>
      <c r="O1021" s="39">
        <v>0</v>
      </c>
      <c r="P1021" s="39">
        <v>0</v>
      </c>
      <c r="Q1021" s="39">
        <v>0</v>
      </c>
      <c r="R1021" s="39">
        <v>0</v>
      </c>
      <c r="S1021" s="39">
        <v>1</v>
      </c>
      <c r="T1021" s="39">
        <v>0</v>
      </c>
      <c r="U1021" s="39">
        <v>0</v>
      </c>
      <c r="V1021" s="39">
        <v>0</v>
      </c>
      <c r="W1021" s="39">
        <v>0</v>
      </c>
      <c r="X1021" s="39">
        <v>0</v>
      </c>
      <c r="Y1021" s="39">
        <v>0</v>
      </c>
      <c r="Z1021" s="39">
        <v>0</v>
      </c>
      <c r="AA1021" s="39">
        <v>0</v>
      </c>
      <c r="AB1021" s="39">
        <v>0</v>
      </c>
      <c r="AC1021" s="39">
        <v>0</v>
      </c>
      <c r="AD1021" s="39">
        <v>0</v>
      </c>
      <c r="AE1021" s="39">
        <v>0</v>
      </c>
      <c r="AF1021" s="39">
        <v>0</v>
      </c>
      <c r="AG1021" s="39">
        <v>0</v>
      </c>
      <c r="AH1021" s="39">
        <v>0</v>
      </c>
      <c r="AI1021" s="39">
        <v>0</v>
      </c>
      <c r="AJ1021" s="39">
        <v>0</v>
      </c>
      <c r="AK1021" s="39">
        <v>0</v>
      </c>
      <c r="AL1021" s="39">
        <v>0</v>
      </c>
      <c r="AM1021" s="39">
        <v>0</v>
      </c>
      <c r="AN1021" s="39">
        <v>0</v>
      </c>
      <c r="AO1021" s="39">
        <v>1</v>
      </c>
      <c r="AP1021" s="39"/>
    </row>
    <row r="1022" spans="1:42">
      <c r="A1022" s="27" t="s">
        <v>2855</v>
      </c>
      <c r="B1022" s="27" t="s">
        <v>793</v>
      </c>
      <c r="C1022" s="28">
        <v>55706</v>
      </c>
      <c r="D1022" s="28">
        <v>273280</v>
      </c>
      <c r="E1022" s="27" t="s">
        <v>1824</v>
      </c>
      <c r="F1022" s="28">
        <v>427</v>
      </c>
      <c r="G1022" s="28">
        <v>640</v>
      </c>
      <c r="H1022" s="42">
        <v>2</v>
      </c>
      <c r="I1022" s="40">
        <f t="shared" ref="I1022:I1047" si="8">IF(AND(C1022&gt;=89592), 1, 0)</f>
        <v>0</v>
      </c>
      <c r="J1022" s="33">
        <f t="shared" ref="J1022:J1047" si="9">F1022/G1022</f>
        <v>0.66718750000000004</v>
      </c>
      <c r="K1022" s="41">
        <v>3518.8229999999999</v>
      </c>
      <c r="L1022" s="41">
        <v>62.333300000000001</v>
      </c>
      <c r="M1022" s="39">
        <v>0</v>
      </c>
      <c r="N1022" s="39">
        <v>0</v>
      </c>
      <c r="O1022" s="39">
        <v>0</v>
      </c>
      <c r="P1022" s="39">
        <v>0</v>
      </c>
      <c r="Q1022" s="39">
        <v>0</v>
      </c>
      <c r="R1022" s="39">
        <v>0</v>
      </c>
      <c r="S1022" s="39">
        <v>1</v>
      </c>
      <c r="T1022" s="39">
        <v>0</v>
      </c>
      <c r="U1022" s="39">
        <v>0</v>
      </c>
      <c r="V1022" s="39">
        <v>0</v>
      </c>
      <c r="W1022" s="39">
        <v>0</v>
      </c>
      <c r="X1022" s="39">
        <v>0</v>
      </c>
      <c r="Y1022" s="39">
        <v>0</v>
      </c>
      <c r="Z1022" s="39">
        <v>0</v>
      </c>
      <c r="AA1022" s="39">
        <v>0</v>
      </c>
      <c r="AB1022" s="39">
        <v>0</v>
      </c>
      <c r="AC1022" s="39">
        <v>0</v>
      </c>
      <c r="AD1022" s="39">
        <v>0</v>
      </c>
      <c r="AE1022" s="39">
        <v>0</v>
      </c>
      <c r="AF1022" s="39">
        <v>0</v>
      </c>
      <c r="AG1022" s="39">
        <v>0</v>
      </c>
      <c r="AH1022" s="39">
        <v>0</v>
      </c>
      <c r="AI1022" s="39">
        <v>0</v>
      </c>
      <c r="AJ1022" s="39">
        <v>0</v>
      </c>
      <c r="AK1022" s="39">
        <v>0</v>
      </c>
      <c r="AL1022" s="39">
        <v>0</v>
      </c>
      <c r="AM1022" s="39">
        <v>0</v>
      </c>
      <c r="AN1022" s="39">
        <v>0</v>
      </c>
      <c r="AO1022" s="39">
        <v>1</v>
      </c>
      <c r="AP1022" s="39"/>
    </row>
    <row r="1023" spans="1:42">
      <c r="A1023" s="27" t="s">
        <v>2856</v>
      </c>
      <c r="B1023" s="27" t="s">
        <v>794</v>
      </c>
      <c r="C1023" s="28">
        <v>54154</v>
      </c>
      <c r="D1023" s="28">
        <v>273280</v>
      </c>
      <c r="E1023" s="27" t="s">
        <v>1824</v>
      </c>
      <c r="F1023" s="28">
        <v>427</v>
      </c>
      <c r="G1023" s="28">
        <v>640</v>
      </c>
      <c r="H1023" s="42">
        <v>2</v>
      </c>
      <c r="I1023" s="40">
        <f t="shared" si="8"/>
        <v>0</v>
      </c>
      <c r="J1023" s="33">
        <f t="shared" si="9"/>
        <v>0.66718750000000004</v>
      </c>
      <c r="K1023" s="41">
        <v>3014.6439999999998</v>
      </c>
      <c r="L1023" s="41">
        <v>63.399419999999999</v>
      </c>
      <c r="M1023" s="39">
        <v>0</v>
      </c>
      <c r="N1023" s="39">
        <v>0</v>
      </c>
      <c r="O1023" s="39">
        <v>0</v>
      </c>
      <c r="P1023" s="39">
        <v>0</v>
      </c>
      <c r="Q1023" s="39">
        <v>0</v>
      </c>
      <c r="R1023" s="39">
        <v>0</v>
      </c>
      <c r="S1023" s="39">
        <v>1</v>
      </c>
      <c r="T1023" s="39">
        <v>0</v>
      </c>
      <c r="U1023" s="39">
        <v>0</v>
      </c>
      <c r="V1023" s="39">
        <v>0</v>
      </c>
      <c r="W1023" s="39">
        <v>0</v>
      </c>
      <c r="X1023" s="39">
        <v>0</v>
      </c>
      <c r="Y1023" s="39">
        <v>0</v>
      </c>
      <c r="Z1023" s="39">
        <v>0</v>
      </c>
      <c r="AA1023" s="39">
        <v>0</v>
      </c>
      <c r="AB1023" s="39">
        <v>0</v>
      </c>
      <c r="AC1023" s="39">
        <v>0</v>
      </c>
      <c r="AD1023" s="39">
        <v>0</v>
      </c>
      <c r="AE1023" s="39">
        <v>0</v>
      </c>
      <c r="AF1023" s="39">
        <v>0</v>
      </c>
      <c r="AG1023" s="39">
        <v>0</v>
      </c>
      <c r="AH1023" s="39">
        <v>0</v>
      </c>
      <c r="AI1023" s="39">
        <v>0</v>
      </c>
      <c r="AJ1023" s="39">
        <v>0</v>
      </c>
      <c r="AK1023" s="39">
        <v>0</v>
      </c>
      <c r="AL1023" s="39">
        <v>0</v>
      </c>
      <c r="AM1023" s="39">
        <v>0</v>
      </c>
      <c r="AN1023" s="39">
        <v>0</v>
      </c>
      <c r="AO1023" s="39">
        <v>1</v>
      </c>
      <c r="AP1023" s="39"/>
    </row>
    <row r="1024" spans="1:42">
      <c r="A1024" s="27" t="s">
        <v>2857</v>
      </c>
      <c r="B1024" s="27" t="s">
        <v>795</v>
      </c>
      <c r="C1024" s="28">
        <v>54887</v>
      </c>
      <c r="D1024" s="28">
        <v>273280</v>
      </c>
      <c r="E1024" s="27" t="s">
        <v>1824</v>
      </c>
      <c r="F1024" s="28">
        <v>427</v>
      </c>
      <c r="G1024" s="28">
        <v>640</v>
      </c>
      <c r="H1024" s="42">
        <v>2</v>
      </c>
      <c r="I1024" s="40">
        <f t="shared" si="8"/>
        <v>0</v>
      </c>
      <c r="J1024" s="33">
        <f t="shared" si="9"/>
        <v>0.66718750000000004</v>
      </c>
      <c r="K1024" s="41">
        <v>3877.3829999999998</v>
      </c>
      <c r="L1024" s="41">
        <v>88.247569999999996</v>
      </c>
      <c r="M1024" s="39">
        <v>0</v>
      </c>
      <c r="N1024" s="39">
        <v>0</v>
      </c>
      <c r="O1024" s="39">
        <v>0</v>
      </c>
      <c r="P1024" s="39">
        <v>0</v>
      </c>
      <c r="Q1024" s="39">
        <v>0</v>
      </c>
      <c r="R1024" s="39">
        <v>0</v>
      </c>
      <c r="S1024" s="39">
        <v>1</v>
      </c>
      <c r="T1024" s="39">
        <v>0</v>
      </c>
      <c r="U1024" s="39">
        <v>0</v>
      </c>
      <c r="V1024" s="39">
        <v>0</v>
      </c>
      <c r="W1024" s="39">
        <v>0</v>
      </c>
      <c r="X1024" s="39">
        <v>0</v>
      </c>
      <c r="Y1024" s="39">
        <v>0</v>
      </c>
      <c r="Z1024" s="39">
        <v>0</v>
      </c>
      <c r="AA1024" s="39">
        <v>0</v>
      </c>
      <c r="AB1024" s="39">
        <v>0</v>
      </c>
      <c r="AC1024" s="39">
        <v>0</v>
      </c>
      <c r="AD1024" s="39">
        <v>0</v>
      </c>
      <c r="AE1024" s="39">
        <v>0</v>
      </c>
      <c r="AF1024" s="39">
        <v>0</v>
      </c>
      <c r="AG1024" s="39">
        <v>0</v>
      </c>
      <c r="AH1024" s="39">
        <v>0</v>
      </c>
      <c r="AI1024" s="39">
        <v>0</v>
      </c>
      <c r="AJ1024" s="39">
        <v>0</v>
      </c>
      <c r="AK1024" s="39">
        <v>0</v>
      </c>
      <c r="AL1024" s="39">
        <v>0</v>
      </c>
      <c r="AM1024" s="39">
        <v>0</v>
      </c>
      <c r="AN1024" s="39">
        <v>0</v>
      </c>
      <c r="AO1024" s="39">
        <v>1</v>
      </c>
      <c r="AP1024" s="39"/>
    </row>
    <row r="1025" spans="1:42">
      <c r="A1025" s="27" t="s">
        <v>2858</v>
      </c>
      <c r="B1025" s="27" t="s">
        <v>796</v>
      </c>
      <c r="C1025" s="28">
        <v>74052</v>
      </c>
      <c r="D1025" s="28">
        <v>273280</v>
      </c>
      <c r="E1025" s="27" t="s">
        <v>1824</v>
      </c>
      <c r="F1025" s="28">
        <v>427</v>
      </c>
      <c r="G1025" s="28">
        <v>640</v>
      </c>
      <c r="H1025" s="42">
        <v>2</v>
      </c>
      <c r="I1025" s="40">
        <f t="shared" si="8"/>
        <v>0</v>
      </c>
      <c r="J1025" s="33">
        <f t="shared" si="9"/>
        <v>0.66718750000000004</v>
      </c>
      <c r="K1025" s="41">
        <v>4940.634</v>
      </c>
      <c r="L1025" s="41">
        <v>62.221330000000002</v>
      </c>
      <c r="M1025" s="39">
        <v>0</v>
      </c>
      <c r="N1025" s="39">
        <v>0</v>
      </c>
      <c r="O1025" s="39">
        <v>0</v>
      </c>
      <c r="P1025" s="39">
        <v>0</v>
      </c>
      <c r="Q1025" s="39">
        <v>0</v>
      </c>
      <c r="R1025" s="39">
        <v>0</v>
      </c>
      <c r="S1025" s="39">
        <v>1</v>
      </c>
      <c r="T1025" s="39">
        <v>0</v>
      </c>
      <c r="U1025" s="39">
        <v>0</v>
      </c>
      <c r="V1025" s="39">
        <v>0</v>
      </c>
      <c r="W1025" s="39">
        <v>0</v>
      </c>
      <c r="X1025" s="39">
        <v>0</v>
      </c>
      <c r="Y1025" s="39">
        <v>0</v>
      </c>
      <c r="Z1025" s="39">
        <v>0</v>
      </c>
      <c r="AA1025" s="39">
        <v>0</v>
      </c>
      <c r="AB1025" s="39">
        <v>0</v>
      </c>
      <c r="AC1025" s="39">
        <v>0</v>
      </c>
      <c r="AD1025" s="39">
        <v>0</v>
      </c>
      <c r="AE1025" s="39">
        <v>0</v>
      </c>
      <c r="AF1025" s="39">
        <v>0</v>
      </c>
      <c r="AG1025" s="39">
        <v>0</v>
      </c>
      <c r="AH1025" s="39">
        <v>0</v>
      </c>
      <c r="AI1025" s="39">
        <v>0</v>
      </c>
      <c r="AJ1025" s="39">
        <v>0</v>
      </c>
      <c r="AK1025" s="39">
        <v>0</v>
      </c>
      <c r="AL1025" s="39">
        <v>0</v>
      </c>
      <c r="AM1025" s="39">
        <v>0</v>
      </c>
      <c r="AN1025" s="39">
        <v>0</v>
      </c>
      <c r="AO1025" s="39">
        <v>1</v>
      </c>
      <c r="AP1025" s="39"/>
    </row>
    <row r="1026" spans="1:42">
      <c r="A1026" s="27" t="s">
        <v>2859</v>
      </c>
      <c r="B1026" s="27" t="s">
        <v>797</v>
      </c>
      <c r="C1026" s="28">
        <v>50726</v>
      </c>
      <c r="D1026" s="28">
        <v>273280</v>
      </c>
      <c r="E1026" s="27" t="s">
        <v>1824</v>
      </c>
      <c r="F1026" s="28">
        <v>427</v>
      </c>
      <c r="G1026" s="28">
        <v>640</v>
      </c>
      <c r="H1026" s="42">
        <v>2</v>
      </c>
      <c r="I1026" s="40">
        <f t="shared" si="8"/>
        <v>0</v>
      </c>
      <c r="J1026" s="33">
        <f t="shared" si="9"/>
        <v>0.66718750000000004</v>
      </c>
      <c r="K1026" s="41">
        <v>2114.942</v>
      </c>
      <c r="L1026" s="41">
        <v>82.681420000000003</v>
      </c>
      <c r="M1026" s="39">
        <v>0</v>
      </c>
      <c r="N1026" s="39">
        <v>0</v>
      </c>
      <c r="O1026" s="39">
        <v>0</v>
      </c>
      <c r="P1026" s="39">
        <v>0</v>
      </c>
      <c r="Q1026" s="39">
        <v>0</v>
      </c>
      <c r="R1026" s="39">
        <v>0</v>
      </c>
      <c r="S1026" s="39">
        <v>1</v>
      </c>
      <c r="T1026" s="39">
        <v>0</v>
      </c>
      <c r="U1026" s="39">
        <v>0</v>
      </c>
      <c r="V1026" s="39">
        <v>0</v>
      </c>
      <c r="W1026" s="39">
        <v>0</v>
      </c>
      <c r="X1026" s="39">
        <v>0</v>
      </c>
      <c r="Y1026" s="39">
        <v>0</v>
      </c>
      <c r="Z1026" s="39">
        <v>0</v>
      </c>
      <c r="AA1026" s="39">
        <v>0</v>
      </c>
      <c r="AB1026" s="39">
        <v>0</v>
      </c>
      <c r="AC1026" s="39">
        <v>0</v>
      </c>
      <c r="AD1026" s="39">
        <v>0</v>
      </c>
      <c r="AE1026" s="39">
        <v>0</v>
      </c>
      <c r="AF1026" s="39">
        <v>0</v>
      </c>
      <c r="AG1026" s="39">
        <v>0</v>
      </c>
      <c r="AH1026" s="39">
        <v>0</v>
      </c>
      <c r="AI1026" s="39">
        <v>0</v>
      </c>
      <c r="AJ1026" s="39">
        <v>0</v>
      </c>
      <c r="AK1026" s="39">
        <v>0</v>
      </c>
      <c r="AL1026" s="39">
        <v>0</v>
      </c>
      <c r="AM1026" s="39">
        <v>0</v>
      </c>
      <c r="AN1026" s="39">
        <v>0</v>
      </c>
      <c r="AO1026" s="39">
        <v>1</v>
      </c>
      <c r="AP1026" s="39"/>
    </row>
    <row r="1027" spans="1:42">
      <c r="A1027" s="27" t="s">
        <v>2860</v>
      </c>
      <c r="B1027" s="27" t="s">
        <v>798</v>
      </c>
      <c r="C1027" s="28">
        <v>83347</v>
      </c>
      <c r="D1027" s="28">
        <v>273280</v>
      </c>
      <c r="E1027" s="27" t="s">
        <v>1824</v>
      </c>
      <c r="F1027" s="28">
        <v>427</v>
      </c>
      <c r="G1027" s="28">
        <v>640</v>
      </c>
      <c r="H1027" s="42">
        <v>2</v>
      </c>
      <c r="I1027" s="40">
        <f t="shared" si="8"/>
        <v>0</v>
      </c>
      <c r="J1027" s="33">
        <f t="shared" si="9"/>
        <v>0.66718750000000004</v>
      </c>
      <c r="K1027" s="41">
        <v>3381.6840000000002</v>
      </c>
      <c r="L1027" s="41">
        <v>45.043599999999998</v>
      </c>
      <c r="M1027" s="39">
        <v>0</v>
      </c>
      <c r="N1027" s="39">
        <v>0</v>
      </c>
      <c r="O1027" s="39">
        <v>0</v>
      </c>
      <c r="P1027" s="39">
        <v>0</v>
      </c>
      <c r="Q1027" s="39">
        <v>0</v>
      </c>
      <c r="R1027" s="39">
        <v>0</v>
      </c>
      <c r="S1027" s="39">
        <v>1</v>
      </c>
      <c r="T1027" s="39">
        <v>0</v>
      </c>
      <c r="U1027" s="39">
        <v>0</v>
      </c>
      <c r="V1027" s="39">
        <v>0</v>
      </c>
      <c r="W1027" s="39">
        <v>0</v>
      </c>
      <c r="X1027" s="39">
        <v>0</v>
      </c>
      <c r="Y1027" s="39">
        <v>0</v>
      </c>
      <c r="Z1027" s="39">
        <v>0</v>
      </c>
      <c r="AA1027" s="39">
        <v>0</v>
      </c>
      <c r="AB1027" s="39">
        <v>0</v>
      </c>
      <c r="AC1027" s="39">
        <v>0</v>
      </c>
      <c r="AD1027" s="39">
        <v>0</v>
      </c>
      <c r="AE1027" s="39">
        <v>0</v>
      </c>
      <c r="AF1027" s="39">
        <v>0</v>
      </c>
      <c r="AG1027" s="39">
        <v>0</v>
      </c>
      <c r="AH1027" s="39">
        <v>0</v>
      </c>
      <c r="AI1027" s="39">
        <v>0</v>
      </c>
      <c r="AJ1027" s="39">
        <v>0</v>
      </c>
      <c r="AK1027" s="39">
        <v>0</v>
      </c>
      <c r="AL1027" s="39">
        <v>0</v>
      </c>
      <c r="AM1027" s="39">
        <v>0</v>
      </c>
      <c r="AN1027" s="39">
        <v>0</v>
      </c>
      <c r="AO1027" s="39">
        <v>1</v>
      </c>
      <c r="AP1027" s="39"/>
    </row>
    <row r="1028" spans="1:42">
      <c r="A1028" s="27" t="s">
        <v>2861</v>
      </c>
      <c r="B1028" s="27" t="s">
        <v>799</v>
      </c>
      <c r="C1028" s="28">
        <v>48967</v>
      </c>
      <c r="D1028" s="28">
        <v>273280</v>
      </c>
      <c r="E1028" s="27" t="s">
        <v>1824</v>
      </c>
      <c r="F1028" s="28">
        <v>427</v>
      </c>
      <c r="G1028" s="28">
        <v>640</v>
      </c>
      <c r="H1028" s="42">
        <v>2</v>
      </c>
      <c r="I1028" s="40">
        <f t="shared" si="8"/>
        <v>0</v>
      </c>
      <c r="J1028" s="33">
        <f t="shared" si="9"/>
        <v>0.66718750000000004</v>
      </c>
      <c r="K1028" s="41">
        <v>2062.5889999999999</v>
      </c>
      <c r="L1028" s="41">
        <v>87.291390000000007</v>
      </c>
      <c r="M1028" s="39">
        <v>0</v>
      </c>
      <c r="N1028" s="39">
        <v>0</v>
      </c>
      <c r="O1028" s="39">
        <v>0</v>
      </c>
      <c r="P1028" s="39">
        <v>0</v>
      </c>
      <c r="Q1028" s="39">
        <v>0</v>
      </c>
      <c r="R1028" s="39">
        <v>0</v>
      </c>
      <c r="S1028" s="39">
        <v>1</v>
      </c>
      <c r="T1028" s="39">
        <v>0</v>
      </c>
      <c r="U1028" s="39">
        <v>0</v>
      </c>
      <c r="V1028" s="39">
        <v>0</v>
      </c>
      <c r="W1028" s="39">
        <v>0</v>
      </c>
      <c r="X1028" s="39">
        <v>0</v>
      </c>
      <c r="Y1028" s="39">
        <v>0</v>
      </c>
      <c r="Z1028" s="39">
        <v>0</v>
      </c>
      <c r="AA1028" s="39">
        <v>0</v>
      </c>
      <c r="AB1028" s="39">
        <v>0</v>
      </c>
      <c r="AC1028" s="39">
        <v>0</v>
      </c>
      <c r="AD1028" s="39">
        <v>0</v>
      </c>
      <c r="AE1028" s="39">
        <v>0</v>
      </c>
      <c r="AF1028" s="39">
        <v>0</v>
      </c>
      <c r="AG1028" s="39">
        <v>0</v>
      </c>
      <c r="AH1028" s="39">
        <v>0</v>
      </c>
      <c r="AI1028" s="39">
        <v>0</v>
      </c>
      <c r="AJ1028" s="39">
        <v>0</v>
      </c>
      <c r="AK1028" s="39">
        <v>0</v>
      </c>
      <c r="AL1028" s="39">
        <v>0</v>
      </c>
      <c r="AM1028" s="39">
        <v>0</v>
      </c>
      <c r="AN1028" s="39">
        <v>0</v>
      </c>
      <c r="AO1028" s="39">
        <v>1</v>
      </c>
      <c r="AP1028" s="39"/>
    </row>
    <row r="1029" spans="1:42">
      <c r="A1029" s="27" t="s">
        <v>2862</v>
      </c>
      <c r="B1029" s="27" t="s">
        <v>800</v>
      </c>
      <c r="C1029" s="28">
        <v>62637</v>
      </c>
      <c r="D1029" s="28">
        <v>273280</v>
      </c>
      <c r="E1029" s="27" t="s">
        <v>1824</v>
      </c>
      <c r="F1029" s="28">
        <v>427</v>
      </c>
      <c r="G1029" s="28">
        <v>640</v>
      </c>
      <c r="H1029" s="42">
        <v>2</v>
      </c>
      <c r="I1029" s="40">
        <f t="shared" si="8"/>
        <v>0</v>
      </c>
      <c r="J1029" s="33">
        <f t="shared" si="9"/>
        <v>0.66718750000000004</v>
      </c>
      <c r="K1029" s="41">
        <v>3008.8020000000001</v>
      </c>
      <c r="L1029" s="41">
        <v>71.577280000000002</v>
      </c>
      <c r="M1029" s="39">
        <v>0</v>
      </c>
      <c r="N1029" s="39">
        <v>0</v>
      </c>
      <c r="O1029" s="39">
        <v>0</v>
      </c>
      <c r="P1029" s="39">
        <v>0</v>
      </c>
      <c r="Q1029" s="39">
        <v>0</v>
      </c>
      <c r="R1029" s="39">
        <v>0</v>
      </c>
      <c r="S1029" s="39">
        <v>1</v>
      </c>
      <c r="T1029" s="39">
        <v>0</v>
      </c>
      <c r="U1029" s="39">
        <v>0</v>
      </c>
      <c r="V1029" s="39">
        <v>0</v>
      </c>
      <c r="W1029" s="39">
        <v>0</v>
      </c>
      <c r="X1029" s="39">
        <v>0</v>
      </c>
      <c r="Y1029" s="39">
        <v>0</v>
      </c>
      <c r="Z1029" s="39">
        <v>0</v>
      </c>
      <c r="AA1029" s="39">
        <v>0</v>
      </c>
      <c r="AB1029" s="39">
        <v>0</v>
      </c>
      <c r="AC1029" s="39">
        <v>0</v>
      </c>
      <c r="AD1029" s="39">
        <v>0</v>
      </c>
      <c r="AE1029" s="39">
        <v>0</v>
      </c>
      <c r="AF1029" s="39">
        <v>0</v>
      </c>
      <c r="AG1029" s="39">
        <v>0</v>
      </c>
      <c r="AH1029" s="39">
        <v>0</v>
      </c>
      <c r="AI1029" s="39">
        <v>0</v>
      </c>
      <c r="AJ1029" s="39">
        <v>0</v>
      </c>
      <c r="AK1029" s="39">
        <v>0</v>
      </c>
      <c r="AL1029" s="39">
        <v>0</v>
      </c>
      <c r="AM1029" s="39">
        <v>0</v>
      </c>
      <c r="AN1029" s="39">
        <v>0</v>
      </c>
      <c r="AO1029" s="39">
        <v>1</v>
      </c>
      <c r="AP1029" s="39"/>
    </row>
    <row r="1030" spans="1:42">
      <c r="A1030" s="27" t="s">
        <v>2863</v>
      </c>
      <c r="B1030" s="27" t="s">
        <v>801</v>
      </c>
      <c r="C1030" s="28">
        <v>74168</v>
      </c>
      <c r="D1030" s="28">
        <v>273280</v>
      </c>
      <c r="E1030" s="27" t="s">
        <v>1824</v>
      </c>
      <c r="F1030" s="28">
        <v>427</v>
      </c>
      <c r="G1030" s="28">
        <v>640</v>
      </c>
      <c r="H1030" s="42">
        <v>2</v>
      </c>
      <c r="I1030" s="40">
        <f t="shared" si="8"/>
        <v>0</v>
      </c>
      <c r="J1030" s="33">
        <f t="shared" si="9"/>
        <v>0.66718750000000004</v>
      </c>
      <c r="K1030" s="41">
        <v>3430.029</v>
      </c>
      <c r="L1030" s="41">
        <v>67.173720000000003</v>
      </c>
      <c r="M1030" s="39">
        <v>0</v>
      </c>
      <c r="N1030" s="39">
        <v>0</v>
      </c>
      <c r="O1030" s="39">
        <v>0</v>
      </c>
      <c r="P1030" s="39">
        <v>0</v>
      </c>
      <c r="Q1030" s="39">
        <v>0</v>
      </c>
      <c r="R1030" s="39">
        <v>0</v>
      </c>
      <c r="S1030" s="39">
        <v>1</v>
      </c>
      <c r="T1030" s="39">
        <v>0</v>
      </c>
      <c r="U1030" s="39">
        <v>0</v>
      </c>
      <c r="V1030" s="39">
        <v>0</v>
      </c>
      <c r="W1030" s="39">
        <v>0</v>
      </c>
      <c r="X1030" s="39">
        <v>0</v>
      </c>
      <c r="Y1030" s="39">
        <v>0</v>
      </c>
      <c r="Z1030" s="39">
        <v>0</v>
      </c>
      <c r="AA1030" s="39">
        <v>0</v>
      </c>
      <c r="AB1030" s="39">
        <v>0</v>
      </c>
      <c r="AC1030" s="39">
        <v>0</v>
      </c>
      <c r="AD1030" s="39">
        <v>0</v>
      </c>
      <c r="AE1030" s="39">
        <v>0</v>
      </c>
      <c r="AF1030" s="39">
        <v>0</v>
      </c>
      <c r="AG1030" s="39">
        <v>0</v>
      </c>
      <c r="AH1030" s="39">
        <v>0</v>
      </c>
      <c r="AI1030" s="39">
        <v>0</v>
      </c>
      <c r="AJ1030" s="39">
        <v>0</v>
      </c>
      <c r="AK1030" s="39">
        <v>0</v>
      </c>
      <c r="AL1030" s="39">
        <v>0</v>
      </c>
      <c r="AM1030" s="39">
        <v>0</v>
      </c>
      <c r="AN1030" s="39">
        <v>0</v>
      </c>
      <c r="AO1030" s="39">
        <v>1</v>
      </c>
      <c r="AP1030" s="39"/>
    </row>
    <row r="1031" spans="1:42">
      <c r="A1031" s="27" t="s">
        <v>2864</v>
      </c>
      <c r="B1031" s="27" t="s">
        <v>802</v>
      </c>
      <c r="C1031" s="28">
        <v>73259</v>
      </c>
      <c r="D1031" s="28">
        <v>273280</v>
      </c>
      <c r="E1031" s="27" t="s">
        <v>1824</v>
      </c>
      <c r="F1031" s="28">
        <v>427</v>
      </c>
      <c r="G1031" s="28">
        <v>640</v>
      </c>
      <c r="H1031" s="42">
        <v>2</v>
      </c>
      <c r="I1031" s="40">
        <f t="shared" si="8"/>
        <v>0</v>
      </c>
      <c r="J1031" s="33">
        <f t="shared" si="9"/>
        <v>0.66718750000000004</v>
      </c>
      <c r="K1031" s="41">
        <v>4402.116</v>
      </c>
      <c r="L1031" s="41">
        <v>68.900059999999996</v>
      </c>
      <c r="M1031" s="39">
        <v>0</v>
      </c>
      <c r="N1031" s="39">
        <v>0</v>
      </c>
      <c r="O1031" s="39">
        <v>0</v>
      </c>
      <c r="P1031" s="39">
        <v>0</v>
      </c>
      <c r="Q1031" s="39">
        <v>0</v>
      </c>
      <c r="R1031" s="39">
        <v>0</v>
      </c>
      <c r="S1031" s="39">
        <v>1</v>
      </c>
      <c r="T1031" s="39">
        <v>0</v>
      </c>
      <c r="U1031" s="39">
        <v>0</v>
      </c>
      <c r="V1031" s="39">
        <v>0</v>
      </c>
      <c r="W1031" s="39">
        <v>0</v>
      </c>
      <c r="X1031" s="39">
        <v>0</v>
      </c>
      <c r="Y1031" s="39">
        <v>0</v>
      </c>
      <c r="Z1031" s="39">
        <v>0</v>
      </c>
      <c r="AA1031" s="39">
        <v>0</v>
      </c>
      <c r="AB1031" s="39">
        <v>0</v>
      </c>
      <c r="AC1031" s="39">
        <v>0</v>
      </c>
      <c r="AD1031" s="39">
        <v>0</v>
      </c>
      <c r="AE1031" s="39">
        <v>0</v>
      </c>
      <c r="AF1031" s="39">
        <v>0</v>
      </c>
      <c r="AG1031" s="39">
        <v>0</v>
      </c>
      <c r="AH1031" s="39">
        <v>0</v>
      </c>
      <c r="AI1031" s="39">
        <v>0</v>
      </c>
      <c r="AJ1031" s="39">
        <v>0</v>
      </c>
      <c r="AK1031" s="39">
        <v>0</v>
      </c>
      <c r="AL1031" s="39">
        <v>0</v>
      </c>
      <c r="AM1031" s="39">
        <v>0</v>
      </c>
      <c r="AN1031" s="39">
        <v>0</v>
      </c>
      <c r="AO1031" s="39">
        <v>1</v>
      </c>
      <c r="AP1031" s="39"/>
    </row>
    <row r="1032" spans="1:42">
      <c r="A1032" s="27" t="s">
        <v>2865</v>
      </c>
      <c r="B1032" s="27" t="s">
        <v>803</v>
      </c>
      <c r="C1032" s="28">
        <v>73414</v>
      </c>
      <c r="D1032" s="28">
        <v>273280</v>
      </c>
      <c r="E1032" s="27" t="s">
        <v>1824</v>
      </c>
      <c r="F1032" s="28">
        <v>427</v>
      </c>
      <c r="G1032" s="28">
        <v>640</v>
      </c>
      <c r="H1032" s="42">
        <v>2</v>
      </c>
      <c r="I1032" s="40">
        <f t="shared" si="8"/>
        <v>0</v>
      </c>
      <c r="J1032" s="33">
        <f t="shared" si="9"/>
        <v>0.66718750000000004</v>
      </c>
      <c r="K1032" s="41">
        <v>3941.4360000000001</v>
      </c>
      <c r="L1032" s="41">
        <v>62.124510000000001</v>
      </c>
      <c r="M1032" s="39">
        <v>0</v>
      </c>
      <c r="N1032" s="39">
        <v>0</v>
      </c>
      <c r="O1032" s="39">
        <v>0</v>
      </c>
      <c r="P1032" s="39">
        <v>0</v>
      </c>
      <c r="Q1032" s="39">
        <v>0</v>
      </c>
      <c r="R1032" s="39">
        <v>0</v>
      </c>
      <c r="S1032" s="39">
        <v>1</v>
      </c>
      <c r="T1032" s="39">
        <v>0</v>
      </c>
      <c r="U1032" s="39">
        <v>0</v>
      </c>
      <c r="V1032" s="39">
        <v>0</v>
      </c>
      <c r="W1032" s="39">
        <v>0</v>
      </c>
      <c r="X1032" s="39">
        <v>0</v>
      </c>
      <c r="Y1032" s="39">
        <v>0</v>
      </c>
      <c r="Z1032" s="39">
        <v>0</v>
      </c>
      <c r="AA1032" s="39">
        <v>0</v>
      </c>
      <c r="AB1032" s="39">
        <v>0</v>
      </c>
      <c r="AC1032" s="39">
        <v>0</v>
      </c>
      <c r="AD1032" s="39">
        <v>0</v>
      </c>
      <c r="AE1032" s="39">
        <v>0</v>
      </c>
      <c r="AF1032" s="39">
        <v>0</v>
      </c>
      <c r="AG1032" s="39">
        <v>0</v>
      </c>
      <c r="AH1032" s="39">
        <v>0</v>
      </c>
      <c r="AI1032" s="39">
        <v>0</v>
      </c>
      <c r="AJ1032" s="39">
        <v>0</v>
      </c>
      <c r="AK1032" s="39">
        <v>0</v>
      </c>
      <c r="AL1032" s="39">
        <v>0</v>
      </c>
      <c r="AM1032" s="39">
        <v>0</v>
      </c>
      <c r="AN1032" s="39">
        <v>0</v>
      </c>
      <c r="AO1032" s="39">
        <v>1</v>
      </c>
      <c r="AP1032" s="39"/>
    </row>
    <row r="1033" spans="1:42">
      <c r="A1033" s="27" t="s">
        <v>2866</v>
      </c>
      <c r="B1033" s="27" t="s">
        <v>804</v>
      </c>
      <c r="C1033" s="28">
        <v>63814</v>
      </c>
      <c r="D1033" s="28">
        <v>273280</v>
      </c>
      <c r="E1033" s="27" t="s">
        <v>1824</v>
      </c>
      <c r="F1033" s="28">
        <v>427</v>
      </c>
      <c r="G1033" s="28">
        <v>640</v>
      </c>
      <c r="H1033" s="42">
        <v>2</v>
      </c>
      <c r="I1033" s="40">
        <f t="shared" si="8"/>
        <v>0</v>
      </c>
      <c r="J1033" s="33">
        <f t="shared" si="9"/>
        <v>0.66718750000000004</v>
      </c>
      <c r="K1033" s="41">
        <v>3466.6410000000001</v>
      </c>
      <c r="L1033" s="41">
        <v>56.326920000000001</v>
      </c>
      <c r="M1033" s="39">
        <v>0</v>
      </c>
      <c r="N1033" s="39">
        <v>0</v>
      </c>
      <c r="O1033" s="39">
        <v>0</v>
      </c>
      <c r="P1033" s="39">
        <v>0</v>
      </c>
      <c r="Q1033" s="39">
        <v>0</v>
      </c>
      <c r="R1033" s="39">
        <v>0</v>
      </c>
      <c r="S1033" s="39">
        <v>1</v>
      </c>
      <c r="T1033" s="39">
        <v>0</v>
      </c>
      <c r="U1033" s="39">
        <v>0</v>
      </c>
      <c r="V1033" s="39">
        <v>0</v>
      </c>
      <c r="W1033" s="39">
        <v>0</v>
      </c>
      <c r="X1033" s="39">
        <v>0</v>
      </c>
      <c r="Y1033" s="39">
        <v>0</v>
      </c>
      <c r="Z1033" s="39">
        <v>0</v>
      </c>
      <c r="AA1033" s="39">
        <v>0</v>
      </c>
      <c r="AB1033" s="39">
        <v>0</v>
      </c>
      <c r="AC1033" s="39">
        <v>0</v>
      </c>
      <c r="AD1033" s="39">
        <v>0</v>
      </c>
      <c r="AE1033" s="39">
        <v>0</v>
      </c>
      <c r="AF1033" s="39">
        <v>0</v>
      </c>
      <c r="AG1033" s="39">
        <v>0</v>
      </c>
      <c r="AH1033" s="39">
        <v>0</v>
      </c>
      <c r="AI1033" s="39">
        <v>0</v>
      </c>
      <c r="AJ1033" s="39">
        <v>0</v>
      </c>
      <c r="AK1033" s="39">
        <v>0</v>
      </c>
      <c r="AL1033" s="39">
        <v>0</v>
      </c>
      <c r="AM1033" s="39">
        <v>0</v>
      </c>
      <c r="AN1033" s="39">
        <v>0</v>
      </c>
      <c r="AO1033" s="39">
        <v>1</v>
      </c>
      <c r="AP1033" s="39"/>
    </row>
    <row r="1034" spans="1:42">
      <c r="A1034" s="27" t="s">
        <v>2867</v>
      </c>
      <c r="B1034" s="27" t="s">
        <v>805</v>
      </c>
      <c r="C1034" s="28">
        <v>52669</v>
      </c>
      <c r="D1034" s="28">
        <v>273280</v>
      </c>
      <c r="E1034" s="27" t="s">
        <v>1824</v>
      </c>
      <c r="F1034" s="28">
        <v>427</v>
      </c>
      <c r="G1034" s="28">
        <v>640</v>
      </c>
      <c r="H1034" s="42">
        <v>2</v>
      </c>
      <c r="I1034" s="40">
        <f t="shared" si="8"/>
        <v>0</v>
      </c>
      <c r="J1034" s="33">
        <f t="shared" si="9"/>
        <v>0.66718750000000004</v>
      </c>
      <c r="K1034" s="41">
        <v>1807.0429999999999</v>
      </c>
      <c r="L1034" s="41">
        <v>69.065700000000007</v>
      </c>
      <c r="M1034" s="39">
        <v>0</v>
      </c>
      <c r="N1034" s="39">
        <v>0</v>
      </c>
      <c r="O1034" s="39">
        <v>0</v>
      </c>
      <c r="P1034" s="39">
        <v>0</v>
      </c>
      <c r="Q1034" s="39">
        <v>0</v>
      </c>
      <c r="R1034" s="39">
        <v>0</v>
      </c>
      <c r="S1034" s="39">
        <v>1</v>
      </c>
      <c r="T1034" s="39">
        <v>0</v>
      </c>
      <c r="U1034" s="39">
        <v>0</v>
      </c>
      <c r="V1034" s="39">
        <v>0</v>
      </c>
      <c r="W1034" s="39">
        <v>0</v>
      </c>
      <c r="X1034" s="39">
        <v>0</v>
      </c>
      <c r="Y1034" s="39">
        <v>0</v>
      </c>
      <c r="Z1034" s="39">
        <v>0</v>
      </c>
      <c r="AA1034" s="39">
        <v>0</v>
      </c>
      <c r="AB1034" s="39">
        <v>0</v>
      </c>
      <c r="AC1034" s="39">
        <v>0</v>
      </c>
      <c r="AD1034" s="39">
        <v>0</v>
      </c>
      <c r="AE1034" s="39">
        <v>0</v>
      </c>
      <c r="AF1034" s="39">
        <v>0</v>
      </c>
      <c r="AG1034" s="39">
        <v>0</v>
      </c>
      <c r="AH1034" s="39">
        <v>0</v>
      </c>
      <c r="AI1034" s="39">
        <v>0</v>
      </c>
      <c r="AJ1034" s="39">
        <v>0</v>
      </c>
      <c r="AK1034" s="39">
        <v>0</v>
      </c>
      <c r="AL1034" s="39">
        <v>0</v>
      </c>
      <c r="AM1034" s="39">
        <v>0</v>
      </c>
      <c r="AN1034" s="39">
        <v>0</v>
      </c>
      <c r="AO1034" s="39">
        <v>1</v>
      </c>
      <c r="AP1034" s="39"/>
    </row>
    <row r="1035" spans="1:42">
      <c r="A1035" s="27" t="s">
        <v>2868</v>
      </c>
      <c r="B1035" s="27" t="s">
        <v>806</v>
      </c>
      <c r="C1035" s="28">
        <v>49982</v>
      </c>
      <c r="D1035" s="28">
        <v>273280</v>
      </c>
      <c r="E1035" s="27" t="s">
        <v>1824</v>
      </c>
      <c r="F1035" s="28">
        <v>427</v>
      </c>
      <c r="G1035" s="28">
        <v>640</v>
      </c>
      <c r="H1035" s="42">
        <v>2</v>
      </c>
      <c r="I1035" s="40">
        <f t="shared" si="8"/>
        <v>0</v>
      </c>
      <c r="J1035" s="33">
        <f t="shared" si="9"/>
        <v>0.66718750000000004</v>
      </c>
      <c r="K1035" s="41">
        <v>1371.155</v>
      </c>
      <c r="L1035" s="41">
        <v>65.704390000000004</v>
      </c>
      <c r="M1035" s="39">
        <v>0</v>
      </c>
      <c r="N1035" s="39">
        <v>0</v>
      </c>
      <c r="O1035" s="39">
        <v>0</v>
      </c>
      <c r="P1035" s="39">
        <v>0</v>
      </c>
      <c r="Q1035" s="39">
        <v>0</v>
      </c>
      <c r="R1035" s="39">
        <v>0</v>
      </c>
      <c r="S1035" s="39">
        <v>1</v>
      </c>
      <c r="T1035" s="39">
        <v>0</v>
      </c>
      <c r="U1035" s="39">
        <v>0</v>
      </c>
      <c r="V1035" s="39">
        <v>0</v>
      </c>
      <c r="W1035" s="39">
        <v>0</v>
      </c>
      <c r="X1035" s="39">
        <v>0</v>
      </c>
      <c r="Y1035" s="39">
        <v>0</v>
      </c>
      <c r="Z1035" s="39">
        <v>0</v>
      </c>
      <c r="AA1035" s="39">
        <v>0</v>
      </c>
      <c r="AB1035" s="39">
        <v>0</v>
      </c>
      <c r="AC1035" s="39">
        <v>0</v>
      </c>
      <c r="AD1035" s="39">
        <v>0</v>
      </c>
      <c r="AE1035" s="39">
        <v>0</v>
      </c>
      <c r="AF1035" s="39">
        <v>0</v>
      </c>
      <c r="AG1035" s="39">
        <v>0</v>
      </c>
      <c r="AH1035" s="39">
        <v>0</v>
      </c>
      <c r="AI1035" s="39">
        <v>0</v>
      </c>
      <c r="AJ1035" s="39">
        <v>0</v>
      </c>
      <c r="AK1035" s="39">
        <v>0</v>
      </c>
      <c r="AL1035" s="39">
        <v>0</v>
      </c>
      <c r="AM1035" s="39">
        <v>0</v>
      </c>
      <c r="AN1035" s="39">
        <v>0</v>
      </c>
      <c r="AO1035" s="39">
        <v>1</v>
      </c>
      <c r="AP1035" s="39"/>
    </row>
    <row r="1036" spans="1:42">
      <c r="A1036" s="27" t="s">
        <v>2869</v>
      </c>
      <c r="B1036" s="27" t="s">
        <v>807</v>
      </c>
      <c r="C1036" s="28">
        <v>63720</v>
      </c>
      <c r="D1036" s="28">
        <v>273280</v>
      </c>
      <c r="E1036" s="27" t="s">
        <v>1824</v>
      </c>
      <c r="F1036" s="28">
        <v>427</v>
      </c>
      <c r="G1036" s="28">
        <v>640</v>
      </c>
      <c r="H1036" s="42">
        <v>2</v>
      </c>
      <c r="I1036" s="40">
        <f t="shared" si="8"/>
        <v>0</v>
      </c>
      <c r="J1036" s="33">
        <f t="shared" si="9"/>
        <v>0.66718750000000004</v>
      </c>
      <c r="K1036" s="41">
        <v>3856.2950000000001</v>
      </c>
      <c r="L1036" s="41">
        <v>59.529919999999997</v>
      </c>
      <c r="M1036" s="39">
        <v>0</v>
      </c>
      <c r="N1036" s="39">
        <v>0</v>
      </c>
      <c r="O1036" s="39">
        <v>0</v>
      </c>
      <c r="P1036" s="39">
        <v>0</v>
      </c>
      <c r="Q1036" s="39">
        <v>0</v>
      </c>
      <c r="R1036" s="39">
        <v>0</v>
      </c>
      <c r="S1036" s="39">
        <v>1</v>
      </c>
      <c r="T1036" s="39">
        <v>0</v>
      </c>
      <c r="U1036" s="39">
        <v>0</v>
      </c>
      <c r="V1036" s="39">
        <v>0</v>
      </c>
      <c r="W1036" s="39">
        <v>0</v>
      </c>
      <c r="X1036" s="39">
        <v>0</v>
      </c>
      <c r="Y1036" s="39">
        <v>0</v>
      </c>
      <c r="Z1036" s="39">
        <v>0</v>
      </c>
      <c r="AA1036" s="39">
        <v>0</v>
      </c>
      <c r="AB1036" s="39">
        <v>0</v>
      </c>
      <c r="AC1036" s="39">
        <v>0</v>
      </c>
      <c r="AD1036" s="39">
        <v>0</v>
      </c>
      <c r="AE1036" s="39">
        <v>0</v>
      </c>
      <c r="AF1036" s="39">
        <v>0</v>
      </c>
      <c r="AG1036" s="39">
        <v>0</v>
      </c>
      <c r="AH1036" s="39">
        <v>0</v>
      </c>
      <c r="AI1036" s="39">
        <v>0</v>
      </c>
      <c r="AJ1036" s="39">
        <v>0</v>
      </c>
      <c r="AK1036" s="39">
        <v>0</v>
      </c>
      <c r="AL1036" s="39">
        <v>0</v>
      </c>
      <c r="AM1036" s="39">
        <v>0</v>
      </c>
      <c r="AN1036" s="39">
        <v>0</v>
      </c>
      <c r="AO1036" s="39">
        <v>1</v>
      </c>
      <c r="AP1036" s="39"/>
    </row>
    <row r="1037" spans="1:42">
      <c r="A1037" s="27" t="s">
        <v>2870</v>
      </c>
      <c r="B1037" s="27" t="s">
        <v>1797</v>
      </c>
      <c r="C1037" s="28">
        <v>79120</v>
      </c>
      <c r="D1037" s="28">
        <v>273280</v>
      </c>
      <c r="E1037" s="27" t="s">
        <v>1824</v>
      </c>
      <c r="F1037" s="28">
        <v>427</v>
      </c>
      <c r="G1037" s="28">
        <v>640</v>
      </c>
      <c r="H1037" s="42">
        <v>2</v>
      </c>
      <c r="I1037" s="40">
        <f t="shared" si="8"/>
        <v>0</v>
      </c>
      <c r="J1037" s="33">
        <f t="shared" si="9"/>
        <v>0.66718750000000004</v>
      </c>
      <c r="K1037" s="41">
        <v>4359.1620000000003</v>
      </c>
      <c r="L1037" s="41">
        <v>55.105229999999999</v>
      </c>
      <c r="M1037" s="39">
        <v>0</v>
      </c>
      <c r="N1037" s="39">
        <v>0</v>
      </c>
      <c r="O1037" s="39">
        <v>0</v>
      </c>
      <c r="P1037" s="39">
        <v>0</v>
      </c>
      <c r="Q1037" s="39">
        <v>0</v>
      </c>
      <c r="R1037" s="39">
        <v>0</v>
      </c>
      <c r="S1037" s="39">
        <v>1</v>
      </c>
      <c r="T1037" s="39">
        <v>0</v>
      </c>
      <c r="U1037" s="39">
        <v>0</v>
      </c>
      <c r="V1037" s="39">
        <v>0</v>
      </c>
      <c r="W1037" s="39">
        <v>0</v>
      </c>
      <c r="X1037" s="39">
        <v>0</v>
      </c>
      <c r="Y1037" s="39">
        <v>0</v>
      </c>
      <c r="Z1037" s="39">
        <v>0</v>
      </c>
      <c r="AA1037" s="39">
        <v>0</v>
      </c>
      <c r="AB1037" s="39">
        <v>0</v>
      </c>
      <c r="AC1037" s="39">
        <v>0</v>
      </c>
      <c r="AD1037" s="39">
        <v>0</v>
      </c>
      <c r="AE1037" s="39">
        <v>0</v>
      </c>
      <c r="AF1037" s="39">
        <v>0</v>
      </c>
      <c r="AG1037" s="39">
        <v>0</v>
      </c>
      <c r="AH1037" s="39">
        <v>0</v>
      </c>
      <c r="AI1037" s="39">
        <v>0</v>
      </c>
      <c r="AJ1037" s="39">
        <v>0</v>
      </c>
      <c r="AK1037" s="39">
        <v>0</v>
      </c>
      <c r="AL1037" s="39">
        <v>0</v>
      </c>
      <c r="AM1037" s="39">
        <v>0</v>
      </c>
      <c r="AN1037" s="39">
        <v>0</v>
      </c>
      <c r="AO1037" s="39">
        <v>1</v>
      </c>
      <c r="AP1037" s="39"/>
    </row>
    <row r="1038" spans="1:42">
      <c r="A1038" s="27" t="s">
        <v>2871</v>
      </c>
      <c r="B1038" s="27" t="s">
        <v>1798</v>
      </c>
      <c r="C1038" s="28">
        <v>71994</v>
      </c>
      <c r="D1038" s="28">
        <v>273280</v>
      </c>
      <c r="E1038" s="27" t="s">
        <v>1824</v>
      </c>
      <c r="F1038" s="28">
        <v>427</v>
      </c>
      <c r="G1038" s="28">
        <v>640</v>
      </c>
      <c r="H1038" s="42">
        <v>2</v>
      </c>
      <c r="I1038" s="40">
        <f t="shared" si="8"/>
        <v>0</v>
      </c>
      <c r="J1038" s="33">
        <f t="shared" si="9"/>
        <v>0.66718750000000004</v>
      </c>
      <c r="K1038" s="41">
        <v>2783.6260000000002</v>
      </c>
      <c r="L1038" s="41">
        <v>61.409869999999998</v>
      </c>
      <c r="M1038" s="39">
        <v>0</v>
      </c>
      <c r="N1038" s="39">
        <v>0</v>
      </c>
      <c r="O1038" s="39">
        <v>0</v>
      </c>
      <c r="P1038" s="39">
        <v>0</v>
      </c>
      <c r="Q1038" s="39">
        <v>0</v>
      </c>
      <c r="R1038" s="39">
        <v>0</v>
      </c>
      <c r="S1038" s="39">
        <v>1</v>
      </c>
      <c r="T1038" s="39">
        <v>0</v>
      </c>
      <c r="U1038" s="39">
        <v>0</v>
      </c>
      <c r="V1038" s="39">
        <v>0</v>
      </c>
      <c r="W1038" s="39">
        <v>0</v>
      </c>
      <c r="X1038" s="39">
        <v>0</v>
      </c>
      <c r="Y1038" s="39">
        <v>0</v>
      </c>
      <c r="Z1038" s="39">
        <v>0</v>
      </c>
      <c r="AA1038" s="39">
        <v>0</v>
      </c>
      <c r="AB1038" s="39">
        <v>0</v>
      </c>
      <c r="AC1038" s="39">
        <v>0</v>
      </c>
      <c r="AD1038" s="39">
        <v>0</v>
      </c>
      <c r="AE1038" s="39">
        <v>0</v>
      </c>
      <c r="AF1038" s="39">
        <v>0</v>
      </c>
      <c r="AG1038" s="39">
        <v>0</v>
      </c>
      <c r="AH1038" s="39">
        <v>0</v>
      </c>
      <c r="AI1038" s="39">
        <v>0</v>
      </c>
      <c r="AJ1038" s="39">
        <v>0</v>
      </c>
      <c r="AK1038" s="39">
        <v>0</v>
      </c>
      <c r="AL1038" s="39">
        <v>0</v>
      </c>
      <c r="AM1038" s="39">
        <v>0</v>
      </c>
      <c r="AN1038" s="39">
        <v>0</v>
      </c>
      <c r="AO1038" s="39">
        <v>1</v>
      </c>
      <c r="AP1038" s="39"/>
    </row>
    <row r="1039" spans="1:42">
      <c r="A1039" s="27" t="s">
        <v>2872</v>
      </c>
      <c r="B1039" s="27" t="s">
        <v>1799</v>
      </c>
      <c r="C1039" s="28">
        <v>72754</v>
      </c>
      <c r="D1039" s="28">
        <v>307200</v>
      </c>
      <c r="E1039" s="27" t="s">
        <v>1824</v>
      </c>
      <c r="F1039" s="28">
        <v>480</v>
      </c>
      <c r="G1039" s="28">
        <v>640</v>
      </c>
      <c r="H1039" s="42">
        <v>2</v>
      </c>
      <c r="I1039" s="40">
        <f t="shared" si="8"/>
        <v>0</v>
      </c>
      <c r="J1039" s="33">
        <f t="shared" si="9"/>
        <v>0.75</v>
      </c>
      <c r="K1039" s="41">
        <v>3067.7840000000001</v>
      </c>
      <c r="L1039" s="41">
        <v>64.422460000000001</v>
      </c>
      <c r="M1039" s="39">
        <v>0</v>
      </c>
      <c r="N1039" s="39">
        <v>0</v>
      </c>
      <c r="O1039" s="39">
        <v>0</v>
      </c>
      <c r="P1039" s="39">
        <v>0</v>
      </c>
      <c r="Q1039" s="39">
        <v>0</v>
      </c>
      <c r="R1039" s="39">
        <v>0</v>
      </c>
      <c r="S1039" s="39">
        <v>1</v>
      </c>
      <c r="T1039" s="39">
        <v>0</v>
      </c>
      <c r="U1039" s="39">
        <v>0</v>
      </c>
      <c r="V1039" s="39">
        <v>0</v>
      </c>
      <c r="W1039" s="39">
        <v>0</v>
      </c>
      <c r="X1039" s="39">
        <v>0</v>
      </c>
      <c r="Y1039" s="39">
        <v>0</v>
      </c>
      <c r="Z1039" s="39">
        <v>0</v>
      </c>
      <c r="AA1039" s="39">
        <v>0</v>
      </c>
      <c r="AB1039" s="39">
        <v>0</v>
      </c>
      <c r="AC1039" s="39">
        <v>0</v>
      </c>
      <c r="AD1039" s="39">
        <v>0</v>
      </c>
      <c r="AE1039" s="39">
        <v>0</v>
      </c>
      <c r="AF1039" s="39">
        <v>0</v>
      </c>
      <c r="AG1039" s="39">
        <v>0</v>
      </c>
      <c r="AH1039" s="39">
        <v>0</v>
      </c>
      <c r="AI1039" s="39">
        <v>0</v>
      </c>
      <c r="AJ1039" s="39">
        <v>0</v>
      </c>
      <c r="AK1039" s="39">
        <v>0</v>
      </c>
      <c r="AL1039" s="39">
        <v>0</v>
      </c>
      <c r="AM1039" s="39">
        <v>0</v>
      </c>
      <c r="AN1039" s="39">
        <v>0</v>
      </c>
      <c r="AO1039" s="39">
        <v>1</v>
      </c>
      <c r="AP1039" s="39"/>
    </row>
    <row r="1040" spans="1:42">
      <c r="A1040" s="27" t="s">
        <v>2873</v>
      </c>
      <c r="B1040" s="27" t="s">
        <v>1800</v>
      </c>
      <c r="C1040" s="28">
        <v>65057</v>
      </c>
      <c r="D1040" s="28">
        <v>307200</v>
      </c>
      <c r="E1040" s="27" t="s">
        <v>1824</v>
      </c>
      <c r="F1040" s="28">
        <v>480</v>
      </c>
      <c r="G1040" s="28">
        <v>640</v>
      </c>
      <c r="H1040" s="42">
        <v>2</v>
      </c>
      <c r="I1040" s="40">
        <f t="shared" si="8"/>
        <v>0</v>
      </c>
      <c r="J1040" s="33">
        <f t="shared" si="9"/>
        <v>0.75</v>
      </c>
      <c r="K1040" s="41">
        <v>2576.817</v>
      </c>
      <c r="L1040" s="41">
        <v>72.782210000000006</v>
      </c>
      <c r="M1040" s="39">
        <v>0</v>
      </c>
      <c r="N1040" s="39">
        <v>0</v>
      </c>
      <c r="O1040" s="39">
        <v>0</v>
      </c>
      <c r="P1040" s="39">
        <v>0</v>
      </c>
      <c r="Q1040" s="39">
        <v>0</v>
      </c>
      <c r="R1040" s="39">
        <v>0</v>
      </c>
      <c r="S1040" s="39">
        <v>1</v>
      </c>
      <c r="T1040" s="39">
        <v>0</v>
      </c>
      <c r="U1040" s="39">
        <v>0</v>
      </c>
      <c r="V1040" s="39">
        <v>0</v>
      </c>
      <c r="W1040" s="39">
        <v>0</v>
      </c>
      <c r="X1040" s="39">
        <v>0</v>
      </c>
      <c r="Y1040" s="39">
        <v>0</v>
      </c>
      <c r="Z1040" s="39">
        <v>0</v>
      </c>
      <c r="AA1040" s="39">
        <v>0</v>
      </c>
      <c r="AB1040" s="39">
        <v>0</v>
      </c>
      <c r="AC1040" s="39">
        <v>0</v>
      </c>
      <c r="AD1040" s="39">
        <v>0</v>
      </c>
      <c r="AE1040" s="39">
        <v>0</v>
      </c>
      <c r="AF1040" s="39">
        <v>0</v>
      </c>
      <c r="AG1040" s="39">
        <v>0</v>
      </c>
      <c r="AH1040" s="39">
        <v>0</v>
      </c>
      <c r="AI1040" s="39">
        <v>0</v>
      </c>
      <c r="AJ1040" s="39">
        <v>0</v>
      </c>
      <c r="AK1040" s="39">
        <v>0</v>
      </c>
      <c r="AL1040" s="39">
        <v>0</v>
      </c>
      <c r="AM1040" s="39">
        <v>0</v>
      </c>
      <c r="AN1040" s="39">
        <v>0</v>
      </c>
      <c r="AO1040" s="39">
        <v>1</v>
      </c>
      <c r="AP1040" s="39"/>
    </row>
    <row r="1041" spans="1:42">
      <c r="A1041" s="27" t="s">
        <v>2874</v>
      </c>
      <c r="B1041" s="27" t="s">
        <v>1801</v>
      </c>
      <c r="C1041" s="28">
        <v>67121</v>
      </c>
      <c r="D1041" s="28">
        <v>307200</v>
      </c>
      <c r="E1041" s="27" t="s">
        <v>1824</v>
      </c>
      <c r="F1041" s="28">
        <v>480</v>
      </c>
      <c r="G1041" s="28">
        <v>640</v>
      </c>
      <c r="H1041" s="42">
        <v>2</v>
      </c>
      <c r="I1041" s="40">
        <f t="shared" si="8"/>
        <v>0</v>
      </c>
      <c r="J1041" s="33">
        <f t="shared" si="9"/>
        <v>0.75</v>
      </c>
      <c r="K1041" s="41">
        <v>3256.1680000000001</v>
      </c>
      <c r="L1041" s="41">
        <v>61.575940000000003</v>
      </c>
      <c r="M1041" s="39">
        <v>0</v>
      </c>
      <c r="N1041" s="39">
        <v>0</v>
      </c>
      <c r="O1041" s="39">
        <v>0</v>
      </c>
      <c r="P1041" s="39">
        <v>0</v>
      </c>
      <c r="Q1041" s="39">
        <v>0</v>
      </c>
      <c r="R1041" s="39">
        <v>0</v>
      </c>
      <c r="S1041" s="39">
        <v>1</v>
      </c>
      <c r="T1041" s="39">
        <v>0</v>
      </c>
      <c r="U1041" s="39">
        <v>0</v>
      </c>
      <c r="V1041" s="39">
        <v>0</v>
      </c>
      <c r="W1041" s="39">
        <v>0</v>
      </c>
      <c r="X1041" s="39">
        <v>0</v>
      </c>
      <c r="Y1041" s="39">
        <v>0</v>
      </c>
      <c r="Z1041" s="39">
        <v>0</v>
      </c>
      <c r="AA1041" s="39">
        <v>0</v>
      </c>
      <c r="AB1041" s="39">
        <v>0</v>
      </c>
      <c r="AC1041" s="39">
        <v>0</v>
      </c>
      <c r="AD1041" s="39">
        <v>0</v>
      </c>
      <c r="AE1041" s="39">
        <v>0</v>
      </c>
      <c r="AF1041" s="39">
        <v>0</v>
      </c>
      <c r="AG1041" s="39">
        <v>0</v>
      </c>
      <c r="AH1041" s="39">
        <v>0</v>
      </c>
      <c r="AI1041" s="39">
        <v>0</v>
      </c>
      <c r="AJ1041" s="39">
        <v>0</v>
      </c>
      <c r="AK1041" s="39">
        <v>0</v>
      </c>
      <c r="AL1041" s="39">
        <v>0</v>
      </c>
      <c r="AM1041" s="39">
        <v>0</v>
      </c>
      <c r="AN1041" s="39">
        <v>0</v>
      </c>
      <c r="AO1041" s="39">
        <v>1</v>
      </c>
      <c r="AP1041" s="39"/>
    </row>
    <row r="1042" spans="1:42">
      <c r="A1042" s="27" t="s">
        <v>2875</v>
      </c>
      <c r="B1042" s="27" t="s">
        <v>1802</v>
      </c>
      <c r="C1042" s="28">
        <v>72182</v>
      </c>
      <c r="D1042" s="28">
        <v>307200</v>
      </c>
      <c r="E1042" s="27" t="s">
        <v>1824</v>
      </c>
      <c r="F1042" s="28">
        <v>480</v>
      </c>
      <c r="G1042" s="28">
        <v>640</v>
      </c>
      <c r="H1042" s="42">
        <v>2</v>
      </c>
      <c r="I1042" s="40">
        <f t="shared" si="8"/>
        <v>0</v>
      </c>
      <c r="J1042" s="33">
        <f t="shared" si="9"/>
        <v>0.75</v>
      </c>
      <c r="K1042" s="41">
        <v>3751.873</v>
      </c>
      <c r="L1042" s="41">
        <v>65.091499999999996</v>
      </c>
      <c r="M1042" s="39">
        <v>0</v>
      </c>
      <c r="N1042" s="39">
        <v>0</v>
      </c>
      <c r="O1042" s="39">
        <v>0</v>
      </c>
      <c r="P1042" s="39">
        <v>0</v>
      </c>
      <c r="Q1042" s="39">
        <v>0</v>
      </c>
      <c r="R1042" s="39">
        <v>0</v>
      </c>
      <c r="S1042" s="39">
        <v>1</v>
      </c>
      <c r="T1042" s="39">
        <v>0</v>
      </c>
      <c r="U1042" s="39">
        <v>0</v>
      </c>
      <c r="V1042" s="39">
        <v>0</v>
      </c>
      <c r="W1042" s="39">
        <v>0</v>
      </c>
      <c r="X1042" s="39">
        <v>0</v>
      </c>
      <c r="Y1042" s="39">
        <v>0</v>
      </c>
      <c r="Z1042" s="39">
        <v>0</v>
      </c>
      <c r="AA1042" s="39">
        <v>0</v>
      </c>
      <c r="AB1042" s="39">
        <v>0</v>
      </c>
      <c r="AC1042" s="39">
        <v>0</v>
      </c>
      <c r="AD1042" s="39">
        <v>0</v>
      </c>
      <c r="AE1042" s="39">
        <v>0</v>
      </c>
      <c r="AF1042" s="39">
        <v>0</v>
      </c>
      <c r="AG1042" s="39">
        <v>0</v>
      </c>
      <c r="AH1042" s="39">
        <v>0</v>
      </c>
      <c r="AI1042" s="39">
        <v>0</v>
      </c>
      <c r="AJ1042" s="39">
        <v>0</v>
      </c>
      <c r="AK1042" s="39">
        <v>0</v>
      </c>
      <c r="AL1042" s="39">
        <v>0</v>
      </c>
      <c r="AM1042" s="39">
        <v>0</v>
      </c>
      <c r="AN1042" s="39">
        <v>0</v>
      </c>
      <c r="AO1042" s="39">
        <v>1</v>
      </c>
      <c r="AP1042" s="39"/>
    </row>
    <row r="1043" spans="1:42">
      <c r="A1043" s="27" t="s">
        <v>2876</v>
      </c>
      <c r="B1043" s="27" t="s">
        <v>808</v>
      </c>
      <c r="C1043" s="28">
        <v>101004</v>
      </c>
      <c r="D1043" s="28">
        <v>307200</v>
      </c>
      <c r="E1043" s="27" t="s">
        <v>1824</v>
      </c>
      <c r="F1043" s="28">
        <v>480</v>
      </c>
      <c r="G1043" s="28">
        <v>640</v>
      </c>
      <c r="H1043" s="42">
        <v>2</v>
      </c>
      <c r="I1043" s="40">
        <f t="shared" si="8"/>
        <v>1</v>
      </c>
      <c r="J1043" s="33">
        <f t="shared" si="9"/>
        <v>0.75</v>
      </c>
      <c r="K1043" s="41">
        <v>6632.5150000000003</v>
      </c>
      <c r="L1043" s="41">
        <v>64.233329999999995</v>
      </c>
      <c r="M1043" s="39">
        <v>0</v>
      </c>
      <c r="N1043" s="39">
        <v>0</v>
      </c>
      <c r="O1043" s="39">
        <v>0</v>
      </c>
      <c r="P1043" s="39">
        <v>0</v>
      </c>
      <c r="Q1043" s="39">
        <v>0</v>
      </c>
      <c r="R1043" s="39">
        <v>0</v>
      </c>
      <c r="S1043" s="39">
        <v>1</v>
      </c>
      <c r="T1043" s="39">
        <v>0</v>
      </c>
      <c r="U1043" s="39">
        <v>0</v>
      </c>
      <c r="V1043" s="39">
        <v>0</v>
      </c>
      <c r="W1043" s="39">
        <v>0</v>
      </c>
      <c r="X1043" s="39">
        <v>0</v>
      </c>
      <c r="Y1043" s="39">
        <v>0</v>
      </c>
      <c r="Z1043" s="39">
        <v>0</v>
      </c>
      <c r="AA1043" s="39">
        <v>0</v>
      </c>
      <c r="AB1043" s="39">
        <v>0</v>
      </c>
      <c r="AC1043" s="39">
        <v>0</v>
      </c>
      <c r="AD1043" s="39">
        <v>0</v>
      </c>
      <c r="AE1043" s="39">
        <v>0</v>
      </c>
      <c r="AF1043" s="39">
        <v>0</v>
      </c>
      <c r="AG1043" s="39">
        <v>0</v>
      </c>
      <c r="AH1043" s="39">
        <v>0</v>
      </c>
      <c r="AI1043" s="39">
        <v>0</v>
      </c>
      <c r="AJ1043" s="39">
        <v>0</v>
      </c>
      <c r="AK1043" s="39">
        <v>0</v>
      </c>
      <c r="AL1043" s="39">
        <v>0</v>
      </c>
      <c r="AM1043" s="39">
        <v>0</v>
      </c>
      <c r="AN1043" s="39">
        <v>0</v>
      </c>
      <c r="AO1043" s="39">
        <v>1</v>
      </c>
      <c r="AP1043" s="39"/>
    </row>
    <row r="1044" spans="1:42">
      <c r="A1044" s="27" t="s">
        <v>2877</v>
      </c>
      <c r="B1044" s="27" t="s">
        <v>1803</v>
      </c>
      <c r="C1044" s="28">
        <v>66336</v>
      </c>
      <c r="D1044" s="28">
        <v>307200</v>
      </c>
      <c r="E1044" s="27" t="s">
        <v>1824</v>
      </c>
      <c r="F1044" s="28">
        <v>480</v>
      </c>
      <c r="G1044" s="28">
        <v>640</v>
      </c>
      <c r="H1044" s="42">
        <v>2</v>
      </c>
      <c r="I1044" s="40">
        <f t="shared" si="8"/>
        <v>0</v>
      </c>
      <c r="J1044" s="33">
        <f t="shared" si="9"/>
        <v>0.75</v>
      </c>
      <c r="K1044" s="41">
        <v>3464.5450000000001</v>
      </c>
      <c r="L1044" s="41">
        <v>53.063879999999997</v>
      </c>
      <c r="M1044" s="39">
        <v>0</v>
      </c>
      <c r="N1044" s="39">
        <v>0</v>
      </c>
      <c r="O1044" s="39">
        <v>0</v>
      </c>
      <c r="P1044" s="39">
        <v>0</v>
      </c>
      <c r="Q1044" s="39">
        <v>0</v>
      </c>
      <c r="R1044" s="39">
        <v>0</v>
      </c>
      <c r="S1044" s="39">
        <v>1</v>
      </c>
      <c r="T1044" s="39">
        <v>0</v>
      </c>
      <c r="U1044" s="39">
        <v>0</v>
      </c>
      <c r="V1044" s="39">
        <v>0</v>
      </c>
      <c r="W1044" s="39">
        <v>0</v>
      </c>
      <c r="X1044" s="39">
        <v>0</v>
      </c>
      <c r="Y1044" s="39">
        <v>0</v>
      </c>
      <c r="Z1044" s="39">
        <v>0</v>
      </c>
      <c r="AA1044" s="39">
        <v>0</v>
      </c>
      <c r="AB1044" s="39">
        <v>0</v>
      </c>
      <c r="AC1044" s="39">
        <v>0</v>
      </c>
      <c r="AD1044" s="39">
        <v>0</v>
      </c>
      <c r="AE1044" s="39">
        <v>0</v>
      </c>
      <c r="AF1044" s="39">
        <v>0</v>
      </c>
      <c r="AG1044" s="39">
        <v>0</v>
      </c>
      <c r="AH1044" s="39">
        <v>0</v>
      </c>
      <c r="AI1044" s="39">
        <v>0</v>
      </c>
      <c r="AJ1044" s="39">
        <v>0</v>
      </c>
      <c r="AK1044" s="39">
        <v>0</v>
      </c>
      <c r="AL1044" s="39">
        <v>0</v>
      </c>
      <c r="AM1044" s="39">
        <v>0</v>
      </c>
      <c r="AN1044" s="39">
        <v>0</v>
      </c>
      <c r="AO1044" s="39">
        <v>1</v>
      </c>
      <c r="AP1044" s="39"/>
    </row>
    <row r="1045" spans="1:42">
      <c r="A1045" s="27" t="s">
        <v>2878</v>
      </c>
      <c r="B1045" s="27" t="s">
        <v>1804</v>
      </c>
      <c r="C1045" s="28">
        <v>73594</v>
      </c>
      <c r="D1045" s="28">
        <v>307200</v>
      </c>
      <c r="E1045" s="27" t="s">
        <v>1824</v>
      </c>
      <c r="F1045" s="28">
        <v>480</v>
      </c>
      <c r="G1045" s="28">
        <v>640</v>
      </c>
      <c r="H1045" s="42">
        <v>2</v>
      </c>
      <c r="I1045" s="40">
        <f t="shared" si="8"/>
        <v>0</v>
      </c>
      <c r="J1045" s="33">
        <f t="shared" si="9"/>
        <v>0.75</v>
      </c>
      <c r="K1045" s="41">
        <v>4129.5209999999997</v>
      </c>
      <c r="L1045" s="41">
        <v>56.177489999999999</v>
      </c>
      <c r="M1045" s="39">
        <v>0</v>
      </c>
      <c r="N1045" s="39">
        <v>0</v>
      </c>
      <c r="O1045" s="39">
        <v>0</v>
      </c>
      <c r="P1045" s="39">
        <v>0</v>
      </c>
      <c r="Q1045" s="39">
        <v>0</v>
      </c>
      <c r="R1045" s="39">
        <v>0</v>
      </c>
      <c r="S1045" s="39">
        <v>1</v>
      </c>
      <c r="T1045" s="39">
        <v>0</v>
      </c>
      <c r="U1045" s="39">
        <v>0</v>
      </c>
      <c r="V1045" s="39">
        <v>0</v>
      </c>
      <c r="W1045" s="39">
        <v>0</v>
      </c>
      <c r="X1045" s="39">
        <v>0</v>
      </c>
      <c r="Y1045" s="39">
        <v>0</v>
      </c>
      <c r="Z1045" s="39">
        <v>0</v>
      </c>
      <c r="AA1045" s="39">
        <v>0</v>
      </c>
      <c r="AB1045" s="39">
        <v>0</v>
      </c>
      <c r="AC1045" s="39">
        <v>0</v>
      </c>
      <c r="AD1045" s="39">
        <v>0</v>
      </c>
      <c r="AE1045" s="39">
        <v>0</v>
      </c>
      <c r="AF1045" s="39">
        <v>0</v>
      </c>
      <c r="AG1045" s="39">
        <v>0</v>
      </c>
      <c r="AH1045" s="39">
        <v>0</v>
      </c>
      <c r="AI1045" s="39">
        <v>0</v>
      </c>
      <c r="AJ1045" s="39">
        <v>0</v>
      </c>
      <c r="AK1045" s="39">
        <v>0</v>
      </c>
      <c r="AL1045" s="39">
        <v>0</v>
      </c>
      <c r="AM1045" s="39">
        <v>0</v>
      </c>
      <c r="AN1045" s="39">
        <v>0</v>
      </c>
      <c r="AO1045" s="39">
        <v>1</v>
      </c>
      <c r="AP1045" s="39"/>
    </row>
    <row r="1046" spans="1:42">
      <c r="A1046" s="27" t="s">
        <v>2879</v>
      </c>
      <c r="B1046" s="27" t="s">
        <v>1805</v>
      </c>
      <c r="C1046" s="28">
        <v>73125</v>
      </c>
      <c r="D1046" s="28">
        <v>307200</v>
      </c>
      <c r="E1046" s="27" t="s">
        <v>1824</v>
      </c>
      <c r="F1046" s="28">
        <v>480</v>
      </c>
      <c r="G1046" s="28">
        <v>640</v>
      </c>
      <c r="H1046" s="42">
        <v>2</v>
      </c>
      <c r="I1046" s="40">
        <f t="shared" si="8"/>
        <v>0</v>
      </c>
      <c r="J1046" s="33">
        <f t="shared" si="9"/>
        <v>0.75</v>
      </c>
      <c r="K1046" s="41">
        <v>2606.9250000000002</v>
      </c>
      <c r="L1046" s="41">
        <v>56.702979999999997</v>
      </c>
      <c r="M1046" s="39">
        <v>0</v>
      </c>
      <c r="N1046" s="39">
        <v>0</v>
      </c>
      <c r="O1046" s="39">
        <v>0</v>
      </c>
      <c r="P1046" s="39">
        <v>0</v>
      </c>
      <c r="Q1046" s="39">
        <v>0</v>
      </c>
      <c r="R1046" s="39">
        <v>0</v>
      </c>
      <c r="S1046" s="39">
        <v>1</v>
      </c>
      <c r="T1046" s="39">
        <v>0</v>
      </c>
      <c r="U1046" s="39">
        <v>0</v>
      </c>
      <c r="V1046" s="39">
        <v>0</v>
      </c>
      <c r="W1046" s="39">
        <v>0</v>
      </c>
      <c r="X1046" s="39">
        <v>0</v>
      </c>
      <c r="Y1046" s="39">
        <v>0</v>
      </c>
      <c r="Z1046" s="39">
        <v>0</v>
      </c>
      <c r="AA1046" s="39">
        <v>0</v>
      </c>
      <c r="AB1046" s="39">
        <v>0</v>
      </c>
      <c r="AC1046" s="39">
        <v>0</v>
      </c>
      <c r="AD1046" s="39">
        <v>0</v>
      </c>
      <c r="AE1046" s="39">
        <v>0</v>
      </c>
      <c r="AF1046" s="39">
        <v>0</v>
      </c>
      <c r="AG1046" s="39">
        <v>0</v>
      </c>
      <c r="AH1046" s="39">
        <v>0</v>
      </c>
      <c r="AI1046" s="39">
        <v>0</v>
      </c>
      <c r="AJ1046" s="39">
        <v>0</v>
      </c>
      <c r="AK1046" s="39">
        <v>0</v>
      </c>
      <c r="AL1046" s="39">
        <v>0</v>
      </c>
      <c r="AM1046" s="39">
        <v>0</v>
      </c>
      <c r="AN1046" s="39">
        <v>0</v>
      </c>
      <c r="AO1046" s="39">
        <v>1</v>
      </c>
      <c r="AP1046" s="39"/>
    </row>
    <row r="1047" spans="1:42">
      <c r="A1047" s="27" t="s">
        <v>2880</v>
      </c>
      <c r="B1047" s="27" t="s">
        <v>1806</v>
      </c>
      <c r="C1047" s="28">
        <v>64957</v>
      </c>
      <c r="D1047" s="28">
        <v>273280</v>
      </c>
      <c r="E1047" s="27" t="s">
        <v>1824</v>
      </c>
      <c r="F1047" s="28">
        <v>427</v>
      </c>
      <c r="G1047" s="28">
        <v>640</v>
      </c>
      <c r="H1047" s="42">
        <v>2</v>
      </c>
      <c r="I1047" s="40">
        <f t="shared" si="8"/>
        <v>0</v>
      </c>
      <c r="J1047" s="33">
        <f t="shared" si="9"/>
        <v>0.66718750000000004</v>
      </c>
      <c r="K1047" s="41">
        <v>4156.1239999999998</v>
      </c>
      <c r="L1047" s="41">
        <v>63.372920000000001</v>
      </c>
      <c r="M1047" s="39">
        <v>0</v>
      </c>
      <c r="N1047" s="39">
        <v>0</v>
      </c>
      <c r="O1047" s="39">
        <v>0</v>
      </c>
      <c r="P1047" s="39">
        <v>0</v>
      </c>
      <c r="Q1047" s="39">
        <v>0</v>
      </c>
      <c r="R1047" s="39">
        <v>0</v>
      </c>
      <c r="S1047" s="39">
        <v>1</v>
      </c>
      <c r="T1047" s="39">
        <v>0</v>
      </c>
      <c r="U1047" s="39">
        <v>0</v>
      </c>
      <c r="V1047" s="39">
        <v>0</v>
      </c>
      <c r="W1047" s="39">
        <v>0</v>
      </c>
      <c r="X1047" s="39">
        <v>0</v>
      </c>
      <c r="Y1047" s="39">
        <v>0</v>
      </c>
      <c r="Z1047" s="39">
        <v>0</v>
      </c>
      <c r="AA1047" s="39">
        <v>0</v>
      </c>
      <c r="AB1047" s="39">
        <v>0</v>
      </c>
      <c r="AC1047" s="39">
        <v>0</v>
      </c>
      <c r="AD1047" s="39">
        <v>0</v>
      </c>
      <c r="AE1047" s="39">
        <v>0</v>
      </c>
      <c r="AF1047" s="39">
        <v>0</v>
      </c>
      <c r="AG1047" s="39">
        <v>0</v>
      </c>
      <c r="AH1047" s="39">
        <v>0</v>
      </c>
      <c r="AI1047" s="39">
        <v>0</v>
      </c>
      <c r="AJ1047" s="39">
        <v>0</v>
      </c>
      <c r="AK1047" s="39">
        <v>0</v>
      </c>
      <c r="AL1047" s="39">
        <v>0</v>
      </c>
      <c r="AM1047" s="39">
        <v>0</v>
      </c>
      <c r="AN1047" s="39">
        <v>0</v>
      </c>
      <c r="AO1047" s="39">
        <v>1</v>
      </c>
      <c r="AP1047" s="3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"/>
  <sheetViews>
    <sheetView workbookViewId="0"/>
  </sheetViews>
  <sheetFormatPr baseColWidth="10" defaultColWidth="12.6640625" defaultRowHeight="15.75" customHeight="1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R15"/>
  <sheetViews>
    <sheetView workbookViewId="0"/>
  </sheetViews>
  <sheetFormatPr baseColWidth="10" defaultColWidth="12.6640625" defaultRowHeight="15.75" customHeight="1"/>
  <cols>
    <col min="1" max="1" width="17.33203125" customWidth="1"/>
    <col min="8" max="8" width="25.6640625" customWidth="1"/>
    <col min="9" max="9" width="17" customWidth="1"/>
    <col min="10" max="10" width="14.33203125" customWidth="1"/>
    <col min="11" max="11" width="13.6640625" customWidth="1"/>
    <col min="12" max="12" width="15.5" customWidth="1"/>
    <col min="13" max="13" width="22.1640625" customWidth="1"/>
    <col min="14" max="14" width="21" customWidth="1"/>
    <col min="15" max="15" width="30.1640625" customWidth="1"/>
    <col min="16" max="16" width="30.83203125" customWidth="1"/>
    <col min="17" max="18" width="20.5" customWidth="1"/>
  </cols>
  <sheetData>
    <row r="1" spans="1:18" ht="15.75" customHeight="1">
      <c r="A1" s="17" t="s">
        <v>856</v>
      </c>
      <c r="B1" s="17" t="s">
        <v>857</v>
      </c>
      <c r="C1" s="17" t="s">
        <v>858</v>
      </c>
      <c r="D1" s="17" t="s">
        <v>859</v>
      </c>
      <c r="E1" s="17" t="s">
        <v>863</v>
      </c>
      <c r="F1" s="17" t="s">
        <v>864</v>
      </c>
      <c r="G1" s="17" t="s">
        <v>865</v>
      </c>
      <c r="H1" s="17" t="s">
        <v>866</v>
      </c>
      <c r="I1" s="17" t="s">
        <v>2881</v>
      </c>
      <c r="J1" s="17" t="s">
        <v>2882</v>
      </c>
      <c r="K1" s="17" t="s">
        <v>2883</v>
      </c>
      <c r="L1" s="17" t="s">
        <v>2884</v>
      </c>
      <c r="M1" s="17" t="s">
        <v>2885</v>
      </c>
      <c r="N1" s="17" t="s">
        <v>2886</v>
      </c>
      <c r="O1" s="17" t="s">
        <v>2887</v>
      </c>
      <c r="P1" s="17" t="s">
        <v>2888</v>
      </c>
      <c r="Q1" s="17" t="s">
        <v>2889</v>
      </c>
      <c r="R1" s="17" t="s">
        <v>2890</v>
      </c>
    </row>
    <row r="2" spans="1:18" ht="15.75" customHeight="1">
      <c r="A2" s="18" t="s">
        <v>571</v>
      </c>
      <c r="B2" s="43">
        <f t="shared" ref="B2:B8" si="0">IFERROR(E2/(E2+F2),0)</f>
        <v>0.86956521739130432</v>
      </c>
      <c r="C2" s="43">
        <f t="shared" ref="C2:C8" si="1">IFERROR(E2/(E2+H2),0)</f>
        <v>0.98360655737704916</v>
      </c>
      <c r="D2" s="43">
        <f t="shared" ref="D2:D8" si="2">2*B2*C2/(B2+C2)</f>
        <v>0.92307692307692302</v>
      </c>
      <c r="E2">
        <f>COUNTIFS('Course-Grain Only Test'!$B$2:$B$237,A2, 'Course-Grain Only Test'!$C$2:$C$237,A2)</f>
        <v>60</v>
      </c>
      <c r="F2">
        <f>COUNTIFS('Course-Grain Only Test'!$B$2:$B$237,"&lt;&gt;"&amp;A2, 'Course-Grain Only Test'!$C$2:$C$237,A2)</f>
        <v>9</v>
      </c>
      <c r="G2">
        <f>COUNTIFS('Course-Grain Only Test'!$B$2:$B$237,"&lt;&gt;"&amp;A2, 'Course-Grain Only Test'!$C$2:$C$237,"&lt;&gt;"&amp;A2)</f>
        <v>166</v>
      </c>
      <c r="H2">
        <f>COUNTIFS('Course-Grain Only Test'!$B$2:$B$237,A2, 'Course-Grain Only Test'!$C$2:$C$237,"&lt;&gt;"&amp;A2)</f>
        <v>1</v>
      </c>
      <c r="I2" s="15">
        <f>B2-'Coarse-Grain Results'!B2</f>
        <v>3.3744321868916294E-2</v>
      </c>
      <c r="J2" s="15">
        <f>C2-'Coarse-Grain Results'!C2</f>
        <v>6.557377049180324E-2</v>
      </c>
      <c r="K2" s="15">
        <f>D2-'Coarse-Grain Results'!D2</f>
        <v>4.8076923076923017E-2</v>
      </c>
      <c r="L2" s="15">
        <f>'Coarse-Grain Results'!F2/SUM('Coarse-Grain Results'!$F$2:$F$8)</f>
        <v>0.25847457627118642</v>
      </c>
      <c r="M2" s="43">
        <f>COUNTIF('Inconsistent Samples'!$D$2:$D$32,A2)/31</f>
        <v>0.19354838709677419</v>
      </c>
      <c r="N2" s="15">
        <f t="shared" ref="N2:N8" si="3">M2*31</f>
        <v>6</v>
      </c>
      <c r="O2" s="44">
        <f>COUNTIF('Consistent Samples'!$C$2:$C$206,A2)/205</f>
        <v>0.26829268292682928</v>
      </c>
      <c r="P2" s="15">
        <f>COUNTIFS('Inconsistent Samples'!$E$2:$E$32, 0,'Inconsistent Samples'!$D$2:$D$32, A2)/'Inconsistent Samples'!$E$34</f>
        <v>0.22727272727272727</v>
      </c>
      <c r="Q2" s="15">
        <f>COUNTIFS('Inconsistent Samples'!$F$2:$F$32, 0, 'Inconsistent Samples'!$D$2:$D$32,A2)/'Inconsistent Samples'!$F$34</f>
        <v>7.1428571428571425E-2</v>
      </c>
      <c r="R2" s="15">
        <f>COUNTIFS('Consistent Samples'!$D$2:$D$206,0,'Consistent Samples'!$C$2:$C$206,A2)/'Consistent Samples'!$D$208</f>
        <v>0</v>
      </c>
    </row>
    <row r="3" spans="1:18" ht="15.75" customHeight="1">
      <c r="A3" s="18" t="s">
        <v>144</v>
      </c>
      <c r="B3" s="43">
        <f t="shared" si="0"/>
        <v>0.90322580645161288</v>
      </c>
      <c r="C3" s="43">
        <f t="shared" si="1"/>
        <v>0.96551724137931039</v>
      </c>
      <c r="D3" s="43">
        <f t="shared" si="2"/>
        <v>0.93333333333333335</v>
      </c>
      <c r="E3">
        <f>COUNTIFS('Course-Grain Only Test'!$B$2:$B$237,A3, 'Course-Grain Only Test'!$C$2:$C$237,A3)</f>
        <v>56</v>
      </c>
      <c r="F3">
        <f>COUNTIFS('Course-Grain Only Test'!$B$2:$B$237,"&lt;&gt;"&amp;A3, 'Course-Grain Only Test'!$C$2:$C$237,A3)</f>
        <v>6</v>
      </c>
      <c r="G3">
        <f>COUNTIFS('Course-Grain Only Test'!$B$2:$B$237,"&lt;&gt;"&amp;A3, 'Course-Grain Only Test'!$C$2:$C$237,"&lt;&gt;"&amp;A3)</f>
        <v>172</v>
      </c>
      <c r="H3">
        <f>COUNTIFS('Course-Grain Only Test'!$B$2:$B$237,A3, 'Course-Grain Only Test'!$C$2:$C$237,"&lt;&gt;"&amp;A3)</f>
        <v>2</v>
      </c>
      <c r="I3" s="15">
        <f>B3-'Coarse-Grain Results'!B3</f>
        <v>-2.404692082111437E-2</v>
      </c>
      <c r="J3" s="15">
        <f>C3-'Coarse-Grain Results'!C3</f>
        <v>8.6206896551724199E-2</v>
      </c>
      <c r="K3" s="15">
        <f>D3-'Coarse-Grain Results'!D3</f>
        <v>3.0678466076696331E-2</v>
      </c>
      <c r="L3" s="15">
        <f>'Coarse-Grain Results'!F3/SUM('Coarse-Grain Results'!$F$2:$F$8)</f>
        <v>0.24576271186440679</v>
      </c>
      <c r="M3" s="43">
        <f>COUNTIF('Inconsistent Samples'!$D$2:$D$32,A3)/31</f>
        <v>0.25806451612903225</v>
      </c>
      <c r="N3" s="15">
        <f t="shared" si="3"/>
        <v>8</v>
      </c>
      <c r="O3" s="44">
        <f>COUNTIF('Consistent Samples'!$C$2:$C$206,A3)/205</f>
        <v>0.24390243902439024</v>
      </c>
      <c r="P3" s="15">
        <f>COUNTIFS('Inconsistent Samples'!$E$2:$E$32, 0,'Inconsistent Samples'!$D$2:$D$32, A3)/'Inconsistent Samples'!$E$34</f>
        <v>0.31818181818181818</v>
      </c>
      <c r="Q3" s="15">
        <f>COUNTIFS('Inconsistent Samples'!$F$2:$F$32, 0, 'Inconsistent Samples'!$D$2:$D$32,A3)/'Inconsistent Samples'!$F$34</f>
        <v>0.14285714285714285</v>
      </c>
      <c r="R3" s="15">
        <f>COUNTIFS('Consistent Samples'!$D$2:$D$206,0,'Consistent Samples'!$C$2:$C$206,A3)/'Consistent Samples'!$D$208</f>
        <v>0</v>
      </c>
    </row>
    <row r="4" spans="1:18" ht="15.75" customHeight="1">
      <c r="A4" s="18" t="s">
        <v>308</v>
      </c>
      <c r="B4" s="43">
        <f t="shared" si="0"/>
        <v>0.96666666666666667</v>
      </c>
      <c r="C4" s="43">
        <f t="shared" si="1"/>
        <v>0.8529411764705882</v>
      </c>
      <c r="D4" s="43">
        <f t="shared" si="2"/>
        <v>0.90625</v>
      </c>
      <c r="E4">
        <f>COUNTIFS('Course-Grain Only Test'!$B$2:$B$237,A4, 'Course-Grain Only Test'!$C$2:$C$237,A4)</f>
        <v>29</v>
      </c>
      <c r="F4">
        <f>COUNTIFS('Course-Grain Only Test'!$B$2:$B$237,"&lt;&gt;"&amp;A4, 'Course-Grain Only Test'!$C$2:$C$237,A4)</f>
        <v>1</v>
      </c>
      <c r="G4">
        <f>COUNTIFS('Course-Grain Only Test'!$B$2:$B$237,"&lt;&gt;"&amp;A4, 'Course-Grain Only Test'!$C$2:$C$237,"&lt;&gt;"&amp;A4)</f>
        <v>201</v>
      </c>
      <c r="H4">
        <f>COUNTIFS('Course-Grain Only Test'!$B$2:$B$237,A4, 'Course-Grain Only Test'!$C$2:$C$237,"&lt;&gt;"&amp;A4)</f>
        <v>5</v>
      </c>
      <c r="I4" s="15">
        <f>B4-'Coarse-Grain Results'!B4</f>
        <v>0.16666666666666663</v>
      </c>
      <c r="J4" s="15">
        <f>C4-'Coarse-Grain Results'!C4</f>
        <v>2.9411764705882359E-2</v>
      </c>
      <c r="K4" s="15">
        <f>D4-'Coarse-Grain Results'!D4</f>
        <v>9.4655797101449335E-2</v>
      </c>
      <c r="L4" s="15">
        <f>'Coarse-Grain Results'!F4/SUM('Coarse-Grain Results'!$F$2:$F$8)</f>
        <v>0.1440677966101695</v>
      </c>
      <c r="M4" s="43">
        <f>COUNTIF('Inconsistent Samples'!$D$2:$D$32,A4)/31</f>
        <v>0.16129032258064516</v>
      </c>
      <c r="N4" s="15">
        <f t="shared" si="3"/>
        <v>5</v>
      </c>
      <c r="O4" s="44">
        <f>COUNTIF('Consistent Samples'!$C$2:$C$206,A4)/205</f>
        <v>0.14146341463414633</v>
      </c>
      <c r="P4" s="15">
        <f>COUNTIFS('Inconsistent Samples'!$E$2:$E$32, 0,'Inconsistent Samples'!$D$2:$D$32, A4)/'Inconsistent Samples'!$E$34</f>
        <v>0.18181818181818182</v>
      </c>
      <c r="Q4" s="15">
        <f>COUNTIFS('Inconsistent Samples'!$F$2:$F$32, 0, 'Inconsistent Samples'!$D$2:$D$32,A4)/'Inconsistent Samples'!$F$34</f>
        <v>0.21428571428571427</v>
      </c>
      <c r="R4" s="15">
        <f>COUNTIFS('Consistent Samples'!$D$2:$D$206,0,'Consistent Samples'!$C$2:$C$206,A4)/'Consistent Samples'!$D$208</f>
        <v>0.2857142857142857</v>
      </c>
    </row>
    <row r="5" spans="1:18" ht="15.75" customHeight="1">
      <c r="A5" s="18" t="s">
        <v>10</v>
      </c>
      <c r="B5" s="43">
        <f t="shared" si="0"/>
        <v>0.95454545454545459</v>
      </c>
      <c r="C5" s="43">
        <f t="shared" si="1"/>
        <v>0.80769230769230771</v>
      </c>
      <c r="D5" s="43">
        <f t="shared" si="2"/>
        <v>0.875</v>
      </c>
      <c r="E5">
        <f>COUNTIFS('Course-Grain Only Test'!$B$2:$B$237,A5, 'Course-Grain Only Test'!$C$2:$C$237,A5)</f>
        <v>21</v>
      </c>
      <c r="F5">
        <f>COUNTIFS('Course-Grain Only Test'!$B$2:$B$237,"&lt;&gt;"&amp;A5, 'Course-Grain Only Test'!$C$2:$C$237,A5)</f>
        <v>1</v>
      </c>
      <c r="G5">
        <f>COUNTIFS('Course-Grain Only Test'!$B$2:$B$237,"&lt;&gt;"&amp;A5, 'Course-Grain Only Test'!$C$2:$C$237,"&lt;&gt;"&amp;A5)</f>
        <v>209</v>
      </c>
      <c r="H5">
        <f>COUNTIFS('Course-Grain Only Test'!$B$2:$B$237,A5, 'Course-Grain Only Test'!$C$2:$C$237,"&lt;&gt;"&amp;A5)</f>
        <v>5</v>
      </c>
      <c r="I5" s="15">
        <f>B5-'Coarse-Grain Results'!B5</f>
        <v>-4.5454545454545414E-2</v>
      </c>
      <c r="J5" s="15">
        <f>C5-'Coarse-Grain Results'!C5</f>
        <v>0.11538461538461542</v>
      </c>
      <c r="K5" s="15">
        <f>D5-'Coarse-Grain Results'!D5</f>
        <v>5.6818181818181879E-2</v>
      </c>
      <c r="L5" s="15">
        <f>'Coarse-Grain Results'!F5/SUM('Coarse-Grain Results'!$F$2:$F$8)</f>
        <v>0.11016949152542373</v>
      </c>
      <c r="M5" s="43">
        <f>COUNTIF('Inconsistent Samples'!$D$2:$D$32,A5)/31</f>
        <v>0.19354838709677419</v>
      </c>
      <c r="N5" s="15">
        <f t="shared" si="3"/>
        <v>6</v>
      </c>
      <c r="O5" s="44">
        <f>COUNTIF('Consistent Samples'!$C$2:$C$206,A5)/205</f>
        <v>9.7560975609756101E-2</v>
      </c>
      <c r="P5" s="15">
        <f>COUNTIFS('Inconsistent Samples'!$E$2:$E$32, 0,'Inconsistent Samples'!$D$2:$D$32, A5)/'Inconsistent Samples'!$E$34</f>
        <v>0.22727272727272727</v>
      </c>
      <c r="Q5" s="15">
        <f>COUNTIFS('Inconsistent Samples'!$F$2:$F$32, 0, 'Inconsistent Samples'!$D$2:$D$32,A5)/'Inconsistent Samples'!$F$34</f>
        <v>0.14285714285714285</v>
      </c>
      <c r="R5" s="15">
        <f>COUNTIFS('Consistent Samples'!$D$2:$D$206,0,'Consistent Samples'!$C$2:$C$206,A5)/'Consistent Samples'!$D$208</f>
        <v>0.42857142857142855</v>
      </c>
    </row>
    <row r="6" spans="1:18" ht="15.75" customHeight="1">
      <c r="A6" s="18" t="s">
        <v>28</v>
      </c>
      <c r="B6" s="43">
        <f t="shared" si="0"/>
        <v>0.875</v>
      </c>
      <c r="C6" s="43">
        <f t="shared" si="1"/>
        <v>1</v>
      </c>
      <c r="D6" s="43">
        <f t="shared" si="2"/>
        <v>0.93333333333333335</v>
      </c>
      <c r="E6">
        <f>COUNTIFS('Course-Grain Only Test'!$B$2:$B$237,A6, 'Course-Grain Only Test'!$C$2:$C$237,A6)</f>
        <v>14</v>
      </c>
      <c r="F6">
        <f>COUNTIFS('Course-Grain Only Test'!$B$2:$B$237,"&lt;&gt;"&amp;A6, 'Course-Grain Only Test'!$C$2:$C$237,A6)</f>
        <v>2</v>
      </c>
      <c r="G6">
        <f>COUNTIFS('Course-Grain Only Test'!$B$2:$B$237,"&lt;&gt;"&amp;A6, 'Course-Grain Only Test'!$C$2:$C$237,"&lt;&gt;"&amp;A6)</f>
        <v>220</v>
      </c>
      <c r="H6">
        <f>COUNTIFS('Course-Grain Only Test'!$B$2:$B$237,A6, 'Course-Grain Only Test'!$C$2:$C$237,"&lt;&gt;"&amp;A6)</f>
        <v>0</v>
      </c>
      <c r="I6" s="15">
        <f>B6-'Coarse-Grain Results'!B6</f>
        <v>5.1470588235294157E-2</v>
      </c>
      <c r="J6" s="15">
        <f>C6-'Coarse-Grain Results'!C6</f>
        <v>0</v>
      </c>
      <c r="K6" s="15">
        <f>D6-'Coarse-Grain Results'!D6</f>
        <v>3.010752688172047E-2</v>
      </c>
      <c r="L6" s="15">
        <f>'Coarse-Grain Results'!F6/SUM('Coarse-Grain Results'!$F$2:$F$8)</f>
        <v>5.9322033898305086E-2</v>
      </c>
      <c r="M6" s="43">
        <f>COUNTIF('Inconsistent Samples'!$D$2:$D$32,A6)/31</f>
        <v>0</v>
      </c>
      <c r="N6" s="15">
        <f t="shared" si="3"/>
        <v>0</v>
      </c>
      <c r="O6" s="44">
        <f>COUNTIF('Consistent Samples'!$C$2:$C$206,A6)/205</f>
        <v>6.8292682926829273E-2</v>
      </c>
      <c r="P6" s="15">
        <f>COUNTIFS('Inconsistent Samples'!$E$2:$E$32, 0,'Inconsistent Samples'!$D$2:$D$32, A6)/'Inconsistent Samples'!$E$34</f>
        <v>0</v>
      </c>
      <c r="Q6" s="15">
        <f>COUNTIFS('Inconsistent Samples'!$F$2:$F$32, 0, 'Inconsistent Samples'!$D$2:$D$32,A6)/'Inconsistent Samples'!$F$34</f>
        <v>0</v>
      </c>
      <c r="R6" s="15">
        <f>COUNTIFS('Consistent Samples'!$D$2:$D$206,0,'Consistent Samples'!$C$2:$C$206,A6)/'Consistent Samples'!$D$208</f>
        <v>0</v>
      </c>
    </row>
    <row r="7" spans="1:18" ht="15.75" customHeight="1">
      <c r="A7" s="18" t="s">
        <v>464</v>
      </c>
      <c r="B7" s="43">
        <f t="shared" si="0"/>
        <v>0.94736842105263153</v>
      </c>
      <c r="C7" s="43">
        <f t="shared" si="1"/>
        <v>0.8571428571428571</v>
      </c>
      <c r="D7" s="43">
        <f t="shared" si="2"/>
        <v>0.9</v>
      </c>
      <c r="E7">
        <f>COUNTIFS('Course-Grain Only Test'!$B$2:$B$237,A7, 'Course-Grain Only Test'!$C$2:$C$237,A7)</f>
        <v>18</v>
      </c>
      <c r="F7">
        <f>COUNTIFS('Course-Grain Only Test'!$B$2:$B$237,"&lt;&gt;"&amp;A7, 'Course-Grain Only Test'!$C$2:$C$237,A7)</f>
        <v>1</v>
      </c>
      <c r="G7">
        <f>COUNTIFS('Course-Grain Only Test'!$B$2:$B$237,"&lt;&gt;"&amp;A7, 'Course-Grain Only Test'!$C$2:$C$237,"&lt;&gt;"&amp;A7)</f>
        <v>214</v>
      </c>
      <c r="H7">
        <f>COUNTIFS('Course-Grain Only Test'!$B$2:$B$237,A7, 'Course-Grain Only Test'!$C$2:$C$237,"&lt;&gt;"&amp;A7)</f>
        <v>3</v>
      </c>
      <c r="I7" s="15">
        <f>B7-'Coarse-Grain Results'!B7</f>
        <v>0.11403508771929816</v>
      </c>
      <c r="J7" s="15">
        <f>C7-'Coarse-Grain Results'!C7</f>
        <v>-9.5238095238095233E-2</v>
      </c>
      <c r="K7" s="15">
        <f>D7-'Coarse-Grain Results'!D7</f>
        <v>1.1111111111111072E-2</v>
      </c>
      <c r="L7" s="15">
        <f>'Coarse-Grain Results'!F7/SUM('Coarse-Grain Results'!$F$2:$F$8)</f>
        <v>8.8983050847457626E-2</v>
      </c>
      <c r="M7" s="43">
        <f>COUNTIF('Inconsistent Samples'!$D$2:$D$32,A7)/31</f>
        <v>9.6774193548387094E-2</v>
      </c>
      <c r="N7" s="15">
        <f t="shared" si="3"/>
        <v>3</v>
      </c>
      <c r="O7" s="44">
        <f>COUNTIF('Consistent Samples'!$C$2:$C$206,A7)/205</f>
        <v>8.7804878048780483E-2</v>
      </c>
      <c r="P7" s="15">
        <f>COUNTIFS('Inconsistent Samples'!$E$2:$E$32, 0,'Inconsistent Samples'!$D$2:$D$32, A7)/'Inconsistent Samples'!$E$34</f>
        <v>4.5454545454545456E-2</v>
      </c>
      <c r="Q7" s="15">
        <f>COUNTIFS('Inconsistent Samples'!$F$2:$F$32, 0, 'Inconsistent Samples'!$D$2:$D$32,A7)/'Inconsistent Samples'!$F$34</f>
        <v>0.21428571428571427</v>
      </c>
      <c r="R7" s="15">
        <f>COUNTIFS('Consistent Samples'!$D$2:$D$206,0,'Consistent Samples'!$C$2:$C$206,A7)/'Consistent Samples'!$D$208</f>
        <v>0</v>
      </c>
    </row>
    <row r="8" spans="1:18" ht="15.75" customHeight="1">
      <c r="A8" s="18" t="s">
        <v>55</v>
      </c>
      <c r="B8" s="43">
        <f t="shared" si="0"/>
        <v>0.94444444444444442</v>
      </c>
      <c r="C8" s="43">
        <f t="shared" si="1"/>
        <v>0.77272727272727271</v>
      </c>
      <c r="D8" s="43">
        <f t="shared" si="2"/>
        <v>0.85</v>
      </c>
      <c r="E8">
        <f>COUNTIFS('Course-Grain Only Test'!$B$2:$B$237,A8, 'Course-Grain Only Test'!$C$2:$C$237,A8)</f>
        <v>17</v>
      </c>
      <c r="F8">
        <f>COUNTIFS('Course-Grain Only Test'!$B$2:$B$237,"&lt;&gt;"&amp;A8, 'Course-Grain Only Test'!$C$2:$C$237,A8)</f>
        <v>1</v>
      </c>
      <c r="G8">
        <f>COUNTIFS('Course-Grain Only Test'!$B$2:$B$237,"&lt;&gt;"&amp;A8, 'Course-Grain Only Test'!$C$2:$C$237,"&lt;&gt;"&amp;A8)</f>
        <v>213</v>
      </c>
      <c r="H8">
        <f>COUNTIFS('Course-Grain Only Test'!$B$2:$B$237,A8, 'Course-Grain Only Test'!$C$2:$C$237,"&lt;&gt;"&amp;A8)</f>
        <v>5</v>
      </c>
      <c r="I8" s="15">
        <f>B8-'Coarse-Grain Results'!B8</f>
        <v>-5.555555555555558E-2</v>
      </c>
      <c r="J8" s="15">
        <f>C8-'Coarse-Grain Results'!C8</f>
        <v>-0.13636363636363635</v>
      </c>
      <c r="K8" s="15">
        <f>D8-'Coarse-Grain Results'!D8</f>
        <v>-0.10238095238095235</v>
      </c>
      <c r="L8" s="15">
        <f>'Coarse-Grain Results'!F8/SUM('Coarse-Grain Results'!$F$2:$F$8)</f>
        <v>9.3220338983050849E-2</v>
      </c>
      <c r="M8" s="43">
        <f>COUNTIF('Inconsistent Samples'!$D$2:$D$32,A8)/31</f>
        <v>9.6774193548387094E-2</v>
      </c>
      <c r="N8" s="15">
        <f t="shared" si="3"/>
        <v>3</v>
      </c>
      <c r="O8" s="44">
        <f>COUNTIF('Consistent Samples'!$C$2:$C$206,A8)/205</f>
        <v>9.2682926829268292E-2</v>
      </c>
      <c r="P8" s="15">
        <f>COUNTIFS('Inconsistent Samples'!$E$2:$E$32, 0,'Inconsistent Samples'!$D$2:$D$32, A8)/'Inconsistent Samples'!$E$34</f>
        <v>0</v>
      </c>
      <c r="Q8" s="15">
        <f>COUNTIFS('Inconsistent Samples'!$F$2:$F$32, 0, 'Inconsistent Samples'!$D$2:$D$32,A8)/'Inconsistent Samples'!$F$34</f>
        <v>0.21428571428571427</v>
      </c>
      <c r="R8" s="15">
        <f>COUNTIFS('Consistent Samples'!$D$2:$D$206,0,'Consistent Samples'!$C$2:$C$206,A8)/'Consistent Samples'!$D$208</f>
        <v>0.2857142857142857</v>
      </c>
    </row>
    <row r="10" spans="1:18" ht="15.75" customHeight="1">
      <c r="H10" s="32" t="s">
        <v>2891</v>
      </c>
      <c r="I10" s="15">
        <f t="shared" ref="I10:K10" si="4">SUM(I2:I8)</f>
        <v>0.24085964265895987</v>
      </c>
      <c r="J10" s="15">
        <f t="shared" si="4"/>
        <v>6.4975315532293632E-2</v>
      </c>
      <c r="K10" s="15">
        <f t="shared" si="4"/>
        <v>0.16906705368512975</v>
      </c>
    </row>
    <row r="13" spans="1:18" ht="15.75" customHeight="1">
      <c r="H13" s="32" t="s">
        <v>2892</v>
      </c>
    </row>
    <row r="14" spans="1:18" ht="15.75" customHeight="1">
      <c r="H14" s="32" t="s">
        <v>2893</v>
      </c>
      <c r="I14" s="32">
        <f>SUMPRODUCT(--(Testing!B2:B237=Testing!D2:D237))</f>
        <v>207</v>
      </c>
    </row>
    <row r="15" spans="1:18" ht="15.75" customHeight="1">
      <c r="H15" s="32" t="s">
        <v>2894</v>
      </c>
      <c r="I15" s="45">
        <f>SUMPRODUCT(--('Course-Grain Only Test'!B2:B237='Course-Grain Only Test'!C2:C237))</f>
        <v>215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237"/>
  <sheetViews>
    <sheetView workbookViewId="0"/>
  </sheetViews>
  <sheetFormatPr baseColWidth="10" defaultColWidth="12.6640625" defaultRowHeight="15.75" customHeight="1"/>
  <cols>
    <col min="1" max="1" width="96.6640625" customWidth="1"/>
    <col min="2" max="3" width="17.33203125" customWidth="1"/>
    <col min="4" max="4" width="13.83203125" customWidth="1"/>
  </cols>
  <sheetData>
    <row r="1" spans="1:4" ht="15.75" customHeight="1">
      <c r="A1" s="31" t="s">
        <v>0</v>
      </c>
      <c r="B1" s="31" t="s">
        <v>1557</v>
      </c>
      <c r="C1" s="31" t="s">
        <v>2895</v>
      </c>
      <c r="D1" s="31"/>
    </row>
    <row r="2" spans="1:4" ht="15.75" customHeight="1">
      <c r="A2" s="32" t="s">
        <v>1568</v>
      </c>
      <c r="B2" s="32" t="s">
        <v>144</v>
      </c>
      <c r="C2" s="32" t="s">
        <v>144</v>
      </c>
    </row>
    <row r="3" spans="1:4" ht="15.75" customHeight="1">
      <c r="A3" s="32" t="s">
        <v>1752</v>
      </c>
      <c r="B3" s="32" t="s">
        <v>571</v>
      </c>
      <c r="C3" s="32" t="s">
        <v>571</v>
      </c>
    </row>
    <row r="4" spans="1:4" ht="15.75" customHeight="1">
      <c r="A4" s="32" t="s">
        <v>1616</v>
      </c>
      <c r="B4" s="32" t="s">
        <v>55</v>
      </c>
      <c r="C4" s="32" t="s">
        <v>55</v>
      </c>
    </row>
    <row r="5" spans="1:4" ht="15.75" customHeight="1">
      <c r="A5" s="32" t="s">
        <v>1581</v>
      </c>
      <c r="B5" s="32" t="s">
        <v>464</v>
      </c>
      <c r="C5" s="32" t="s">
        <v>28</v>
      </c>
    </row>
    <row r="6" spans="1:4" ht="15.75" customHeight="1">
      <c r="A6" s="32" t="s">
        <v>1635</v>
      </c>
      <c r="B6" s="32" t="s">
        <v>144</v>
      </c>
      <c r="C6" s="32" t="s">
        <v>144</v>
      </c>
    </row>
    <row r="7" spans="1:4" ht="15.75" customHeight="1">
      <c r="A7" s="32" t="s">
        <v>1565</v>
      </c>
      <c r="B7" s="32" t="s">
        <v>55</v>
      </c>
      <c r="C7" s="32" t="s">
        <v>144</v>
      </c>
    </row>
    <row r="8" spans="1:4" ht="15.75" customHeight="1">
      <c r="A8" s="32" t="s">
        <v>1617</v>
      </c>
      <c r="B8" s="32" t="s">
        <v>55</v>
      </c>
      <c r="C8" s="32" t="s">
        <v>55</v>
      </c>
    </row>
    <row r="9" spans="1:4" ht="15.75" customHeight="1">
      <c r="A9" s="32" t="s">
        <v>1685</v>
      </c>
      <c r="B9" s="32" t="s">
        <v>308</v>
      </c>
      <c r="C9" s="32" t="s">
        <v>308</v>
      </c>
    </row>
    <row r="10" spans="1:4" ht="15.75" customHeight="1">
      <c r="A10" s="32" t="s">
        <v>1686</v>
      </c>
      <c r="B10" s="32" t="s">
        <v>308</v>
      </c>
      <c r="C10" s="32" t="s">
        <v>571</v>
      </c>
    </row>
    <row r="11" spans="1:4" ht="15.75" customHeight="1">
      <c r="A11" s="32" t="s">
        <v>1584</v>
      </c>
      <c r="B11" s="32" t="s">
        <v>10</v>
      </c>
      <c r="C11" s="32" t="s">
        <v>10</v>
      </c>
    </row>
    <row r="12" spans="1:4" ht="15.75" customHeight="1">
      <c r="A12" s="32" t="s">
        <v>1732</v>
      </c>
      <c r="B12" s="32" t="s">
        <v>10</v>
      </c>
      <c r="C12" s="32" t="s">
        <v>571</v>
      </c>
    </row>
    <row r="13" spans="1:4" ht="15.75" customHeight="1">
      <c r="A13" s="32" t="s">
        <v>1733</v>
      </c>
      <c r="B13" s="32" t="s">
        <v>10</v>
      </c>
      <c r="C13" s="32" t="s">
        <v>571</v>
      </c>
    </row>
    <row r="14" spans="1:4" ht="15.75" customHeight="1">
      <c r="A14" s="32" t="s">
        <v>1734</v>
      </c>
      <c r="B14" s="32" t="s">
        <v>10</v>
      </c>
      <c r="C14" s="32" t="s">
        <v>571</v>
      </c>
    </row>
    <row r="15" spans="1:4" ht="15.75" customHeight="1">
      <c r="A15" s="32" t="s">
        <v>1585</v>
      </c>
      <c r="B15" s="32" t="s">
        <v>10</v>
      </c>
      <c r="C15" s="32" t="s">
        <v>10</v>
      </c>
    </row>
    <row r="16" spans="1:4" ht="15.75" customHeight="1">
      <c r="A16" s="32" t="s">
        <v>1687</v>
      </c>
      <c r="B16" s="32" t="s">
        <v>308</v>
      </c>
      <c r="C16" s="32" t="s">
        <v>308</v>
      </c>
    </row>
    <row r="17" spans="1:3" ht="15.75" customHeight="1">
      <c r="A17" s="32" t="s">
        <v>1602</v>
      </c>
      <c r="B17" s="32" t="s">
        <v>28</v>
      </c>
      <c r="C17" s="32" t="s">
        <v>28</v>
      </c>
    </row>
    <row r="18" spans="1:3" ht="15.75" customHeight="1">
      <c r="A18" s="32" t="s">
        <v>1603</v>
      </c>
      <c r="B18" s="32" t="s">
        <v>28</v>
      </c>
      <c r="C18" s="32" t="s">
        <v>28</v>
      </c>
    </row>
    <row r="19" spans="1:3" ht="15.75" customHeight="1">
      <c r="A19" s="32" t="s">
        <v>1604</v>
      </c>
      <c r="B19" s="32" t="s">
        <v>28</v>
      </c>
      <c r="C19" s="32" t="s">
        <v>28</v>
      </c>
    </row>
    <row r="20" spans="1:3" ht="15.75" customHeight="1">
      <c r="A20" s="32" t="s">
        <v>1569</v>
      </c>
      <c r="B20" s="32" t="s">
        <v>144</v>
      </c>
      <c r="C20" s="32" t="s">
        <v>55</v>
      </c>
    </row>
    <row r="21" spans="1:3" ht="15.75" customHeight="1">
      <c r="A21" s="32" t="s">
        <v>1636</v>
      </c>
      <c r="B21" s="32" t="s">
        <v>144</v>
      </c>
      <c r="C21" s="32" t="s">
        <v>144</v>
      </c>
    </row>
    <row r="22" spans="1:3" ht="15.75" customHeight="1">
      <c r="A22" s="32" t="s">
        <v>1688</v>
      </c>
      <c r="B22" s="32" t="s">
        <v>308</v>
      </c>
      <c r="C22" s="32" t="s">
        <v>308</v>
      </c>
    </row>
    <row r="23" spans="1:3" ht="15.75" customHeight="1">
      <c r="A23" s="32" t="s">
        <v>1637</v>
      </c>
      <c r="B23" s="32" t="s">
        <v>144</v>
      </c>
      <c r="C23" s="32" t="s">
        <v>144</v>
      </c>
    </row>
    <row r="24" spans="1:3" ht="15.75" customHeight="1">
      <c r="A24" s="32" t="s">
        <v>1689</v>
      </c>
      <c r="B24" s="32" t="s">
        <v>308</v>
      </c>
      <c r="C24" s="32" t="s">
        <v>308</v>
      </c>
    </row>
    <row r="25" spans="1:3" ht="15.75" customHeight="1">
      <c r="A25" s="32" t="s">
        <v>1690</v>
      </c>
      <c r="B25" s="32" t="s">
        <v>308</v>
      </c>
      <c r="C25" s="32" t="s">
        <v>308</v>
      </c>
    </row>
    <row r="26" spans="1:3" ht="15.75" customHeight="1">
      <c r="A26" s="32" t="s">
        <v>1618</v>
      </c>
      <c r="B26" s="32" t="s">
        <v>55</v>
      </c>
      <c r="C26" s="32" t="s">
        <v>55</v>
      </c>
    </row>
    <row r="27" spans="1:3" ht="15.75" customHeight="1">
      <c r="A27" s="32" t="s">
        <v>1638</v>
      </c>
      <c r="B27" s="32" t="s">
        <v>144</v>
      </c>
      <c r="C27" s="32" t="s">
        <v>144</v>
      </c>
    </row>
    <row r="28" spans="1:3" ht="15.75" customHeight="1">
      <c r="A28" s="32" t="s">
        <v>1691</v>
      </c>
      <c r="B28" s="32" t="s">
        <v>308</v>
      </c>
      <c r="C28" s="32" t="s">
        <v>308</v>
      </c>
    </row>
    <row r="29" spans="1:3" ht="15.75" customHeight="1">
      <c r="A29" s="32" t="s">
        <v>1692</v>
      </c>
      <c r="B29" s="32" t="s">
        <v>308</v>
      </c>
      <c r="C29" s="32" t="s">
        <v>308</v>
      </c>
    </row>
    <row r="30" spans="1:3" ht="15.75" customHeight="1">
      <c r="A30" s="32" t="s">
        <v>1639</v>
      </c>
      <c r="B30" s="32" t="s">
        <v>144</v>
      </c>
      <c r="C30" s="32" t="s">
        <v>144</v>
      </c>
    </row>
    <row r="31" spans="1:3" ht="15.75" customHeight="1">
      <c r="A31" s="32" t="s">
        <v>1619</v>
      </c>
      <c r="B31" s="32" t="s">
        <v>55</v>
      </c>
      <c r="C31" s="32" t="s">
        <v>55</v>
      </c>
    </row>
    <row r="32" spans="1:3" ht="15.75" customHeight="1">
      <c r="A32" s="32" t="s">
        <v>1640</v>
      </c>
      <c r="B32" s="32" t="s">
        <v>144</v>
      </c>
      <c r="C32" s="32" t="s">
        <v>144</v>
      </c>
    </row>
    <row r="33" spans="1:3" ht="15.75" customHeight="1">
      <c r="A33" s="32" t="s">
        <v>1620</v>
      </c>
      <c r="B33" s="32" t="s">
        <v>55</v>
      </c>
      <c r="C33" s="32" t="s">
        <v>55</v>
      </c>
    </row>
    <row r="34" spans="1:3" ht="15.75" customHeight="1">
      <c r="A34" s="32" t="s">
        <v>1641</v>
      </c>
      <c r="B34" s="32" t="s">
        <v>144</v>
      </c>
      <c r="C34" s="32" t="s">
        <v>144</v>
      </c>
    </row>
    <row r="35" spans="1:3" ht="15.75" customHeight="1">
      <c r="A35" s="32" t="s">
        <v>1642</v>
      </c>
      <c r="B35" s="32" t="s">
        <v>144</v>
      </c>
      <c r="C35" s="32" t="s">
        <v>144</v>
      </c>
    </row>
    <row r="36" spans="1:3" ht="15.75" customHeight="1">
      <c r="A36" s="32" t="s">
        <v>1643</v>
      </c>
      <c r="B36" s="32" t="s">
        <v>144</v>
      </c>
      <c r="C36" s="32" t="s">
        <v>144</v>
      </c>
    </row>
    <row r="37" spans="1:3" ht="15.75" customHeight="1">
      <c r="A37" s="32" t="s">
        <v>1570</v>
      </c>
      <c r="B37" s="32" t="s">
        <v>144</v>
      </c>
      <c r="C37" s="32" t="s">
        <v>144</v>
      </c>
    </row>
    <row r="38" spans="1:3" ht="15.75" customHeight="1">
      <c r="A38" s="32" t="s">
        <v>1644</v>
      </c>
      <c r="B38" s="32" t="s">
        <v>144</v>
      </c>
      <c r="C38" s="32" t="s">
        <v>144</v>
      </c>
    </row>
    <row r="39" spans="1:3" ht="15.75" customHeight="1">
      <c r="A39" s="32" t="s">
        <v>1621</v>
      </c>
      <c r="B39" s="32" t="s">
        <v>55</v>
      </c>
      <c r="C39" s="32" t="s">
        <v>308</v>
      </c>
    </row>
    <row r="40" spans="1:3" ht="15.75" customHeight="1">
      <c r="A40" s="32" t="s">
        <v>1645</v>
      </c>
      <c r="B40" s="32" t="s">
        <v>144</v>
      </c>
      <c r="C40" s="32" t="s">
        <v>144</v>
      </c>
    </row>
    <row r="41" spans="1:3" ht="15.75" customHeight="1">
      <c r="A41" s="32" t="s">
        <v>1693</v>
      </c>
      <c r="B41" s="32" t="s">
        <v>308</v>
      </c>
      <c r="C41" s="32" t="s">
        <v>308</v>
      </c>
    </row>
    <row r="42" spans="1:3" ht="15.75" customHeight="1">
      <c r="A42" s="32" t="s">
        <v>1622</v>
      </c>
      <c r="B42" s="32" t="s">
        <v>55</v>
      </c>
      <c r="C42" s="32" t="s">
        <v>55</v>
      </c>
    </row>
    <row r="43" spans="1:3" ht="15.75" customHeight="1">
      <c r="A43" s="32" t="s">
        <v>1646</v>
      </c>
      <c r="B43" s="32" t="s">
        <v>144</v>
      </c>
      <c r="C43" s="32" t="s">
        <v>144</v>
      </c>
    </row>
    <row r="44" spans="1:3" ht="15.75" customHeight="1">
      <c r="A44" s="32" t="s">
        <v>1647</v>
      </c>
      <c r="B44" s="32" t="s">
        <v>144</v>
      </c>
      <c r="C44" s="32" t="s">
        <v>144</v>
      </c>
    </row>
    <row r="45" spans="1:3" ht="15.75" customHeight="1">
      <c r="A45" s="32" t="s">
        <v>1648</v>
      </c>
      <c r="B45" s="32" t="s">
        <v>144</v>
      </c>
      <c r="C45" s="32" t="s">
        <v>144</v>
      </c>
    </row>
    <row r="46" spans="1:3" ht="15.75" customHeight="1">
      <c r="A46" s="32" t="s">
        <v>1571</v>
      </c>
      <c r="B46" s="32" t="s">
        <v>144</v>
      </c>
      <c r="C46" s="32" t="s">
        <v>144</v>
      </c>
    </row>
    <row r="47" spans="1:3" ht="15.75" customHeight="1">
      <c r="A47" s="32" t="s">
        <v>1649</v>
      </c>
      <c r="B47" s="32" t="s">
        <v>144</v>
      </c>
      <c r="C47" s="32" t="s">
        <v>144</v>
      </c>
    </row>
    <row r="48" spans="1:3" ht="15.75" customHeight="1">
      <c r="A48" s="32" t="s">
        <v>1650</v>
      </c>
      <c r="B48" s="32" t="s">
        <v>144</v>
      </c>
      <c r="C48" s="32" t="s">
        <v>144</v>
      </c>
    </row>
    <row r="49" spans="1:3" ht="15.75" customHeight="1">
      <c r="A49" s="32" t="s">
        <v>1576</v>
      </c>
      <c r="B49" s="32" t="s">
        <v>308</v>
      </c>
      <c r="C49" s="32" t="s">
        <v>144</v>
      </c>
    </row>
    <row r="50" spans="1:3" ht="15.75" customHeight="1">
      <c r="A50" s="32" t="s">
        <v>1651</v>
      </c>
      <c r="B50" s="32" t="s">
        <v>144</v>
      </c>
      <c r="C50" s="32" t="s">
        <v>144</v>
      </c>
    </row>
    <row r="51" spans="1:3" ht="15.75" customHeight="1">
      <c r="A51" s="32" t="s">
        <v>1652</v>
      </c>
      <c r="B51" s="32" t="s">
        <v>144</v>
      </c>
      <c r="C51" s="32" t="s">
        <v>144</v>
      </c>
    </row>
    <row r="52" spans="1:3" ht="15.75" customHeight="1">
      <c r="A52" s="32" t="s">
        <v>1577</v>
      </c>
      <c r="B52" s="32" t="s">
        <v>308</v>
      </c>
      <c r="C52" s="32" t="s">
        <v>28</v>
      </c>
    </row>
    <row r="53" spans="1:3" ht="15.75" customHeight="1">
      <c r="A53" s="32" t="s">
        <v>1653</v>
      </c>
      <c r="B53" s="32" t="s">
        <v>144</v>
      </c>
      <c r="C53" s="32" t="s">
        <v>144</v>
      </c>
    </row>
    <row r="54" spans="1:3" ht="15.75" customHeight="1">
      <c r="A54" s="32" t="s">
        <v>1654</v>
      </c>
      <c r="B54" s="32" t="s">
        <v>144</v>
      </c>
      <c r="C54" s="32" t="s">
        <v>144</v>
      </c>
    </row>
    <row r="55" spans="1:3" ht="13">
      <c r="A55" s="32" t="s">
        <v>1694</v>
      </c>
      <c r="B55" s="32" t="s">
        <v>308</v>
      </c>
      <c r="C55" s="32" t="s">
        <v>308</v>
      </c>
    </row>
    <row r="56" spans="1:3" ht="13">
      <c r="A56" s="32" t="s">
        <v>1655</v>
      </c>
      <c r="B56" s="32" t="s">
        <v>144</v>
      </c>
      <c r="C56" s="32" t="s">
        <v>144</v>
      </c>
    </row>
    <row r="57" spans="1:3" ht="13">
      <c r="A57" s="32" t="s">
        <v>1656</v>
      </c>
      <c r="B57" s="32" t="s">
        <v>144</v>
      </c>
      <c r="C57" s="32" t="s">
        <v>144</v>
      </c>
    </row>
    <row r="58" spans="1:3" ht="13">
      <c r="A58" s="32" t="s">
        <v>1657</v>
      </c>
      <c r="B58" s="32" t="s">
        <v>144</v>
      </c>
      <c r="C58" s="32" t="s">
        <v>144</v>
      </c>
    </row>
    <row r="59" spans="1:3" ht="13">
      <c r="A59" s="32" t="s">
        <v>1623</v>
      </c>
      <c r="B59" s="32" t="s">
        <v>55</v>
      </c>
      <c r="C59" s="32" t="s">
        <v>55</v>
      </c>
    </row>
    <row r="60" spans="1:3" ht="13">
      <c r="A60" s="32" t="s">
        <v>1658</v>
      </c>
      <c r="B60" s="32" t="s">
        <v>144</v>
      </c>
      <c r="C60" s="32" t="s">
        <v>144</v>
      </c>
    </row>
    <row r="61" spans="1:3" ht="13">
      <c r="A61" s="32" t="s">
        <v>1659</v>
      </c>
      <c r="B61" s="32" t="s">
        <v>144</v>
      </c>
      <c r="C61" s="32" t="s">
        <v>144</v>
      </c>
    </row>
    <row r="62" spans="1:3" ht="13">
      <c r="A62" s="32" t="s">
        <v>1566</v>
      </c>
      <c r="B62" s="32" t="s">
        <v>55</v>
      </c>
      <c r="C62" s="32" t="s">
        <v>144</v>
      </c>
    </row>
    <row r="63" spans="1:3" ht="13">
      <c r="A63" s="32" t="s">
        <v>1695</v>
      </c>
      <c r="B63" s="32" t="s">
        <v>308</v>
      </c>
      <c r="C63" s="32" t="s">
        <v>308</v>
      </c>
    </row>
    <row r="64" spans="1:3" ht="13">
      <c r="A64" s="32" t="s">
        <v>1572</v>
      </c>
      <c r="B64" s="32" t="s">
        <v>144</v>
      </c>
      <c r="C64" s="32" t="s">
        <v>144</v>
      </c>
    </row>
    <row r="65" spans="1:3" ht="13">
      <c r="A65" s="32" t="s">
        <v>1624</v>
      </c>
      <c r="B65" s="32" t="s">
        <v>55</v>
      </c>
      <c r="C65" s="32" t="s">
        <v>55</v>
      </c>
    </row>
    <row r="66" spans="1:3" ht="13">
      <c r="A66" s="32" t="s">
        <v>1660</v>
      </c>
      <c r="B66" s="32" t="s">
        <v>144</v>
      </c>
      <c r="C66" s="32" t="s">
        <v>144</v>
      </c>
    </row>
    <row r="67" spans="1:3" ht="13">
      <c r="A67" s="32" t="s">
        <v>1573</v>
      </c>
      <c r="B67" s="32" t="s">
        <v>144</v>
      </c>
      <c r="C67" s="32" t="s">
        <v>144</v>
      </c>
    </row>
    <row r="68" spans="1:3" ht="13">
      <c r="A68" s="32" t="s">
        <v>1625</v>
      </c>
      <c r="B68" s="32" t="s">
        <v>55</v>
      </c>
      <c r="C68" s="32" t="s">
        <v>55</v>
      </c>
    </row>
    <row r="69" spans="1:3" ht="13">
      <c r="A69" s="32" t="s">
        <v>1661</v>
      </c>
      <c r="B69" s="32" t="s">
        <v>144</v>
      </c>
      <c r="C69" s="32" t="s">
        <v>144</v>
      </c>
    </row>
    <row r="70" spans="1:3" ht="13">
      <c r="A70" s="32" t="s">
        <v>1574</v>
      </c>
      <c r="B70" s="32" t="s">
        <v>144</v>
      </c>
      <c r="C70" s="32" t="s">
        <v>571</v>
      </c>
    </row>
    <row r="71" spans="1:3" ht="13">
      <c r="A71" s="32" t="s">
        <v>1696</v>
      </c>
      <c r="B71" s="32" t="s">
        <v>308</v>
      </c>
      <c r="C71" s="32" t="s">
        <v>308</v>
      </c>
    </row>
    <row r="72" spans="1:3" ht="13">
      <c r="A72" s="32" t="s">
        <v>1626</v>
      </c>
      <c r="B72" s="32" t="s">
        <v>55</v>
      </c>
      <c r="C72" s="32" t="s">
        <v>55</v>
      </c>
    </row>
    <row r="73" spans="1:3" ht="13">
      <c r="A73" s="32" t="s">
        <v>1662</v>
      </c>
      <c r="B73" s="32" t="s">
        <v>144</v>
      </c>
      <c r="C73" s="32" t="s">
        <v>144</v>
      </c>
    </row>
    <row r="74" spans="1:3" ht="13">
      <c r="A74" s="32" t="s">
        <v>1697</v>
      </c>
      <c r="B74" s="32" t="s">
        <v>308</v>
      </c>
      <c r="C74" s="32" t="s">
        <v>308</v>
      </c>
    </row>
    <row r="75" spans="1:3" ht="13">
      <c r="A75" s="32" t="s">
        <v>1582</v>
      </c>
      <c r="B75" s="32" t="s">
        <v>464</v>
      </c>
      <c r="C75" s="32" t="s">
        <v>144</v>
      </c>
    </row>
    <row r="76" spans="1:3" ht="13">
      <c r="A76" s="32" t="s">
        <v>1663</v>
      </c>
      <c r="B76" s="32" t="s">
        <v>144</v>
      </c>
      <c r="C76" s="32" t="s">
        <v>144</v>
      </c>
    </row>
    <row r="77" spans="1:3" ht="13">
      <c r="A77" s="32" t="s">
        <v>1664</v>
      </c>
      <c r="B77" s="32" t="s">
        <v>144</v>
      </c>
      <c r="C77" s="32" t="s">
        <v>144</v>
      </c>
    </row>
    <row r="78" spans="1:3" ht="13">
      <c r="A78" s="32" t="s">
        <v>1627</v>
      </c>
      <c r="B78" s="32" t="s">
        <v>55</v>
      </c>
      <c r="C78" s="32" t="s">
        <v>55</v>
      </c>
    </row>
    <row r="79" spans="1:3" ht="13">
      <c r="A79" s="32" t="s">
        <v>1753</v>
      </c>
      <c r="B79" s="32" t="s">
        <v>571</v>
      </c>
      <c r="C79" s="32" t="s">
        <v>571</v>
      </c>
    </row>
    <row r="80" spans="1:3" ht="13">
      <c r="A80" s="32" t="s">
        <v>1754</v>
      </c>
      <c r="B80" s="32" t="s">
        <v>571</v>
      </c>
      <c r="C80" s="32" t="s">
        <v>571</v>
      </c>
    </row>
    <row r="81" spans="1:3" ht="13">
      <c r="A81" s="32" t="s">
        <v>1714</v>
      </c>
      <c r="B81" s="32" t="s">
        <v>464</v>
      </c>
      <c r="C81" s="32" t="s">
        <v>464</v>
      </c>
    </row>
    <row r="82" spans="1:3" ht="13">
      <c r="A82" s="32" t="s">
        <v>1665</v>
      </c>
      <c r="B82" s="32" t="s">
        <v>144</v>
      </c>
      <c r="C82" s="32" t="s">
        <v>144</v>
      </c>
    </row>
    <row r="83" spans="1:3" ht="13">
      <c r="A83" s="32" t="s">
        <v>1628</v>
      </c>
      <c r="B83" s="32" t="s">
        <v>55</v>
      </c>
      <c r="C83" s="32" t="s">
        <v>55</v>
      </c>
    </row>
    <row r="84" spans="1:3" ht="13">
      <c r="A84" s="32" t="s">
        <v>1698</v>
      </c>
      <c r="B84" s="32" t="s">
        <v>308</v>
      </c>
      <c r="C84" s="32" t="s">
        <v>308</v>
      </c>
    </row>
    <row r="85" spans="1:3" ht="13">
      <c r="A85" s="32" t="s">
        <v>1715</v>
      </c>
      <c r="B85" s="32" t="s">
        <v>464</v>
      </c>
      <c r="C85" s="32" t="s">
        <v>464</v>
      </c>
    </row>
    <row r="86" spans="1:3" ht="13">
      <c r="A86" s="32" t="s">
        <v>1666</v>
      </c>
      <c r="B86" s="32" t="s">
        <v>144</v>
      </c>
      <c r="C86" s="32" t="s">
        <v>144</v>
      </c>
    </row>
    <row r="87" spans="1:3" ht="13">
      <c r="A87" s="32" t="s">
        <v>1755</v>
      </c>
      <c r="B87" s="32" t="s">
        <v>571</v>
      </c>
      <c r="C87" s="32" t="s">
        <v>571</v>
      </c>
    </row>
    <row r="88" spans="1:3" ht="13">
      <c r="A88" s="32" t="s">
        <v>1667</v>
      </c>
      <c r="B88" s="32" t="s">
        <v>144</v>
      </c>
      <c r="C88" s="32" t="s">
        <v>144</v>
      </c>
    </row>
    <row r="89" spans="1:3" ht="13">
      <c r="A89" s="32" t="s">
        <v>1668</v>
      </c>
      <c r="B89" s="32" t="s">
        <v>144</v>
      </c>
      <c r="C89" s="32" t="s">
        <v>144</v>
      </c>
    </row>
    <row r="90" spans="1:3" ht="13">
      <c r="A90" s="32" t="s">
        <v>1756</v>
      </c>
      <c r="B90" s="32" t="s">
        <v>571</v>
      </c>
      <c r="C90" s="32" t="s">
        <v>571</v>
      </c>
    </row>
    <row r="91" spans="1:3" ht="13">
      <c r="A91" s="32" t="s">
        <v>1716</v>
      </c>
      <c r="B91" s="32" t="s">
        <v>464</v>
      </c>
      <c r="C91" s="32" t="s">
        <v>464</v>
      </c>
    </row>
    <row r="92" spans="1:3" ht="13">
      <c r="A92" s="32" t="s">
        <v>1757</v>
      </c>
      <c r="B92" s="32" t="s">
        <v>571</v>
      </c>
      <c r="C92" s="32" t="s">
        <v>571</v>
      </c>
    </row>
    <row r="93" spans="1:3" ht="13">
      <c r="A93" s="32" t="s">
        <v>1583</v>
      </c>
      <c r="B93" s="32" t="s">
        <v>464</v>
      </c>
      <c r="C93" s="32" t="s">
        <v>144</v>
      </c>
    </row>
    <row r="94" spans="1:3" ht="13">
      <c r="A94" s="32" t="s">
        <v>1717</v>
      </c>
      <c r="B94" s="32" t="s">
        <v>464</v>
      </c>
      <c r="C94" s="32" t="s">
        <v>464</v>
      </c>
    </row>
    <row r="95" spans="1:3" ht="13">
      <c r="A95" s="32" t="s">
        <v>1758</v>
      </c>
      <c r="B95" s="32" t="s">
        <v>571</v>
      </c>
      <c r="C95" s="32" t="s">
        <v>571</v>
      </c>
    </row>
    <row r="96" spans="1:3" ht="13">
      <c r="A96" s="32" t="s">
        <v>1669</v>
      </c>
      <c r="B96" s="32" t="s">
        <v>144</v>
      </c>
      <c r="C96" s="32" t="s">
        <v>144</v>
      </c>
    </row>
    <row r="97" spans="1:3" ht="13">
      <c r="A97" s="32" t="s">
        <v>1759</v>
      </c>
      <c r="B97" s="32" t="s">
        <v>571</v>
      </c>
      <c r="C97" s="32" t="s">
        <v>571</v>
      </c>
    </row>
    <row r="98" spans="1:3" ht="13">
      <c r="A98" s="32" t="s">
        <v>1718</v>
      </c>
      <c r="B98" s="32" t="s">
        <v>464</v>
      </c>
      <c r="C98" s="32" t="s">
        <v>464</v>
      </c>
    </row>
    <row r="99" spans="1:3" ht="13">
      <c r="A99" s="32" t="s">
        <v>1760</v>
      </c>
      <c r="B99" s="32" t="s">
        <v>571</v>
      </c>
      <c r="C99" s="32" t="s">
        <v>571</v>
      </c>
    </row>
    <row r="100" spans="1:3" ht="13">
      <c r="A100" s="32" t="s">
        <v>1719</v>
      </c>
      <c r="B100" s="32" t="s">
        <v>464</v>
      </c>
      <c r="C100" s="32" t="s">
        <v>464</v>
      </c>
    </row>
    <row r="101" spans="1:3" ht="13">
      <c r="A101" s="32" t="s">
        <v>1629</v>
      </c>
      <c r="B101" s="32" t="s">
        <v>55</v>
      </c>
      <c r="C101" s="32" t="s">
        <v>571</v>
      </c>
    </row>
    <row r="102" spans="1:3" ht="13">
      <c r="A102" s="32" t="s">
        <v>1575</v>
      </c>
      <c r="B102" s="32" t="s">
        <v>144</v>
      </c>
      <c r="C102" s="32" t="s">
        <v>144</v>
      </c>
    </row>
    <row r="103" spans="1:3" ht="13">
      <c r="A103" s="32" t="s">
        <v>1670</v>
      </c>
      <c r="B103" s="32" t="s">
        <v>144</v>
      </c>
      <c r="C103" s="32" t="s">
        <v>144</v>
      </c>
    </row>
    <row r="104" spans="1:3" ht="13">
      <c r="A104" s="32" t="s">
        <v>1761</v>
      </c>
      <c r="B104" s="32" t="s">
        <v>571</v>
      </c>
      <c r="C104" s="32" t="s">
        <v>571</v>
      </c>
    </row>
    <row r="105" spans="1:3" ht="13">
      <c r="A105" s="32" t="s">
        <v>1671</v>
      </c>
      <c r="B105" s="32" t="s">
        <v>144</v>
      </c>
      <c r="C105" s="32" t="s">
        <v>144</v>
      </c>
    </row>
    <row r="106" spans="1:3" ht="13">
      <c r="A106" s="32" t="s">
        <v>1630</v>
      </c>
      <c r="B106" s="32" t="s">
        <v>55</v>
      </c>
      <c r="C106" s="32" t="s">
        <v>55</v>
      </c>
    </row>
    <row r="107" spans="1:3" ht="13">
      <c r="A107" s="32" t="s">
        <v>1672</v>
      </c>
      <c r="B107" s="32" t="s">
        <v>144</v>
      </c>
      <c r="C107" s="32" t="s">
        <v>144</v>
      </c>
    </row>
    <row r="108" spans="1:3" ht="13">
      <c r="A108" s="32" t="s">
        <v>1720</v>
      </c>
      <c r="B108" s="32" t="s">
        <v>464</v>
      </c>
      <c r="C108" s="32" t="s">
        <v>464</v>
      </c>
    </row>
    <row r="109" spans="1:3" ht="13">
      <c r="A109" s="32" t="s">
        <v>1699</v>
      </c>
      <c r="B109" s="32" t="s">
        <v>308</v>
      </c>
      <c r="C109" s="32" t="s">
        <v>308</v>
      </c>
    </row>
    <row r="110" spans="1:3" ht="13">
      <c r="A110" s="32" t="s">
        <v>1762</v>
      </c>
      <c r="B110" s="32" t="s">
        <v>571</v>
      </c>
      <c r="C110" s="32" t="s">
        <v>571</v>
      </c>
    </row>
    <row r="111" spans="1:3" ht="13">
      <c r="A111" s="32" t="s">
        <v>1673</v>
      </c>
      <c r="B111" s="32" t="s">
        <v>144</v>
      </c>
      <c r="C111" s="32" t="s">
        <v>144</v>
      </c>
    </row>
    <row r="112" spans="1:3" ht="13">
      <c r="A112" s="32" t="s">
        <v>1721</v>
      </c>
      <c r="B112" s="32" t="s">
        <v>464</v>
      </c>
      <c r="C112" s="32" t="s">
        <v>464</v>
      </c>
    </row>
    <row r="113" spans="1:3" ht="13">
      <c r="A113" s="32" t="s">
        <v>1700</v>
      </c>
      <c r="B113" s="32" t="s">
        <v>308</v>
      </c>
      <c r="C113" s="32" t="s">
        <v>308</v>
      </c>
    </row>
    <row r="114" spans="1:3" ht="13">
      <c r="A114" s="32" t="s">
        <v>1763</v>
      </c>
      <c r="B114" s="32" t="s">
        <v>571</v>
      </c>
      <c r="C114" s="32" t="s">
        <v>571</v>
      </c>
    </row>
    <row r="115" spans="1:3" ht="13">
      <c r="A115" s="32" t="s">
        <v>1701</v>
      </c>
      <c r="B115" s="32" t="s">
        <v>308</v>
      </c>
      <c r="C115" s="32" t="s">
        <v>308</v>
      </c>
    </row>
    <row r="116" spans="1:3" ht="13">
      <c r="A116" s="32" t="s">
        <v>1722</v>
      </c>
      <c r="B116" s="32" t="s">
        <v>464</v>
      </c>
      <c r="C116" s="32" t="s">
        <v>464</v>
      </c>
    </row>
    <row r="117" spans="1:3" ht="13">
      <c r="A117" s="32" t="s">
        <v>1674</v>
      </c>
      <c r="B117" s="32" t="s">
        <v>144</v>
      </c>
      <c r="C117" s="32" t="s">
        <v>144</v>
      </c>
    </row>
    <row r="118" spans="1:3" ht="13">
      <c r="A118" s="32" t="s">
        <v>1567</v>
      </c>
      <c r="B118" s="32" t="s">
        <v>55</v>
      </c>
      <c r="C118" s="32" t="s">
        <v>464</v>
      </c>
    </row>
    <row r="119" spans="1:3" ht="13">
      <c r="A119" s="32" t="s">
        <v>1764</v>
      </c>
      <c r="B119" s="32" t="s">
        <v>571</v>
      </c>
      <c r="C119" s="32" t="s">
        <v>571</v>
      </c>
    </row>
    <row r="120" spans="1:3" ht="13">
      <c r="A120" s="32" t="s">
        <v>1765</v>
      </c>
      <c r="B120" s="32" t="s">
        <v>571</v>
      </c>
      <c r="C120" s="32" t="s">
        <v>571</v>
      </c>
    </row>
    <row r="121" spans="1:3" ht="13">
      <c r="A121" s="32" t="s">
        <v>1766</v>
      </c>
      <c r="B121" s="32" t="s">
        <v>571</v>
      </c>
      <c r="C121" s="32" t="s">
        <v>571</v>
      </c>
    </row>
    <row r="122" spans="1:3" ht="13">
      <c r="A122" s="32" t="s">
        <v>1675</v>
      </c>
      <c r="B122" s="32" t="s">
        <v>144</v>
      </c>
      <c r="C122" s="32" t="s">
        <v>144</v>
      </c>
    </row>
    <row r="123" spans="1:3" ht="13">
      <c r="A123" s="32" t="s">
        <v>1723</v>
      </c>
      <c r="B123" s="32" t="s">
        <v>464</v>
      </c>
      <c r="C123" s="32" t="s">
        <v>464</v>
      </c>
    </row>
    <row r="124" spans="1:3" ht="13">
      <c r="A124" s="32" t="s">
        <v>1767</v>
      </c>
      <c r="B124" s="32" t="s">
        <v>571</v>
      </c>
      <c r="C124" s="32" t="s">
        <v>571</v>
      </c>
    </row>
    <row r="125" spans="1:3" ht="13">
      <c r="A125" s="32" t="s">
        <v>1631</v>
      </c>
      <c r="B125" s="32" t="s">
        <v>55</v>
      </c>
      <c r="C125" s="32" t="s">
        <v>55</v>
      </c>
    </row>
    <row r="126" spans="1:3" ht="13">
      <c r="A126" s="32" t="s">
        <v>1676</v>
      </c>
      <c r="B126" s="32" t="s">
        <v>144</v>
      </c>
      <c r="C126" s="32" t="s">
        <v>144</v>
      </c>
    </row>
    <row r="127" spans="1:3" ht="13">
      <c r="A127" s="32" t="s">
        <v>1768</v>
      </c>
      <c r="B127" s="32" t="s">
        <v>571</v>
      </c>
      <c r="C127" s="32" t="s">
        <v>571</v>
      </c>
    </row>
    <row r="128" spans="1:3" ht="13">
      <c r="A128" s="32" t="s">
        <v>1724</v>
      </c>
      <c r="B128" s="32" t="s">
        <v>464</v>
      </c>
      <c r="C128" s="32" t="s">
        <v>464</v>
      </c>
    </row>
    <row r="129" spans="1:3" ht="13">
      <c r="A129" s="32" t="s">
        <v>1590</v>
      </c>
      <c r="B129" s="32" t="s">
        <v>571</v>
      </c>
      <c r="C129" s="32" t="s">
        <v>571</v>
      </c>
    </row>
    <row r="130" spans="1:3" ht="13">
      <c r="A130" s="32" t="s">
        <v>1677</v>
      </c>
      <c r="B130" s="32" t="s">
        <v>144</v>
      </c>
      <c r="C130" s="32" t="s">
        <v>144</v>
      </c>
    </row>
    <row r="131" spans="1:3" ht="13">
      <c r="A131" s="32" t="s">
        <v>1702</v>
      </c>
      <c r="B131" s="32" t="s">
        <v>308</v>
      </c>
      <c r="C131" s="32" t="s">
        <v>308</v>
      </c>
    </row>
    <row r="132" spans="1:3" ht="13">
      <c r="A132" s="32" t="s">
        <v>1769</v>
      </c>
      <c r="B132" s="32" t="s">
        <v>571</v>
      </c>
      <c r="C132" s="32" t="s">
        <v>571</v>
      </c>
    </row>
    <row r="133" spans="1:3" ht="13">
      <c r="A133" s="32" t="s">
        <v>1591</v>
      </c>
      <c r="B133" s="32" t="s">
        <v>571</v>
      </c>
      <c r="C133" s="32" t="s">
        <v>571</v>
      </c>
    </row>
    <row r="134" spans="1:3" ht="13">
      <c r="A134" s="32" t="s">
        <v>1678</v>
      </c>
      <c r="B134" s="32" t="s">
        <v>144</v>
      </c>
      <c r="C134" s="32" t="s">
        <v>144</v>
      </c>
    </row>
    <row r="135" spans="1:3" ht="13">
      <c r="A135" s="32" t="s">
        <v>1586</v>
      </c>
      <c r="B135" s="32" t="s">
        <v>10</v>
      </c>
      <c r="C135" s="32" t="s">
        <v>571</v>
      </c>
    </row>
    <row r="136" spans="1:3" ht="13">
      <c r="A136" s="32" t="s">
        <v>1587</v>
      </c>
      <c r="B136" s="32" t="s">
        <v>10</v>
      </c>
      <c r="C136" s="32" t="s">
        <v>10</v>
      </c>
    </row>
    <row r="137" spans="1:3" ht="13">
      <c r="A137" s="32" t="s">
        <v>1735</v>
      </c>
      <c r="B137" s="32" t="s">
        <v>10</v>
      </c>
      <c r="C137" s="32" t="s">
        <v>10</v>
      </c>
    </row>
    <row r="138" spans="1:3" ht="13">
      <c r="A138" s="32" t="s">
        <v>1736</v>
      </c>
      <c r="B138" s="32" t="s">
        <v>10</v>
      </c>
      <c r="C138" s="32" t="s">
        <v>10</v>
      </c>
    </row>
    <row r="139" spans="1:3" ht="13">
      <c r="A139" s="32" t="s">
        <v>1632</v>
      </c>
      <c r="B139" s="32" t="s">
        <v>55</v>
      </c>
      <c r="C139" s="32" t="s">
        <v>55</v>
      </c>
    </row>
    <row r="140" spans="1:3" ht="13">
      <c r="A140" s="32" t="s">
        <v>1633</v>
      </c>
      <c r="B140" s="32" t="s">
        <v>55</v>
      </c>
      <c r="C140" s="32" t="s">
        <v>55</v>
      </c>
    </row>
    <row r="141" spans="1:3" ht="13">
      <c r="A141" s="32" t="s">
        <v>1634</v>
      </c>
      <c r="B141" s="32" t="s">
        <v>55</v>
      </c>
      <c r="C141" s="32" t="s">
        <v>55</v>
      </c>
    </row>
    <row r="142" spans="1:3" ht="13">
      <c r="A142" s="32" t="s">
        <v>1578</v>
      </c>
      <c r="B142" s="32" t="s">
        <v>308</v>
      </c>
      <c r="C142" s="32" t="s">
        <v>308</v>
      </c>
    </row>
    <row r="143" spans="1:3" ht="13">
      <c r="A143" s="32" t="s">
        <v>1703</v>
      </c>
      <c r="B143" s="32" t="s">
        <v>308</v>
      </c>
      <c r="C143" s="32" t="s">
        <v>308</v>
      </c>
    </row>
    <row r="144" spans="1:3" ht="13">
      <c r="A144" s="32" t="s">
        <v>1704</v>
      </c>
      <c r="B144" s="32" t="s">
        <v>308</v>
      </c>
      <c r="C144" s="32" t="s">
        <v>308</v>
      </c>
    </row>
    <row r="145" spans="1:3" ht="13">
      <c r="A145" s="32" t="s">
        <v>1579</v>
      </c>
      <c r="B145" s="32" t="s">
        <v>308</v>
      </c>
      <c r="C145" s="32" t="s">
        <v>10</v>
      </c>
    </row>
    <row r="146" spans="1:3" ht="13">
      <c r="A146" s="32" t="s">
        <v>1705</v>
      </c>
      <c r="B146" s="32" t="s">
        <v>308</v>
      </c>
      <c r="C146" s="32" t="s">
        <v>308</v>
      </c>
    </row>
    <row r="147" spans="1:3" ht="13">
      <c r="A147" s="32" t="s">
        <v>1706</v>
      </c>
      <c r="B147" s="32" t="s">
        <v>308</v>
      </c>
      <c r="C147" s="32" t="s">
        <v>308</v>
      </c>
    </row>
    <row r="148" spans="1:3" ht="13">
      <c r="A148" s="32" t="s">
        <v>1707</v>
      </c>
      <c r="B148" s="32" t="s">
        <v>308</v>
      </c>
      <c r="C148" s="32" t="s">
        <v>308</v>
      </c>
    </row>
    <row r="149" spans="1:3" ht="13">
      <c r="A149" s="32" t="s">
        <v>1708</v>
      </c>
      <c r="B149" s="32" t="s">
        <v>308</v>
      </c>
      <c r="C149" s="32" t="s">
        <v>571</v>
      </c>
    </row>
    <row r="150" spans="1:3" ht="13">
      <c r="A150" s="32" t="s">
        <v>1580</v>
      </c>
      <c r="B150" s="32" t="s">
        <v>308</v>
      </c>
      <c r="C150" s="32" t="s">
        <v>308</v>
      </c>
    </row>
    <row r="151" spans="1:3" ht="13">
      <c r="A151" s="32" t="s">
        <v>1709</v>
      </c>
      <c r="B151" s="32" t="s">
        <v>308</v>
      </c>
      <c r="C151" s="32" t="s">
        <v>308</v>
      </c>
    </row>
    <row r="152" spans="1:3" ht="13">
      <c r="A152" s="32" t="s">
        <v>1710</v>
      </c>
      <c r="B152" s="32" t="s">
        <v>308</v>
      </c>
      <c r="C152" s="32" t="s">
        <v>308</v>
      </c>
    </row>
    <row r="153" spans="1:3" ht="13">
      <c r="A153" s="32" t="s">
        <v>1711</v>
      </c>
      <c r="B153" s="32" t="s">
        <v>308</v>
      </c>
      <c r="C153" s="32" t="s">
        <v>308</v>
      </c>
    </row>
    <row r="154" spans="1:3" ht="13">
      <c r="A154" s="32" t="s">
        <v>1712</v>
      </c>
      <c r="B154" s="32" t="s">
        <v>308</v>
      </c>
      <c r="C154" s="32" t="s">
        <v>308</v>
      </c>
    </row>
    <row r="155" spans="1:3" ht="13">
      <c r="A155" s="32" t="s">
        <v>1713</v>
      </c>
      <c r="B155" s="32" t="s">
        <v>308</v>
      </c>
      <c r="C155" s="32" t="s">
        <v>308</v>
      </c>
    </row>
    <row r="156" spans="1:3" ht="13">
      <c r="A156" s="32" t="s">
        <v>1725</v>
      </c>
      <c r="B156" s="32" t="s">
        <v>464</v>
      </c>
      <c r="C156" s="32" t="s">
        <v>464</v>
      </c>
    </row>
    <row r="157" spans="1:3" ht="13">
      <c r="A157" s="32" t="s">
        <v>1726</v>
      </c>
      <c r="B157" s="32" t="s">
        <v>464</v>
      </c>
      <c r="C157" s="32" t="s">
        <v>464</v>
      </c>
    </row>
    <row r="158" spans="1:3" ht="13">
      <c r="A158" s="32" t="s">
        <v>1727</v>
      </c>
      <c r="B158" s="32" t="s">
        <v>464</v>
      </c>
      <c r="C158" s="32" t="s">
        <v>464</v>
      </c>
    </row>
    <row r="159" spans="1:3" ht="13">
      <c r="A159" s="32" t="s">
        <v>1728</v>
      </c>
      <c r="B159" s="32" t="s">
        <v>464</v>
      </c>
      <c r="C159" s="32" t="s">
        <v>464</v>
      </c>
    </row>
    <row r="160" spans="1:3" ht="13">
      <c r="A160" s="32" t="s">
        <v>1729</v>
      </c>
      <c r="B160" s="32" t="s">
        <v>464</v>
      </c>
      <c r="C160" s="32" t="s">
        <v>464</v>
      </c>
    </row>
    <row r="161" spans="1:3" ht="13">
      <c r="A161" s="32" t="s">
        <v>1730</v>
      </c>
      <c r="B161" s="32" t="s">
        <v>464</v>
      </c>
      <c r="C161" s="32" t="s">
        <v>464</v>
      </c>
    </row>
    <row r="162" spans="1:3" ht="13">
      <c r="A162" s="32" t="s">
        <v>1731</v>
      </c>
      <c r="B162" s="32" t="s">
        <v>464</v>
      </c>
      <c r="C162" s="32" t="s">
        <v>464</v>
      </c>
    </row>
    <row r="163" spans="1:3" ht="13">
      <c r="A163" s="32" t="s">
        <v>1737</v>
      </c>
      <c r="B163" s="32" t="s">
        <v>10</v>
      </c>
      <c r="C163" s="32" t="s">
        <v>10</v>
      </c>
    </row>
    <row r="164" spans="1:3" ht="13">
      <c r="A164" s="32" t="s">
        <v>1588</v>
      </c>
      <c r="B164" s="32" t="s">
        <v>10</v>
      </c>
      <c r="C164" s="32" t="s">
        <v>571</v>
      </c>
    </row>
    <row r="165" spans="1:3" ht="13">
      <c r="A165" s="32" t="s">
        <v>1589</v>
      </c>
      <c r="B165" s="32" t="s">
        <v>10</v>
      </c>
      <c r="C165" s="32" t="s">
        <v>10</v>
      </c>
    </row>
    <row r="166" spans="1:3" ht="13">
      <c r="A166" s="32" t="s">
        <v>1738</v>
      </c>
      <c r="B166" s="32" t="s">
        <v>10</v>
      </c>
      <c r="C166" s="32" t="s">
        <v>10</v>
      </c>
    </row>
    <row r="167" spans="1:3" ht="13">
      <c r="A167" s="32" t="s">
        <v>1605</v>
      </c>
      <c r="B167" s="32" t="s">
        <v>28</v>
      </c>
      <c r="C167" s="32" t="s">
        <v>28</v>
      </c>
    </row>
    <row r="168" spans="1:3" ht="13">
      <c r="A168" s="32" t="s">
        <v>1606</v>
      </c>
      <c r="B168" s="32" t="s">
        <v>28</v>
      </c>
      <c r="C168" s="32" t="s">
        <v>28</v>
      </c>
    </row>
    <row r="169" spans="1:3" ht="13">
      <c r="A169" s="32" t="s">
        <v>1607</v>
      </c>
      <c r="B169" s="32" t="s">
        <v>28</v>
      </c>
      <c r="C169" s="32" t="s">
        <v>28</v>
      </c>
    </row>
    <row r="170" spans="1:3" ht="13">
      <c r="A170" s="32" t="s">
        <v>1608</v>
      </c>
      <c r="B170" s="32" t="s">
        <v>28</v>
      </c>
      <c r="C170" s="32" t="s">
        <v>28</v>
      </c>
    </row>
    <row r="171" spans="1:3" ht="13">
      <c r="A171" s="32" t="s">
        <v>1609</v>
      </c>
      <c r="B171" s="32" t="s">
        <v>28</v>
      </c>
      <c r="C171" s="32" t="s">
        <v>28</v>
      </c>
    </row>
    <row r="172" spans="1:3" ht="13">
      <c r="A172" s="32" t="s">
        <v>1610</v>
      </c>
      <c r="B172" s="32" t="s">
        <v>28</v>
      </c>
      <c r="C172" s="32" t="s">
        <v>28</v>
      </c>
    </row>
    <row r="173" spans="1:3" ht="13">
      <c r="A173" s="32" t="s">
        <v>1611</v>
      </c>
      <c r="B173" s="32" t="s">
        <v>28</v>
      </c>
      <c r="C173" s="32" t="s">
        <v>28</v>
      </c>
    </row>
    <row r="174" spans="1:3" ht="13">
      <c r="A174" s="32" t="s">
        <v>1612</v>
      </c>
      <c r="B174" s="32" t="s">
        <v>28</v>
      </c>
      <c r="C174" s="32" t="s">
        <v>28</v>
      </c>
    </row>
    <row r="175" spans="1:3" ht="13">
      <c r="A175" s="32" t="s">
        <v>1613</v>
      </c>
      <c r="B175" s="32" t="s">
        <v>28</v>
      </c>
      <c r="C175" s="32" t="s">
        <v>28</v>
      </c>
    </row>
    <row r="176" spans="1:3" ht="13">
      <c r="A176" s="32" t="s">
        <v>1614</v>
      </c>
      <c r="B176" s="32" t="s">
        <v>28</v>
      </c>
      <c r="C176" s="32" t="s">
        <v>28</v>
      </c>
    </row>
    <row r="177" spans="1:3" ht="13">
      <c r="A177" s="32" t="s">
        <v>1615</v>
      </c>
      <c r="B177" s="32" t="s">
        <v>28</v>
      </c>
      <c r="C177" s="32" t="s">
        <v>28</v>
      </c>
    </row>
    <row r="178" spans="1:3" ht="13">
      <c r="A178" s="32" t="s">
        <v>1592</v>
      </c>
      <c r="B178" s="32" t="s">
        <v>571</v>
      </c>
      <c r="C178" s="32" t="s">
        <v>571</v>
      </c>
    </row>
    <row r="179" spans="1:3" ht="13">
      <c r="A179" s="32" t="s">
        <v>1770</v>
      </c>
      <c r="B179" s="32" t="s">
        <v>571</v>
      </c>
      <c r="C179" s="32" t="s">
        <v>571</v>
      </c>
    </row>
    <row r="180" spans="1:3" ht="13">
      <c r="A180" s="32" t="s">
        <v>1593</v>
      </c>
      <c r="B180" s="32" t="s">
        <v>571</v>
      </c>
      <c r="C180" s="32" t="s">
        <v>571</v>
      </c>
    </row>
    <row r="181" spans="1:3" ht="13">
      <c r="A181" s="32" t="s">
        <v>1771</v>
      </c>
      <c r="B181" s="32" t="s">
        <v>571</v>
      </c>
      <c r="C181" s="32" t="s">
        <v>571</v>
      </c>
    </row>
    <row r="182" spans="1:3" ht="13">
      <c r="A182" s="32" t="s">
        <v>1772</v>
      </c>
      <c r="B182" s="32" t="s">
        <v>571</v>
      </c>
      <c r="C182" s="32" t="s">
        <v>571</v>
      </c>
    </row>
    <row r="183" spans="1:3" ht="13">
      <c r="A183" s="32" t="s">
        <v>1773</v>
      </c>
      <c r="B183" s="32" t="s">
        <v>571</v>
      </c>
      <c r="C183" s="32" t="s">
        <v>571</v>
      </c>
    </row>
    <row r="184" spans="1:3" ht="13">
      <c r="A184" s="32" t="s">
        <v>1679</v>
      </c>
      <c r="B184" s="32" t="s">
        <v>144</v>
      </c>
      <c r="C184" s="32" t="s">
        <v>144</v>
      </c>
    </row>
    <row r="185" spans="1:3" ht="13">
      <c r="A185" s="32" t="s">
        <v>1680</v>
      </c>
      <c r="B185" s="32" t="s">
        <v>144</v>
      </c>
      <c r="C185" s="32" t="s">
        <v>144</v>
      </c>
    </row>
    <row r="186" spans="1:3" ht="13">
      <c r="A186" s="32" t="s">
        <v>1681</v>
      </c>
      <c r="B186" s="32" t="s">
        <v>144</v>
      </c>
      <c r="C186" s="32" t="s">
        <v>144</v>
      </c>
    </row>
    <row r="187" spans="1:3" ht="13">
      <c r="A187" s="32" t="s">
        <v>1682</v>
      </c>
      <c r="B187" s="32" t="s">
        <v>144</v>
      </c>
      <c r="C187" s="32" t="s">
        <v>144</v>
      </c>
    </row>
    <row r="188" spans="1:3" ht="13">
      <c r="A188" s="32" t="s">
        <v>1683</v>
      </c>
      <c r="B188" s="32" t="s">
        <v>144</v>
      </c>
      <c r="C188" s="32" t="s">
        <v>144</v>
      </c>
    </row>
    <row r="189" spans="1:3" ht="13">
      <c r="A189" s="32" t="s">
        <v>1684</v>
      </c>
      <c r="B189" s="32" t="s">
        <v>144</v>
      </c>
      <c r="C189" s="32" t="s">
        <v>144</v>
      </c>
    </row>
    <row r="190" spans="1:3" ht="13">
      <c r="A190" s="32" t="s">
        <v>1774</v>
      </c>
      <c r="B190" s="32" t="s">
        <v>571</v>
      </c>
      <c r="C190" s="32" t="s">
        <v>571</v>
      </c>
    </row>
    <row r="191" spans="1:3" ht="13">
      <c r="A191" s="32" t="s">
        <v>1775</v>
      </c>
      <c r="B191" s="32" t="s">
        <v>571</v>
      </c>
      <c r="C191" s="32" t="s">
        <v>571</v>
      </c>
    </row>
    <row r="192" spans="1:3" ht="13">
      <c r="A192" s="32" t="s">
        <v>1776</v>
      </c>
      <c r="B192" s="32" t="s">
        <v>571</v>
      </c>
      <c r="C192" s="32" t="s">
        <v>571</v>
      </c>
    </row>
    <row r="193" spans="1:3" ht="13">
      <c r="A193" s="32" t="s">
        <v>1777</v>
      </c>
      <c r="B193" s="32" t="s">
        <v>571</v>
      </c>
      <c r="C193" s="32" t="s">
        <v>571</v>
      </c>
    </row>
    <row r="194" spans="1:3" ht="13">
      <c r="A194" s="32" t="s">
        <v>1778</v>
      </c>
      <c r="B194" s="32" t="s">
        <v>571</v>
      </c>
      <c r="C194" s="32" t="s">
        <v>571</v>
      </c>
    </row>
    <row r="195" spans="1:3" ht="13">
      <c r="A195" s="32" t="s">
        <v>1594</v>
      </c>
      <c r="B195" s="32" t="s">
        <v>571</v>
      </c>
      <c r="C195" s="32" t="s">
        <v>571</v>
      </c>
    </row>
    <row r="196" spans="1:3" ht="13">
      <c r="A196" s="32" t="s">
        <v>1779</v>
      </c>
      <c r="B196" s="32" t="s">
        <v>571</v>
      </c>
      <c r="C196" s="32" t="s">
        <v>571</v>
      </c>
    </row>
    <row r="197" spans="1:3" ht="13">
      <c r="A197" s="32" t="s">
        <v>1780</v>
      </c>
      <c r="B197" s="32" t="s">
        <v>571</v>
      </c>
      <c r="C197" s="32" t="s">
        <v>571</v>
      </c>
    </row>
    <row r="198" spans="1:3" ht="13">
      <c r="A198" s="32" t="s">
        <v>1781</v>
      </c>
      <c r="B198" s="32" t="s">
        <v>571</v>
      </c>
      <c r="C198" s="32" t="s">
        <v>571</v>
      </c>
    </row>
    <row r="199" spans="1:3" ht="13">
      <c r="A199" s="32" t="s">
        <v>1595</v>
      </c>
      <c r="B199" s="32" t="s">
        <v>571</v>
      </c>
      <c r="C199" s="32" t="s">
        <v>144</v>
      </c>
    </row>
    <row r="200" spans="1:3" ht="13">
      <c r="A200" s="32" t="s">
        <v>1782</v>
      </c>
      <c r="B200" s="32" t="s">
        <v>571</v>
      </c>
      <c r="C200" s="32" t="s">
        <v>571</v>
      </c>
    </row>
    <row r="201" spans="1:3" ht="13">
      <c r="A201" s="32" t="s">
        <v>1783</v>
      </c>
      <c r="B201" s="32" t="s">
        <v>571</v>
      </c>
      <c r="C201" s="32" t="s">
        <v>571</v>
      </c>
    </row>
    <row r="202" spans="1:3" ht="13">
      <c r="A202" s="32" t="s">
        <v>1784</v>
      </c>
      <c r="B202" s="32" t="s">
        <v>571</v>
      </c>
      <c r="C202" s="32" t="s">
        <v>571</v>
      </c>
    </row>
    <row r="203" spans="1:3" ht="13">
      <c r="A203" s="32" t="s">
        <v>1785</v>
      </c>
      <c r="B203" s="32" t="s">
        <v>571</v>
      </c>
      <c r="C203" s="32" t="s">
        <v>571</v>
      </c>
    </row>
    <row r="204" spans="1:3" ht="13">
      <c r="A204" s="32" t="s">
        <v>1786</v>
      </c>
      <c r="B204" s="32" t="s">
        <v>571</v>
      </c>
      <c r="C204" s="32" t="s">
        <v>571</v>
      </c>
    </row>
    <row r="205" spans="1:3" ht="13">
      <c r="A205" s="32" t="s">
        <v>1787</v>
      </c>
      <c r="B205" s="32" t="s">
        <v>571</v>
      </c>
      <c r="C205" s="32" t="s">
        <v>571</v>
      </c>
    </row>
    <row r="206" spans="1:3" ht="13">
      <c r="A206" s="32" t="s">
        <v>1788</v>
      </c>
      <c r="B206" s="32" t="s">
        <v>571</v>
      </c>
      <c r="C206" s="32" t="s">
        <v>571</v>
      </c>
    </row>
    <row r="207" spans="1:3" ht="13">
      <c r="A207" s="32" t="s">
        <v>1789</v>
      </c>
      <c r="B207" s="32" t="s">
        <v>571</v>
      </c>
      <c r="C207" s="32" t="s">
        <v>571</v>
      </c>
    </row>
    <row r="208" spans="1:3" ht="13">
      <c r="A208" s="32" t="s">
        <v>1790</v>
      </c>
      <c r="B208" s="32" t="s">
        <v>571</v>
      </c>
      <c r="C208" s="32" t="s">
        <v>571</v>
      </c>
    </row>
    <row r="209" spans="1:3" ht="13">
      <c r="A209" s="32" t="s">
        <v>1791</v>
      </c>
      <c r="B209" s="32" t="s">
        <v>571</v>
      </c>
      <c r="C209" s="32" t="s">
        <v>571</v>
      </c>
    </row>
    <row r="210" spans="1:3" ht="13">
      <c r="A210" s="32" t="s">
        <v>1792</v>
      </c>
      <c r="B210" s="32" t="s">
        <v>571</v>
      </c>
      <c r="C210" s="32" t="s">
        <v>571</v>
      </c>
    </row>
    <row r="211" spans="1:3" ht="13">
      <c r="A211" s="32" t="s">
        <v>1793</v>
      </c>
      <c r="B211" s="32" t="s">
        <v>571</v>
      </c>
      <c r="C211" s="32" t="s">
        <v>571</v>
      </c>
    </row>
    <row r="212" spans="1:3" ht="13">
      <c r="A212" s="32" t="s">
        <v>1794</v>
      </c>
      <c r="B212" s="32" t="s">
        <v>571</v>
      </c>
      <c r="C212" s="32" t="s">
        <v>571</v>
      </c>
    </row>
    <row r="213" spans="1:3" ht="13">
      <c r="A213" s="32" t="s">
        <v>1795</v>
      </c>
      <c r="B213" s="32" t="s">
        <v>571</v>
      </c>
      <c r="C213" s="32" t="s">
        <v>571</v>
      </c>
    </row>
    <row r="214" spans="1:3" ht="13">
      <c r="A214" s="32" t="s">
        <v>1796</v>
      </c>
      <c r="B214" s="32" t="s">
        <v>571</v>
      </c>
      <c r="C214" s="32" t="s">
        <v>571</v>
      </c>
    </row>
    <row r="215" spans="1:3" ht="13">
      <c r="A215" s="32" t="s">
        <v>1797</v>
      </c>
      <c r="B215" s="32" t="s">
        <v>571</v>
      </c>
      <c r="C215" s="32" t="s">
        <v>571</v>
      </c>
    </row>
    <row r="216" spans="1:3" ht="13">
      <c r="A216" s="32" t="s">
        <v>1798</v>
      </c>
      <c r="B216" s="32" t="s">
        <v>571</v>
      </c>
      <c r="C216" s="32" t="s">
        <v>571</v>
      </c>
    </row>
    <row r="217" spans="1:3" ht="13">
      <c r="A217" s="32" t="s">
        <v>1799</v>
      </c>
      <c r="B217" s="32" t="s">
        <v>571</v>
      </c>
      <c r="C217" s="32" t="s">
        <v>571</v>
      </c>
    </row>
    <row r="218" spans="1:3" ht="13">
      <c r="A218" s="32" t="s">
        <v>1800</v>
      </c>
      <c r="B218" s="32" t="s">
        <v>571</v>
      </c>
      <c r="C218" s="32" t="s">
        <v>571</v>
      </c>
    </row>
    <row r="219" spans="1:3" ht="13">
      <c r="A219" s="32" t="s">
        <v>1801</v>
      </c>
      <c r="B219" s="32" t="s">
        <v>571</v>
      </c>
      <c r="C219" s="32" t="s">
        <v>571</v>
      </c>
    </row>
    <row r="220" spans="1:3" ht="13">
      <c r="A220" s="32" t="s">
        <v>1802</v>
      </c>
      <c r="B220" s="32" t="s">
        <v>571</v>
      </c>
      <c r="C220" s="32" t="s">
        <v>571</v>
      </c>
    </row>
    <row r="221" spans="1:3" ht="13">
      <c r="A221" s="32" t="s">
        <v>1803</v>
      </c>
      <c r="B221" s="32" t="s">
        <v>571</v>
      </c>
      <c r="C221" s="32" t="s">
        <v>571</v>
      </c>
    </row>
    <row r="222" spans="1:3" ht="13">
      <c r="A222" s="32" t="s">
        <v>1804</v>
      </c>
      <c r="B222" s="32" t="s">
        <v>571</v>
      </c>
      <c r="C222" s="32" t="s">
        <v>571</v>
      </c>
    </row>
    <row r="223" spans="1:3" ht="13">
      <c r="A223" s="32" t="s">
        <v>1805</v>
      </c>
      <c r="B223" s="32" t="s">
        <v>571</v>
      </c>
      <c r="C223" s="32" t="s">
        <v>571</v>
      </c>
    </row>
    <row r="224" spans="1:3" ht="13">
      <c r="A224" s="32" t="s">
        <v>1806</v>
      </c>
      <c r="B224" s="32" t="s">
        <v>571</v>
      </c>
      <c r="C224" s="32" t="s">
        <v>571</v>
      </c>
    </row>
    <row r="225" spans="1:3" ht="13">
      <c r="A225" s="32" t="s">
        <v>1739</v>
      </c>
      <c r="B225" s="32" t="s">
        <v>10</v>
      </c>
      <c r="C225" s="32" t="s">
        <v>10</v>
      </c>
    </row>
    <row r="226" spans="1:3" ht="13">
      <c r="A226" s="32" t="s">
        <v>1740</v>
      </c>
      <c r="B226" s="32" t="s">
        <v>10</v>
      </c>
      <c r="C226" s="32" t="s">
        <v>10</v>
      </c>
    </row>
    <row r="227" spans="1:3" ht="13">
      <c r="A227" s="32" t="s">
        <v>1741</v>
      </c>
      <c r="B227" s="32" t="s">
        <v>10</v>
      </c>
      <c r="C227" s="32" t="s">
        <v>10</v>
      </c>
    </row>
    <row r="228" spans="1:3" ht="13">
      <c r="A228" s="32" t="s">
        <v>1742</v>
      </c>
      <c r="B228" s="32" t="s">
        <v>10</v>
      </c>
      <c r="C228" s="32" t="s">
        <v>10</v>
      </c>
    </row>
    <row r="229" spans="1:3" ht="13">
      <c r="A229" s="32" t="s">
        <v>1743</v>
      </c>
      <c r="B229" s="32" t="s">
        <v>10</v>
      </c>
      <c r="C229" s="32" t="s">
        <v>10</v>
      </c>
    </row>
    <row r="230" spans="1:3" ht="13">
      <c r="A230" s="32" t="s">
        <v>1744</v>
      </c>
      <c r="B230" s="32" t="s">
        <v>10</v>
      </c>
      <c r="C230" s="32" t="s">
        <v>10</v>
      </c>
    </row>
    <row r="231" spans="1:3" ht="13">
      <c r="A231" s="32" t="s">
        <v>1745</v>
      </c>
      <c r="B231" s="32" t="s">
        <v>10</v>
      </c>
      <c r="C231" s="32" t="s">
        <v>10</v>
      </c>
    </row>
    <row r="232" spans="1:3" ht="13">
      <c r="A232" s="32" t="s">
        <v>1746</v>
      </c>
      <c r="B232" s="32" t="s">
        <v>10</v>
      </c>
      <c r="C232" s="32" t="s">
        <v>10</v>
      </c>
    </row>
    <row r="233" spans="1:3" ht="13">
      <c r="A233" s="32" t="s">
        <v>1747</v>
      </c>
      <c r="B233" s="32" t="s">
        <v>10</v>
      </c>
      <c r="C233" s="32" t="s">
        <v>10</v>
      </c>
    </row>
    <row r="234" spans="1:3" ht="13">
      <c r="A234" s="32" t="s">
        <v>1748</v>
      </c>
      <c r="B234" s="32" t="s">
        <v>10</v>
      </c>
      <c r="C234" s="32" t="s">
        <v>10</v>
      </c>
    </row>
    <row r="235" spans="1:3" ht="13">
      <c r="A235" s="32" t="s">
        <v>1749</v>
      </c>
      <c r="B235" s="32" t="s">
        <v>10</v>
      </c>
      <c r="C235" s="32" t="s">
        <v>10</v>
      </c>
    </row>
    <row r="236" spans="1:3" ht="13">
      <c r="A236" s="32" t="s">
        <v>1750</v>
      </c>
      <c r="B236" s="32" t="s">
        <v>10</v>
      </c>
      <c r="C236" s="32" t="s">
        <v>10</v>
      </c>
    </row>
    <row r="237" spans="1:3" ht="13">
      <c r="A237" s="32" t="s">
        <v>1751</v>
      </c>
      <c r="B237" s="32" t="s">
        <v>10</v>
      </c>
      <c r="C237" s="32" t="s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I999"/>
  <sheetViews>
    <sheetView workbookViewId="0">
      <selection activeCell="A2" sqref="A2"/>
    </sheetView>
  </sheetViews>
  <sheetFormatPr baseColWidth="10" defaultColWidth="12.6640625" defaultRowHeight="15.75" customHeight="1"/>
  <cols>
    <col min="1" max="1" width="96.6640625" customWidth="1"/>
    <col min="2" max="2" width="23.33203125" customWidth="1"/>
    <col min="3" max="4" width="15.1640625" customWidth="1"/>
    <col min="34" max="35" width="18.33203125" customWidth="1"/>
    <col min="36" max="37" width="17.6640625" customWidth="1"/>
    <col min="38" max="38" width="23.6640625" customWidth="1"/>
    <col min="39" max="39" width="20" customWidth="1"/>
    <col min="40" max="40" width="18.6640625" customWidth="1"/>
    <col min="41" max="42" width="18.33203125" customWidth="1"/>
    <col min="43" max="44" width="17.6640625" customWidth="1"/>
    <col min="45" max="45" width="23.6640625" customWidth="1"/>
    <col min="46" max="46" width="20" customWidth="1"/>
    <col min="47" max="47" width="18.6640625" customWidth="1"/>
    <col min="48" max="48" width="25.83203125" customWidth="1"/>
    <col min="49" max="49" width="23.83203125" customWidth="1"/>
    <col min="50" max="50" width="33.5" customWidth="1"/>
    <col min="51" max="51" width="23.83203125" customWidth="1"/>
    <col min="52" max="52" width="16.1640625" customWidth="1"/>
    <col min="53" max="53" width="12.5" customWidth="1"/>
    <col min="54" max="54" width="20.5" customWidth="1"/>
    <col min="55" max="55" width="12.6640625" customWidth="1"/>
    <col min="56" max="56" width="12.33203125" customWidth="1"/>
    <col min="57" max="60" width="15.1640625" customWidth="1"/>
    <col min="61" max="61" width="20.6640625" customWidth="1"/>
    <col min="62" max="62" width="17" customWidth="1"/>
    <col min="63" max="87" width="15.1640625" customWidth="1"/>
  </cols>
  <sheetData>
    <row r="1" spans="1:87" ht="15.75" customHeight="1">
      <c r="A1" s="46" t="s">
        <v>0</v>
      </c>
      <c r="B1" s="47" t="s">
        <v>2896</v>
      </c>
      <c r="C1" s="47" t="s">
        <v>2897</v>
      </c>
      <c r="D1" s="47" t="s">
        <v>2898</v>
      </c>
      <c r="E1" s="48" t="s">
        <v>1023</v>
      </c>
      <c r="F1" s="48" t="s">
        <v>55</v>
      </c>
      <c r="G1" s="48" t="s">
        <v>144</v>
      </c>
      <c r="H1" s="48" t="s">
        <v>308</v>
      </c>
      <c r="I1" s="48" t="s">
        <v>464</v>
      </c>
      <c r="J1" s="48" t="s">
        <v>1003</v>
      </c>
      <c r="K1" s="48" t="s">
        <v>571</v>
      </c>
      <c r="L1" s="48" t="s">
        <v>29</v>
      </c>
      <c r="M1" s="48" t="s">
        <v>447</v>
      </c>
      <c r="N1" s="48" t="s">
        <v>543</v>
      </c>
      <c r="O1" s="48" t="s">
        <v>556</v>
      </c>
      <c r="P1" s="48" t="s">
        <v>145</v>
      </c>
      <c r="Q1" s="48" t="s">
        <v>224</v>
      </c>
      <c r="R1" s="48" t="s">
        <v>286</v>
      </c>
      <c r="S1" s="48" t="s">
        <v>309</v>
      </c>
      <c r="T1" s="48" t="s">
        <v>323</v>
      </c>
      <c r="U1" s="48" t="s">
        <v>336</v>
      </c>
      <c r="V1" s="48" t="s">
        <v>425</v>
      </c>
      <c r="W1" s="48" t="s">
        <v>11</v>
      </c>
      <c r="X1" s="48" t="s">
        <v>42</v>
      </c>
      <c r="Y1" s="48" t="s">
        <v>445</v>
      </c>
      <c r="Z1" s="48" t="s">
        <v>810</v>
      </c>
      <c r="AA1" s="48" t="s">
        <v>839</v>
      </c>
      <c r="AB1" s="48" t="s">
        <v>572</v>
      </c>
      <c r="AC1" s="48" t="s">
        <v>594</v>
      </c>
      <c r="AD1" s="48" t="s">
        <v>615</v>
      </c>
      <c r="AE1" s="48" t="s">
        <v>712</v>
      </c>
      <c r="AF1" s="48" t="s">
        <v>746</v>
      </c>
      <c r="AG1" s="48" t="s">
        <v>768</v>
      </c>
      <c r="AH1" s="48" t="s">
        <v>2899</v>
      </c>
      <c r="AI1" s="48" t="s">
        <v>2900</v>
      </c>
      <c r="AJ1" s="48" t="s">
        <v>2901</v>
      </c>
      <c r="AK1" s="48" t="s">
        <v>2902</v>
      </c>
      <c r="AL1" s="48" t="s">
        <v>2903</v>
      </c>
      <c r="AM1" s="48" t="s">
        <v>2904</v>
      </c>
      <c r="AN1" s="48" t="s">
        <v>2905</v>
      </c>
      <c r="AO1" s="48" t="s">
        <v>2906</v>
      </c>
      <c r="AP1" s="48" t="s">
        <v>2907</v>
      </c>
      <c r="AQ1" s="48" t="s">
        <v>2908</v>
      </c>
      <c r="AR1" s="48" t="s">
        <v>2909</v>
      </c>
      <c r="AS1" s="48" t="s">
        <v>2910</v>
      </c>
      <c r="AT1" s="48" t="s">
        <v>2911</v>
      </c>
      <c r="AU1" s="48" t="s">
        <v>2912</v>
      </c>
      <c r="AV1" s="48" t="s">
        <v>2913</v>
      </c>
      <c r="AW1" s="48" t="s">
        <v>2914</v>
      </c>
      <c r="AX1" s="48" t="s">
        <v>2915</v>
      </c>
      <c r="AY1" s="48" t="s">
        <v>2916</v>
      </c>
      <c r="AZ1" s="48" t="s">
        <v>2917</v>
      </c>
      <c r="BA1" s="48" t="s">
        <v>2918</v>
      </c>
      <c r="BB1" s="48" t="s">
        <v>2919</v>
      </c>
      <c r="BC1" s="48" t="s">
        <v>2920</v>
      </c>
      <c r="BD1" s="48" t="s">
        <v>2921</v>
      </c>
      <c r="BE1" s="48" t="s">
        <v>2922</v>
      </c>
      <c r="BF1" s="48" t="s">
        <v>2923</v>
      </c>
      <c r="BG1" s="48" t="s">
        <v>2924</v>
      </c>
      <c r="BH1" s="48" t="s">
        <v>2925</v>
      </c>
      <c r="BI1" s="48" t="s">
        <v>2926</v>
      </c>
      <c r="BJ1" s="48" t="s">
        <v>2927</v>
      </c>
      <c r="BK1" s="48" t="s">
        <v>2928</v>
      </c>
      <c r="BL1" s="48" t="s">
        <v>2929</v>
      </c>
      <c r="BM1" s="48" t="s">
        <v>2930</v>
      </c>
      <c r="BN1" s="48" t="s">
        <v>2931</v>
      </c>
      <c r="BO1" s="48" t="s">
        <v>2932</v>
      </c>
      <c r="BP1" s="48" t="s">
        <v>2933</v>
      </c>
      <c r="BQ1" s="48" t="s">
        <v>2934</v>
      </c>
      <c r="BR1" s="48" t="s">
        <v>2935</v>
      </c>
      <c r="BS1" s="48" t="s">
        <v>2936</v>
      </c>
      <c r="BT1" s="48" t="s">
        <v>2937</v>
      </c>
      <c r="BU1" s="48" t="s">
        <v>2938</v>
      </c>
      <c r="BV1" s="48" t="s">
        <v>2939</v>
      </c>
      <c r="BW1" s="48" t="s">
        <v>2940</v>
      </c>
      <c r="BX1" s="48" t="s">
        <v>2941</v>
      </c>
      <c r="BY1" s="48" t="s">
        <v>2942</v>
      </c>
      <c r="BZ1" s="48" t="s">
        <v>2943</v>
      </c>
      <c r="CA1" s="48" t="s">
        <v>2944</v>
      </c>
      <c r="CB1" s="48" t="s">
        <v>2945</v>
      </c>
      <c r="CC1" s="48" t="s">
        <v>2946</v>
      </c>
      <c r="CD1" s="48" t="s">
        <v>2947</v>
      </c>
      <c r="CE1" s="48" t="s">
        <v>2948</v>
      </c>
      <c r="CF1" s="48" t="s">
        <v>2949</v>
      </c>
      <c r="CG1" s="48" t="s">
        <v>2950</v>
      </c>
      <c r="CH1" s="48" t="s">
        <v>2951</v>
      </c>
      <c r="CI1" s="48" t="s">
        <v>2952</v>
      </c>
    </row>
    <row r="2" spans="1:87" ht="15">
      <c r="A2" s="49" t="s">
        <v>1568</v>
      </c>
      <c r="B2" s="50">
        <v>0</v>
      </c>
      <c r="C2" s="50">
        <v>1</v>
      </c>
      <c r="D2" s="50">
        <v>0</v>
      </c>
      <c r="E2" s="51">
        <v>0</v>
      </c>
      <c r="F2" s="51">
        <v>0</v>
      </c>
      <c r="G2" s="51">
        <v>1</v>
      </c>
      <c r="H2" s="51">
        <v>0</v>
      </c>
      <c r="I2" s="51">
        <v>0</v>
      </c>
      <c r="J2" s="51">
        <v>0</v>
      </c>
      <c r="K2" s="51">
        <v>0</v>
      </c>
      <c r="L2" s="51">
        <v>0</v>
      </c>
      <c r="M2" s="51">
        <v>0</v>
      </c>
      <c r="N2" s="51">
        <v>0</v>
      </c>
      <c r="O2" s="51">
        <v>0</v>
      </c>
      <c r="P2" s="51">
        <v>0</v>
      </c>
      <c r="Q2" s="51">
        <v>1</v>
      </c>
      <c r="R2" s="51">
        <v>0</v>
      </c>
      <c r="S2" s="51">
        <v>0</v>
      </c>
      <c r="T2" s="51">
        <v>0</v>
      </c>
      <c r="U2" s="51">
        <v>0</v>
      </c>
      <c r="V2" s="51">
        <v>0</v>
      </c>
      <c r="W2" s="51">
        <v>0</v>
      </c>
      <c r="X2" s="51">
        <v>0</v>
      </c>
      <c r="Y2" s="51">
        <v>0</v>
      </c>
      <c r="Z2" s="51">
        <v>0</v>
      </c>
      <c r="AA2" s="51">
        <v>0</v>
      </c>
      <c r="AB2" s="51">
        <v>0</v>
      </c>
      <c r="AC2" s="51">
        <v>0</v>
      </c>
      <c r="AD2" s="51">
        <v>0</v>
      </c>
      <c r="AE2" s="51">
        <v>0</v>
      </c>
      <c r="AF2" s="51">
        <v>0</v>
      </c>
      <c r="AG2" s="51">
        <v>0</v>
      </c>
      <c r="AH2" s="52">
        <f>IF(Testing!D2="Tank",1,0)</f>
        <v>0</v>
      </c>
      <c r="AI2" s="52">
        <f>IF(Testing!D2="BMP",1,0)</f>
        <v>0</v>
      </c>
      <c r="AJ2" s="52">
        <f>IF(Testing!D2="BTR",1,0)</f>
        <v>1</v>
      </c>
      <c r="AK2" s="52">
        <f>IF(Testing!D2="Self Propelled Artillery",1,0)</f>
        <v>0</v>
      </c>
      <c r="AL2" s="53">
        <f>IF(Testing!D2="Air Defense",1,0)</f>
        <v>0</v>
      </c>
      <c r="AM2" s="53">
        <f>IF(Testing!D2="MT_LB",1,0)</f>
        <v>0</v>
      </c>
      <c r="AN2" s="52">
        <f>IF(Testing!D2="BMD",1,0)</f>
        <v>0</v>
      </c>
      <c r="AO2" s="52">
        <f>IF('Course-Grain Only Test'!C2="Tank",1,0)</f>
        <v>0</v>
      </c>
      <c r="AP2" s="52">
        <f>IF('Course-Grain Only Test'!C2="BMP",1,0)</f>
        <v>1</v>
      </c>
      <c r="AQ2" s="52">
        <f>IF('Course-Grain Only Test'!C2="BTR",1,0)</f>
        <v>0</v>
      </c>
      <c r="AR2" s="52">
        <f>IF('Course-Grain Only Test'!C2="Self Propelled Artillery",1,0)</f>
        <v>0</v>
      </c>
      <c r="AS2" s="52">
        <f>IF('Course-Grain Only Test'!C2="Air Defense",1,0)</f>
        <v>0</v>
      </c>
      <c r="AT2" s="52">
        <f>IF('Course-Grain Only Test'!C2="MT_LB",1,0)</f>
        <v>0</v>
      </c>
      <c r="AU2" s="52">
        <f>IF('Course-Grain Only Test'!C2="BMD",1,0)</f>
        <v>0</v>
      </c>
      <c r="AV2" s="52">
        <v>1</v>
      </c>
      <c r="AW2" s="52">
        <v>1</v>
      </c>
      <c r="AX2" s="52">
        <v>1</v>
      </c>
      <c r="AY2" s="52">
        <f t="shared" ref="AY2:AY237" si="0">IF(AW2=AC2, 1,0)</f>
        <v>0</v>
      </c>
      <c r="AZ2" s="52">
        <v>0</v>
      </c>
      <c r="BA2" s="52">
        <v>0</v>
      </c>
      <c r="BB2" s="52">
        <v>0</v>
      </c>
      <c r="BC2" s="52">
        <v>0</v>
      </c>
      <c r="BD2" s="52">
        <v>1</v>
      </c>
      <c r="BE2" s="52">
        <f>IF(AND(Testing!D2 = "Tank", 'Course-Grain Only Test'!C2 &lt;&gt; "Tank"),1,0)</f>
        <v>0</v>
      </c>
      <c r="BF2" s="52">
        <v>0</v>
      </c>
      <c r="BG2" s="52">
        <f>IF(AND(Testing!D2 = "BTR", 'Course-Grain Only Test'!C2 &lt;&gt; "BTR"),1,0)</f>
        <v>1</v>
      </c>
      <c r="BH2" s="52">
        <f>IF(AND(Testing!D2 = "Self Propelled Artilley", 'Course-Grain Only Test'!C2 &lt;&gt; "Self Propelled Artillery"),1,0)</f>
        <v>0</v>
      </c>
      <c r="BI2" s="52">
        <f>IF(AND(Testing!D2 = "Air Defense", 'Course-Grain Only Test'!C2 &lt;&gt; "Air Defense"),1,0)</f>
        <v>0</v>
      </c>
      <c r="BJ2" s="52">
        <f>IF(AND(Testing!D2 = "MT_LB", 'Course-Grain Only Test'!C2 &lt;&gt; "MT_LB"),1,0)</f>
        <v>0</v>
      </c>
      <c r="BK2" s="52">
        <f>IF(AND(Testing!D2 = "BMD", 'Course-Grain Only Test'!C2 &lt;&gt; "BMD"),1,0)</f>
        <v>0</v>
      </c>
      <c r="BL2" s="52">
        <f>IF(Testing!E2="2S19_MSTA",1,0)</f>
        <v>0</v>
      </c>
      <c r="BM2" s="54">
        <f>IF(Testing!E2="30N6E",1,0)</f>
        <v>0</v>
      </c>
      <c r="BN2" s="52">
        <f>IF(Testing!E2="BM-30",1,0)</f>
        <v>0</v>
      </c>
      <c r="BO2" s="52">
        <f>IF(Testing!E2="BMD",1,0)</f>
        <v>0</v>
      </c>
      <c r="BP2" s="52">
        <f>IF(Testing!E2="BMP-1",1,0)</f>
        <v>0</v>
      </c>
      <c r="BQ2" s="52">
        <f>IF(Testing!E2="BMP-2",1,0)</f>
        <v>0</v>
      </c>
      <c r="BR2" s="52">
        <f>IF(Testing!E2="BMP-T15",1,0)</f>
        <v>0</v>
      </c>
      <c r="BS2" s="54">
        <f>IF(Testing!E2="BRDM",1,0)</f>
        <v>0</v>
      </c>
      <c r="BT2" s="54">
        <f>IF(Testing!E2="BTR-60",1,0)</f>
        <v>0</v>
      </c>
      <c r="BU2" s="52">
        <f>IF(Testing!E2="BTR-70",1,0)</f>
        <v>1</v>
      </c>
      <c r="BV2" s="52">
        <f>IF(Testing!E2="BTR-80",1,0)</f>
        <v>0</v>
      </c>
      <c r="BW2" s="52">
        <f>IF(Testing!E2="D-30",1,0)</f>
        <v>0</v>
      </c>
      <c r="BX2" s="52">
        <f>IF(Testing!E2="Iskander",1,0)</f>
        <v>0</v>
      </c>
      <c r="BY2" s="52">
        <f>IF(Testing!E2="MT_LB",1,0)</f>
        <v>0</v>
      </c>
      <c r="BZ2" s="52">
        <f>IF(Testing!E2="Pantsir-S1",1,0)</f>
        <v>0</v>
      </c>
      <c r="CA2" s="52">
        <f>IF(Testing!E2="Rs-24",1,0)</f>
        <v>0</v>
      </c>
      <c r="CB2" s="52">
        <f>IF(Testing!E2="T-14",1,0)</f>
        <v>0</v>
      </c>
      <c r="CC2" s="52">
        <f>IF(Testing!E2="T-62",1,0)</f>
        <v>0</v>
      </c>
      <c r="CD2" s="52">
        <f>IF(Testing!E2="T-64",1,0)</f>
        <v>0</v>
      </c>
      <c r="CE2" s="52">
        <f>IF(Testing!E2="T-72",1,0)</f>
        <v>0</v>
      </c>
      <c r="CF2" s="52">
        <f>IF(Testing!E2="T-80",1,0)</f>
        <v>0</v>
      </c>
      <c r="CG2" s="52">
        <f>IF(Testing!E2="T-90",1,0)</f>
        <v>0</v>
      </c>
      <c r="CH2" s="52">
        <f>IF(Testing!E2="Tornado",1,0)</f>
        <v>0</v>
      </c>
      <c r="CI2" s="52">
        <f>IF(Testing!E2="TOS-1",1,0)</f>
        <v>0</v>
      </c>
    </row>
    <row r="3" spans="1:87" ht="15">
      <c r="A3" s="49" t="s">
        <v>1752</v>
      </c>
      <c r="B3" s="50">
        <v>0</v>
      </c>
      <c r="C3" s="50">
        <v>1</v>
      </c>
      <c r="D3" s="50">
        <v>0</v>
      </c>
      <c r="E3" s="51">
        <v>0</v>
      </c>
      <c r="F3" s="51">
        <v>0</v>
      </c>
      <c r="G3" s="51">
        <v>0</v>
      </c>
      <c r="H3" s="51">
        <v>0</v>
      </c>
      <c r="I3" s="51">
        <v>0</v>
      </c>
      <c r="J3" s="51">
        <v>0</v>
      </c>
      <c r="K3" s="51">
        <v>1</v>
      </c>
      <c r="L3" s="51">
        <v>0</v>
      </c>
      <c r="M3" s="51">
        <v>0</v>
      </c>
      <c r="N3" s="51">
        <v>0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0</v>
      </c>
      <c r="V3" s="51">
        <v>0</v>
      </c>
      <c r="W3" s="51">
        <v>0</v>
      </c>
      <c r="X3" s="51">
        <v>0</v>
      </c>
      <c r="Y3" s="51">
        <v>0</v>
      </c>
      <c r="Z3" s="51">
        <v>0</v>
      </c>
      <c r="AA3" s="51">
        <v>0</v>
      </c>
      <c r="AB3" s="51">
        <v>0</v>
      </c>
      <c r="AC3" s="51">
        <v>0</v>
      </c>
      <c r="AD3" s="51">
        <v>1</v>
      </c>
      <c r="AE3" s="51">
        <v>0</v>
      </c>
      <c r="AF3" s="51">
        <v>0</v>
      </c>
      <c r="AG3" s="51">
        <v>0</v>
      </c>
      <c r="AH3" s="52">
        <f>IF(Testing!D3="Tank",1,0)</f>
        <v>1</v>
      </c>
      <c r="AI3" s="52">
        <f>IF(Testing!D3="BMP",1,0)</f>
        <v>0</v>
      </c>
      <c r="AJ3" s="52">
        <f>IF(Testing!D3="BTR",1,0)</f>
        <v>0</v>
      </c>
      <c r="AK3" s="52">
        <f>IF(Testing!D3="Self Propelled Artillery",1,0)</f>
        <v>0</v>
      </c>
      <c r="AL3" s="53">
        <f>IF(Testing!D3="Air Defense",1,0)</f>
        <v>0</v>
      </c>
      <c r="AM3" s="53">
        <f>IF(Testing!D3="MT_LB",1,0)</f>
        <v>0</v>
      </c>
      <c r="AN3" s="52">
        <f>IF(Testing!D3="BMD",1,0)</f>
        <v>0</v>
      </c>
      <c r="AO3" s="52">
        <f>IF('Course-Grain Only Test'!C3="Tank",1,0)</f>
        <v>1</v>
      </c>
      <c r="AP3" s="52">
        <f>IF('Course-Grain Only Test'!C3="BMP",1,0)</f>
        <v>0</v>
      </c>
      <c r="AQ3" s="52">
        <f>IF('Course-Grain Only Test'!C3="BTR",1,0)</f>
        <v>0</v>
      </c>
      <c r="AR3" s="52">
        <f>IF('Course-Grain Only Test'!C3="Self Propelled Artillery",1,0)</f>
        <v>0</v>
      </c>
      <c r="AS3" s="52">
        <f>IF('Course-Grain Only Test'!C3="Air Defense",1,0)</f>
        <v>0</v>
      </c>
      <c r="AT3" s="52">
        <f>IF('Course-Grain Only Test'!C3="MT_LB",1,0)</f>
        <v>0</v>
      </c>
      <c r="AU3" s="52">
        <f>IF('Course-Grain Only Test'!C3="BMD",1,0)</f>
        <v>0</v>
      </c>
      <c r="AV3" s="52">
        <v>1</v>
      </c>
      <c r="AW3" s="52">
        <v>1</v>
      </c>
      <c r="AX3" s="52">
        <v>1</v>
      </c>
      <c r="AY3" s="52">
        <f t="shared" si="0"/>
        <v>0</v>
      </c>
      <c r="AZ3" s="52">
        <v>0</v>
      </c>
      <c r="BA3" s="52">
        <v>0</v>
      </c>
      <c r="BB3" s="52">
        <v>0</v>
      </c>
      <c r="BC3" s="52">
        <v>0</v>
      </c>
      <c r="BD3" s="52">
        <v>1</v>
      </c>
      <c r="BE3" s="52">
        <f>IF(AND(Testing!D3 = "Tank", 'Course-Grain Only Test'!C3 &lt;&gt; "Tank"),1,0)</f>
        <v>0</v>
      </c>
      <c r="BF3" s="52">
        <f>IF(AND(Testing!D3 = "BMP", 'Course-Grain Only Test'!C3 &lt;&gt; "BMP"),1,0)</f>
        <v>0</v>
      </c>
      <c r="BG3" s="52">
        <f>IF(AND(Testing!D3 = "BTR", 'Course-Grain Only Test'!C3 &lt;&gt; "BTR"),1,0)</f>
        <v>0</v>
      </c>
      <c r="BH3" s="52">
        <f>IF(AND(Testing!D3 = "Self Propelled Artilley", 'Course-Grain Only Test'!C3 &lt;&gt; "Self Propelled Artillery"),1,0)</f>
        <v>0</v>
      </c>
      <c r="BI3" s="52">
        <f>IF(AND(Testing!D3 = "Air Defense", 'Course-Grain Only Test'!C3 &lt;&gt; "Air Defense"),1,0)</f>
        <v>0</v>
      </c>
      <c r="BJ3" s="52">
        <f>IF(AND(Testing!D3 = "MT_LB", 'Course-Grain Only Test'!C3 &lt;&gt; "MT_LB"),1,0)</f>
        <v>0</v>
      </c>
      <c r="BK3" s="52">
        <f>IF(AND(Testing!D3 = "BMD", 'Course-Grain Only Test'!C3 &lt;&gt; "BMD"),1,0)</f>
        <v>0</v>
      </c>
      <c r="BL3" s="52">
        <f>IF(Testing!E3="2S19_MSTA",1,0)</f>
        <v>0</v>
      </c>
      <c r="BM3" s="54">
        <f>IF(Testing!E3="30N6E",1,0)</f>
        <v>0</v>
      </c>
      <c r="BN3" s="52">
        <f>IF(Testing!E3="BM-30",1,0)</f>
        <v>0</v>
      </c>
      <c r="BO3" s="52">
        <f>IF(Testing!E3="BMD",1,0)</f>
        <v>0</v>
      </c>
      <c r="BP3" s="52">
        <f>IF(Testing!E3="BMP-1",1,0)</f>
        <v>0</v>
      </c>
      <c r="BQ3" s="52">
        <f>IF(Testing!E3="BMP-2",1,0)</f>
        <v>0</v>
      </c>
      <c r="BR3" s="52">
        <f>IF(Testing!E3="BMP-T15",1,0)</f>
        <v>0</v>
      </c>
      <c r="BS3" s="54">
        <f>IF(Testing!E3="BRDM",1,0)</f>
        <v>0</v>
      </c>
      <c r="BT3" s="54">
        <f>IF(Testing!E3="BTR-60",1,0)</f>
        <v>0</v>
      </c>
      <c r="BU3" s="52">
        <f>IF(Testing!E3="BTR-70",1,0)</f>
        <v>0</v>
      </c>
      <c r="BV3" s="52">
        <f>IF(Testing!E3="BTR-80",1,0)</f>
        <v>0</v>
      </c>
      <c r="BW3" s="52">
        <f>IF(Testing!E3="D-30",1,0)</f>
        <v>0</v>
      </c>
      <c r="BX3" s="52">
        <f>IF(Testing!E3="Iskander",1,0)</f>
        <v>0</v>
      </c>
      <c r="BY3" s="52">
        <f>IF(Testing!E3="MT_LB",1,0)</f>
        <v>0</v>
      </c>
      <c r="BZ3" s="52">
        <f>IF(Testing!E3="Pantsir-S1",1,0)</f>
        <v>0</v>
      </c>
      <c r="CA3" s="52">
        <f>IF(Testing!E3="Rs-24",1,0)</f>
        <v>0</v>
      </c>
      <c r="CB3" s="52">
        <f>IF(Testing!E3="T-14",1,0)</f>
        <v>0</v>
      </c>
      <c r="CC3" s="52">
        <f>IF(Testing!E3="T-62",1,0)</f>
        <v>0</v>
      </c>
      <c r="CD3" s="52">
        <f>IF(Testing!E3="T-64",1,0)</f>
        <v>1</v>
      </c>
      <c r="CE3" s="52">
        <f>IF(Testing!E3="T-72",1,0)</f>
        <v>0</v>
      </c>
      <c r="CF3" s="52">
        <f>IF(Testing!E3="T-80",1,0)</f>
        <v>0</v>
      </c>
      <c r="CG3" s="52">
        <f>IF(Testing!E3="T-90",1,0)</f>
        <v>0</v>
      </c>
      <c r="CH3" s="52">
        <f>IF(Testing!E3="Tornado",1,0)</f>
        <v>0</v>
      </c>
      <c r="CI3" s="52">
        <f>IF(Testing!E3="TOS-1",1,0)</f>
        <v>0</v>
      </c>
    </row>
    <row r="4" spans="1:87" ht="15">
      <c r="A4" s="49" t="s">
        <v>1616</v>
      </c>
      <c r="B4" s="50">
        <v>0</v>
      </c>
      <c r="C4" s="50">
        <v>1</v>
      </c>
      <c r="D4" s="50">
        <v>0</v>
      </c>
      <c r="E4" s="51">
        <v>0</v>
      </c>
      <c r="F4" s="51">
        <v>1</v>
      </c>
      <c r="G4" s="51">
        <v>0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1">
        <v>0</v>
      </c>
      <c r="N4" s="51">
        <v>0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0</v>
      </c>
      <c r="V4" s="51">
        <v>0</v>
      </c>
      <c r="W4" s="51">
        <v>0</v>
      </c>
      <c r="X4" s="51">
        <v>0</v>
      </c>
      <c r="Y4" s="51">
        <v>0</v>
      </c>
      <c r="Z4" s="51">
        <v>0</v>
      </c>
      <c r="AA4" s="51">
        <v>0</v>
      </c>
      <c r="AB4" s="51">
        <v>0</v>
      </c>
      <c r="AC4" s="51">
        <v>0</v>
      </c>
      <c r="AD4" s="51">
        <v>0</v>
      </c>
      <c r="AE4" s="51">
        <v>0</v>
      </c>
      <c r="AF4" s="51">
        <v>0</v>
      </c>
      <c r="AG4" s="51">
        <v>0</v>
      </c>
      <c r="AH4" s="52">
        <f>IF(Testing!D4="Tank",1,0)</f>
        <v>0</v>
      </c>
      <c r="AI4" s="52">
        <f>IF(Testing!D4="BMP",1,0)</f>
        <v>0</v>
      </c>
      <c r="AJ4" s="52">
        <f>IF(Testing!D4="BTR",1,0)</f>
        <v>0</v>
      </c>
      <c r="AK4" s="52">
        <f>IF(Testing!D4="Self Propelled Artillery",1,0)</f>
        <v>0</v>
      </c>
      <c r="AL4" s="53">
        <f>IF(Testing!D4="Air Defense",1,0)</f>
        <v>0</v>
      </c>
      <c r="AM4" s="53">
        <f>IF(Testing!D4="MT_LB",1,0)</f>
        <v>0</v>
      </c>
      <c r="AN4" s="52">
        <f>IF(Testing!D4="BMD",1,0)</f>
        <v>1</v>
      </c>
      <c r="AO4" s="52">
        <f>IF('Course-Grain Only Test'!C4="Tank",1,0)</f>
        <v>0</v>
      </c>
      <c r="AP4" s="52">
        <f>IF('Course-Grain Only Test'!C4="BMP",1,0)</f>
        <v>0</v>
      </c>
      <c r="AQ4" s="52">
        <f>IF('Course-Grain Only Test'!C4="BTR",1,0)</f>
        <v>0</v>
      </c>
      <c r="AR4" s="52">
        <f>IF('Course-Grain Only Test'!C4="Self Propelled Artillery",1,0)</f>
        <v>0</v>
      </c>
      <c r="AS4" s="52">
        <f>IF('Course-Grain Only Test'!C4="Air Defense",1,0)</f>
        <v>0</v>
      </c>
      <c r="AT4" s="52">
        <f>IF('Course-Grain Only Test'!C4="MT_LB",1,0)</f>
        <v>0</v>
      </c>
      <c r="AU4" s="52">
        <f>IF('Course-Grain Only Test'!C4="BMD",1,0)</f>
        <v>1</v>
      </c>
      <c r="AV4" s="52">
        <v>1</v>
      </c>
      <c r="AW4" s="52">
        <v>1</v>
      </c>
      <c r="AX4" s="52">
        <v>1</v>
      </c>
      <c r="AY4" s="52">
        <f t="shared" si="0"/>
        <v>0</v>
      </c>
      <c r="AZ4" s="52">
        <v>0</v>
      </c>
      <c r="BA4" s="52">
        <v>0</v>
      </c>
      <c r="BB4" s="52">
        <v>0</v>
      </c>
      <c r="BC4" s="52">
        <v>0</v>
      </c>
      <c r="BD4" s="52">
        <v>1</v>
      </c>
      <c r="BE4" s="52">
        <f>IF(AND(Testing!D4 = "Tank", 'Course-Grain Only Test'!C4 &lt;&gt; "Tank"),1,0)</f>
        <v>0</v>
      </c>
      <c r="BF4" s="52">
        <f>IF(AND(Testing!D4 = "BMP", 'Course-Grain Only Test'!C4 &lt;&gt; "BMP"),1,0)</f>
        <v>0</v>
      </c>
      <c r="BG4" s="52">
        <f>IF(AND(Testing!D4 = "BTR", 'Course-Grain Only Test'!C4 &lt;&gt; "BTR"),1,0)</f>
        <v>0</v>
      </c>
      <c r="BH4" s="52">
        <f>IF(AND(Testing!D4 = "Self Propelled Artilley", 'Course-Grain Only Test'!C4 &lt;&gt; "Self Propelled Artillery"),1,0)</f>
        <v>0</v>
      </c>
      <c r="BI4" s="52">
        <f>IF(AND(Testing!D4 = "Air Defense", 'Course-Grain Only Test'!C4 &lt;&gt; "Air Defense"),1,0)</f>
        <v>0</v>
      </c>
      <c r="BJ4" s="52">
        <f>IF(AND(Testing!D4 = "MT_LB", 'Course-Grain Only Test'!C4 &lt;&gt; "MT_LB"),1,0)</f>
        <v>0</v>
      </c>
      <c r="BK4" s="52">
        <f>IF(AND(Testing!D4 = "BMD", 'Course-Grain Only Test'!C4 &lt;&gt; "BMD"),1,0)</f>
        <v>0</v>
      </c>
      <c r="BL4" s="52">
        <f>IF(Testing!E4="2S19_MSTA",1,0)</f>
        <v>0</v>
      </c>
      <c r="BM4" s="54">
        <f>IF(Testing!E4="30N6E",1,0)</f>
        <v>0</v>
      </c>
      <c r="BN4" s="52">
        <f>IF(Testing!E4="BM-30",1,0)</f>
        <v>0</v>
      </c>
      <c r="BO4" s="52">
        <f>IF(Testing!E4="BMD",1,0)</f>
        <v>1</v>
      </c>
      <c r="BP4" s="52">
        <f>IF(Testing!E4="BMP-1",1,0)</f>
        <v>0</v>
      </c>
      <c r="BQ4" s="52">
        <f>IF(Testing!E4="BMP-2",1,0)</f>
        <v>0</v>
      </c>
      <c r="BR4" s="52">
        <f>IF(Testing!E4="BMP-T15",1,0)</f>
        <v>0</v>
      </c>
      <c r="BS4" s="54">
        <f>IF(Testing!E4="BRDM",1,0)</f>
        <v>0</v>
      </c>
      <c r="BT4" s="54">
        <f>IF(Testing!E4="BTR-60",1,0)</f>
        <v>0</v>
      </c>
      <c r="BU4" s="52">
        <f>IF(Testing!E4="BTR-70",1,0)</f>
        <v>0</v>
      </c>
      <c r="BV4" s="52">
        <f>IF(Testing!E4="BTR-80",1,0)</f>
        <v>0</v>
      </c>
      <c r="BW4" s="52">
        <f>IF(Testing!E4="D-30",1,0)</f>
        <v>0</v>
      </c>
      <c r="BX4" s="52">
        <f>IF(Testing!E4="Iskander",1,0)</f>
        <v>0</v>
      </c>
      <c r="BY4" s="52">
        <f>IF(Testing!E4="MT_LB",1,0)</f>
        <v>0</v>
      </c>
      <c r="BZ4" s="52">
        <f>IF(Testing!E4="Pantsir-S1",1,0)</f>
        <v>0</v>
      </c>
      <c r="CA4" s="52">
        <f>IF(Testing!E4="Rs-24",1,0)</f>
        <v>0</v>
      </c>
      <c r="CB4" s="52">
        <f>IF(Testing!E4="T-14",1,0)</f>
        <v>0</v>
      </c>
      <c r="CC4" s="52">
        <f>IF(Testing!E4="T-62",1,0)</f>
        <v>0</v>
      </c>
      <c r="CD4" s="52">
        <f>IF(Testing!E4="T-64",1,0)</f>
        <v>0</v>
      </c>
      <c r="CE4" s="52">
        <f>IF(Testing!E4="T-72",1,0)</f>
        <v>0</v>
      </c>
      <c r="CF4" s="52">
        <f>IF(Testing!E4="T-80",1,0)</f>
        <v>0</v>
      </c>
      <c r="CG4" s="52">
        <f>IF(Testing!E4="T-90",1,0)</f>
        <v>0</v>
      </c>
      <c r="CH4" s="52">
        <f>IF(Testing!E4="Tornado",1,0)</f>
        <v>0</v>
      </c>
      <c r="CI4" s="52">
        <f>IF(Testing!E4="TOS-1",1,0)</f>
        <v>0</v>
      </c>
    </row>
    <row r="5" spans="1:87" ht="15">
      <c r="A5" s="49" t="s">
        <v>1581</v>
      </c>
      <c r="B5" s="50">
        <v>0</v>
      </c>
      <c r="C5" s="50">
        <v>1</v>
      </c>
      <c r="D5" s="50">
        <v>0</v>
      </c>
      <c r="E5" s="51">
        <v>0</v>
      </c>
      <c r="F5" s="51">
        <v>0</v>
      </c>
      <c r="G5" s="51">
        <v>0</v>
      </c>
      <c r="H5" s="51">
        <v>0</v>
      </c>
      <c r="I5" s="51">
        <v>1</v>
      </c>
      <c r="J5" s="51">
        <v>0</v>
      </c>
      <c r="K5" s="51">
        <v>0</v>
      </c>
      <c r="L5" s="51">
        <v>0</v>
      </c>
      <c r="M5" s="51">
        <v>0</v>
      </c>
      <c r="N5" s="51">
        <v>0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0</v>
      </c>
      <c r="V5" s="51">
        <v>0</v>
      </c>
      <c r="W5" s="51">
        <v>0</v>
      </c>
      <c r="X5" s="51">
        <v>0</v>
      </c>
      <c r="Y5" s="51">
        <v>0</v>
      </c>
      <c r="Z5" s="51">
        <v>0</v>
      </c>
      <c r="AA5" s="51">
        <v>0</v>
      </c>
      <c r="AB5" s="51">
        <v>0</v>
      </c>
      <c r="AC5" s="51">
        <v>0</v>
      </c>
      <c r="AD5" s="51">
        <v>0</v>
      </c>
      <c r="AE5" s="51">
        <v>0</v>
      </c>
      <c r="AF5" s="51">
        <v>0</v>
      </c>
      <c r="AG5" s="51">
        <v>0</v>
      </c>
      <c r="AH5" s="52">
        <f>IF(Testing!D5="Tank",1,0)</f>
        <v>1</v>
      </c>
      <c r="AI5" s="52">
        <f>IF(Testing!D5="BMP",1,0)</f>
        <v>0</v>
      </c>
      <c r="AJ5" s="52">
        <f>IF(Testing!D5="BTR",1,0)</f>
        <v>0</v>
      </c>
      <c r="AK5" s="52">
        <f>IF(Testing!D5="Self Propelled Artillery",1,0)</f>
        <v>0</v>
      </c>
      <c r="AL5" s="53">
        <f>IF(Testing!D5="Air Defense",1,0)</f>
        <v>0</v>
      </c>
      <c r="AM5" s="53">
        <f>IF(Testing!D5="MT_LB",1,0)</f>
        <v>0</v>
      </c>
      <c r="AN5" s="52">
        <f>IF(Testing!D5="BMD",1,0)</f>
        <v>0</v>
      </c>
      <c r="AO5" s="52">
        <f>IF('Course-Grain Only Test'!C5="Tank",1,0)</f>
        <v>0</v>
      </c>
      <c r="AP5" s="52">
        <f>IF('Course-Grain Only Test'!C5="BMP",1,0)</f>
        <v>0</v>
      </c>
      <c r="AQ5" s="52">
        <f>IF('Course-Grain Only Test'!C5="BTR",1,0)</f>
        <v>0</v>
      </c>
      <c r="AR5" s="52">
        <f>IF('Course-Grain Only Test'!C5="Self Propelled Artillery",1,0)</f>
        <v>0</v>
      </c>
      <c r="AS5" s="52">
        <f>IF('Course-Grain Only Test'!C5="Air Defense",1,0)</f>
        <v>1</v>
      </c>
      <c r="AT5" s="52">
        <f>IF('Course-Grain Only Test'!C5="MT_LB",1,0)</f>
        <v>0</v>
      </c>
      <c r="AU5" s="52">
        <f>IF('Course-Grain Only Test'!C5="BMD",1,0)</f>
        <v>0</v>
      </c>
      <c r="AV5" s="52">
        <v>0</v>
      </c>
      <c r="AW5" s="52">
        <v>0</v>
      </c>
      <c r="AX5" s="52">
        <v>0</v>
      </c>
      <c r="AY5" s="52">
        <f t="shared" si="0"/>
        <v>1</v>
      </c>
      <c r="AZ5" s="52">
        <v>0</v>
      </c>
      <c r="BA5" s="52">
        <v>0</v>
      </c>
      <c r="BB5" s="52">
        <v>0</v>
      </c>
      <c r="BC5" s="52">
        <v>0</v>
      </c>
      <c r="BD5" s="52">
        <v>1</v>
      </c>
      <c r="BE5" s="52">
        <f>IF(AND(Testing!D5 = "Tank", 'Course-Grain Only Test'!C5 &lt;&gt; "Tank"),1,0)</f>
        <v>1</v>
      </c>
      <c r="BF5" s="52">
        <f>IF(AND(Testing!D5 = "BMP", 'Course-Grain Only Test'!C5 &lt;&gt; "BMP"),1,0)</f>
        <v>0</v>
      </c>
      <c r="BG5" s="52">
        <f>IF(AND(Testing!D5 = "BTR", 'Course-Grain Only Test'!C5 &lt;&gt; "BTR"),1,0)</f>
        <v>0</v>
      </c>
      <c r="BH5" s="52">
        <f>IF(AND(Testing!D5 = "Self Propelled Artilley", 'Course-Grain Only Test'!C5 &lt;&gt; "Self Propelled Artillery"),1,0)</f>
        <v>0</v>
      </c>
      <c r="BI5" s="52">
        <f>IF(AND(Testing!D5 = "Air Defense", 'Course-Grain Only Test'!C5 &lt;&gt; "Air Defense"),1,0)</f>
        <v>0</v>
      </c>
      <c r="BJ5" s="52">
        <f>IF(AND(Testing!D5 = "MT_LB", 'Course-Grain Only Test'!C5 &lt;&gt; "MT_LB"),1,0)</f>
        <v>0</v>
      </c>
      <c r="BK5" s="52">
        <f>IF(AND(Testing!D5 = "BMD", 'Course-Grain Only Test'!C5 &lt;&gt; "BMD"),1,0)</f>
        <v>0</v>
      </c>
      <c r="BL5" s="52">
        <f>IF(Testing!E5="2S19_MSTA",1,0)</f>
        <v>0</v>
      </c>
      <c r="BM5" s="54">
        <f>IF(Testing!E5="30N6E",1,0)</f>
        <v>0</v>
      </c>
      <c r="BN5" s="52">
        <f>IF(Testing!E5="BM-30",1,0)</f>
        <v>0</v>
      </c>
      <c r="BO5" s="52">
        <f>IF(Testing!E5="BMD",1,0)</f>
        <v>0</v>
      </c>
      <c r="BP5" s="52">
        <f>IF(Testing!E5="BMP-1",1,0)</f>
        <v>0</v>
      </c>
      <c r="BQ5" s="52">
        <f>IF(Testing!E5="BMP-2",1,0)</f>
        <v>0</v>
      </c>
      <c r="BR5" s="52">
        <f>IF(Testing!E5="BMP-T15",1,0)</f>
        <v>0</v>
      </c>
      <c r="BS5" s="54">
        <f>IF(Testing!E5="BRDM",1,0)</f>
        <v>0</v>
      </c>
      <c r="BT5" s="54">
        <f>IF(Testing!E5="BTR-60",1,0)</f>
        <v>0</v>
      </c>
      <c r="BU5" s="52">
        <f>IF(Testing!E5="BTR-70",1,0)</f>
        <v>0</v>
      </c>
      <c r="BV5" s="52">
        <f>IF(Testing!E5="BTR-80",1,0)</f>
        <v>0</v>
      </c>
      <c r="BW5" s="52">
        <f>IF(Testing!E5="D-30",1,0)</f>
        <v>0</v>
      </c>
      <c r="BX5" s="52">
        <f>IF(Testing!E5="Iskander",1,0)</f>
        <v>0</v>
      </c>
      <c r="BY5" s="52">
        <f>IF(Testing!E5="MT_LB",1,0)</f>
        <v>0</v>
      </c>
      <c r="BZ5" s="52">
        <f>IF(Testing!E5="Pantsir-S1",1,0)</f>
        <v>0</v>
      </c>
      <c r="CA5" s="52">
        <f>IF(Testing!E5="Rs-24",1,0)</f>
        <v>0</v>
      </c>
      <c r="CB5" s="52">
        <f>IF(Testing!E5="T-14",1,0)</f>
        <v>1</v>
      </c>
      <c r="CC5" s="52">
        <f>IF(Testing!E5="T-62",1,0)</f>
        <v>0</v>
      </c>
      <c r="CD5" s="52">
        <f>IF(Testing!E5="T-64",1,0)</f>
        <v>0</v>
      </c>
      <c r="CE5" s="52">
        <f>IF(Testing!E5="T-72",1,0)</f>
        <v>0</v>
      </c>
      <c r="CF5" s="52">
        <f>IF(Testing!E5="T-80",1,0)</f>
        <v>0</v>
      </c>
      <c r="CG5" s="52">
        <f>IF(Testing!E5="T-90",1,0)</f>
        <v>0</v>
      </c>
      <c r="CH5" s="52">
        <f>IF(Testing!E5="Tornado",1,0)</f>
        <v>0</v>
      </c>
      <c r="CI5" s="52">
        <f>IF(Testing!E5="TOS-1",1,0)</f>
        <v>0</v>
      </c>
    </row>
    <row r="6" spans="1:87" ht="15">
      <c r="A6" s="49" t="s">
        <v>1635</v>
      </c>
      <c r="B6" s="50">
        <v>0</v>
      </c>
      <c r="C6" s="50">
        <v>1</v>
      </c>
      <c r="D6" s="50">
        <v>0</v>
      </c>
      <c r="E6" s="51">
        <v>0</v>
      </c>
      <c r="F6" s="51">
        <v>0</v>
      </c>
      <c r="G6" s="51">
        <v>1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0</v>
      </c>
      <c r="P6" s="51">
        <v>0</v>
      </c>
      <c r="Q6" s="51">
        <v>1</v>
      </c>
      <c r="R6" s="51">
        <v>0</v>
      </c>
      <c r="S6" s="51">
        <v>0</v>
      </c>
      <c r="T6" s="51">
        <v>0</v>
      </c>
      <c r="U6" s="51">
        <v>0</v>
      </c>
      <c r="V6" s="51">
        <v>0</v>
      </c>
      <c r="W6" s="51">
        <v>0</v>
      </c>
      <c r="X6" s="51">
        <v>0</v>
      </c>
      <c r="Y6" s="51">
        <v>0</v>
      </c>
      <c r="Z6" s="51">
        <v>0</v>
      </c>
      <c r="AA6" s="51">
        <v>0</v>
      </c>
      <c r="AB6" s="51">
        <v>0</v>
      </c>
      <c r="AC6" s="51">
        <v>0</v>
      </c>
      <c r="AD6" s="51">
        <v>0</v>
      </c>
      <c r="AE6" s="51">
        <v>0</v>
      </c>
      <c r="AF6" s="51">
        <v>0</v>
      </c>
      <c r="AG6" s="51">
        <v>0</v>
      </c>
      <c r="AH6" s="52">
        <f>IF(Testing!D6="Tank",1,0)</f>
        <v>0</v>
      </c>
      <c r="AI6" s="52">
        <f>IF(Testing!D6="BMP",1,0)</f>
        <v>1</v>
      </c>
      <c r="AJ6" s="52">
        <f>IF(Testing!D6="BTR",1,0)</f>
        <v>0</v>
      </c>
      <c r="AK6" s="52">
        <f>IF(Testing!D6="Self Propelled Artillery",1,0)</f>
        <v>0</v>
      </c>
      <c r="AL6" s="53">
        <f>IF(Testing!D6="Air Defense",1,0)</f>
        <v>0</v>
      </c>
      <c r="AM6" s="53">
        <f>IF(Testing!D6="MT_LB",1,0)</f>
        <v>0</v>
      </c>
      <c r="AN6" s="52">
        <f>IF(Testing!D6="BMD",1,0)</f>
        <v>0</v>
      </c>
      <c r="AO6" s="52">
        <f>IF('Course-Grain Only Test'!C6="Tank",1,0)</f>
        <v>0</v>
      </c>
      <c r="AP6" s="52">
        <f>IF('Course-Grain Only Test'!C6="BMP",1,0)</f>
        <v>1</v>
      </c>
      <c r="AQ6" s="52">
        <f>IF('Course-Grain Only Test'!C6="BTR",1,0)</f>
        <v>0</v>
      </c>
      <c r="AR6" s="52">
        <f>IF('Course-Grain Only Test'!C6="Self Propelled Artillery",1,0)</f>
        <v>0</v>
      </c>
      <c r="AS6" s="52">
        <f>IF('Course-Grain Only Test'!C6="Air Defense",1,0)</f>
        <v>0</v>
      </c>
      <c r="AT6" s="52">
        <f>IF('Course-Grain Only Test'!C6="MT_LB",1,0)</f>
        <v>0</v>
      </c>
      <c r="AU6" s="52">
        <f>IF('Course-Grain Only Test'!C6="BMD",1,0)</f>
        <v>0</v>
      </c>
      <c r="AV6" s="52">
        <v>1</v>
      </c>
      <c r="AW6" s="52">
        <v>0</v>
      </c>
      <c r="AX6" s="52">
        <v>1</v>
      </c>
      <c r="AY6" s="52">
        <f t="shared" si="0"/>
        <v>1</v>
      </c>
      <c r="AZ6" s="52">
        <v>0</v>
      </c>
      <c r="BA6" s="52">
        <v>0</v>
      </c>
      <c r="BB6" s="52">
        <v>0</v>
      </c>
      <c r="BC6" s="52">
        <v>0</v>
      </c>
      <c r="BD6" s="52">
        <v>1</v>
      </c>
      <c r="BE6" s="52">
        <f>IF(AND(Testing!D6 = "Tank", 'Course-Grain Only Test'!C6 &lt;&gt; "Tank"),1,0)</f>
        <v>0</v>
      </c>
      <c r="BF6" s="52">
        <f>IF(AND(Testing!D6 = "BMP", 'Course-Grain Only Test'!C6 &lt;&gt; "BMP"),1,0)</f>
        <v>0</v>
      </c>
      <c r="BG6" s="52">
        <f>IF(AND(Testing!D6 = "BTR", 'Course-Grain Only Test'!C6 &lt;&gt; "BTR"),1,0)</f>
        <v>0</v>
      </c>
      <c r="BH6" s="52">
        <f>IF(AND(Testing!D6 = "Self Propelled Artilley", 'Course-Grain Only Test'!C6 &lt;&gt; "Self Propelled Artillery"),1,0)</f>
        <v>0</v>
      </c>
      <c r="BI6" s="52">
        <f>IF(AND(Testing!D6 = "Air Defense", 'Course-Grain Only Test'!C6 &lt;&gt; "Air Defense"),1,0)</f>
        <v>0</v>
      </c>
      <c r="BJ6" s="52">
        <f>IF(AND(Testing!D6 = "MT_LB", 'Course-Grain Only Test'!C6 &lt;&gt; "MT_LB"),1,0)</f>
        <v>0</v>
      </c>
      <c r="BK6" s="52">
        <f>IF(AND(Testing!D6 = "BMD", 'Course-Grain Only Test'!C6 &lt;&gt; "BMD"),1,0)</f>
        <v>0</v>
      </c>
      <c r="BL6" s="52">
        <f>IF(Testing!E6="2S19_MSTA",1,0)</f>
        <v>0</v>
      </c>
      <c r="BM6" s="54">
        <f>IF(Testing!E6="30N6E",1,0)</f>
        <v>0</v>
      </c>
      <c r="BN6" s="52">
        <f>IF(Testing!E6="BM-30",1,0)</f>
        <v>0</v>
      </c>
      <c r="BO6" s="52">
        <f>IF(Testing!E6="BMD",1,0)</f>
        <v>0</v>
      </c>
      <c r="BP6" s="52">
        <f>IF(Testing!E6="BMP-1",1,0)</f>
        <v>1</v>
      </c>
      <c r="BQ6" s="52">
        <f>IF(Testing!E6="BMP-2",1,0)</f>
        <v>0</v>
      </c>
      <c r="BR6" s="52">
        <f>IF(Testing!E6="BMP-T15",1,0)</f>
        <v>0</v>
      </c>
      <c r="BS6" s="54">
        <f>IF(Testing!E6="BRDM",1,0)</f>
        <v>0</v>
      </c>
      <c r="BT6" s="54">
        <f>IF(Testing!E6="BTR-60",1,0)</f>
        <v>0</v>
      </c>
      <c r="BU6" s="52">
        <f>IF(Testing!E6="BTR-70",1,0)</f>
        <v>0</v>
      </c>
      <c r="BV6" s="52">
        <f>IF(Testing!E6="BTR-80",1,0)</f>
        <v>0</v>
      </c>
      <c r="BW6" s="52">
        <f>IF(Testing!E6="D-30",1,0)</f>
        <v>0</v>
      </c>
      <c r="BX6" s="52">
        <f>IF(Testing!E6="Iskander",1,0)</f>
        <v>0</v>
      </c>
      <c r="BY6" s="52">
        <f>IF(Testing!E6="MT_LB",1,0)</f>
        <v>0</v>
      </c>
      <c r="BZ6" s="52">
        <f>IF(Testing!E6="Pantsir-S1",1,0)</f>
        <v>0</v>
      </c>
      <c r="CA6" s="52">
        <f>IF(Testing!E6="Rs-24",1,0)</f>
        <v>0</v>
      </c>
      <c r="CB6" s="52">
        <f>IF(Testing!E6="T-14",1,0)</f>
        <v>0</v>
      </c>
      <c r="CC6" s="52">
        <f>IF(Testing!E6="T-62",1,0)</f>
        <v>0</v>
      </c>
      <c r="CD6" s="52">
        <f>IF(Testing!E6="T-64",1,0)</f>
        <v>0</v>
      </c>
      <c r="CE6" s="52">
        <f>IF(Testing!E6="T-72",1,0)</f>
        <v>0</v>
      </c>
      <c r="CF6" s="52">
        <f>IF(Testing!E6="T-80",1,0)</f>
        <v>0</v>
      </c>
      <c r="CG6" s="52">
        <f>IF(Testing!E6="T-90",1,0)</f>
        <v>0</v>
      </c>
      <c r="CH6" s="52">
        <f>IF(Testing!E6="Tornado",1,0)</f>
        <v>0</v>
      </c>
      <c r="CI6" s="52">
        <f>IF(Testing!E6="TOS-1",1,0)</f>
        <v>0</v>
      </c>
    </row>
    <row r="7" spans="1:87" ht="15">
      <c r="A7" s="49" t="s">
        <v>1565</v>
      </c>
      <c r="B7" s="50">
        <v>0</v>
      </c>
      <c r="C7" s="50">
        <v>1</v>
      </c>
      <c r="D7" s="50">
        <v>0</v>
      </c>
      <c r="E7" s="51">
        <v>0</v>
      </c>
      <c r="F7" s="51">
        <v>1</v>
      </c>
      <c r="G7" s="51">
        <v>0</v>
      </c>
      <c r="H7" s="51">
        <v>0</v>
      </c>
      <c r="I7" s="51">
        <v>0</v>
      </c>
      <c r="J7" s="51">
        <v>0</v>
      </c>
      <c r="K7" s="51">
        <v>0</v>
      </c>
      <c r="L7" s="51">
        <v>0</v>
      </c>
      <c r="M7" s="51">
        <v>0</v>
      </c>
      <c r="N7" s="51">
        <v>0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0</v>
      </c>
      <c r="V7" s="51">
        <v>0</v>
      </c>
      <c r="W7" s="51">
        <v>0</v>
      </c>
      <c r="X7" s="51">
        <v>0</v>
      </c>
      <c r="Y7" s="51">
        <v>0</v>
      </c>
      <c r="Z7" s="51">
        <v>0</v>
      </c>
      <c r="AA7" s="51">
        <v>0</v>
      </c>
      <c r="AB7" s="51">
        <v>0</v>
      </c>
      <c r="AC7" s="51">
        <v>0</v>
      </c>
      <c r="AD7" s="51">
        <v>0</v>
      </c>
      <c r="AE7" s="51">
        <v>0</v>
      </c>
      <c r="AF7" s="51">
        <v>0</v>
      </c>
      <c r="AG7" s="51">
        <v>0</v>
      </c>
      <c r="AH7" s="52">
        <f>IF(Testing!D7="Tank",1,0)</f>
        <v>0</v>
      </c>
      <c r="AI7" s="52">
        <f>IF(Testing!D7="BMP",1,0)</f>
        <v>0</v>
      </c>
      <c r="AJ7" s="52">
        <f>IF(Testing!D7="BTR",1,0)</f>
        <v>0</v>
      </c>
      <c r="AK7" s="52">
        <f>IF(Testing!D7="Self Propelled Artillery",1,0)</f>
        <v>0</v>
      </c>
      <c r="AL7" s="53">
        <f>IF(Testing!D7="Air Defense",1,0)</f>
        <v>0</v>
      </c>
      <c r="AM7" s="53">
        <f>IF(Testing!D7="MT_LB",1,0)</f>
        <v>0</v>
      </c>
      <c r="AN7" s="52">
        <f>IF(Testing!D7="BMD",1,0)</f>
        <v>1</v>
      </c>
      <c r="AO7" s="52">
        <f>IF('Course-Grain Only Test'!C7="Tank",1,0)</f>
        <v>0</v>
      </c>
      <c r="AP7" s="52">
        <f>IF('Course-Grain Only Test'!C7="BMP",1,0)</f>
        <v>1</v>
      </c>
      <c r="AQ7" s="52">
        <f>IF('Course-Grain Only Test'!C7="BTR",1,0)</f>
        <v>0</v>
      </c>
      <c r="AR7" s="52">
        <f>IF('Course-Grain Only Test'!C7="Self Propelled Artillery",1,0)</f>
        <v>0</v>
      </c>
      <c r="AS7" s="52">
        <f>IF('Course-Grain Only Test'!C7="Air Defense",1,0)</f>
        <v>0</v>
      </c>
      <c r="AT7" s="52">
        <f>IF('Course-Grain Only Test'!C7="MT_LB",1,0)</f>
        <v>0</v>
      </c>
      <c r="AU7" s="52">
        <f>IF('Course-Grain Only Test'!C7="BMD",1,0)</f>
        <v>0</v>
      </c>
      <c r="AV7" s="52">
        <v>1</v>
      </c>
      <c r="AW7" s="52">
        <v>1</v>
      </c>
      <c r="AX7" s="52">
        <v>0</v>
      </c>
      <c r="AY7" s="52">
        <f t="shared" si="0"/>
        <v>0</v>
      </c>
      <c r="AZ7" s="52">
        <v>0</v>
      </c>
      <c r="BA7" s="52">
        <v>1</v>
      </c>
      <c r="BB7" s="52">
        <v>0</v>
      </c>
      <c r="BC7" s="52">
        <v>0</v>
      </c>
      <c r="BD7" s="52">
        <v>1</v>
      </c>
      <c r="BE7" s="52">
        <f>IF(AND(Testing!D7 = "Tank", 'Course-Grain Only Test'!C7 &lt;&gt; "Tank"),1,0)</f>
        <v>0</v>
      </c>
      <c r="BF7" s="52">
        <f>IF(AND(Testing!D7 = "BMP", 'Course-Grain Only Test'!C7 &lt;&gt; "BMP"),1,0)</f>
        <v>0</v>
      </c>
      <c r="BG7" s="52">
        <f>IF(AND(Testing!D7 = "BTR", 'Course-Grain Only Test'!C7 &lt;&gt; "BTR"),1,0)</f>
        <v>0</v>
      </c>
      <c r="BH7" s="52">
        <f>IF(AND(Testing!D7 = "Self Propelled Artilley", 'Course-Grain Only Test'!C7 &lt;&gt; "Self Propelled Artillery"),1,0)</f>
        <v>0</v>
      </c>
      <c r="BI7" s="52">
        <f>IF(AND(Testing!D7 = "Air Defense", 'Course-Grain Only Test'!C7 &lt;&gt; "Air Defense"),1,0)</f>
        <v>0</v>
      </c>
      <c r="BJ7" s="52">
        <f>IF(AND(Testing!D7 = "MT_LB", 'Course-Grain Only Test'!C7 &lt;&gt; "MT_LB"),1,0)</f>
        <v>0</v>
      </c>
      <c r="BK7" s="52">
        <f>IF(AND(Testing!D7 = "BMD", 'Course-Grain Only Test'!C7 &lt;&gt; "BMD"),1,0)</f>
        <v>1</v>
      </c>
      <c r="BL7" s="52">
        <f>IF(Testing!E7="2S19_MSTA",1,0)</f>
        <v>0</v>
      </c>
      <c r="BM7" s="54">
        <f>IF(Testing!E7="30N6E",1,0)</f>
        <v>0</v>
      </c>
      <c r="BN7" s="52">
        <f>IF(Testing!E7="BM-30",1,0)</f>
        <v>0</v>
      </c>
      <c r="BO7" s="52">
        <f>IF(Testing!E7="BMD",1,0)</f>
        <v>1</v>
      </c>
      <c r="BP7" s="52">
        <f>IF(Testing!E7="BMP-1",1,0)</f>
        <v>0</v>
      </c>
      <c r="BQ7" s="52">
        <f>IF(Testing!E7="BMP-2",1,0)</f>
        <v>0</v>
      </c>
      <c r="BR7" s="52">
        <f>IF(Testing!E7="BMP-T15",1,0)</f>
        <v>0</v>
      </c>
      <c r="BS7" s="54">
        <f>IF(Testing!E7="BRDM",1,0)</f>
        <v>0</v>
      </c>
      <c r="BT7" s="54">
        <f>IF(Testing!E7="BTR-60",1,0)</f>
        <v>0</v>
      </c>
      <c r="BU7" s="52">
        <f>IF(Testing!E7="BTR-70",1,0)</f>
        <v>0</v>
      </c>
      <c r="BV7" s="52">
        <f>IF(Testing!E7="BTR-80",1,0)</f>
        <v>0</v>
      </c>
      <c r="BW7" s="52">
        <f>IF(Testing!E7="D-30",1,0)</f>
        <v>0</v>
      </c>
      <c r="BX7" s="52">
        <f>IF(Testing!E7="Iskander",1,0)</f>
        <v>0</v>
      </c>
      <c r="BY7" s="52">
        <f>IF(Testing!E7="MT_LB",1,0)</f>
        <v>0</v>
      </c>
      <c r="BZ7" s="52">
        <f>IF(Testing!E7="Pantsir-S1",1,0)</f>
        <v>0</v>
      </c>
      <c r="CA7" s="52">
        <f>IF(Testing!E7="Rs-24",1,0)</f>
        <v>0</v>
      </c>
      <c r="CB7" s="52">
        <f>IF(Testing!E7="T-14",1,0)</f>
        <v>0</v>
      </c>
      <c r="CC7" s="52">
        <f>IF(Testing!E7="T-62",1,0)</f>
        <v>0</v>
      </c>
      <c r="CD7" s="52">
        <f>IF(Testing!E7="T-64",1,0)</f>
        <v>0</v>
      </c>
      <c r="CE7" s="52">
        <f>IF(Testing!E7="T-72",1,0)</f>
        <v>0</v>
      </c>
      <c r="CF7" s="52">
        <f>IF(Testing!E7="T-80",1,0)</f>
        <v>0</v>
      </c>
      <c r="CG7" s="52">
        <f>IF(Testing!E7="T-90",1,0)</f>
        <v>0</v>
      </c>
      <c r="CH7" s="52">
        <f>IF(Testing!E7="Tornado",1,0)</f>
        <v>0</v>
      </c>
      <c r="CI7" s="52">
        <f>IF(Testing!E7="TOS-1",1,0)</f>
        <v>0</v>
      </c>
    </row>
    <row r="8" spans="1:87" ht="15">
      <c r="A8" s="49" t="s">
        <v>1617</v>
      </c>
      <c r="B8" s="50">
        <v>0</v>
      </c>
      <c r="C8" s="50">
        <v>1</v>
      </c>
      <c r="D8" s="50">
        <v>0</v>
      </c>
      <c r="E8" s="51">
        <v>0</v>
      </c>
      <c r="F8" s="51">
        <v>1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0</v>
      </c>
      <c r="V8" s="51">
        <v>0</v>
      </c>
      <c r="W8" s="51">
        <v>0</v>
      </c>
      <c r="X8" s="51">
        <v>0</v>
      </c>
      <c r="Y8" s="51">
        <v>0</v>
      </c>
      <c r="Z8" s="51">
        <v>0</v>
      </c>
      <c r="AA8" s="51">
        <v>0</v>
      </c>
      <c r="AB8" s="51">
        <v>0</v>
      </c>
      <c r="AC8" s="51">
        <v>0</v>
      </c>
      <c r="AD8" s="51">
        <v>0</v>
      </c>
      <c r="AE8" s="51">
        <v>0</v>
      </c>
      <c r="AF8" s="51">
        <v>0</v>
      </c>
      <c r="AG8" s="51">
        <v>0</v>
      </c>
      <c r="AH8" s="52">
        <f>IF(Testing!D8="Tank",1,0)</f>
        <v>0</v>
      </c>
      <c r="AI8" s="52">
        <f>IF(Testing!D8="BMP",1,0)</f>
        <v>0</v>
      </c>
      <c r="AJ8" s="52">
        <f>IF(Testing!D8="BTR",1,0)</f>
        <v>0</v>
      </c>
      <c r="AK8" s="52">
        <f>IF(Testing!D8="Self Propelled Artillery",1,0)</f>
        <v>0</v>
      </c>
      <c r="AL8" s="53">
        <f>IF(Testing!D8="Air Defense",1,0)</f>
        <v>0</v>
      </c>
      <c r="AM8" s="53">
        <f>IF(Testing!D8="MT_LB",1,0)</f>
        <v>0</v>
      </c>
      <c r="AN8" s="52">
        <f>IF(Testing!D8="BMD",1,0)</f>
        <v>1</v>
      </c>
      <c r="AO8" s="52">
        <f>IF('Course-Grain Only Test'!C8="Tank",1,0)</f>
        <v>0</v>
      </c>
      <c r="AP8" s="52">
        <f>IF('Course-Grain Only Test'!C8="BMP",1,0)</f>
        <v>0</v>
      </c>
      <c r="AQ8" s="52">
        <f>IF('Course-Grain Only Test'!C8="BTR",1,0)</f>
        <v>0</v>
      </c>
      <c r="AR8" s="52">
        <f>IF('Course-Grain Only Test'!C8="Self Propelled Artillery",1,0)</f>
        <v>0</v>
      </c>
      <c r="AS8" s="52">
        <f>IF('Course-Grain Only Test'!C8="Air Defense",1,0)</f>
        <v>0</v>
      </c>
      <c r="AT8" s="52">
        <f>IF('Course-Grain Only Test'!C8="MT_LB",1,0)</f>
        <v>0</v>
      </c>
      <c r="AU8" s="52">
        <f>IF('Course-Grain Only Test'!C8="BMD",1,0)</f>
        <v>1</v>
      </c>
      <c r="AV8" s="52">
        <v>1</v>
      </c>
      <c r="AW8" s="52">
        <v>1</v>
      </c>
      <c r="AX8" s="52">
        <v>1</v>
      </c>
      <c r="AY8" s="52">
        <f t="shared" si="0"/>
        <v>0</v>
      </c>
      <c r="AZ8" s="52">
        <v>0</v>
      </c>
      <c r="BA8" s="52">
        <v>0</v>
      </c>
      <c r="BB8" s="52">
        <v>0</v>
      </c>
      <c r="BC8" s="52">
        <v>0</v>
      </c>
      <c r="BD8" s="52">
        <v>1</v>
      </c>
      <c r="BE8" s="52">
        <f>IF(AND(Testing!D8 = "Tank", 'Course-Grain Only Test'!C8 &lt;&gt; "Tank"),1,0)</f>
        <v>0</v>
      </c>
      <c r="BF8" s="52">
        <f>IF(AND(Testing!D8 = "BMP", 'Course-Grain Only Test'!C8 &lt;&gt; "BMP"),1,0)</f>
        <v>0</v>
      </c>
      <c r="BG8" s="52">
        <f>IF(AND(Testing!D8 = "BTR", 'Course-Grain Only Test'!C8 &lt;&gt; "BTR"),1,0)</f>
        <v>0</v>
      </c>
      <c r="BH8" s="52">
        <f>IF(AND(Testing!D8 = "Self Propelled Artilley", 'Course-Grain Only Test'!C8 &lt;&gt; "Self Propelled Artillery"),1,0)</f>
        <v>0</v>
      </c>
      <c r="BI8" s="52">
        <f>IF(AND(Testing!D8 = "Air Defense", 'Course-Grain Only Test'!C8 &lt;&gt; "Air Defense"),1,0)</f>
        <v>0</v>
      </c>
      <c r="BJ8" s="52">
        <f>IF(AND(Testing!D8 = "MT_LB", 'Course-Grain Only Test'!C8 &lt;&gt; "MT_LB"),1,0)</f>
        <v>0</v>
      </c>
      <c r="BK8" s="52">
        <f>IF(AND(Testing!D8 = "BMD", 'Course-Grain Only Test'!C8 &lt;&gt; "BMD"),1,0)</f>
        <v>0</v>
      </c>
      <c r="BL8" s="52">
        <f>IF(Testing!E8="2S19_MSTA",1,0)</f>
        <v>0</v>
      </c>
      <c r="BM8" s="54">
        <f>IF(Testing!E8="30N6E",1,0)</f>
        <v>0</v>
      </c>
      <c r="BN8" s="52">
        <f>IF(Testing!E8="BM-30",1,0)</f>
        <v>0</v>
      </c>
      <c r="BO8" s="52">
        <f>IF(Testing!E8="BMD",1,0)</f>
        <v>1</v>
      </c>
      <c r="BP8" s="52">
        <f>IF(Testing!E8="BMP-1",1,0)</f>
        <v>0</v>
      </c>
      <c r="BQ8" s="52">
        <f>IF(Testing!E8="BMP-2",1,0)</f>
        <v>0</v>
      </c>
      <c r="BR8" s="52">
        <f>IF(Testing!E8="BMP-T15",1,0)</f>
        <v>0</v>
      </c>
      <c r="BS8" s="54">
        <f>IF(Testing!E8="BRDM",1,0)</f>
        <v>0</v>
      </c>
      <c r="BT8" s="54">
        <f>IF(Testing!E8="BTR-60",1,0)</f>
        <v>0</v>
      </c>
      <c r="BU8" s="52">
        <f>IF(Testing!E8="BTR-70",1,0)</f>
        <v>0</v>
      </c>
      <c r="BV8" s="52">
        <f>IF(Testing!E8="BTR-80",1,0)</f>
        <v>0</v>
      </c>
      <c r="BW8" s="52">
        <f>IF(Testing!E8="D-30",1,0)</f>
        <v>0</v>
      </c>
      <c r="BX8" s="52">
        <f>IF(Testing!E8="Iskander",1,0)</f>
        <v>0</v>
      </c>
      <c r="BY8" s="52">
        <f>IF(Testing!E8="MT_LB",1,0)</f>
        <v>0</v>
      </c>
      <c r="BZ8" s="52">
        <f>IF(Testing!E8="Pantsir-S1",1,0)</f>
        <v>0</v>
      </c>
      <c r="CA8" s="52">
        <f>IF(Testing!E8="Rs-24",1,0)</f>
        <v>0</v>
      </c>
      <c r="CB8" s="52">
        <f>IF(Testing!E8="T-14",1,0)</f>
        <v>0</v>
      </c>
      <c r="CC8" s="52">
        <f>IF(Testing!E8="T-62",1,0)</f>
        <v>0</v>
      </c>
      <c r="CD8" s="52">
        <f>IF(Testing!E8="T-64",1,0)</f>
        <v>0</v>
      </c>
      <c r="CE8" s="52">
        <f>IF(Testing!E8="T-72",1,0)</f>
        <v>0</v>
      </c>
      <c r="CF8" s="52">
        <f>IF(Testing!E8="T-80",1,0)</f>
        <v>0</v>
      </c>
      <c r="CG8" s="52">
        <f>IF(Testing!E8="T-90",1,0)</f>
        <v>0</v>
      </c>
      <c r="CH8" s="52">
        <f>IF(Testing!E8="Tornado",1,0)</f>
        <v>0</v>
      </c>
      <c r="CI8" s="52">
        <f>IF(Testing!E8="TOS-1",1,0)</f>
        <v>0</v>
      </c>
    </row>
    <row r="9" spans="1:87" ht="15">
      <c r="A9" s="49" t="s">
        <v>1685</v>
      </c>
      <c r="B9" s="50">
        <v>0</v>
      </c>
      <c r="C9" s="50">
        <v>1</v>
      </c>
      <c r="D9" s="50">
        <v>0</v>
      </c>
      <c r="E9" s="51">
        <v>0</v>
      </c>
      <c r="F9" s="51">
        <v>0</v>
      </c>
      <c r="G9" s="51">
        <v>0</v>
      </c>
      <c r="H9" s="51">
        <v>1</v>
      </c>
      <c r="I9" s="51">
        <v>0</v>
      </c>
      <c r="J9" s="51">
        <v>0</v>
      </c>
      <c r="K9" s="51">
        <v>0</v>
      </c>
      <c r="L9" s="51">
        <v>0</v>
      </c>
      <c r="M9" s="51">
        <v>0</v>
      </c>
      <c r="N9" s="51">
        <v>0</v>
      </c>
      <c r="O9" s="51">
        <v>0</v>
      </c>
      <c r="P9" s="51">
        <v>0</v>
      </c>
      <c r="Q9" s="51">
        <v>0</v>
      </c>
      <c r="R9" s="51">
        <v>0</v>
      </c>
      <c r="S9" s="51">
        <v>0</v>
      </c>
      <c r="T9" s="51">
        <v>0</v>
      </c>
      <c r="U9" s="51">
        <v>1</v>
      </c>
      <c r="V9" s="51">
        <v>0</v>
      </c>
      <c r="W9" s="51">
        <v>0</v>
      </c>
      <c r="X9" s="51">
        <v>0</v>
      </c>
      <c r="Y9" s="51">
        <v>0</v>
      </c>
      <c r="Z9" s="51">
        <v>0</v>
      </c>
      <c r="AA9" s="51">
        <v>0</v>
      </c>
      <c r="AB9" s="51">
        <v>0</v>
      </c>
      <c r="AC9" s="51">
        <v>0</v>
      </c>
      <c r="AD9" s="51">
        <v>0</v>
      </c>
      <c r="AE9" s="51">
        <v>0</v>
      </c>
      <c r="AF9" s="51">
        <v>0</v>
      </c>
      <c r="AG9" s="51">
        <v>0</v>
      </c>
      <c r="AH9" s="52">
        <f>IF(Testing!D9="Tank",1,0)</f>
        <v>0</v>
      </c>
      <c r="AI9" s="52">
        <f>IF(Testing!D9="BMP",1,0)</f>
        <v>0</v>
      </c>
      <c r="AJ9" s="52">
        <f>IF(Testing!D9="BTR",1,0)</f>
        <v>1</v>
      </c>
      <c r="AK9" s="52">
        <f>IF(Testing!D9="Self Propelled Artillery",1,0)</f>
        <v>0</v>
      </c>
      <c r="AL9" s="53">
        <f>IF(Testing!D9="Air Defense",1,0)</f>
        <v>0</v>
      </c>
      <c r="AM9" s="53">
        <f>IF(Testing!D9="MT_LB",1,0)</f>
        <v>0</v>
      </c>
      <c r="AN9" s="52">
        <f>IF(Testing!D9="BMD",1,0)</f>
        <v>0</v>
      </c>
      <c r="AO9" s="52">
        <f>IF('Course-Grain Only Test'!C9="Tank",1,0)</f>
        <v>0</v>
      </c>
      <c r="AP9" s="52">
        <f>IF('Course-Grain Only Test'!C9="BMP",1,0)</f>
        <v>0</v>
      </c>
      <c r="AQ9" s="52">
        <f>IF('Course-Grain Only Test'!C9="BTR",1,0)</f>
        <v>1</v>
      </c>
      <c r="AR9" s="52">
        <f>IF('Course-Grain Only Test'!C9="Self Propelled Artillery",1,0)</f>
        <v>0</v>
      </c>
      <c r="AS9" s="52">
        <f>IF('Course-Grain Only Test'!C9="Air Defense",1,0)</f>
        <v>0</v>
      </c>
      <c r="AT9" s="52">
        <f>IF('Course-Grain Only Test'!C9="MT_LB",1,0)</f>
        <v>0</v>
      </c>
      <c r="AU9" s="52">
        <f>IF('Course-Grain Only Test'!C9="BMD",1,0)</f>
        <v>0</v>
      </c>
      <c r="AV9" s="52">
        <v>1</v>
      </c>
      <c r="AW9" s="52">
        <v>1</v>
      </c>
      <c r="AX9" s="52">
        <v>1</v>
      </c>
      <c r="AY9" s="52">
        <f t="shared" si="0"/>
        <v>0</v>
      </c>
      <c r="AZ9" s="52">
        <v>0</v>
      </c>
      <c r="BA9" s="52">
        <v>0</v>
      </c>
      <c r="BB9" s="52">
        <v>0</v>
      </c>
      <c r="BC9" s="52">
        <v>0</v>
      </c>
      <c r="BD9" s="52">
        <v>1</v>
      </c>
      <c r="BE9" s="52">
        <f>IF(AND(Testing!D9 = "Tank", 'Course-Grain Only Test'!C9 &lt;&gt; "Tank"),1,0)</f>
        <v>0</v>
      </c>
      <c r="BF9" s="52">
        <f>IF(AND(Testing!D9 = "BMP", 'Course-Grain Only Test'!C9 &lt;&gt; "BMP"),1,0)</f>
        <v>0</v>
      </c>
      <c r="BG9" s="52">
        <f>IF(AND(Testing!D9 = "BTR", 'Course-Grain Only Test'!C9 &lt;&gt; "BTR"),1,0)</f>
        <v>0</v>
      </c>
      <c r="BH9" s="52">
        <f>IF(AND(Testing!D9 = "Self Propelled Artilley", 'Course-Grain Only Test'!C9 &lt;&gt; "Self Propelled Artillery"),1,0)</f>
        <v>0</v>
      </c>
      <c r="BI9" s="52">
        <f>IF(AND(Testing!D9 = "Air Defense", 'Course-Grain Only Test'!C9 &lt;&gt; "Air Defense"),1,0)</f>
        <v>0</v>
      </c>
      <c r="BJ9" s="52">
        <f>IF(AND(Testing!D9 = "MT_LB", 'Course-Grain Only Test'!C9 &lt;&gt; "MT_LB"),1,0)</f>
        <v>0</v>
      </c>
      <c r="BK9" s="52">
        <f>IF(AND(Testing!D9 = "BMD", 'Course-Grain Only Test'!C9 &lt;&gt; "BMD"),1,0)</f>
        <v>0</v>
      </c>
      <c r="BL9" s="52">
        <f>IF(Testing!E9="2S19_MSTA",1,0)</f>
        <v>0</v>
      </c>
      <c r="BM9" s="54">
        <f>IF(Testing!E9="30N6E",1,0)</f>
        <v>0</v>
      </c>
      <c r="BN9" s="52">
        <f>IF(Testing!E9="BM-30",1,0)</f>
        <v>0</v>
      </c>
      <c r="BO9" s="52">
        <f>IF(Testing!E9="BMD",1,0)</f>
        <v>0</v>
      </c>
      <c r="BP9" s="52">
        <f>IF(Testing!E9="BMP-1",1,0)</f>
        <v>0</v>
      </c>
      <c r="BQ9" s="52">
        <f>IF(Testing!E9="BMP-2",1,0)</f>
        <v>0</v>
      </c>
      <c r="BR9" s="52">
        <f>IF(Testing!E9="BMP-T15",1,0)</f>
        <v>0</v>
      </c>
      <c r="BS9" s="54">
        <f>IF(Testing!E9="BRDM",1,0)</f>
        <v>0</v>
      </c>
      <c r="BT9" s="54">
        <f>IF(Testing!E9="BTR-60",1,0)</f>
        <v>0</v>
      </c>
      <c r="BU9" s="52">
        <f>IF(Testing!E9="BTR-70",1,0)</f>
        <v>1</v>
      </c>
      <c r="BV9" s="52">
        <f>IF(Testing!E9="BTR-80",1,0)</f>
        <v>0</v>
      </c>
      <c r="BW9" s="52">
        <f>IF(Testing!E9="D-30",1,0)</f>
        <v>0</v>
      </c>
      <c r="BX9" s="52">
        <f>IF(Testing!E9="Iskander",1,0)</f>
        <v>0</v>
      </c>
      <c r="BY9" s="52">
        <f>IF(Testing!E9="MT_LB",1,0)</f>
        <v>0</v>
      </c>
      <c r="BZ9" s="52">
        <f>IF(Testing!E9="Pantsir-S1",1,0)</f>
        <v>0</v>
      </c>
      <c r="CA9" s="52">
        <f>IF(Testing!E9="Rs-24",1,0)</f>
        <v>0</v>
      </c>
      <c r="CB9" s="52">
        <f>IF(Testing!E9="T-14",1,0)</f>
        <v>0</v>
      </c>
      <c r="CC9" s="52">
        <f>IF(Testing!E9="T-62",1,0)</f>
        <v>0</v>
      </c>
      <c r="CD9" s="52">
        <f>IF(Testing!E9="T-64",1,0)</f>
        <v>0</v>
      </c>
      <c r="CE9" s="52">
        <f>IF(Testing!E9="T-72",1,0)</f>
        <v>0</v>
      </c>
      <c r="CF9" s="52">
        <f>IF(Testing!E9="T-80",1,0)</f>
        <v>0</v>
      </c>
      <c r="CG9" s="52">
        <f>IF(Testing!E9="T-90",1,0)</f>
        <v>0</v>
      </c>
      <c r="CH9" s="52">
        <f>IF(Testing!E9="Tornado",1,0)</f>
        <v>0</v>
      </c>
      <c r="CI9" s="52">
        <f>IF(Testing!E9="TOS-1",1,0)</f>
        <v>0</v>
      </c>
    </row>
    <row r="10" spans="1:87" ht="15">
      <c r="A10" s="49" t="s">
        <v>1686</v>
      </c>
      <c r="B10" s="50">
        <v>0</v>
      </c>
      <c r="C10" s="50">
        <v>1</v>
      </c>
      <c r="D10" s="50">
        <v>0</v>
      </c>
      <c r="E10" s="51">
        <v>0</v>
      </c>
      <c r="F10" s="51">
        <v>0</v>
      </c>
      <c r="G10" s="51">
        <v>0</v>
      </c>
      <c r="H10" s="51">
        <v>1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1</v>
      </c>
      <c r="V10" s="51">
        <v>0</v>
      </c>
      <c r="W10" s="51">
        <v>0</v>
      </c>
      <c r="X10" s="51">
        <v>0</v>
      </c>
      <c r="Y10" s="51">
        <v>0</v>
      </c>
      <c r="Z10" s="51">
        <v>0</v>
      </c>
      <c r="AA10" s="51">
        <v>0</v>
      </c>
      <c r="AB10" s="51">
        <v>0</v>
      </c>
      <c r="AC10" s="51">
        <v>0</v>
      </c>
      <c r="AD10" s="51">
        <v>0</v>
      </c>
      <c r="AE10" s="51">
        <v>0</v>
      </c>
      <c r="AF10" s="51">
        <v>0</v>
      </c>
      <c r="AG10" s="51">
        <v>0</v>
      </c>
      <c r="AH10" s="52">
        <f>IF(Testing!D10="Tank",1,0)</f>
        <v>1</v>
      </c>
      <c r="AI10" s="52">
        <f>IF(Testing!D10="BMP",1,0)</f>
        <v>0</v>
      </c>
      <c r="AJ10" s="52">
        <f>IF(Testing!D10="BTR",1,0)</f>
        <v>0</v>
      </c>
      <c r="AK10" s="52">
        <f>IF(Testing!D10="Self Propelled Artillery",1,0)</f>
        <v>0</v>
      </c>
      <c r="AL10" s="53">
        <f>IF(Testing!D10="Air Defense",1,0)</f>
        <v>0</v>
      </c>
      <c r="AM10" s="53">
        <f>IF(Testing!D10="MT_LB",1,0)</f>
        <v>0</v>
      </c>
      <c r="AN10" s="52">
        <f>IF(Testing!D10="BMD",1,0)</f>
        <v>0</v>
      </c>
      <c r="AO10" s="52">
        <f>IF('Course-Grain Only Test'!C10="Tank",1,0)</f>
        <v>1</v>
      </c>
      <c r="AP10" s="52">
        <f>IF('Course-Grain Only Test'!C10="BMP",1,0)</f>
        <v>0</v>
      </c>
      <c r="AQ10" s="52">
        <f>IF('Course-Grain Only Test'!C10="BTR",1,0)</f>
        <v>0</v>
      </c>
      <c r="AR10" s="52">
        <f>IF('Course-Grain Only Test'!C10="Self Propelled Artillery",1,0)</f>
        <v>0</v>
      </c>
      <c r="AS10" s="52">
        <f>IF('Course-Grain Only Test'!C10="Air Defense",1,0)</f>
        <v>0</v>
      </c>
      <c r="AT10" s="52">
        <f>IF('Course-Grain Only Test'!C10="MT_LB",1,0)</f>
        <v>0</v>
      </c>
      <c r="AU10" s="52">
        <f>IF('Course-Grain Only Test'!C10="BMD",1,0)</f>
        <v>0</v>
      </c>
      <c r="AV10" s="52">
        <v>1</v>
      </c>
      <c r="AW10" s="52">
        <v>1</v>
      </c>
      <c r="AX10" s="52">
        <v>0</v>
      </c>
      <c r="AY10" s="52">
        <f t="shared" si="0"/>
        <v>0</v>
      </c>
      <c r="AZ10" s="52">
        <v>0</v>
      </c>
      <c r="BA10" s="52">
        <v>0</v>
      </c>
      <c r="BB10" s="52">
        <v>0</v>
      </c>
      <c r="BC10" s="52">
        <v>0</v>
      </c>
      <c r="BD10" s="52">
        <v>1</v>
      </c>
      <c r="BE10" s="52">
        <f>IF(AND(Testing!D10 = "Tank", 'Course-Grain Only Test'!C10 &lt;&gt; "Tank"),1,0)</f>
        <v>0</v>
      </c>
      <c r="BF10" s="52">
        <f>IF(AND(Testing!D10 = "BMP", 'Course-Grain Only Test'!C10 &lt;&gt; "BMP"),1,0)</f>
        <v>0</v>
      </c>
      <c r="BG10" s="52">
        <f>IF(AND(Testing!D10 = "BTR", 'Course-Grain Only Test'!C10 &lt;&gt; "BTR"),1,0)</f>
        <v>0</v>
      </c>
      <c r="BH10" s="52">
        <f>IF(AND(Testing!D10 = "Self Propelled Artilley", 'Course-Grain Only Test'!C10 &lt;&gt; "Self Propelled Artillery"),1,0)</f>
        <v>0</v>
      </c>
      <c r="BI10" s="52">
        <f>IF(AND(Testing!D10 = "Air Defense", 'Course-Grain Only Test'!C10 &lt;&gt; "Air Defense"),1,0)</f>
        <v>0</v>
      </c>
      <c r="BJ10" s="52">
        <f>IF(AND(Testing!D10 = "MT_LB", 'Course-Grain Only Test'!C10 &lt;&gt; "MT_LB"),1,0)</f>
        <v>0</v>
      </c>
      <c r="BK10" s="52">
        <f>IF(AND(Testing!D10 = "BMD", 'Course-Grain Only Test'!C10 &lt;&gt; "BMD"),1,0)</f>
        <v>0</v>
      </c>
      <c r="BL10" s="52">
        <f>IF(Testing!E10="2S19_MSTA",1,0)</f>
        <v>0</v>
      </c>
      <c r="BM10" s="54">
        <f>IF(Testing!E10="30N6E",1,0)</f>
        <v>0</v>
      </c>
      <c r="BN10" s="52">
        <f>IF(Testing!E10="BM-30",1,0)</f>
        <v>0</v>
      </c>
      <c r="BO10" s="52">
        <f>IF(Testing!E10="BMD",1,0)</f>
        <v>0</v>
      </c>
      <c r="BP10" s="52">
        <f>IF(Testing!E10="BMP-1",1,0)</f>
        <v>0</v>
      </c>
      <c r="BQ10" s="52">
        <f>IF(Testing!E10="BMP-2",1,0)</f>
        <v>0</v>
      </c>
      <c r="BR10" s="52">
        <f>IF(Testing!E10="BMP-T15",1,0)</f>
        <v>0</v>
      </c>
      <c r="BS10" s="54">
        <f>IF(Testing!E10="BRDM",1,0)</f>
        <v>0</v>
      </c>
      <c r="BT10" s="54">
        <f>IF(Testing!E10="BTR-60",1,0)</f>
        <v>0</v>
      </c>
      <c r="BU10" s="52">
        <f>IF(Testing!E10="BTR-70",1,0)</f>
        <v>0</v>
      </c>
      <c r="BV10" s="52">
        <f>IF(Testing!E10="BTR-80",1,0)</f>
        <v>0</v>
      </c>
      <c r="BW10" s="52">
        <f>IF(Testing!E10="D-30",1,0)</f>
        <v>0</v>
      </c>
      <c r="BX10" s="52">
        <f>IF(Testing!E10="Iskander",1,0)</f>
        <v>0</v>
      </c>
      <c r="BY10" s="52">
        <f>IF(Testing!E10="MT_LB",1,0)</f>
        <v>0</v>
      </c>
      <c r="BZ10" s="52">
        <f>IF(Testing!E10="Pantsir-S1",1,0)</f>
        <v>0</v>
      </c>
      <c r="CA10" s="52">
        <f>IF(Testing!E10="Rs-24",1,0)</f>
        <v>0</v>
      </c>
      <c r="CB10" s="52">
        <f>IF(Testing!E10="T-14",1,0)</f>
        <v>1</v>
      </c>
      <c r="CC10" s="52">
        <f>IF(Testing!E10="T-62",1,0)</f>
        <v>0</v>
      </c>
      <c r="CD10" s="52">
        <f>IF(Testing!E10="T-64",1,0)</f>
        <v>0</v>
      </c>
      <c r="CE10" s="52">
        <f>IF(Testing!E10="T-72",1,0)</f>
        <v>0</v>
      </c>
      <c r="CF10" s="52">
        <f>IF(Testing!E10="T-80",1,0)</f>
        <v>0</v>
      </c>
      <c r="CG10" s="52">
        <f>IF(Testing!E10="T-90",1,0)</f>
        <v>0</v>
      </c>
      <c r="CH10" s="52">
        <f>IF(Testing!E10="Tornado",1,0)</f>
        <v>0</v>
      </c>
      <c r="CI10" s="52">
        <f>IF(Testing!E10="TOS-1",1,0)</f>
        <v>0</v>
      </c>
    </row>
    <row r="11" spans="1:87" ht="15">
      <c r="A11" s="49" t="s">
        <v>1584</v>
      </c>
      <c r="B11" s="50">
        <v>1</v>
      </c>
      <c r="C11" s="50">
        <v>0</v>
      </c>
      <c r="D11" s="50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1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1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2">
        <f>IF(Testing!D11="Tank",1,0)</f>
        <v>1</v>
      </c>
      <c r="AI11" s="52">
        <f>IF(Testing!D11="BMP",1,0)</f>
        <v>0</v>
      </c>
      <c r="AJ11" s="52">
        <f>IF(Testing!D11="BTR",1,0)</f>
        <v>0</v>
      </c>
      <c r="AK11" s="52">
        <f>IF(Testing!D11="Self Propelled Artillery",1,0)</f>
        <v>0</v>
      </c>
      <c r="AL11" s="53">
        <f>IF(Testing!D11="Air Defense",1,0)</f>
        <v>0</v>
      </c>
      <c r="AM11" s="53">
        <f>IF(Testing!D11="MT_LB",1,0)</f>
        <v>0</v>
      </c>
      <c r="AN11" s="52">
        <f>IF(Testing!D11="BMD",1,0)</f>
        <v>0</v>
      </c>
      <c r="AO11" s="52">
        <f>IF('Course-Grain Only Test'!C11="Tank",1,0)</f>
        <v>0</v>
      </c>
      <c r="AP11" s="52">
        <f>IF('Course-Grain Only Test'!C11="BMP",1,0)</f>
        <v>0</v>
      </c>
      <c r="AQ11" s="52">
        <f>IF('Course-Grain Only Test'!C11="BTR",1,0)</f>
        <v>0</v>
      </c>
      <c r="AR11" s="52">
        <f>IF('Course-Grain Only Test'!C11="Self Propelled Artillery",1,0)</f>
        <v>1</v>
      </c>
      <c r="AS11" s="52">
        <f>IF('Course-Grain Only Test'!C11="Air Defense",1,0)</f>
        <v>0</v>
      </c>
      <c r="AT11" s="52">
        <f>IF('Course-Grain Only Test'!C11="MT_LB",1,0)</f>
        <v>0</v>
      </c>
      <c r="AU11" s="52">
        <f>IF('Course-Grain Only Test'!C11="BMD",1,0)</f>
        <v>0</v>
      </c>
      <c r="AV11" s="52">
        <v>0</v>
      </c>
      <c r="AW11" s="52">
        <v>0</v>
      </c>
      <c r="AX11" s="52">
        <v>1</v>
      </c>
      <c r="AY11" s="52">
        <f t="shared" si="0"/>
        <v>1</v>
      </c>
      <c r="AZ11" s="52">
        <v>0</v>
      </c>
      <c r="BA11" s="52">
        <v>0</v>
      </c>
      <c r="BB11" s="52">
        <v>0</v>
      </c>
      <c r="BC11" s="52">
        <v>0</v>
      </c>
      <c r="BD11" s="52">
        <v>0</v>
      </c>
      <c r="BE11" s="52">
        <f>IF(AND(Testing!D11 = "Tank", 'Course-Grain Only Test'!C11 &lt;&gt; "Tank"),1,0)</f>
        <v>1</v>
      </c>
      <c r="BF11" s="52">
        <f>IF(AND(Testing!D11 = "BMP", 'Course-Grain Only Test'!C11 &lt;&gt; "BMP"),1,0)</f>
        <v>0</v>
      </c>
      <c r="BG11" s="52">
        <f>IF(AND(Testing!D11 = "BTR", 'Course-Grain Only Test'!C11 &lt;&gt; "BTR"),1,0)</f>
        <v>0</v>
      </c>
      <c r="BH11" s="52">
        <f>IF(AND(Testing!D11 = "Self Propelled Artilley", 'Course-Grain Only Test'!C11 &lt;&gt; "Self Propelled Artillery"),1,0)</f>
        <v>0</v>
      </c>
      <c r="BI11" s="52">
        <f>IF(AND(Testing!D11 = "Air Defense", 'Course-Grain Only Test'!C11 &lt;&gt; "Air Defense"),1,0)</f>
        <v>0</v>
      </c>
      <c r="BJ11" s="52">
        <f>IF(AND(Testing!D11 = "MT_LB", 'Course-Grain Only Test'!C11 &lt;&gt; "MT_LB"),1,0)</f>
        <v>0</v>
      </c>
      <c r="BK11" s="52">
        <f>IF(AND(Testing!D11 = "BMD", 'Course-Grain Only Test'!C11 &lt;&gt; "BMD"),1,0)</f>
        <v>0</v>
      </c>
      <c r="BL11" s="52">
        <f>IF(Testing!E11="2S19_MSTA",1,0)</f>
        <v>0</v>
      </c>
      <c r="BM11" s="54">
        <f>IF(Testing!E11="30N6E",1,0)</f>
        <v>0</v>
      </c>
      <c r="BN11" s="52">
        <f>IF(Testing!E11="BM-30",1,0)</f>
        <v>0</v>
      </c>
      <c r="BO11" s="52">
        <f>IF(Testing!E11="BMD",1,0)</f>
        <v>0</v>
      </c>
      <c r="BP11" s="52">
        <f>IF(Testing!E11="BMP-1",1,0)</f>
        <v>0</v>
      </c>
      <c r="BQ11" s="52">
        <f>IF(Testing!E11="BMP-2",1,0)</f>
        <v>0</v>
      </c>
      <c r="BR11" s="52">
        <f>IF(Testing!E11="BMP-T15",1,0)</f>
        <v>0</v>
      </c>
      <c r="BS11" s="54">
        <f>IF(Testing!E11="BRDM",1,0)</f>
        <v>0</v>
      </c>
      <c r="BT11" s="54">
        <f>IF(Testing!E11="BTR-60",1,0)</f>
        <v>0</v>
      </c>
      <c r="BU11" s="52">
        <f>IF(Testing!E11="BTR-70",1,0)</f>
        <v>0</v>
      </c>
      <c r="BV11" s="52">
        <f>IF(Testing!E11="BTR-80",1,0)</f>
        <v>0</v>
      </c>
      <c r="BW11" s="52">
        <f>IF(Testing!E11="D-30",1,0)</f>
        <v>0</v>
      </c>
      <c r="BX11" s="52">
        <f>IF(Testing!E11="Iskander",1,0)</f>
        <v>0</v>
      </c>
      <c r="BY11" s="52">
        <f>IF(Testing!E11="MT_LB",1,0)</f>
        <v>0</v>
      </c>
      <c r="BZ11" s="52">
        <f>IF(Testing!E11="Pantsir-S1",1,0)</f>
        <v>0</v>
      </c>
      <c r="CA11" s="52">
        <f>IF(Testing!E11="Rs-24",1,0)</f>
        <v>0</v>
      </c>
      <c r="CB11" s="52">
        <f>IF(Testing!E11="T-14",1,0)</f>
        <v>0</v>
      </c>
      <c r="CC11" s="52">
        <f>IF(Testing!E11="T-62",1,0)</f>
        <v>0</v>
      </c>
      <c r="CD11" s="52">
        <f>IF(Testing!E11="T-64",1,0)</f>
        <v>1</v>
      </c>
      <c r="CE11" s="52">
        <f>IF(Testing!E11="T-72",1,0)</f>
        <v>0</v>
      </c>
      <c r="CF11" s="52">
        <f>IF(Testing!E11="T-80",1,0)</f>
        <v>0</v>
      </c>
      <c r="CG11" s="52">
        <f>IF(Testing!E11="T-90",1,0)</f>
        <v>0</v>
      </c>
      <c r="CH11" s="52">
        <f>IF(Testing!E11="Tornado",1,0)</f>
        <v>0</v>
      </c>
      <c r="CI11" s="52">
        <f>IF(Testing!E11="TOS-1",1,0)</f>
        <v>0</v>
      </c>
    </row>
    <row r="12" spans="1:87" ht="15">
      <c r="A12" s="49" t="s">
        <v>1732</v>
      </c>
      <c r="B12" s="50">
        <v>1</v>
      </c>
      <c r="C12" s="50">
        <v>0</v>
      </c>
      <c r="D12" s="50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1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1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2">
        <f>IF(Testing!D12="Tank",1,0)</f>
        <v>1</v>
      </c>
      <c r="AI12" s="52">
        <f>IF(Testing!D12="BMP",1,0)</f>
        <v>0</v>
      </c>
      <c r="AJ12" s="52">
        <f>IF(Testing!D12="BTR",1,0)</f>
        <v>0</v>
      </c>
      <c r="AK12" s="52">
        <f>IF(Testing!D12="Self Propelled Artillery",1,0)</f>
        <v>0</v>
      </c>
      <c r="AL12" s="53">
        <f>IF(Testing!D12="Air Defense",1,0)</f>
        <v>0</v>
      </c>
      <c r="AM12" s="53">
        <f>IF(Testing!D12="MT_LB",1,0)</f>
        <v>0</v>
      </c>
      <c r="AN12" s="52">
        <f>IF(Testing!D12="BMD",1,0)</f>
        <v>0</v>
      </c>
      <c r="AO12" s="52">
        <f>IF('Course-Grain Only Test'!C12="Tank",1,0)</f>
        <v>1</v>
      </c>
      <c r="AP12" s="52">
        <f>IF('Course-Grain Only Test'!C12="BMP",1,0)</f>
        <v>0</v>
      </c>
      <c r="AQ12" s="52">
        <f>IF('Course-Grain Only Test'!C12="BTR",1,0)</f>
        <v>0</v>
      </c>
      <c r="AR12" s="52">
        <f>IF('Course-Grain Only Test'!C12="Self Propelled Artillery",1,0)</f>
        <v>0</v>
      </c>
      <c r="AS12" s="52">
        <f>IF('Course-Grain Only Test'!C12="Air Defense",1,0)</f>
        <v>0</v>
      </c>
      <c r="AT12" s="52">
        <f>IF('Course-Grain Only Test'!C12="MT_LB",1,0)</f>
        <v>0</v>
      </c>
      <c r="AU12" s="52">
        <f>IF('Course-Grain Only Test'!C12="BMD",1,0)</f>
        <v>0</v>
      </c>
      <c r="AV12" s="52">
        <v>0</v>
      </c>
      <c r="AW12" s="52">
        <v>0</v>
      </c>
      <c r="AX12" s="52">
        <v>0</v>
      </c>
      <c r="AY12" s="52">
        <f t="shared" si="0"/>
        <v>1</v>
      </c>
      <c r="AZ12" s="52">
        <v>0</v>
      </c>
      <c r="BA12" s="52">
        <v>1</v>
      </c>
      <c r="BB12" s="52">
        <v>0</v>
      </c>
      <c r="BC12" s="52">
        <v>0</v>
      </c>
      <c r="BD12" s="52">
        <v>0</v>
      </c>
      <c r="BE12" s="52">
        <f>IF(AND(Testing!D12 = "Tank", 'Course-Grain Only Test'!C12 &lt;&gt; "Tank"),1,0)</f>
        <v>0</v>
      </c>
      <c r="BF12" s="52">
        <f>IF(AND(Testing!D12 = "BMP", 'Course-Grain Only Test'!C12 &lt;&gt; "BMP"),1,0)</f>
        <v>0</v>
      </c>
      <c r="BG12" s="52">
        <f>IF(AND(Testing!D12 = "BTR", 'Course-Grain Only Test'!C12 &lt;&gt; "BTR"),1,0)</f>
        <v>0</v>
      </c>
      <c r="BH12" s="52">
        <f>IF(AND(Testing!D12 = "Self Propelled Artilley", 'Course-Grain Only Test'!C12 &lt;&gt; "Self Propelled Artillery"),1,0)</f>
        <v>0</v>
      </c>
      <c r="BI12" s="52">
        <f>IF(AND(Testing!D12 = "Air Defense", 'Course-Grain Only Test'!C12 &lt;&gt; "Air Defense"),1,0)</f>
        <v>0</v>
      </c>
      <c r="BJ12" s="52">
        <f>IF(AND(Testing!D12 = "MT_LB", 'Course-Grain Only Test'!C12 &lt;&gt; "MT_LB"),1,0)</f>
        <v>0</v>
      </c>
      <c r="BK12" s="52">
        <f>IF(AND(Testing!D12 = "BMD", 'Course-Grain Only Test'!C12 &lt;&gt; "BMD"),1,0)</f>
        <v>0</v>
      </c>
      <c r="BL12" s="52">
        <f>IF(Testing!E12="2S19_MSTA",1,0)</f>
        <v>0</v>
      </c>
      <c r="BM12" s="54">
        <f>IF(Testing!E12="30N6E",1,0)</f>
        <v>0</v>
      </c>
      <c r="BN12" s="52">
        <f>IF(Testing!E12="BM-30",1,0)</f>
        <v>0</v>
      </c>
      <c r="BO12" s="52">
        <f>IF(Testing!E12="BMD",1,0)</f>
        <v>0</v>
      </c>
      <c r="BP12" s="52">
        <f>IF(Testing!E12="BMP-1",1,0)</f>
        <v>0</v>
      </c>
      <c r="BQ12" s="52">
        <f>IF(Testing!E12="BMP-2",1,0)</f>
        <v>0</v>
      </c>
      <c r="BR12" s="52">
        <f>IF(Testing!E12="BMP-T15",1,0)</f>
        <v>0</v>
      </c>
      <c r="BS12" s="54">
        <f>IF(Testing!E12="BRDM",1,0)</f>
        <v>0</v>
      </c>
      <c r="BT12" s="54">
        <f>IF(Testing!E12="BTR-60",1,0)</f>
        <v>0</v>
      </c>
      <c r="BU12" s="52">
        <f>IF(Testing!E12="BTR-70",1,0)</f>
        <v>0</v>
      </c>
      <c r="BV12" s="52">
        <f>IF(Testing!E12="BTR-80",1,0)</f>
        <v>0</v>
      </c>
      <c r="BW12" s="52">
        <f>IF(Testing!E12="D-30",1,0)</f>
        <v>0</v>
      </c>
      <c r="BX12" s="52">
        <f>IF(Testing!E12="Iskander",1,0)</f>
        <v>0</v>
      </c>
      <c r="BY12" s="52">
        <f>IF(Testing!E12="MT_LB",1,0)</f>
        <v>0</v>
      </c>
      <c r="BZ12" s="52">
        <f>IF(Testing!E12="Pantsir-S1",1,0)</f>
        <v>0</v>
      </c>
      <c r="CA12" s="52">
        <f>IF(Testing!E12="Rs-24",1,0)</f>
        <v>0</v>
      </c>
      <c r="CB12" s="52">
        <f>IF(Testing!E12="T-14",1,0)</f>
        <v>0</v>
      </c>
      <c r="CC12" s="52">
        <f>IF(Testing!E12="T-62",1,0)</f>
        <v>0</v>
      </c>
      <c r="CD12" s="52">
        <f>IF(Testing!E12="T-64",1,0)</f>
        <v>1</v>
      </c>
      <c r="CE12" s="52">
        <f>IF(Testing!E12="T-72",1,0)</f>
        <v>0</v>
      </c>
      <c r="CF12" s="52">
        <f>IF(Testing!E12="T-80",1,0)</f>
        <v>0</v>
      </c>
      <c r="CG12" s="52">
        <f>IF(Testing!E12="T-90",1,0)</f>
        <v>0</v>
      </c>
      <c r="CH12" s="52">
        <f>IF(Testing!E12="Tornado",1,0)</f>
        <v>0</v>
      </c>
      <c r="CI12" s="52">
        <f>IF(Testing!E12="TOS-1",1,0)</f>
        <v>0</v>
      </c>
    </row>
    <row r="13" spans="1:87" ht="15">
      <c r="A13" s="49" t="s">
        <v>1733</v>
      </c>
      <c r="B13" s="50">
        <v>1</v>
      </c>
      <c r="C13" s="50">
        <v>0</v>
      </c>
      <c r="D13" s="50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1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0</v>
      </c>
      <c r="W13" s="51">
        <v>1</v>
      </c>
      <c r="X13" s="51">
        <v>0</v>
      </c>
      <c r="Y13" s="51">
        <v>0</v>
      </c>
      <c r="Z13" s="51">
        <v>0</v>
      </c>
      <c r="AA13" s="51">
        <v>0</v>
      </c>
      <c r="AB13" s="51">
        <v>0</v>
      </c>
      <c r="AC13" s="51">
        <v>0</v>
      </c>
      <c r="AD13" s="51">
        <v>0</v>
      </c>
      <c r="AE13" s="51">
        <v>0</v>
      </c>
      <c r="AF13" s="51">
        <v>0</v>
      </c>
      <c r="AG13" s="51">
        <v>0</v>
      </c>
      <c r="AH13" s="52">
        <f>IF(Testing!D13="Tank",1,0)</f>
        <v>1</v>
      </c>
      <c r="AI13" s="52">
        <f>IF(Testing!D13="BMP",1,0)</f>
        <v>0</v>
      </c>
      <c r="AJ13" s="52">
        <f>IF(Testing!D13="BTR",1,0)</f>
        <v>0</v>
      </c>
      <c r="AK13" s="52">
        <f>IF(Testing!D13="Self Propelled Artillery",1,0)</f>
        <v>0</v>
      </c>
      <c r="AL13" s="53">
        <f>IF(Testing!D13="Air Defense",1,0)</f>
        <v>0</v>
      </c>
      <c r="AM13" s="53">
        <f>IF(Testing!D13="MT_LB",1,0)</f>
        <v>0</v>
      </c>
      <c r="AN13" s="52">
        <f>IF(Testing!D13="BMD",1,0)</f>
        <v>0</v>
      </c>
      <c r="AO13" s="52">
        <f>IF('Course-Grain Only Test'!C13="Tank",1,0)</f>
        <v>1</v>
      </c>
      <c r="AP13" s="52">
        <f>IF('Course-Grain Only Test'!C13="BMP",1,0)</f>
        <v>0</v>
      </c>
      <c r="AQ13" s="52">
        <f>IF('Course-Grain Only Test'!C13="BTR",1,0)</f>
        <v>0</v>
      </c>
      <c r="AR13" s="52">
        <f>IF('Course-Grain Only Test'!C13="Self Propelled Artillery",1,0)</f>
        <v>0</v>
      </c>
      <c r="AS13" s="52">
        <f>IF('Course-Grain Only Test'!C13="Air Defense",1,0)</f>
        <v>0</v>
      </c>
      <c r="AT13" s="52">
        <f>IF('Course-Grain Only Test'!C13="MT_LB",1,0)</f>
        <v>0</v>
      </c>
      <c r="AU13" s="52">
        <f>IF('Course-Grain Only Test'!C13="BMD",1,0)</f>
        <v>0</v>
      </c>
      <c r="AV13" s="52">
        <v>0</v>
      </c>
      <c r="AW13" s="52">
        <v>0</v>
      </c>
      <c r="AX13" s="52">
        <v>0</v>
      </c>
      <c r="AY13" s="52">
        <f t="shared" si="0"/>
        <v>1</v>
      </c>
      <c r="AZ13" s="52">
        <v>0</v>
      </c>
      <c r="BA13" s="52">
        <v>1</v>
      </c>
      <c r="BB13" s="52">
        <v>0</v>
      </c>
      <c r="BC13" s="52">
        <v>0</v>
      </c>
      <c r="BD13" s="52">
        <v>0</v>
      </c>
      <c r="BE13" s="52">
        <f>IF(AND(Testing!D13 = "Tank", 'Course-Grain Only Test'!C13 &lt;&gt; "Tank"),1,0)</f>
        <v>0</v>
      </c>
      <c r="BF13" s="52">
        <f>IF(AND(Testing!D13 = "BMP", 'Course-Grain Only Test'!C13 &lt;&gt; "BMP"),1,0)</f>
        <v>0</v>
      </c>
      <c r="BG13" s="52">
        <f>IF(AND(Testing!D13 = "BTR", 'Course-Grain Only Test'!C13 &lt;&gt; "BTR"),1,0)</f>
        <v>0</v>
      </c>
      <c r="BH13" s="52">
        <f>IF(AND(Testing!D13 = "Self Propelled Artilley", 'Course-Grain Only Test'!C13 &lt;&gt; "Self Propelled Artillery"),1,0)</f>
        <v>0</v>
      </c>
      <c r="BI13" s="52">
        <f>IF(AND(Testing!D13 = "Air Defense", 'Course-Grain Only Test'!C13 &lt;&gt; "Air Defense"),1,0)</f>
        <v>0</v>
      </c>
      <c r="BJ13" s="52">
        <f>IF(AND(Testing!D13 = "MT_LB", 'Course-Grain Only Test'!C13 &lt;&gt; "MT_LB"),1,0)</f>
        <v>0</v>
      </c>
      <c r="BK13" s="52">
        <f>IF(AND(Testing!D13 = "BMD", 'Course-Grain Only Test'!C13 &lt;&gt; "BMD"),1,0)</f>
        <v>0</v>
      </c>
      <c r="BL13" s="52">
        <f>IF(Testing!E13="2S19_MSTA",1,0)</f>
        <v>0</v>
      </c>
      <c r="BM13" s="54">
        <f>IF(Testing!E13="30N6E",1,0)</f>
        <v>0</v>
      </c>
      <c r="BN13" s="52">
        <f>IF(Testing!E13="BM-30",1,0)</f>
        <v>0</v>
      </c>
      <c r="BO13" s="52">
        <f>IF(Testing!E13="BMD",1,0)</f>
        <v>0</v>
      </c>
      <c r="BP13" s="52">
        <f>IF(Testing!E13="BMP-1",1,0)</f>
        <v>0</v>
      </c>
      <c r="BQ13" s="52">
        <f>IF(Testing!E13="BMP-2",1,0)</f>
        <v>0</v>
      </c>
      <c r="BR13" s="52">
        <f>IF(Testing!E13="BMP-T15",1,0)</f>
        <v>0</v>
      </c>
      <c r="BS13" s="54">
        <f>IF(Testing!E13="BRDM",1,0)</f>
        <v>0</v>
      </c>
      <c r="BT13" s="54">
        <f>IF(Testing!E13="BTR-60",1,0)</f>
        <v>0</v>
      </c>
      <c r="BU13" s="52">
        <f>IF(Testing!E13="BTR-70",1,0)</f>
        <v>0</v>
      </c>
      <c r="BV13" s="52">
        <f>IF(Testing!E13="BTR-80",1,0)</f>
        <v>0</v>
      </c>
      <c r="BW13" s="52">
        <f>IF(Testing!E13="D-30",1,0)</f>
        <v>0</v>
      </c>
      <c r="BX13" s="52">
        <f>IF(Testing!E13="Iskander",1,0)</f>
        <v>0</v>
      </c>
      <c r="BY13" s="52">
        <f>IF(Testing!E13="MT_LB",1,0)</f>
        <v>0</v>
      </c>
      <c r="BZ13" s="52">
        <f>IF(Testing!E13="Pantsir-S1",1,0)</f>
        <v>0</v>
      </c>
      <c r="CA13" s="52">
        <f>IF(Testing!E13="Rs-24",1,0)</f>
        <v>0</v>
      </c>
      <c r="CB13" s="52">
        <f>IF(Testing!E13="T-14",1,0)</f>
        <v>0</v>
      </c>
      <c r="CC13" s="52">
        <f>IF(Testing!E13="T-62",1,0)</f>
        <v>0</v>
      </c>
      <c r="CD13" s="52">
        <f>IF(Testing!E13="T-64",1,0)</f>
        <v>1</v>
      </c>
      <c r="CE13" s="52">
        <f>IF(Testing!E13="T-72",1,0)</f>
        <v>0</v>
      </c>
      <c r="CF13" s="52">
        <f>IF(Testing!E13="T-80",1,0)</f>
        <v>0</v>
      </c>
      <c r="CG13" s="52">
        <f>IF(Testing!E13="T-90",1,0)</f>
        <v>0</v>
      </c>
      <c r="CH13" s="52">
        <f>IF(Testing!E13="Tornado",1,0)</f>
        <v>0</v>
      </c>
      <c r="CI13" s="52">
        <f>IF(Testing!E13="TOS-1",1,0)</f>
        <v>0</v>
      </c>
    </row>
    <row r="14" spans="1:87" ht="15">
      <c r="A14" s="49" t="s">
        <v>1734</v>
      </c>
      <c r="B14" s="50">
        <v>1</v>
      </c>
      <c r="C14" s="50">
        <v>0</v>
      </c>
      <c r="D14" s="50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1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1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  <c r="AC14" s="51">
        <v>0</v>
      </c>
      <c r="AD14" s="51">
        <v>0</v>
      </c>
      <c r="AE14" s="51">
        <v>0</v>
      </c>
      <c r="AF14" s="51">
        <v>0</v>
      </c>
      <c r="AG14" s="51">
        <v>0</v>
      </c>
      <c r="AH14" s="52">
        <f>IF(Testing!D14="Tank",1,0)</f>
        <v>1</v>
      </c>
      <c r="AI14" s="52">
        <f>IF(Testing!D14="BMP",1,0)</f>
        <v>0</v>
      </c>
      <c r="AJ14" s="52">
        <f>IF(Testing!D14="BTR",1,0)</f>
        <v>0</v>
      </c>
      <c r="AK14" s="52">
        <f>IF(Testing!D14="Self Propelled Artillery",1,0)</f>
        <v>0</v>
      </c>
      <c r="AL14" s="53">
        <f>IF(Testing!D14="Air Defense",1,0)</f>
        <v>0</v>
      </c>
      <c r="AM14" s="53">
        <f>IF(Testing!D14="MT_LB",1,0)</f>
        <v>0</v>
      </c>
      <c r="AN14" s="52">
        <f>IF(Testing!D14="BMD",1,0)</f>
        <v>0</v>
      </c>
      <c r="AO14" s="52">
        <f>IF('Course-Grain Only Test'!C14="Tank",1,0)</f>
        <v>1</v>
      </c>
      <c r="AP14" s="52">
        <f>IF('Course-Grain Only Test'!C14="BMP",1,0)</f>
        <v>0</v>
      </c>
      <c r="AQ14" s="52">
        <f>IF('Course-Grain Only Test'!C14="BTR",1,0)</f>
        <v>0</v>
      </c>
      <c r="AR14" s="52">
        <f>IF('Course-Grain Only Test'!C14="Self Propelled Artillery",1,0)</f>
        <v>0</v>
      </c>
      <c r="AS14" s="52">
        <f>IF('Course-Grain Only Test'!C14="Air Defense",1,0)</f>
        <v>0</v>
      </c>
      <c r="AT14" s="52">
        <f>IF('Course-Grain Only Test'!C14="MT_LB",1,0)</f>
        <v>0</v>
      </c>
      <c r="AU14" s="52">
        <f>IF('Course-Grain Only Test'!C14="BMD",1,0)</f>
        <v>0</v>
      </c>
      <c r="AV14" s="52">
        <v>0</v>
      </c>
      <c r="AW14" s="52">
        <v>0</v>
      </c>
      <c r="AX14" s="52">
        <v>0</v>
      </c>
      <c r="AY14" s="52">
        <f t="shared" si="0"/>
        <v>1</v>
      </c>
      <c r="AZ14" s="52">
        <v>0</v>
      </c>
      <c r="BA14" s="52">
        <v>0</v>
      </c>
      <c r="BB14" s="52">
        <v>0</v>
      </c>
      <c r="BC14" s="52">
        <v>0</v>
      </c>
      <c r="BD14" s="52">
        <v>0</v>
      </c>
      <c r="BE14" s="52">
        <f>IF(AND(Testing!D14 = "Tank", 'Course-Grain Only Test'!C14 &lt;&gt; "Tank"),1,0)</f>
        <v>0</v>
      </c>
      <c r="BF14" s="52">
        <f>IF(AND(Testing!D14 = "BMP", 'Course-Grain Only Test'!C14 &lt;&gt; "BMP"),1,0)</f>
        <v>0</v>
      </c>
      <c r="BG14" s="52">
        <f>IF(AND(Testing!D14 = "BTR", 'Course-Grain Only Test'!C14 &lt;&gt; "BTR"),1,0)</f>
        <v>0</v>
      </c>
      <c r="BH14" s="52">
        <f>IF(AND(Testing!D14 = "Self Propelled Artilley", 'Course-Grain Only Test'!C14 &lt;&gt; "Self Propelled Artillery"),1,0)</f>
        <v>0</v>
      </c>
      <c r="BI14" s="52">
        <f>IF(AND(Testing!D14 = "Air Defense", 'Course-Grain Only Test'!C14 &lt;&gt; "Air Defense"),1,0)</f>
        <v>0</v>
      </c>
      <c r="BJ14" s="52">
        <f>IF(AND(Testing!D14 = "MT_LB", 'Course-Grain Only Test'!C14 &lt;&gt; "MT_LB"),1,0)</f>
        <v>0</v>
      </c>
      <c r="BK14" s="52">
        <f>IF(AND(Testing!D14 = "BMD", 'Course-Grain Only Test'!C14 &lt;&gt; "BMD"),1,0)</f>
        <v>0</v>
      </c>
      <c r="BL14" s="52">
        <f>IF(Testing!E14="2S19_MSTA",1,0)</f>
        <v>0</v>
      </c>
      <c r="BM14" s="54">
        <f>IF(Testing!E14="30N6E",1,0)</f>
        <v>0</v>
      </c>
      <c r="BN14" s="52">
        <f>IF(Testing!E14="BM-30",1,0)</f>
        <v>0</v>
      </c>
      <c r="BO14" s="52">
        <f>IF(Testing!E14="BMD",1,0)</f>
        <v>0</v>
      </c>
      <c r="BP14" s="52">
        <f>IF(Testing!E14="BMP-1",1,0)</f>
        <v>0</v>
      </c>
      <c r="BQ14" s="52">
        <f>IF(Testing!E14="BMP-2",1,0)</f>
        <v>0</v>
      </c>
      <c r="BR14" s="52">
        <f>IF(Testing!E14="BMP-T15",1,0)</f>
        <v>0</v>
      </c>
      <c r="BS14" s="54">
        <f>IF(Testing!E14="BRDM",1,0)</f>
        <v>0</v>
      </c>
      <c r="BT14" s="54">
        <f>IF(Testing!E14="BTR-60",1,0)</f>
        <v>0</v>
      </c>
      <c r="BU14" s="52">
        <f>IF(Testing!E14="BTR-70",1,0)</f>
        <v>0</v>
      </c>
      <c r="BV14" s="52">
        <f>IF(Testing!E14="BTR-80",1,0)</f>
        <v>0</v>
      </c>
      <c r="BW14" s="52">
        <f>IF(Testing!E14="D-30",1,0)</f>
        <v>0</v>
      </c>
      <c r="BX14" s="52">
        <f>IF(Testing!E14="Iskander",1,0)</f>
        <v>0</v>
      </c>
      <c r="BY14" s="52">
        <f>IF(Testing!E14="MT_LB",1,0)</f>
        <v>0</v>
      </c>
      <c r="BZ14" s="52">
        <f>IF(Testing!E14="Pantsir-S1",1,0)</f>
        <v>0</v>
      </c>
      <c r="CA14" s="52">
        <f>IF(Testing!E14="Rs-24",1,0)</f>
        <v>0</v>
      </c>
      <c r="CB14" s="52">
        <f>IF(Testing!E14="T-14",1,0)</f>
        <v>0</v>
      </c>
      <c r="CC14" s="52">
        <f>IF(Testing!E14="T-62",1,0)</f>
        <v>0</v>
      </c>
      <c r="CD14" s="52">
        <f>IF(Testing!E14="T-64",1,0)</f>
        <v>0</v>
      </c>
      <c r="CE14" s="52">
        <f>IF(Testing!E14="T-72",1,0)</f>
        <v>1</v>
      </c>
      <c r="CF14" s="52">
        <f>IF(Testing!E14="T-80",1,0)</f>
        <v>0</v>
      </c>
      <c r="CG14" s="52">
        <f>IF(Testing!E14="T-90",1,0)</f>
        <v>0</v>
      </c>
      <c r="CH14" s="52">
        <f>IF(Testing!E14="Tornado",1,0)</f>
        <v>0</v>
      </c>
      <c r="CI14" s="52">
        <f>IF(Testing!E14="TOS-1",1,0)</f>
        <v>0</v>
      </c>
    </row>
    <row r="15" spans="1:87" ht="15">
      <c r="A15" s="49" t="s">
        <v>1585</v>
      </c>
      <c r="B15" s="50">
        <v>1</v>
      </c>
      <c r="C15" s="50">
        <v>0</v>
      </c>
      <c r="D15" s="50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1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1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  <c r="AC15" s="51">
        <v>0</v>
      </c>
      <c r="AD15" s="51">
        <v>0</v>
      </c>
      <c r="AE15" s="51">
        <v>0</v>
      </c>
      <c r="AF15" s="51">
        <v>0</v>
      </c>
      <c r="AG15" s="51">
        <v>0</v>
      </c>
      <c r="AH15" s="52">
        <f>IF(Testing!D15="Tank",1,0)</f>
        <v>0</v>
      </c>
      <c r="AI15" s="52">
        <f>IF(Testing!D15="BMP",1,0)</f>
        <v>0</v>
      </c>
      <c r="AJ15" s="52">
        <f>IF(Testing!D15="BTR",1,0)</f>
        <v>0</v>
      </c>
      <c r="AK15" s="52">
        <f>IF(Testing!D15="Self Propelled Artillery",1,0)</f>
        <v>0</v>
      </c>
      <c r="AL15" s="53">
        <f>IF(Testing!D15="Air Defense",1,0)</f>
        <v>1</v>
      </c>
      <c r="AM15" s="53">
        <f>IF(Testing!D15="MT_LB",1,0)</f>
        <v>0</v>
      </c>
      <c r="AN15" s="52">
        <f>IF(Testing!D15="BMD",1,0)</f>
        <v>0</v>
      </c>
      <c r="AO15" s="52">
        <f>IF('Course-Grain Only Test'!C15="Tank",1,0)</f>
        <v>0</v>
      </c>
      <c r="AP15" s="52">
        <f>IF('Course-Grain Only Test'!C15="BMP",1,0)</f>
        <v>0</v>
      </c>
      <c r="AQ15" s="52">
        <f>IF('Course-Grain Only Test'!C15="BTR",1,0)</f>
        <v>0</v>
      </c>
      <c r="AR15" s="52">
        <f>IF('Course-Grain Only Test'!C15="Self Propelled Artillery",1,0)</f>
        <v>1</v>
      </c>
      <c r="AS15" s="52">
        <f>IF('Course-Grain Only Test'!C15="Air Defense",1,0)</f>
        <v>0</v>
      </c>
      <c r="AT15" s="52">
        <f>IF('Course-Grain Only Test'!C15="MT_LB",1,0)</f>
        <v>0</v>
      </c>
      <c r="AU15" s="52">
        <f>IF('Course-Grain Only Test'!C15="BMD",1,0)</f>
        <v>0</v>
      </c>
      <c r="AV15" s="52">
        <v>0</v>
      </c>
      <c r="AW15" s="52">
        <v>0</v>
      </c>
      <c r="AX15" s="52">
        <v>1</v>
      </c>
      <c r="AY15" s="52">
        <f t="shared" si="0"/>
        <v>1</v>
      </c>
      <c r="AZ15" s="52">
        <v>0</v>
      </c>
      <c r="BA15" s="52">
        <v>0</v>
      </c>
      <c r="BB15" s="52">
        <v>1</v>
      </c>
      <c r="BC15" s="52">
        <v>1</v>
      </c>
      <c r="BD15" s="52">
        <v>1</v>
      </c>
      <c r="BE15" s="52">
        <f>IF(AND(Testing!D15 = "Tank", 'Course-Grain Only Test'!C15 &lt;&gt; "Tank"),1,0)</f>
        <v>0</v>
      </c>
      <c r="BF15" s="52">
        <f>IF(AND(Testing!D15 = "BMP", 'Course-Grain Only Test'!C15 &lt;&gt; "BMP"),1,0)</f>
        <v>0</v>
      </c>
      <c r="BG15" s="52">
        <f>IF(AND(Testing!D15 = "BTR", 'Course-Grain Only Test'!C15 &lt;&gt; "BTR"),1,0)</f>
        <v>0</v>
      </c>
      <c r="BH15" s="52">
        <f>IF(AND(Testing!D15 = "Self Propelled Artilley", 'Course-Grain Only Test'!C15 &lt;&gt; "Self Propelled Artillery"),1,0)</f>
        <v>0</v>
      </c>
      <c r="BI15" s="52">
        <f>IF(AND(Testing!D15 = "Air Defense", 'Course-Grain Only Test'!C15 &lt;&gt; "Air Defense"),1,0)</f>
        <v>1</v>
      </c>
      <c r="BJ15" s="52">
        <f>IF(AND(Testing!D15 = "MT_LB", 'Course-Grain Only Test'!C15 &lt;&gt; "MT_LB"),1,0)</f>
        <v>0</v>
      </c>
      <c r="BK15" s="52">
        <f>IF(AND(Testing!D15 = "BMD", 'Course-Grain Only Test'!C15 &lt;&gt; "BMD"),1,0)</f>
        <v>0</v>
      </c>
      <c r="BL15" s="52">
        <f>IF(Testing!E15="2S19_MSTA",1,0)</f>
        <v>0</v>
      </c>
      <c r="BM15" s="54">
        <f>IF(Testing!E15="30N6E",1,0)</f>
        <v>0</v>
      </c>
      <c r="BN15" s="52">
        <f>IF(Testing!E15="BM-30",1,0)</f>
        <v>0</v>
      </c>
      <c r="BO15" s="52">
        <f>IF(Testing!E15="BMD",1,0)</f>
        <v>0</v>
      </c>
      <c r="BP15" s="52">
        <f>IF(Testing!E15="BMP-1",1,0)</f>
        <v>0</v>
      </c>
      <c r="BQ15" s="52">
        <f>IF(Testing!E15="BMP-2",1,0)</f>
        <v>0</v>
      </c>
      <c r="BR15" s="52">
        <f>IF(Testing!E15="BMP-T15",1,0)</f>
        <v>0</v>
      </c>
      <c r="BS15" s="54">
        <f>IF(Testing!E15="BRDM",1,0)</f>
        <v>0</v>
      </c>
      <c r="BT15" s="54">
        <f>IF(Testing!E15="BTR-60",1,0)</f>
        <v>0</v>
      </c>
      <c r="BU15" s="52">
        <f>IF(Testing!E15="BTR-70",1,0)</f>
        <v>0</v>
      </c>
      <c r="BV15" s="52">
        <f>IF(Testing!E15="BTR-80",1,0)</f>
        <v>0</v>
      </c>
      <c r="BW15" s="52">
        <f>IF(Testing!E15="D-30",1,0)</f>
        <v>0</v>
      </c>
      <c r="BX15" s="52">
        <f>IF(Testing!E15="Iskander",1,0)</f>
        <v>1</v>
      </c>
      <c r="BY15" s="52">
        <f>IF(Testing!E15="MT_LB",1,0)</f>
        <v>0</v>
      </c>
      <c r="BZ15" s="52">
        <f>IF(Testing!E15="Pantsir-S1",1,0)</f>
        <v>0</v>
      </c>
      <c r="CA15" s="52">
        <f>IF(Testing!E15="Rs-24",1,0)</f>
        <v>0</v>
      </c>
      <c r="CB15" s="52">
        <f>IF(Testing!E15="T-14",1,0)</f>
        <v>0</v>
      </c>
      <c r="CC15" s="52">
        <f>IF(Testing!E15="T-62",1,0)</f>
        <v>0</v>
      </c>
      <c r="CD15" s="52">
        <f>IF(Testing!E15="T-64",1,0)</f>
        <v>0</v>
      </c>
      <c r="CE15" s="52">
        <f>IF(Testing!E15="T-72",1,0)</f>
        <v>0</v>
      </c>
      <c r="CF15" s="52">
        <f>IF(Testing!E15="T-80",1,0)</f>
        <v>0</v>
      </c>
      <c r="CG15" s="52">
        <f>IF(Testing!E15="T-90",1,0)</f>
        <v>0</v>
      </c>
      <c r="CH15" s="52">
        <f>IF(Testing!E15="Tornado",1,0)</f>
        <v>0</v>
      </c>
      <c r="CI15" s="52">
        <f>IF(Testing!E15="TOS-1",1,0)</f>
        <v>0</v>
      </c>
    </row>
    <row r="16" spans="1:87" ht="15">
      <c r="A16" s="49" t="s">
        <v>1687</v>
      </c>
      <c r="B16" s="50">
        <v>0</v>
      </c>
      <c r="C16" s="50">
        <v>1</v>
      </c>
      <c r="D16" s="50">
        <v>0</v>
      </c>
      <c r="E16" s="51">
        <v>0</v>
      </c>
      <c r="F16" s="51">
        <v>0</v>
      </c>
      <c r="G16" s="51">
        <v>0</v>
      </c>
      <c r="H16" s="51">
        <v>1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1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  <c r="AC16" s="51">
        <v>0</v>
      </c>
      <c r="AD16" s="51">
        <v>0</v>
      </c>
      <c r="AE16" s="51">
        <v>0</v>
      </c>
      <c r="AF16" s="51">
        <v>0</v>
      </c>
      <c r="AG16" s="51">
        <v>0</v>
      </c>
      <c r="AH16" s="52">
        <f>IF(Testing!D16="Tank",1,0)</f>
        <v>0</v>
      </c>
      <c r="AI16" s="52">
        <f>IF(Testing!D16="BMP",1,0)</f>
        <v>0</v>
      </c>
      <c r="AJ16" s="52">
        <f>IF(Testing!D16="BTR",1,0)</f>
        <v>1</v>
      </c>
      <c r="AK16" s="52">
        <f>IF(Testing!D16="Self Propelled Artillery",1,0)</f>
        <v>0</v>
      </c>
      <c r="AL16" s="53">
        <f>IF(Testing!D16="Air Defense",1,0)</f>
        <v>0</v>
      </c>
      <c r="AM16" s="53">
        <f>IF(Testing!D16="MT_LB",1,0)</f>
        <v>0</v>
      </c>
      <c r="AN16" s="52">
        <f>IF(Testing!D16="BMD",1,0)</f>
        <v>0</v>
      </c>
      <c r="AO16" s="52">
        <f>IF('Course-Grain Only Test'!C16="Tank",1,0)</f>
        <v>0</v>
      </c>
      <c r="AP16" s="52">
        <f>IF('Course-Grain Only Test'!C16="BMP",1,0)</f>
        <v>0</v>
      </c>
      <c r="AQ16" s="52">
        <f>IF('Course-Grain Only Test'!C16="BTR",1,0)</f>
        <v>1</v>
      </c>
      <c r="AR16" s="52">
        <f>IF('Course-Grain Only Test'!C16="Self Propelled Artillery",1,0)</f>
        <v>0</v>
      </c>
      <c r="AS16" s="52">
        <f>IF('Course-Grain Only Test'!C16="Air Defense",1,0)</f>
        <v>0</v>
      </c>
      <c r="AT16" s="52">
        <f>IF('Course-Grain Only Test'!C16="MT_LB",1,0)</f>
        <v>0</v>
      </c>
      <c r="AU16" s="52">
        <f>IF('Course-Grain Only Test'!C16="BMD",1,0)</f>
        <v>0</v>
      </c>
      <c r="AV16" s="52">
        <v>0</v>
      </c>
      <c r="AW16" s="52">
        <v>0</v>
      </c>
      <c r="AX16" s="52">
        <v>1</v>
      </c>
      <c r="AY16" s="52">
        <f t="shared" si="0"/>
        <v>1</v>
      </c>
      <c r="AZ16" s="52">
        <v>0</v>
      </c>
      <c r="BA16" s="52">
        <v>0</v>
      </c>
      <c r="BB16" s="52">
        <v>0</v>
      </c>
      <c r="BC16" s="52">
        <v>0</v>
      </c>
      <c r="BD16" s="52">
        <v>1</v>
      </c>
      <c r="BE16" s="52">
        <f>IF(AND(Testing!D16 = "Tank", 'Course-Grain Only Test'!C16 &lt;&gt; "Tank"),1,0)</f>
        <v>0</v>
      </c>
      <c r="BF16" s="52">
        <f>IF(AND(Testing!D16 = "BMP", 'Course-Grain Only Test'!C16 &lt;&gt; "BMP"),1,0)</f>
        <v>0</v>
      </c>
      <c r="BG16" s="52">
        <f>IF(AND(Testing!D16 = "BTR", 'Course-Grain Only Test'!C16 &lt;&gt; "BTR"),1,0)</f>
        <v>0</v>
      </c>
      <c r="BH16" s="52">
        <f>IF(AND(Testing!D16 = "Self Propelled Artilley", 'Course-Grain Only Test'!C16 &lt;&gt; "Self Propelled Artillery"),1,0)</f>
        <v>0</v>
      </c>
      <c r="BI16" s="52">
        <f>IF(AND(Testing!D16 = "Air Defense", 'Course-Grain Only Test'!C16 &lt;&gt; "Air Defense"),1,0)</f>
        <v>0</v>
      </c>
      <c r="BJ16" s="52">
        <f>IF(AND(Testing!D16 = "MT_LB", 'Course-Grain Only Test'!C16 &lt;&gt; "MT_LB"),1,0)</f>
        <v>0</v>
      </c>
      <c r="BK16" s="52">
        <f>IF(AND(Testing!D16 = "BMD", 'Course-Grain Only Test'!C16 &lt;&gt; "BMD"),1,0)</f>
        <v>0</v>
      </c>
      <c r="BL16" s="52">
        <f>IF(Testing!E16="2S19_MSTA",1,0)</f>
        <v>0</v>
      </c>
      <c r="BM16" s="54">
        <f>IF(Testing!E16="30N6E",1,0)</f>
        <v>0</v>
      </c>
      <c r="BN16" s="52">
        <f>IF(Testing!E16="BM-30",1,0)</f>
        <v>0</v>
      </c>
      <c r="BO16" s="52">
        <f>IF(Testing!E16="BMD",1,0)</f>
        <v>0</v>
      </c>
      <c r="BP16" s="52">
        <f>IF(Testing!E16="BMP-1",1,0)</f>
        <v>0</v>
      </c>
      <c r="BQ16" s="52">
        <f>IF(Testing!E16="BMP-2",1,0)</f>
        <v>0</v>
      </c>
      <c r="BR16" s="52">
        <f>IF(Testing!E16="BMP-T15",1,0)</f>
        <v>0</v>
      </c>
      <c r="BS16" s="54">
        <f>IF(Testing!E16="BRDM",1,0)</f>
        <v>0</v>
      </c>
      <c r="BT16" s="54">
        <f>IF(Testing!E16="BTR-60",1,0)</f>
        <v>0</v>
      </c>
      <c r="BU16" s="52">
        <f>IF(Testing!E16="BTR-70",1,0)</f>
        <v>1</v>
      </c>
      <c r="BV16" s="52">
        <f>IF(Testing!E16="BTR-80",1,0)</f>
        <v>0</v>
      </c>
      <c r="BW16" s="52">
        <f>IF(Testing!E16="D-30",1,0)</f>
        <v>0</v>
      </c>
      <c r="BX16" s="52">
        <f>IF(Testing!E16="Iskander",1,0)</f>
        <v>0</v>
      </c>
      <c r="BY16" s="52">
        <f>IF(Testing!E16="MT_LB",1,0)</f>
        <v>0</v>
      </c>
      <c r="BZ16" s="52">
        <f>IF(Testing!E16="Pantsir-S1",1,0)</f>
        <v>0</v>
      </c>
      <c r="CA16" s="52">
        <f>IF(Testing!E16="Rs-24",1,0)</f>
        <v>0</v>
      </c>
      <c r="CB16" s="52">
        <f>IF(Testing!E16="T-14",1,0)</f>
        <v>0</v>
      </c>
      <c r="CC16" s="52">
        <f>IF(Testing!E16="T-62",1,0)</f>
        <v>0</v>
      </c>
      <c r="CD16" s="52">
        <f>IF(Testing!E16="T-64",1,0)</f>
        <v>0</v>
      </c>
      <c r="CE16" s="52">
        <f>IF(Testing!E16="T-72",1,0)</f>
        <v>0</v>
      </c>
      <c r="CF16" s="52">
        <f>IF(Testing!E16="T-80",1,0)</f>
        <v>0</v>
      </c>
      <c r="CG16" s="52">
        <f>IF(Testing!E16="T-90",1,0)</f>
        <v>0</v>
      </c>
      <c r="CH16" s="52">
        <f>IF(Testing!E16="Tornado",1,0)</f>
        <v>0</v>
      </c>
      <c r="CI16" s="52">
        <f>IF(Testing!E16="TOS-1",1,0)</f>
        <v>0</v>
      </c>
    </row>
    <row r="17" spans="1:87" ht="15">
      <c r="A17" s="49" t="s">
        <v>1602</v>
      </c>
      <c r="B17" s="50">
        <v>1</v>
      </c>
      <c r="C17" s="50">
        <v>0</v>
      </c>
      <c r="D17" s="50">
        <v>0</v>
      </c>
      <c r="E17" s="51">
        <v>1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1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  <c r="AC17" s="51">
        <v>0</v>
      </c>
      <c r="AD17" s="51">
        <v>0</v>
      </c>
      <c r="AE17" s="51">
        <v>0</v>
      </c>
      <c r="AF17" s="51">
        <v>0</v>
      </c>
      <c r="AG17" s="51">
        <v>0</v>
      </c>
      <c r="AH17" s="52">
        <f>IF(Testing!D17="Tank",1,0)</f>
        <v>0</v>
      </c>
      <c r="AI17" s="52">
        <f>IF(Testing!D17="BMP",1,0)</f>
        <v>0</v>
      </c>
      <c r="AJ17" s="52">
        <f>IF(Testing!D17="BTR",1,0)</f>
        <v>0</v>
      </c>
      <c r="AK17" s="52">
        <f>IF(Testing!D17="Self Propelled Artillery",1,0)</f>
        <v>0</v>
      </c>
      <c r="AL17" s="53">
        <f>IF(Testing!D17="Air Defense",1,0)</f>
        <v>1</v>
      </c>
      <c r="AM17" s="53">
        <f>IF(Testing!D17="MT_LB",1,0)</f>
        <v>0</v>
      </c>
      <c r="AN17" s="52">
        <f>IF(Testing!D17="BMD",1,0)</f>
        <v>0</v>
      </c>
      <c r="AO17" s="52">
        <f>IF('Course-Grain Only Test'!C17="Tank",1,0)</f>
        <v>0</v>
      </c>
      <c r="AP17" s="52">
        <f>IF('Course-Grain Only Test'!C17="BMP",1,0)</f>
        <v>0</v>
      </c>
      <c r="AQ17" s="52">
        <f>IF('Course-Grain Only Test'!C17="BTR",1,0)</f>
        <v>0</v>
      </c>
      <c r="AR17" s="52">
        <f>IF('Course-Grain Only Test'!C17="Self Propelled Artillery",1,0)</f>
        <v>0</v>
      </c>
      <c r="AS17" s="52">
        <f>IF('Course-Grain Only Test'!C17="Air Defense",1,0)</f>
        <v>1</v>
      </c>
      <c r="AT17" s="52">
        <f>IF('Course-Grain Only Test'!C17="MT_LB",1,0)</f>
        <v>0</v>
      </c>
      <c r="AU17" s="52">
        <f>IF('Course-Grain Only Test'!C17="BMD",1,0)</f>
        <v>0</v>
      </c>
      <c r="AV17" s="52">
        <v>1</v>
      </c>
      <c r="AW17" s="52">
        <v>1</v>
      </c>
      <c r="AX17" s="52">
        <v>1</v>
      </c>
      <c r="AY17" s="52">
        <f t="shared" si="0"/>
        <v>0</v>
      </c>
      <c r="AZ17" s="52">
        <v>0</v>
      </c>
      <c r="BA17" s="52">
        <v>1</v>
      </c>
      <c r="BB17" s="52">
        <v>0</v>
      </c>
      <c r="BC17" s="52">
        <v>0</v>
      </c>
      <c r="BD17" s="52">
        <v>0</v>
      </c>
      <c r="BE17" s="52">
        <f>IF(AND(Testing!D17 = "Tank", 'Course-Grain Only Test'!C17 &lt;&gt; "Tank"),1,0)</f>
        <v>0</v>
      </c>
      <c r="BF17" s="52">
        <f>IF(AND(Testing!D17 = "BMP", 'Course-Grain Only Test'!C17 &lt;&gt; "BMP"),1,0)</f>
        <v>0</v>
      </c>
      <c r="BG17" s="52">
        <f>IF(AND(Testing!D17 = "BTR", 'Course-Grain Only Test'!C17 &lt;&gt; "BTR"),1,0)</f>
        <v>0</v>
      </c>
      <c r="BH17" s="52">
        <f>IF(AND(Testing!D17 = "Self Propelled Artilley", 'Course-Grain Only Test'!C17 &lt;&gt; "Self Propelled Artillery"),1,0)</f>
        <v>0</v>
      </c>
      <c r="BI17" s="52">
        <f>IF(AND(Testing!D17 = "Air Defense", 'Course-Grain Only Test'!C17 &lt;&gt; "Air Defense"),1,0)</f>
        <v>0</v>
      </c>
      <c r="BJ17" s="52">
        <f>IF(AND(Testing!D17 = "MT_LB", 'Course-Grain Only Test'!C17 &lt;&gt; "MT_LB"),1,0)</f>
        <v>0</v>
      </c>
      <c r="BK17" s="52">
        <f>IF(AND(Testing!D17 = "BMD", 'Course-Grain Only Test'!C17 &lt;&gt; "BMD"),1,0)</f>
        <v>0</v>
      </c>
      <c r="BL17" s="52">
        <f>IF(Testing!E17="2S19_MSTA",1,0)</f>
        <v>0</v>
      </c>
      <c r="BM17" s="54">
        <f>IF(Testing!E17="30N6E",1,0)</f>
        <v>1</v>
      </c>
      <c r="BN17" s="52">
        <f>IF(Testing!E17="BM-30",1,0)</f>
        <v>0</v>
      </c>
      <c r="BO17" s="52">
        <f>IF(Testing!E17="BMD",1,0)</f>
        <v>0</v>
      </c>
      <c r="BP17" s="52">
        <f>IF(Testing!E17="BMP-1",1,0)</f>
        <v>0</v>
      </c>
      <c r="BQ17" s="52">
        <f>IF(Testing!E17="BMP-2",1,0)</f>
        <v>0</v>
      </c>
      <c r="BR17" s="52">
        <f>IF(Testing!E17="BMP-T15",1,0)</f>
        <v>0</v>
      </c>
      <c r="BS17" s="54">
        <f>IF(Testing!E17="BRDM",1,0)</f>
        <v>0</v>
      </c>
      <c r="BT17" s="54">
        <f>IF(Testing!E17="BTR-60",1,0)</f>
        <v>0</v>
      </c>
      <c r="BU17" s="52">
        <f>IF(Testing!E17="BTR-70",1,0)</f>
        <v>0</v>
      </c>
      <c r="BV17" s="52">
        <f>IF(Testing!E17="BTR-80",1,0)</f>
        <v>0</v>
      </c>
      <c r="BW17" s="52">
        <f>IF(Testing!E17="D-30",1,0)</f>
        <v>0</v>
      </c>
      <c r="BX17" s="52">
        <f>IF(Testing!E17="Iskander",1,0)</f>
        <v>0</v>
      </c>
      <c r="BY17" s="52">
        <f>IF(Testing!E17="MT_LB",1,0)</f>
        <v>0</v>
      </c>
      <c r="BZ17" s="52">
        <f>IF(Testing!E17="Pantsir-S1",1,0)</f>
        <v>0</v>
      </c>
      <c r="CA17" s="52">
        <f>IF(Testing!E17="Rs-24",1,0)</f>
        <v>0</v>
      </c>
      <c r="CB17" s="52">
        <f>IF(Testing!E17="T-14",1,0)</f>
        <v>0</v>
      </c>
      <c r="CC17" s="52">
        <f>IF(Testing!E17="T-62",1,0)</f>
        <v>0</v>
      </c>
      <c r="CD17" s="52">
        <f>IF(Testing!E17="T-64",1,0)</f>
        <v>0</v>
      </c>
      <c r="CE17" s="52">
        <f>IF(Testing!E17="T-72",1,0)</f>
        <v>0</v>
      </c>
      <c r="CF17" s="52">
        <f>IF(Testing!E17="T-80",1,0)</f>
        <v>0</v>
      </c>
      <c r="CG17" s="52">
        <f>IF(Testing!E17="T-90",1,0)</f>
        <v>0</v>
      </c>
      <c r="CH17" s="52">
        <f>IF(Testing!E17="Tornado",1,0)</f>
        <v>0</v>
      </c>
      <c r="CI17" s="52">
        <f>IF(Testing!E17="TOS-1",1,0)</f>
        <v>0</v>
      </c>
    </row>
    <row r="18" spans="1:87" ht="15">
      <c r="A18" s="49" t="s">
        <v>1603</v>
      </c>
      <c r="B18" s="50">
        <v>1</v>
      </c>
      <c r="C18" s="50">
        <v>0</v>
      </c>
      <c r="D18" s="50">
        <v>0</v>
      </c>
      <c r="E18" s="51">
        <v>1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1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0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  <c r="AC18" s="51">
        <v>0</v>
      </c>
      <c r="AD18" s="51">
        <v>0</v>
      </c>
      <c r="AE18" s="51">
        <v>0</v>
      </c>
      <c r="AF18" s="51">
        <v>0</v>
      </c>
      <c r="AG18" s="51">
        <v>0</v>
      </c>
      <c r="AH18" s="52">
        <f>IF(Testing!D18="Tank",1,0)</f>
        <v>0</v>
      </c>
      <c r="AI18" s="52">
        <f>IF(Testing!D18="BMP",1,0)</f>
        <v>0</v>
      </c>
      <c r="AJ18" s="52">
        <f>IF(Testing!D18="BTR",1,0)</f>
        <v>0</v>
      </c>
      <c r="AK18" s="52">
        <f>IF(Testing!D18="Self Propelled Artillery",1,0)</f>
        <v>0</v>
      </c>
      <c r="AL18" s="53">
        <f>IF(Testing!D18="Air Defense",1,0)</f>
        <v>1</v>
      </c>
      <c r="AM18" s="53">
        <f>IF(Testing!D18="MT_LB",1,0)</f>
        <v>0</v>
      </c>
      <c r="AN18" s="52">
        <f>IF(Testing!D18="BMD",1,0)</f>
        <v>0</v>
      </c>
      <c r="AO18" s="52">
        <f>IF('Course-Grain Only Test'!C18="Tank",1,0)</f>
        <v>0</v>
      </c>
      <c r="AP18" s="52">
        <f>IF('Course-Grain Only Test'!C18="BMP",1,0)</f>
        <v>0</v>
      </c>
      <c r="AQ18" s="52">
        <f>IF('Course-Grain Only Test'!C18="BTR",1,0)</f>
        <v>0</v>
      </c>
      <c r="AR18" s="52">
        <f>IF('Course-Grain Only Test'!C18="Self Propelled Artillery",1,0)</f>
        <v>0</v>
      </c>
      <c r="AS18" s="52">
        <f>IF('Course-Grain Only Test'!C18="Air Defense",1,0)</f>
        <v>1</v>
      </c>
      <c r="AT18" s="52">
        <f>IF('Course-Grain Only Test'!C18="MT_LB",1,0)</f>
        <v>0</v>
      </c>
      <c r="AU18" s="52">
        <f>IF('Course-Grain Only Test'!C18="BMD",1,0)</f>
        <v>0</v>
      </c>
      <c r="AV18" s="52">
        <v>1</v>
      </c>
      <c r="AW18" s="52">
        <v>1</v>
      </c>
      <c r="AX18" s="52">
        <v>1</v>
      </c>
      <c r="AY18" s="52">
        <f t="shared" si="0"/>
        <v>0</v>
      </c>
      <c r="AZ18" s="52">
        <v>0</v>
      </c>
      <c r="BA18" s="52">
        <v>0</v>
      </c>
      <c r="BB18" s="52">
        <v>0</v>
      </c>
      <c r="BC18" s="52">
        <v>0</v>
      </c>
      <c r="BD18" s="52">
        <v>0</v>
      </c>
      <c r="BE18" s="52">
        <f>IF(AND(Testing!D18 = "Tank", 'Course-Grain Only Test'!C18 &lt;&gt; "Tank"),1,0)</f>
        <v>0</v>
      </c>
      <c r="BF18" s="52">
        <f>IF(AND(Testing!D18 = "BMP", 'Course-Grain Only Test'!C18 &lt;&gt; "BMP"),1,0)</f>
        <v>0</v>
      </c>
      <c r="BG18" s="52">
        <f>IF(AND(Testing!D18 = "BTR", 'Course-Grain Only Test'!C18 &lt;&gt; "BTR"),1,0)</f>
        <v>0</v>
      </c>
      <c r="BH18" s="52">
        <f>IF(AND(Testing!D18 = "Self Propelled Artilley", 'Course-Grain Only Test'!C18 &lt;&gt; "Self Propelled Artillery"),1,0)</f>
        <v>0</v>
      </c>
      <c r="BI18" s="52">
        <f>IF(AND(Testing!D18 = "Air Defense", 'Course-Grain Only Test'!C18 &lt;&gt; "Air Defense"),1,0)</f>
        <v>0</v>
      </c>
      <c r="BJ18" s="52">
        <f>IF(AND(Testing!D18 = "MT_LB", 'Course-Grain Only Test'!C18 &lt;&gt; "MT_LB"),1,0)</f>
        <v>0</v>
      </c>
      <c r="BK18" s="52">
        <f>IF(AND(Testing!D18 = "BMD", 'Course-Grain Only Test'!C18 &lt;&gt; "BMD"),1,0)</f>
        <v>0</v>
      </c>
      <c r="BL18" s="52">
        <f>IF(Testing!E18="2S19_MSTA",1,0)</f>
        <v>0</v>
      </c>
      <c r="BM18" s="54">
        <f>IF(Testing!E18="30N6E",1,0)</f>
        <v>1</v>
      </c>
      <c r="BN18" s="52">
        <f>IF(Testing!E18="BM-30",1,0)</f>
        <v>0</v>
      </c>
      <c r="BO18" s="52">
        <f>IF(Testing!E18="BMD",1,0)</f>
        <v>0</v>
      </c>
      <c r="BP18" s="52">
        <f>IF(Testing!E18="BMP-1",1,0)</f>
        <v>0</v>
      </c>
      <c r="BQ18" s="52">
        <f>IF(Testing!E18="BMP-2",1,0)</f>
        <v>0</v>
      </c>
      <c r="BR18" s="52">
        <f>IF(Testing!E18="BMP-T15",1,0)</f>
        <v>0</v>
      </c>
      <c r="BS18" s="54">
        <f>IF(Testing!E18="BRDM",1,0)</f>
        <v>0</v>
      </c>
      <c r="BT18" s="54">
        <f>IF(Testing!E18="BTR-60",1,0)</f>
        <v>0</v>
      </c>
      <c r="BU18" s="52">
        <f>IF(Testing!E18="BTR-70",1,0)</f>
        <v>0</v>
      </c>
      <c r="BV18" s="52">
        <f>IF(Testing!E18="BTR-80",1,0)</f>
        <v>0</v>
      </c>
      <c r="BW18" s="52">
        <f>IF(Testing!E18="D-30",1,0)</f>
        <v>0</v>
      </c>
      <c r="BX18" s="52">
        <f>IF(Testing!E18="Iskander",1,0)</f>
        <v>0</v>
      </c>
      <c r="BY18" s="52">
        <f>IF(Testing!E18="MT_LB",1,0)</f>
        <v>0</v>
      </c>
      <c r="BZ18" s="52">
        <f>IF(Testing!E18="Pantsir-S1",1,0)</f>
        <v>0</v>
      </c>
      <c r="CA18" s="52">
        <f>IF(Testing!E18="Rs-24",1,0)</f>
        <v>0</v>
      </c>
      <c r="CB18" s="52">
        <f>IF(Testing!E18="T-14",1,0)</f>
        <v>0</v>
      </c>
      <c r="CC18" s="52">
        <f>IF(Testing!E18="T-62",1,0)</f>
        <v>0</v>
      </c>
      <c r="CD18" s="52">
        <f>IF(Testing!E18="T-64",1,0)</f>
        <v>0</v>
      </c>
      <c r="CE18" s="52">
        <f>IF(Testing!E18="T-72",1,0)</f>
        <v>0</v>
      </c>
      <c r="CF18" s="52">
        <f>IF(Testing!E18="T-80",1,0)</f>
        <v>0</v>
      </c>
      <c r="CG18" s="52">
        <f>IF(Testing!E18="T-90",1,0)</f>
        <v>0</v>
      </c>
      <c r="CH18" s="52">
        <f>IF(Testing!E18="Tornado",1,0)</f>
        <v>0</v>
      </c>
      <c r="CI18" s="52">
        <f>IF(Testing!E18="TOS-1",1,0)</f>
        <v>0</v>
      </c>
    </row>
    <row r="19" spans="1:87" ht="15">
      <c r="A19" s="49" t="s">
        <v>1604</v>
      </c>
      <c r="B19" s="50">
        <v>1</v>
      </c>
      <c r="C19" s="50">
        <v>0</v>
      </c>
      <c r="D19" s="50">
        <v>0</v>
      </c>
      <c r="E19" s="51">
        <v>1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1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Z19" s="51">
        <v>0</v>
      </c>
      <c r="AA19" s="51">
        <v>0</v>
      </c>
      <c r="AB19" s="51">
        <v>0</v>
      </c>
      <c r="AC19" s="51">
        <v>0</v>
      </c>
      <c r="AD19" s="51">
        <v>0</v>
      </c>
      <c r="AE19" s="51">
        <v>0</v>
      </c>
      <c r="AF19" s="51">
        <v>0</v>
      </c>
      <c r="AG19" s="51">
        <v>0</v>
      </c>
      <c r="AH19" s="52">
        <f>IF(Testing!D19="Tank",1,0)</f>
        <v>0</v>
      </c>
      <c r="AI19" s="52">
        <f>IF(Testing!D19="BMP",1,0)</f>
        <v>0</v>
      </c>
      <c r="AJ19" s="52">
        <f>IF(Testing!D19="BTR",1,0)</f>
        <v>0</v>
      </c>
      <c r="AK19" s="52">
        <f>IF(Testing!D19="Self Propelled Artillery",1,0)</f>
        <v>0</v>
      </c>
      <c r="AL19" s="53">
        <f>IF(Testing!D19="Air Defense",1,0)</f>
        <v>1</v>
      </c>
      <c r="AM19" s="53">
        <f>IF(Testing!D19="MT_LB",1,0)</f>
        <v>0</v>
      </c>
      <c r="AN19" s="52">
        <f>IF(Testing!D19="BMD",1,0)</f>
        <v>0</v>
      </c>
      <c r="AO19" s="52">
        <f>IF('Course-Grain Only Test'!C19="Tank",1,0)</f>
        <v>0</v>
      </c>
      <c r="AP19" s="52">
        <f>IF('Course-Grain Only Test'!C19="BMP",1,0)</f>
        <v>0</v>
      </c>
      <c r="AQ19" s="52">
        <f>IF('Course-Grain Only Test'!C19="BTR",1,0)</f>
        <v>0</v>
      </c>
      <c r="AR19" s="52">
        <f>IF('Course-Grain Only Test'!C19="Self Propelled Artillery",1,0)</f>
        <v>0</v>
      </c>
      <c r="AS19" s="52">
        <f>IF('Course-Grain Only Test'!C19="Air Defense",1,0)</f>
        <v>1</v>
      </c>
      <c r="AT19" s="52">
        <f>IF('Course-Grain Only Test'!C19="MT_LB",1,0)</f>
        <v>0</v>
      </c>
      <c r="AU19" s="52">
        <f>IF('Course-Grain Only Test'!C19="BMD",1,0)</f>
        <v>0</v>
      </c>
      <c r="AV19" s="52">
        <v>1</v>
      </c>
      <c r="AW19" s="52">
        <v>0</v>
      </c>
      <c r="AX19" s="52">
        <v>1</v>
      </c>
      <c r="AY19" s="52">
        <f t="shared" si="0"/>
        <v>1</v>
      </c>
      <c r="AZ19" s="52">
        <v>0</v>
      </c>
      <c r="BA19" s="52">
        <v>0</v>
      </c>
      <c r="BB19" s="52">
        <v>1</v>
      </c>
      <c r="BC19" s="52">
        <v>0</v>
      </c>
      <c r="BD19" s="52">
        <v>0</v>
      </c>
      <c r="BE19" s="52">
        <f>IF(AND(Testing!D19 = "Tank", 'Course-Grain Only Test'!C19 &lt;&gt; "Tank"),1,0)</f>
        <v>0</v>
      </c>
      <c r="BF19" s="52">
        <f>IF(AND(Testing!D19 = "BMP", 'Course-Grain Only Test'!C19 &lt;&gt; "BMP"),1,0)</f>
        <v>0</v>
      </c>
      <c r="BG19" s="52">
        <f>IF(AND(Testing!D19 = "BTR", 'Course-Grain Only Test'!C19 &lt;&gt; "BTR"),1,0)</f>
        <v>0</v>
      </c>
      <c r="BH19" s="52">
        <f>IF(AND(Testing!D19 = "Self Propelled Artilley", 'Course-Grain Only Test'!C19 &lt;&gt; "Self Propelled Artillery"),1,0)</f>
        <v>0</v>
      </c>
      <c r="BI19" s="52">
        <f>IF(AND(Testing!D19 = "Air Defense", 'Course-Grain Only Test'!C19 &lt;&gt; "Air Defense"),1,0)</f>
        <v>0</v>
      </c>
      <c r="BJ19" s="52">
        <f>IF(AND(Testing!D19 = "MT_LB", 'Course-Grain Only Test'!C19 &lt;&gt; "MT_LB"),1,0)</f>
        <v>0</v>
      </c>
      <c r="BK19" s="52">
        <f>IF(AND(Testing!D19 = "BMD", 'Course-Grain Only Test'!C19 &lt;&gt; "BMD"),1,0)</f>
        <v>0</v>
      </c>
      <c r="BL19" s="52">
        <f>IF(Testing!E19="2S19_MSTA",1,0)</f>
        <v>0</v>
      </c>
      <c r="BM19" s="54">
        <f>IF(Testing!E19="30N6E",1,0)</f>
        <v>0</v>
      </c>
      <c r="BN19" s="52">
        <f>IF(Testing!E19="BM-30",1,0)</f>
        <v>0</v>
      </c>
      <c r="BO19" s="52">
        <f>IF(Testing!E19="BMD",1,0)</f>
        <v>0</v>
      </c>
      <c r="BP19" s="52">
        <f>IF(Testing!E19="BMP-1",1,0)</f>
        <v>0</v>
      </c>
      <c r="BQ19" s="52">
        <f>IF(Testing!E19="BMP-2",1,0)</f>
        <v>0</v>
      </c>
      <c r="BR19" s="52">
        <f>IF(Testing!E19="BMP-T15",1,0)</f>
        <v>0</v>
      </c>
      <c r="BS19" s="54">
        <f>IF(Testing!E19="BRDM",1,0)</f>
        <v>0</v>
      </c>
      <c r="BT19" s="54">
        <f>IF(Testing!E19="BTR-60",1,0)</f>
        <v>0</v>
      </c>
      <c r="BU19" s="52">
        <f>IF(Testing!E19="BTR-70",1,0)</f>
        <v>0</v>
      </c>
      <c r="BV19" s="52">
        <f>IF(Testing!E19="BTR-80",1,0)</f>
        <v>0</v>
      </c>
      <c r="BW19" s="52">
        <f>IF(Testing!E19="D-30",1,0)</f>
        <v>0</v>
      </c>
      <c r="BX19" s="52">
        <f>IF(Testing!E19="Iskander",1,0)</f>
        <v>0</v>
      </c>
      <c r="BY19" s="52">
        <f>IF(Testing!E19="MT_LB",1,0)</f>
        <v>0</v>
      </c>
      <c r="BZ19" s="52">
        <f>IF(Testing!E19="Pantsir-S1",1,0)</f>
        <v>1</v>
      </c>
      <c r="CA19" s="52">
        <f>IF(Testing!E19="Rs-24",1,0)</f>
        <v>0</v>
      </c>
      <c r="CB19" s="52">
        <f>IF(Testing!E19="T-14",1,0)</f>
        <v>0</v>
      </c>
      <c r="CC19" s="52">
        <f>IF(Testing!E19="T-62",1,0)</f>
        <v>0</v>
      </c>
      <c r="CD19" s="52">
        <f>IF(Testing!E19="T-64",1,0)</f>
        <v>0</v>
      </c>
      <c r="CE19" s="52">
        <f>IF(Testing!E19="T-72",1,0)</f>
        <v>0</v>
      </c>
      <c r="CF19" s="52">
        <f>IF(Testing!E19="T-80",1,0)</f>
        <v>0</v>
      </c>
      <c r="CG19" s="52">
        <f>IF(Testing!E19="T-90",1,0)</f>
        <v>0</v>
      </c>
      <c r="CH19" s="52">
        <f>IF(Testing!E19="Tornado",1,0)</f>
        <v>0</v>
      </c>
      <c r="CI19" s="52">
        <f>IF(Testing!E19="TOS-1",1,0)</f>
        <v>0</v>
      </c>
    </row>
    <row r="20" spans="1:87" ht="15">
      <c r="A20" s="49" t="s">
        <v>1569</v>
      </c>
      <c r="B20" s="50">
        <v>0</v>
      </c>
      <c r="C20" s="50">
        <v>1</v>
      </c>
      <c r="D20" s="50">
        <v>0</v>
      </c>
      <c r="E20" s="51">
        <v>0</v>
      </c>
      <c r="F20" s="51">
        <v>0</v>
      </c>
      <c r="G20" s="51">
        <v>1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1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  <c r="AC20" s="51">
        <v>0</v>
      </c>
      <c r="AD20" s="51">
        <v>0</v>
      </c>
      <c r="AE20" s="51">
        <v>0</v>
      </c>
      <c r="AF20" s="51">
        <v>0</v>
      </c>
      <c r="AG20" s="51">
        <v>0</v>
      </c>
      <c r="AH20" s="52">
        <f>IF(Testing!D20="Tank",1,0)</f>
        <v>0</v>
      </c>
      <c r="AI20" s="52">
        <f>IF(Testing!D20="BMP",1,0)</f>
        <v>0</v>
      </c>
      <c r="AJ20" s="52">
        <f>IF(Testing!D20="BTR",1,0)</f>
        <v>1</v>
      </c>
      <c r="AK20" s="52">
        <f>IF(Testing!D20="Self Propelled Artillery",1,0)</f>
        <v>0</v>
      </c>
      <c r="AL20" s="53">
        <f>IF(Testing!D20="Air Defense",1,0)</f>
        <v>0</v>
      </c>
      <c r="AM20" s="53">
        <f>IF(Testing!D20="MT_LB",1,0)</f>
        <v>0</v>
      </c>
      <c r="AN20" s="52">
        <f>IF(Testing!D20="BMD",1,0)</f>
        <v>0</v>
      </c>
      <c r="AO20" s="52">
        <f>IF('Course-Grain Only Test'!C20="Tank",1,0)</f>
        <v>0</v>
      </c>
      <c r="AP20" s="52">
        <f>IF('Course-Grain Only Test'!C20="BMP",1,0)</f>
        <v>0</v>
      </c>
      <c r="AQ20" s="52">
        <f>IF('Course-Grain Only Test'!C20="BTR",1,0)</f>
        <v>0</v>
      </c>
      <c r="AR20" s="52">
        <f>IF('Course-Grain Only Test'!C20="Self Propelled Artillery",1,0)</f>
        <v>0</v>
      </c>
      <c r="AS20" s="52">
        <f>IF('Course-Grain Only Test'!C20="Air Defense",1,0)</f>
        <v>0</v>
      </c>
      <c r="AT20" s="52">
        <f>IF('Course-Grain Only Test'!C20="MT_LB",1,0)</f>
        <v>0</v>
      </c>
      <c r="AU20" s="52">
        <f>IF('Course-Grain Only Test'!C20="BMD",1,0)</f>
        <v>1</v>
      </c>
      <c r="AV20" s="52">
        <v>0</v>
      </c>
      <c r="AW20" s="52">
        <v>0</v>
      </c>
      <c r="AX20" s="52">
        <v>0</v>
      </c>
      <c r="AY20" s="52">
        <f t="shared" si="0"/>
        <v>1</v>
      </c>
      <c r="AZ20" s="52">
        <v>0</v>
      </c>
      <c r="BA20" s="52">
        <v>0</v>
      </c>
      <c r="BB20" s="52">
        <v>0</v>
      </c>
      <c r="BC20" s="52">
        <v>0</v>
      </c>
      <c r="BD20" s="52">
        <v>1</v>
      </c>
      <c r="BE20" s="52">
        <f>IF(AND(Testing!D20 = "Tank", 'Course-Grain Only Test'!C20 &lt;&gt; "Tank"),1,0)</f>
        <v>0</v>
      </c>
      <c r="BF20" s="52">
        <f>IF(AND(Testing!D20 = "BMP", 'Course-Grain Only Test'!C20 &lt;&gt; "BMP"),1,0)</f>
        <v>0</v>
      </c>
      <c r="BG20" s="52">
        <f>IF(AND(Testing!D20 = "BTR", 'Course-Grain Only Test'!C20 &lt;&gt; "BTR"),1,0)</f>
        <v>1</v>
      </c>
      <c r="BH20" s="52">
        <f>IF(AND(Testing!D20 = "Self Propelled Artilley", 'Course-Grain Only Test'!C20 &lt;&gt; "Self Propelled Artillery"),1,0)</f>
        <v>0</v>
      </c>
      <c r="BI20" s="52">
        <f>IF(AND(Testing!D20 = "Air Defense", 'Course-Grain Only Test'!C20 &lt;&gt; "Air Defense"),1,0)</f>
        <v>0</v>
      </c>
      <c r="BJ20" s="52">
        <f>IF(AND(Testing!D20 = "MT_LB", 'Course-Grain Only Test'!C20 &lt;&gt; "MT_LB"),1,0)</f>
        <v>0</v>
      </c>
      <c r="BK20" s="52">
        <f>IF(AND(Testing!D20 = "BMD", 'Course-Grain Only Test'!C20 &lt;&gt; "BMD"),1,0)</f>
        <v>0</v>
      </c>
      <c r="BL20" s="52">
        <f>IF(Testing!E20="2S19_MSTA",1,0)</f>
        <v>0</v>
      </c>
      <c r="BM20" s="54">
        <f>IF(Testing!E20="30N6E",1,0)</f>
        <v>0</v>
      </c>
      <c r="BN20" s="52">
        <f>IF(Testing!E20="BM-30",1,0)</f>
        <v>0</v>
      </c>
      <c r="BO20" s="52">
        <f>IF(Testing!E20="BMD",1,0)</f>
        <v>0</v>
      </c>
      <c r="BP20" s="52">
        <f>IF(Testing!E20="BMP-1",1,0)</f>
        <v>0</v>
      </c>
      <c r="BQ20" s="52">
        <f>IF(Testing!E20="BMP-2",1,0)</f>
        <v>0</v>
      </c>
      <c r="BR20" s="52">
        <f>IF(Testing!E20="BMP-T15",1,0)</f>
        <v>0</v>
      </c>
      <c r="BS20" s="54">
        <f>IF(Testing!E20="BRDM",1,0)</f>
        <v>0</v>
      </c>
      <c r="BT20" s="54">
        <f>IF(Testing!E20="BTR-60",1,0)</f>
        <v>0</v>
      </c>
      <c r="BU20" s="52">
        <f>IF(Testing!E20="BTR-70",1,0)</f>
        <v>1</v>
      </c>
      <c r="BV20" s="52">
        <f>IF(Testing!E20="BTR-80",1,0)</f>
        <v>0</v>
      </c>
      <c r="BW20" s="52">
        <f>IF(Testing!E20="D-30",1,0)</f>
        <v>0</v>
      </c>
      <c r="BX20" s="52">
        <f>IF(Testing!E20="Iskander",1,0)</f>
        <v>0</v>
      </c>
      <c r="BY20" s="52">
        <f>IF(Testing!E20="MT_LB",1,0)</f>
        <v>0</v>
      </c>
      <c r="BZ20" s="52">
        <f>IF(Testing!E20="Pantsir-S1",1,0)</f>
        <v>0</v>
      </c>
      <c r="CA20" s="52">
        <f>IF(Testing!E20="Rs-24",1,0)</f>
        <v>0</v>
      </c>
      <c r="CB20" s="52">
        <f>IF(Testing!E20="T-14",1,0)</f>
        <v>0</v>
      </c>
      <c r="CC20" s="52">
        <f>IF(Testing!E20="T-62",1,0)</f>
        <v>0</v>
      </c>
      <c r="CD20" s="52">
        <f>IF(Testing!E20="T-64",1,0)</f>
        <v>0</v>
      </c>
      <c r="CE20" s="52">
        <f>IF(Testing!E20="T-72",1,0)</f>
        <v>0</v>
      </c>
      <c r="CF20" s="52">
        <f>IF(Testing!E20="T-80",1,0)</f>
        <v>0</v>
      </c>
      <c r="CG20" s="52">
        <f>IF(Testing!E20="T-90",1,0)</f>
        <v>0</v>
      </c>
      <c r="CH20" s="52">
        <f>IF(Testing!E20="Tornado",1,0)</f>
        <v>0</v>
      </c>
      <c r="CI20" s="52">
        <f>IF(Testing!E20="TOS-1",1,0)</f>
        <v>0</v>
      </c>
    </row>
    <row r="21" spans="1:87" ht="15">
      <c r="A21" s="49" t="s">
        <v>1636</v>
      </c>
      <c r="B21" s="50">
        <v>0</v>
      </c>
      <c r="C21" s="50">
        <v>1</v>
      </c>
      <c r="D21" s="50">
        <v>0</v>
      </c>
      <c r="E21" s="51">
        <v>0</v>
      </c>
      <c r="F21" s="51">
        <v>0</v>
      </c>
      <c r="G21" s="51">
        <v>1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1</v>
      </c>
      <c r="R21" s="51">
        <v>0</v>
      </c>
      <c r="S21" s="51">
        <v>0</v>
      </c>
      <c r="T21" s="51">
        <v>0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Z21" s="51">
        <v>0</v>
      </c>
      <c r="AA21" s="51">
        <v>0</v>
      </c>
      <c r="AB21" s="51">
        <v>0</v>
      </c>
      <c r="AC21" s="51">
        <v>0</v>
      </c>
      <c r="AD21" s="51">
        <v>0</v>
      </c>
      <c r="AE21" s="51">
        <v>0</v>
      </c>
      <c r="AF21" s="51">
        <v>0</v>
      </c>
      <c r="AG21" s="51">
        <v>0</v>
      </c>
      <c r="AH21" s="52">
        <f>IF(Testing!D21="Tank",1,0)</f>
        <v>0</v>
      </c>
      <c r="AI21" s="52">
        <f>IF(Testing!D21="BMP",1,0)</f>
        <v>1</v>
      </c>
      <c r="AJ21" s="52">
        <f>IF(Testing!D21="BTR",1,0)</f>
        <v>0</v>
      </c>
      <c r="AK21" s="52">
        <f>IF(Testing!D21="Self Propelled Artillery",1,0)</f>
        <v>0</v>
      </c>
      <c r="AL21" s="53">
        <f>IF(Testing!D21="Air Defense",1,0)</f>
        <v>0</v>
      </c>
      <c r="AM21" s="53">
        <f>IF(Testing!D21="MT_LB",1,0)</f>
        <v>0</v>
      </c>
      <c r="AN21" s="52">
        <f>IF(Testing!D21="BMD",1,0)</f>
        <v>0</v>
      </c>
      <c r="AO21" s="52">
        <f>IF('Course-Grain Only Test'!C21="Tank",1,0)</f>
        <v>0</v>
      </c>
      <c r="AP21" s="52">
        <f>IF('Course-Grain Only Test'!C21="BMP",1,0)</f>
        <v>1</v>
      </c>
      <c r="AQ21" s="52">
        <f>IF('Course-Grain Only Test'!C21="BTR",1,0)</f>
        <v>0</v>
      </c>
      <c r="AR21" s="52">
        <f>IF('Course-Grain Only Test'!C21="Self Propelled Artillery",1,0)</f>
        <v>0</v>
      </c>
      <c r="AS21" s="52">
        <f>IF('Course-Grain Only Test'!C21="Air Defense",1,0)</f>
        <v>0</v>
      </c>
      <c r="AT21" s="52">
        <f>IF('Course-Grain Only Test'!C21="MT_LB",1,0)</f>
        <v>0</v>
      </c>
      <c r="AU21" s="52">
        <f>IF('Course-Grain Only Test'!C21="BMD",1,0)</f>
        <v>0</v>
      </c>
      <c r="AV21" s="52">
        <v>1</v>
      </c>
      <c r="AW21" s="52">
        <v>1</v>
      </c>
      <c r="AX21" s="52">
        <v>1</v>
      </c>
      <c r="AY21" s="52">
        <f t="shared" si="0"/>
        <v>0</v>
      </c>
      <c r="AZ21" s="52">
        <v>0</v>
      </c>
      <c r="BA21" s="52">
        <v>0</v>
      </c>
      <c r="BB21" s="52">
        <v>0</v>
      </c>
      <c r="BC21" s="52">
        <v>0</v>
      </c>
      <c r="BD21" s="52">
        <v>1</v>
      </c>
      <c r="BE21" s="52">
        <f>IF(AND(Testing!D21 = "Tank", 'Course-Grain Only Test'!C21 &lt;&gt; "Tank"),1,0)</f>
        <v>0</v>
      </c>
      <c r="BF21" s="52">
        <f>IF(AND(Testing!D21 = "BMP", 'Course-Grain Only Test'!C21 &lt;&gt; "BMP"),1,0)</f>
        <v>0</v>
      </c>
      <c r="BG21" s="52">
        <f>IF(AND(Testing!D21 = "BTR", 'Course-Grain Only Test'!C21 &lt;&gt; "BTR"),1,0)</f>
        <v>0</v>
      </c>
      <c r="BH21" s="52">
        <f>IF(AND(Testing!D21 = "Self Propelled Artilley", 'Course-Grain Only Test'!C21 &lt;&gt; "Self Propelled Artillery"),1,0)</f>
        <v>0</v>
      </c>
      <c r="BI21" s="52">
        <f>IF(AND(Testing!D21 = "Air Defense", 'Course-Grain Only Test'!C21 &lt;&gt; "Air Defense"),1,0)</f>
        <v>0</v>
      </c>
      <c r="BJ21" s="52">
        <f>IF(AND(Testing!D21 = "MT_LB", 'Course-Grain Only Test'!C21 &lt;&gt; "MT_LB"),1,0)</f>
        <v>0</v>
      </c>
      <c r="BK21" s="52">
        <f>IF(AND(Testing!D21 = "BMD", 'Course-Grain Only Test'!C21 &lt;&gt; "BMD"),1,0)</f>
        <v>0</v>
      </c>
      <c r="BL21" s="52">
        <f>IF(Testing!E21="2S19_MSTA",1,0)</f>
        <v>0</v>
      </c>
      <c r="BM21" s="54">
        <f>IF(Testing!E21="30N6E",1,0)</f>
        <v>0</v>
      </c>
      <c r="BN21" s="52">
        <f>IF(Testing!E21="BM-30",1,0)</f>
        <v>0</v>
      </c>
      <c r="BO21" s="52">
        <f>IF(Testing!E21="BMD",1,0)</f>
        <v>0</v>
      </c>
      <c r="BP21" s="52">
        <f>IF(Testing!E21="BMP-1",1,0)</f>
        <v>1</v>
      </c>
      <c r="BQ21" s="52">
        <f>IF(Testing!E21="BMP-2",1,0)</f>
        <v>0</v>
      </c>
      <c r="BR21" s="52">
        <f>IF(Testing!E21="BMP-T15",1,0)</f>
        <v>0</v>
      </c>
      <c r="BS21" s="54">
        <f>IF(Testing!E21="BRDM",1,0)</f>
        <v>0</v>
      </c>
      <c r="BT21" s="54">
        <f>IF(Testing!E21="BTR-60",1,0)</f>
        <v>0</v>
      </c>
      <c r="BU21" s="52">
        <f>IF(Testing!E21="BTR-70",1,0)</f>
        <v>0</v>
      </c>
      <c r="BV21" s="52">
        <f>IF(Testing!E21="BTR-80",1,0)</f>
        <v>0</v>
      </c>
      <c r="BW21" s="52">
        <f>IF(Testing!E21="D-30",1,0)</f>
        <v>0</v>
      </c>
      <c r="BX21" s="52">
        <f>IF(Testing!E21="Iskander",1,0)</f>
        <v>0</v>
      </c>
      <c r="BY21" s="52">
        <f>IF(Testing!E21="MT_LB",1,0)</f>
        <v>0</v>
      </c>
      <c r="BZ21" s="52">
        <f>IF(Testing!E21="Pantsir-S1",1,0)</f>
        <v>0</v>
      </c>
      <c r="CA21" s="52">
        <f>IF(Testing!E21="Rs-24",1,0)</f>
        <v>0</v>
      </c>
      <c r="CB21" s="52">
        <f>IF(Testing!E21="T-14",1,0)</f>
        <v>0</v>
      </c>
      <c r="CC21" s="52">
        <f>IF(Testing!E21="T-62",1,0)</f>
        <v>0</v>
      </c>
      <c r="CD21" s="52">
        <f>IF(Testing!E21="T-64",1,0)</f>
        <v>0</v>
      </c>
      <c r="CE21" s="52">
        <f>IF(Testing!E21="T-72",1,0)</f>
        <v>0</v>
      </c>
      <c r="CF21" s="52">
        <f>IF(Testing!E21="T-80",1,0)</f>
        <v>0</v>
      </c>
      <c r="CG21" s="52">
        <f>IF(Testing!E21="T-90",1,0)</f>
        <v>0</v>
      </c>
      <c r="CH21" s="52">
        <f>IF(Testing!E21="Tornado",1,0)</f>
        <v>0</v>
      </c>
      <c r="CI21" s="52">
        <f>IF(Testing!E21="TOS-1",1,0)</f>
        <v>0</v>
      </c>
    </row>
    <row r="22" spans="1:87" ht="15">
      <c r="A22" s="49" t="s">
        <v>1688</v>
      </c>
      <c r="B22" s="50">
        <v>0</v>
      </c>
      <c r="C22" s="50">
        <v>1</v>
      </c>
      <c r="D22" s="50">
        <v>0</v>
      </c>
      <c r="E22" s="51">
        <v>0</v>
      </c>
      <c r="F22" s="51">
        <v>0</v>
      </c>
      <c r="G22" s="51">
        <v>0</v>
      </c>
      <c r="H22" s="51">
        <v>1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1</v>
      </c>
      <c r="V22" s="51">
        <v>0</v>
      </c>
      <c r="W22" s="51">
        <v>0</v>
      </c>
      <c r="X22" s="51">
        <v>0</v>
      </c>
      <c r="Y22" s="51">
        <v>0</v>
      </c>
      <c r="Z22" s="51">
        <v>0</v>
      </c>
      <c r="AA22" s="51">
        <v>0</v>
      </c>
      <c r="AB22" s="51">
        <v>0</v>
      </c>
      <c r="AC22" s="51">
        <v>0</v>
      </c>
      <c r="AD22" s="51">
        <v>0</v>
      </c>
      <c r="AE22" s="51">
        <v>0</v>
      </c>
      <c r="AF22" s="51">
        <v>0</v>
      </c>
      <c r="AG22" s="51">
        <v>0</v>
      </c>
      <c r="AH22" s="52">
        <f>IF(Testing!D22="Tank",1,0)</f>
        <v>0</v>
      </c>
      <c r="AI22" s="52">
        <f>IF(Testing!D22="BMP",1,0)</f>
        <v>0</v>
      </c>
      <c r="AJ22" s="52">
        <f>IF(Testing!D22="BTR",1,0)</f>
        <v>1</v>
      </c>
      <c r="AK22" s="52">
        <f>IF(Testing!D22="Self Propelled Artillery",1,0)</f>
        <v>0</v>
      </c>
      <c r="AL22" s="53">
        <f>IF(Testing!D22="Air Defense",1,0)</f>
        <v>0</v>
      </c>
      <c r="AM22" s="53">
        <f>IF(Testing!D22="MT_LB",1,0)</f>
        <v>0</v>
      </c>
      <c r="AN22" s="52">
        <f>IF(Testing!D22="BMD",1,0)</f>
        <v>0</v>
      </c>
      <c r="AO22" s="52">
        <f>IF('Course-Grain Only Test'!C22="Tank",1,0)</f>
        <v>0</v>
      </c>
      <c r="AP22" s="52">
        <f>IF('Course-Grain Only Test'!C22="BMP",1,0)</f>
        <v>0</v>
      </c>
      <c r="AQ22" s="52">
        <f>IF('Course-Grain Only Test'!C22="BTR",1,0)</f>
        <v>1</v>
      </c>
      <c r="AR22" s="52">
        <f>IF('Course-Grain Only Test'!C22="Self Propelled Artillery",1,0)</f>
        <v>0</v>
      </c>
      <c r="AS22" s="52">
        <f>IF('Course-Grain Only Test'!C22="Air Defense",1,0)</f>
        <v>0</v>
      </c>
      <c r="AT22" s="52">
        <f>IF('Course-Grain Only Test'!C22="MT_LB",1,0)</f>
        <v>0</v>
      </c>
      <c r="AU22" s="52">
        <f>IF('Course-Grain Only Test'!C22="BMD",1,0)</f>
        <v>0</v>
      </c>
      <c r="AV22" s="52">
        <v>1</v>
      </c>
      <c r="AW22" s="52">
        <v>1</v>
      </c>
      <c r="AX22" s="52">
        <v>1</v>
      </c>
      <c r="AY22" s="52">
        <f t="shared" si="0"/>
        <v>0</v>
      </c>
      <c r="AZ22" s="52">
        <v>0</v>
      </c>
      <c r="BA22" s="52">
        <v>0</v>
      </c>
      <c r="BB22" s="52">
        <v>0</v>
      </c>
      <c r="BC22" s="52">
        <v>0</v>
      </c>
      <c r="BD22" s="52">
        <v>1</v>
      </c>
      <c r="BE22" s="52">
        <f>IF(AND(Testing!D22 = "Tank", 'Course-Grain Only Test'!C22 &lt;&gt; "Tank"),1,0)</f>
        <v>0</v>
      </c>
      <c r="BF22" s="52">
        <f>IF(AND(Testing!D22 = "BMP", 'Course-Grain Only Test'!C22 &lt;&gt; "BMP"),1,0)</f>
        <v>0</v>
      </c>
      <c r="BG22" s="52">
        <f>IF(AND(Testing!D22 = "BTR", 'Course-Grain Only Test'!C22 &lt;&gt; "BTR"),1,0)</f>
        <v>0</v>
      </c>
      <c r="BH22" s="52">
        <f>IF(AND(Testing!D22 = "Self Propelled Artilley", 'Course-Grain Only Test'!C22 &lt;&gt; "Self Propelled Artillery"),1,0)</f>
        <v>0</v>
      </c>
      <c r="BI22" s="52">
        <f>IF(AND(Testing!D22 = "Air Defense", 'Course-Grain Only Test'!C22 &lt;&gt; "Air Defense"),1,0)</f>
        <v>0</v>
      </c>
      <c r="BJ22" s="52">
        <f>IF(AND(Testing!D22 = "MT_LB", 'Course-Grain Only Test'!C22 &lt;&gt; "MT_LB"),1,0)</f>
        <v>0</v>
      </c>
      <c r="BK22" s="52">
        <f>IF(AND(Testing!D22 = "BMD", 'Course-Grain Only Test'!C22 &lt;&gt; "BMD"),1,0)</f>
        <v>0</v>
      </c>
      <c r="BL22" s="52">
        <f>IF(Testing!E22="2S19_MSTA",1,0)</f>
        <v>0</v>
      </c>
      <c r="BM22" s="54">
        <f>IF(Testing!E22="30N6E",1,0)</f>
        <v>0</v>
      </c>
      <c r="BN22" s="52">
        <f>IF(Testing!E22="BM-30",1,0)</f>
        <v>0</v>
      </c>
      <c r="BO22" s="52">
        <f>IF(Testing!E22="BMD",1,0)</f>
        <v>0</v>
      </c>
      <c r="BP22" s="52">
        <f>IF(Testing!E22="BMP-1",1,0)</f>
        <v>0</v>
      </c>
      <c r="BQ22" s="52">
        <f>IF(Testing!E22="BMP-2",1,0)</f>
        <v>0</v>
      </c>
      <c r="BR22" s="52">
        <f>IF(Testing!E22="BMP-T15",1,0)</f>
        <v>0</v>
      </c>
      <c r="BS22" s="54">
        <f>IF(Testing!E22="BRDM",1,0)</f>
        <v>0</v>
      </c>
      <c r="BT22" s="54">
        <f>IF(Testing!E22="BTR-60",1,0)</f>
        <v>0</v>
      </c>
      <c r="BU22" s="52">
        <f>IF(Testing!E22="BTR-70",1,0)</f>
        <v>1</v>
      </c>
      <c r="BV22" s="52">
        <f>IF(Testing!E22="BTR-80",1,0)</f>
        <v>0</v>
      </c>
      <c r="BW22" s="52">
        <f>IF(Testing!E22="D-30",1,0)</f>
        <v>0</v>
      </c>
      <c r="BX22" s="52">
        <f>IF(Testing!E22="Iskander",1,0)</f>
        <v>0</v>
      </c>
      <c r="BY22" s="52">
        <f>IF(Testing!E22="MT_LB",1,0)</f>
        <v>0</v>
      </c>
      <c r="BZ22" s="52">
        <f>IF(Testing!E22="Pantsir-S1",1,0)</f>
        <v>0</v>
      </c>
      <c r="CA22" s="52">
        <f>IF(Testing!E22="Rs-24",1,0)</f>
        <v>0</v>
      </c>
      <c r="CB22" s="52">
        <f>IF(Testing!E22="T-14",1,0)</f>
        <v>0</v>
      </c>
      <c r="CC22" s="52">
        <f>IF(Testing!E22="T-62",1,0)</f>
        <v>0</v>
      </c>
      <c r="CD22" s="52">
        <f>IF(Testing!E22="T-64",1,0)</f>
        <v>0</v>
      </c>
      <c r="CE22" s="52">
        <f>IF(Testing!E22="T-72",1,0)</f>
        <v>0</v>
      </c>
      <c r="CF22" s="52">
        <f>IF(Testing!E22="T-80",1,0)</f>
        <v>0</v>
      </c>
      <c r="CG22" s="52">
        <f>IF(Testing!E22="T-90",1,0)</f>
        <v>0</v>
      </c>
      <c r="CH22" s="52">
        <f>IF(Testing!E22="Tornado",1,0)</f>
        <v>0</v>
      </c>
      <c r="CI22" s="52">
        <f>IF(Testing!E22="TOS-1",1,0)</f>
        <v>0</v>
      </c>
    </row>
    <row r="23" spans="1:87" ht="15">
      <c r="A23" s="49" t="s">
        <v>1637</v>
      </c>
      <c r="B23" s="50">
        <v>0</v>
      </c>
      <c r="C23" s="50">
        <v>1</v>
      </c>
      <c r="D23" s="50">
        <v>0</v>
      </c>
      <c r="E23" s="51">
        <v>0</v>
      </c>
      <c r="F23" s="51">
        <v>0</v>
      </c>
      <c r="G23" s="51">
        <v>1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1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  <c r="AC23" s="51">
        <v>0</v>
      </c>
      <c r="AD23" s="51">
        <v>0</v>
      </c>
      <c r="AE23" s="51">
        <v>0</v>
      </c>
      <c r="AF23" s="51">
        <v>0</v>
      </c>
      <c r="AG23" s="51">
        <v>0</v>
      </c>
      <c r="AH23" s="52">
        <f>IF(Testing!D23="Tank",1,0)</f>
        <v>0</v>
      </c>
      <c r="AI23" s="52">
        <f>IF(Testing!D23="BMP",1,0)</f>
        <v>1</v>
      </c>
      <c r="AJ23" s="52">
        <f>IF(Testing!D23="BTR",1,0)</f>
        <v>0</v>
      </c>
      <c r="AK23" s="52">
        <f>IF(Testing!D23="Self Propelled Artillery",1,0)</f>
        <v>0</v>
      </c>
      <c r="AL23" s="53">
        <f>IF(Testing!D23="Air Defense",1,0)</f>
        <v>0</v>
      </c>
      <c r="AM23" s="53">
        <f>IF(Testing!D23="MT_LB",1,0)</f>
        <v>0</v>
      </c>
      <c r="AN23" s="52">
        <f>IF(Testing!D23="BMD",1,0)</f>
        <v>0</v>
      </c>
      <c r="AO23" s="52">
        <f>IF('Course-Grain Only Test'!C23="Tank",1,0)</f>
        <v>0</v>
      </c>
      <c r="AP23" s="52">
        <f>IF('Course-Grain Only Test'!C23="BMP",1,0)</f>
        <v>1</v>
      </c>
      <c r="AQ23" s="52">
        <f>IF('Course-Grain Only Test'!C23="BTR",1,0)</f>
        <v>0</v>
      </c>
      <c r="AR23" s="52">
        <f>IF('Course-Grain Only Test'!C23="Self Propelled Artillery",1,0)</f>
        <v>0</v>
      </c>
      <c r="AS23" s="52">
        <f>IF('Course-Grain Only Test'!C23="Air Defense",1,0)</f>
        <v>0</v>
      </c>
      <c r="AT23" s="52">
        <f>IF('Course-Grain Only Test'!C23="MT_LB",1,0)</f>
        <v>0</v>
      </c>
      <c r="AU23" s="52">
        <f>IF('Course-Grain Only Test'!C23="BMD",1,0)</f>
        <v>0</v>
      </c>
      <c r="AV23" s="52">
        <v>1</v>
      </c>
      <c r="AW23" s="52">
        <v>0</v>
      </c>
      <c r="AX23" s="52">
        <v>1</v>
      </c>
      <c r="AY23" s="52">
        <f t="shared" si="0"/>
        <v>1</v>
      </c>
      <c r="AZ23" s="52">
        <v>0</v>
      </c>
      <c r="BA23" s="52">
        <v>0</v>
      </c>
      <c r="BB23" s="52">
        <v>0</v>
      </c>
      <c r="BC23" s="52">
        <v>0</v>
      </c>
      <c r="BD23" s="52">
        <v>1</v>
      </c>
      <c r="BE23" s="52">
        <f>IF(AND(Testing!D23 = "Tank", 'Course-Grain Only Test'!C23 &lt;&gt; "Tank"),1,0)</f>
        <v>0</v>
      </c>
      <c r="BF23" s="52">
        <f>IF(AND(Testing!D23 = "BMP", 'Course-Grain Only Test'!C23 &lt;&gt; "BMP"),1,0)</f>
        <v>0</v>
      </c>
      <c r="BG23" s="52">
        <f>IF(AND(Testing!D23 = "BTR", 'Course-Grain Only Test'!C23 &lt;&gt; "BTR"),1,0)</f>
        <v>0</v>
      </c>
      <c r="BH23" s="52">
        <f>IF(AND(Testing!D23 = "Self Propelled Artilley", 'Course-Grain Only Test'!C23 &lt;&gt; "Self Propelled Artillery"),1,0)</f>
        <v>0</v>
      </c>
      <c r="BI23" s="52">
        <f>IF(AND(Testing!D23 = "Air Defense", 'Course-Grain Only Test'!C23 &lt;&gt; "Air Defense"),1,0)</f>
        <v>0</v>
      </c>
      <c r="BJ23" s="52">
        <f>IF(AND(Testing!D23 = "MT_LB", 'Course-Grain Only Test'!C23 &lt;&gt; "MT_LB"),1,0)</f>
        <v>0</v>
      </c>
      <c r="BK23" s="52">
        <f>IF(AND(Testing!D23 = "BMD", 'Course-Grain Only Test'!C23 &lt;&gt; "BMD"),1,0)</f>
        <v>0</v>
      </c>
      <c r="BL23" s="52">
        <f>IF(Testing!E23="2S19_MSTA",1,0)</f>
        <v>0</v>
      </c>
      <c r="BM23" s="54">
        <f>IF(Testing!E23="30N6E",1,0)</f>
        <v>0</v>
      </c>
      <c r="BN23" s="52">
        <f>IF(Testing!E23="BM-30",1,0)</f>
        <v>0</v>
      </c>
      <c r="BO23" s="52">
        <f>IF(Testing!E23="BMD",1,0)</f>
        <v>0</v>
      </c>
      <c r="BP23" s="52">
        <f>IF(Testing!E23="BMP-1",1,0)</f>
        <v>1</v>
      </c>
      <c r="BQ23" s="52">
        <f>IF(Testing!E23="BMP-2",1,0)</f>
        <v>0</v>
      </c>
      <c r="BR23" s="52">
        <f>IF(Testing!E23="BMP-T15",1,0)</f>
        <v>0</v>
      </c>
      <c r="BS23" s="54">
        <f>IF(Testing!E23="BRDM",1,0)</f>
        <v>0</v>
      </c>
      <c r="BT23" s="54">
        <f>IF(Testing!E23="BTR-60",1,0)</f>
        <v>0</v>
      </c>
      <c r="BU23" s="52">
        <f>IF(Testing!E23="BTR-70",1,0)</f>
        <v>0</v>
      </c>
      <c r="BV23" s="52">
        <f>IF(Testing!E23="BTR-80",1,0)</f>
        <v>0</v>
      </c>
      <c r="BW23" s="52">
        <f>IF(Testing!E23="D-30",1,0)</f>
        <v>0</v>
      </c>
      <c r="BX23" s="52">
        <f>IF(Testing!E23="Iskander",1,0)</f>
        <v>0</v>
      </c>
      <c r="BY23" s="52">
        <f>IF(Testing!E23="MT_LB",1,0)</f>
        <v>0</v>
      </c>
      <c r="BZ23" s="52">
        <f>IF(Testing!E23="Pantsir-S1",1,0)</f>
        <v>0</v>
      </c>
      <c r="CA23" s="52">
        <f>IF(Testing!E23="Rs-24",1,0)</f>
        <v>0</v>
      </c>
      <c r="CB23" s="52">
        <f>IF(Testing!E23="T-14",1,0)</f>
        <v>0</v>
      </c>
      <c r="CC23" s="52">
        <f>IF(Testing!E23="T-62",1,0)</f>
        <v>0</v>
      </c>
      <c r="CD23" s="52">
        <f>IF(Testing!E23="T-64",1,0)</f>
        <v>0</v>
      </c>
      <c r="CE23" s="52">
        <f>IF(Testing!E23="T-72",1,0)</f>
        <v>0</v>
      </c>
      <c r="CF23" s="52">
        <f>IF(Testing!E23="T-80",1,0)</f>
        <v>0</v>
      </c>
      <c r="CG23" s="52">
        <f>IF(Testing!E23="T-90",1,0)</f>
        <v>0</v>
      </c>
      <c r="CH23" s="52">
        <f>IF(Testing!E23="Tornado",1,0)</f>
        <v>0</v>
      </c>
      <c r="CI23" s="52">
        <f>IF(Testing!E23="TOS-1",1,0)</f>
        <v>0</v>
      </c>
    </row>
    <row r="24" spans="1:87" ht="15">
      <c r="A24" s="49" t="s">
        <v>1689</v>
      </c>
      <c r="B24" s="50">
        <v>0</v>
      </c>
      <c r="C24" s="50">
        <v>1</v>
      </c>
      <c r="D24" s="50">
        <v>0</v>
      </c>
      <c r="E24" s="51">
        <v>0</v>
      </c>
      <c r="F24" s="51">
        <v>0</v>
      </c>
      <c r="G24" s="51">
        <v>0</v>
      </c>
      <c r="H24" s="51">
        <v>1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1</v>
      </c>
      <c r="V24" s="51">
        <v>0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  <c r="AC24" s="51">
        <v>0</v>
      </c>
      <c r="AD24" s="51">
        <v>0</v>
      </c>
      <c r="AE24" s="51">
        <v>0</v>
      </c>
      <c r="AF24" s="51">
        <v>0</v>
      </c>
      <c r="AG24" s="51">
        <v>0</v>
      </c>
      <c r="AH24" s="52">
        <f>IF(Testing!D24="Tank",1,0)</f>
        <v>0</v>
      </c>
      <c r="AI24" s="52">
        <f>IF(Testing!D24="BMP",1,0)</f>
        <v>0</v>
      </c>
      <c r="AJ24" s="52">
        <f>IF(Testing!D24="BTR",1,0)</f>
        <v>1</v>
      </c>
      <c r="AK24" s="52">
        <f>IF(Testing!D24="Self Propelled Artillery",1,0)</f>
        <v>0</v>
      </c>
      <c r="AL24" s="53">
        <f>IF(Testing!D24="Air Defense",1,0)</f>
        <v>0</v>
      </c>
      <c r="AM24" s="53">
        <f>IF(Testing!D24="MT_LB",1,0)</f>
        <v>0</v>
      </c>
      <c r="AN24" s="52">
        <f>IF(Testing!D24="BMD",1,0)</f>
        <v>0</v>
      </c>
      <c r="AO24" s="52">
        <f>IF('Course-Grain Only Test'!C24="Tank",1,0)</f>
        <v>0</v>
      </c>
      <c r="AP24" s="52">
        <f>IF('Course-Grain Only Test'!C24="BMP",1,0)</f>
        <v>0</v>
      </c>
      <c r="AQ24" s="52">
        <f>IF('Course-Grain Only Test'!C24="BTR",1,0)</f>
        <v>1</v>
      </c>
      <c r="AR24" s="52">
        <f>IF('Course-Grain Only Test'!C24="Self Propelled Artillery",1,0)</f>
        <v>0</v>
      </c>
      <c r="AS24" s="52">
        <f>IF('Course-Grain Only Test'!C24="Air Defense",1,0)</f>
        <v>0</v>
      </c>
      <c r="AT24" s="52">
        <f>IF('Course-Grain Only Test'!C24="MT_LB",1,0)</f>
        <v>0</v>
      </c>
      <c r="AU24" s="52">
        <f>IF('Course-Grain Only Test'!C24="BMD",1,0)</f>
        <v>0</v>
      </c>
      <c r="AV24" s="52">
        <v>1</v>
      </c>
      <c r="AW24" s="52">
        <v>1</v>
      </c>
      <c r="AX24" s="52">
        <v>1</v>
      </c>
      <c r="AY24" s="52">
        <f t="shared" si="0"/>
        <v>0</v>
      </c>
      <c r="AZ24" s="52">
        <v>0</v>
      </c>
      <c r="BA24" s="52">
        <v>0</v>
      </c>
      <c r="BB24" s="52">
        <v>0</v>
      </c>
      <c r="BC24" s="52">
        <v>0</v>
      </c>
      <c r="BD24" s="52">
        <v>1</v>
      </c>
      <c r="BE24" s="52">
        <f>IF(AND(Testing!D24 = "Tank", 'Course-Grain Only Test'!C24 &lt;&gt; "Tank"),1,0)</f>
        <v>0</v>
      </c>
      <c r="BF24" s="52">
        <f>IF(AND(Testing!D24 = "BMP", 'Course-Grain Only Test'!C24 &lt;&gt; "BMP"),1,0)</f>
        <v>0</v>
      </c>
      <c r="BG24" s="52">
        <f>IF(AND(Testing!D24 = "BTR", 'Course-Grain Only Test'!C24 &lt;&gt; "BTR"),1,0)</f>
        <v>0</v>
      </c>
      <c r="BH24" s="52">
        <f>IF(AND(Testing!D24 = "Self Propelled Artilley", 'Course-Grain Only Test'!C24 &lt;&gt; "Self Propelled Artillery"),1,0)</f>
        <v>0</v>
      </c>
      <c r="BI24" s="52">
        <f>IF(AND(Testing!D24 = "Air Defense", 'Course-Grain Only Test'!C24 &lt;&gt; "Air Defense"),1,0)</f>
        <v>0</v>
      </c>
      <c r="BJ24" s="52">
        <f>IF(AND(Testing!D24 = "MT_LB", 'Course-Grain Only Test'!C24 &lt;&gt; "MT_LB"),1,0)</f>
        <v>0</v>
      </c>
      <c r="BK24" s="52">
        <f>IF(AND(Testing!D24 = "BMD", 'Course-Grain Only Test'!C24 &lt;&gt; "BMD"),1,0)</f>
        <v>0</v>
      </c>
      <c r="BL24" s="52">
        <f>IF(Testing!E24="2S19_MSTA",1,0)</f>
        <v>0</v>
      </c>
      <c r="BM24" s="54">
        <f>IF(Testing!E24="30N6E",1,0)</f>
        <v>0</v>
      </c>
      <c r="BN24" s="52">
        <f>IF(Testing!E24="BM-30",1,0)</f>
        <v>0</v>
      </c>
      <c r="BO24" s="52">
        <f>IF(Testing!E24="BMD",1,0)</f>
        <v>0</v>
      </c>
      <c r="BP24" s="52">
        <f>IF(Testing!E24="BMP-1",1,0)</f>
        <v>0</v>
      </c>
      <c r="BQ24" s="52">
        <f>IF(Testing!E24="BMP-2",1,0)</f>
        <v>0</v>
      </c>
      <c r="BR24" s="52">
        <f>IF(Testing!E24="BMP-T15",1,0)</f>
        <v>0</v>
      </c>
      <c r="BS24" s="54">
        <f>IF(Testing!E24="BRDM",1,0)</f>
        <v>0</v>
      </c>
      <c r="BT24" s="54">
        <f>IF(Testing!E24="BTR-60",1,0)</f>
        <v>0</v>
      </c>
      <c r="BU24" s="52">
        <f>IF(Testing!E24="BTR-70",1,0)</f>
        <v>1</v>
      </c>
      <c r="BV24" s="52">
        <f>IF(Testing!E24="BTR-80",1,0)</f>
        <v>0</v>
      </c>
      <c r="BW24" s="52">
        <f>IF(Testing!E24="D-30",1,0)</f>
        <v>0</v>
      </c>
      <c r="BX24" s="52">
        <f>IF(Testing!E24="Iskander",1,0)</f>
        <v>0</v>
      </c>
      <c r="BY24" s="52">
        <f>IF(Testing!E24="MT_LB",1,0)</f>
        <v>0</v>
      </c>
      <c r="BZ24" s="52">
        <f>IF(Testing!E24="Pantsir-S1",1,0)</f>
        <v>0</v>
      </c>
      <c r="CA24" s="52">
        <f>IF(Testing!E24="Rs-24",1,0)</f>
        <v>0</v>
      </c>
      <c r="CB24" s="52">
        <f>IF(Testing!E24="T-14",1,0)</f>
        <v>0</v>
      </c>
      <c r="CC24" s="52">
        <f>IF(Testing!E24="T-62",1,0)</f>
        <v>0</v>
      </c>
      <c r="CD24" s="52">
        <f>IF(Testing!E24="T-64",1,0)</f>
        <v>0</v>
      </c>
      <c r="CE24" s="52">
        <f>IF(Testing!E24="T-72",1,0)</f>
        <v>0</v>
      </c>
      <c r="CF24" s="52">
        <f>IF(Testing!E24="T-80",1,0)</f>
        <v>0</v>
      </c>
      <c r="CG24" s="52">
        <f>IF(Testing!E24="T-90",1,0)</f>
        <v>0</v>
      </c>
      <c r="CH24" s="52">
        <f>IF(Testing!E24="Tornado",1,0)</f>
        <v>0</v>
      </c>
      <c r="CI24" s="52">
        <f>IF(Testing!E24="TOS-1",1,0)</f>
        <v>0</v>
      </c>
    </row>
    <row r="25" spans="1:87" ht="15">
      <c r="A25" s="49" t="s">
        <v>1690</v>
      </c>
      <c r="B25" s="50">
        <v>0</v>
      </c>
      <c r="C25" s="50">
        <v>1</v>
      </c>
      <c r="D25" s="50">
        <v>0</v>
      </c>
      <c r="E25" s="51">
        <v>0</v>
      </c>
      <c r="F25" s="51">
        <v>0</v>
      </c>
      <c r="G25" s="51">
        <v>0</v>
      </c>
      <c r="H25" s="51">
        <v>1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1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  <c r="AC25" s="51">
        <v>0</v>
      </c>
      <c r="AD25" s="51">
        <v>0</v>
      </c>
      <c r="AE25" s="51">
        <v>0</v>
      </c>
      <c r="AF25" s="51">
        <v>0</v>
      </c>
      <c r="AG25" s="51">
        <v>0</v>
      </c>
      <c r="AH25" s="52">
        <f>IF(Testing!D25="Tank",1,0)</f>
        <v>0</v>
      </c>
      <c r="AI25" s="52">
        <f>IF(Testing!D25="BMP",1,0)</f>
        <v>0</v>
      </c>
      <c r="AJ25" s="52">
        <f>IF(Testing!D25="BTR",1,0)</f>
        <v>1</v>
      </c>
      <c r="AK25" s="52">
        <f>IF(Testing!D25="Self Propelled Artillery",1,0)</f>
        <v>0</v>
      </c>
      <c r="AL25" s="53">
        <f>IF(Testing!D25="Air Defense",1,0)</f>
        <v>0</v>
      </c>
      <c r="AM25" s="53">
        <f>IF(Testing!D25="MT_LB",1,0)</f>
        <v>0</v>
      </c>
      <c r="AN25" s="52">
        <f>IF(Testing!D25="BMD",1,0)</f>
        <v>0</v>
      </c>
      <c r="AO25" s="52">
        <f>IF('Course-Grain Only Test'!C25="Tank",1,0)</f>
        <v>0</v>
      </c>
      <c r="AP25" s="52">
        <f>IF('Course-Grain Only Test'!C25="BMP",1,0)</f>
        <v>0</v>
      </c>
      <c r="AQ25" s="52">
        <f>IF('Course-Grain Only Test'!C25="BTR",1,0)</f>
        <v>1</v>
      </c>
      <c r="AR25" s="52">
        <f>IF('Course-Grain Only Test'!C25="Self Propelled Artillery",1,0)</f>
        <v>0</v>
      </c>
      <c r="AS25" s="52">
        <f>IF('Course-Grain Only Test'!C25="Air Defense",1,0)</f>
        <v>0</v>
      </c>
      <c r="AT25" s="52">
        <f>IF('Course-Grain Only Test'!C25="MT_LB",1,0)</f>
        <v>0</v>
      </c>
      <c r="AU25" s="52">
        <f>IF('Course-Grain Only Test'!C25="BMD",1,0)</f>
        <v>0</v>
      </c>
      <c r="AV25" s="52">
        <v>1</v>
      </c>
      <c r="AW25" s="52">
        <v>1</v>
      </c>
      <c r="AX25" s="52">
        <v>1</v>
      </c>
      <c r="AY25" s="52">
        <f t="shared" si="0"/>
        <v>0</v>
      </c>
      <c r="AZ25" s="52">
        <v>0</v>
      </c>
      <c r="BA25" s="52">
        <v>0</v>
      </c>
      <c r="BB25" s="52">
        <v>0</v>
      </c>
      <c r="BC25" s="52">
        <v>0</v>
      </c>
      <c r="BD25" s="52">
        <v>1</v>
      </c>
      <c r="BE25" s="52">
        <f>IF(AND(Testing!D25 = "Tank", 'Course-Grain Only Test'!C25 &lt;&gt; "Tank"),1,0)</f>
        <v>0</v>
      </c>
      <c r="BF25" s="52">
        <f>IF(AND(Testing!D25 = "BMP", 'Course-Grain Only Test'!C25 &lt;&gt; "BMP"),1,0)</f>
        <v>0</v>
      </c>
      <c r="BG25" s="52">
        <f>IF(AND(Testing!D25 = "BTR", 'Course-Grain Only Test'!C25 &lt;&gt; "BTR"),1,0)</f>
        <v>0</v>
      </c>
      <c r="BH25" s="52">
        <f>IF(AND(Testing!D25 = "Self Propelled Artilley", 'Course-Grain Only Test'!C25 &lt;&gt; "Self Propelled Artillery"),1,0)</f>
        <v>0</v>
      </c>
      <c r="BI25" s="52">
        <f>IF(AND(Testing!D25 = "Air Defense", 'Course-Grain Only Test'!C25 &lt;&gt; "Air Defense"),1,0)</f>
        <v>0</v>
      </c>
      <c r="BJ25" s="52">
        <f>IF(AND(Testing!D25 = "MT_LB", 'Course-Grain Only Test'!C25 &lt;&gt; "MT_LB"),1,0)</f>
        <v>0</v>
      </c>
      <c r="BK25" s="52">
        <f>IF(AND(Testing!D25 = "BMD", 'Course-Grain Only Test'!C25 &lt;&gt; "BMD"),1,0)</f>
        <v>0</v>
      </c>
      <c r="BL25" s="52">
        <f>IF(Testing!E25="2S19_MSTA",1,0)</f>
        <v>0</v>
      </c>
      <c r="BM25" s="54">
        <f>IF(Testing!E25="30N6E",1,0)</f>
        <v>0</v>
      </c>
      <c r="BN25" s="52">
        <f>IF(Testing!E25="BM-30",1,0)</f>
        <v>0</v>
      </c>
      <c r="BO25" s="52">
        <f>IF(Testing!E25="BMD",1,0)</f>
        <v>0</v>
      </c>
      <c r="BP25" s="52">
        <f>IF(Testing!E25="BMP-1",1,0)</f>
        <v>0</v>
      </c>
      <c r="BQ25" s="52">
        <f>IF(Testing!E25="BMP-2",1,0)</f>
        <v>0</v>
      </c>
      <c r="BR25" s="52">
        <f>IF(Testing!E25="BMP-T15",1,0)</f>
        <v>0</v>
      </c>
      <c r="BS25" s="54">
        <f>IF(Testing!E25="BRDM",1,0)</f>
        <v>0</v>
      </c>
      <c r="BT25" s="54">
        <f>IF(Testing!E25="BTR-60",1,0)</f>
        <v>0</v>
      </c>
      <c r="BU25" s="52">
        <f>IF(Testing!E25="BTR-70",1,0)</f>
        <v>1</v>
      </c>
      <c r="BV25" s="52">
        <f>IF(Testing!E25="BTR-80",1,0)</f>
        <v>0</v>
      </c>
      <c r="BW25" s="52">
        <f>IF(Testing!E25="D-30",1,0)</f>
        <v>0</v>
      </c>
      <c r="BX25" s="52">
        <f>IF(Testing!E25="Iskander",1,0)</f>
        <v>0</v>
      </c>
      <c r="BY25" s="52">
        <f>IF(Testing!E25="MT_LB",1,0)</f>
        <v>0</v>
      </c>
      <c r="BZ25" s="52">
        <f>IF(Testing!E25="Pantsir-S1",1,0)</f>
        <v>0</v>
      </c>
      <c r="CA25" s="52">
        <f>IF(Testing!E25="Rs-24",1,0)</f>
        <v>0</v>
      </c>
      <c r="CB25" s="52">
        <f>IF(Testing!E25="T-14",1,0)</f>
        <v>0</v>
      </c>
      <c r="CC25" s="52">
        <f>IF(Testing!E25="T-62",1,0)</f>
        <v>0</v>
      </c>
      <c r="CD25" s="52">
        <f>IF(Testing!E25="T-64",1,0)</f>
        <v>0</v>
      </c>
      <c r="CE25" s="52">
        <f>IF(Testing!E25="T-72",1,0)</f>
        <v>0</v>
      </c>
      <c r="CF25" s="52">
        <f>IF(Testing!E25="T-80",1,0)</f>
        <v>0</v>
      </c>
      <c r="CG25" s="52">
        <f>IF(Testing!E25="T-90",1,0)</f>
        <v>0</v>
      </c>
      <c r="CH25" s="52">
        <f>IF(Testing!E25="Tornado",1,0)</f>
        <v>0</v>
      </c>
      <c r="CI25" s="52">
        <f>IF(Testing!E25="TOS-1",1,0)</f>
        <v>0</v>
      </c>
    </row>
    <row r="26" spans="1:87" ht="15">
      <c r="A26" s="49" t="s">
        <v>1618</v>
      </c>
      <c r="B26" s="50">
        <v>0</v>
      </c>
      <c r="C26" s="50">
        <v>1</v>
      </c>
      <c r="D26" s="50">
        <v>0</v>
      </c>
      <c r="E26" s="51">
        <v>0</v>
      </c>
      <c r="F26" s="51">
        <v>1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  <c r="AC26" s="51">
        <v>0</v>
      </c>
      <c r="AD26" s="51">
        <v>0</v>
      </c>
      <c r="AE26" s="51">
        <v>0</v>
      </c>
      <c r="AF26" s="51">
        <v>0</v>
      </c>
      <c r="AG26" s="51">
        <v>0</v>
      </c>
      <c r="AH26" s="52">
        <f>IF(Testing!D26="Tank",1,0)</f>
        <v>0</v>
      </c>
      <c r="AI26" s="52">
        <f>IF(Testing!D26="BMP",1,0)</f>
        <v>0</v>
      </c>
      <c r="AJ26" s="52">
        <f>IF(Testing!D26="BTR",1,0)</f>
        <v>0</v>
      </c>
      <c r="AK26" s="52">
        <f>IF(Testing!D26="Self Propelled Artillery",1,0)</f>
        <v>0</v>
      </c>
      <c r="AL26" s="53">
        <f>IF(Testing!D26="Air Defense",1,0)</f>
        <v>0</v>
      </c>
      <c r="AM26" s="53">
        <f>IF(Testing!D26="MT_LB",1,0)</f>
        <v>0</v>
      </c>
      <c r="AN26" s="52">
        <f>IF(Testing!D26="BMD",1,0)</f>
        <v>1</v>
      </c>
      <c r="AO26" s="52">
        <f>IF('Course-Grain Only Test'!C26="Tank",1,0)</f>
        <v>0</v>
      </c>
      <c r="AP26" s="52">
        <f>IF('Course-Grain Only Test'!C26="BMP",1,0)</f>
        <v>0</v>
      </c>
      <c r="AQ26" s="52">
        <f>IF('Course-Grain Only Test'!C26="BTR",1,0)</f>
        <v>0</v>
      </c>
      <c r="AR26" s="52">
        <f>IF('Course-Grain Only Test'!C26="Self Propelled Artillery",1,0)</f>
        <v>0</v>
      </c>
      <c r="AS26" s="52">
        <f>IF('Course-Grain Only Test'!C26="Air Defense",1,0)</f>
        <v>0</v>
      </c>
      <c r="AT26" s="52">
        <f>IF('Course-Grain Only Test'!C26="MT_LB",1,0)</f>
        <v>0</v>
      </c>
      <c r="AU26" s="52">
        <f>IF('Course-Grain Only Test'!C26="BMD",1,0)</f>
        <v>1</v>
      </c>
      <c r="AV26" s="52">
        <v>1</v>
      </c>
      <c r="AW26" s="52">
        <v>1</v>
      </c>
      <c r="AX26" s="52">
        <v>1</v>
      </c>
      <c r="AY26" s="52">
        <f t="shared" si="0"/>
        <v>0</v>
      </c>
      <c r="AZ26" s="52">
        <v>0</v>
      </c>
      <c r="BA26" s="52">
        <v>0</v>
      </c>
      <c r="BB26" s="52">
        <v>0</v>
      </c>
      <c r="BC26" s="52">
        <v>0</v>
      </c>
      <c r="BD26" s="52">
        <v>1</v>
      </c>
      <c r="BE26" s="52">
        <f>IF(AND(Testing!D26 = "Tank", 'Course-Grain Only Test'!C26 &lt;&gt; "Tank"),1,0)</f>
        <v>0</v>
      </c>
      <c r="BF26" s="52">
        <f>IF(AND(Testing!D26 = "BMP", 'Course-Grain Only Test'!C26 &lt;&gt; "BMP"),1,0)</f>
        <v>0</v>
      </c>
      <c r="BG26" s="52">
        <f>IF(AND(Testing!D26 = "BTR", 'Course-Grain Only Test'!C26 &lt;&gt; "BTR"),1,0)</f>
        <v>0</v>
      </c>
      <c r="BH26" s="52">
        <f>IF(AND(Testing!D26 = "Self Propelled Artilley", 'Course-Grain Only Test'!C26 &lt;&gt; "Self Propelled Artillery"),1,0)</f>
        <v>0</v>
      </c>
      <c r="BI26" s="52">
        <f>IF(AND(Testing!D26 = "Air Defense", 'Course-Grain Only Test'!C26 &lt;&gt; "Air Defense"),1,0)</f>
        <v>0</v>
      </c>
      <c r="BJ26" s="52">
        <f>IF(AND(Testing!D26 = "MT_LB", 'Course-Grain Only Test'!C26 &lt;&gt; "MT_LB"),1,0)</f>
        <v>0</v>
      </c>
      <c r="BK26" s="52">
        <f>IF(AND(Testing!D26 = "BMD", 'Course-Grain Only Test'!C26 &lt;&gt; "BMD"),1,0)</f>
        <v>0</v>
      </c>
      <c r="BL26" s="52">
        <f>IF(Testing!E26="2S19_MSTA",1,0)</f>
        <v>0</v>
      </c>
      <c r="BM26" s="54">
        <f>IF(Testing!E26="30N6E",1,0)</f>
        <v>0</v>
      </c>
      <c r="BN26" s="52">
        <f>IF(Testing!E26="BM-30",1,0)</f>
        <v>0</v>
      </c>
      <c r="BO26" s="52">
        <f>IF(Testing!E26="BMD",1,0)</f>
        <v>1</v>
      </c>
      <c r="BP26" s="52">
        <f>IF(Testing!E26="BMP-1",1,0)</f>
        <v>0</v>
      </c>
      <c r="BQ26" s="52">
        <f>IF(Testing!E26="BMP-2",1,0)</f>
        <v>0</v>
      </c>
      <c r="BR26" s="52">
        <f>IF(Testing!E26="BMP-T15",1,0)</f>
        <v>0</v>
      </c>
      <c r="BS26" s="54">
        <f>IF(Testing!E26="BRDM",1,0)</f>
        <v>0</v>
      </c>
      <c r="BT26" s="54">
        <f>IF(Testing!E26="BTR-60",1,0)</f>
        <v>0</v>
      </c>
      <c r="BU26" s="52">
        <f>IF(Testing!E26="BTR-70",1,0)</f>
        <v>0</v>
      </c>
      <c r="BV26" s="52">
        <f>IF(Testing!E26="BTR-80",1,0)</f>
        <v>0</v>
      </c>
      <c r="BW26" s="52">
        <f>IF(Testing!E26="D-30",1,0)</f>
        <v>0</v>
      </c>
      <c r="BX26" s="52">
        <f>IF(Testing!E26="Iskander",1,0)</f>
        <v>0</v>
      </c>
      <c r="BY26" s="52">
        <f>IF(Testing!E26="MT_LB",1,0)</f>
        <v>0</v>
      </c>
      <c r="BZ26" s="52">
        <f>IF(Testing!E26="Pantsir-S1",1,0)</f>
        <v>0</v>
      </c>
      <c r="CA26" s="52">
        <f>IF(Testing!E26="Rs-24",1,0)</f>
        <v>0</v>
      </c>
      <c r="CB26" s="52">
        <f>IF(Testing!E26="T-14",1,0)</f>
        <v>0</v>
      </c>
      <c r="CC26" s="52">
        <f>IF(Testing!E26="T-62",1,0)</f>
        <v>0</v>
      </c>
      <c r="CD26" s="52">
        <f>IF(Testing!E26="T-64",1,0)</f>
        <v>0</v>
      </c>
      <c r="CE26" s="52">
        <f>IF(Testing!E26="T-72",1,0)</f>
        <v>0</v>
      </c>
      <c r="CF26" s="52">
        <f>IF(Testing!E26="T-80",1,0)</f>
        <v>0</v>
      </c>
      <c r="CG26" s="52">
        <f>IF(Testing!E26="T-90",1,0)</f>
        <v>0</v>
      </c>
      <c r="CH26" s="52">
        <f>IF(Testing!E26="Tornado",1,0)</f>
        <v>0</v>
      </c>
      <c r="CI26" s="52">
        <f>IF(Testing!E26="TOS-1",1,0)</f>
        <v>0</v>
      </c>
    </row>
    <row r="27" spans="1:87" ht="15">
      <c r="A27" s="49" t="s">
        <v>1638</v>
      </c>
      <c r="B27" s="50">
        <v>0</v>
      </c>
      <c r="C27" s="50">
        <v>1</v>
      </c>
      <c r="D27" s="50">
        <v>0</v>
      </c>
      <c r="E27" s="51">
        <v>0</v>
      </c>
      <c r="F27" s="51">
        <v>0</v>
      </c>
      <c r="G27" s="51">
        <v>1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1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  <c r="AC27" s="51">
        <v>0</v>
      </c>
      <c r="AD27" s="51">
        <v>0</v>
      </c>
      <c r="AE27" s="51">
        <v>0</v>
      </c>
      <c r="AF27" s="51">
        <v>0</v>
      </c>
      <c r="AG27" s="51">
        <v>0</v>
      </c>
      <c r="AH27" s="52">
        <f>IF(Testing!D27="Tank",1,0)</f>
        <v>0</v>
      </c>
      <c r="AI27" s="52">
        <f>IF(Testing!D27="BMP",1,0)</f>
        <v>1</v>
      </c>
      <c r="AJ27" s="52">
        <f>IF(Testing!D27="BTR",1,0)</f>
        <v>0</v>
      </c>
      <c r="AK27" s="52">
        <f>IF(Testing!D27="Self Propelled Artillery",1,0)</f>
        <v>0</v>
      </c>
      <c r="AL27" s="53">
        <f>IF(Testing!D27="Air Defense",1,0)</f>
        <v>0</v>
      </c>
      <c r="AM27" s="53">
        <f>IF(Testing!D27="MT_LB",1,0)</f>
        <v>0</v>
      </c>
      <c r="AN27" s="52">
        <f>IF(Testing!D27="BMD",1,0)</f>
        <v>0</v>
      </c>
      <c r="AO27" s="52">
        <f>IF('Course-Grain Only Test'!C27="Tank",1,0)</f>
        <v>0</v>
      </c>
      <c r="AP27" s="52">
        <f>IF('Course-Grain Only Test'!C27="BMP",1,0)</f>
        <v>1</v>
      </c>
      <c r="AQ27" s="52">
        <f>IF('Course-Grain Only Test'!C27="BTR",1,0)</f>
        <v>0</v>
      </c>
      <c r="AR27" s="52">
        <f>IF('Course-Grain Only Test'!C27="Self Propelled Artillery",1,0)</f>
        <v>0</v>
      </c>
      <c r="AS27" s="52">
        <f>IF('Course-Grain Only Test'!C27="Air Defense",1,0)</f>
        <v>0</v>
      </c>
      <c r="AT27" s="52">
        <f>IF('Course-Grain Only Test'!C27="MT_LB",1,0)</f>
        <v>0</v>
      </c>
      <c r="AU27" s="52">
        <f>IF('Course-Grain Only Test'!C27="BMD",1,0)</f>
        <v>0</v>
      </c>
      <c r="AV27" s="52">
        <v>0</v>
      </c>
      <c r="AW27" s="52">
        <v>0</v>
      </c>
      <c r="AX27" s="52">
        <v>1</v>
      </c>
      <c r="AY27" s="52">
        <f t="shared" si="0"/>
        <v>1</v>
      </c>
      <c r="AZ27" s="52">
        <v>0</v>
      </c>
      <c r="BA27" s="52">
        <v>0</v>
      </c>
      <c r="BB27" s="52">
        <v>0</v>
      </c>
      <c r="BC27" s="52">
        <v>0</v>
      </c>
      <c r="BD27" s="52">
        <v>1</v>
      </c>
      <c r="BE27" s="52">
        <f>IF(AND(Testing!D27 = "Tank", 'Course-Grain Only Test'!C27 &lt;&gt; "Tank"),1,0)</f>
        <v>0</v>
      </c>
      <c r="BF27" s="52">
        <f>IF(AND(Testing!D27 = "BMP", 'Course-Grain Only Test'!C27 &lt;&gt; "BMP"),1,0)</f>
        <v>0</v>
      </c>
      <c r="BG27" s="52">
        <f>IF(AND(Testing!D27 = "BTR", 'Course-Grain Only Test'!C27 &lt;&gt; "BTR"),1,0)</f>
        <v>0</v>
      </c>
      <c r="BH27" s="52">
        <f>IF(AND(Testing!D27 = "Self Propelled Artilley", 'Course-Grain Only Test'!C27 &lt;&gt; "Self Propelled Artillery"),1,0)</f>
        <v>0</v>
      </c>
      <c r="BI27" s="52">
        <f>IF(AND(Testing!D27 = "Air Defense", 'Course-Grain Only Test'!C27 &lt;&gt; "Air Defense"),1,0)</f>
        <v>0</v>
      </c>
      <c r="BJ27" s="52">
        <f>IF(AND(Testing!D27 = "MT_LB", 'Course-Grain Only Test'!C27 &lt;&gt; "MT_LB"),1,0)</f>
        <v>0</v>
      </c>
      <c r="BK27" s="52">
        <f>IF(AND(Testing!D27 = "BMD", 'Course-Grain Only Test'!C27 &lt;&gt; "BMD"),1,0)</f>
        <v>0</v>
      </c>
      <c r="BL27" s="52">
        <f>IF(Testing!E27="2S19_MSTA",1,0)</f>
        <v>0</v>
      </c>
      <c r="BM27" s="54">
        <f>IF(Testing!E27="30N6E",1,0)</f>
        <v>0</v>
      </c>
      <c r="BN27" s="52">
        <f>IF(Testing!E27="BM-30",1,0)</f>
        <v>0</v>
      </c>
      <c r="BO27" s="52">
        <f>IF(Testing!E27="BMD",1,0)</f>
        <v>0</v>
      </c>
      <c r="BP27" s="52">
        <f>IF(Testing!E27="BMP-1",1,0)</f>
        <v>1</v>
      </c>
      <c r="BQ27" s="52">
        <f>IF(Testing!E27="BMP-2",1,0)</f>
        <v>0</v>
      </c>
      <c r="BR27" s="52">
        <f>IF(Testing!E27="BMP-T15",1,0)</f>
        <v>0</v>
      </c>
      <c r="BS27" s="54">
        <f>IF(Testing!E27="BRDM",1,0)</f>
        <v>0</v>
      </c>
      <c r="BT27" s="54">
        <f>IF(Testing!E27="BTR-60",1,0)</f>
        <v>0</v>
      </c>
      <c r="BU27" s="52">
        <f>IF(Testing!E27="BTR-70",1,0)</f>
        <v>0</v>
      </c>
      <c r="BV27" s="52">
        <f>IF(Testing!E27="BTR-80",1,0)</f>
        <v>0</v>
      </c>
      <c r="BW27" s="52">
        <f>IF(Testing!E27="D-30",1,0)</f>
        <v>0</v>
      </c>
      <c r="BX27" s="52">
        <f>IF(Testing!E27="Iskander",1,0)</f>
        <v>0</v>
      </c>
      <c r="BY27" s="52">
        <f>IF(Testing!E27="MT_LB",1,0)</f>
        <v>0</v>
      </c>
      <c r="BZ27" s="52">
        <f>IF(Testing!E27="Pantsir-S1",1,0)</f>
        <v>0</v>
      </c>
      <c r="CA27" s="52">
        <f>IF(Testing!E27="Rs-24",1,0)</f>
        <v>0</v>
      </c>
      <c r="CB27" s="52">
        <f>IF(Testing!E27="T-14",1,0)</f>
        <v>0</v>
      </c>
      <c r="CC27" s="52">
        <f>IF(Testing!E27="T-62",1,0)</f>
        <v>0</v>
      </c>
      <c r="CD27" s="52">
        <f>IF(Testing!E27="T-64",1,0)</f>
        <v>0</v>
      </c>
      <c r="CE27" s="52">
        <f>IF(Testing!E27="T-72",1,0)</f>
        <v>0</v>
      </c>
      <c r="CF27" s="52">
        <f>IF(Testing!E27="T-80",1,0)</f>
        <v>0</v>
      </c>
      <c r="CG27" s="52">
        <f>IF(Testing!E27="T-90",1,0)</f>
        <v>0</v>
      </c>
      <c r="CH27" s="52">
        <f>IF(Testing!E27="Tornado",1,0)</f>
        <v>0</v>
      </c>
      <c r="CI27" s="52">
        <f>IF(Testing!E27="TOS-1",1,0)</f>
        <v>0</v>
      </c>
    </row>
    <row r="28" spans="1:87" ht="15">
      <c r="A28" s="49" t="s">
        <v>1691</v>
      </c>
      <c r="B28" s="50">
        <v>0</v>
      </c>
      <c r="C28" s="50">
        <v>1</v>
      </c>
      <c r="D28" s="50">
        <v>0</v>
      </c>
      <c r="E28" s="51">
        <v>0</v>
      </c>
      <c r="F28" s="51">
        <v>0</v>
      </c>
      <c r="G28" s="51">
        <v>0</v>
      </c>
      <c r="H28" s="51">
        <v>1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1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  <c r="AC28" s="51">
        <v>0</v>
      </c>
      <c r="AD28" s="51">
        <v>0</v>
      </c>
      <c r="AE28" s="51">
        <v>0</v>
      </c>
      <c r="AF28" s="51">
        <v>0</v>
      </c>
      <c r="AG28" s="51">
        <v>0</v>
      </c>
      <c r="AH28" s="52">
        <f>IF(Testing!D28="Tank",1,0)</f>
        <v>0</v>
      </c>
      <c r="AI28" s="52">
        <f>IF(Testing!D28="BMP",1,0)</f>
        <v>0</v>
      </c>
      <c r="AJ28" s="52">
        <f>IF(Testing!D28="BTR",1,0)</f>
        <v>1</v>
      </c>
      <c r="AK28" s="52">
        <f>IF(Testing!D28="Self Propelled Artillery",1,0)</f>
        <v>0</v>
      </c>
      <c r="AL28" s="53">
        <f>IF(Testing!D28="Air Defense",1,0)</f>
        <v>0</v>
      </c>
      <c r="AM28" s="53">
        <f>IF(Testing!D28="MT_LB",1,0)</f>
        <v>0</v>
      </c>
      <c r="AN28" s="52">
        <f>IF(Testing!D28="BMD",1,0)</f>
        <v>0</v>
      </c>
      <c r="AO28" s="52">
        <f>IF('Course-Grain Only Test'!C28="Tank",1,0)</f>
        <v>0</v>
      </c>
      <c r="AP28" s="52">
        <f>IF('Course-Grain Only Test'!C28="BMP",1,0)</f>
        <v>0</v>
      </c>
      <c r="AQ28" s="52">
        <f>IF('Course-Grain Only Test'!C28="BTR",1,0)</f>
        <v>1</v>
      </c>
      <c r="AR28" s="52">
        <f>IF('Course-Grain Only Test'!C28="Self Propelled Artillery",1,0)</f>
        <v>0</v>
      </c>
      <c r="AS28" s="52">
        <f>IF('Course-Grain Only Test'!C28="Air Defense",1,0)</f>
        <v>0</v>
      </c>
      <c r="AT28" s="52">
        <f>IF('Course-Grain Only Test'!C28="MT_LB",1,0)</f>
        <v>0</v>
      </c>
      <c r="AU28" s="52">
        <f>IF('Course-Grain Only Test'!C28="BMD",1,0)</f>
        <v>0</v>
      </c>
      <c r="AV28" s="52">
        <v>1</v>
      </c>
      <c r="AW28" s="52">
        <v>1</v>
      </c>
      <c r="AX28" s="52">
        <v>1</v>
      </c>
      <c r="AY28" s="52">
        <f t="shared" si="0"/>
        <v>0</v>
      </c>
      <c r="AZ28" s="52">
        <v>0</v>
      </c>
      <c r="BA28" s="52">
        <v>1</v>
      </c>
      <c r="BB28" s="52">
        <v>0</v>
      </c>
      <c r="BC28" s="52">
        <v>0</v>
      </c>
      <c r="BD28" s="52">
        <v>1</v>
      </c>
      <c r="BE28" s="52">
        <f>IF(AND(Testing!D28 = "Tank", 'Course-Grain Only Test'!C28 &lt;&gt; "Tank"),1,0)</f>
        <v>0</v>
      </c>
      <c r="BF28" s="52">
        <f>IF(AND(Testing!D28 = "BMP", 'Course-Grain Only Test'!C28 &lt;&gt; "BMP"),1,0)</f>
        <v>0</v>
      </c>
      <c r="BG28" s="52">
        <f>IF(AND(Testing!D28 = "BTR", 'Course-Grain Only Test'!C28 &lt;&gt; "BTR"),1,0)</f>
        <v>0</v>
      </c>
      <c r="BH28" s="52">
        <f>IF(AND(Testing!D28 = "Self Propelled Artilley", 'Course-Grain Only Test'!C28 &lt;&gt; "Self Propelled Artillery"),1,0)</f>
        <v>0</v>
      </c>
      <c r="BI28" s="52">
        <f>IF(AND(Testing!D28 = "Air Defense", 'Course-Grain Only Test'!C28 &lt;&gt; "Air Defense"),1,0)</f>
        <v>0</v>
      </c>
      <c r="BJ28" s="52">
        <f>IF(AND(Testing!D28 = "MT_LB", 'Course-Grain Only Test'!C28 &lt;&gt; "MT_LB"),1,0)</f>
        <v>0</v>
      </c>
      <c r="BK28" s="52">
        <f>IF(AND(Testing!D28 = "BMD", 'Course-Grain Only Test'!C28 &lt;&gt; "BMD"),1,0)</f>
        <v>0</v>
      </c>
      <c r="BL28" s="52">
        <f>IF(Testing!E28="2S19_MSTA",1,0)</f>
        <v>0</v>
      </c>
      <c r="BM28" s="54">
        <f>IF(Testing!E28="30N6E",1,0)</f>
        <v>0</v>
      </c>
      <c r="BN28" s="52">
        <f>IF(Testing!E28="BM-30",1,0)</f>
        <v>0</v>
      </c>
      <c r="BO28" s="52">
        <f>IF(Testing!E28="BMD",1,0)</f>
        <v>0</v>
      </c>
      <c r="BP28" s="52">
        <f>IF(Testing!E28="BMP-1",1,0)</f>
        <v>0</v>
      </c>
      <c r="BQ28" s="52">
        <f>IF(Testing!E28="BMP-2",1,0)</f>
        <v>0</v>
      </c>
      <c r="BR28" s="52">
        <f>IF(Testing!E28="BMP-T15",1,0)</f>
        <v>0</v>
      </c>
      <c r="BS28" s="54">
        <f>IF(Testing!E28="BRDM",1,0)</f>
        <v>0</v>
      </c>
      <c r="BT28" s="54">
        <f>IF(Testing!E28="BTR-60",1,0)</f>
        <v>0</v>
      </c>
      <c r="BU28" s="52">
        <f>IF(Testing!E28="BTR-70",1,0)</f>
        <v>1</v>
      </c>
      <c r="BV28" s="52">
        <f>IF(Testing!E28="BTR-80",1,0)</f>
        <v>0</v>
      </c>
      <c r="BW28" s="52">
        <f>IF(Testing!E28="D-30",1,0)</f>
        <v>0</v>
      </c>
      <c r="BX28" s="52">
        <f>IF(Testing!E28="Iskander",1,0)</f>
        <v>0</v>
      </c>
      <c r="BY28" s="52">
        <f>IF(Testing!E28="MT_LB",1,0)</f>
        <v>0</v>
      </c>
      <c r="BZ28" s="52">
        <f>IF(Testing!E28="Pantsir-S1",1,0)</f>
        <v>0</v>
      </c>
      <c r="CA28" s="52">
        <f>IF(Testing!E28="Rs-24",1,0)</f>
        <v>0</v>
      </c>
      <c r="CB28" s="52">
        <f>IF(Testing!E28="T-14",1,0)</f>
        <v>0</v>
      </c>
      <c r="CC28" s="52">
        <f>IF(Testing!E28="T-62",1,0)</f>
        <v>0</v>
      </c>
      <c r="CD28" s="52">
        <f>IF(Testing!E28="T-64",1,0)</f>
        <v>0</v>
      </c>
      <c r="CE28" s="52">
        <f>IF(Testing!E28="T-72",1,0)</f>
        <v>0</v>
      </c>
      <c r="CF28" s="52">
        <f>IF(Testing!E28="T-80",1,0)</f>
        <v>0</v>
      </c>
      <c r="CG28" s="52">
        <f>IF(Testing!E28="T-90",1,0)</f>
        <v>0</v>
      </c>
      <c r="CH28" s="52">
        <f>IF(Testing!E28="Tornado",1,0)</f>
        <v>0</v>
      </c>
      <c r="CI28" s="52">
        <f>IF(Testing!E28="TOS-1",1,0)</f>
        <v>0</v>
      </c>
    </row>
    <row r="29" spans="1:87" ht="15">
      <c r="A29" s="49" t="s">
        <v>1692</v>
      </c>
      <c r="B29" s="50">
        <v>0</v>
      </c>
      <c r="C29" s="50">
        <v>1</v>
      </c>
      <c r="D29" s="50">
        <v>0</v>
      </c>
      <c r="E29" s="51">
        <v>0</v>
      </c>
      <c r="F29" s="51">
        <v>0</v>
      </c>
      <c r="G29" s="51">
        <v>0</v>
      </c>
      <c r="H29" s="51">
        <v>1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1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  <c r="AC29" s="51">
        <v>0</v>
      </c>
      <c r="AD29" s="51">
        <v>0</v>
      </c>
      <c r="AE29" s="51">
        <v>0</v>
      </c>
      <c r="AF29" s="51">
        <v>0</v>
      </c>
      <c r="AG29" s="51">
        <v>0</v>
      </c>
      <c r="AH29" s="52">
        <f>IF(Testing!D29="Tank",1,0)</f>
        <v>0</v>
      </c>
      <c r="AI29" s="52">
        <f>IF(Testing!D29="BMP",1,0)</f>
        <v>0</v>
      </c>
      <c r="AJ29" s="52">
        <f>IF(Testing!D29="BTR",1,0)</f>
        <v>1</v>
      </c>
      <c r="AK29" s="52">
        <f>IF(Testing!D29="Self Propelled Artillery",1,0)</f>
        <v>0</v>
      </c>
      <c r="AL29" s="53">
        <f>IF(Testing!D29="Air Defense",1,0)</f>
        <v>0</v>
      </c>
      <c r="AM29" s="53">
        <f>IF(Testing!D29="MT_LB",1,0)</f>
        <v>0</v>
      </c>
      <c r="AN29" s="52">
        <f>IF(Testing!D29="BMD",1,0)</f>
        <v>0</v>
      </c>
      <c r="AO29" s="52">
        <f>IF('Course-Grain Only Test'!C29="Tank",1,0)</f>
        <v>0</v>
      </c>
      <c r="AP29" s="52">
        <f>IF('Course-Grain Only Test'!C29="BMP",1,0)</f>
        <v>0</v>
      </c>
      <c r="AQ29" s="52">
        <f>IF('Course-Grain Only Test'!C29="BTR",1,0)</f>
        <v>1</v>
      </c>
      <c r="AR29" s="52">
        <f>IF('Course-Grain Only Test'!C29="Self Propelled Artillery",1,0)</f>
        <v>0</v>
      </c>
      <c r="AS29" s="52">
        <f>IF('Course-Grain Only Test'!C29="Air Defense",1,0)</f>
        <v>0</v>
      </c>
      <c r="AT29" s="52">
        <f>IF('Course-Grain Only Test'!C29="MT_LB",1,0)</f>
        <v>0</v>
      </c>
      <c r="AU29" s="52">
        <f>IF('Course-Grain Only Test'!C29="BMD",1,0)</f>
        <v>0</v>
      </c>
      <c r="AV29" s="52">
        <v>1</v>
      </c>
      <c r="AW29" s="52">
        <v>1</v>
      </c>
      <c r="AX29" s="52">
        <v>1</v>
      </c>
      <c r="AY29" s="52">
        <f t="shared" si="0"/>
        <v>0</v>
      </c>
      <c r="AZ29" s="52">
        <v>0</v>
      </c>
      <c r="BA29" s="52">
        <v>0</v>
      </c>
      <c r="BB29" s="52">
        <v>0</v>
      </c>
      <c r="BC29" s="52">
        <v>0</v>
      </c>
      <c r="BD29" s="52">
        <v>1</v>
      </c>
      <c r="BE29" s="52">
        <f>IF(AND(Testing!D29 = "Tank", 'Course-Grain Only Test'!C29 &lt;&gt; "Tank"),1,0)</f>
        <v>0</v>
      </c>
      <c r="BF29" s="52">
        <f>IF(AND(Testing!D29 = "BMP", 'Course-Grain Only Test'!C29 &lt;&gt; "BMP"),1,0)</f>
        <v>0</v>
      </c>
      <c r="BG29" s="52">
        <f>IF(AND(Testing!D29 = "BTR", 'Course-Grain Only Test'!C29 &lt;&gt; "BTR"),1,0)</f>
        <v>0</v>
      </c>
      <c r="BH29" s="52">
        <f>IF(AND(Testing!D29 = "Self Propelled Artilley", 'Course-Grain Only Test'!C29 &lt;&gt; "Self Propelled Artillery"),1,0)</f>
        <v>0</v>
      </c>
      <c r="BI29" s="52">
        <f>IF(AND(Testing!D29 = "Air Defense", 'Course-Grain Only Test'!C29 &lt;&gt; "Air Defense"),1,0)</f>
        <v>0</v>
      </c>
      <c r="BJ29" s="52">
        <f>IF(AND(Testing!D29 = "MT_LB", 'Course-Grain Only Test'!C29 &lt;&gt; "MT_LB"),1,0)</f>
        <v>0</v>
      </c>
      <c r="BK29" s="52">
        <f>IF(AND(Testing!D29 = "BMD", 'Course-Grain Only Test'!C29 &lt;&gt; "BMD"),1,0)</f>
        <v>0</v>
      </c>
      <c r="BL29" s="52">
        <f>IF(Testing!E29="2S19_MSTA",1,0)</f>
        <v>0</v>
      </c>
      <c r="BM29" s="54">
        <f>IF(Testing!E29="30N6E",1,0)</f>
        <v>0</v>
      </c>
      <c r="BN29" s="52">
        <f>IF(Testing!E29="BM-30",1,0)</f>
        <v>0</v>
      </c>
      <c r="BO29" s="52">
        <f>IF(Testing!E29="BMD",1,0)</f>
        <v>0</v>
      </c>
      <c r="BP29" s="52">
        <f>IF(Testing!E29="BMP-1",1,0)</f>
        <v>0</v>
      </c>
      <c r="BQ29" s="52">
        <f>IF(Testing!E29="BMP-2",1,0)</f>
        <v>0</v>
      </c>
      <c r="BR29" s="52">
        <f>IF(Testing!E29="BMP-T15",1,0)</f>
        <v>0</v>
      </c>
      <c r="BS29" s="54">
        <f>IF(Testing!E29="BRDM",1,0)</f>
        <v>0</v>
      </c>
      <c r="BT29" s="54">
        <f>IF(Testing!E29="BTR-60",1,0)</f>
        <v>0</v>
      </c>
      <c r="BU29" s="52">
        <f>IF(Testing!E29="BTR-70",1,0)</f>
        <v>1</v>
      </c>
      <c r="BV29" s="52">
        <f>IF(Testing!E29="BTR-80",1,0)</f>
        <v>0</v>
      </c>
      <c r="BW29" s="52">
        <f>IF(Testing!E29="D-30",1,0)</f>
        <v>0</v>
      </c>
      <c r="BX29" s="52">
        <f>IF(Testing!E29="Iskander",1,0)</f>
        <v>0</v>
      </c>
      <c r="BY29" s="52">
        <f>IF(Testing!E29="MT_LB",1,0)</f>
        <v>0</v>
      </c>
      <c r="BZ29" s="52">
        <f>IF(Testing!E29="Pantsir-S1",1,0)</f>
        <v>0</v>
      </c>
      <c r="CA29" s="52">
        <f>IF(Testing!E29="Rs-24",1,0)</f>
        <v>0</v>
      </c>
      <c r="CB29" s="52">
        <f>IF(Testing!E29="T-14",1,0)</f>
        <v>0</v>
      </c>
      <c r="CC29" s="52">
        <f>IF(Testing!E29="T-62",1,0)</f>
        <v>0</v>
      </c>
      <c r="CD29" s="52">
        <f>IF(Testing!E29="T-64",1,0)</f>
        <v>0</v>
      </c>
      <c r="CE29" s="52">
        <f>IF(Testing!E29="T-72",1,0)</f>
        <v>0</v>
      </c>
      <c r="CF29" s="52">
        <f>IF(Testing!E29="T-80",1,0)</f>
        <v>0</v>
      </c>
      <c r="CG29" s="52">
        <f>IF(Testing!E29="T-90",1,0)</f>
        <v>0</v>
      </c>
      <c r="CH29" s="52">
        <f>IF(Testing!E29="Tornado",1,0)</f>
        <v>0</v>
      </c>
      <c r="CI29" s="52">
        <f>IF(Testing!E29="TOS-1",1,0)</f>
        <v>0</v>
      </c>
    </row>
    <row r="30" spans="1:87" ht="15">
      <c r="A30" s="49" t="s">
        <v>1639</v>
      </c>
      <c r="B30" s="50">
        <v>0</v>
      </c>
      <c r="C30" s="50">
        <v>1</v>
      </c>
      <c r="D30" s="50">
        <v>0</v>
      </c>
      <c r="E30" s="51">
        <v>0</v>
      </c>
      <c r="F30" s="51">
        <v>0</v>
      </c>
      <c r="G30" s="51">
        <v>1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1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  <c r="AC30" s="51">
        <v>0</v>
      </c>
      <c r="AD30" s="51">
        <v>0</v>
      </c>
      <c r="AE30" s="51">
        <v>0</v>
      </c>
      <c r="AF30" s="51">
        <v>0</v>
      </c>
      <c r="AG30" s="51">
        <v>0</v>
      </c>
      <c r="AH30" s="52">
        <f>IF(Testing!D30="Tank",1,0)</f>
        <v>0</v>
      </c>
      <c r="AI30" s="52">
        <f>IF(Testing!D30="BMP",1,0)</f>
        <v>1</v>
      </c>
      <c r="AJ30" s="52">
        <f>IF(Testing!D30="BTR",1,0)</f>
        <v>0</v>
      </c>
      <c r="AK30" s="52">
        <f>IF(Testing!D30="Self Propelled Artillery",1,0)</f>
        <v>0</v>
      </c>
      <c r="AL30" s="53">
        <f>IF(Testing!D30="Air Defense",1,0)</f>
        <v>0</v>
      </c>
      <c r="AM30" s="53">
        <f>IF(Testing!D30="MT_LB",1,0)</f>
        <v>0</v>
      </c>
      <c r="AN30" s="52">
        <f>IF(Testing!D30="BMD",1,0)</f>
        <v>0</v>
      </c>
      <c r="AO30" s="52">
        <f>IF('Course-Grain Only Test'!C30="Tank",1,0)</f>
        <v>0</v>
      </c>
      <c r="AP30" s="52">
        <f>IF('Course-Grain Only Test'!C30="BMP",1,0)</f>
        <v>1</v>
      </c>
      <c r="AQ30" s="52">
        <f>IF('Course-Grain Only Test'!C30="BTR",1,0)</f>
        <v>0</v>
      </c>
      <c r="AR30" s="52">
        <f>IF('Course-Grain Only Test'!C30="Self Propelled Artillery",1,0)</f>
        <v>0</v>
      </c>
      <c r="AS30" s="52">
        <f>IF('Course-Grain Only Test'!C30="Air Defense",1,0)</f>
        <v>0</v>
      </c>
      <c r="AT30" s="52">
        <f>IF('Course-Grain Only Test'!C30="MT_LB",1,0)</f>
        <v>0</v>
      </c>
      <c r="AU30" s="52">
        <f>IF('Course-Grain Only Test'!C30="BMD",1,0)</f>
        <v>0</v>
      </c>
      <c r="AV30" s="52">
        <v>1</v>
      </c>
      <c r="AW30" s="52">
        <v>0</v>
      </c>
      <c r="AX30" s="52">
        <v>1</v>
      </c>
      <c r="AY30" s="52">
        <f t="shared" si="0"/>
        <v>1</v>
      </c>
      <c r="AZ30" s="52">
        <v>0</v>
      </c>
      <c r="BA30" s="52">
        <v>0</v>
      </c>
      <c r="BB30" s="52">
        <v>0</v>
      </c>
      <c r="BC30" s="52">
        <v>0</v>
      </c>
      <c r="BD30" s="52">
        <v>1</v>
      </c>
      <c r="BE30" s="52">
        <f>IF(AND(Testing!D30 = "Tank", 'Course-Grain Only Test'!C30 &lt;&gt; "Tank"),1,0)</f>
        <v>0</v>
      </c>
      <c r="BF30" s="52">
        <f>IF(AND(Testing!D30 = "BMP", 'Course-Grain Only Test'!C30 &lt;&gt; "BMP"),1,0)</f>
        <v>0</v>
      </c>
      <c r="BG30" s="52">
        <f>IF(AND(Testing!D30 = "BTR", 'Course-Grain Only Test'!C30 &lt;&gt; "BTR"),1,0)</f>
        <v>0</v>
      </c>
      <c r="BH30" s="52">
        <f>IF(AND(Testing!D30 = "Self Propelled Artilley", 'Course-Grain Only Test'!C30 &lt;&gt; "Self Propelled Artillery"),1,0)</f>
        <v>0</v>
      </c>
      <c r="BI30" s="52">
        <f>IF(AND(Testing!D30 = "Air Defense", 'Course-Grain Only Test'!C30 &lt;&gt; "Air Defense"),1,0)</f>
        <v>0</v>
      </c>
      <c r="BJ30" s="52">
        <f>IF(AND(Testing!D30 = "MT_LB", 'Course-Grain Only Test'!C30 &lt;&gt; "MT_LB"),1,0)</f>
        <v>0</v>
      </c>
      <c r="BK30" s="52">
        <f>IF(AND(Testing!D30 = "BMD", 'Course-Grain Only Test'!C30 &lt;&gt; "BMD"),1,0)</f>
        <v>0</v>
      </c>
      <c r="BL30" s="52">
        <f>IF(Testing!E30="2S19_MSTA",1,0)</f>
        <v>0</v>
      </c>
      <c r="BM30" s="54">
        <f>IF(Testing!E30="30N6E",1,0)</f>
        <v>0</v>
      </c>
      <c r="BN30" s="52">
        <f>IF(Testing!E30="BM-30",1,0)</f>
        <v>0</v>
      </c>
      <c r="BO30" s="52">
        <f>IF(Testing!E30="BMD",1,0)</f>
        <v>0</v>
      </c>
      <c r="BP30" s="52">
        <f>IF(Testing!E30="BMP-1",1,0)</f>
        <v>1</v>
      </c>
      <c r="BQ30" s="52">
        <f>IF(Testing!E30="BMP-2",1,0)</f>
        <v>0</v>
      </c>
      <c r="BR30" s="52">
        <f>IF(Testing!E30="BMP-T15",1,0)</f>
        <v>0</v>
      </c>
      <c r="BS30" s="54">
        <f>IF(Testing!E30="BRDM",1,0)</f>
        <v>0</v>
      </c>
      <c r="BT30" s="54">
        <f>IF(Testing!E30="BTR-60",1,0)</f>
        <v>0</v>
      </c>
      <c r="BU30" s="52">
        <f>IF(Testing!E30="BTR-70",1,0)</f>
        <v>0</v>
      </c>
      <c r="BV30" s="52">
        <f>IF(Testing!E30="BTR-80",1,0)</f>
        <v>0</v>
      </c>
      <c r="BW30" s="52">
        <f>IF(Testing!E30="D-30",1,0)</f>
        <v>0</v>
      </c>
      <c r="BX30" s="52">
        <f>IF(Testing!E30="Iskander",1,0)</f>
        <v>0</v>
      </c>
      <c r="BY30" s="52">
        <f>IF(Testing!E30="MT_LB",1,0)</f>
        <v>0</v>
      </c>
      <c r="BZ30" s="52">
        <f>IF(Testing!E30="Pantsir-S1",1,0)</f>
        <v>0</v>
      </c>
      <c r="CA30" s="52">
        <f>IF(Testing!E30="Rs-24",1,0)</f>
        <v>0</v>
      </c>
      <c r="CB30" s="52">
        <f>IF(Testing!E30="T-14",1,0)</f>
        <v>0</v>
      </c>
      <c r="CC30" s="52">
        <f>IF(Testing!E30="T-62",1,0)</f>
        <v>0</v>
      </c>
      <c r="CD30" s="52">
        <f>IF(Testing!E30="T-64",1,0)</f>
        <v>0</v>
      </c>
      <c r="CE30" s="52">
        <f>IF(Testing!E30="T-72",1,0)</f>
        <v>0</v>
      </c>
      <c r="CF30" s="52">
        <f>IF(Testing!E30="T-80",1,0)</f>
        <v>0</v>
      </c>
      <c r="CG30" s="52">
        <f>IF(Testing!E30="T-90",1,0)</f>
        <v>0</v>
      </c>
      <c r="CH30" s="52">
        <f>IF(Testing!E30="Tornado",1,0)</f>
        <v>0</v>
      </c>
      <c r="CI30" s="52">
        <f>IF(Testing!E30="TOS-1",1,0)</f>
        <v>0</v>
      </c>
    </row>
    <row r="31" spans="1:87" ht="15">
      <c r="A31" s="49" t="s">
        <v>1619</v>
      </c>
      <c r="B31" s="50">
        <v>0</v>
      </c>
      <c r="C31" s="50">
        <v>1</v>
      </c>
      <c r="D31" s="50">
        <v>0</v>
      </c>
      <c r="E31" s="51">
        <v>0</v>
      </c>
      <c r="F31" s="51">
        <v>1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  <c r="Z31" s="51">
        <v>0</v>
      </c>
      <c r="AA31" s="51">
        <v>0</v>
      </c>
      <c r="AB31" s="51">
        <v>0</v>
      </c>
      <c r="AC31" s="51">
        <v>0</v>
      </c>
      <c r="AD31" s="51">
        <v>0</v>
      </c>
      <c r="AE31" s="51">
        <v>0</v>
      </c>
      <c r="AF31" s="51">
        <v>0</v>
      </c>
      <c r="AG31" s="51">
        <v>0</v>
      </c>
      <c r="AH31" s="52">
        <f>IF(Testing!D31="Tank",1,0)</f>
        <v>0</v>
      </c>
      <c r="AI31" s="52">
        <f>IF(Testing!D31="BMP",1,0)</f>
        <v>0</v>
      </c>
      <c r="AJ31" s="52">
        <f>IF(Testing!D31="BTR",1,0)</f>
        <v>0</v>
      </c>
      <c r="AK31" s="52">
        <f>IF(Testing!D31="Self Propelled Artillery",1,0)</f>
        <v>0</v>
      </c>
      <c r="AL31" s="53">
        <f>IF(Testing!D31="Air Defense",1,0)</f>
        <v>0</v>
      </c>
      <c r="AM31" s="53">
        <f>IF(Testing!D31="MT_LB",1,0)</f>
        <v>0</v>
      </c>
      <c r="AN31" s="52">
        <f>IF(Testing!D31="BMD",1,0)</f>
        <v>1</v>
      </c>
      <c r="AO31" s="52">
        <f>IF('Course-Grain Only Test'!C31="Tank",1,0)</f>
        <v>0</v>
      </c>
      <c r="AP31" s="52">
        <f>IF('Course-Grain Only Test'!C31="BMP",1,0)</f>
        <v>0</v>
      </c>
      <c r="AQ31" s="52">
        <f>IF('Course-Grain Only Test'!C31="BTR",1,0)</f>
        <v>0</v>
      </c>
      <c r="AR31" s="52">
        <f>IF('Course-Grain Only Test'!C31="Self Propelled Artillery",1,0)</f>
        <v>0</v>
      </c>
      <c r="AS31" s="52">
        <f>IF('Course-Grain Only Test'!C31="Air Defense",1,0)</f>
        <v>0</v>
      </c>
      <c r="AT31" s="52">
        <f>IF('Course-Grain Only Test'!C31="MT_LB",1,0)</f>
        <v>0</v>
      </c>
      <c r="AU31" s="52">
        <f>IF('Course-Grain Only Test'!C31="BMD",1,0)</f>
        <v>1</v>
      </c>
      <c r="AV31" s="52">
        <v>1</v>
      </c>
      <c r="AW31" s="52">
        <v>1</v>
      </c>
      <c r="AX31" s="52">
        <v>1</v>
      </c>
      <c r="AY31" s="52">
        <f t="shared" si="0"/>
        <v>0</v>
      </c>
      <c r="AZ31" s="52">
        <v>0</v>
      </c>
      <c r="BA31" s="52">
        <v>0</v>
      </c>
      <c r="BB31" s="52">
        <v>0</v>
      </c>
      <c r="BC31" s="52">
        <v>0</v>
      </c>
      <c r="BD31" s="52">
        <v>1</v>
      </c>
      <c r="BE31" s="52">
        <f>IF(AND(Testing!D31 = "Tank", 'Course-Grain Only Test'!C31 &lt;&gt; "Tank"),1,0)</f>
        <v>0</v>
      </c>
      <c r="BF31" s="52">
        <f>IF(AND(Testing!D31 = "BMP", 'Course-Grain Only Test'!C31 &lt;&gt; "BMP"),1,0)</f>
        <v>0</v>
      </c>
      <c r="BG31" s="52">
        <f>IF(AND(Testing!D31 = "BTR", 'Course-Grain Only Test'!C31 &lt;&gt; "BTR"),1,0)</f>
        <v>0</v>
      </c>
      <c r="BH31" s="52">
        <f>IF(AND(Testing!D31 = "Self Propelled Artilley", 'Course-Grain Only Test'!C31 &lt;&gt; "Self Propelled Artillery"),1,0)</f>
        <v>0</v>
      </c>
      <c r="BI31" s="52">
        <f>IF(AND(Testing!D31 = "Air Defense", 'Course-Grain Only Test'!C31 &lt;&gt; "Air Defense"),1,0)</f>
        <v>0</v>
      </c>
      <c r="BJ31" s="52">
        <f>IF(AND(Testing!D31 = "MT_LB", 'Course-Grain Only Test'!C31 &lt;&gt; "MT_LB"),1,0)</f>
        <v>0</v>
      </c>
      <c r="BK31" s="52">
        <f>IF(AND(Testing!D31 = "BMD", 'Course-Grain Only Test'!C31 &lt;&gt; "BMD"),1,0)</f>
        <v>0</v>
      </c>
      <c r="BL31" s="52">
        <f>IF(Testing!E31="2S19_MSTA",1,0)</f>
        <v>0</v>
      </c>
      <c r="BM31" s="54">
        <f>IF(Testing!E31="30N6E",1,0)</f>
        <v>0</v>
      </c>
      <c r="BN31" s="52">
        <f>IF(Testing!E31="BM-30",1,0)</f>
        <v>0</v>
      </c>
      <c r="BO31" s="52">
        <f>IF(Testing!E31="BMD",1,0)</f>
        <v>1</v>
      </c>
      <c r="BP31" s="52">
        <f>IF(Testing!E31="BMP-1",1,0)</f>
        <v>0</v>
      </c>
      <c r="BQ31" s="52">
        <f>IF(Testing!E31="BMP-2",1,0)</f>
        <v>0</v>
      </c>
      <c r="BR31" s="52">
        <f>IF(Testing!E31="BMP-T15",1,0)</f>
        <v>0</v>
      </c>
      <c r="BS31" s="54">
        <f>IF(Testing!E31="BRDM",1,0)</f>
        <v>0</v>
      </c>
      <c r="BT31" s="54">
        <f>IF(Testing!E31="BTR-60",1,0)</f>
        <v>0</v>
      </c>
      <c r="BU31" s="52">
        <f>IF(Testing!E31="BTR-70",1,0)</f>
        <v>0</v>
      </c>
      <c r="BV31" s="52">
        <f>IF(Testing!E31="BTR-80",1,0)</f>
        <v>0</v>
      </c>
      <c r="BW31" s="52">
        <f>IF(Testing!E31="D-30",1,0)</f>
        <v>0</v>
      </c>
      <c r="BX31" s="52">
        <f>IF(Testing!E31="Iskander",1,0)</f>
        <v>0</v>
      </c>
      <c r="BY31" s="52">
        <f>IF(Testing!E31="MT_LB",1,0)</f>
        <v>0</v>
      </c>
      <c r="BZ31" s="52">
        <f>IF(Testing!E31="Pantsir-S1",1,0)</f>
        <v>0</v>
      </c>
      <c r="CA31" s="52">
        <f>IF(Testing!E31="Rs-24",1,0)</f>
        <v>0</v>
      </c>
      <c r="CB31" s="52">
        <f>IF(Testing!E31="T-14",1,0)</f>
        <v>0</v>
      </c>
      <c r="CC31" s="52">
        <f>IF(Testing!E31="T-62",1,0)</f>
        <v>0</v>
      </c>
      <c r="CD31" s="52">
        <f>IF(Testing!E31="T-64",1,0)</f>
        <v>0</v>
      </c>
      <c r="CE31" s="52">
        <f>IF(Testing!E31="T-72",1,0)</f>
        <v>0</v>
      </c>
      <c r="CF31" s="52">
        <f>IF(Testing!E31="T-80",1,0)</f>
        <v>0</v>
      </c>
      <c r="CG31" s="52">
        <f>IF(Testing!E31="T-90",1,0)</f>
        <v>0</v>
      </c>
      <c r="CH31" s="52">
        <f>IF(Testing!E31="Tornado",1,0)</f>
        <v>0</v>
      </c>
      <c r="CI31" s="52">
        <f>IF(Testing!E31="TOS-1",1,0)</f>
        <v>0</v>
      </c>
    </row>
    <row r="32" spans="1:87" ht="15">
      <c r="A32" s="49" t="s">
        <v>1640</v>
      </c>
      <c r="B32" s="50">
        <v>0</v>
      </c>
      <c r="C32" s="50">
        <v>1</v>
      </c>
      <c r="D32" s="50">
        <v>0</v>
      </c>
      <c r="E32" s="51">
        <v>0</v>
      </c>
      <c r="F32" s="51">
        <v>0</v>
      </c>
      <c r="G32" s="51">
        <v>1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1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  <c r="Z32" s="51">
        <v>0</v>
      </c>
      <c r="AA32" s="51">
        <v>0</v>
      </c>
      <c r="AB32" s="51">
        <v>0</v>
      </c>
      <c r="AC32" s="51">
        <v>0</v>
      </c>
      <c r="AD32" s="51">
        <v>0</v>
      </c>
      <c r="AE32" s="51">
        <v>0</v>
      </c>
      <c r="AF32" s="51">
        <v>0</v>
      </c>
      <c r="AG32" s="51">
        <v>0</v>
      </c>
      <c r="AH32" s="52">
        <f>IF(Testing!D32="Tank",1,0)</f>
        <v>0</v>
      </c>
      <c r="AI32" s="52">
        <f>IF(Testing!D32="BMP",1,0)</f>
        <v>1</v>
      </c>
      <c r="AJ32" s="52">
        <f>IF(Testing!D32="BTR",1,0)</f>
        <v>0</v>
      </c>
      <c r="AK32" s="52">
        <f>IF(Testing!D32="Self Propelled Artillery",1,0)</f>
        <v>0</v>
      </c>
      <c r="AL32" s="53">
        <f>IF(Testing!D32="Air Defense",1,0)</f>
        <v>0</v>
      </c>
      <c r="AM32" s="53">
        <f>IF(Testing!D32="MT_LB",1,0)</f>
        <v>0</v>
      </c>
      <c r="AN32" s="52">
        <f>IF(Testing!D32="BMD",1,0)</f>
        <v>0</v>
      </c>
      <c r="AO32" s="52">
        <f>IF('Course-Grain Only Test'!C32="Tank",1,0)</f>
        <v>0</v>
      </c>
      <c r="AP32" s="52">
        <f>IF('Course-Grain Only Test'!C32="BMP",1,0)</f>
        <v>1</v>
      </c>
      <c r="AQ32" s="52">
        <f>IF('Course-Grain Only Test'!C32="BTR",1,0)</f>
        <v>0</v>
      </c>
      <c r="AR32" s="52">
        <f>IF('Course-Grain Only Test'!C32="Self Propelled Artillery",1,0)</f>
        <v>0</v>
      </c>
      <c r="AS32" s="52">
        <f>IF('Course-Grain Only Test'!C32="Air Defense",1,0)</f>
        <v>0</v>
      </c>
      <c r="AT32" s="52">
        <f>IF('Course-Grain Only Test'!C32="MT_LB",1,0)</f>
        <v>0</v>
      </c>
      <c r="AU32" s="52">
        <f>IF('Course-Grain Only Test'!C32="BMD",1,0)</f>
        <v>0</v>
      </c>
      <c r="AV32" s="52">
        <v>1</v>
      </c>
      <c r="AW32" s="52">
        <v>1</v>
      </c>
      <c r="AX32" s="52">
        <v>1</v>
      </c>
      <c r="AY32" s="52">
        <f t="shared" si="0"/>
        <v>0</v>
      </c>
      <c r="AZ32" s="52">
        <v>0</v>
      </c>
      <c r="BA32" s="52">
        <v>0</v>
      </c>
      <c r="BB32" s="52">
        <v>0</v>
      </c>
      <c r="BC32" s="52">
        <v>0</v>
      </c>
      <c r="BD32" s="52">
        <v>1</v>
      </c>
      <c r="BE32" s="52">
        <f>IF(AND(Testing!D32 = "Tank", 'Course-Grain Only Test'!C32 &lt;&gt; "Tank"),1,0)</f>
        <v>0</v>
      </c>
      <c r="BF32" s="52">
        <f>IF(AND(Testing!D32 = "BMP", 'Course-Grain Only Test'!C32 &lt;&gt; "BMP"),1,0)</f>
        <v>0</v>
      </c>
      <c r="BG32" s="52">
        <f>IF(AND(Testing!D32 = "BTR", 'Course-Grain Only Test'!C32 &lt;&gt; "BTR"),1,0)</f>
        <v>0</v>
      </c>
      <c r="BH32" s="52">
        <f>IF(AND(Testing!D32 = "Self Propelled Artilley", 'Course-Grain Only Test'!C32 &lt;&gt; "Self Propelled Artillery"),1,0)</f>
        <v>0</v>
      </c>
      <c r="BI32" s="52">
        <f>IF(AND(Testing!D32 = "Air Defense", 'Course-Grain Only Test'!C32 &lt;&gt; "Air Defense"),1,0)</f>
        <v>0</v>
      </c>
      <c r="BJ32" s="52">
        <f>IF(AND(Testing!D32 = "MT_LB", 'Course-Grain Only Test'!C32 &lt;&gt; "MT_LB"),1,0)</f>
        <v>0</v>
      </c>
      <c r="BK32" s="52">
        <f>IF(AND(Testing!D32 = "BMD", 'Course-Grain Only Test'!C32 &lt;&gt; "BMD"),1,0)</f>
        <v>0</v>
      </c>
      <c r="BL32" s="52">
        <f>IF(Testing!E32="2S19_MSTA",1,0)</f>
        <v>0</v>
      </c>
      <c r="BM32" s="54">
        <f>IF(Testing!E32="30N6E",1,0)</f>
        <v>0</v>
      </c>
      <c r="BN32" s="52">
        <f>IF(Testing!E32="BM-30",1,0)</f>
        <v>0</v>
      </c>
      <c r="BO32" s="52">
        <f>IF(Testing!E32="BMD",1,0)</f>
        <v>0</v>
      </c>
      <c r="BP32" s="52">
        <f>IF(Testing!E32="BMP-1",1,0)</f>
        <v>1</v>
      </c>
      <c r="BQ32" s="52">
        <f>IF(Testing!E32="BMP-2",1,0)</f>
        <v>0</v>
      </c>
      <c r="BR32" s="52">
        <f>IF(Testing!E32="BMP-T15",1,0)</f>
        <v>0</v>
      </c>
      <c r="BS32" s="54">
        <f>IF(Testing!E32="BRDM",1,0)</f>
        <v>0</v>
      </c>
      <c r="BT32" s="54">
        <f>IF(Testing!E32="BTR-60",1,0)</f>
        <v>0</v>
      </c>
      <c r="BU32" s="52">
        <f>IF(Testing!E32="BTR-70",1,0)</f>
        <v>0</v>
      </c>
      <c r="BV32" s="52">
        <f>IF(Testing!E32="BTR-80",1,0)</f>
        <v>0</v>
      </c>
      <c r="BW32" s="52">
        <f>IF(Testing!E32="D-30",1,0)</f>
        <v>0</v>
      </c>
      <c r="BX32" s="52">
        <f>IF(Testing!E32="Iskander",1,0)</f>
        <v>0</v>
      </c>
      <c r="BY32" s="52">
        <f>IF(Testing!E32="MT_LB",1,0)</f>
        <v>0</v>
      </c>
      <c r="BZ32" s="52">
        <f>IF(Testing!E32="Pantsir-S1",1,0)</f>
        <v>0</v>
      </c>
      <c r="CA32" s="52">
        <f>IF(Testing!E32="Rs-24",1,0)</f>
        <v>0</v>
      </c>
      <c r="CB32" s="52">
        <f>IF(Testing!E32="T-14",1,0)</f>
        <v>0</v>
      </c>
      <c r="CC32" s="52">
        <f>IF(Testing!E32="T-62",1,0)</f>
        <v>0</v>
      </c>
      <c r="CD32" s="52">
        <f>IF(Testing!E32="T-64",1,0)</f>
        <v>0</v>
      </c>
      <c r="CE32" s="52">
        <f>IF(Testing!E32="T-72",1,0)</f>
        <v>0</v>
      </c>
      <c r="CF32" s="52">
        <f>IF(Testing!E32="T-80",1,0)</f>
        <v>0</v>
      </c>
      <c r="CG32" s="52">
        <f>IF(Testing!E32="T-90",1,0)</f>
        <v>0</v>
      </c>
      <c r="CH32" s="52">
        <f>IF(Testing!E32="Tornado",1,0)</f>
        <v>0</v>
      </c>
      <c r="CI32" s="52">
        <f>IF(Testing!E32="TOS-1",1,0)</f>
        <v>0</v>
      </c>
    </row>
    <row r="33" spans="1:87" ht="15">
      <c r="A33" s="49" t="s">
        <v>1620</v>
      </c>
      <c r="B33" s="50">
        <v>0</v>
      </c>
      <c r="C33" s="50">
        <v>1</v>
      </c>
      <c r="D33" s="50">
        <v>0</v>
      </c>
      <c r="E33" s="51">
        <v>0</v>
      </c>
      <c r="F33" s="51">
        <v>1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  <c r="AC33" s="51">
        <v>0</v>
      </c>
      <c r="AD33" s="51">
        <v>0</v>
      </c>
      <c r="AE33" s="51">
        <v>0</v>
      </c>
      <c r="AF33" s="51">
        <v>0</v>
      </c>
      <c r="AG33" s="51">
        <v>0</v>
      </c>
      <c r="AH33" s="52">
        <f>IF(Testing!D33="Tank",1,0)</f>
        <v>0</v>
      </c>
      <c r="AI33" s="52">
        <f>IF(Testing!D33="BMP",1,0)</f>
        <v>0</v>
      </c>
      <c r="AJ33" s="52">
        <f>IF(Testing!D33="BTR",1,0)</f>
        <v>0</v>
      </c>
      <c r="AK33" s="52">
        <f>IF(Testing!D33="Self Propelled Artillery",1,0)</f>
        <v>0</v>
      </c>
      <c r="AL33" s="53">
        <f>IF(Testing!D33="Air Defense",1,0)</f>
        <v>0</v>
      </c>
      <c r="AM33" s="53">
        <f>IF(Testing!D33="MT_LB",1,0)</f>
        <v>0</v>
      </c>
      <c r="AN33" s="52">
        <f>IF(Testing!D33="BMD",1,0)</f>
        <v>1</v>
      </c>
      <c r="AO33" s="52">
        <f>IF('Course-Grain Only Test'!C33="Tank",1,0)</f>
        <v>0</v>
      </c>
      <c r="AP33" s="52">
        <f>IF('Course-Grain Only Test'!C33="BMP",1,0)</f>
        <v>0</v>
      </c>
      <c r="AQ33" s="52">
        <f>IF('Course-Grain Only Test'!C33="BTR",1,0)</f>
        <v>0</v>
      </c>
      <c r="AR33" s="52">
        <f>IF('Course-Grain Only Test'!C33="Self Propelled Artillery",1,0)</f>
        <v>0</v>
      </c>
      <c r="AS33" s="52">
        <f>IF('Course-Grain Only Test'!C33="Air Defense",1,0)</f>
        <v>0</v>
      </c>
      <c r="AT33" s="52">
        <f>IF('Course-Grain Only Test'!C33="MT_LB",1,0)</f>
        <v>0</v>
      </c>
      <c r="AU33" s="52">
        <f>IF('Course-Grain Only Test'!C33="BMD",1,0)</f>
        <v>1</v>
      </c>
      <c r="AV33" s="52">
        <v>1</v>
      </c>
      <c r="AW33" s="52">
        <v>1</v>
      </c>
      <c r="AX33" s="52">
        <v>1</v>
      </c>
      <c r="AY33" s="52">
        <f t="shared" si="0"/>
        <v>0</v>
      </c>
      <c r="AZ33" s="52">
        <v>0</v>
      </c>
      <c r="BA33" s="52">
        <v>0</v>
      </c>
      <c r="BB33" s="52">
        <v>0</v>
      </c>
      <c r="BC33" s="52">
        <v>0</v>
      </c>
      <c r="BD33" s="52">
        <v>1</v>
      </c>
      <c r="BE33" s="52">
        <f>IF(AND(Testing!D33 = "Tank", 'Course-Grain Only Test'!C33 &lt;&gt; "Tank"),1,0)</f>
        <v>0</v>
      </c>
      <c r="BF33" s="52">
        <f>IF(AND(Testing!D33 = "BMP", 'Course-Grain Only Test'!C33 &lt;&gt; "BMP"),1,0)</f>
        <v>0</v>
      </c>
      <c r="BG33" s="52">
        <f>IF(AND(Testing!D33 = "BTR", 'Course-Grain Only Test'!C33 &lt;&gt; "BTR"),1,0)</f>
        <v>0</v>
      </c>
      <c r="BH33" s="52">
        <f>IF(AND(Testing!D33 = "Self Propelled Artilley", 'Course-Grain Only Test'!C33 &lt;&gt; "Self Propelled Artillery"),1,0)</f>
        <v>0</v>
      </c>
      <c r="BI33" s="52">
        <f>IF(AND(Testing!D33 = "Air Defense", 'Course-Grain Only Test'!C33 &lt;&gt; "Air Defense"),1,0)</f>
        <v>0</v>
      </c>
      <c r="BJ33" s="52">
        <f>IF(AND(Testing!D33 = "MT_LB", 'Course-Grain Only Test'!C33 &lt;&gt; "MT_LB"),1,0)</f>
        <v>0</v>
      </c>
      <c r="BK33" s="52">
        <f>IF(AND(Testing!D33 = "BMD", 'Course-Grain Only Test'!C33 &lt;&gt; "BMD"),1,0)</f>
        <v>0</v>
      </c>
      <c r="BL33" s="52">
        <f>IF(Testing!E33="2S19_MSTA",1,0)</f>
        <v>0</v>
      </c>
      <c r="BM33" s="54">
        <f>IF(Testing!E33="30N6E",1,0)</f>
        <v>0</v>
      </c>
      <c r="BN33" s="52">
        <f>IF(Testing!E33="BM-30",1,0)</f>
        <v>0</v>
      </c>
      <c r="BO33" s="52">
        <f>IF(Testing!E33="BMD",1,0)</f>
        <v>1</v>
      </c>
      <c r="BP33" s="52">
        <f>IF(Testing!E33="BMP-1",1,0)</f>
        <v>0</v>
      </c>
      <c r="BQ33" s="52">
        <f>IF(Testing!E33="BMP-2",1,0)</f>
        <v>0</v>
      </c>
      <c r="BR33" s="52">
        <f>IF(Testing!E33="BMP-T15",1,0)</f>
        <v>0</v>
      </c>
      <c r="BS33" s="54">
        <f>IF(Testing!E33="BRDM",1,0)</f>
        <v>0</v>
      </c>
      <c r="BT33" s="54">
        <f>IF(Testing!E33="BTR-60",1,0)</f>
        <v>0</v>
      </c>
      <c r="BU33" s="52">
        <f>IF(Testing!E33="BTR-70",1,0)</f>
        <v>0</v>
      </c>
      <c r="BV33" s="52">
        <f>IF(Testing!E33="BTR-80",1,0)</f>
        <v>0</v>
      </c>
      <c r="BW33" s="52">
        <f>IF(Testing!E33="D-30",1,0)</f>
        <v>0</v>
      </c>
      <c r="BX33" s="52">
        <f>IF(Testing!E33="Iskander",1,0)</f>
        <v>0</v>
      </c>
      <c r="BY33" s="52">
        <f>IF(Testing!E33="MT_LB",1,0)</f>
        <v>0</v>
      </c>
      <c r="BZ33" s="52">
        <f>IF(Testing!E33="Pantsir-S1",1,0)</f>
        <v>0</v>
      </c>
      <c r="CA33" s="52">
        <f>IF(Testing!E33="Rs-24",1,0)</f>
        <v>0</v>
      </c>
      <c r="CB33" s="52">
        <f>IF(Testing!E33="T-14",1,0)</f>
        <v>0</v>
      </c>
      <c r="CC33" s="52">
        <f>IF(Testing!E33="T-62",1,0)</f>
        <v>0</v>
      </c>
      <c r="CD33" s="52">
        <f>IF(Testing!E33="T-64",1,0)</f>
        <v>0</v>
      </c>
      <c r="CE33" s="52">
        <f>IF(Testing!E33="T-72",1,0)</f>
        <v>0</v>
      </c>
      <c r="CF33" s="52">
        <f>IF(Testing!E33="T-80",1,0)</f>
        <v>0</v>
      </c>
      <c r="CG33" s="52">
        <f>IF(Testing!E33="T-90",1,0)</f>
        <v>0</v>
      </c>
      <c r="CH33" s="52">
        <f>IF(Testing!E33="Tornado",1,0)</f>
        <v>0</v>
      </c>
      <c r="CI33" s="52">
        <f>IF(Testing!E33="TOS-1",1,0)</f>
        <v>0</v>
      </c>
    </row>
    <row r="34" spans="1:87" ht="15">
      <c r="A34" s="49" t="s">
        <v>1641</v>
      </c>
      <c r="B34" s="50">
        <v>0</v>
      </c>
      <c r="C34" s="50">
        <v>1</v>
      </c>
      <c r="D34" s="50">
        <v>0</v>
      </c>
      <c r="E34" s="51">
        <v>0</v>
      </c>
      <c r="F34" s="51">
        <v>0</v>
      </c>
      <c r="G34" s="51">
        <v>1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1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51">
        <v>0</v>
      </c>
      <c r="AD34" s="51">
        <v>0</v>
      </c>
      <c r="AE34" s="51">
        <v>0</v>
      </c>
      <c r="AF34" s="51">
        <v>0</v>
      </c>
      <c r="AG34" s="51">
        <v>0</v>
      </c>
      <c r="AH34" s="52">
        <f>IF(Testing!D34="Tank",1,0)</f>
        <v>0</v>
      </c>
      <c r="AI34" s="52">
        <f>IF(Testing!D34="BMP",1,0)</f>
        <v>1</v>
      </c>
      <c r="AJ34" s="52">
        <f>IF(Testing!D34="BTR",1,0)</f>
        <v>0</v>
      </c>
      <c r="AK34" s="52">
        <f>IF(Testing!D34="Self Propelled Artillery",1,0)</f>
        <v>0</v>
      </c>
      <c r="AL34" s="53">
        <f>IF(Testing!D34="Air Defense",1,0)</f>
        <v>0</v>
      </c>
      <c r="AM34" s="53">
        <f>IF(Testing!D34="MT_LB",1,0)</f>
        <v>0</v>
      </c>
      <c r="AN34" s="52">
        <f>IF(Testing!D34="BMD",1,0)</f>
        <v>0</v>
      </c>
      <c r="AO34" s="52">
        <f>IF('Course-Grain Only Test'!C34="Tank",1,0)</f>
        <v>0</v>
      </c>
      <c r="AP34" s="52">
        <f>IF('Course-Grain Only Test'!C34="BMP",1,0)</f>
        <v>1</v>
      </c>
      <c r="AQ34" s="52">
        <f>IF('Course-Grain Only Test'!C34="BTR",1,0)</f>
        <v>0</v>
      </c>
      <c r="AR34" s="52">
        <f>IF('Course-Grain Only Test'!C34="Self Propelled Artillery",1,0)</f>
        <v>0</v>
      </c>
      <c r="AS34" s="52">
        <f>IF('Course-Grain Only Test'!C34="Air Defense",1,0)</f>
        <v>0</v>
      </c>
      <c r="AT34" s="52">
        <f>IF('Course-Grain Only Test'!C34="MT_LB",1,0)</f>
        <v>0</v>
      </c>
      <c r="AU34" s="52">
        <f>IF('Course-Grain Only Test'!C34="BMD",1,0)</f>
        <v>0</v>
      </c>
      <c r="AV34" s="52">
        <v>1</v>
      </c>
      <c r="AW34" s="52">
        <v>1</v>
      </c>
      <c r="AX34" s="52">
        <v>1</v>
      </c>
      <c r="AY34" s="52">
        <f t="shared" si="0"/>
        <v>0</v>
      </c>
      <c r="AZ34" s="52">
        <v>0</v>
      </c>
      <c r="BA34" s="52">
        <v>0</v>
      </c>
      <c r="BB34" s="52">
        <v>0</v>
      </c>
      <c r="BC34" s="52">
        <v>0</v>
      </c>
      <c r="BD34" s="52">
        <v>1</v>
      </c>
      <c r="BE34" s="52">
        <f>IF(AND(Testing!D34 = "Tank", 'Course-Grain Only Test'!C34 &lt;&gt; "Tank"),1,0)</f>
        <v>0</v>
      </c>
      <c r="BF34" s="52">
        <f>IF(AND(Testing!D34 = "BMP", 'Course-Grain Only Test'!C34 &lt;&gt; "BMP"),1,0)</f>
        <v>0</v>
      </c>
      <c r="BG34" s="52">
        <f>IF(AND(Testing!D34 = "BTR", 'Course-Grain Only Test'!C34 &lt;&gt; "BTR"),1,0)</f>
        <v>0</v>
      </c>
      <c r="BH34" s="52">
        <f>IF(AND(Testing!D34 = "Self Propelled Artilley", 'Course-Grain Only Test'!C34 &lt;&gt; "Self Propelled Artillery"),1,0)</f>
        <v>0</v>
      </c>
      <c r="BI34" s="52">
        <f>IF(AND(Testing!D34 = "Air Defense", 'Course-Grain Only Test'!C34 &lt;&gt; "Air Defense"),1,0)</f>
        <v>0</v>
      </c>
      <c r="BJ34" s="52">
        <f>IF(AND(Testing!D34 = "MT_LB", 'Course-Grain Only Test'!C34 &lt;&gt; "MT_LB"),1,0)</f>
        <v>0</v>
      </c>
      <c r="BK34" s="52">
        <f>IF(AND(Testing!D34 = "BMD", 'Course-Grain Only Test'!C34 &lt;&gt; "BMD"),1,0)</f>
        <v>0</v>
      </c>
      <c r="BL34" s="52">
        <f>IF(Testing!E34="2S19_MSTA",1,0)</f>
        <v>0</v>
      </c>
      <c r="BM34" s="54">
        <f>IF(Testing!E34="30N6E",1,0)</f>
        <v>0</v>
      </c>
      <c r="BN34" s="52">
        <f>IF(Testing!E34="BM-30",1,0)</f>
        <v>0</v>
      </c>
      <c r="BO34" s="52">
        <f>IF(Testing!E34="BMD",1,0)</f>
        <v>0</v>
      </c>
      <c r="BP34" s="52">
        <f>IF(Testing!E34="BMP-1",1,0)</f>
        <v>1</v>
      </c>
      <c r="BQ34" s="52">
        <f>IF(Testing!E34="BMP-2",1,0)</f>
        <v>0</v>
      </c>
      <c r="BR34" s="52">
        <f>IF(Testing!E34="BMP-T15",1,0)</f>
        <v>0</v>
      </c>
      <c r="BS34" s="54">
        <f>IF(Testing!E34="BRDM",1,0)</f>
        <v>0</v>
      </c>
      <c r="BT34" s="54">
        <f>IF(Testing!E34="BTR-60",1,0)</f>
        <v>0</v>
      </c>
      <c r="BU34" s="52">
        <f>IF(Testing!E34="BTR-70",1,0)</f>
        <v>0</v>
      </c>
      <c r="BV34" s="52">
        <f>IF(Testing!E34="BTR-80",1,0)</f>
        <v>0</v>
      </c>
      <c r="BW34" s="52">
        <f>IF(Testing!E34="D-30",1,0)</f>
        <v>0</v>
      </c>
      <c r="BX34" s="52">
        <f>IF(Testing!E34="Iskander",1,0)</f>
        <v>0</v>
      </c>
      <c r="BY34" s="52">
        <f>IF(Testing!E34="MT_LB",1,0)</f>
        <v>0</v>
      </c>
      <c r="BZ34" s="52">
        <f>IF(Testing!E34="Pantsir-S1",1,0)</f>
        <v>0</v>
      </c>
      <c r="CA34" s="52">
        <f>IF(Testing!E34="Rs-24",1,0)</f>
        <v>0</v>
      </c>
      <c r="CB34" s="52">
        <f>IF(Testing!E34="T-14",1,0)</f>
        <v>0</v>
      </c>
      <c r="CC34" s="52">
        <f>IF(Testing!E34="T-62",1,0)</f>
        <v>0</v>
      </c>
      <c r="CD34" s="52">
        <f>IF(Testing!E34="T-64",1,0)</f>
        <v>0</v>
      </c>
      <c r="CE34" s="52">
        <f>IF(Testing!E34="T-72",1,0)</f>
        <v>0</v>
      </c>
      <c r="CF34" s="52">
        <f>IF(Testing!E34="T-80",1,0)</f>
        <v>0</v>
      </c>
      <c r="CG34" s="52">
        <f>IF(Testing!E34="T-90",1,0)</f>
        <v>0</v>
      </c>
      <c r="CH34" s="52">
        <f>IF(Testing!E34="Tornado",1,0)</f>
        <v>0</v>
      </c>
      <c r="CI34" s="52">
        <f>IF(Testing!E34="TOS-1",1,0)</f>
        <v>0</v>
      </c>
    </row>
    <row r="35" spans="1:87" ht="15">
      <c r="A35" s="49" t="s">
        <v>1642</v>
      </c>
      <c r="B35" s="50">
        <v>0</v>
      </c>
      <c r="C35" s="50">
        <v>1</v>
      </c>
      <c r="D35" s="50">
        <v>0</v>
      </c>
      <c r="E35" s="51">
        <v>0</v>
      </c>
      <c r="F35" s="51">
        <v>0</v>
      </c>
      <c r="G35" s="51">
        <v>1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1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  <c r="AC35" s="51">
        <v>0</v>
      </c>
      <c r="AD35" s="51">
        <v>0</v>
      </c>
      <c r="AE35" s="51">
        <v>0</v>
      </c>
      <c r="AF35" s="51">
        <v>0</v>
      </c>
      <c r="AG35" s="51">
        <v>0</v>
      </c>
      <c r="AH35" s="52">
        <f>IF(Testing!D35="Tank",1,0)</f>
        <v>0</v>
      </c>
      <c r="AI35" s="52">
        <f>IF(Testing!D35="BMP",1,0)</f>
        <v>1</v>
      </c>
      <c r="AJ35" s="52">
        <f>IF(Testing!D35="BTR",1,0)</f>
        <v>0</v>
      </c>
      <c r="AK35" s="52">
        <f>IF(Testing!D35="Self Propelled Artillery",1,0)</f>
        <v>0</v>
      </c>
      <c r="AL35" s="53">
        <f>IF(Testing!D35="Air Defense",1,0)</f>
        <v>0</v>
      </c>
      <c r="AM35" s="53">
        <f>IF(Testing!D35="MT_LB",1,0)</f>
        <v>0</v>
      </c>
      <c r="AN35" s="52">
        <f>IF(Testing!D35="BMD",1,0)</f>
        <v>0</v>
      </c>
      <c r="AO35" s="52">
        <f>IF('Course-Grain Only Test'!C35="Tank",1,0)</f>
        <v>0</v>
      </c>
      <c r="AP35" s="52">
        <f>IF('Course-Grain Only Test'!C35="BMP",1,0)</f>
        <v>1</v>
      </c>
      <c r="AQ35" s="52">
        <f>IF('Course-Grain Only Test'!C35="BTR",1,0)</f>
        <v>0</v>
      </c>
      <c r="AR35" s="52">
        <f>IF('Course-Grain Only Test'!C35="Self Propelled Artillery",1,0)</f>
        <v>0</v>
      </c>
      <c r="AS35" s="52">
        <f>IF('Course-Grain Only Test'!C35="Air Defense",1,0)</f>
        <v>0</v>
      </c>
      <c r="AT35" s="52">
        <f>IF('Course-Grain Only Test'!C35="MT_LB",1,0)</f>
        <v>0</v>
      </c>
      <c r="AU35" s="52">
        <f>IF('Course-Grain Only Test'!C35="BMD",1,0)</f>
        <v>0</v>
      </c>
      <c r="AV35" s="52">
        <v>1</v>
      </c>
      <c r="AW35" s="52">
        <v>1</v>
      </c>
      <c r="AX35" s="52">
        <v>1</v>
      </c>
      <c r="AY35" s="52">
        <f t="shared" si="0"/>
        <v>0</v>
      </c>
      <c r="AZ35" s="52">
        <v>0</v>
      </c>
      <c r="BA35" s="52">
        <v>0</v>
      </c>
      <c r="BB35" s="52">
        <v>0</v>
      </c>
      <c r="BC35" s="52">
        <v>0</v>
      </c>
      <c r="BD35" s="52">
        <v>1</v>
      </c>
      <c r="BE35" s="52">
        <f>IF(AND(Testing!D35 = "Tank", 'Course-Grain Only Test'!C35 &lt;&gt; "Tank"),1,0)</f>
        <v>0</v>
      </c>
      <c r="BF35" s="52">
        <f>IF(AND(Testing!D35 = "BMP", 'Course-Grain Only Test'!C35 &lt;&gt; "BMP"),1,0)</f>
        <v>0</v>
      </c>
      <c r="BG35" s="52">
        <f>IF(AND(Testing!D35 = "BTR", 'Course-Grain Only Test'!C35 &lt;&gt; "BTR"),1,0)</f>
        <v>0</v>
      </c>
      <c r="BH35" s="52">
        <f>IF(AND(Testing!D35 = "Self Propelled Artilley", 'Course-Grain Only Test'!C35 &lt;&gt; "Self Propelled Artillery"),1,0)</f>
        <v>0</v>
      </c>
      <c r="BI35" s="52">
        <f>IF(AND(Testing!D35 = "Air Defense", 'Course-Grain Only Test'!C35 &lt;&gt; "Air Defense"),1,0)</f>
        <v>0</v>
      </c>
      <c r="BJ35" s="52">
        <f>IF(AND(Testing!D35 = "MT_LB", 'Course-Grain Only Test'!C35 &lt;&gt; "MT_LB"),1,0)</f>
        <v>0</v>
      </c>
      <c r="BK35" s="52">
        <f>IF(AND(Testing!D35 = "BMD", 'Course-Grain Only Test'!C35 &lt;&gt; "BMD"),1,0)</f>
        <v>0</v>
      </c>
      <c r="BL35" s="52">
        <f>IF(Testing!E35="2S19_MSTA",1,0)</f>
        <v>0</v>
      </c>
      <c r="BM35" s="54">
        <f>IF(Testing!E35="30N6E",1,0)</f>
        <v>0</v>
      </c>
      <c r="BN35" s="52">
        <f>IF(Testing!E35="BM-30",1,0)</f>
        <v>0</v>
      </c>
      <c r="BO35" s="52">
        <f>IF(Testing!E35="BMD",1,0)</f>
        <v>0</v>
      </c>
      <c r="BP35" s="52">
        <f>IF(Testing!E35="BMP-1",1,0)</f>
        <v>0</v>
      </c>
      <c r="BQ35" s="52">
        <f>IF(Testing!E35="BMP-2",1,0)</f>
        <v>1</v>
      </c>
      <c r="BR35" s="52">
        <f>IF(Testing!E35="BMP-T15",1,0)</f>
        <v>0</v>
      </c>
      <c r="BS35" s="54">
        <f>IF(Testing!E35="BRDM",1,0)</f>
        <v>0</v>
      </c>
      <c r="BT35" s="54">
        <f>IF(Testing!E35="BTR-60",1,0)</f>
        <v>0</v>
      </c>
      <c r="BU35" s="52">
        <f>IF(Testing!E35="BTR-70",1,0)</f>
        <v>0</v>
      </c>
      <c r="BV35" s="52">
        <f>IF(Testing!E35="BTR-80",1,0)</f>
        <v>0</v>
      </c>
      <c r="BW35" s="52">
        <f>IF(Testing!E35="D-30",1,0)</f>
        <v>0</v>
      </c>
      <c r="BX35" s="52">
        <f>IF(Testing!E35="Iskander",1,0)</f>
        <v>0</v>
      </c>
      <c r="BY35" s="52">
        <f>IF(Testing!E35="MT_LB",1,0)</f>
        <v>0</v>
      </c>
      <c r="BZ35" s="52">
        <f>IF(Testing!E35="Pantsir-S1",1,0)</f>
        <v>0</v>
      </c>
      <c r="CA35" s="52">
        <f>IF(Testing!E35="Rs-24",1,0)</f>
        <v>0</v>
      </c>
      <c r="CB35" s="52">
        <f>IF(Testing!E35="T-14",1,0)</f>
        <v>0</v>
      </c>
      <c r="CC35" s="52">
        <f>IF(Testing!E35="T-62",1,0)</f>
        <v>0</v>
      </c>
      <c r="CD35" s="52">
        <f>IF(Testing!E35="T-64",1,0)</f>
        <v>0</v>
      </c>
      <c r="CE35" s="52">
        <f>IF(Testing!E35="T-72",1,0)</f>
        <v>0</v>
      </c>
      <c r="CF35" s="52">
        <f>IF(Testing!E35="T-80",1,0)</f>
        <v>0</v>
      </c>
      <c r="CG35" s="52">
        <f>IF(Testing!E35="T-90",1,0)</f>
        <v>0</v>
      </c>
      <c r="CH35" s="52">
        <f>IF(Testing!E35="Tornado",1,0)</f>
        <v>0</v>
      </c>
      <c r="CI35" s="52">
        <f>IF(Testing!E35="TOS-1",1,0)</f>
        <v>0</v>
      </c>
    </row>
    <row r="36" spans="1:87" ht="15">
      <c r="A36" s="49" t="s">
        <v>1643</v>
      </c>
      <c r="B36" s="50">
        <v>0</v>
      </c>
      <c r="C36" s="50">
        <v>1</v>
      </c>
      <c r="D36" s="50">
        <v>0</v>
      </c>
      <c r="E36" s="51">
        <v>0</v>
      </c>
      <c r="F36" s="51">
        <v>0</v>
      </c>
      <c r="G36" s="51">
        <v>1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1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  <c r="AC36" s="51">
        <v>0</v>
      </c>
      <c r="AD36" s="51">
        <v>0</v>
      </c>
      <c r="AE36" s="51">
        <v>0</v>
      </c>
      <c r="AF36" s="51">
        <v>0</v>
      </c>
      <c r="AG36" s="51">
        <v>0</v>
      </c>
      <c r="AH36" s="52">
        <f>IF(Testing!D36="Tank",1,0)</f>
        <v>0</v>
      </c>
      <c r="AI36" s="52">
        <f>IF(Testing!D36="BMP",1,0)</f>
        <v>1</v>
      </c>
      <c r="AJ36" s="52">
        <f>IF(Testing!D36="BTR",1,0)</f>
        <v>0</v>
      </c>
      <c r="AK36" s="52">
        <f>IF(Testing!D36="Self Propelled Artillery",1,0)</f>
        <v>0</v>
      </c>
      <c r="AL36" s="53">
        <f>IF(Testing!D36="Air Defense",1,0)</f>
        <v>0</v>
      </c>
      <c r="AM36" s="53">
        <f>IF(Testing!D36="MT_LB",1,0)</f>
        <v>0</v>
      </c>
      <c r="AN36" s="52">
        <f>IF(Testing!D36="BMD",1,0)</f>
        <v>0</v>
      </c>
      <c r="AO36" s="52">
        <f>IF('Course-Grain Only Test'!C36="Tank",1,0)</f>
        <v>0</v>
      </c>
      <c r="AP36" s="52">
        <f>IF('Course-Grain Only Test'!C36="BMP",1,0)</f>
        <v>1</v>
      </c>
      <c r="AQ36" s="52">
        <f>IF('Course-Grain Only Test'!C36="BTR",1,0)</f>
        <v>0</v>
      </c>
      <c r="AR36" s="52">
        <f>IF('Course-Grain Only Test'!C36="Self Propelled Artillery",1,0)</f>
        <v>0</v>
      </c>
      <c r="AS36" s="52">
        <f>IF('Course-Grain Only Test'!C36="Air Defense",1,0)</f>
        <v>0</v>
      </c>
      <c r="AT36" s="52">
        <f>IF('Course-Grain Only Test'!C36="MT_LB",1,0)</f>
        <v>0</v>
      </c>
      <c r="AU36" s="52">
        <f>IF('Course-Grain Only Test'!C36="BMD",1,0)</f>
        <v>0</v>
      </c>
      <c r="AV36" s="52">
        <v>1</v>
      </c>
      <c r="AW36" s="52">
        <v>1</v>
      </c>
      <c r="AX36" s="52">
        <v>1</v>
      </c>
      <c r="AY36" s="52">
        <f t="shared" si="0"/>
        <v>0</v>
      </c>
      <c r="AZ36" s="52">
        <v>0</v>
      </c>
      <c r="BA36" s="52">
        <v>0</v>
      </c>
      <c r="BB36" s="52">
        <v>0</v>
      </c>
      <c r="BC36" s="52">
        <v>0</v>
      </c>
      <c r="BD36" s="52">
        <v>1</v>
      </c>
      <c r="BE36" s="52">
        <f>IF(AND(Testing!D36 = "Tank", 'Course-Grain Only Test'!C36 &lt;&gt; "Tank"),1,0)</f>
        <v>0</v>
      </c>
      <c r="BF36" s="52">
        <f>IF(AND(Testing!D36 = "BMP", 'Course-Grain Only Test'!C36 &lt;&gt; "BMP"),1,0)</f>
        <v>0</v>
      </c>
      <c r="BG36" s="52">
        <f>IF(AND(Testing!D36 = "BTR", 'Course-Grain Only Test'!C36 &lt;&gt; "BTR"),1,0)</f>
        <v>0</v>
      </c>
      <c r="BH36" s="52">
        <f>IF(AND(Testing!D36 = "Self Propelled Artilley", 'Course-Grain Only Test'!C36 &lt;&gt; "Self Propelled Artillery"),1,0)</f>
        <v>0</v>
      </c>
      <c r="BI36" s="52">
        <f>IF(AND(Testing!D36 = "Air Defense", 'Course-Grain Only Test'!C36 &lt;&gt; "Air Defense"),1,0)</f>
        <v>0</v>
      </c>
      <c r="BJ36" s="52">
        <f>IF(AND(Testing!D36 = "MT_LB", 'Course-Grain Only Test'!C36 &lt;&gt; "MT_LB"),1,0)</f>
        <v>0</v>
      </c>
      <c r="BK36" s="52">
        <f>IF(AND(Testing!D36 = "BMD", 'Course-Grain Only Test'!C36 &lt;&gt; "BMD"),1,0)</f>
        <v>0</v>
      </c>
      <c r="BL36" s="52">
        <f>IF(Testing!E36="2S19_MSTA",1,0)</f>
        <v>0</v>
      </c>
      <c r="BM36" s="54">
        <f>IF(Testing!E36="30N6E",1,0)</f>
        <v>0</v>
      </c>
      <c r="BN36" s="52">
        <f>IF(Testing!E36="BM-30",1,0)</f>
        <v>0</v>
      </c>
      <c r="BO36" s="52">
        <f>IF(Testing!E36="BMD",1,0)</f>
        <v>0</v>
      </c>
      <c r="BP36" s="52">
        <f>IF(Testing!E36="BMP-1",1,0)</f>
        <v>1</v>
      </c>
      <c r="BQ36" s="52">
        <f>IF(Testing!E36="BMP-2",1,0)</f>
        <v>0</v>
      </c>
      <c r="BR36" s="52">
        <f>IF(Testing!E36="BMP-T15",1,0)</f>
        <v>0</v>
      </c>
      <c r="BS36" s="54">
        <f>IF(Testing!E36="BRDM",1,0)</f>
        <v>0</v>
      </c>
      <c r="BT36" s="54">
        <f>IF(Testing!E36="BTR-60",1,0)</f>
        <v>0</v>
      </c>
      <c r="BU36" s="52">
        <f>IF(Testing!E36="BTR-70",1,0)</f>
        <v>0</v>
      </c>
      <c r="BV36" s="52">
        <f>IF(Testing!E36="BTR-80",1,0)</f>
        <v>0</v>
      </c>
      <c r="BW36" s="52">
        <f>IF(Testing!E36="D-30",1,0)</f>
        <v>0</v>
      </c>
      <c r="BX36" s="52">
        <f>IF(Testing!E36="Iskander",1,0)</f>
        <v>0</v>
      </c>
      <c r="BY36" s="52">
        <f>IF(Testing!E36="MT_LB",1,0)</f>
        <v>0</v>
      </c>
      <c r="BZ36" s="52">
        <f>IF(Testing!E36="Pantsir-S1",1,0)</f>
        <v>0</v>
      </c>
      <c r="CA36" s="52">
        <f>IF(Testing!E36="Rs-24",1,0)</f>
        <v>0</v>
      </c>
      <c r="CB36" s="52">
        <f>IF(Testing!E36="T-14",1,0)</f>
        <v>0</v>
      </c>
      <c r="CC36" s="52">
        <f>IF(Testing!E36="T-62",1,0)</f>
        <v>0</v>
      </c>
      <c r="CD36" s="52">
        <f>IF(Testing!E36="T-64",1,0)</f>
        <v>0</v>
      </c>
      <c r="CE36" s="52">
        <f>IF(Testing!E36="T-72",1,0)</f>
        <v>0</v>
      </c>
      <c r="CF36" s="52">
        <f>IF(Testing!E36="T-80",1,0)</f>
        <v>0</v>
      </c>
      <c r="CG36" s="52">
        <f>IF(Testing!E36="T-90",1,0)</f>
        <v>0</v>
      </c>
      <c r="CH36" s="52">
        <f>IF(Testing!E36="Tornado",1,0)</f>
        <v>0</v>
      </c>
      <c r="CI36" s="52">
        <f>IF(Testing!E36="TOS-1",1,0)</f>
        <v>0</v>
      </c>
    </row>
    <row r="37" spans="1:87" ht="15">
      <c r="A37" s="49" t="s">
        <v>1570</v>
      </c>
      <c r="B37" s="50">
        <v>0</v>
      </c>
      <c r="C37" s="50">
        <v>1</v>
      </c>
      <c r="D37" s="50">
        <v>0</v>
      </c>
      <c r="E37" s="51">
        <v>0</v>
      </c>
      <c r="F37" s="51">
        <v>0</v>
      </c>
      <c r="G37" s="51">
        <v>1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1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  <c r="AC37" s="51">
        <v>0</v>
      </c>
      <c r="AD37" s="51">
        <v>0</v>
      </c>
      <c r="AE37" s="51">
        <v>0</v>
      </c>
      <c r="AF37" s="51">
        <v>0</v>
      </c>
      <c r="AG37" s="51">
        <v>0</v>
      </c>
      <c r="AH37" s="52">
        <f>IF(Testing!D37="Tank",1,0)</f>
        <v>0</v>
      </c>
      <c r="AI37" s="52">
        <f>IF(Testing!D37="BMP",1,0)</f>
        <v>0</v>
      </c>
      <c r="AJ37" s="52">
        <f>IF(Testing!D37="BTR",1,0)</f>
        <v>1</v>
      </c>
      <c r="AK37" s="52">
        <f>IF(Testing!D37="Self Propelled Artillery",1,0)</f>
        <v>0</v>
      </c>
      <c r="AL37" s="53">
        <f>IF(Testing!D37="Air Defense",1,0)</f>
        <v>0</v>
      </c>
      <c r="AM37" s="53">
        <f>IF(Testing!D37="MT_LB",1,0)</f>
        <v>0</v>
      </c>
      <c r="AN37" s="52">
        <f>IF(Testing!D37="BMD",1,0)</f>
        <v>0</v>
      </c>
      <c r="AO37" s="52">
        <f>IF('Course-Grain Only Test'!C37="Tank",1,0)</f>
        <v>0</v>
      </c>
      <c r="AP37" s="52">
        <f>IF('Course-Grain Only Test'!C37="BMP",1,0)</f>
        <v>1</v>
      </c>
      <c r="AQ37" s="52">
        <f>IF('Course-Grain Only Test'!C37="BTR",1,0)</f>
        <v>0</v>
      </c>
      <c r="AR37" s="52">
        <f>IF('Course-Grain Only Test'!C37="Self Propelled Artillery",1,0)</f>
        <v>0</v>
      </c>
      <c r="AS37" s="52">
        <f>IF('Course-Grain Only Test'!C37="Air Defense",1,0)</f>
        <v>0</v>
      </c>
      <c r="AT37" s="52">
        <f>IF('Course-Grain Only Test'!C37="MT_LB",1,0)</f>
        <v>0</v>
      </c>
      <c r="AU37" s="52">
        <f>IF('Course-Grain Only Test'!C37="BMD",1,0)</f>
        <v>0</v>
      </c>
      <c r="AV37" s="52">
        <v>1</v>
      </c>
      <c r="AW37" s="52">
        <v>1</v>
      </c>
      <c r="AX37" s="52">
        <v>1</v>
      </c>
      <c r="AY37" s="52">
        <f t="shared" si="0"/>
        <v>0</v>
      </c>
      <c r="AZ37" s="52">
        <v>0</v>
      </c>
      <c r="BA37" s="52">
        <v>0</v>
      </c>
      <c r="BB37" s="52">
        <v>0</v>
      </c>
      <c r="BC37" s="52">
        <v>0</v>
      </c>
      <c r="BD37" s="52">
        <v>1</v>
      </c>
      <c r="BE37" s="52">
        <f>IF(AND(Testing!D37 = "Tank", 'Course-Grain Only Test'!C37 &lt;&gt; "Tank"),1,0)</f>
        <v>0</v>
      </c>
      <c r="BF37" s="52">
        <f>IF(AND(Testing!D37 = "BMP", 'Course-Grain Only Test'!C37 &lt;&gt; "BMP"),1,0)</f>
        <v>0</v>
      </c>
      <c r="BG37" s="52">
        <f>IF(AND(Testing!D37 = "BTR", 'Course-Grain Only Test'!C37 &lt;&gt; "BTR"),1,0)</f>
        <v>1</v>
      </c>
      <c r="BH37" s="52">
        <f>IF(AND(Testing!D37 = "Self Propelled Artilley", 'Course-Grain Only Test'!C37 &lt;&gt; "Self Propelled Artillery"),1,0)</f>
        <v>0</v>
      </c>
      <c r="BI37" s="52">
        <f>IF(AND(Testing!D37 = "Air Defense", 'Course-Grain Only Test'!C37 &lt;&gt; "Air Defense"),1,0)</f>
        <v>0</v>
      </c>
      <c r="BJ37" s="52">
        <f>IF(AND(Testing!D37 = "MT_LB", 'Course-Grain Only Test'!C37 &lt;&gt; "MT_LB"),1,0)</f>
        <v>0</v>
      </c>
      <c r="BK37" s="52">
        <f>IF(AND(Testing!D37 = "BMD", 'Course-Grain Only Test'!C37 &lt;&gt; "BMD"),1,0)</f>
        <v>0</v>
      </c>
      <c r="BL37" s="52">
        <f>IF(Testing!E37="2S19_MSTA",1,0)</f>
        <v>0</v>
      </c>
      <c r="BM37" s="54">
        <f>IF(Testing!E37="30N6E",1,0)</f>
        <v>0</v>
      </c>
      <c r="BN37" s="52">
        <f>IF(Testing!E37="BM-30",1,0)</f>
        <v>0</v>
      </c>
      <c r="BO37" s="52">
        <f>IF(Testing!E37="BMD",1,0)</f>
        <v>0</v>
      </c>
      <c r="BP37" s="52">
        <f>IF(Testing!E37="BMP-1",1,0)</f>
        <v>0</v>
      </c>
      <c r="BQ37" s="52">
        <f>IF(Testing!E37="BMP-2",1,0)</f>
        <v>0</v>
      </c>
      <c r="BR37" s="52">
        <f>IF(Testing!E37="BMP-T15",1,0)</f>
        <v>0</v>
      </c>
      <c r="BS37" s="54">
        <f>IF(Testing!E37="BRDM",1,0)</f>
        <v>0</v>
      </c>
      <c r="BT37" s="54">
        <f>IF(Testing!E37="BTR-60",1,0)</f>
        <v>0</v>
      </c>
      <c r="BU37" s="52">
        <f>IF(Testing!E37="BTR-70",1,0)</f>
        <v>1</v>
      </c>
      <c r="BV37" s="52">
        <f>IF(Testing!E37="BTR-80",1,0)</f>
        <v>0</v>
      </c>
      <c r="BW37" s="52">
        <f>IF(Testing!E37="D-30",1,0)</f>
        <v>0</v>
      </c>
      <c r="BX37" s="52">
        <f>IF(Testing!E37="Iskander",1,0)</f>
        <v>0</v>
      </c>
      <c r="BY37" s="52">
        <f>IF(Testing!E37="MT_LB",1,0)</f>
        <v>0</v>
      </c>
      <c r="BZ37" s="52">
        <f>IF(Testing!E37="Pantsir-S1",1,0)</f>
        <v>0</v>
      </c>
      <c r="CA37" s="52">
        <f>IF(Testing!E37="Rs-24",1,0)</f>
        <v>0</v>
      </c>
      <c r="CB37" s="52">
        <f>IF(Testing!E37="T-14",1,0)</f>
        <v>0</v>
      </c>
      <c r="CC37" s="52">
        <f>IF(Testing!E37="T-62",1,0)</f>
        <v>0</v>
      </c>
      <c r="CD37" s="52">
        <f>IF(Testing!E37="T-64",1,0)</f>
        <v>0</v>
      </c>
      <c r="CE37" s="52">
        <f>IF(Testing!E37="T-72",1,0)</f>
        <v>0</v>
      </c>
      <c r="CF37" s="52">
        <f>IF(Testing!E37="T-80",1,0)</f>
        <v>0</v>
      </c>
      <c r="CG37" s="52">
        <f>IF(Testing!E37="T-90",1,0)</f>
        <v>0</v>
      </c>
      <c r="CH37" s="52">
        <f>IF(Testing!E37="Tornado",1,0)</f>
        <v>0</v>
      </c>
      <c r="CI37" s="52">
        <f>IF(Testing!E37="TOS-1",1,0)</f>
        <v>0</v>
      </c>
    </row>
    <row r="38" spans="1:87" ht="15">
      <c r="A38" s="49" t="s">
        <v>1644</v>
      </c>
      <c r="B38" s="50">
        <v>0</v>
      </c>
      <c r="C38" s="50">
        <v>1</v>
      </c>
      <c r="D38" s="50">
        <v>0</v>
      </c>
      <c r="E38" s="51">
        <v>0</v>
      </c>
      <c r="F38" s="51">
        <v>0</v>
      </c>
      <c r="G38" s="51">
        <v>1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1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  <c r="AC38" s="51">
        <v>0</v>
      </c>
      <c r="AD38" s="51">
        <v>0</v>
      </c>
      <c r="AE38" s="51">
        <v>0</v>
      </c>
      <c r="AF38" s="51">
        <v>0</v>
      </c>
      <c r="AG38" s="51">
        <v>0</v>
      </c>
      <c r="AH38" s="52">
        <f>IF(Testing!D38="Tank",1,0)</f>
        <v>0</v>
      </c>
      <c r="AI38" s="52">
        <f>IF(Testing!D38="BMP",1,0)</f>
        <v>1</v>
      </c>
      <c r="AJ38" s="52">
        <f>IF(Testing!D38="BTR",1,0)</f>
        <v>0</v>
      </c>
      <c r="AK38" s="52">
        <f>IF(Testing!D38="Self Propelled Artillery",1,0)</f>
        <v>0</v>
      </c>
      <c r="AL38" s="53">
        <f>IF(Testing!D38="Air Defense",1,0)</f>
        <v>0</v>
      </c>
      <c r="AM38" s="53">
        <f>IF(Testing!D38="MT_LB",1,0)</f>
        <v>0</v>
      </c>
      <c r="AN38" s="52">
        <f>IF(Testing!D38="BMD",1,0)</f>
        <v>0</v>
      </c>
      <c r="AO38" s="52">
        <f>IF('Course-Grain Only Test'!C38="Tank",1,0)</f>
        <v>0</v>
      </c>
      <c r="AP38" s="52">
        <f>IF('Course-Grain Only Test'!C38="BMP",1,0)</f>
        <v>1</v>
      </c>
      <c r="AQ38" s="52">
        <f>IF('Course-Grain Only Test'!C38="BTR",1,0)</f>
        <v>0</v>
      </c>
      <c r="AR38" s="52">
        <f>IF('Course-Grain Only Test'!C38="Self Propelled Artillery",1,0)</f>
        <v>0</v>
      </c>
      <c r="AS38" s="52">
        <f>IF('Course-Grain Only Test'!C38="Air Defense",1,0)</f>
        <v>0</v>
      </c>
      <c r="AT38" s="52">
        <f>IF('Course-Grain Only Test'!C38="MT_LB",1,0)</f>
        <v>0</v>
      </c>
      <c r="AU38" s="52">
        <f>IF('Course-Grain Only Test'!C38="BMD",1,0)</f>
        <v>0</v>
      </c>
      <c r="AV38" s="52">
        <v>1</v>
      </c>
      <c r="AW38" s="52">
        <v>1</v>
      </c>
      <c r="AX38" s="52">
        <v>1</v>
      </c>
      <c r="AY38" s="52">
        <f t="shared" si="0"/>
        <v>0</v>
      </c>
      <c r="AZ38" s="52">
        <v>0</v>
      </c>
      <c r="BA38" s="52">
        <v>0</v>
      </c>
      <c r="BB38" s="52">
        <v>0</v>
      </c>
      <c r="BC38" s="52">
        <v>0</v>
      </c>
      <c r="BD38" s="52">
        <v>1</v>
      </c>
      <c r="BE38" s="52">
        <f>IF(AND(Testing!D38 = "Tank", 'Course-Grain Only Test'!C38 &lt;&gt; "Tank"),1,0)</f>
        <v>0</v>
      </c>
      <c r="BF38" s="52">
        <f>IF(AND(Testing!D38 = "BMP", 'Course-Grain Only Test'!C38 &lt;&gt; "BMP"),1,0)</f>
        <v>0</v>
      </c>
      <c r="BG38" s="52">
        <f>IF(AND(Testing!D38 = "BTR", 'Course-Grain Only Test'!C38 &lt;&gt; "BTR"),1,0)</f>
        <v>0</v>
      </c>
      <c r="BH38" s="52">
        <f>IF(AND(Testing!D38 = "Self Propelled Artilley", 'Course-Grain Only Test'!C38 &lt;&gt; "Self Propelled Artillery"),1,0)</f>
        <v>0</v>
      </c>
      <c r="BI38" s="52">
        <f>IF(AND(Testing!D38 = "Air Defense", 'Course-Grain Only Test'!C38 &lt;&gt; "Air Defense"),1,0)</f>
        <v>0</v>
      </c>
      <c r="BJ38" s="52">
        <f>IF(AND(Testing!D38 = "MT_LB", 'Course-Grain Only Test'!C38 &lt;&gt; "MT_LB"),1,0)</f>
        <v>0</v>
      </c>
      <c r="BK38" s="52">
        <f>IF(AND(Testing!D38 = "BMD", 'Course-Grain Only Test'!C38 &lt;&gt; "BMD"),1,0)</f>
        <v>0</v>
      </c>
      <c r="BL38" s="52">
        <f>IF(Testing!E38="2S19_MSTA",1,0)</f>
        <v>0</v>
      </c>
      <c r="BM38" s="54">
        <f>IF(Testing!E38="30N6E",1,0)</f>
        <v>0</v>
      </c>
      <c r="BN38" s="52">
        <f>IF(Testing!E38="BM-30",1,0)</f>
        <v>0</v>
      </c>
      <c r="BO38" s="52">
        <f>IF(Testing!E38="BMD",1,0)</f>
        <v>0</v>
      </c>
      <c r="BP38" s="52">
        <f>IF(Testing!E38="BMP-1",1,0)</f>
        <v>0</v>
      </c>
      <c r="BQ38" s="52">
        <f>IF(Testing!E38="BMP-2",1,0)</f>
        <v>1</v>
      </c>
      <c r="BR38" s="52">
        <f>IF(Testing!E38="BMP-T15",1,0)</f>
        <v>0</v>
      </c>
      <c r="BS38" s="54">
        <f>IF(Testing!E38="BRDM",1,0)</f>
        <v>0</v>
      </c>
      <c r="BT38" s="54">
        <f>IF(Testing!E38="BTR-60",1,0)</f>
        <v>0</v>
      </c>
      <c r="BU38" s="52">
        <f>IF(Testing!E38="BTR-70",1,0)</f>
        <v>0</v>
      </c>
      <c r="BV38" s="52">
        <f>IF(Testing!E38="BTR-80",1,0)</f>
        <v>0</v>
      </c>
      <c r="BW38" s="52">
        <f>IF(Testing!E38="D-30",1,0)</f>
        <v>0</v>
      </c>
      <c r="BX38" s="52">
        <f>IF(Testing!E38="Iskander",1,0)</f>
        <v>0</v>
      </c>
      <c r="BY38" s="52">
        <f>IF(Testing!E38="MT_LB",1,0)</f>
        <v>0</v>
      </c>
      <c r="BZ38" s="52">
        <f>IF(Testing!E38="Pantsir-S1",1,0)</f>
        <v>0</v>
      </c>
      <c r="CA38" s="52">
        <f>IF(Testing!E38="Rs-24",1,0)</f>
        <v>0</v>
      </c>
      <c r="CB38" s="52">
        <f>IF(Testing!E38="T-14",1,0)</f>
        <v>0</v>
      </c>
      <c r="CC38" s="52">
        <f>IF(Testing!E38="T-62",1,0)</f>
        <v>0</v>
      </c>
      <c r="CD38" s="52">
        <f>IF(Testing!E38="T-64",1,0)</f>
        <v>0</v>
      </c>
      <c r="CE38" s="52">
        <f>IF(Testing!E38="T-72",1,0)</f>
        <v>0</v>
      </c>
      <c r="CF38" s="52">
        <f>IF(Testing!E38="T-80",1,0)</f>
        <v>0</v>
      </c>
      <c r="CG38" s="52">
        <f>IF(Testing!E38="T-90",1,0)</f>
        <v>0</v>
      </c>
      <c r="CH38" s="52">
        <f>IF(Testing!E38="Tornado",1,0)</f>
        <v>0</v>
      </c>
      <c r="CI38" s="52">
        <f>IF(Testing!E38="TOS-1",1,0)</f>
        <v>0</v>
      </c>
    </row>
    <row r="39" spans="1:87" ht="15">
      <c r="A39" s="49" t="s">
        <v>1621</v>
      </c>
      <c r="B39" s="50">
        <v>0</v>
      </c>
      <c r="C39" s="50">
        <v>1</v>
      </c>
      <c r="D39" s="50">
        <v>0</v>
      </c>
      <c r="E39" s="51">
        <v>0</v>
      </c>
      <c r="F39" s="51">
        <v>1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51">
        <v>0</v>
      </c>
      <c r="AD39" s="51">
        <v>0</v>
      </c>
      <c r="AE39" s="51">
        <v>0</v>
      </c>
      <c r="AF39" s="51">
        <v>0</v>
      </c>
      <c r="AG39" s="51">
        <v>0</v>
      </c>
      <c r="AH39" s="52">
        <f>IF(Testing!D39="Tank",1,0)</f>
        <v>0</v>
      </c>
      <c r="AI39" s="52">
        <f>IF(Testing!D39="BMP",1,0)</f>
        <v>0</v>
      </c>
      <c r="AJ39" s="52">
        <f>IF(Testing!D39="BTR",1,0)</f>
        <v>1</v>
      </c>
      <c r="AK39" s="52">
        <f>IF(Testing!D39="Self Propelled Artillery",1,0)</f>
        <v>0</v>
      </c>
      <c r="AL39" s="53">
        <f>IF(Testing!D39="Air Defense",1,0)</f>
        <v>0</v>
      </c>
      <c r="AM39" s="53">
        <f>IF(Testing!D39="MT_LB",1,0)</f>
        <v>0</v>
      </c>
      <c r="AN39" s="52">
        <f>IF(Testing!D39="BMD",1,0)</f>
        <v>0</v>
      </c>
      <c r="AO39" s="52">
        <f>IF('Course-Grain Only Test'!C39="Tank",1,0)</f>
        <v>0</v>
      </c>
      <c r="AP39" s="52">
        <f>IF('Course-Grain Only Test'!C39="BMP",1,0)</f>
        <v>0</v>
      </c>
      <c r="AQ39" s="52">
        <f>IF('Course-Grain Only Test'!C39="BTR",1,0)</f>
        <v>1</v>
      </c>
      <c r="AR39" s="52">
        <f>IF('Course-Grain Only Test'!C39="Self Propelled Artillery",1,0)</f>
        <v>0</v>
      </c>
      <c r="AS39" s="52">
        <f>IF('Course-Grain Only Test'!C39="Air Defense",1,0)</f>
        <v>0</v>
      </c>
      <c r="AT39" s="52">
        <f>IF('Course-Grain Only Test'!C39="MT_LB",1,0)</f>
        <v>0</v>
      </c>
      <c r="AU39" s="52">
        <f>IF('Course-Grain Only Test'!C39="BMD",1,0)</f>
        <v>0</v>
      </c>
      <c r="AV39" s="52">
        <v>0</v>
      </c>
      <c r="AW39" s="52">
        <v>0</v>
      </c>
      <c r="AX39" s="52">
        <v>0</v>
      </c>
      <c r="AY39" s="52">
        <f t="shared" si="0"/>
        <v>1</v>
      </c>
      <c r="AZ39" s="52">
        <v>0</v>
      </c>
      <c r="BA39" s="52">
        <v>0</v>
      </c>
      <c r="BB39" s="52">
        <v>0</v>
      </c>
      <c r="BC39" s="52">
        <v>0</v>
      </c>
      <c r="BD39" s="52">
        <v>1</v>
      </c>
      <c r="BE39" s="52">
        <f>IF(AND(Testing!D39 = "Tank", 'Course-Grain Only Test'!C39 &lt;&gt; "Tank"),1,0)</f>
        <v>0</v>
      </c>
      <c r="BF39" s="52">
        <f>IF(AND(Testing!D39 = "BMP", 'Course-Grain Only Test'!C39 &lt;&gt; "BMP"),1,0)</f>
        <v>0</v>
      </c>
      <c r="BG39" s="52">
        <f>IF(AND(Testing!D39 = "BTR", 'Course-Grain Only Test'!C39 &lt;&gt; "BTR"),1,0)</f>
        <v>0</v>
      </c>
      <c r="BH39" s="52">
        <f>IF(AND(Testing!D39 = "Self Propelled Artilley", 'Course-Grain Only Test'!C39 &lt;&gt; "Self Propelled Artillery"),1,0)</f>
        <v>0</v>
      </c>
      <c r="BI39" s="52">
        <f>IF(AND(Testing!D39 = "Air Defense", 'Course-Grain Only Test'!C39 &lt;&gt; "Air Defense"),1,0)</f>
        <v>0</v>
      </c>
      <c r="BJ39" s="52">
        <f>IF(AND(Testing!D39 = "MT_LB", 'Course-Grain Only Test'!C39 &lt;&gt; "MT_LB"),1,0)</f>
        <v>0</v>
      </c>
      <c r="BK39" s="52">
        <f>IF(AND(Testing!D39 = "BMD", 'Course-Grain Only Test'!C39 &lt;&gt; "BMD"),1,0)</f>
        <v>0</v>
      </c>
      <c r="BL39" s="52">
        <f>IF(Testing!E39="2S19_MSTA",1,0)</f>
        <v>0</v>
      </c>
      <c r="BM39" s="54">
        <f>IF(Testing!E39="30N6E",1,0)</f>
        <v>0</v>
      </c>
      <c r="BN39" s="52">
        <f>IF(Testing!E39="BM-30",1,0)</f>
        <v>0</v>
      </c>
      <c r="BO39" s="52">
        <f>IF(Testing!E39="BMD",1,0)</f>
        <v>0</v>
      </c>
      <c r="BP39" s="52">
        <f>IF(Testing!E39="BMP-1",1,0)</f>
        <v>0</v>
      </c>
      <c r="BQ39" s="52">
        <f>IF(Testing!E39="BMP-2",1,0)</f>
        <v>0</v>
      </c>
      <c r="BR39" s="52">
        <f>IF(Testing!E39="BMP-T15",1,0)</f>
        <v>0</v>
      </c>
      <c r="BS39" s="54">
        <f>IF(Testing!E39="BRDM",1,0)</f>
        <v>0</v>
      </c>
      <c r="BT39" s="54">
        <f>IF(Testing!E39="BTR-60",1,0)</f>
        <v>0</v>
      </c>
      <c r="BU39" s="52">
        <f>IF(Testing!E39="BTR-70",1,0)</f>
        <v>1</v>
      </c>
      <c r="BV39" s="52">
        <f>IF(Testing!E39="BTR-80",1,0)</f>
        <v>0</v>
      </c>
      <c r="BW39" s="52">
        <f>IF(Testing!E39="D-30",1,0)</f>
        <v>0</v>
      </c>
      <c r="BX39" s="52">
        <f>IF(Testing!E39="Iskander",1,0)</f>
        <v>0</v>
      </c>
      <c r="BY39" s="52">
        <f>IF(Testing!E39="MT_LB",1,0)</f>
        <v>0</v>
      </c>
      <c r="BZ39" s="52">
        <f>IF(Testing!E39="Pantsir-S1",1,0)</f>
        <v>0</v>
      </c>
      <c r="CA39" s="52">
        <f>IF(Testing!E39="Rs-24",1,0)</f>
        <v>0</v>
      </c>
      <c r="CB39" s="52">
        <f>IF(Testing!E39="T-14",1,0)</f>
        <v>0</v>
      </c>
      <c r="CC39" s="52">
        <f>IF(Testing!E39="T-62",1,0)</f>
        <v>0</v>
      </c>
      <c r="CD39" s="52">
        <f>IF(Testing!E39="T-64",1,0)</f>
        <v>0</v>
      </c>
      <c r="CE39" s="52">
        <f>IF(Testing!E39="T-72",1,0)</f>
        <v>0</v>
      </c>
      <c r="CF39" s="52">
        <f>IF(Testing!E39="T-80",1,0)</f>
        <v>0</v>
      </c>
      <c r="CG39" s="52">
        <f>IF(Testing!E39="T-90",1,0)</f>
        <v>0</v>
      </c>
      <c r="CH39" s="52">
        <f>IF(Testing!E39="Tornado",1,0)</f>
        <v>0</v>
      </c>
      <c r="CI39" s="52">
        <f>IF(Testing!E39="TOS-1",1,0)</f>
        <v>0</v>
      </c>
    </row>
    <row r="40" spans="1:87" ht="15">
      <c r="A40" s="49" t="s">
        <v>1645</v>
      </c>
      <c r="B40" s="50">
        <v>0</v>
      </c>
      <c r="C40" s="50">
        <v>1</v>
      </c>
      <c r="D40" s="50">
        <v>0</v>
      </c>
      <c r="E40" s="51">
        <v>0</v>
      </c>
      <c r="F40" s="51">
        <v>0</v>
      </c>
      <c r="G40" s="51">
        <v>1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1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51">
        <v>0</v>
      </c>
      <c r="AD40" s="51">
        <v>0</v>
      </c>
      <c r="AE40" s="51">
        <v>0</v>
      </c>
      <c r="AF40" s="51">
        <v>0</v>
      </c>
      <c r="AG40" s="51">
        <v>0</v>
      </c>
      <c r="AH40" s="52">
        <f>IF(Testing!D40="Tank",1,0)</f>
        <v>0</v>
      </c>
      <c r="AI40" s="52">
        <f>IF(Testing!D40="BMP",1,0)</f>
        <v>1</v>
      </c>
      <c r="AJ40" s="52">
        <f>IF(Testing!D40="BTR",1,0)</f>
        <v>0</v>
      </c>
      <c r="AK40" s="52">
        <f>IF(Testing!D40="Self Propelled Artillery",1,0)</f>
        <v>0</v>
      </c>
      <c r="AL40" s="53">
        <f>IF(Testing!D40="Air Defense",1,0)</f>
        <v>0</v>
      </c>
      <c r="AM40" s="53">
        <f>IF(Testing!D40="MT_LB",1,0)</f>
        <v>0</v>
      </c>
      <c r="AN40" s="52">
        <f>IF(Testing!D40="BMD",1,0)</f>
        <v>0</v>
      </c>
      <c r="AO40" s="52">
        <f>IF('Course-Grain Only Test'!C40="Tank",1,0)</f>
        <v>0</v>
      </c>
      <c r="AP40" s="52">
        <f>IF('Course-Grain Only Test'!C40="BMP",1,0)</f>
        <v>1</v>
      </c>
      <c r="AQ40" s="52">
        <f>IF('Course-Grain Only Test'!C40="BTR",1,0)</f>
        <v>0</v>
      </c>
      <c r="AR40" s="52">
        <f>IF('Course-Grain Only Test'!C40="Self Propelled Artillery",1,0)</f>
        <v>0</v>
      </c>
      <c r="AS40" s="52">
        <f>IF('Course-Grain Only Test'!C40="Air Defense",1,0)</f>
        <v>0</v>
      </c>
      <c r="AT40" s="52">
        <f>IF('Course-Grain Only Test'!C40="MT_LB",1,0)</f>
        <v>0</v>
      </c>
      <c r="AU40" s="52">
        <f>IF('Course-Grain Only Test'!C40="BMD",1,0)</f>
        <v>0</v>
      </c>
      <c r="AV40" s="52">
        <v>1</v>
      </c>
      <c r="AW40" s="52">
        <v>0</v>
      </c>
      <c r="AX40" s="52">
        <v>1</v>
      </c>
      <c r="AY40" s="52">
        <f t="shared" si="0"/>
        <v>1</v>
      </c>
      <c r="AZ40" s="52">
        <v>0</v>
      </c>
      <c r="BA40" s="52">
        <v>0</v>
      </c>
      <c r="BB40" s="52">
        <v>0</v>
      </c>
      <c r="BC40" s="52">
        <v>0</v>
      </c>
      <c r="BD40" s="52">
        <v>1</v>
      </c>
      <c r="BE40" s="52">
        <f>IF(AND(Testing!D40 = "Tank", 'Course-Grain Only Test'!C40 &lt;&gt; "Tank"),1,0)</f>
        <v>0</v>
      </c>
      <c r="BF40" s="52">
        <f>IF(AND(Testing!D40 = "BMP", 'Course-Grain Only Test'!C40 &lt;&gt; "BMP"),1,0)</f>
        <v>0</v>
      </c>
      <c r="BG40" s="52">
        <f>IF(AND(Testing!D40 = "BTR", 'Course-Grain Only Test'!C40 &lt;&gt; "BTR"),1,0)</f>
        <v>0</v>
      </c>
      <c r="BH40" s="52">
        <f>IF(AND(Testing!D40 = "Self Propelled Artilley", 'Course-Grain Only Test'!C40 &lt;&gt; "Self Propelled Artillery"),1,0)</f>
        <v>0</v>
      </c>
      <c r="BI40" s="52">
        <f>IF(AND(Testing!D40 = "Air Defense", 'Course-Grain Only Test'!C40 &lt;&gt; "Air Defense"),1,0)</f>
        <v>0</v>
      </c>
      <c r="BJ40" s="52">
        <f>IF(AND(Testing!D40 = "MT_LB", 'Course-Grain Only Test'!C40 &lt;&gt; "MT_LB"),1,0)</f>
        <v>0</v>
      </c>
      <c r="BK40" s="52">
        <f>IF(AND(Testing!D40 = "BMD", 'Course-Grain Only Test'!C40 &lt;&gt; "BMD"),1,0)</f>
        <v>0</v>
      </c>
      <c r="BL40" s="52">
        <f>IF(Testing!E40="2S19_MSTA",1,0)</f>
        <v>0</v>
      </c>
      <c r="BM40" s="54">
        <f>IF(Testing!E40="30N6E",1,0)</f>
        <v>0</v>
      </c>
      <c r="BN40" s="52">
        <f>IF(Testing!E40="BM-30",1,0)</f>
        <v>0</v>
      </c>
      <c r="BO40" s="52">
        <f>IF(Testing!E40="BMD",1,0)</f>
        <v>0</v>
      </c>
      <c r="BP40" s="52">
        <f>IF(Testing!E40="BMP-1",1,0)</f>
        <v>0</v>
      </c>
      <c r="BQ40" s="52">
        <f>IF(Testing!E40="BMP-2",1,0)</f>
        <v>1</v>
      </c>
      <c r="BR40" s="52">
        <f>IF(Testing!E40="BMP-T15",1,0)</f>
        <v>0</v>
      </c>
      <c r="BS40" s="54">
        <f>IF(Testing!E40="BRDM",1,0)</f>
        <v>0</v>
      </c>
      <c r="BT40" s="54">
        <f>IF(Testing!E40="BTR-60",1,0)</f>
        <v>0</v>
      </c>
      <c r="BU40" s="52">
        <f>IF(Testing!E40="BTR-70",1,0)</f>
        <v>0</v>
      </c>
      <c r="BV40" s="52">
        <f>IF(Testing!E40="BTR-80",1,0)</f>
        <v>0</v>
      </c>
      <c r="BW40" s="52">
        <f>IF(Testing!E40="D-30",1,0)</f>
        <v>0</v>
      </c>
      <c r="BX40" s="52">
        <f>IF(Testing!E40="Iskander",1,0)</f>
        <v>0</v>
      </c>
      <c r="BY40" s="52">
        <f>IF(Testing!E40="MT_LB",1,0)</f>
        <v>0</v>
      </c>
      <c r="BZ40" s="52">
        <f>IF(Testing!E40="Pantsir-S1",1,0)</f>
        <v>0</v>
      </c>
      <c r="CA40" s="52">
        <f>IF(Testing!E40="Rs-24",1,0)</f>
        <v>0</v>
      </c>
      <c r="CB40" s="52">
        <f>IF(Testing!E40="T-14",1,0)</f>
        <v>0</v>
      </c>
      <c r="CC40" s="52">
        <f>IF(Testing!E40="T-62",1,0)</f>
        <v>0</v>
      </c>
      <c r="CD40" s="52">
        <f>IF(Testing!E40="T-64",1,0)</f>
        <v>0</v>
      </c>
      <c r="CE40" s="52">
        <f>IF(Testing!E40="T-72",1,0)</f>
        <v>0</v>
      </c>
      <c r="CF40" s="52">
        <f>IF(Testing!E40="T-80",1,0)</f>
        <v>0</v>
      </c>
      <c r="CG40" s="52">
        <f>IF(Testing!E40="T-90",1,0)</f>
        <v>0</v>
      </c>
      <c r="CH40" s="52">
        <f>IF(Testing!E40="Tornado",1,0)</f>
        <v>0</v>
      </c>
      <c r="CI40" s="52">
        <f>IF(Testing!E40="TOS-1",1,0)</f>
        <v>0</v>
      </c>
    </row>
    <row r="41" spans="1:87" ht="15">
      <c r="A41" s="49" t="s">
        <v>1693</v>
      </c>
      <c r="B41" s="50">
        <v>0</v>
      </c>
      <c r="C41" s="50">
        <v>1</v>
      </c>
      <c r="D41" s="50">
        <v>0</v>
      </c>
      <c r="E41" s="51">
        <v>0</v>
      </c>
      <c r="F41" s="51">
        <v>0</v>
      </c>
      <c r="G41" s="51">
        <v>0</v>
      </c>
      <c r="H41" s="51">
        <v>1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1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  <c r="AC41" s="51">
        <v>0</v>
      </c>
      <c r="AD41" s="51">
        <v>0</v>
      </c>
      <c r="AE41" s="51">
        <v>0</v>
      </c>
      <c r="AF41" s="51">
        <v>0</v>
      </c>
      <c r="AG41" s="51">
        <v>0</v>
      </c>
      <c r="AH41" s="52">
        <f>IF(Testing!D41="Tank",1,0)</f>
        <v>0</v>
      </c>
      <c r="AI41" s="52">
        <f>IF(Testing!D41="BMP",1,0)</f>
        <v>0</v>
      </c>
      <c r="AJ41" s="52">
        <f>IF(Testing!D41="BTR",1,0)</f>
        <v>1</v>
      </c>
      <c r="AK41" s="52">
        <f>IF(Testing!D41="Self Propelled Artillery",1,0)</f>
        <v>0</v>
      </c>
      <c r="AL41" s="53">
        <f>IF(Testing!D41="Air Defense",1,0)</f>
        <v>0</v>
      </c>
      <c r="AM41" s="53">
        <f>IF(Testing!D41="MT_LB",1,0)</f>
        <v>0</v>
      </c>
      <c r="AN41" s="52">
        <f>IF(Testing!D41="BMD",1,0)</f>
        <v>0</v>
      </c>
      <c r="AO41" s="52">
        <f>IF('Course-Grain Only Test'!C41="Tank",1,0)</f>
        <v>0</v>
      </c>
      <c r="AP41" s="52">
        <f>IF('Course-Grain Only Test'!C41="BMP",1,0)</f>
        <v>0</v>
      </c>
      <c r="AQ41" s="52">
        <f>IF('Course-Grain Only Test'!C41="BTR",1,0)</f>
        <v>1</v>
      </c>
      <c r="AR41" s="52">
        <f>IF('Course-Grain Only Test'!C41="Self Propelled Artillery",1,0)</f>
        <v>0</v>
      </c>
      <c r="AS41" s="52">
        <f>IF('Course-Grain Only Test'!C41="Air Defense",1,0)</f>
        <v>0</v>
      </c>
      <c r="AT41" s="52">
        <f>IF('Course-Grain Only Test'!C41="MT_LB",1,0)</f>
        <v>0</v>
      </c>
      <c r="AU41" s="52">
        <f>IF('Course-Grain Only Test'!C41="BMD",1,0)</f>
        <v>0</v>
      </c>
      <c r="AV41" s="52">
        <v>1</v>
      </c>
      <c r="AW41" s="52">
        <v>1</v>
      </c>
      <c r="AX41" s="52">
        <v>1</v>
      </c>
      <c r="AY41" s="52">
        <f t="shared" si="0"/>
        <v>0</v>
      </c>
      <c r="AZ41" s="52">
        <v>0</v>
      </c>
      <c r="BA41" s="52">
        <v>1</v>
      </c>
      <c r="BB41" s="52">
        <v>0</v>
      </c>
      <c r="BC41" s="52">
        <v>0</v>
      </c>
      <c r="BD41" s="52">
        <v>1</v>
      </c>
      <c r="BE41" s="52">
        <f>IF(AND(Testing!D41 = "Tank", 'Course-Grain Only Test'!C41 &lt;&gt; "Tank"),1,0)</f>
        <v>0</v>
      </c>
      <c r="BF41" s="52">
        <f>IF(AND(Testing!D41 = "BMP", 'Course-Grain Only Test'!C41 &lt;&gt; "BMP"),1,0)</f>
        <v>0</v>
      </c>
      <c r="BG41" s="52">
        <f>IF(AND(Testing!D41 = "BTR", 'Course-Grain Only Test'!C41 &lt;&gt; "BTR"),1,0)</f>
        <v>0</v>
      </c>
      <c r="BH41" s="52">
        <f>IF(AND(Testing!D41 = "Self Propelled Artilley", 'Course-Grain Only Test'!C41 &lt;&gt; "Self Propelled Artillery"),1,0)</f>
        <v>0</v>
      </c>
      <c r="BI41" s="52">
        <f>IF(AND(Testing!D41 = "Air Defense", 'Course-Grain Only Test'!C41 &lt;&gt; "Air Defense"),1,0)</f>
        <v>0</v>
      </c>
      <c r="BJ41" s="52">
        <f>IF(AND(Testing!D41 = "MT_LB", 'Course-Grain Only Test'!C41 &lt;&gt; "MT_LB"),1,0)</f>
        <v>0</v>
      </c>
      <c r="BK41" s="52">
        <f>IF(AND(Testing!D41 = "BMD", 'Course-Grain Only Test'!C41 &lt;&gt; "BMD"),1,0)</f>
        <v>0</v>
      </c>
      <c r="BL41" s="52">
        <f>IF(Testing!E41="2S19_MSTA",1,0)</f>
        <v>0</v>
      </c>
      <c r="BM41" s="54">
        <f>IF(Testing!E41="30N6E",1,0)</f>
        <v>0</v>
      </c>
      <c r="BN41" s="52">
        <f>IF(Testing!E41="BM-30",1,0)</f>
        <v>0</v>
      </c>
      <c r="BO41" s="52">
        <f>IF(Testing!E41="BMD",1,0)</f>
        <v>0</v>
      </c>
      <c r="BP41" s="52">
        <f>IF(Testing!E41="BMP-1",1,0)</f>
        <v>0</v>
      </c>
      <c r="BQ41" s="52">
        <f>IF(Testing!E41="BMP-2",1,0)</f>
        <v>0</v>
      </c>
      <c r="BR41" s="52">
        <f>IF(Testing!E41="BMP-T15",1,0)</f>
        <v>0</v>
      </c>
      <c r="BS41" s="54">
        <f>IF(Testing!E41="BRDM",1,0)</f>
        <v>0</v>
      </c>
      <c r="BT41" s="54">
        <f>IF(Testing!E41="BTR-60",1,0)</f>
        <v>0</v>
      </c>
      <c r="BU41" s="52">
        <f>IF(Testing!E41="BTR-70",1,0)</f>
        <v>1</v>
      </c>
      <c r="BV41" s="52">
        <f>IF(Testing!E41="BTR-80",1,0)</f>
        <v>0</v>
      </c>
      <c r="BW41" s="52">
        <f>IF(Testing!E41="D-30",1,0)</f>
        <v>0</v>
      </c>
      <c r="BX41" s="52">
        <f>IF(Testing!E41="Iskander",1,0)</f>
        <v>0</v>
      </c>
      <c r="BY41" s="52">
        <f>IF(Testing!E41="MT_LB",1,0)</f>
        <v>0</v>
      </c>
      <c r="BZ41" s="52">
        <f>IF(Testing!E41="Pantsir-S1",1,0)</f>
        <v>0</v>
      </c>
      <c r="CA41" s="52">
        <f>IF(Testing!E41="Rs-24",1,0)</f>
        <v>0</v>
      </c>
      <c r="CB41" s="52">
        <f>IF(Testing!E41="T-14",1,0)</f>
        <v>0</v>
      </c>
      <c r="CC41" s="52">
        <f>IF(Testing!E41="T-62",1,0)</f>
        <v>0</v>
      </c>
      <c r="CD41" s="52">
        <f>IF(Testing!E41="T-64",1,0)</f>
        <v>0</v>
      </c>
      <c r="CE41" s="52">
        <f>IF(Testing!E41="T-72",1,0)</f>
        <v>0</v>
      </c>
      <c r="CF41" s="52">
        <f>IF(Testing!E41="T-80",1,0)</f>
        <v>0</v>
      </c>
      <c r="CG41" s="52">
        <f>IF(Testing!E41="T-90",1,0)</f>
        <v>0</v>
      </c>
      <c r="CH41" s="52">
        <f>IF(Testing!E41="Tornado",1,0)</f>
        <v>0</v>
      </c>
      <c r="CI41" s="52">
        <f>IF(Testing!E41="TOS-1",1,0)</f>
        <v>0</v>
      </c>
    </row>
    <row r="42" spans="1:87" ht="15">
      <c r="A42" s="49" t="s">
        <v>1622</v>
      </c>
      <c r="B42" s="50">
        <v>0</v>
      </c>
      <c r="C42" s="50">
        <v>1</v>
      </c>
      <c r="D42" s="50">
        <v>0</v>
      </c>
      <c r="E42" s="51">
        <v>0</v>
      </c>
      <c r="F42" s="51">
        <v>1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2">
        <f>IF(Testing!D42="Tank",1,0)</f>
        <v>0</v>
      </c>
      <c r="AI42" s="52">
        <f>IF(Testing!D42="BMP",1,0)</f>
        <v>0</v>
      </c>
      <c r="AJ42" s="52">
        <f>IF(Testing!D42="BTR",1,0)</f>
        <v>0</v>
      </c>
      <c r="AK42" s="52">
        <f>IF(Testing!D42="Self Propelled Artillery",1,0)</f>
        <v>0</v>
      </c>
      <c r="AL42" s="53">
        <f>IF(Testing!D42="Air Defense",1,0)</f>
        <v>0</v>
      </c>
      <c r="AM42" s="53">
        <f>IF(Testing!D42="MT_LB",1,0)</f>
        <v>0</v>
      </c>
      <c r="AN42" s="52">
        <f>IF(Testing!D42="BMD",1,0)</f>
        <v>1</v>
      </c>
      <c r="AO42" s="52">
        <f>IF('Course-Grain Only Test'!C42="Tank",1,0)</f>
        <v>0</v>
      </c>
      <c r="AP42" s="52">
        <f>IF('Course-Grain Only Test'!C42="BMP",1,0)</f>
        <v>0</v>
      </c>
      <c r="AQ42" s="52">
        <f>IF('Course-Grain Only Test'!C42="BTR",1,0)</f>
        <v>0</v>
      </c>
      <c r="AR42" s="52">
        <f>IF('Course-Grain Only Test'!C42="Self Propelled Artillery",1,0)</f>
        <v>0</v>
      </c>
      <c r="AS42" s="52">
        <f>IF('Course-Grain Only Test'!C42="Air Defense",1,0)</f>
        <v>0</v>
      </c>
      <c r="AT42" s="52">
        <f>IF('Course-Grain Only Test'!C42="MT_LB",1,0)</f>
        <v>0</v>
      </c>
      <c r="AU42" s="52">
        <f>IF('Course-Grain Only Test'!C42="BMD",1,0)</f>
        <v>1</v>
      </c>
      <c r="AV42" s="52">
        <v>1</v>
      </c>
      <c r="AW42" s="52">
        <v>1</v>
      </c>
      <c r="AX42" s="52">
        <v>1</v>
      </c>
      <c r="AY42" s="52">
        <f t="shared" si="0"/>
        <v>0</v>
      </c>
      <c r="AZ42" s="52">
        <v>0</v>
      </c>
      <c r="BA42" s="52">
        <v>0</v>
      </c>
      <c r="BB42" s="52">
        <v>0</v>
      </c>
      <c r="BC42" s="52">
        <v>0</v>
      </c>
      <c r="BD42" s="52">
        <v>1</v>
      </c>
      <c r="BE42" s="52">
        <f>IF(AND(Testing!D42 = "Tank", 'Course-Grain Only Test'!C42 &lt;&gt; "Tank"),1,0)</f>
        <v>0</v>
      </c>
      <c r="BF42" s="52">
        <f>IF(AND(Testing!D42 = "BMP", 'Course-Grain Only Test'!C42 &lt;&gt; "BMP"),1,0)</f>
        <v>0</v>
      </c>
      <c r="BG42" s="52">
        <f>IF(AND(Testing!D42 = "BTR", 'Course-Grain Only Test'!C42 &lt;&gt; "BTR"),1,0)</f>
        <v>0</v>
      </c>
      <c r="BH42" s="52">
        <f>IF(AND(Testing!D42 = "Self Propelled Artilley", 'Course-Grain Only Test'!C42 &lt;&gt; "Self Propelled Artillery"),1,0)</f>
        <v>0</v>
      </c>
      <c r="BI42" s="52">
        <f>IF(AND(Testing!D42 = "Air Defense", 'Course-Grain Only Test'!C42 &lt;&gt; "Air Defense"),1,0)</f>
        <v>0</v>
      </c>
      <c r="BJ42" s="52">
        <f>IF(AND(Testing!D42 = "MT_LB", 'Course-Grain Only Test'!C42 &lt;&gt; "MT_LB"),1,0)</f>
        <v>0</v>
      </c>
      <c r="BK42" s="52">
        <f>IF(AND(Testing!D42 = "BMD", 'Course-Grain Only Test'!C42 &lt;&gt; "BMD"),1,0)</f>
        <v>0</v>
      </c>
      <c r="BL42" s="52">
        <f>IF(Testing!E42="2S19_MSTA",1,0)</f>
        <v>0</v>
      </c>
      <c r="BM42" s="54">
        <f>IF(Testing!E42="30N6E",1,0)</f>
        <v>0</v>
      </c>
      <c r="BN42" s="52">
        <f>IF(Testing!E42="BM-30",1,0)</f>
        <v>0</v>
      </c>
      <c r="BO42" s="52">
        <f>IF(Testing!E42="BMD",1,0)</f>
        <v>1</v>
      </c>
      <c r="BP42" s="52">
        <f>IF(Testing!E42="BMP-1",1,0)</f>
        <v>0</v>
      </c>
      <c r="BQ42" s="52">
        <f>IF(Testing!E42="BMP-2",1,0)</f>
        <v>0</v>
      </c>
      <c r="BR42" s="52">
        <f>IF(Testing!E42="BMP-T15",1,0)</f>
        <v>0</v>
      </c>
      <c r="BS42" s="54">
        <f>IF(Testing!E42="BRDM",1,0)</f>
        <v>0</v>
      </c>
      <c r="BT42" s="54">
        <f>IF(Testing!E42="BTR-60",1,0)</f>
        <v>0</v>
      </c>
      <c r="BU42" s="52">
        <f>IF(Testing!E42="BTR-70",1,0)</f>
        <v>0</v>
      </c>
      <c r="BV42" s="52">
        <f>IF(Testing!E42="BTR-80",1,0)</f>
        <v>0</v>
      </c>
      <c r="BW42" s="52">
        <f>IF(Testing!E42="D-30",1,0)</f>
        <v>0</v>
      </c>
      <c r="BX42" s="52">
        <f>IF(Testing!E42="Iskander",1,0)</f>
        <v>0</v>
      </c>
      <c r="BY42" s="52">
        <f>IF(Testing!E42="MT_LB",1,0)</f>
        <v>0</v>
      </c>
      <c r="BZ42" s="52">
        <f>IF(Testing!E42="Pantsir-S1",1,0)</f>
        <v>0</v>
      </c>
      <c r="CA42" s="52">
        <f>IF(Testing!E42="Rs-24",1,0)</f>
        <v>0</v>
      </c>
      <c r="CB42" s="52">
        <f>IF(Testing!E42="T-14",1,0)</f>
        <v>0</v>
      </c>
      <c r="CC42" s="52">
        <f>IF(Testing!E42="T-62",1,0)</f>
        <v>0</v>
      </c>
      <c r="CD42" s="52">
        <f>IF(Testing!E42="T-64",1,0)</f>
        <v>0</v>
      </c>
      <c r="CE42" s="52">
        <f>IF(Testing!E42="T-72",1,0)</f>
        <v>0</v>
      </c>
      <c r="CF42" s="52">
        <f>IF(Testing!E42="T-80",1,0)</f>
        <v>0</v>
      </c>
      <c r="CG42" s="52">
        <f>IF(Testing!E42="T-90",1,0)</f>
        <v>0</v>
      </c>
      <c r="CH42" s="52">
        <f>IF(Testing!E42="Tornado",1,0)</f>
        <v>0</v>
      </c>
      <c r="CI42" s="52">
        <f>IF(Testing!E42="TOS-1",1,0)</f>
        <v>0</v>
      </c>
    </row>
    <row r="43" spans="1:87" ht="15">
      <c r="A43" s="49" t="s">
        <v>1646</v>
      </c>
      <c r="B43" s="50">
        <v>0</v>
      </c>
      <c r="C43" s="50">
        <v>1</v>
      </c>
      <c r="D43" s="50">
        <v>0</v>
      </c>
      <c r="E43" s="51">
        <v>0</v>
      </c>
      <c r="F43" s="51">
        <v>0</v>
      </c>
      <c r="G43" s="51">
        <v>1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1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51">
        <v>0</v>
      </c>
      <c r="AD43" s="51">
        <v>0</v>
      </c>
      <c r="AE43" s="51">
        <v>0</v>
      </c>
      <c r="AF43" s="51">
        <v>0</v>
      </c>
      <c r="AG43" s="51">
        <v>0</v>
      </c>
      <c r="AH43" s="52">
        <f>IF(Testing!D43="Tank",1,0)</f>
        <v>0</v>
      </c>
      <c r="AI43" s="52">
        <f>IF(Testing!D43="BMP",1,0)</f>
        <v>1</v>
      </c>
      <c r="AJ43" s="52">
        <f>IF(Testing!D43="BTR",1,0)</f>
        <v>0</v>
      </c>
      <c r="AK43" s="52">
        <f>IF(Testing!D43="Self Propelled Artillery",1,0)</f>
        <v>0</v>
      </c>
      <c r="AL43" s="53">
        <f>IF(Testing!D43="Air Defense",1,0)</f>
        <v>0</v>
      </c>
      <c r="AM43" s="53">
        <f>IF(Testing!D43="MT_LB",1,0)</f>
        <v>0</v>
      </c>
      <c r="AN43" s="52">
        <f>IF(Testing!D43="BMD",1,0)</f>
        <v>0</v>
      </c>
      <c r="AO43" s="52">
        <f>IF('Course-Grain Only Test'!C43="Tank",1,0)</f>
        <v>0</v>
      </c>
      <c r="AP43" s="52">
        <f>IF('Course-Grain Only Test'!C43="BMP",1,0)</f>
        <v>1</v>
      </c>
      <c r="AQ43" s="52">
        <f>IF('Course-Grain Only Test'!C43="BTR",1,0)</f>
        <v>0</v>
      </c>
      <c r="AR43" s="52">
        <f>IF('Course-Grain Only Test'!C43="Self Propelled Artillery",1,0)</f>
        <v>0</v>
      </c>
      <c r="AS43" s="52">
        <f>IF('Course-Grain Only Test'!C43="Air Defense",1,0)</f>
        <v>0</v>
      </c>
      <c r="AT43" s="52">
        <f>IF('Course-Grain Only Test'!C43="MT_LB",1,0)</f>
        <v>0</v>
      </c>
      <c r="AU43" s="52">
        <f>IF('Course-Grain Only Test'!C43="BMD",1,0)</f>
        <v>0</v>
      </c>
      <c r="AV43" s="52">
        <v>0</v>
      </c>
      <c r="AW43" s="52">
        <v>0</v>
      </c>
      <c r="AX43" s="52">
        <v>1</v>
      </c>
      <c r="AY43" s="52">
        <f t="shared" si="0"/>
        <v>1</v>
      </c>
      <c r="AZ43" s="52">
        <v>0</v>
      </c>
      <c r="BA43" s="52">
        <v>0</v>
      </c>
      <c r="BB43" s="52">
        <v>0</v>
      </c>
      <c r="BC43" s="52">
        <v>0</v>
      </c>
      <c r="BD43" s="52">
        <v>1</v>
      </c>
      <c r="BE43" s="52">
        <f>IF(AND(Testing!D43 = "Tank", 'Course-Grain Only Test'!C43 &lt;&gt; "Tank"),1,0)</f>
        <v>0</v>
      </c>
      <c r="BF43" s="52">
        <f>IF(AND(Testing!D43 = "BMP", 'Course-Grain Only Test'!C43 &lt;&gt; "BMP"),1,0)</f>
        <v>0</v>
      </c>
      <c r="BG43" s="52">
        <f>IF(AND(Testing!D43 = "BTR", 'Course-Grain Only Test'!C43 &lt;&gt; "BTR"),1,0)</f>
        <v>0</v>
      </c>
      <c r="BH43" s="52">
        <f>IF(AND(Testing!D43 = "Self Propelled Artilley", 'Course-Grain Only Test'!C43 &lt;&gt; "Self Propelled Artillery"),1,0)</f>
        <v>0</v>
      </c>
      <c r="BI43" s="52">
        <f>IF(AND(Testing!D43 = "Air Defense", 'Course-Grain Only Test'!C43 &lt;&gt; "Air Defense"),1,0)</f>
        <v>0</v>
      </c>
      <c r="BJ43" s="52">
        <f>IF(AND(Testing!D43 = "MT_LB", 'Course-Grain Only Test'!C43 &lt;&gt; "MT_LB"),1,0)</f>
        <v>0</v>
      </c>
      <c r="BK43" s="52">
        <f>IF(AND(Testing!D43 = "BMD", 'Course-Grain Only Test'!C43 &lt;&gt; "BMD"),1,0)</f>
        <v>0</v>
      </c>
      <c r="BL43" s="52">
        <f>IF(Testing!E43="2S19_MSTA",1,0)</f>
        <v>0</v>
      </c>
      <c r="BM43" s="54">
        <f>IF(Testing!E43="30N6E",1,0)</f>
        <v>0</v>
      </c>
      <c r="BN43" s="52">
        <f>IF(Testing!E43="BM-30",1,0)</f>
        <v>0</v>
      </c>
      <c r="BO43" s="52">
        <f>IF(Testing!E43="BMD",1,0)</f>
        <v>0</v>
      </c>
      <c r="BP43" s="52">
        <f>IF(Testing!E43="BMP-1",1,0)</f>
        <v>0</v>
      </c>
      <c r="BQ43" s="52">
        <f>IF(Testing!E43="BMP-2",1,0)</f>
        <v>1</v>
      </c>
      <c r="BR43" s="52">
        <f>IF(Testing!E43="BMP-T15",1,0)</f>
        <v>0</v>
      </c>
      <c r="BS43" s="54">
        <f>IF(Testing!E43="BRDM",1,0)</f>
        <v>0</v>
      </c>
      <c r="BT43" s="54">
        <f>IF(Testing!E43="BTR-60",1,0)</f>
        <v>0</v>
      </c>
      <c r="BU43" s="52">
        <f>IF(Testing!E43="BTR-70",1,0)</f>
        <v>0</v>
      </c>
      <c r="BV43" s="52">
        <f>IF(Testing!E43="BTR-80",1,0)</f>
        <v>0</v>
      </c>
      <c r="BW43" s="52">
        <f>IF(Testing!E43="D-30",1,0)</f>
        <v>0</v>
      </c>
      <c r="BX43" s="52">
        <f>IF(Testing!E43="Iskander",1,0)</f>
        <v>0</v>
      </c>
      <c r="BY43" s="52">
        <f>IF(Testing!E43="MT_LB",1,0)</f>
        <v>0</v>
      </c>
      <c r="BZ43" s="52">
        <f>IF(Testing!E43="Pantsir-S1",1,0)</f>
        <v>0</v>
      </c>
      <c r="CA43" s="52">
        <f>IF(Testing!E43="Rs-24",1,0)</f>
        <v>0</v>
      </c>
      <c r="CB43" s="52">
        <f>IF(Testing!E43="T-14",1,0)</f>
        <v>0</v>
      </c>
      <c r="CC43" s="52">
        <f>IF(Testing!E43="T-62",1,0)</f>
        <v>0</v>
      </c>
      <c r="CD43" s="52">
        <f>IF(Testing!E43="T-64",1,0)</f>
        <v>0</v>
      </c>
      <c r="CE43" s="52">
        <f>IF(Testing!E43="T-72",1,0)</f>
        <v>0</v>
      </c>
      <c r="CF43" s="52">
        <f>IF(Testing!E43="T-80",1,0)</f>
        <v>0</v>
      </c>
      <c r="CG43" s="52">
        <f>IF(Testing!E43="T-90",1,0)</f>
        <v>0</v>
      </c>
      <c r="CH43" s="52">
        <f>IF(Testing!E43="Tornado",1,0)</f>
        <v>0</v>
      </c>
      <c r="CI43" s="52">
        <f>IF(Testing!E43="TOS-1",1,0)</f>
        <v>0</v>
      </c>
    </row>
    <row r="44" spans="1:87" ht="15">
      <c r="A44" s="49" t="s">
        <v>1647</v>
      </c>
      <c r="B44" s="50">
        <v>0</v>
      </c>
      <c r="C44" s="50">
        <v>1</v>
      </c>
      <c r="D44" s="50">
        <v>0</v>
      </c>
      <c r="E44" s="51">
        <v>0</v>
      </c>
      <c r="F44" s="51">
        <v>0</v>
      </c>
      <c r="G44" s="51">
        <v>1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1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51">
        <v>0</v>
      </c>
      <c r="AD44" s="51">
        <v>0</v>
      </c>
      <c r="AE44" s="51">
        <v>0</v>
      </c>
      <c r="AF44" s="51">
        <v>0</v>
      </c>
      <c r="AG44" s="51">
        <v>0</v>
      </c>
      <c r="AH44" s="52">
        <f>IF(Testing!D44="Tank",1,0)</f>
        <v>0</v>
      </c>
      <c r="AI44" s="52">
        <f>IF(Testing!D44="BMP",1,0)</f>
        <v>1</v>
      </c>
      <c r="AJ44" s="52">
        <f>IF(Testing!D44="BTR",1,0)</f>
        <v>0</v>
      </c>
      <c r="AK44" s="52">
        <f>IF(Testing!D44="Self Propelled Artillery",1,0)</f>
        <v>0</v>
      </c>
      <c r="AL44" s="53">
        <f>IF(Testing!D44="Air Defense",1,0)</f>
        <v>0</v>
      </c>
      <c r="AM44" s="53">
        <f>IF(Testing!D44="MT_LB",1,0)</f>
        <v>0</v>
      </c>
      <c r="AN44" s="52">
        <f>IF(Testing!D44="BMD",1,0)</f>
        <v>0</v>
      </c>
      <c r="AO44" s="52">
        <f>IF('Course-Grain Only Test'!C44="Tank",1,0)</f>
        <v>0</v>
      </c>
      <c r="AP44" s="52">
        <f>IF('Course-Grain Only Test'!C44="BMP",1,0)</f>
        <v>1</v>
      </c>
      <c r="AQ44" s="52">
        <f>IF('Course-Grain Only Test'!C44="BTR",1,0)</f>
        <v>0</v>
      </c>
      <c r="AR44" s="52">
        <f>IF('Course-Grain Only Test'!C44="Self Propelled Artillery",1,0)</f>
        <v>0</v>
      </c>
      <c r="AS44" s="52">
        <f>IF('Course-Grain Only Test'!C44="Air Defense",1,0)</f>
        <v>0</v>
      </c>
      <c r="AT44" s="52">
        <f>IF('Course-Grain Only Test'!C44="MT_LB",1,0)</f>
        <v>0</v>
      </c>
      <c r="AU44" s="52">
        <f>IF('Course-Grain Only Test'!C44="BMD",1,0)</f>
        <v>0</v>
      </c>
      <c r="AV44" s="52">
        <v>1</v>
      </c>
      <c r="AW44" s="52">
        <v>0</v>
      </c>
      <c r="AX44" s="52">
        <v>1</v>
      </c>
      <c r="AY44" s="52">
        <f t="shared" si="0"/>
        <v>1</v>
      </c>
      <c r="AZ44" s="52">
        <v>0</v>
      </c>
      <c r="BA44" s="52">
        <v>0</v>
      </c>
      <c r="BB44" s="52">
        <v>0</v>
      </c>
      <c r="BC44" s="52">
        <v>0</v>
      </c>
      <c r="BD44" s="52">
        <v>1</v>
      </c>
      <c r="BE44" s="52">
        <f>IF(AND(Testing!D44 = "Tank", 'Course-Grain Only Test'!C44 &lt;&gt; "Tank"),1,0)</f>
        <v>0</v>
      </c>
      <c r="BF44" s="52">
        <f>IF(AND(Testing!D44 = "BMP", 'Course-Grain Only Test'!C44 &lt;&gt; "BMP"),1,0)</f>
        <v>0</v>
      </c>
      <c r="BG44" s="52">
        <f>IF(AND(Testing!D44 = "BTR", 'Course-Grain Only Test'!C44 &lt;&gt; "BTR"),1,0)</f>
        <v>0</v>
      </c>
      <c r="BH44" s="52">
        <f>IF(AND(Testing!D44 = "Self Propelled Artilley", 'Course-Grain Only Test'!C44 &lt;&gt; "Self Propelled Artillery"),1,0)</f>
        <v>0</v>
      </c>
      <c r="BI44" s="52">
        <f>IF(AND(Testing!D44 = "Air Defense", 'Course-Grain Only Test'!C44 &lt;&gt; "Air Defense"),1,0)</f>
        <v>0</v>
      </c>
      <c r="BJ44" s="52">
        <f>IF(AND(Testing!D44 = "MT_LB", 'Course-Grain Only Test'!C44 &lt;&gt; "MT_LB"),1,0)</f>
        <v>0</v>
      </c>
      <c r="BK44" s="52">
        <f>IF(AND(Testing!D44 = "BMD", 'Course-Grain Only Test'!C44 &lt;&gt; "BMD"),1,0)</f>
        <v>0</v>
      </c>
      <c r="BL44" s="52">
        <f>IF(Testing!E44="2S19_MSTA",1,0)</f>
        <v>0</v>
      </c>
      <c r="BM44" s="54">
        <f>IF(Testing!E44="30N6E",1,0)</f>
        <v>0</v>
      </c>
      <c r="BN44" s="52">
        <f>IF(Testing!E44="BM-30",1,0)</f>
        <v>0</v>
      </c>
      <c r="BO44" s="52">
        <f>IF(Testing!E44="BMD",1,0)</f>
        <v>0</v>
      </c>
      <c r="BP44" s="52">
        <f>IF(Testing!E44="BMP-1",1,0)</f>
        <v>1</v>
      </c>
      <c r="BQ44" s="52">
        <f>IF(Testing!E44="BMP-2",1,0)</f>
        <v>0</v>
      </c>
      <c r="BR44" s="52">
        <f>IF(Testing!E44="BMP-T15",1,0)</f>
        <v>0</v>
      </c>
      <c r="BS44" s="54">
        <f>IF(Testing!E44="BRDM",1,0)</f>
        <v>0</v>
      </c>
      <c r="BT44" s="54">
        <f>IF(Testing!E44="BTR-60",1,0)</f>
        <v>0</v>
      </c>
      <c r="BU44" s="52">
        <f>IF(Testing!E44="BTR-70",1,0)</f>
        <v>0</v>
      </c>
      <c r="BV44" s="52">
        <f>IF(Testing!E44="BTR-80",1,0)</f>
        <v>0</v>
      </c>
      <c r="BW44" s="52">
        <f>IF(Testing!E44="D-30",1,0)</f>
        <v>0</v>
      </c>
      <c r="BX44" s="52">
        <f>IF(Testing!E44="Iskander",1,0)</f>
        <v>0</v>
      </c>
      <c r="BY44" s="52">
        <f>IF(Testing!E44="MT_LB",1,0)</f>
        <v>0</v>
      </c>
      <c r="BZ44" s="52">
        <f>IF(Testing!E44="Pantsir-S1",1,0)</f>
        <v>0</v>
      </c>
      <c r="CA44" s="52">
        <f>IF(Testing!E44="Rs-24",1,0)</f>
        <v>0</v>
      </c>
      <c r="CB44" s="52">
        <f>IF(Testing!E44="T-14",1,0)</f>
        <v>0</v>
      </c>
      <c r="CC44" s="52">
        <f>IF(Testing!E44="T-62",1,0)</f>
        <v>0</v>
      </c>
      <c r="CD44" s="52">
        <f>IF(Testing!E44="T-64",1,0)</f>
        <v>0</v>
      </c>
      <c r="CE44" s="52">
        <f>IF(Testing!E44="T-72",1,0)</f>
        <v>0</v>
      </c>
      <c r="CF44" s="52">
        <f>IF(Testing!E44="T-80",1,0)</f>
        <v>0</v>
      </c>
      <c r="CG44" s="52">
        <f>IF(Testing!E44="T-90",1,0)</f>
        <v>0</v>
      </c>
      <c r="CH44" s="52">
        <f>IF(Testing!E44="Tornado",1,0)</f>
        <v>0</v>
      </c>
      <c r="CI44" s="52">
        <f>IF(Testing!E44="TOS-1",1,0)</f>
        <v>0</v>
      </c>
    </row>
    <row r="45" spans="1:87" ht="15">
      <c r="A45" s="49" t="s">
        <v>1648</v>
      </c>
      <c r="B45" s="50">
        <v>0</v>
      </c>
      <c r="C45" s="50">
        <v>1</v>
      </c>
      <c r="D45" s="50">
        <v>0</v>
      </c>
      <c r="E45" s="51">
        <v>0</v>
      </c>
      <c r="F45" s="51">
        <v>0</v>
      </c>
      <c r="G45" s="51">
        <v>1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1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51">
        <v>0</v>
      </c>
      <c r="AD45" s="51">
        <v>0</v>
      </c>
      <c r="AE45" s="51">
        <v>0</v>
      </c>
      <c r="AF45" s="51">
        <v>0</v>
      </c>
      <c r="AG45" s="51">
        <v>0</v>
      </c>
      <c r="AH45" s="52">
        <f>IF(Testing!D45="Tank",1,0)</f>
        <v>0</v>
      </c>
      <c r="AI45" s="52">
        <f>IF(Testing!D45="BMP",1,0)</f>
        <v>1</v>
      </c>
      <c r="AJ45" s="52">
        <f>IF(Testing!D45="BTR",1,0)</f>
        <v>0</v>
      </c>
      <c r="AK45" s="52">
        <f>IF(Testing!D45="Self Propelled Artillery",1,0)</f>
        <v>0</v>
      </c>
      <c r="AL45" s="53">
        <f>IF(Testing!D45="Air Defense",1,0)</f>
        <v>0</v>
      </c>
      <c r="AM45" s="53">
        <f>IF(Testing!D45="MT_LB",1,0)</f>
        <v>0</v>
      </c>
      <c r="AN45" s="52">
        <f>IF(Testing!D45="BMD",1,0)</f>
        <v>0</v>
      </c>
      <c r="AO45" s="52">
        <f>IF('Course-Grain Only Test'!C45="Tank",1,0)</f>
        <v>0</v>
      </c>
      <c r="AP45" s="52">
        <f>IF('Course-Grain Only Test'!C45="BMP",1,0)</f>
        <v>1</v>
      </c>
      <c r="AQ45" s="52">
        <f>IF('Course-Grain Only Test'!C45="BTR",1,0)</f>
        <v>0</v>
      </c>
      <c r="AR45" s="52">
        <f>IF('Course-Grain Only Test'!C45="Self Propelled Artillery",1,0)</f>
        <v>0</v>
      </c>
      <c r="AS45" s="52">
        <f>IF('Course-Grain Only Test'!C45="Air Defense",1,0)</f>
        <v>0</v>
      </c>
      <c r="AT45" s="52">
        <f>IF('Course-Grain Only Test'!C45="MT_LB",1,0)</f>
        <v>0</v>
      </c>
      <c r="AU45" s="52">
        <f>IF('Course-Grain Only Test'!C45="BMD",1,0)</f>
        <v>0</v>
      </c>
      <c r="AV45" s="52">
        <v>0</v>
      </c>
      <c r="AW45" s="52">
        <v>0</v>
      </c>
      <c r="AX45" s="52">
        <v>1</v>
      </c>
      <c r="AY45" s="52">
        <f t="shared" si="0"/>
        <v>1</v>
      </c>
      <c r="AZ45" s="52">
        <v>0</v>
      </c>
      <c r="BA45" s="52">
        <v>0</v>
      </c>
      <c r="BB45" s="52">
        <v>0</v>
      </c>
      <c r="BC45" s="52">
        <v>0</v>
      </c>
      <c r="BD45" s="52">
        <v>1</v>
      </c>
      <c r="BE45" s="52">
        <f>IF(AND(Testing!D45 = "Tank", 'Course-Grain Only Test'!C45 &lt;&gt; "Tank"),1,0)</f>
        <v>0</v>
      </c>
      <c r="BF45" s="52">
        <f>IF(AND(Testing!D45 = "BMP", 'Course-Grain Only Test'!C45 &lt;&gt; "BMP"),1,0)</f>
        <v>0</v>
      </c>
      <c r="BG45" s="52">
        <f>IF(AND(Testing!D45 = "BTR", 'Course-Grain Only Test'!C45 &lt;&gt; "BTR"),1,0)</f>
        <v>0</v>
      </c>
      <c r="BH45" s="52">
        <f>IF(AND(Testing!D45 = "Self Propelled Artilley", 'Course-Grain Only Test'!C45 &lt;&gt; "Self Propelled Artillery"),1,0)</f>
        <v>0</v>
      </c>
      <c r="BI45" s="52">
        <f>IF(AND(Testing!D45 = "Air Defense", 'Course-Grain Only Test'!C45 &lt;&gt; "Air Defense"),1,0)</f>
        <v>0</v>
      </c>
      <c r="BJ45" s="52">
        <f>IF(AND(Testing!D45 = "MT_LB", 'Course-Grain Only Test'!C45 &lt;&gt; "MT_LB"),1,0)</f>
        <v>0</v>
      </c>
      <c r="BK45" s="52">
        <f>IF(AND(Testing!D45 = "BMD", 'Course-Grain Only Test'!C45 &lt;&gt; "BMD"),1,0)</f>
        <v>0</v>
      </c>
      <c r="BL45" s="52">
        <f>IF(Testing!E45="2S19_MSTA",1,0)</f>
        <v>0</v>
      </c>
      <c r="BM45" s="54">
        <f>IF(Testing!E45="30N6E",1,0)</f>
        <v>0</v>
      </c>
      <c r="BN45" s="52">
        <f>IF(Testing!E45="BM-30",1,0)</f>
        <v>0</v>
      </c>
      <c r="BO45" s="52">
        <f>IF(Testing!E45="BMD",1,0)</f>
        <v>0</v>
      </c>
      <c r="BP45" s="52">
        <f>IF(Testing!E45="BMP-1",1,0)</f>
        <v>0</v>
      </c>
      <c r="BQ45" s="52">
        <f>IF(Testing!E45="BMP-2",1,0)</f>
        <v>1</v>
      </c>
      <c r="BR45" s="52">
        <f>IF(Testing!E45="BMP-T15",1,0)</f>
        <v>0</v>
      </c>
      <c r="BS45" s="54">
        <f>IF(Testing!E45="BRDM",1,0)</f>
        <v>0</v>
      </c>
      <c r="BT45" s="54">
        <f>IF(Testing!E45="BTR-60",1,0)</f>
        <v>0</v>
      </c>
      <c r="BU45" s="52">
        <f>IF(Testing!E45="BTR-70",1,0)</f>
        <v>0</v>
      </c>
      <c r="BV45" s="52">
        <f>IF(Testing!E45="BTR-80",1,0)</f>
        <v>0</v>
      </c>
      <c r="BW45" s="52">
        <f>IF(Testing!E45="D-30",1,0)</f>
        <v>0</v>
      </c>
      <c r="BX45" s="52">
        <f>IF(Testing!E45="Iskander",1,0)</f>
        <v>0</v>
      </c>
      <c r="BY45" s="52">
        <f>IF(Testing!E45="MT_LB",1,0)</f>
        <v>0</v>
      </c>
      <c r="BZ45" s="52">
        <f>IF(Testing!E45="Pantsir-S1",1,0)</f>
        <v>0</v>
      </c>
      <c r="CA45" s="52">
        <f>IF(Testing!E45="Rs-24",1,0)</f>
        <v>0</v>
      </c>
      <c r="CB45" s="52">
        <f>IF(Testing!E45="T-14",1,0)</f>
        <v>0</v>
      </c>
      <c r="CC45" s="52">
        <f>IF(Testing!E45="T-62",1,0)</f>
        <v>0</v>
      </c>
      <c r="CD45" s="52">
        <f>IF(Testing!E45="T-64",1,0)</f>
        <v>0</v>
      </c>
      <c r="CE45" s="52">
        <f>IF(Testing!E45="T-72",1,0)</f>
        <v>0</v>
      </c>
      <c r="CF45" s="52">
        <f>IF(Testing!E45="T-80",1,0)</f>
        <v>0</v>
      </c>
      <c r="CG45" s="52">
        <f>IF(Testing!E45="T-90",1,0)</f>
        <v>0</v>
      </c>
      <c r="CH45" s="52">
        <f>IF(Testing!E45="Tornado",1,0)</f>
        <v>0</v>
      </c>
      <c r="CI45" s="52">
        <f>IF(Testing!E45="TOS-1",1,0)</f>
        <v>0</v>
      </c>
    </row>
    <row r="46" spans="1:87" ht="15">
      <c r="A46" s="49" t="s">
        <v>1571</v>
      </c>
      <c r="B46" s="50">
        <v>0</v>
      </c>
      <c r="C46" s="50">
        <v>1</v>
      </c>
      <c r="D46" s="50">
        <v>0</v>
      </c>
      <c r="E46" s="51">
        <v>0</v>
      </c>
      <c r="F46" s="51">
        <v>0</v>
      </c>
      <c r="G46" s="51">
        <v>1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1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51">
        <v>0</v>
      </c>
      <c r="AD46" s="51">
        <v>0</v>
      </c>
      <c r="AE46" s="51">
        <v>0</v>
      </c>
      <c r="AF46" s="51">
        <v>0</v>
      </c>
      <c r="AG46" s="51">
        <v>0</v>
      </c>
      <c r="AH46" s="52">
        <f>IF(Testing!D46="Tank",1,0)</f>
        <v>0</v>
      </c>
      <c r="AI46" s="52">
        <f>IF(Testing!D46="BMP",1,0)</f>
        <v>0</v>
      </c>
      <c r="AJ46" s="52">
        <f>IF(Testing!D46="BTR",1,0)</f>
        <v>1</v>
      </c>
      <c r="AK46" s="52">
        <f>IF(Testing!D46="Self Propelled Artillery",1,0)</f>
        <v>0</v>
      </c>
      <c r="AL46" s="53">
        <f>IF(Testing!D46="Air Defense",1,0)</f>
        <v>0</v>
      </c>
      <c r="AM46" s="53">
        <f>IF(Testing!D46="MT_LB",1,0)</f>
        <v>0</v>
      </c>
      <c r="AN46" s="52">
        <f>IF(Testing!D46="BMD",1,0)</f>
        <v>0</v>
      </c>
      <c r="AO46" s="52">
        <f>IF('Course-Grain Only Test'!C46="Tank",1,0)</f>
        <v>0</v>
      </c>
      <c r="AP46" s="52">
        <f>IF('Course-Grain Only Test'!C46="BMP",1,0)</f>
        <v>1</v>
      </c>
      <c r="AQ46" s="52">
        <f>IF('Course-Grain Only Test'!C46="BTR",1,0)</f>
        <v>0</v>
      </c>
      <c r="AR46" s="52">
        <f>IF('Course-Grain Only Test'!C46="Self Propelled Artillery",1,0)</f>
        <v>0</v>
      </c>
      <c r="AS46" s="52">
        <f>IF('Course-Grain Only Test'!C46="Air Defense",1,0)</f>
        <v>0</v>
      </c>
      <c r="AT46" s="52">
        <f>IF('Course-Grain Only Test'!C46="MT_LB",1,0)</f>
        <v>0</v>
      </c>
      <c r="AU46" s="52">
        <f>IF('Course-Grain Only Test'!C46="BMD",1,0)</f>
        <v>0</v>
      </c>
      <c r="AV46" s="52">
        <v>1</v>
      </c>
      <c r="AW46" s="52">
        <v>1</v>
      </c>
      <c r="AX46" s="52">
        <v>1</v>
      </c>
      <c r="AY46" s="52">
        <f t="shared" si="0"/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1</v>
      </c>
      <c r="BE46" s="52">
        <f>IF(AND(Testing!D46 = "Tank", 'Course-Grain Only Test'!C46 &lt;&gt; "Tank"),1,0)</f>
        <v>0</v>
      </c>
      <c r="BF46" s="52">
        <f>IF(AND(Testing!D46 = "BMP", 'Course-Grain Only Test'!C46 &lt;&gt; "BMP"),1,0)</f>
        <v>0</v>
      </c>
      <c r="BG46" s="52">
        <f>IF(AND(Testing!D46 = "BTR", 'Course-Grain Only Test'!C46 &lt;&gt; "BTR"),1,0)</f>
        <v>1</v>
      </c>
      <c r="BH46" s="52">
        <f>IF(AND(Testing!D46 = "Self Propelled Artilley", 'Course-Grain Only Test'!C46 &lt;&gt; "Self Propelled Artillery"),1,0)</f>
        <v>0</v>
      </c>
      <c r="BI46" s="52">
        <f>IF(AND(Testing!D46 = "Air Defense", 'Course-Grain Only Test'!C46 &lt;&gt; "Air Defense"),1,0)</f>
        <v>0</v>
      </c>
      <c r="BJ46" s="52">
        <f>IF(AND(Testing!D46 = "MT_LB", 'Course-Grain Only Test'!C46 &lt;&gt; "MT_LB"),1,0)</f>
        <v>0</v>
      </c>
      <c r="BK46" s="52">
        <f>IF(AND(Testing!D46 = "BMD", 'Course-Grain Only Test'!C46 &lt;&gt; "BMD"),1,0)</f>
        <v>0</v>
      </c>
      <c r="BL46" s="52">
        <f>IF(Testing!E46="2S19_MSTA",1,0)</f>
        <v>0</v>
      </c>
      <c r="BM46" s="54">
        <f>IF(Testing!E46="30N6E",1,0)</f>
        <v>0</v>
      </c>
      <c r="BN46" s="52">
        <f>IF(Testing!E46="BM-30",1,0)</f>
        <v>0</v>
      </c>
      <c r="BO46" s="52">
        <f>IF(Testing!E46="BMD",1,0)</f>
        <v>0</v>
      </c>
      <c r="BP46" s="52">
        <f>IF(Testing!E46="BMP-1",1,0)</f>
        <v>0</v>
      </c>
      <c r="BQ46" s="52">
        <f>IF(Testing!E46="BMP-2",1,0)</f>
        <v>0</v>
      </c>
      <c r="BR46" s="52">
        <f>IF(Testing!E46="BMP-T15",1,0)</f>
        <v>0</v>
      </c>
      <c r="BS46" s="54">
        <f>IF(Testing!E46="BRDM",1,0)</f>
        <v>0</v>
      </c>
      <c r="BT46" s="54">
        <f>IF(Testing!E46="BTR-60",1,0)</f>
        <v>0</v>
      </c>
      <c r="BU46" s="52">
        <f>IF(Testing!E46="BTR-70",1,0)</f>
        <v>1</v>
      </c>
      <c r="BV46" s="52">
        <f>IF(Testing!E46="BTR-80",1,0)</f>
        <v>0</v>
      </c>
      <c r="BW46" s="52">
        <f>IF(Testing!E46="D-30",1,0)</f>
        <v>0</v>
      </c>
      <c r="BX46" s="52">
        <f>IF(Testing!E46="Iskander",1,0)</f>
        <v>0</v>
      </c>
      <c r="BY46" s="52">
        <f>IF(Testing!E46="MT_LB",1,0)</f>
        <v>0</v>
      </c>
      <c r="BZ46" s="52">
        <f>IF(Testing!E46="Pantsir-S1",1,0)</f>
        <v>0</v>
      </c>
      <c r="CA46" s="52">
        <f>IF(Testing!E46="Rs-24",1,0)</f>
        <v>0</v>
      </c>
      <c r="CB46" s="52">
        <f>IF(Testing!E46="T-14",1,0)</f>
        <v>0</v>
      </c>
      <c r="CC46" s="52">
        <f>IF(Testing!E46="T-62",1,0)</f>
        <v>0</v>
      </c>
      <c r="CD46" s="52">
        <f>IF(Testing!E46="T-64",1,0)</f>
        <v>0</v>
      </c>
      <c r="CE46" s="52">
        <f>IF(Testing!E46="T-72",1,0)</f>
        <v>0</v>
      </c>
      <c r="CF46" s="52">
        <f>IF(Testing!E46="T-80",1,0)</f>
        <v>0</v>
      </c>
      <c r="CG46" s="52">
        <f>IF(Testing!E46="T-90",1,0)</f>
        <v>0</v>
      </c>
      <c r="CH46" s="52">
        <f>IF(Testing!E46="Tornado",1,0)</f>
        <v>0</v>
      </c>
      <c r="CI46" s="52">
        <f>IF(Testing!E46="TOS-1",1,0)</f>
        <v>0</v>
      </c>
    </row>
    <row r="47" spans="1:87" ht="15">
      <c r="A47" s="49" t="s">
        <v>1649</v>
      </c>
      <c r="B47" s="50">
        <v>0</v>
      </c>
      <c r="C47" s="50">
        <v>1</v>
      </c>
      <c r="D47" s="50">
        <v>0</v>
      </c>
      <c r="E47" s="51">
        <v>0</v>
      </c>
      <c r="F47" s="51">
        <v>0</v>
      </c>
      <c r="G47" s="51">
        <v>1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1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  <c r="AC47" s="51">
        <v>0</v>
      </c>
      <c r="AD47" s="51">
        <v>0</v>
      </c>
      <c r="AE47" s="51">
        <v>0</v>
      </c>
      <c r="AF47" s="51">
        <v>0</v>
      </c>
      <c r="AG47" s="51">
        <v>0</v>
      </c>
      <c r="AH47" s="52">
        <f>IF(Testing!D47="Tank",1,0)</f>
        <v>0</v>
      </c>
      <c r="AI47" s="52">
        <f>IF(Testing!D47="BMP",1,0)</f>
        <v>1</v>
      </c>
      <c r="AJ47" s="52">
        <f>IF(Testing!D47="BTR",1,0)</f>
        <v>0</v>
      </c>
      <c r="AK47" s="52">
        <f>IF(Testing!D47="Self Propelled Artillery",1,0)</f>
        <v>0</v>
      </c>
      <c r="AL47" s="53">
        <f>IF(Testing!D47="Air Defense",1,0)</f>
        <v>0</v>
      </c>
      <c r="AM47" s="53">
        <f>IF(Testing!D47="MT_LB",1,0)</f>
        <v>0</v>
      </c>
      <c r="AN47" s="52">
        <f>IF(Testing!D47="BMD",1,0)</f>
        <v>0</v>
      </c>
      <c r="AO47" s="52">
        <f>IF('Course-Grain Only Test'!C47="Tank",1,0)</f>
        <v>0</v>
      </c>
      <c r="AP47" s="52">
        <f>IF('Course-Grain Only Test'!C47="BMP",1,0)</f>
        <v>1</v>
      </c>
      <c r="AQ47" s="52">
        <f>IF('Course-Grain Only Test'!C47="BTR",1,0)</f>
        <v>0</v>
      </c>
      <c r="AR47" s="52">
        <f>IF('Course-Grain Only Test'!C47="Self Propelled Artillery",1,0)</f>
        <v>0</v>
      </c>
      <c r="AS47" s="52">
        <f>IF('Course-Grain Only Test'!C47="Air Defense",1,0)</f>
        <v>0</v>
      </c>
      <c r="AT47" s="52">
        <f>IF('Course-Grain Only Test'!C47="MT_LB",1,0)</f>
        <v>0</v>
      </c>
      <c r="AU47" s="52">
        <f>IF('Course-Grain Only Test'!C47="BMD",1,0)</f>
        <v>0</v>
      </c>
      <c r="AV47" s="52">
        <v>1</v>
      </c>
      <c r="AW47" s="52">
        <v>0</v>
      </c>
      <c r="AX47" s="52">
        <v>1</v>
      </c>
      <c r="AY47" s="52">
        <f t="shared" si="0"/>
        <v>1</v>
      </c>
      <c r="AZ47" s="52">
        <v>0</v>
      </c>
      <c r="BA47" s="52">
        <v>0</v>
      </c>
      <c r="BB47" s="52">
        <v>0</v>
      </c>
      <c r="BC47" s="52">
        <v>0</v>
      </c>
      <c r="BD47" s="52">
        <v>1</v>
      </c>
      <c r="BE47" s="52">
        <f>IF(AND(Testing!D47 = "Tank", 'Course-Grain Only Test'!C47 &lt;&gt; "Tank"),1,0)</f>
        <v>0</v>
      </c>
      <c r="BF47" s="52">
        <f>IF(AND(Testing!D47 = "BMP", 'Course-Grain Only Test'!C47 &lt;&gt; "BMP"),1,0)</f>
        <v>0</v>
      </c>
      <c r="BG47" s="52">
        <f>IF(AND(Testing!D47 = "BTR", 'Course-Grain Only Test'!C47 &lt;&gt; "BTR"),1,0)</f>
        <v>0</v>
      </c>
      <c r="BH47" s="52">
        <f>IF(AND(Testing!D47 = "Self Propelled Artilley", 'Course-Grain Only Test'!C47 &lt;&gt; "Self Propelled Artillery"),1,0)</f>
        <v>0</v>
      </c>
      <c r="BI47" s="52">
        <f>IF(AND(Testing!D47 = "Air Defense", 'Course-Grain Only Test'!C47 &lt;&gt; "Air Defense"),1,0)</f>
        <v>0</v>
      </c>
      <c r="BJ47" s="52">
        <f>IF(AND(Testing!D47 = "MT_LB", 'Course-Grain Only Test'!C47 &lt;&gt; "MT_LB"),1,0)</f>
        <v>0</v>
      </c>
      <c r="BK47" s="52">
        <f>IF(AND(Testing!D47 = "BMD", 'Course-Grain Only Test'!C47 &lt;&gt; "BMD"),1,0)</f>
        <v>0</v>
      </c>
      <c r="BL47" s="52">
        <f>IF(Testing!E47="2S19_MSTA",1,0)</f>
        <v>0</v>
      </c>
      <c r="BM47" s="54">
        <f>IF(Testing!E47="30N6E",1,0)</f>
        <v>0</v>
      </c>
      <c r="BN47" s="52">
        <f>IF(Testing!E47="BM-30",1,0)</f>
        <v>0</v>
      </c>
      <c r="BO47" s="52">
        <f>IF(Testing!E47="BMD",1,0)</f>
        <v>0</v>
      </c>
      <c r="BP47" s="52">
        <f>IF(Testing!E47="BMP-1",1,0)</f>
        <v>0</v>
      </c>
      <c r="BQ47" s="52">
        <f>IF(Testing!E47="BMP-2",1,0)</f>
        <v>1</v>
      </c>
      <c r="BR47" s="52">
        <f>IF(Testing!E47="BMP-T15",1,0)</f>
        <v>0</v>
      </c>
      <c r="BS47" s="54">
        <f>IF(Testing!E47="BRDM",1,0)</f>
        <v>0</v>
      </c>
      <c r="BT47" s="54">
        <f>IF(Testing!E47="BTR-60",1,0)</f>
        <v>0</v>
      </c>
      <c r="BU47" s="52">
        <f>IF(Testing!E47="BTR-70",1,0)</f>
        <v>0</v>
      </c>
      <c r="BV47" s="52">
        <f>IF(Testing!E47="BTR-80",1,0)</f>
        <v>0</v>
      </c>
      <c r="BW47" s="52">
        <f>IF(Testing!E47="D-30",1,0)</f>
        <v>0</v>
      </c>
      <c r="BX47" s="52">
        <f>IF(Testing!E47="Iskander",1,0)</f>
        <v>0</v>
      </c>
      <c r="BY47" s="52">
        <f>IF(Testing!E47="MT_LB",1,0)</f>
        <v>0</v>
      </c>
      <c r="BZ47" s="52">
        <f>IF(Testing!E47="Pantsir-S1",1,0)</f>
        <v>0</v>
      </c>
      <c r="CA47" s="52">
        <f>IF(Testing!E47="Rs-24",1,0)</f>
        <v>0</v>
      </c>
      <c r="CB47" s="52">
        <f>IF(Testing!E47="T-14",1,0)</f>
        <v>0</v>
      </c>
      <c r="CC47" s="52">
        <f>IF(Testing!E47="T-62",1,0)</f>
        <v>0</v>
      </c>
      <c r="CD47" s="52">
        <f>IF(Testing!E47="T-64",1,0)</f>
        <v>0</v>
      </c>
      <c r="CE47" s="52">
        <f>IF(Testing!E47="T-72",1,0)</f>
        <v>0</v>
      </c>
      <c r="CF47" s="52">
        <f>IF(Testing!E47="T-80",1,0)</f>
        <v>0</v>
      </c>
      <c r="CG47" s="52">
        <f>IF(Testing!E47="T-90",1,0)</f>
        <v>0</v>
      </c>
      <c r="CH47" s="52">
        <f>IF(Testing!E47="Tornado",1,0)</f>
        <v>0</v>
      </c>
      <c r="CI47" s="52">
        <f>IF(Testing!E47="TOS-1",1,0)</f>
        <v>0</v>
      </c>
    </row>
    <row r="48" spans="1:87" ht="15">
      <c r="A48" s="49" t="s">
        <v>1650</v>
      </c>
      <c r="B48" s="50">
        <v>0</v>
      </c>
      <c r="C48" s="50">
        <v>1</v>
      </c>
      <c r="D48" s="50">
        <v>0</v>
      </c>
      <c r="E48" s="51">
        <v>0</v>
      </c>
      <c r="F48" s="51">
        <v>0</v>
      </c>
      <c r="G48" s="51">
        <v>1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1</v>
      </c>
      <c r="Q48" s="51">
        <v>0</v>
      </c>
      <c r="R48" s="51">
        <v>0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  <c r="AC48" s="51">
        <v>0</v>
      </c>
      <c r="AD48" s="51">
        <v>0</v>
      </c>
      <c r="AE48" s="51">
        <v>0</v>
      </c>
      <c r="AF48" s="51">
        <v>0</v>
      </c>
      <c r="AG48" s="51">
        <v>0</v>
      </c>
      <c r="AH48" s="52">
        <f>IF(Testing!D48="Tank",1,0)</f>
        <v>0</v>
      </c>
      <c r="AI48" s="52">
        <f>IF(Testing!D48="BMP",1,0)</f>
        <v>1</v>
      </c>
      <c r="AJ48" s="52">
        <f>IF(Testing!D48="BTR",1,0)</f>
        <v>0</v>
      </c>
      <c r="AK48" s="52">
        <f>IF(Testing!D48="Self Propelled Artillery",1,0)</f>
        <v>0</v>
      </c>
      <c r="AL48" s="53">
        <f>IF(Testing!D48="Air Defense",1,0)</f>
        <v>0</v>
      </c>
      <c r="AM48" s="53">
        <f>IF(Testing!D48="MT_LB",1,0)</f>
        <v>0</v>
      </c>
      <c r="AN48" s="52">
        <f>IF(Testing!D48="BMD",1,0)</f>
        <v>0</v>
      </c>
      <c r="AO48" s="52">
        <f>IF('Course-Grain Only Test'!C48="Tank",1,0)</f>
        <v>0</v>
      </c>
      <c r="AP48" s="52">
        <f>IF('Course-Grain Only Test'!C48="BMP",1,0)</f>
        <v>1</v>
      </c>
      <c r="AQ48" s="52">
        <f>IF('Course-Grain Only Test'!C48="BTR",1,0)</f>
        <v>0</v>
      </c>
      <c r="AR48" s="52">
        <f>IF('Course-Grain Only Test'!C48="Self Propelled Artillery",1,0)</f>
        <v>0</v>
      </c>
      <c r="AS48" s="52">
        <f>IF('Course-Grain Only Test'!C48="Air Defense",1,0)</f>
        <v>0</v>
      </c>
      <c r="AT48" s="52">
        <f>IF('Course-Grain Only Test'!C48="MT_LB",1,0)</f>
        <v>0</v>
      </c>
      <c r="AU48" s="52">
        <f>IF('Course-Grain Only Test'!C48="BMD",1,0)</f>
        <v>0</v>
      </c>
      <c r="AV48" s="52">
        <v>0</v>
      </c>
      <c r="AW48" s="52">
        <v>0</v>
      </c>
      <c r="AX48" s="52">
        <v>1</v>
      </c>
      <c r="AY48" s="52">
        <f t="shared" si="0"/>
        <v>1</v>
      </c>
      <c r="AZ48" s="52">
        <v>0</v>
      </c>
      <c r="BA48" s="52">
        <v>0</v>
      </c>
      <c r="BB48" s="52">
        <v>0</v>
      </c>
      <c r="BC48" s="52">
        <v>0</v>
      </c>
      <c r="BD48" s="52">
        <v>1</v>
      </c>
      <c r="BE48" s="52">
        <f>IF(AND(Testing!D48 = "Tank", 'Course-Grain Only Test'!C48 &lt;&gt; "Tank"),1,0)</f>
        <v>0</v>
      </c>
      <c r="BF48" s="52">
        <f>IF(AND(Testing!D48 = "BMP", 'Course-Grain Only Test'!C48 &lt;&gt; "BMP"),1,0)</f>
        <v>0</v>
      </c>
      <c r="BG48" s="52">
        <f>IF(AND(Testing!D48 = "BTR", 'Course-Grain Only Test'!C48 &lt;&gt; "BTR"),1,0)</f>
        <v>0</v>
      </c>
      <c r="BH48" s="52">
        <f>IF(AND(Testing!D48 = "Self Propelled Artilley", 'Course-Grain Only Test'!C48 &lt;&gt; "Self Propelled Artillery"),1,0)</f>
        <v>0</v>
      </c>
      <c r="BI48" s="52">
        <f>IF(AND(Testing!D48 = "Air Defense", 'Course-Grain Only Test'!C48 &lt;&gt; "Air Defense"),1,0)</f>
        <v>0</v>
      </c>
      <c r="BJ48" s="52">
        <f>IF(AND(Testing!D48 = "MT_LB", 'Course-Grain Only Test'!C48 &lt;&gt; "MT_LB"),1,0)</f>
        <v>0</v>
      </c>
      <c r="BK48" s="52">
        <f>IF(AND(Testing!D48 = "BMD", 'Course-Grain Only Test'!C48 &lt;&gt; "BMD"),1,0)</f>
        <v>0</v>
      </c>
      <c r="BL48" s="52">
        <f>IF(Testing!E48="2S19_MSTA",1,0)</f>
        <v>0</v>
      </c>
      <c r="BM48" s="54">
        <f>IF(Testing!E48="30N6E",1,0)</f>
        <v>0</v>
      </c>
      <c r="BN48" s="52">
        <f>IF(Testing!E48="BM-30",1,0)</f>
        <v>0</v>
      </c>
      <c r="BO48" s="52">
        <f>IF(Testing!E48="BMD",1,0)</f>
        <v>0</v>
      </c>
      <c r="BP48" s="52">
        <f>IF(Testing!E48="BMP-1",1,0)</f>
        <v>0</v>
      </c>
      <c r="BQ48" s="52">
        <f>IF(Testing!E48="BMP-2",1,0)</f>
        <v>1</v>
      </c>
      <c r="BR48" s="52">
        <f>IF(Testing!E48="BMP-T15",1,0)</f>
        <v>0</v>
      </c>
      <c r="BS48" s="54">
        <f>IF(Testing!E48="BRDM",1,0)</f>
        <v>0</v>
      </c>
      <c r="BT48" s="54">
        <f>IF(Testing!E48="BTR-60",1,0)</f>
        <v>0</v>
      </c>
      <c r="BU48" s="52">
        <f>IF(Testing!E48="BTR-70",1,0)</f>
        <v>0</v>
      </c>
      <c r="BV48" s="52">
        <f>IF(Testing!E48="BTR-80",1,0)</f>
        <v>0</v>
      </c>
      <c r="BW48" s="52">
        <f>IF(Testing!E48="D-30",1,0)</f>
        <v>0</v>
      </c>
      <c r="BX48" s="52">
        <f>IF(Testing!E48="Iskander",1,0)</f>
        <v>0</v>
      </c>
      <c r="BY48" s="52">
        <f>IF(Testing!E48="MT_LB",1,0)</f>
        <v>0</v>
      </c>
      <c r="BZ48" s="52">
        <f>IF(Testing!E48="Pantsir-S1",1,0)</f>
        <v>0</v>
      </c>
      <c r="CA48" s="52">
        <f>IF(Testing!E48="Rs-24",1,0)</f>
        <v>0</v>
      </c>
      <c r="CB48" s="52">
        <f>IF(Testing!E48="T-14",1,0)</f>
        <v>0</v>
      </c>
      <c r="CC48" s="52">
        <f>IF(Testing!E48="T-62",1,0)</f>
        <v>0</v>
      </c>
      <c r="CD48" s="52">
        <f>IF(Testing!E48="T-64",1,0)</f>
        <v>0</v>
      </c>
      <c r="CE48" s="52">
        <f>IF(Testing!E48="T-72",1,0)</f>
        <v>0</v>
      </c>
      <c r="CF48" s="52">
        <f>IF(Testing!E48="T-80",1,0)</f>
        <v>0</v>
      </c>
      <c r="CG48" s="52">
        <f>IF(Testing!E48="T-90",1,0)</f>
        <v>0</v>
      </c>
      <c r="CH48" s="52">
        <f>IF(Testing!E48="Tornado",1,0)</f>
        <v>0</v>
      </c>
      <c r="CI48" s="52">
        <f>IF(Testing!E48="TOS-1",1,0)</f>
        <v>0</v>
      </c>
    </row>
    <row r="49" spans="1:87" ht="15">
      <c r="A49" s="49" t="s">
        <v>1576</v>
      </c>
      <c r="B49" s="50">
        <v>0</v>
      </c>
      <c r="C49" s="50">
        <v>1</v>
      </c>
      <c r="D49" s="50">
        <v>0</v>
      </c>
      <c r="E49" s="51">
        <v>0</v>
      </c>
      <c r="F49" s="51">
        <v>0</v>
      </c>
      <c r="G49" s="51">
        <v>0</v>
      </c>
      <c r="H49" s="51">
        <v>1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1</v>
      </c>
      <c r="V49" s="51">
        <v>0</v>
      </c>
      <c r="W49" s="51">
        <v>0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  <c r="AC49" s="51">
        <v>0</v>
      </c>
      <c r="AD49" s="51">
        <v>0</v>
      </c>
      <c r="AE49" s="51">
        <v>0</v>
      </c>
      <c r="AF49" s="51">
        <v>0</v>
      </c>
      <c r="AG49" s="51">
        <v>0</v>
      </c>
      <c r="AH49" s="52">
        <f>IF(Testing!D49="Tank",1,0)</f>
        <v>1</v>
      </c>
      <c r="AI49" s="52">
        <f>IF(Testing!D49="BMP",1,0)</f>
        <v>0</v>
      </c>
      <c r="AJ49" s="52">
        <f>IF(Testing!D49="BTR",1,0)</f>
        <v>0</v>
      </c>
      <c r="AK49" s="52">
        <f>IF(Testing!D49="Self Propelled Artillery",1,0)</f>
        <v>0</v>
      </c>
      <c r="AL49" s="53">
        <f>IF(Testing!D49="Air Defense",1,0)</f>
        <v>0</v>
      </c>
      <c r="AM49" s="53">
        <f>IF(Testing!D49="MT_LB",1,0)</f>
        <v>0</v>
      </c>
      <c r="AN49" s="52">
        <f>IF(Testing!D49="BMD",1,0)</f>
        <v>0</v>
      </c>
      <c r="AO49" s="52">
        <f>IF('Course-Grain Only Test'!C49="Tank",1,0)</f>
        <v>0</v>
      </c>
      <c r="AP49" s="52">
        <f>IF('Course-Grain Only Test'!C49="BMP",1,0)</f>
        <v>1</v>
      </c>
      <c r="AQ49" s="52">
        <f>IF('Course-Grain Only Test'!C49="BTR",1,0)</f>
        <v>0</v>
      </c>
      <c r="AR49" s="52">
        <f>IF('Course-Grain Only Test'!C49="Self Propelled Artillery",1,0)</f>
        <v>0</v>
      </c>
      <c r="AS49" s="52">
        <f>IF('Course-Grain Only Test'!C49="Air Defense",1,0)</f>
        <v>0</v>
      </c>
      <c r="AT49" s="52">
        <f>IF('Course-Grain Only Test'!C49="MT_LB",1,0)</f>
        <v>0</v>
      </c>
      <c r="AU49" s="52">
        <f>IF('Course-Grain Only Test'!C49="BMD",1,0)</f>
        <v>0</v>
      </c>
      <c r="AV49" s="52">
        <v>1</v>
      </c>
      <c r="AW49" s="52">
        <v>1</v>
      </c>
      <c r="AX49" s="52">
        <v>0</v>
      </c>
      <c r="AY49" s="52">
        <f t="shared" si="0"/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1</v>
      </c>
      <c r="BE49" s="52">
        <f>IF(AND(Testing!D49 = "Tank", 'Course-Grain Only Test'!C49 &lt;&gt; "Tank"),1,0)</f>
        <v>1</v>
      </c>
      <c r="BF49" s="52">
        <f>IF(AND(Testing!D49 = "BMP", 'Course-Grain Only Test'!C49 &lt;&gt; "BMP"),1,0)</f>
        <v>0</v>
      </c>
      <c r="BG49" s="52">
        <f>IF(AND(Testing!D49 = "BTR", 'Course-Grain Only Test'!C49 &lt;&gt; "BTR"),1,0)</f>
        <v>0</v>
      </c>
      <c r="BH49" s="52">
        <f>IF(AND(Testing!D49 = "Self Propelled Artilley", 'Course-Grain Only Test'!C49 &lt;&gt; "Self Propelled Artillery"),1,0)</f>
        <v>0</v>
      </c>
      <c r="BI49" s="52">
        <f>IF(AND(Testing!D49 = "Air Defense", 'Course-Grain Only Test'!C49 &lt;&gt; "Air Defense"),1,0)</f>
        <v>0</v>
      </c>
      <c r="BJ49" s="52">
        <f>IF(AND(Testing!D49 = "MT_LB", 'Course-Grain Only Test'!C49 &lt;&gt; "MT_LB"),1,0)</f>
        <v>0</v>
      </c>
      <c r="BK49" s="52">
        <f>IF(AND(Testing!D49 = "BMD", 'Course-Grain Only Test'!C49 &lt;&gt; "BMD"),1,0)</f>
        <v>0</v>
      </c>
      <c r="BL49" s="52">
        <f>IF(Testing!E49="2S19_MSTA",1,0)</f>
        <v>0</v>
      </c>
      <c r="BM49" s="54">
        <f>IF(Testing!E49="30N6E",1,0)</f>
        <v>0</v>
      </c>
      <c r="BN49" s="52">
        <f>IF(Testing!E49="BM-30",1,0)</f>
        <v>0</v>
      </c>
      <c r="BO49" s="52">
        <f>IF(Testing!E49="BMD",1,0)</f>
        <v>0</v>
      </c>
      <c r="BP49" s="52">
        <f>IF(Testing!E49="BMP-1",1,0)</f>
        <v>0</v>
      </c>
      <c r="BQ49" s="52">
        <f>IF(Testing!E49="BMP-2",1,0)</f>
        <v>0</v>
      </c>
      <c r="BR49" s="52">
        <f>IF(Testing!E49="BMP-T15",1,0)</f>
        <v>0</v>
      </c>
      <c r="BS49" s="54">
        <f>IF(Testing!E49="BRDM",1,0)</f>
        <v>0</v>
      </c>
      <c r="BT49" s="54">
        <f>IF(Testing!E49="BTR-60",1,0)</f>
        <v>0</v>
      </c>
      <c r="BU49" s="52">
        <f>IF(Testing!E49="BTR-70",1,0)</f>
        <v>0</v>
      </c>
      <c r="BV49" s="52">
        <f>IF(Testing!E49="BTR-80",1,0)</f>
        <v>0</v>
      </c>
      <c r="BW49" s="52">
        <f>IF(Testing!E49="D-30",1,0)</f>
        <v>0</v>
      </c>
      <c r="BX49" s="52">
        <f>IF(Testing!E49="Iskander",1,0)</f>
        <v>0</v>
      </c>
      <c r="BY49" s="52">
        <f>IF(Testing!E49="MT_LB",1,0)</f>
        <v>0</v>
      </c>
      <c r="BZ49" s="52">
        <f>IF(Testing!E49="Pantsir-S1",1,0)</f>
        <v>0</v>
      </c>
      <c r="CA49" s="52">
        <f>IF(Testing!E49="Rs-24",1,0)</f>
        <v>0</v>
      </c>
      <c r="CB49" s="52">
        <f>IF(Testing!E49="T-14",1,0)</f>
        <v>0</v>
      </c>
      <c r="CC49" s="52">
        <f>IF(Testing!E49="T-62",1,0)</f>
        <v>0</v>
      </c>
      <c r="CD49" s="52">
        <f>IF(Testing!E49="T-64",1,0)</f>
        <v>0</v>
      </c>
      <c r="CE49" s="52">
        <f>IF(Testing!E49="T-72",1,0)</f>
        <v>1</v>
      </c>
      <c r="CF49" s="52">
        <f>IF(Testing!E49="T-80",1,0)</f>
        <v>0</v>
      </c>
      <c r="CG49" s="52">
        <f>IF(Testing!E49="T-90",1,0)</f>
        <v>0</v>
      </c>
      <c r="CH49" s="52">
        <f>IF(Testing!E49="Tornado",1,0)</f>
        <v>0</v>
      </c>
      <c r="CI49" s="52">
        <f>IF(Testing!E49="TOS-1",1,0)</f>
        <v>0</v>
      </c>
    </row>
    <row r="50" spans="1:87" ht="15">
      <c r="A50" s="49" t="s">
        <v>1651</v>
      </c>
      <c r="B50" s="50">
        <v>0</v>
      </c>
      <c r="C50" s="50">
        <v>1</v>
      </c>
      <c r="D50" s="50">
        <v>0</v>
      </c>
      <c r="E50" s="51">
        <v>0</v>
      </c>
      <c r="F50" s="51">
        <v>0</v>
      </c>
      <c r="G50" s="51">
        <v>1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1</v>
      </c>
      <c r="R50" s="51">
        <v>0</v>
      </c>
      <c r="S50" s="51">
        <v>0</v>
      </c>
      <c r="T50" s="51">
        <v>0</v>
      </c>
      <c r="U50" s="51">
        <v>0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  <c r="AC50" s="51">
        <v>0</v>
      </c>
      <c r="AD50" s="51">
        <v>0</v>
      </c>
      <c r="AE50" s="51">
        <v>0</v>
      </c>
      <c r="AF50" s="51">
        <v>0</v>
      </c>
      <c r="AG50" s="51">
        <v>0</v>
      </c>
      <c r="AH50" s="52">
        <f>IF(Testing!D50="Tank",1,0)</f>
        <v>0</v>
      </c>
      <c r="AI50" s="52">
        <f>IF(Testing!D50="BMP",1,0)</f>
        <v>1</v>
      </c>
      <c r="AJ50" s="52">
        <f>IF(Testing!D50="BTR",1,0)</f>
        <v>0</v>
      </c>
      <c r="AK50" s="52">
        <f>IF(Testing!D50="Self Propelled Artillery",1,0)</f>
        <v>0</v>
      </c>
      <c r="AL50" s="53">
        <f>IF(Testing!D50="Air Defense",1,0)</f>
        <v>0</v>
      </c>
      <c r="AM50" s="53">
        <f>IF(Testing!D50="MT_LB",1,0)</f>
        <v>0</v>
      </c>
      <c r="AN50" s="52">
        <f>IF(Testing!D50="BMD",1,0)</f>
        <v>0</v>
      </c>
      <c r="AO50" s="52">
        <f>IF('Course-Grain Only Test'!C50="Tank",1,0)</f>
        <v>0</v>
      </c>
      <c r="AP50" s="52">
        <f>IF('Course-Grain Only Test'!C50="BMP",1,0)</f>
        <v>1</v>
      </c>
      <c r="AQ50" s="52">
        <f>IF('Course-Grain Only Test'!C50="BTR",1,0)</f>
        <v>0</v>
      </c>
      <c r="AR50" s="52">
        <f>IF('Course-Grain Only Test'!C50="Self Propelled Artillery",1,0)</f>
        <v>0</v>
      </c>
      <c r="AS50" s="52">
        <f>IF('Course-Grain Only Test'!C50="Air Defense",1,0)</f>
        <v>0</v>
      </c>
      <c r="AT50" s="52">
        <f>IF('Course-Grain Only Test'!C50="MT_LB",1,0)</f>
        <v>0</v>
      </c>
      <c r="AU50" s="52">
        <f>IF('Course-Grain Only Test'!C50="BMD",1,0)</f>
        <v>0</v>
      </c>
      <c r="AV50" s="52">
        <v>1</v>
      </c>
      <c r="AW50" s="52">
        <v>1</v>
      </c>
      <c r="AX50" s="52">
        <v>1</v>
      </c>
      <c r="AY50" s="52">
        <f t="shared" si="0"/>
        <v>0</v>
      </c>
      <c r="AZ50" s="52">
        <v>0</v>
      </c>
      <c r="BA50" s="52">
        <v>1</v>
      </c>
      <c r="BB50" s="52">
        <v>0</v>
      </c>
      <c r="BC50" s="52">
        <v>0</v>
      </c>
      <c r="BD50" s="52">
        <v>1</v>
      </c>
      <c r="BE50" s="52">
        <f>IF(AND(Testing!D50 = "Tank", 'Course-Grain Only Test'!C50 &lt;&gt; "Tank"),1,0)</f>
        <v>0</v>
      </c>
      <c r="BF50" s="52">
        <f>IF(AND(Testing!D50 = "BMP", 'Course-Grain Only Test'!C50 &lt;&gt; "BMP"),1,0)</f>
        <v>0</v>
      </c>
      <c r="BG50" s="52">
        <f>IF(AND(Testing!D50 = "BTR", 'Course-Grain Only Test'!C50 &lt;&gt; "BTR"),1,0)</f>
        <v>0</v>
      </c>
      <c r="BH50" s="52">
        <f>IF(AND(Testing!D50 = "Self Propelled Artilley", 'Course-Grain Only Test'!C50 &lt;&gt; "Self Propelled Artillery"),1,0)</f>
        <v>0</v>
      </c>
      <c r="BI50" s="52">
        <f>IF(AND(Testing!D50 = "Air Defense", 'Course-Grain Only Test'!C50 &lt;&gt; "Air Defense"),1,0)</f>
        <v>0</v>
      </c>
      <c r="BJ50" s="52">
        <f>IF(AND(Testing!D50 = "MT_LB", 'Course-Grain Only Test'!C50 &lt;&gt; "MT_LB"),1,0)</f>
        <v>0</v>
      </c>
      <c r="BK50" s="52">
        <f>IF(AND(Testing!D50 = "BMD", 'Course-Grain Only Test'!C50 &lt;&gt; "BMD"),1,0)</f>
        <v>0</v>
      </c>
      <c r="BL50" s="52">
        <f>IF(Testing!E50="2S19_MSTA",1,0)</f>
        <v>0</v>
      </c>
      <c r="BM50" s="54">
        <f>IF(Testing!E50="30N6E",1,0)</f>
        <v>0</v>
      </c>
      <c r="BN50" s="52">
        <f>IF(Testing!E50="BM-30",1,0)</f>
        <v>0</v>
      </c>
      <c r="BO50" s="52">
        <f>IF(Testing!E50="BMD",1,0)</f>
        <v>0</v>
      </c>
      <c r="BP50" s="52">
        <f>IF(Testing!E50="BMP-1",1,0)</f>
        <v>0</v>
      </c>
      <c r="BQ50" s="52">
        <f>IF(Testing!E50="BMP-2",1,0)</f>
        <v>1</v>
      </c>
      <c r="BR50" s="52">
        <f>IF(Testing!E50="BMP-T15",1,0)</f>
        <v>0</v>
      </c>
      <c r="BS50" s="54">
        <f>IF(Testing!E50="BRDM",1,0)</f>
        <v>0</v>
      </c>
      <c r="BT50" s="54">
        <f>IF(Testing!E50="BTR-60",1,0)</f>
        <v>0</v>
      </c>
      <c r="BU50" s="52">
        <f>IF(Testing!E50="BTR-70",1,0)</f>
        <v>0</v>
      </c>
      <c r="BV50" s="52">
        <f>IF(Testing!E50="BTR-80",1,0)</f>
        <v>0</v>
      </c>
      <c r="BW50" s="52">
        <f>IF(Testing!E50="D-30",1,0)</f>
        <v>0</v>
      </c>
      <c r="BX50" s="52">
        <f>IF(Testing!E50="Iskander",1,0)</f>
        <v>0</v>
      </c>
      <c r="BY50" s="52">
        <f>IF(Testing!E50="MT_LB",1,0)</f>
        <v>0</v>
      </c>
      <c r="BZ50" s="52">
        <f>IF(Testing!E50="Pantsir-S1",1,0)</f>
        <v>0</v>
      </c>
      <c r="CA50" s="52">
        <f>IF(Testing!E50="Rs-24",1,0)</f>
        <v>0</v>
      </c>
      <c r="CB50" s="52">
        <f>IF(Testing!E50="T-14",1,0)</f>
        <v>0</v>
      </c>
      <c r="CC50" s="52">
        <f>IF(Testing!E50="T-62",1,0)</f>
        <v>0</v>
      </c>
      <c r="CD50" s="52">
        <f>IF(Testing!E50="T-64",1,0)</f>
        <v>0</v>
      </c>
      <c r="CE50" s="52">
        <f>IF(Testing!E50="T-72",1,0)</f>
        <v>0</v>
      </c>
      <c r="CF50" s="52">
        <f>IF(Testing!E50="T-80",1,0)</f>
        <v>0</v>
      </c>
      <c r="CG50" s="52">
        <f>IF(Testing!E50="T-90",1,0)</f>
        <v>0</v>
      </c>
      <c r="CH50" s="52">
        <f>IF(Testing!E50="Tornado",1,0)</f>
        <v>0</v>
      </c>
      <c r="CI50" s="52">
        <f>IF(Testing!E50="TOS-1",1,0)</f>
        <v>0</v>
      </c>
    </row>
    <row r="51" spans="1:87" ht="15">
      <c r="A51" s="49" t="s">
        <v>1652</v>
      </c>
      <c r="B51" s="50">
        <v>0</v>
      </c>
      <c r="C51" s="50">
        <v>1</v>
      </c>
      <c r="D51" s="50">
        <v>0</v>
      </c>
      <c r="E51" s="51">
        <v>0</v>
      </c>
      <c r="F51" s="51">
        <v>0</v>
      </c>
      <c r="G51" s="51">
        <v>1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1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0</v>
      </c>
      <c r="AC51" s="51">
        <v>0</v>
      </c>
      <c r="AD51" s="51">
        <v>0</v>
      </c>
      <c r="AE51" s="51">
        <v>0</v>
      </c>
      <c r="AF51" s="51">
        <v>0</v>
      </c>
      <c r="AG51" s="51">
        <v>0</v>
      </c>
      <c r="AH51" s="52">
        <f>IF(Testing!D51="Tank",1,0)</f>
        <v>0</v>
      </c>
      <c r="AI51" s="52">
        <f>IF(Testing!D51="BMP",1,0)</f>
        <v>1</v>
      </c>
      <c r="AJ51" s="52">
        <f>IF(Testing!D51="BTR",1,0)</f>
        <v>0</v>
      </c>
      <c r="AK51" s="52">
        <f>IF(Testing!D51="Self Propelled Artillery",1,0)</f>
        <v>0</v>
      </c>
      <c r="AL51" s="53">
        <f>IF(Testing!D51="Air Defense",1,0)</f>
        <v>0</v>
      </c>
      <c r="AM51" s="53">
        <f>IF(Testing!D51="MT_LB",1,0)</f>
        <v>0</v>
      </c>
      <c r="AN51" s="52">
        <f>IF(Testing!D51="BMD",1,0)</f>
        <v>0</v>
      </c>
      <c r="AO51" s="52">
        <f>IF('Course-Grain Only Test'!C51="Tank",1,0)</f>
        <v>0</v>
      </c>
      <c r="AP51" s="52">
        <f>IF('Course-Grain Only Test'!C51="BMP",1,0)</f>
        <v>1</v>
      </c>
      <c r="AQ51" s="52">
        <f>IF('Course-Grain Only Test'!C51="BTR",1,0)</f>
        <v>0</v>
      </c>
      <c r="AR51" s="52">
        <f>IF('Course-Grain Only Test'!C51="Self Propelled Artillery",1,0)</f>
        <v>0</v>
      </c>
      <c r="AS51" s="52">
        <f>IF('Course-Grain Only Test'!C51="Air Defense",1,0)</f>
        <v>0</v>
      </c>
      <c r="AT51" s="52">
        <f>IF('Course-Grain Only Test'!C51="MT_LB",1,0)</f>
        <v>0</v>
      </c>
      <c r="AU51" s="52">
        <f>IF('Course-Grain Only Test'!C51="BMD",1,0)</f>
        <v>0</v>
      </c>
      <c r="AV51" s="52">
        <v>1</v>
      </c>
      <c r="AW51" s="52">
        <v>1</v>
      </c>
      <c r="AX51" s="52">
        <v>1</v>
      </c>
      <c r="AY51" s="52">
        <f t="shared" si="0"/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1</v>
      </c>
      <c r="BE51" s="52">
        <f>IF(AND(Testing!D51 = "Tank", 'Course-Grain Only Test'!C51 &lt;&gt; "Tank"),1,0)</f>
        <v>0</v>
      </c>
      <c r="BF51" s="52">
        <f>IF(AND(Testing!D51 = "BMP", 'Course-Grain Only Test'!C51 &lt;&gt; "BMP"),1,0)</f>
        <v>0</v>
      </c>
      <c r="BG51" s="52">
        <f>IF(AND(Testing!D51 = "BTR", 'Course-Grain Only Test'!C51 &lt;&gt; "BTR"),1,0)</f>
        <v>0</v>
      </c>
      <c r="BH51" s="52">
        <f>IF(AND(Testing!D51 = "Self Propelled Artilley", 'Course-Grain Only Test'!C51 &lt;&gt; "Self Propelled Artillery"),1,0)</f>
        <v>0</v>
      </c>
      <c r="BI51" s="52">
        <f>IF(AND(Testing!D51 = "Air Defense", 'Course-Grain Only Test'!C51 &lt;&gt; "Air Defense"),1,0)</f>
        <v>0</v>
      </c>
      <c r="BJ51" s="52">
        <f>IF(AND(Testing!D51 = "MT_LB", 'Course-Grain Only Test'!C51 &lt;&gt; "MT_LB"),1,0)</f>
        <v>0</v>
      </c>
      <c r="BK51" s="52">
        <f>IF(AND(Testing!D51 = "BMD", 'Course-Grain Only Test'!C51 &lt;&gt; "BMD"),1,0)</f>
        <v>0</v>
      </c>
      <c r="BL51" s="52">
        <f>IF(Testing!E51="2S19_MSTA",1,0)</f>
        <v>0</v>
      </c>
      <c r="BM51" s="54">
        <f>IF(Testing!E51="30N6E",1,0)</f>
        <v>0</v>
      </c>
      <c r="BN51" s="52">
        <f>IF(Testing!E51="BM-30",1,0)</f>
        <v>0</v>
      </c>
      <c r="BO51" s="52">
        <f>IF(Testing!E51="BMD",1,0)</f>
        <v>0</v>
      </c>
      <c r="BP51" s="52">
        <f>IF(Testing!E51="BMP-1",1,0)</f>
        <v>0</v>
      </c>
      <c r="BQ51" s="52">
        <f>IF(Testing!E51="BMP-2",1,0)</f>
        <v>1</v>
      </c>
      <c r="BR51" s="52">
        <f>IF(Testing!E51="BMP-T15",1,0)</f>
        <v>0</v>
      </c>
      <c r="BS51" s="54">
        <f>IF(Testing!E51="BRDM",1,0)</f>
        <v>0</v>
      </c>
      <c r="BT51" s="54">
        <f>IF(Testing!E51="BTR-60",1,0)</f>
        <v>0</v>
      </c>
      <c r="BU51" s="52">
        <f>IF(Testing!E51="BTR-70",1,0)</f>
        <v>0</v>
      </c>
      <c r="BV51" s="52">
        <f>IF(Testing!E51="BTR-80",1,0)</f>
        <v>0</v>
      </c>
      <c r="BW51" s="52">
        <f>IF(Testing!E51="D-30",1,0)</f>
        <v>0</v>
      </c>
      <c r="BX51" s="52">
        <f>IF(Testing!E51="Iskander",1,0)</f>
        <v>0</v>
      </c>
      <c r="BY51" s="52">
        <f>IF(Testing!E51="MT_LB",1,0)</f>
        <v>0</v>
      </c>
      <c r="BZ51" s="52">
        <f>IF(Testing!E51="Pantsir-S1",1,0)</f>
        <v>0</v>
      </c>
      <c r="CA51" s="52">
        <f>IF(Testing!E51="Rs-24",1,0)</f>
        <v>0</v>
      </c>
      <c r="CB51" s="52">
        <f>IF(Testing!E51="T-14",1,0)</f>
        <v>0</v>
      </c>
      <c r="CC51" s="52">
        <f>IF(Testing!E51="T-62",1,0)</f>
        <v>0</v>
      </c>
      <c r="CD51" s="52">
        <f>IF(Testing!E51="T-64",1,0)</f>
        <v>0</v>
      </c>
      <c r="CE51" s="52">
        <f>IF(Testing!E51="T-72",1,0)</f>
        <v>0</v>
      </c>
      <c r="CF51" s="52">
        <f>IF(Testing!E51="T-80",1,0)</f>
        <v>0</v>
      </c>
      <c r="CG51" s="52">
        <f>IF(Testing!E51="T-90",1,0)</f>
        <v>0</v>
      </c>
      <c r="CH51" s="52">
        <f>IF(Testing!E51="Tornado",1,0)</f>
        <v>0</v>
      </c>
      <c r="CI51" s="52">
        <f>IF(Testing!E51="TOS-1",1,0)</f>
        <v>0</v>
      </c>
    </row>
    <row r="52" spans="1:87" ht="15">
      <c r="A52" s="49" t="s">
        <v>1577</v>
      </c>
      <c r="B52" s="50">
        <v>0</v>
      </c>
      <c r="C52" s="50">
        <v>1</v>
      </c>
      <c r="D52" s="50">
        <v>0</v>
      </c>
      <c r="E52" s="51">
        <v>0</v>
      </c>
      <c r="F52" s="51">
        <v>0</v>
      </c>
      <c r="G52" s="51">
        <v>0</v>
      </c>
      <c r="H52" s="51">
        <v>1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  <c r="T52" s="51">
        <v>0</v>
      </c>
      <c r="U52" s="51">
        <v>1</v>
      </c>
      <c r="V52" s="51">
        <v>0</v>
      </c>
      <c r="W52" s="51">
        <v>0</v>
      </c>
      <c r="X52" s="51">
        <v>0</v>
      </c>
      <c r="Y52" s="51">
        <v>0</v>
      </c>
      <c r="Z52" s="51">
        <v>0</v>
      </c>
      <c r="AA52" s="51">
        <v>0</v>
      </c>
      <c r="AB52" s="51">
        <v>0</v>
      </c>
      <c r="AC52" s="51">
        <v>0</v>
      </c>
      <c r="AD52" s="51">
        <v>0</v>
      </c>
      <c r="AE52" s="51">
        <v>0</v>
      </c>
      <c r="AF52" s="51">
        <v>0</v>
      </c>
      <c r="AG52" s="51">
        <v>0</v>
      </c>
      <c r="AH52" s="52">
        <f>IF(Testing!D52="Tank",1,0)</f>
        <v>0</v>
      </c>
      <c r="AI52" s="52">
        <f>IF(Testing!D52="BMP",1,0)</f>
        <v>0</v>
      </c>
      <c r="AJ52" s="52">
        <f>IF(Testing!D52="BTR",1,0)</f>
        <v>1</v>
      </c>
      <c r="AK52" s="52">
        <f>IF(Testing!D52="Self Propelled Artillery",1,0)</f>
        <v>0</v>
      </c>
      <c r="AL52" s="53">
        <f>IF(Testing!D52="Air Defense",1,0)</f>
        <v>0</v>
      </c>
      <c r="AM52" s="53">
        <f>IF(Testing!D52="MT_LB",1,0)</f>
        <v>0</v>
      </c>
      <c r="AN52" s="52">
        <f>IF(Testing!D52="BMD",1,0)</f>
        <v>0</v>
      </c>
      <c r="AO52" s="52">
        <f>IF('Course-Grain Only Test'!C52="Tank",1,0)</f>
        <v>0</v>
      </c>
      <c r="AP52" s="52">
        <f>IF('Course-Grain Only Test'!C52="BMP",1,0)</f>
        <v>0</v>
      </c>
      <c r="AQ52" s="52">
        <f>IF('Course-Grain Only Test'!C52="BTR",1,0)</f>
        <v>0</v>
      </c>
      <c r="AR52" s="52">
        <f>IF('Course-Grain Only Test'!C52="Self Propelled Artillery",1,0)</f>
        <v>0</v>
      </c>
      <c r="AS52" s="52">
        <f>IF('Course-Grain Only Test'!C52="Air Defense",1,0)</f>
        <v>1</v>
      </c>
      <c r="AT52" s="52">
        <f>IF('Course-Grain Only Test'!C52="MT_LB",1,0)</f>
        <v>0</v>
      </c>
      <c r="AU52" s="52">
        <f>IF('Course-Grain Only Test'!C52="BMD",1,0)</f>
        <v>0</v>
      </c>
      <c r="AV52" s="52">
        <v>1</v>
      </c>
      <c r="AW52" s="52">
        <v>1</v>
      </c>
      <c r="AX52" s="52">
        <v>0</v>
      </c>
      <c r="AY52" s="52">
        <f t="shared" si="0"/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1</v>
      </c>
      <c r="BE52" s="52">
        <f>IF(AND(Testing!D52 = "Tank", 'Course-Grain Only Test'!C52 &lt;&gt; "Tank"),1,0)</f>
        <v>0</v>
      </c>
      <c r="BF52" s="52">
        <f>IF(AND(Testing!D52 = "BMP", 'Course-Grain Only Test'!C52 &lt;&gt; "BMP"),1,0)</f>
        <v>0</v>
      </c>
      <c r="BG52" s="52">
        <f>IF(AND(Testing!D52 = "BTR", 'Course-Grain Only Test'!C52 &lt;&gt; "BTR"),1,0)</f>
        <v>1</v>
      </c>
      <c r="BH52" s="52">
        <f>IF(AND(Testing!D52 = "Self Propelled Artilley", 'Course-Grain Only Test'!C52 &lt;&gt; "Self Propelled Artillery"),1,0)</f>
        <v>0</v>
      </c>
      <c r="BI52" s="52">
        <f>IF(AND(Testing!D52 = "Air Defense", 'Course-Grain Only Test'!C52 &lt;&gt; "Air Defense"),1,0)</f>
        <v>0</v>
      </c>
      <c r="BJ52" s="52">
        <f>IF(AND(Testing!D52 = "MT_LB", 'Course-Grain Only Test'!C52 &lt;&gt; "MT_LB"),1,0)</f>
        <v>0</v>
      </c>
      <c r="BK52" s="52">
        <f>IF(AND(Testing!D52 = "BMD", 'Course-Grain Only Test'!C52 &lt;&gt; "BMD"),1,0)</f>
        <v>0</v>
      </c>
      <c r="BL52" s="52">
        <f>IF(Testing!E52="2S19_MSTA",1,0)</f>
        <v>0</v>
      </c>
      <c r="BM52" s="54">
        <f>IF(Testing!E52="30N6E",1,0)</f>
        <v>0</v>
      </c>
      <c r="BN52" s="52">
        <f>IF(Testing!E52="BM-30",1,0)</f>
        <v>0</v>
      </c>
      <c r="BO52" s="52">
        <f>IF(Testing!E52="BMD",1,0)</f>
        <v>0</v>
      </c>
      <c r="BP52" s="52">
        <f>IF(Testing!E52="BMP-1",1,0)</f>
        <v>0</v>
      </c>
      <c r="BQ52" s="52">
        <f>IF(Testing!E52="BMP-2",1,0)</f>
        <v>0</v>
      </c>
      <c r="BR52" s="52">
        <f>IF(Testing!E52="BMP-T15",1,0)</f>
        <v>0</v>
      </c>
      <c r="BS52" s="54">
        <f>IF(Testing!E52="BRDM",1,0)</f>
        <v>0</v>
      </c>
      <c r="BT52" s="54">
        <f>IF(Testing!E52="BTR-60",1,0)</f>
        <v>0</v>
      </c>
      <c r="BU52" s="52">
        <f>IF(Testing!E52="BTR-70",1,0)</f>
        <v>1</v>
      </c>
      <c r="BV52" s="52">
        <f>IF(Testing!E52="BTR-80",1,0)</f>
        <v>0</v>
      </c>
      <c r="BW52" s="52">
        <f>IF(Testing!E52="D-30",1,0)</f>
        <v>0</v>
      </c>
      <c r="BX52" s="52">
        <f>IF(Testing!E52="Iskander",1,0)</f>
        <v>0</v>
      </c>
      <c r="BY52" s="52">
        <f>IF(Testing!E52="MT_LB",1,0)</f>
        <v>0</v>
      </c>
      <c r="BZ52" s="52">
        <f>IF(Testing!E52="Pantsir-S1",1,0)</f>
        <v>0</v>
      </c>
      <c r="CA52" s="52">
        <f>IF(Testing!E52="Rs-24",1,0)</f>
        <v>0</v>
      </c>
      <c r="CB52" s="52">
        <f>IF(Testing!E52="T-14",1,0)</f>
        <v>0</v>
      </c>
      <c r="CC52" s="52">
        <f>IF(Testing!E52="T-62",1,0)</f>
        <v>0</v>
      </c>
      <c r="CD52" s="52">
        <f>IF(Testing!E52="T-64",1,0)</f>
        <v>0</v>
      </c>
      <c r="CE52" s="52">
        <f>IF(Testing!E52="T-72",1,0)</f>
        <v>0</v>
      </c>
      <c r="CF52" s="52">
        <f>IF(Testing!E52="T-80",1,0)</f>
        <v>0</v>
      </c>
      <c r="CG52" s="52">
        <f>IF(Testing!E52="T-90",1,0)</f>
        <v>0</v>
      </c>
      <c r="CH52" s="52">
        <f>IF(Testing!E52="Tornado",1,0)</f>
        <v>0</v>
      </c>
      <c r="CI52" s="52">
        <f>IF(Testing!E52="TOS-1",1,0)</f>
        <v>0</v>
      </c>
    </row>
    <row r="53" spans="1:87" ht="15">
      <c r="A53" s="49" t="s">
        <v>1653</v>
      </c>
      <c r="B53" s="50">
        <v>0</v>
      </c>
      <c r="C53" s="50">
        <v>1</v>
      </c>
      <c r="D53" s="50">
        <v>0</v>
      </c>
      <c r="E53" s="51">
        <v>0</v>
      </c>
      <c r="F53" s="51">
        <v>0</v>
      </c>
      <c r="G53" s="51">
        <v>1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1</v>
      </c>
      <c r="R53" s="51">
        <v>0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  <c r="Z53" s="51">
        <v>0</v>
      </c>
      <c r="AA53" s="51">
        <v>0</v>
      </c>
      <c r="AB53" s="51">
        <v>0</v>
      </c>
      <c r="AC53" s="51">
        <v>0</v>
      </c>
      <c r="AD53" s="51">
        <v>0</v>
      </c>
      <c r="AE53" s="51">
        <v>0</v>
      </c>
      <c r="AF53" s="51">
        <v>0</v>
      </c>
      <c r="AG53" s="51">
        <v>0</v>
      </c>
      <c r="AH53" s="52">
        <f>IF(Testing!D53="Tank",1,0)</f>
        <v>0</v>
      </c>
      <c r="AI53" s="52">
        <f>IF(Testing!D53="BMP",1,0)</f>
        <v>1</v>
      </c>
      <c r="AJ53" s="52">
        <f>IF(Testing!D53="BTR",1,0)</f>
        <v>0</v>
      </c>
      <c r="AK53" s="52">
        <f>IF(Testing!D53="Self Propelled Artillery",1,0)</f>
        <v>0</v>
      </c>
      <c r="AL53" s="53">
        <f>IF(Testing!D53="Air Defense",1,0)</f>
        <v>0</v>
      </c>
      <c r="AM53" s="53">
        <f>IF(Testing!D53="MT_LB",1,0)</f>
        <v>0</v>
      </c>
      <c r="AN53" s="52">
        <f>IF(Testing!D53="BMD",1,0)</f>
        <v>0</v>
      </c>
      <c r="AO53" s="52">
        <f>IF('Course-Grain Only Test'!C53="Tank",1,0)</f>
        <v>0</v>
      </c>
      <c r="AP53" s="52">
        <f>IF('Course-Grain Only Test'!C53="BMP",1,0)</f>
        <v>1</v>
      </c>
      <c r="AQ53" s="52">
        <f>IF('Course-Grain Only Test'!C53="BTR",1,0)</f>
        <v>0</v>
      </c>
      <c r="AR53" s="52">
        <f>IF('Course-Grain Only Test'!C53="Self Propelled Artillery",1,0)</f>
        <v>0</v>
      </c>
      <c r="AS53" s="52">
        <f>IF('Course-Grain Only Test'!C53="Air Defense",1,0)</f>
        <v>0</v>
      </c>
      <c r="AT53" s="52">
        <f>IF('Course-Grain Only Test'!C53="MT_LB",1,0)</f>
        <v>0</v>
      </c>
      <c r="AU53" s="52">
        <f>IF('Course-Grain Only Test'!C53="BMD",1,0)</f>
        <v>0</v>
      </c>
      <c r="AV53" s="52">
        <v>1</v>
      </c>
      <c r="AW53" s="52">
        <v>0</v>
      </c>
      <c r="AX53" s="52">
        <v>1</v>
      </c>
      <c r="AY53" s="52">
        <f t="shared" si="0"/>
        <v>1</v>
      </c>
      <c r="AZ53" s="52">
        <v>0</v>
      </c>
      <c r="BA53" s="52">
        <v>0</v>
      </c>
      <c r="BB53" s="52">
        <v>0</v>
      </c>
      <c r="BC53" s="52">
        <v>0</v>
      </c>
      <c r="BD53" s="52">
        <v>1</v>
      </c>
      <c r="BE53" s="52">
        <f>IF(AND(Testing!D53 = "Tank", 'Course-Grain Only Test'!C53 &lt;&gt; "Tank"),1,0)</f>
        <v>0</v>
      </c>
      <c r="BF53" s="52">
        <f>IF(AND(Testing!D53 = "BMP", 'Course-Grain Only Test'!C53 &lt;&gt; "BMP"),1,0)</f>
        <v>0</v>
      </c>
      <c r="BG53" s="52">
        <f>IF(AND(Testing!D53 = "BTR", 'Course-Grain Only Test'!C53 &lt;&gt; "BTR"),1,0)</f>
        <v>0</v>
      </c>
      <c r="BH53" s="52">
        <f>IF(AND(Testing!D53 = "Self Propelled Artilley", 'Course-Grain Only Test'!C53 &lt;&gt; "Self Propelled Artillery"),1,0)</f>
        <v>0</v>
      </c>
      <c r="BI53" s="52">
        <f>IF(AND(Testing!D53 = "Air Defense", 'Course-Grain Only Test'!C53 &lt;&gt; "Air Defense"),1,0)</f>
        <v>0</v>
      </c>
      <c r="BJ53" s="52">
        <f>IF(AND(Testing!D53 = "MT_LB", 'Course-Grain Only Test'!C53 &lt;&gt; "MT_LB"),1,0)</f>
        <v>0</v>
      </c>
      <c r="BK53" s="52">
        <f>IF(AND(Testing!D53 = "BMD", 'Course-Grain Only Test'!C53 &lt;&gt; "BMD"),1,0)</f>
        <v>0</v>
      </c>
      <c r="BL53" s="52">
        <f>IF(Testing!E53="2S19_MSTA",1,0)</f>
        <v>0</v>
      </c>
      <c r="BM53" s="54">
        <f>IF(Testing!E53="30N6E",1,0)</f>
        <v>0</v>
      </c>
      <c r="BN53" s="52">
        <f>IF(Testing!E53="BM-30",1,0)</f>
        <v>0</v>
      </c>
      <c r="BO53" s="52">
        <f>IF(Testing!E53="BMD",1,0)</f>
        <v>0</v>
      </c>
      <c r="BP53" s="52">
        <f>IF(Testing!E53="BMP-1",1,0)</f>
        <v>0</v>
      </c>
      <c r="BQ53" s="52">
        <f>IF(Testing!E53="BMP-2",1,0)</f>
        <v>1</v>
      </c>
      <c r="BR53" s="52">
        <f>IF(Testing!E53="BMP-T15",1,0)</f>
        <v>0</v>
      </c>
      <c r="BS53" s="54">
        <f>IF(Testing!E53="BRDM",1,0)</f>
        <v>0</v>
      </c>
      <c r="BT53" s="54">
        <f>IF(Testing!E53="BTR-60",1,0)</f>
        <v>0</v>
      </c>
      <c r="BU53" s="52">
        <f>IF(Testing!E53="BTR-70",1,0)</f>
        <v>0</v>
      </c>
      <c r="BV53" s="52">
        <f>IF(Testing!E53="BTR-80",1,0)</f>
        <v>0</v>
      </c>
      <c r="BW53" s="52">
        <f>IF(Testing!E53="D-30",1,0)</f>
        <v>0</v>
      </c>
      <c r="BX53" s="52">
        <f>IF(Testing!E53="Iskander",1,0)</f>
        <v>0</v>
      </c>
      <c r="BY53" s="52">
        <f>IF(Testing!E53="MT_LB",1,0)</f>
        <v>0</v>
      </c>
      <c r="BZ53" s="52">
        <f>IF(Testing!E53="Pantsir-S1",1,0)</f>
        <v>0</v>
      </c>
      <c r="CA53" s="52">
        <f>IF(Testing!E53="Rs-24",1,0)</f>
        <v>0</v>
      </c>
      <c r="CB53" s="52">
        <f>IF(Testing!E53="T-14",1,0)</f>
        <v>0</v>
      </c>
      <c r="CC53" s="52">
        <f>IF(Testing!E53="T-62",1,0)</f>
        <v>0</v>
      </c>
      <c r="CD53" s="52">
        <f>IF(Testing!E53="T-64",1,0)</f>
        <v>0</v>
      </c>
      <c r="CE53" s="52">
        <f>IF(Testing!E53="T-72",1,0)</f>
        <v>0</v>
      </c>
      <c r="CF53" s="52">
        <f>IF(Testing!E53="T-80",1,0)</f>
        <v>0</v>
      </c>
      <c r="CG53" s="52">
        <f>IF(Testing!E53="T-90",1,0)</f>
        <v>0</v>
      </c>
      <c r="CH53" s="52">
        <f>IF(Testing!E53="Tornado",1,0)</f>
        <v>0</v>
      </c>
      <c r="CI53" s="52">
        <f>IF(Testing!E53="TOS-1",1,0)</f>
        <v>0</v>
      </c>
    </row>
    <row r="54" spans="1:87" ht="15">
      <c r="A54" s="49" t="s">
        <v>1654</v>
      </c>
      <c r="B54" s="50">
        <v>0</v>
      </c>
      <c r="C54" s="50">
        <v>1</v>
      </c>
      <c r="D54" s="50">
        <v>0</v>
      </c>
      <c r="E54" s="51">
        <v>0</v>
      </c>
      <c r="F54" s="51">
        <v>0</v>
      </c>
      <c r="G54" s="51">
        <v>1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1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  <c r="AC54" s="51">
        <v>0</v>
      </c>
      <c r="AD54" s="51">
        <v>0</v>
      </c>
      <c r="AE54" s="51">
        <v>0</v>
      </c>
      <c r="AF54" s="51">
        <v>0</v>
      </c>
      <c r="AG54" s="51">
        <v>0</v>
      </c>
      <c r="AH54" s="52">
        <f>IF(Testing!D54="Tank",1,0)</f>
        <v>0</v>
      </c>
      <c r="AI54" s="52">
        <f>IF(Testing!D54="BMP",1,0)</f>
        <v>1</v>
      </c>
      <c r="AJ54" s="52">
        <f>IF(Testing!D54="BTR",1,0)</f>
        <v>0</v>
      </c>
      <c r="AK54" s="52">
        <f>IF(Testing!D54="Self Propelled Artillery",1,0)</f>
        <v>0</v>
      </c>
      <c r="AL54" s="53">
        <f>IF(Testing!D54="Air Defense",1,0)</f>
        <v>0</v>
      </c>
      <c r="AM54" s="53">
        <f>IF(Testing!D54="MT_LB",1,0)</f>
        <v>0</v>
      </c>
      <c r="AN54" s="52">
        <f>IF(Testing!D54="BMD",1,0)</f>
        <v>0</v>
      </c>
      <c r="AO54" s="52">
        <f>IF('Course-Grain Only Test'!C54="Tank",1,0)</f>
        <v>0</v>
      </c>
      <c r="AP54" s="52">
        <f>IF('Course-Grain Only Test'!C54="BMP",1,0)</f>
        <v>1</v>
      </c>
      <c r="AQ54" s="52">
        <f>IF('Course-Grain Only Test'!C54="BTR",1,0)</f>
        <v>0</v>
      </c>
      <c r="AR54" s="52">
        <f>IF('Course-Grain Only Test'!C54="Self Propelled Artillery",1,0)</f>
        <v>0</v>
      </c>
      <c r="AS54" s="52">
        <f>IF('Course-Grain Only Test'!C54="Air Defense",1,0)</f>
        <v>0</v>
      </c>
      <c r="AT54" s="52">
        <f>IF('Course-Grain Only Test'!C54="MT_LB",1,0)</f>
        <v>0</v>
      </c>
      <c r="AU54" s="52">
        <f>IF('Course-Grain Only Test'!C54="BMD",1,0)</f>
        <v>0</v>
      </c>
      <c r="AV54" s="52">
        <v>1</v>
      </c>
      <c r="AW54" s="52">
        <v>1</v>
      </c>
      <c r="AX54" s="52">
        <v>1</v>
      </c>
      <c r="AY54" s="52">
        <f t="shared" si="0"/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1</v>
      </c>
      <c r="BE54" s="52">
        <f>IF(AND(Testing!D54 = "Tank", 'Course-Grain Only Test'!C54 &lt;&gt; "Tank"),1,0)</f>
        <v>0</v>
      </c>
      <c r="BF54" s="52">
        <f>IF(AND(Testing!D54 = "BMP", 'Course-Grain Only Test'!C54 &lt;&gt; "BMP"),1,0)</f>
        <v>0</v>
      </c>
      <c r="BG54" s="52">
        <f>IF(AND(Testing!D54 = "BTR", 'Course-Grain Only Test'!C54 &lt;&gt; "BTR"),1,0)</f>
        <v>0</v>
      </c>
      <c r="BH54" s="52">
        <f>IF(AND(Testing!D54 = "Self Propelled Artilley", 'Course-Grain Only Test'!C54 &lt;&gt; "Self Propelled Artillery"),1,0)</f>
        <v>0</v>
      </c>
      <c r="BI54" s="52">
        <f>IF(AND(Testing!D54 = "Air Defense", 'Course-Grain Only Test'!C54 &lt;&gt; "Air Defense"),1,0)</f>
        <v>0</v>
      </c>
      <c r="BJ54" s="52">
        <f>IF(AND(Testing!D54 = "MT_LB", 'Course-Grain Only Test'!C54 &lt;&gt; "MT_LB"),1,0)</f>
        <v>0</v>
      </c>
      <c r="BK54" s="52">
        <f>IF(AND(Testing!D54 = "BMD", 'Course-Grain Only Test'!C54 &lt;&gt; "BMD"),1,0)</f>
        <v>0</v>
      </c>
      <c r="BL54" s="52">
        <f>IF(Testing!E54="2S19_MSTA",1,0)</f>
        <v>0</v>
      </c>
      <c r="BM54" s="54">
        <f>IF(Testing!E54="30N6E",1,0)</f>
        <v>0</v>
      </c>
      <c r="BN54" s="52">
        <f>IF(Testing!E54="BM-30",1,0)</f>
        <v>0</v>
      </c>
      <c r="BO54" s="52">
        <f>IF(Testing!E54="BMD",1,0)</f>
        <v>0</v>
      </c>
      <c r="BP54" s="52">
        <f>IF(Testing!E54="BMP-1",1,0)</f>
        <v>1</v>
      </c>
      <c r="BQ54" s="52">
        <f>IF(Testing!E54="BMP-2",1,0)</f>
        <v>0</v>
      </c>
      <c r="BR54" s="52">
        <f>IF(Testing!E54="BMP-T15",1,0)</f>
        <v>0</v>
      </c>
      <c r="BS54" s="54">
        <f>IF(Testing!E54="BRDM",1,0)</f>
        <v>0</v>
      </c>
      <c r="BT54" s="54">
        <f>IF(Testing!E54="BTR-60",1,0)</f>
        <v>0</v>
      </c>
      <c r="BU54" s="52">
        <f>IF(Testing!E54="BTR-70",1,0)</f>
        <v>0</v>
      </c>
      <c r="BV54" s="52">
        <f>IF(Testing!E54="BTR-80",1,0)</f>
        <v>0</v>
      </c>
      <c r="BW54" s="52">
        <f>IF(Testing!E54="D-30",1,0)</f>
        <v>0</v>
      </c>
      <c r="BX54" s="52">
        <f>IF(Testing!E54="Iskander",1,0)</f>
        <v>0</v>
      </c>
      <c r="BY54" s="52">
        <f>IF(Testing!E54="MT_LB",1,0)</f>
        <v>0</v>
      </c>
      <c r="BZ54" s="52">
        <f>IF(Testing!E54="Pantsir-S1",1,0)</f>
        <v>0</v>
      </c>
      <c r="CA54" s="52">
        <f>IF(Testing!E54="Rs-24",1,0)</f>
        <v>0</v>
      </c>
      <c r="CB54" s="52">
        <f>IF(Testing!E54="T-14",1,0)</f>
        <v>0</v>
      </c>
      <c r="CC54" s="52">
        <f>IF(Testing!E54="T-62",1,0)</f>
        <v>0</v>
      </c>
      <c r="CD54" s="52">
        <f>IF(Testing!E54="T-64",1,0)</f>
        <v>0</v>
      </c>
      <c r="CE54" s="52">
        <f>IF(Testing!E54="T-72",1,0)</f>
        <v>0</v>
      </c>
      <c r="CF54" s="52">
        <f>IF(Testing!E54="T-80",1,0)</f>
        <v>0</v>
      </c>
      <c r="CG54" s="52">
        <f>IF(Testing!E54="T-90",1,0)</f>
        <v>0</v>
      </c>
      <c r="CH54" s="52">
        <f>IF(Testing!E54="Tornado",1,0)</f>
        <v>0</v>
      </c>
      <c r="CI54" s="52">
        <f>IF(Testing!E54="TOS-1",1,0)</f>
        <v>0</v>
      </c>
    </row>
    <row r="55" spans="1:87" ht="15">
      <c r="A55" s="49" t="s">
        <v>1694</v>
      </c>
      <c r="B55" s="50">
        <v>0</v>
      </c>
      <c r="C55" s="50">
        <v>1</v>
      </c>
      <c r="D55" s="50">
        <v>0</v>
      </c>
      <c r="E55" s="51">
        <v>0</v>
      </c>
      <c r="F55" s="51">
        <v>0</v>
      </c>
      <c r="G55" s="51">
        <v>0</v>
      </c>
      <c r="H55" s="51">
        <v>1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1</v>
      </c>
      <c r="V55" s="51">
        <v>0</v>
      </c>
      <c r="W55" s="51">
        <v>0</v>
      </c>
      <c r="X55" s="51">
        <v>0</v>
      </c>
      <c r="Y55" s="51">
        <v>0</v>
      </c>
      <c r="Z55" s="51">
        <v>0</v>
      </c>
      <c r="AA55" s="51">
        <v>0</v>
      </c>
      <c r="AB55" s="51">
        <v>0</v>
      </c>
      <c r="AC55" s="51">
        <v>0</v>
      </c>
      <c r="AD55" s="51">
        <v>0</v>
      </c>
      <c r="AE55" s="51">
        <v>0</v>
      </c>
      <c r="AF55" s="51">
        <v>0</v>
      </c>
      <c r="AG55" s="51">
        <v>0</v>
      </c>
      <c r="AH55" s="52">
        <f>IF(Testing!D55="Tank",1,0)</f>
        <v>0</v>
      </c>
      <c r="AI55" s="52">
        <f>IF(Testing!D55="BMP",1,0)</f>
        <v>0</v>
      </c>
      <c r="AJ55" s="52">
        <f>IF(Testing!D55="BTR",1,0)</f>
        <v>1</v>
      </c>
      <c r="AK55" s="52">
        <f>IF(Testing!D55="Self Propelled Artillery",1,0)</f>
        <v>0</v>
      </c>
      <c r="AL55" s="53">
        <f>IF(Testing!D55="Air Defense",1,0)</f>
        <v>0</v>
      </c>
      <c r="AM55" s="53">
        <f>IF(Testing!D55="MT_LB",1,0)</f>
        <v>0</v>
      </c>
      <c r="AN55" s="52">
        <f>IF(Testing!D55="BMD",1,0)</f>
        <v>0</v>
      </c>
      <c r="AO55" s="52">
        <f>IF('Course-Grain Only Test'!C55="Tank",1,0)</f>
        <v>0</v>
      </c>
      <c r="AP55" s="52">
        <f>IF('Course-Grain Only Test'!C55="BMP",1,0)</f>
        <v>0</v>
      </c>
      <c r="AQ55" s="52">
        <f>IF('Course-Grain Only Test'!C55="BTR",1,0)</f>
        <v>1</v>
      </c>
      <c r="AR55" s="52">
        <f>IF('Course-Grain Only Test'!C55="Self Propelled Artillery",1,0)</f>
        <v>0</v>
      </c>
      <c r="AS55" s="52">
        <f>IF('Course-Grain Only Test'!C55="Air Defense",1,0)</f>
        <v>0</v>
      </c>
      <c r="AT55" s="52">
        <f>IF('Course-Grain Only Test'!C55="MT_LB",1,0)</f>
        <v>0</v>
      </c>
      <c r="AU55" s="52">
        <f>IF('Course-Grain Only Test'!C55="BMD",1,0)</f>
        <v>0</v>
      </c>
      <c r="AV55" s="52">
        <v>1</v>
      </c>
      <c r="AW55" s="52">
        <v>1</v>
      </c>
      <c r="AX55" s="52">
        <v>1</v>
      </c>
      <c r="AY55" s="52">
        <f t="shared" si="0"/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1</v>
      </c>
      <c r="BE55" s="52">
        <f>IF(AND(Testing!D55 = "Tank", 'Course-Grain Only Test'!C55 &lt;&gt; "Tank"),1,0)</f>
        <v>0</v>
      </c>
      <c r="BF55" s="52">
        <f>IF(AND(Testing!D55 = "BMP", 'Course-Grain Only Test'!C55 &lt;&gt; "BMP"),1,0)</f>
        <v>0</v>
      </c>
      <c r="BG55" s="52">
        <f>IF(AND(Testing!D55 = "BTR", 'Course-Grain Only Test'!C55 &lt;&gt; "BTR"),1,0)</f>
        <v>0</v>
      </c>
      <c r="BH55" s="52">
        <f>IF(AND(Testing!D55 = "Self Propelled Artilley", 'Course-Grain Only Test'!C55 &lt;&gt; "Self Propelled Artillery"),1,0)</f>
        <v>0</v>
      </c>
      <c r="BI55" s="52">
        <f>IF(AND(Testing!D55 = "Air Defense", 'Course-Grain Only Test'!C55 &lt;&gt; "Air Defense"),1,0)</f>
        <v>0</v>
      </c>
      <c r="BJ55" s="52">
        <f>IF(AND(Testing!D55 = "MT_LB", 'Course-Grain Only Test'!C55 &lt;&gt; "MT_LB"),1,0)</f>
        <v>0</v>
      </c>
      <c r="BK55" s="52">
        <f>IF(AND(Testing!D55 = "BMD", 'Course-Grain Only Test'!C55 &lt;&gt; "BMD"),1,0)</f>
        <v>0</v>
      </c>
      <c r="BL55" s="52">
        <f>IF(Testing!E55="2S19_MSTA",1,0)</f>
        <v>0</v>
      </c>
      <c r="BM55" s="54">
        <f>IF(Testing!E55="30N6E",1,0)</f>
        <v>0</v>
      </c>
      <c r="BN55" s="52">
        <f>IF(Testing!E55="BM-30",1,0)</f>
        <v>0</v>
      </c>
      <c r="BO55" s="52">
        <f>IF(Testing!E55="BMD",1,0)</f>
        <v>0</v>
      </c>
      <c r="BP55" s="52">
        <f>IF(Testing!E55="BMP-1",1,0)</f>
        <v>0</v>
      </c>
      <c r="BQ55" s="52">
        <f>IF(Testing!E55="BMP-2",1,0)</f>
        <v>0</v>
      </c>
      <c r="BR55" s="52">
        <f>IF(Testing!E55="BMP-T15",1,0)</f>
        <v>0</v>
      </c>
      <c r="BS55" s="54">
        <f>IF(Testing!E55="BRDM",1,0)</f>
        <v>0</v>
      </c>
      <c r="BT55" s="54">
        <f>IF(Testing!E55="BTR-60",1,0)</f>
        <v>0</v>
      </c>
      <c r="BU55" s="52">
        <f>IF(Testing!E55="BTR-70",1,0)</f>
        <v>1</v>
      </c>
      <c r="BV55" s="52">
        <f>IF(Testing!E55="BTR-80",1,0)</f>
        <v>0</v>
      </c>
      <c r="BW55" s="52">
        <f>IF(Testing!E55="D-30",1,0)</f>
        <v>0</v>
      </c>
      <c r="BX55" s="52">
        <f>IF(Testing!E55="Iskander",1,0)</f>
        <v>0</v>
      </c>
      <c r="BY55" s="52">
        <f>IF(Testing!E55="MT_LB",1,0)</f>
        <v>0</v>
      </c>
      <c r="BZ55" s="52">
        <f>IF(Testing!E55="Pantsir-S1",1,0)</f>
        <v>0</v>
      </c>
      <c r="CA55" s="52">
        <f>IF(Testing!E55="Rs-24",1,0)</f>
        <v>0</v>
      </c>
      <c r="CB55" s="52">
        <f>IF(Testing!E55="T-14",1,0)</f>
        <v>0</v>
      </c>
      <c r="CC55" s="52">
        <f>IF(Testing!E55="T-62",1,0)</f>
        <v>0</v>
      </c>
      <c r="CD55" s="52">
        <f>IF(Testing!E55="T-64",1,0)</f>
        <v>0</v>
      </c>
      <c r="CE55" s="52">
        <f>IF(Testing!E55="T-72",1,0)</f>
        <v>0</v>
      </c>
      <c r="CF55" s="52">
        <f>IF(Testing!E55="T-80",1,0)</f>
        <v>0</v>
      </c>
      <c r="CG55" s="52">
        <f>IF(Testing!E55="T-90",1,0)</f>
        <v>0</v>
      </c>
      <c r="CH55" s="52">
        <f>IF(Testing!E55="Tornado",1,0)</f>
        <v>0</v>
      </c>
      <c r="CI55" s="52">
        <f>IF(Testing!E55="TOS-1",1,0)</f>
        <v>0</v>
      </c>
    </row>
    <row r="56" spans="1:87" ht="15">
      <c r="A56" s="49" t="s">
        <v>1655</v>
      </c>
      <c r="B56" s="50">
        <v>0</v>
      </c>
      <c r="C56" s="50">
        <v>1</v>
      </c>
      <c r="D56" s="50">
        <v>0</v>
      </c>
      <c r="E56" s="51">
        <v>0</v>
      </c>
      <c r="F56" s="51">
        <v>0</v>
      </c>
      <c r="G56" s="51">
        <v>1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1</v>
      </c>
      <c r="R56" s="51">
        <v>0</v>
      </c>
      <c r="S56" s="51">
        <v>0</v>
      </c>
      <c r="T56" s="51">
        <v>0</v>
      </c>
      <c r="U56" s="51">
        <v>0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  <c r="AC56" s="51">
        <v>0</v>
      </c>
      <c r="AD56" s="51">
        <v>0</v>
      </c>
      <c r="AE56" s="51">
        <v>0</v>
      </c>
      <c r="AF56" s="51">
        <v>0</v>
      </c>
      <c r="AG56" s="51">
        <v>0</v>
      </c>
      <c r="AH56" s="52">
        <f>IF(Testing!D56="Tank",1,0)</f>
        <v>0</v>
      </c>
      <c r="AI56" s="52">
        <f>IF(Testing!D56="BMP",1,0)</f>
        <v>1</v>
      </c>
      <c r="AJ56" s="52">
        <f>IF(Testing!D56="BTR",1,0)</f>
        <v>0</v>
      </c>
      <c r="AK56" s="52">
        <f>IF(Testing!D56="Self Propelled Artillery",1,0)</f>
        <v>0</v>
      </c>
      <c r="AL56" s="53">
        <f>IF(Testing!D56="Air Defense",1,0)</f>
        <v>0</v>
      </c>
      <c r="AM56" s="53">
        <f>IF(Testing!D56="MT_LB",1,0)</f>
        <v>0</v>
      </c>
      <c r="AN56" s="52">
        <f>IF(Testing!D56="BMD",1,0)</f>
        <v>0</v>
      </c>
      <c r="AO56" s="52">
        <f>IF('Course-Grain Only Test'!C56="Tank",1,0)</f>
        <v>0</v>
      </c>
      <c r="AP56" s="52">
        <f>IF('Course-Grain Only Test'!C56="BMP",1,0)</f>
        <v>1</v>
      </c>
      <c r="AQ56" s="52">
        <f>IF('Course-Grain Only Test'!C56="BTR",1,0)</f>
        <v>0</v>
      </c>
      <c r="AR56" s="52">
        <f>IF('Course-Grain Only Test'!C56="Self Propelled Artillery",1,0)</f>
        <v>0</v>
      </c>
      <c r="AS56" s="52">
        <f>IF('Course-Grain Only Test'!C56="Air Defense",1,0)</f>
        <v>0</v>
      </c>
      <c r="AT56" s="52">
        <f>IF('Course-Grain Only Test'!C56="MT_LB",1,0)</f>
        <v>0</v>
      </c>
      <c r="AU56" s="52">
        <f>IF('Course-Grain Only Test'!C56="BMD",1,0)</f>
        <v>0</v>
      </c>
      <c r="AV56" s="52">
        <v>1</v>
      </c>
      <c r="AW56" s="52">
        <v>1</v>
      </c>
      <c r="AX56" s="52">
        <v>1</v>
      </c>
      <c r="AY56" s="52">
        <f t="shared" si="0"/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1</v>
      </c>
      <c r="BE56" s="52">
        <f>IF(AND(Testing!D56 = "Tank", 'Course-Grain Only Test'!C56 &lt;&gt; "Tank"),1,0)</f>
        <v>0</v>
      </c>
      <c r="BF56" s="52">
        <f>IF(AND(Testing!D56 = "BMP", 'Course-Grain Only Test'!C56 &lt;&gt; "BMP"),1,0)</f>
        <v>0</v>
      </c>
      <c r="BG56" s="52">
        <f>IF(AND(Testing!D56 = "BTR", 'Course-Grain Only Test'!C56 &lt;&gt; "BTR"),1,0)</f>
        <v>0</v>
      </c>
      <c r="BH56" s="52">
        <f>IF(AND(Testing!D56 = "Self Propelled Artilley", 'Course-Grain Only Test'!C56 &lt;&gt; "Self Propelled Artillery"),1,0)</f>
        <v>0</v>
      </c>
      <c r="BI56" s="52">
        <f>IF(AND(Testing!D56 = "Air Defense", 'Course-Grain Only Test'!C56 &lt;&gt; "Air Defense"),1,0)</f>
        <v>0</v>
      </c>
      <c r="BJ56" s="52">
        <f>IF(AND(Testing!D56 = "MT_LB", 'Course-Grain Only Test'!C56 &lt;&gt; "MT_LB"),1,0)</f>
        <v>0</v>
      </c>
      <c r="BK56" s="52">
        <f>IF(AND(Testing!D56 = "BMD", 'Course-Grain Only Test'!C56 &lt;&gt; "BMD"),1,0)</f>
        <v>0</v>
      </c>
      <c r="BL56" s="52">
        <f>IF(Testing!E56="2S19_MSTA",1,0)</f>
        <v>0</v>
      </c>
      <c r="BM56" s="54">
        <f>IF(Testing!E56="30N6E",1,0)</f>
        <v>0</v>
      </c>
      <c r="BN56" s="52">
        <f>IF(Testing!E56="BM-30",1,0)</f>
        <v>0</v>
      </c>
      <c r="BO56" s="52">
        <f>IF(Testing!E56="BMD",1,0)</f>
        <v>0</v>
      </c>
      <c r="BP56" s="52">
        <f>IF(Testing!E56="BMP-1",1,0)</f>
        <v>1</v>
      </c>
      <c r="BQ56" s="52">
        <f>IF(Testing!E56="BMP-2",1,0)</f>
        <v>0</v>
      </c>
      <c r="BR56" s="52">
        <f>IF(Testing!E56="BMP-T15",1,0)</f>
        <v>0</v>
      </c>
      <c r="BS56" s="54">
        <f>IF(Testing!E56="BRDM",1,0)</f>
        <v>0</v>
      </c>
      <c r="BT56" s="54">
        <f>IF(Testing!E56="BTR-60",1,0)</f>
        <v>0</v>
      </c>
      <c r="BU56" s="52">
        <f>IF(Testing!E56="BTR-70",1,0)</f>
        <v>0</v>
      </c>
      <c r="BV56" s="52">
        <f>IF(Testing!E56="BTR-80",1,0)</f>
        <v>0</v>
      </c>
      <c r="BW56" s="52">
        <f>IF(Testing!E56="D-30",1,0)</f>
        <v>0</v>
      </c>
      <c r="BX56" s="52">
        <f>IF(Testing!E56="Iskander",1,0)</f>
        <v>0</v>
      </c>
      <c r="BY56" s="52">
        <f>IF(Testing!E56="MT_LB",1,0)</f>
        <v>0</v>
      </c>
      <c r="BZ56" s="52">
        <f>IF(Testing!E56="Pantsir-S1",1,0)</f>
        <v>0</v>
      </c>
      <c r="CA56" s="52">
        <f>IF(Testing!E56="Rs-24",1,0)</f>
        <v>0</v>
      </c>
      <c r="CB56" s="52">
        <f>IF(Testing!E56="T-14",1,0)</f>
        <v>0</v>
      </c>
      <c r="CC56" s="52">
        <f>IF(Testing!E56="T-62",1,0)</f>
        <v>0</v>
      </c>
      <c r="CD56" s="52">
        <f>IF(Testing!E56="T-64",1,0)</f>
        <v>0</v>
      </c>
      <c r="CE56" s="52">
        <f>IF(Testing!E56="T-72",1,0)</f>
        <v>0</v>
      </c>
      <c r="CF56" s="52">
        <f>IF(Testing!E56="T-80",1,0)</f>
        <v>0</v>
      </c>
      <c r="CG56" s="52">
        <f>IF(Testing!E56="T-90",1,0)</f>
        <v>0</v>
      </c>
      <c r="CH56" s="52">
        <f>IF(Testing!E56="Tornado",1,0)</f>
        <v>0</v>
      </c>
      <c r="CI56" s="52">
        <f>IF(Testing!E56="TOS-1",1,0)</f>
        <v>0</v>
      </c>
    </row>
    <row r="57" spans="1:87" ht="15">
      <c r="A57" s="49" t="s">
        <v>1656</v>
      </c>
      <c r="B57" s="50">
        <v>0</v>
      </c>
      <c r="C57" s="50">
        <v>1</v>
      </c>
      <c r="D57" s="50">
        <v>0</v>
      </c>
      <c r="E57" s="51">
        <v>0</v>
      </c>
      <c r="F57" s="51">
        <v>0</v>
      </c>
      <c r="G57" s="51">
        <v>1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1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2">
        <f>IF(Testing!D57="Tank",1,0)</f>
        <v>0</v>
      </c>
      <c r="AI57" s="52">
        <f>IF(Testing!D57="BMP",1,0)</f>
        <v>1</v>
      </c>
      <c r="AJ57" s="52">
        <f>IF(Testing!D57="BTR",1,0)</f>
        <v>0</v>
      </c>
      <c r="AK57" s="52">
        <f>IF(Testing!D57="Self Propelled Artillery",1,0)</f>
        <v>0</v>
      </c>
      <c r="AL57" s="53">
        <f>IF(Testing!D57="Air Defense",1,0)</f>
        <v>0</v>
      </c>
      <c r="AM57" s="53">
        <f>IF(Testing!D57="MT_LB",1,0)</f>
        <v>0</v>
      </c>
      <c r="AN57" s="52">
        <f>IF(Testing!D57="BMD",1,0)</f>
        <v>0</v>
      </c>
      <c r="AO57" s="52">
        <f>IF('Course-Grain Only Test'!C57="Tank",1,0)</f>
        <v>0</v>
      </c>
      <c r="AP57" s="52">
        <f>IF('Course-Grain Only Test'!C57="BMP",1,0)</f>
        <v>1</v>
      </c>
      <c r="AQ57" s="52">
        <f>IF('Course-Grain Only Test'!C57="BTR",1,0)</f>
        <v>0</v>
      </c>
      <c r="AR57" s="52">
        <f>IF('Course-Grain Only Test'!C57="Self Propelled Artillery",1,0)</f>
        <v>0</v>
      </c>
      <c r="AS57" s="52">
        <f>IF('Course-Grain Only Test'!C57="Air Defense",1,0)</f>
        <v>0</v>
      </c>
      <c r="AT57" s="52">
        <f>IF('Course-Grain Only Test'!C57="MT_LB",1,0)</f>
        <v>0</v>
      </c>
      <c r="AU57" s="52">
        <f>IF('Course-Grain Only Test'!C57="BMD",1,0)</f>
        <v>0</v>
      </c>
      <c r="AV57" s="52">
        <v>1</v>
      </c>
      <c r="AW57" s="52">
        <v>0</v>
      </c>
      <c r="AX57" s="52">
        <v>1</v>
      </c>
      <c r="AY57" s="52">
        <f t="shared" si="0"/>
        <v>1</v>
      </c>
      <c r="AZ57" s="52">
        <v>0</v>
      </c>
      <c r="BA57" s="52">
        <v>0</v>
      </c>
      <c r="BB57" s="52">
        <v>0</v>
      </c>
      <c r="BC57" s="52">
        <v>0</v>
      </c>
      <c r="BD57" s="52">
        <v>1</v>
      </c>
      <c r="BE57" s="52">
        <f>IF(AND(Testing!D57 = "Tank", 'Course-Grain Only Test'!C57 &lt;&gt; "Tank"),1,0)</f>
        <v>0</v>
      </c>
      <c r="BF57" s="52">
        <f>IF(AND(Testing!D57 = "BMP", 'Course-Grain Only Test'!C57 &lt;&gt; "BMP"),1,0)</f>
        <v>0</v>
      </c>
      <c r="BG57" s="52">
        <f>IF(AND(Testing!D57 = "BTR", 'Course-Grain Only Test'!C57 &lt;&gt; "BTR"),1,0)</f>
        <v>0</v>
      </c>
      <c r="BH57" s="52">
        <f>IF(AND(Testing!D57 = "Self Propelled Artilley", 'Course-Grain Only Test'!C57 &lt;&gt; "Self Propelled Artillery"),1,0)</f>
        <v>0</v>
      </c>
      <c r="BI57" s="52">
        <f>IF(AND(Testing!D57 = "Air Defense", 'Course-Grain Only Test'!C57 &lt;&gt; "Air Defense"),1,0)</f>
        <v>0</v>
      </c>
      <c r="BJ57" s="52">
        <f>IF(AND(Testing!D57 = "MT_LB", 'Course-Grain Only Test'!C57 &lt;&gt; "MT_LB"),1,0)</f>
        <v>0</v>
      </c>
      <c r="BK57" s="52">
        <f>IF(AND(Testing!D57 = "BMD", 'Course-Grain Only Test'!C57 &lt;&gt; "BMD"),1,0)</f>
        <v>0</v>
      </c>
      <c r="BL57" s="52">
        <f>IF(Testing!E57="2S19_MSTA",1,0)</f>
        <v>0</v>
      </c>
      <c r="BM57" s="54">
        <f>IF(Testing!E57="30N6E",1,0)</f>
        <v>0</v>
      </c>
      <c r="BN57" s="52">
        <f>IF(Testing!E57="BM-30",1,0)</f>
        <v>0</v>
      </c>
      <c r="BO57" s="52">
        <f>IF(Testing!E57="BMD",1,0)</f>
        <v>0</v>
      </c>
      <c r="BP57" s="52">
        <f>IF(Testing!E57="BMP-1",1,0)</f>
        <v>1</v>
      </c>
      <c r="BQ57" s="52">
        <f>IF(Testing!E57="BMP-2",1,0)</f>
        <v>0</v>
      </c>
      <c r="BR57" s="52">
        <f>IF(Testing!E57="BMP-T15",1,0)</f>
        <v>0</v>
      </c>
      <c r="BS57" s="54">
        <f>IF(Testing!E57="BRDM",1,0)</f>
        <v>0</v>
      </c>
      <c r="BT57" s="54">
        <f>IF(Testing!E57="BTR-60",1,0)</f>
        <v>0</v>
      </c>
      <c r="BU57" s="52">
        <f>IF(Testing!E57="BTR-70",1,0)</f>
        <v>0</v>
      </c>
      <c r="BV57" s="52">
        <f>IF(Testing!E57="BTR-80",1,0)</f>
        <v>0</v>
      </c>
      <c r="BW57" s="52">
        <f>IF(Testing!E57="D-30",1,0)</f>
        <v>0</v>
      </c>
      <c r="BX57" s="52">
        <f>IF(Testing!E57="Iskander",1,0)</f>
        <v>0</v>
      </c>
      <c r="BY57" s="52">
        <f>IF(Testing!E57="MT_LB",1,0)</f>
        <v>0</v>
      </c>
      <c r="BZ57" s="52">
        <f>IF(Testing!E57="Pantsir-S1",1,0)</f>
        <v>0</v>
      </c>
      <c r="CA57" s="52">
        <f>IF(Testing!E57="Rs-24",1,0)</f>
        <v>0</v>
      </c>
      <c r="CB57" s="52">
        <f>IF(Testing!E57="T-14",1,0)</f>
        <v>0</v>
      </c>
      <c r="CC57" s="52">
        <f>IF(Testing!E57="T-62",1,0)</f>
        <v>0</v>
      </c>
      <c r="CD57" s="52">
        <f>IF(Testing!E57="T-64",1,0)</f>
        <v>0</v>
      </c>
      <c r="CE57" s="52">
        <f>IF(Testing!E57="T-72",1,0)</f>
        <v>0</v>
      </c>
      <c r="CF57" s="52">
        <f>IF(Testing!E57="T-80",1,0)</f>
        <v>0</v>
      </c>
      <c r="CG57" s="52">
        <f>IF(Testing!E57="T-90",1,0)</f>
        <v>0</v>
      </c>
      <c r="CH57" s="52">
        <f>IF(Testing!E57="Tornado",1,0)</f>
        <v>0</v>
      </c>
      <c r="CI57" s="52">
        <f>IF(Testing!E57="TOS-1",1,0)</f>
        <v>0</v>
      </c>
    </row>
    <row r="58" spans="1:87" ht="15">
      <c r="A58" s="49" t="s">
        <v>1657</v>
      </c>
      <c r="B58" s="50">
        <v>0</v>
      </c>
      <c r="C58" s="50">
        <v>1</v>
      </c>
      <c r="D58" s="50">
        <v>0</v>
      </c>
      <c r="E58" s="51">
        <v>0</v>
      </c>
      <c r="F58" s="51">
        <v>0</v>
      </c>
      <c r="G58" s="51">
        <v>1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1</v>
      </c>
      <c r="R58" s="51">
        <v>0</v>
      </c>
      <c r="S58" s="51">
        <v>0</v>
      </c>
      <c r="T58" s="51">
        <v>0</v>
      </c>
      <c r="U58" s="51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  <c r="AC58" s="51">
        <v>0</v>
      </c>
      <c r="AD58" s="51">
        <v>0</v>
      </c>
      <c r="AE58" s="51">
        <v>0</v>
      </c>
      <c r="AF58" s="51">
        <v>0</v>
      </c>
      <c r="AG58" s="51">
        <v>0</v>
      </c>
      <c r="AH58" s="52">
        <f>IF(Testing!D58="Tank",1,0)</f>
        <v>0</v>
      </c>
      <c r="AI58" s="52">
        <f>IF(Testing!D58="BMP",1,0)</f>
        <v>1</v>
      </c>
      <c r="AJ58" s="52">
        <f>IF(Testing!D58="BTR",1,0)</f>
        <v>0</v>
      </c>
      <c r="AK58" s="52">
        <f>IF(Testing!D58="Self Propelled Artillery",1,0)</f>
        <v>0</v>
      </c>
      <c r="AL58" s="53">
        <f>IF(Testing!D58="Air Defense",1,0)</f>
        <v>0</v>
      </c>
      <c r="AM58" s="53">
        <f>IF(Testing!D58="MT_LB",1,0)</f>
        <v>0</v>
      </c>
      <c r="AN58" s="52">
        <f>IF(Testing!D58="BMD",1,0)</f>
        <v>0</v>
      </c>
      <c r="AO58" s="52">
        <f>IF('Course-Grain Only Test'!C58="Tank",1,0)</f>
        <v>0</v>
      </c>
      <c r="AP58" s="52">
        <f>IF('Course-Grain Only Test'!C58="BMP",1,0)</f>
        <v>1</v>
      </c>
      <c r="AQ58" s="52">
        <f>IF('Course-Grain Only Test'!C58="BTR",1,0)</f>
        <v>0</v>
      </c>
      <c r="AR58" s="52">
        <f>IF('Course-Grain Only Test'!C58="Self Propelled Artillery",1,0)</f>
        <v>0</v>
      </c>
      <c r="AS58" s="52">
        <f>IF('Course-Grain Only Test'!C58="Air Defense",1,0)</f>
        <v>0</v>
      </c>
      <c r="AT58" s="52">
        <f>IF('Course-Grain Only Test'!C58="MT_LB",1,0)</f>
        <v>0</v>
      </c>
      <c r="AU58" s="52">
        <f>IF('Course-Grain Only Test'!C58="BMD",1,0)</f>
        <v>0</v>
      </c>
      <c r="AV58" s="52">
        <v>1</v>
      </c>
      <c r="AW58" s="52">
        <v>0</v>
      </c>
      <c r="AX58" s="52">
        <v>1</v>
      </c>
      <c r="AY58" s="52">
        <f t="shared" si="0"/>
        <v>1</v>
      </c>
      <c r="AZ58" s="52">
        <v>0</v>
      </c>
      <c r="BA58" s="52">
        <v>0</v>
      </c>
      <c r="BB58" s="52">
        <v>0</v>
      </c>
      <c r="BC58" s="52">
        <v>0</v>
      </c>
      <c r="BD58" s="52">
        <v>1</v>
      </c>
      <c r="BE58" s="52">
        <f>IF(AND(Testing!D58 = "Tank", 'Course-Grain Only Test'!C58 &lt;&gt; "Tank"),1,0)</f>
        <v>0</v>
      </c>
      <c r="BF58" s="52">
        <f>IF(AND(Testing!D58 = "BMP", 'Course-Grain Only Test'!C58 &lt;&gt; "BMP"),1,0)</f>
        <v>0</v>
      </c>
      <c r="BG58" s="52">
        <f>IF(AND(Testing!D58 = "BTR", 'Course-Grain Only Test'!C58 &lt;&gt; "BTR"),1,0)</f>
        <v>0</v>
      </c>
      <c r="BH58" s="52">
        <f>IF(AND(Testing!D58 = "Self Propelled Artilley", 'Course-Grain Only Test'!C58 &lt;&gt; "Self Propelled Artillery"),1,0)</f>
        <v>0</v>
      </c>
      <c r="BI58" s="52">
        <f>IF(AND(Testing!D58 = "Air Defense", 'Course-Grain Only Test'!C58 &lt;&gt; "Air Defense"),1,0)</f>
        <v>0</v>
      </c>
      <c r="BJ58" s="52">
        <f>IF(AND(Testing!D58 = "MT_LB", 'Course-Grain Only Test'!C58 &lt;&gt; "MT_LB"),1,0)</f>
        <v>0</v>
      </c>
      <c r="BK58" s="52">
        <f>IF(AND(Testing!D58 = "BMD", 'Course-Grain Only Test'!C58 &lt;&gt; "BMD"),1,0)</f>
        <v>0</v>
      </c>
      <c r="BL58" s="52">
        <f>IF(Testing!E58="2S19_MSTA",1,0)</f>
        <v>0</v>
      </c>
      <c r="BM58" s="54">
        <f>IF(Testing!E58="30N6E",1,0)</f>
        <v>0</v>
      </c>
      <c r="BN58" s="52">
        <f>IF(Testing!E58="BM-30",1,0)</f>
        <v>0</v>
      </c>
      <c r="BO58" s="52">
        <f>IF(Testing!E58="BMD",1,0)</f>
        <v>0</v>
      </c>
      <c r="BP58" s="52">
        <f>IF(Testing!E58="BMP-1",1,0)</f>
        <v>1</v>
      </c>
      <c r="BQ58" s="52">
        <f>IF(Testing!E58="BMP-2",1,0)</f>
        <v>0</v>
      </c>
      <c r="BR58" s="52">
        <f>IF(Testing!E58="BMP-T15",1,0)</f>
        <v>0</v>
      </c>
      <c r="BS58" s="54">
        <f>IF(Testing!E58="BRDM",1,0)</f>
        <v>0</v>
      </c>
      <c r="BT58" s="54">
        <f>IF(Testing!E58="BTR-60",1,0)</f>
        <v>0</v>
      </c>
      <c r="BU58" s="52">
        <f>IF(Testing!E58="BTR-70",1,0)</f>
        <v>0</v>
      </c>
      <c r="BV58" s="52">
        <f>IF(Testing!E58="BTR-80",1,0)</f>
        <v>0</v>
      </c>
      <c r="BW58" s="52">
        <f>IF(Testing!E58="D-30",1,0)</f>
        <v>0</v>
      </c>
      <c r="BX58" s="52">
        <f>IF(Testing!E58="Iskander",1,0)</f>
        <v>0</v>
      </c>
      <c r="BY58" s="52">
        <f>IF(Testing!E58="MT_LB",1,0)</f>
        <v>0</v>
      </c>
      <c r="BZ58" s="52">
        <f>IF(Testing!E58="Pantsir-S1",1,0)</f>
        <v>0</v>
      </c>
      <c r="CA58" s="52">
        <f>IF(Testing!E58="Rs-24",1,0)</f>
        <v>0</v>
      </c>
      <c r="CB58" s="52">
        <f>IF(Testing!E58="T-14",1,0)</f>
        <v>0</v>
      </c>
      <c r="CC58" s="52">
        <f>IF(Testing!E58="T-62",1,0)</f>
        <v>0</v>
      </c>
      <c r="CD58" s="52">
        <f>IF(Testing!E58="T-64",1,0)</f>
        <v>0</v>
      </c>
      <c r="CE58" s="52">
        <f>IF(Testing!E58="T-72",1,0)</f>
        <v>0</v>
      </c>
      <c r="CF58" s="52">
        <f>IF(Testing!E58="T-80",1,0)</f>
        <v>0</v>
      </c>
      <c r="CG58" s="52">
        <f>IF(Testing!E58="T-90",1,0)</f>
        <v>0</v>
      </c>
      <c r="CH58" s="52">
        <f>IF(Testing!E58="Tornado",1,0)</f>
        <v>0</v>
      </c>
      <c r="CI58" s="52">
        <f>IF(Testing!E58="TOS-1",1,0)</f>
        <v>0</v>
      </c>
    </row>
    <row r="59" spans="1:87" ht="15">
      <c r="A59" s="49" t="s">
        <v>1623</v>
      </c>
      <c r="B59" s="50">
        <v>0</v>
      </c>
      <c r="C59" s="50">
        <v>1</v>
      </c>
      <c r="D59" s="50">
        <v>0</v>
      </c>
      <c r="E59" s="51">
        <v>0</v>
      </c>
      <c r="F59" s="51">
        <v>1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0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  <c r="AC59" s="51">
        <v>0</v>
      </c>
      <c r="AD59" s="51">
        <v>0</v>
      </c>
      <c r="AE59" s="51">
        <v>0</v>
      </c>
      <c r="AF59" s="51">
        <v>0</v>
      </c>
      <c r="AG59" s="51">
        <v>0</v>
      </c>
      <c r="AH59" s="52">
        <f>IF(Testing!D59="Tank",1,0)</f>
        <v>0</v>
      </c>
      <c r="AI59" s="52">
        <f>IF(Testing!D59="BMP",1,0)</f>
        <v>0</v>
      </c>
      <c r="AJ59" s="52">
        <f>IF(Testing!D59="BTR",1,0)</f>
        <v>0</v>
      </c>
      <c r="AK59" s="52">
        <f>IF(Testing!D59="Self Propelled Artillery",1,0)</f>
        <v>0</v>
      </c>
      <c r="AL59" s="53">
        <f>IF(Testing!D59="Air Defense",1,0)</f>
        <v>0</v>
      </c>
      <c r="AM59" s="53">
        <f>IF(Testing!D59="MT_LB",1,0)</f>
        <v>0</v>
      </c>
      <c r="AN59" s="52">
        <f>IF(Testing!D59="BMD",1,0)</f>
        <v>1</v>
      </c>
      <c r="AO59" s="52">
        <f>IF('Course-Grain Only Test'!C59="Tank",1,0)</f>
        <v>0</v>
      </c>
      <c r="AP59" s="52">
        <f>IF('Course-Grain Only Test'!C59="BMP",1,0)</f>
        <v>0</v>
      </c>
      <c r="AQ59" s="52">
        <f>IF('Course-Grain Only Test'!C59="BTR",1,0)</f>
        <v>0</v>
      </c>
      <c r="AR59" s="52">
        <f>IF('Course-Grain Only Test'!C59="Self Propelled Artillery",1,0)</f>
        <v>0</v>
      </c>
      <c r="AS59" s="52">
        <f>IF('Course-Grain Only Test'!C59="Air Defense",1,0)</f>
        <v>0</v>
      </c>
      <c r="AT59" s="52">
        <f>IF('Course-Grain Only Test'!C59="MT_LB",1,0)</f>
        <v>0</v>
      </c>
      <c r="AU59" s="52">
        <f>IF('Course-Grain Only Test'!C59="BMD",1,0)</f>
        <v>1</v>
      </c>
      <c r="AV59" s="52">
        <v>1</v>
      </c>
      <c r="AW59" s="52">
        <v>1</v>
      </c>
      <c r="AX59" s="52">
        <v>1</v>
      </c>
      <c r="AY59" s="52">
        <f t="shared" si="0"/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1</v>
      </c>
      <c r="BE59" s="52">
        <f>IF(AND(Testing!D59 = "Tank", 'Course-Grain Only Test'!C59 &lt;&gt; "Tank"),1,0)</f>
        <v>0</v>
      </c>
      <c r="BF59" s="52">
        <f>IF(AND(Testing!D59 = "BMP", 'Course-Grain Only Test'!C59 &lt;&gt; "BMP"),1,0)</f>
        <v>0</v>
      </c>
      <c r="BG59" s="52">
        <f>IF(AND(Testing!D59 = "BTR", 'Course-Grain Only Test'!C59 &lt;&gt; "BTR"),1,0)</f>
        <v>0</v>
      </c>
      <c r="BH59" s="52">
        <f>IF(AND(Testing!D59 = "Self Propelled Artilley", 'Course-Grain Only Test'!C59 &lt;&gt; "Self Propelled Artillery"),1,0)</f>
        <v>0</v>
      </c>
      <c r="BI59" s="52">
        <f>IF(AND(Testing!D59 = "Air Defense", 'Course-Grain Only Test'!C59 &lt;&gt; "Air Defense"),1,0)</f>
        <v>0</v>
      </c>
      <c r="BJ59" s="52">
        <f>IF(AND(Testing!D59 = "MT_LB", 'Course-Grain Only Test'!C59 &lt;&gt; "MT_LB"),1,0)</f>
        <v>0</v>
      </c>
      <c r="BK59" s="52">
        <f>IF(AND(Testing!D59 = "BMD", 'Course-Grain Only Test'!C59 &lt;&gt; "BMD"),1,0)</f>
        <v>0</v>
      </c>
      <c r="BL59" s="52">
        <f>IF(Testing!E59="2S19_MSTA",1,0)</f>
        <v>0</v>
      </c>
      <c r="BM59" s="54">
        <f>IF(Testing!E59="30N6E",1,0)</f>
        <v>0</v>
      </c>
      <c r="BN59" s="52">
        <f>IF(Testing!E59="BM-30",1,0)</f>
        <v>0</v>
      </c>
      <c r="BO59" s="52">
        <f>IF(Testing!E59="BMD",1,0)</f>
        <v>1</v>
      </c>
      <c r="BP59" s="52">
        <f>IF(Testing!E59="BMP-1",1,0)</f>
        <v>0</v>
      </c>
      <c r="BQ59" s="52">
        <f>IF(Testing!E59="BMP-2",1,0)</f>
        <v>0</v>
      </c>
      <c r="BR59" s="52">
        <f>IF(Testing!E59="BMP-T15",1,0)</f>
        <v>0</v>
      </c>
      <c r="BS59" s="54">
        <f>IF(Testing!E59="BRDM",1,0)</f>
        <v>0</v>
      </c>
      <c r="BT59" s="54">
        <f>IF(Testing!E59="BTR-60",1,0)</f>
        <v>0</v>
      </c>
      <c r="BU59" s="52">
        <f>IF(Testing!E59="BTR-70",1,0)</f>
        <v>0</v>
      </c>
      <c r="BV59" s="52">
        <f>IF(Testing!E59="BTR-80",1,0)</f>
        <v>0</v>
      </c>
      <c r="BW59" s="52">
        <f>IF(Testing!E59="D-30",1,0)</f>
        <v>0</v>
      </c>
      <c r="BX59" s="52">
        <f>IF(Testing!E59="Iskander",1,0)</f>
        <v>0</v>
      </c>
      <c r="BY59" s="52">
        <f>IF(Testing!E59="MT_LB",1,0)</f>
        <v>0</v>
      </c>
      <c r="BZ59" s="52">
        <f>IF(Testing!E59="Pantsir-S1",1,0)</f>
        <v>0</v>
      </c>
      <c r="CA59" s="52">
        <f>IF(Testing!E59="Rs-24",1,0)</f>
        <v>0</v>
      </c>
      <c r="CB59" s="52">
        <f>IF(Testing!E59="T-14",1,0)</f>
        <v>0</v>
      </c>
      <c r="CC59" s="52">
        <f>IF(Testing!E59="T-62",1,0)</f>
        <v>0</v>
      </c>
      <c r="CD59" s="52">
        <f>IF(Testing!E59="T-64",1,0)</f>
        <v>0</v>
      </c>
      <c r="CE59" s="52">
        <f>IF(Testing!E59="T-72",1,0)</f>
        <v>0</v>
      </c>
      <c r="CF59" s="52">
        <f>IF(Testing!E59="T-80",1,0)</f>
        <v>0</v>
      </c>
      <c r="CG59" s="52">
        <f>IF(Testing!E59="T-90",1,0)</f>
        <v>0</v>
      </c>
      <c r="CH59" s="52">
        <f>IF(Testing!E59="Tornado",1,0)</f>
        <v>0</v>
      </c>
      <c r="CI59" s="52">
        <f>IF(Testing!E59="TOS-1",1,0)</f>
        <v>0</v>
      </c>
    </row>
    <row r="60" spans="1:87" ht="15">
      <c r="A60" s="49" t="s">
        <v>1658</v>
      </c>
      <c r="B60" s="50">
        <v>0</v>
      </c>
      <c r="C60" s="50">
        <v>1</v>
      </c>
      <c r="D60" s="50">
        <v>0</v>
      </c>
      <c r="E60" s="51">
        <v>0</v>
      </c>
      <c r="F60" s="51">
        <v>0</v>
      </c>
      <c r="G60" s="51">
        <v>1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1</v>
      </c>
      <c r="Q60" s="51">
        <v>0</v>
      </c>
      <c r="R60" s="51">
        <v>0</v>
      </c>
      <c r="S60" s="51">
        <v>0</v>
      </c>
      <c r="T60" s="51">
        <v>0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  <c r="AC60" s="51">
        <v>0</v>
      </c>
      <c r="AD60" s="51">
        <v>0</v>
      </c>
      <c r="AE60" s="51">
        <v>0</v>
      </c>
      <c r="AF60" s="51">
        <v>0</v>
      </c>
      <c r="AG60" s="51">
        <v>0</v>
      </c>
      <c r="AH60" s="52">
        <f>IF(Testing!D60="Tank",1,0)</f>
        <v>0</v>
      </c>
      <c r="AI60" s="52">
        <f>IF(Testing!D60="BMP",1,0)</f>
        <v>1</v>
      </c>
      <c r="AJ60" s="52">
        <f>IF(Testing!D60="BTR",1,0)</f>
        <v>0</v>
      </c>
      <c r="AK60" s="52">
        <f>IF(Testing!D60="Self Propelled Artillery",1,0)</f>
        <v>0</v>
      </c>
      <c r="AL60" s="53">
        <f>IF(Testing!D60="Air Defense",1,0)</f>
        <v>0</v>
      </c>
      <c r="AM60" s="53">
        <f>IF(Testing!D60="MT_LB",1,0)</f>
        <v>0</v>
      </c>
      <c r="AN60" s="52">
        <f>IF(Testing!D60="BMD",1,0)</f>
        <v>0</v>
      </c>
      <c r="AO60" s="52">
        <f>IF('Course-Grain Only Test'!C60="Tank",1,0)</f>
        <v>0</v>
      </c>
      <c r="AP60" s="52">
        <f>IF('Course-Grain Only Test'!C60="BMP",1,0)</f>
        <v>1</v>
      </c>
      <c r="AQ60" s="52">
        <f>IF('Course-Grain Only Test'!C60="BTR",1,0)</f>
        <v>0</v>
      </c>
      <c r="AR60" s="52">
        <f>IF('Course-Grain Only Test'!C60="Self Propelled Artillery",1,0)</f>
        <v>0</v>
      </c>
      <c r="AS60" s="52">
        <f>IF('Course-Grain Only Test'!C60="Air Defense",1,0)</f>
        <v>0</v>
      </c>
      <c r="AT60" s="52">
        <f>IF('Course-Grain Only Test'!C60="MT_LB",1,0)</f>
        <v>0</v>
      </c>
      <c r="AU60" s="52">
        <f>IF('Course-Grain Only Test'!C60="BMD",1,0)</f>
        <v>0</v>
      </c>
      <c r="AV60" s="52">
        <v>1</v>
      </c>
      <c r="AW60" s="52">
        <v>1</v>
      </c>
      <c r="AX60" s="52">
        <v>1</v>
      </c>
      <c r="AY60" s="52">
        <f t="shared" si="0"/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1</v>
      </c>
      <c r="BE60" s="52">
        <f>IF(AND(Testing!D60 = "Tank", 'Course-Grain Only Test'!C60 &lt;&gt; "Tank"),1,0)</f>
        <v>0</v>
      </c>
      <c r="BF60" s="52">
        <f>IF(AND(Testing!D60 = "BMP", 'Course-Grain Only Test'!C60 &lt;&gt; "BMP"),1,0)</f>
        <v>0</v>
      </c>
      <c r="BG60" s="52">
        <f>IF(AND(Testing!D60 = "BTR", 'Course-Grain Only Test'!C60 &lt;&gt; "BTR"),1,0)</f>
        <v>0</v>
      </c>
      <c r="BH60" s="52">
        <f>IF(AND(Testing!D60 = "Self Propelled Artilley", 'Course-Grain Only Test'!C60 &lt;&gt; "Self Propelled Artillery"),1,0)</f>
        <v>0</v>
      </c>
      <c r="BI60" s="52">
        <f>IF(AND(Testing!D60 = "Air Defense", 'Course-Grain Only Test'!C60 &lt;&gt; "Air Defense"),1,0)</f>
        <v>0</v>
      </c>
      <c r="BJ60" s="52">
        <f>IF(AND(Testing!D60 = "MT_LB", 'Course-Grain Only Test'!C60 &lt;&gt; "MT_LB"),1,0)</f>
        <v>0</v>
      </c>
      <c r="BK60" s="52">
        <f>IF(AND(Testing!D60 = "BMD", 'Course-Grain Only Test'!C60 &lt;&gt; "BMD"),1,0)</f>
        <v>0</v>
      </c>
      <c r="BL60" s="52">
        <f>IF(Testing!E60="2S19_MSTA",1,0)</f>
        <v>0</v>
      </c>
      <c r="BM60" s="54">
        <f>IF(Testing!E60="30N6E",1,0)</f>
        <v>0</v>
      </c>
      <c r="BN60" s="52">
        <f>IF(Testing!E60="BM-30",1,0)</f>
        <v>0</v>
      </c>
      <c r="BO60" s="52">
        <f>IF(Testing!E60="BMD",1,0)</f>
        <v>0</v>
      </c>
      <c r="BP60" s="52">
        <f>IF(Testing!E60="BMP-1",1,0)</f>
        <v>1</v>
      </c>
      <c r="BQ60" s="52">
        <f>IF(Testing!E60="BMP-2",1,0)</f>
        <v>0</v>
      </c>
      <c r="BR60" s="52">
        <f>IF(Testing!E60="BMP-T15",1,0)</f>
        <v>0</v>
      </c>
      <c r="BS60" s="54">
        <f>IF(Testing!E60="BRDM",1,0)</f>
        <v>0</v>
      </c>
      <c r="BT60" s="54">
        <f>IF(Testing!E60="BTR-60",1,0)</f>
        <v>0</v>
      </c>
      <c r="BU60" s="52">
        <f>IF(Testing!E60="BTR-70",1,0)</f>
        <v>0</v>
      </c>
      <c r="BV60" s="52">
        <f>IF(Testing!E60="BTR-80",1,0)</f>
        <v>0</v>
      </c>
      <c r="BW60" s="52">
        <f>IF(Testing!E60="D-30",1,0)</f>
        <v>0</v>
      </c>
      <c r="BX60" s="52">
        <f>IF(Testing!E60="Iskander",1,0)</f>
        <v>0</v>
      </c>
      <c r="BY60" s="52">
        <f>IF(Testing!E60="MT_LB",1,0)</f>
        <v>0</v>
      </c>
      <c r="BZ60" s="52">
        <f>IF(Testing!E60="Pantsir-S1",1,0)</f>
        <v>0</v>
      </c>
      <c r="CA60" s="52">
        <f>IF(Testing!E60="Rs-24",1,0)</f>
        <v>0</v>
      </c>
      <c r="CB60" s="52">
        <f>IF(Testing!E60="T-14",1,0)</f>
        <v>0</v>
      </c>
      <c r="CC60" s="52">
        <f>IF(Testing!E60="T-62",1,0)</f>
        <v>0</v>
      </c>
      <c r="CD60" s="52">
        <f>IF(Testing!E60="T-64",1,0)</f>
        <v>0</v>
      </c>
      <c r="CE60" s="52">
        <f>IF(Testing!E60="T-72",1,0)</f>
        <v>0</v>
      </c>
      <c r="CF60" s="52">
        <f>IF(Testing!E60="T-80",1,0)</f>
        <v>0</v>
      </c>
      <c r="CG60" s="52">
        <f>IF(Testing!E60="T-90",1,0)</f>
        <v>0</v>
      </c>
      <c r="CH60" s="52">
        <f>IF(Testing!E60="Tornado",1,0)</f>
        <v>0</v>
      </c>
      <c r="CI60" s="52">
        <f>IF(Testing!E60="TOS-1",1,0)</f>
        <v>0</v>
      </c>
    </row>
    <row r="61" spans="1:87" ht="15">
      <c r="A61" s="49" t="s">
        <v>1659</v>
      </c>
      <c r="B61" s="50">
        <v>0</v>
      </c>
      <c r="C61" s="50">
        <v>1</v>
      </c>
      <c r="D61" s="50">
        <v>0</v>
      </c>
      <c r="E61" s="51">
        <v>0</v>
      </c>
      <c r="F61" s="51">
        <v>0</v>
      </c>
      <c r="G61" s="51">
        <v>1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1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  <c r="AC61" s="51">
        <v>0</v>
      </c>
      <c r="AD61" s="51">
        <v>0</v>
      </c>
      <c r="AE61" s="51">
        <v>0</v>
      </c>
      <c r="AF61" s="51">
        <v>0</v>
      </c>
      <c r="AG61" s="51">
        <v>0</v>
      </c>
      <c r="AH61" s="52">
        <f>IF(Testing!D61="Tank",1,0)</f>
        <v>0</v>
      </c>
      <c r="AI61" s="52">
        <f>IF(Testing!D61="BMP",1,0)</f>
        <v>1</v>
      </c>
      <c r="AJ61" s="52">
        <f>IF(Testing!D61="BTR",1,0)</f>
        <v>0</v>
      </c>
      <c r="AK61" s="52">
        <f>IF(Testing!D61="Self Propelled Artillery",1,0)</f>
        <v>0</v>
      </c>
      <c r="AL61" s="53">
        <f>IF(Testing!D61="Air Defense",1,0)</f>
        <v>0</v>
      </c>
      <c r="AM61" s="53">
        <f>IF(Testing!D61="MT_LB",1,0)</f>
        <v>0</v>
      </c>
      <c r="AN61" s="52">
        <f>IF(Testing!D61="BMD",1,0)</f>
        <v>0</v>
      </c>
      <c r="AO61" s="52">
        <f>IF('Course-Grain Only Test'!C61="Tank",1,0)</f>
        <v>0</v>
      </c>
      <c r="AP61" s="52">
        <f>IF('Course-Grain Only Test'!C61="BMP",1,0)</f>
        <v>1</v>
      </c>
      <c r="AQ61" s="52">
        <f>IF('Course-Grain Only Test'!C61="BTR",1,0)</f>
        <v>0</v>
      </c>
      <c r="AR61" s="52">
        <f>IF('Course-Grain Only Test'!C61="Self Propelled Artillery",1,0)</f>
        <v>0</v>
      </c>
      <c r="AS61" s="52">
        <f>IF('Course-Grain Only Test'!C61="Air Defense",1,0)</f>
        <v>0</v>
      </c>
      <c r="AT61" s="52">
        <f>IF('Course-Grain Only Test'!C61="MT_LB",1,0)</f>
        <v>0</v>
      </c>
      <c r="AU61" s="52">
        <f>IF('Course-Grain Only Test'!C61="BMD",1,0)</f>
        <v>0</v>
      </c>
      <c r="AV61" s="52">
        <v>1</v>
      </c>
      <c r="AW61" s="52">
        <v>1</v>
      </c>
      <c r="AX61" s="52">
        <v>1</v>
      </c>
      <c r="AY61" s="52">
        <f t="shared" si="0"/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1</v>
      </c>
      <c r="BE61" s="52">
        <f>IF(AND(Testing!D61 = "Tank", 'Course-Grain Only Test'!C61 &lt;&gt; "Tank"),1,0)</f>
        <v>0</v>
      </c>
      <c r="BF61" s="52">
        <f>IF(AND(Testing!D61 = "BMP", 'Course-Grain Only Test'!C61 &lt;&gt; "BMP"),1,0)</f>
        <v>0</v>
      </c>
      <c r="BG61" s="52">
        <f>IF(AND(Testing!D61 = "BTR", 'Course-Grain Only Test'!C61 &lt;&gt; "BTR"),1,0)</f>
        <v>0</v>
      </c>
      <c r="BH61" s="52">
        <f>IF(AND(Testing!D61 = "Self Propelled Artilley", 'Course-Grain Only Test'!C61 &lt;&gt; "Self Propelled Artillery"),1,0)</f>
        <v>0</v>
      </c>
      <c r="BI61" s="52">
        <f>IF(AND(Testing!D61 = "Air Defense", 'Course-Grain Only Test'!C61 &lt;&gt; "Air Defense"),1,0)</f>
        <v>0</v>
      </c>
      <c r="BJ61" s="52">
        <f>IF(AND(Testing!D61 = "MT_LB", 'Course-Grain Only Test'!C61 &lt;&gt; "MT_LB"),1,0)</f>
        <v>0</v>
      </c>
      <c r="BK61" s="52">
        <f>IF(AND(Testing!D61 = "BMD", 'Course-Grain Only Test'!C61 &lt;&gt; "BMD"),1,0)</f>
        <v>0</v>
      </c>
      <c r="BL61" s="52">
        <f>IF(Testing!E61="2S19_MSTA",1,0)</f>
        <v>0</v>
      </c>
      <c r="BM61" s="54">
        <f>IF(Testing!E61="30N6E",1,0)</f>
        <v>0</v>
      </c>
      <c r="BN61" s="52">
        <f>IF(Testing!E61="BM-30",1,0)</f>
        <v>0</v>
      </c>
      <c r="BO61" s="52">
        <f>IF(Testing!E61="BMD",1,0)</f>
        <v>0</v>
      </c>
      <c r="BP61" s="52">
        <f>IF(Testing!E61="BMP-1",1,0)</f>
        <v>0</v>
      </c>
      <c r="BQ61" s="52">
        <f>IF(Testing!E61="BMP-2",1,0)</f>
        <v>1</v>
      </c>
      <c r="BR61" s="52">
        <f>IF(Testing!E61="BMP-T15",1,0)</f>
        <v>0</v>
      </c>
      <c r="BS61" s="54">
        <f>IF(Testing!E61="BRDM",1,0)</f>
        <v>0</v>
      </c>
      <c r="BT61" s="54">
        <f>IF(Testing!E61="BTR-60",1,0)</f>
        <v>0</v>
      </c>
      <c r="BU61" s="52">
        <f>IF(Testing!E61="BTR-70",1,0)</f>
        <v>0</v>
      </c>
      <c r="BV61" s="52">
        <f>IF(Testing!E61="BTR-80",1,0)</f>
        <v>0</v>
      </c>
      <c r="BW61" s="52">
        <f>IF(Testing!E61="D-30",1,0)</f>
        <v>0</v>
      </c>
      <c r="BX61" s="52">
        <f>IF(Testing!E61="Iskander",1,0)</f>
        <v>0</v>
      </c>
      <c r="BY61" s="52">
        <f>IF(Testing!E61="MT_LB",1,0)</f>
        <v>0</v>
      </c>
      <c r="BZ61" s="52">
        <f>IF(Testing!E61="Pantsir-S1",1,0)</f>
        <v>0</v>
      </c>
      <c r="CA61" s="52">
        <f>IF(Testing!E61="Rs-24",1,0)</f>
        <v>0</v>
      </c>
      <c r="CB61" s="52">
        <f>IF(Testing!E61="T-14",1,0)</f>
        <v>0</v>
      </c>
      <c r="CC61" s="52">
        <f>IF(Testing!E61="T-62",1,0)</f>
        <v>0</v>
      </c>
      <c r="CD61" s="52">
        <f>IF(Testing!E61="T-64",1,0)</f>
        <v>0</v>
      </c>
      <c r="CE61" s="52">
        <f>IF(Testing!E61="T-72",1,0)</f>
        <v>0</v>
      </c>
      <c r="CF61" s="52">
        <f>IF(Testing!E61="T-80",1,0)</f>
        <v>0</v>
      </c>
      <c r="CG61" s="52">
        <f>IF(Testing!E61="T-90",1,0)</f>
        <v>0</v>
      </c>
      <c r="CH61" s="52">
        <f>IF(Testing!E61="Tornado",1,0)</f>
        <v>0</v>
      </c>
      <c r="CI61" s="52">
        <f>IF(Testing!E61="TOS-1",1,0)</f>
        <v>0</v>
      </c>
    </row>
    <row r="62" spans="1:87" ht="15">
      <c r="A62" s="49" t="s">
        <v>1566</v>
      </c>
      <c r="B62" s="50">
        <v>0</v>
      </c>
      <c r="C62" s="50">
        <v>1</v>
      </c>
      <c r="D62" s="50">
        <v>0</v>
      </c>
      <c r="E62" s="51">
        <v>0</v>
      </c>
      <c r="F62" s="51">
        <v>1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  <c r="AC62" s="51">
        <v>0</v>
      </c>
      <c r="AD62" s="51">
        <v>0</v>
      </c>
      <c r="AE62" s="51">
        <v>0</v>
      </c>
      <c r="AF62" s="51">
        <v>0</v>
      </c>
      <c r="AG62" s="51">
        <v>0</v>
      </c>
      <c r="AH62" s="52">
        <f>IF(Testing!D62="Tank",1,0)</f>
        <v>0</v>
      </c>
      <c r="AI62" s="52">
        <f>IF(Testing!D62="BMP",1,0)</f>
        <v>0</v>
      </c>
      <c r="AJ62" s="52">
        <f>IF(Testing!D62="BTR",1,0)</f>
        <v>0</v>
      </c>
      <c r="AK62" s="52">
        <f>IF(Testing!D62="Self Propelled Artillery",1,0)</f>
        <v>0</v>
      </c>
      <c r="AL62" s="53">
        <f>IF(Testing!D62="Air Defense",1,0)</f>
        <v>0</v>
      </c>
      <c r="AM62" s="53">
        <f>IF(Testing!D62="MT_LB",1,0)</f>
        <v>0</v>
      </c>
      <c r="AN62" s="52">
        <f>IF(Testing!D62="BMD",1,0)</f>
        <v>1</v>
      </c>
      <c r="AO62" s="52">
        <f>IF('Course-Grain Only Test'!C62="Tank",1,0)</f>
        <v>0</v>
      </c>
      <c r="AP62" s="52">
        <f>IF('Course-Grain Only Test'!C62="BMP",1,0)</f>
        <v>1</v>
      </c>
      <c r="AQ62" s="52">
        <f>IF('Course-Grain Only Test'!C62="BTR",1,0)</f>
        <v>0</v>
      </c>
      <c r="AR62" s="52">
        <f>IF('Course-Grain Only Test'!C62="Self Propelled Artillery",1,0)</f>
        <v>0</v>
      </c>
      <c r="AS62" s="52">
        <f>IF('Course-Grain Only Test'!C62="Air Defense",1,0)</f>
        <v>0</v>
      </c>
      <c r="AT62" s="52">
        <f>IF('Course-Grain Only Test'!C62="MT_LB",1,0)</f>
        <v>0</v>
      </c>
      <c r="AU62" s="52">
        <f>IF('Course-Grain Only Test'!C62="BMD",1,0)</f>
        <v>0</v>
      </c>
      <c r="AV62" s="52">
        <v>1</v>
      </c>
      <c r="AW62" s="52">
        <v>1</v>
      </c>
      <c r="AX62" s="52">
        <v>0</v>
      </c>
      <c r="AY62" s="52">
        <f t="shared" si="0"/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1</v>
      </c>
      <c r="BE62" s="52">
        <f>IF(AND(Testing!D62 = "Tank", 'Course-Grain Only Test'!C62 &lt;&gt; "Tank"),1,0)</f>
        <v>0</v>
      </c>
      <c r="BF62" s="52">
        <f>IF(AND(Testing!D62 = "BMP", 'Course-Grain Only Test'!C62 &lt;&gt; "BMP"),1,0)</f>
        <v>0</v>
      </c>
      <c r="BG62" s="52">
        <f>IF(AND(Testing!D62 = "BTR", 'Course-Grain Only Test'!C62 &lt;&gt; "BTR"),1,0)</f>
        <v>0</v>
      </c>
      <c r="BH62" s="52">
        <f>IF(AND(Testing!D62 = "Self Propelled Artilley", 'Course-Grain Only Test'!C62 &lt;&gt; "Self Propelled Artillery"),1,0)</f>
        <v>0</v>
      </c>
      <c r="BI62" s="52">
        <f>IF(AND(Testing!D62 = "Air Defense", 'Course-Grain Only Test'!C62 &lt;&gt; "Air Defense"),1,0)</f>
        <v>0</v>
      </c>
      <c r="BJ62" s="52">
        <f>IF(AND(Testing!D62 = "MT_LB", 'Course-Grain Only Test'!C62 &lt;&gt; "MT_LB"),1,0)</f>
        <v>0</v>
      </c>
      <c r="BK62" s="52">
        <f>IF(AND(Testing!D62 = "BMD", 'Course-Grain Only Test'!C62 &lt;&gt; "BMD"),1,0)</f>
        <v>1</v>
      </c>
      <c r="BL62" s="52">
        <f>IF(Testing!E62="2S19_MSTA",1,0)</f>
        <v>0</v>
      </c>
      <c r="BM62" s="54">
        <f>IF(Testing!E62="30N6E",1,0)</f>
        <v>0</v>
      </c>
      <c r="BN62" s="52">
        <f>IF(Testing!E62="BM-30",1,0)</f>
        <v>0</v>
      </c>
      <c r="BO62" s="52">
        <f>IF(Testing!E62="BMD",1,0)</f>
        <v>1</v>
      </c>
      <c r="BP62" s="52">
        <f>IF(Testing!E62="BMP-1",1,0)</f>
        <v>0</v>
      </c>
      <c r="BQ62" s="52">
        <f>IF(Testing!E62="BMP-2",1,0)</f>
        <v>0</v>
      </c>
      <c r="BR62" s="52">
        <f>IF(Testing!E62="BMP-T15",1,0)</f>
        <v>0</v>
      </c>
      <c r="BS62" s="54">
        <f>IF(Testing!E62="BRDM",1,0)</f>
        <v>0</v>
      </c>
      <c r="BT62" s="54">
        <f>IF(Testing!E62="BTR-60",1,0)</f>
        <v>0</v>
      </c>
      <c r="BU62" s="52">
        <f>IF(Testing!E62="BTR-70",1,0)</f>
        <v>0</v>
      </c>
      <c r="BV62" s="52">
        <f>IF(Testing!E62="BTR-80",1,0)</f>
        <v>0</v>
      </c>
      <c r="BW62" s="52">
        <f>IF(Testing!E62="D-30",1,0)</f>
        <v>0</v>
      </c>
      <c r="BX62" s="52">
        <f>IF(Testing!E62="Iskander",1,0)</f>
        <v>0</v>
      </c>
      <c r="BY62" s="52">
        <f>IF(Testing!E62="MT_LB",1,0)</f>
        <v>0</v>
      </c>
      <c r="BZ62" s="52">
        <f>IF(Testing!E62="Pantsir-S1",1,0)</f>
        <v>0</v>
      </c>
      <c r="CA62" s="52">
        <f>IF(Testing!E62="Rs-24",1,0)</f>
        <v>0</v>
      </c>
      <c r="CB62" s="52">
        <f>IF(Testing!E62="T-14",1,0)</f>
        <v>0</v>
      </c>
      <c r="CC62" s="52">
        <f>IF(Testing!E62="T-62",1,0)</f>
        <v>0</v>
      </c>
      <c r="CD62" s="52">
        <f>IF(Testing!E62="T-64",1,0)</f>
        <v>0</v>
      </c>
      <c r="CE62" s="52">
        <f>IF(Testing!E62="T-72",1,0)</f>
        <v>0</v>
      </c>
      <c r="CF62" s="52">
        <f>IF(Testing!E62="T-80",1,0)</f>
        <v>0</v>
      </c>
      <c r="CG62" s="52">
        <f>IF(Testing!E62="T-90",1,0)</f>
        <v>0</v>
      </c>
      <c r="CH62" s="52">
        <f>IF(Testing!E62="Tornado",1,0)</f>
        <v>0</v>
      </c>
      <c r="CI62" s="52">
        <f>IF(Testing!E62="TOS-1",1,0)</f>
        <v>0</v>
      </c>
    </row>
    <row r="63" spans="1:87" ht="15">
      <c r="A63" s="49" t="s">
        <v>1695</v>
      </c>
      <c r="B63" s="50">
        <v>0</v>
      </c>
      <c r="C63" s="50">
        <v>1</v>
      </c>
      <c r="D63" s="50">
        <v>0</v>
      </c>
      <c r="E63" s="51">
        <v>0</v>
      </c>
      <c r="F63" s="51">
        <v>0</v>
      </c>
      <c r="G63" s="51">
        <v>0</v>
      </c>
      <c r="H63" s="51">
        <v>1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1</v>
      </c>
      <c r="V63" s="51">
        <v>0</v>
      </c>
      <c r="W63" s="51">
        <v>0</v>
      </c>
      <c r="X63" s="51">
        <v>0</v>
      </c>
      <c r="Y63" s="51">
        <v>0</v>
      </c>
      <c r="Z63" s="51">
        <v>0</v>
      </c>
      <c r="AA63" s="51">
        <v>0</v>
      </c>
      <c r="AB63" s="51">
        <v>0</v>
      </c>
      <c r="AC63" s="51">
        <v>0</v>
      </c>
      <c r="AD63" s="51">
        <v>0</v>
      </c>
      <c r="AE63" s="51">
        <v>0</v>
      </c>
      <c r="AF63" s="51">
        <v>0</v>
      </c>
      <c r="AG63" s="51">
        <v>0</v>
      </c>
      <c r="AH63" s="52">
        <f>IF(Testing!D63="Tank",1,0)</f>
        <v>0</v>
      </c>
      <c r="AI63" s="52">
        <f>IF(Testing!D63="BMP",1,0)</f>
        <v>0</v>
      </c>
      <c r="AJ63" s="52">
        <f>IF(Testing!D63="BTR",1,0)</f>
        <v>1</v>
      </c>
      <c r="AK63" s="52">
        <f>IF(Testing!D63="Self Propelled Artillery",1,0)</f>
        <v>0</v>
      </c>
      <c r="AL63" s="53">
        <f>IF(Testing!D63="Air Defense",1,0)</f>
        <v>0</v>
      </c>
      <c r="AM63" s="53">
        <f>IF(Testing!D63="MT_LB",1,0)</f>
        <v>0</v>
      </c>
      <c r="AN63" s="52">
        <f>IF(Testing!D63="BMD",1,0)</f>
        <v>0</v>
      </c>
      <c r="AO63" s="52">
        <f>IF('Course-Grain Only Test'!C63="Tank",1,0)</f>
        <v>0</v>
      </c>
      <c r="AP63" s="52">
        <f>IF('Course-Grain Only Test'!C63="BMP",1,0)</f>
        <v>0</v>
      </c>
      <c r="AQ63" s="52">
        <f>IF('Course-Grain Only Test'!C63="BTR",1,0)</f>
        <v>1</v>
      </c>
      <c r="AR63" s="52">
        <f>IF('Course-Grain Only Test'!C63="Self Propelled Artillery",1,0)</f>
        <v>0</v>
      </c>
      <c r="AS63" s="52">
        <f>IF('Course-Grain Only Test'!C63="Air Defense",1,0)</f>
        <v>0</v>
      </c>
      <c r="AT63" s="52">
        <f>IF('Course-Grain Only Test'!C63="MT_LB",1,0)</f>
        <v>0</v>
      </c>
      <c r="AU63" s="52">
        <f>IF('Course-Grain Only Test'!C63="BMD",1,0)</f>
        <v>0</v>
      </c>
      <c r="AV63" s="52">
        <v>1</v>
      </c>
      <c r="AW63" s="52">
        <v>1</v>
      </c>
      <c r="AX63" s="52">
        <v>1</v>
      </c>
      <c r="AY63" s="52">
        <f t="shared" si="0"/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1</v>
      </c>
      <c r="BE63" s="52">
        <f>IF(AND(Testing!D63 = "Tank", 'Course-Grain Only Test'!C63 &lt;&gt; "Tank"),1,0)</f>
        <v>0</v>
      </c>
      <c r="BF63" s="52">
        <f>IF(AND(Testing!D63 = "BMP", 'Course-Grain Only Test'!C63 &lt;&gt; "BMP"),1,0)</f>
        <v>0</v>
      </c>
      <c r="BG63" s="52">
        <f>IF(AND(Testing!D63 = "BTR", 'Course-Grain Only Test'!C63 &lt;&gt; "BTR"),1,0)</f>
        <v>0</v>
      </c>
      <c r="BH63" s="52">
        <f>IF(AND(Testing!D63 = "Self Propelled Artilley", 'Course-Grain Only Test'!C63 &lt;&gt; "Self Propelled Artillery"),1,0)</f>
        <v>0</v>
      </c>
      <c r="BI63" s="52">
        <f>IF(AND(Testing!D63 = "Air Defense", 'Course-Grain Only Test'!C63 &lt;&gt; "Air Defense"),1,0)</f>
        <v>0</v>
      </c>
      <c r="BJ63" s="52">
        <f>IF(AND(Testing!D63 = "MT_LB", 'Course-Grain Only Test'!C63 &lt;&gt; "MT_LB"),1,0)</f>
        <v>0</v>
      </c>
      <c r="BK63" s="52">
        <f>IF(AND(Testing!D63 = "BMD", 'Course-Grain Only Test'!C63 &lt;&gt; "BMD"),1,0)</f>
        <v>0</v>
      </c>
      <c r="BL63" s="52">
        <f>IF(Testing!E63="2S19_MSTA",1,0)</f>
        <v>0</v>
      </c>
      <c r="BM63" s="54">
        <f>IF(Testing!E63="30N6E",1,0)</f>
        <v>0</v>
      </c>
      <c r="BN63" s="52">
        <f>IF(Testing!E63="BM-30",1,0)</f>
        <v>0</v>
      </c>
      <c r="BO63" s="52">
        <f>IF(Testing!E63="BMD",1,0)</f>
        <v>0</v>
      </c>
      <c r="BP63" s="52">
        <f>IF(Testing!E63="BMP-1",1,0)</f>
        <v>0</v>
      </c>
      <c r="BQ63" s="52">
        <f>IF(Testing!E63="BMP-2",1,0)</f>
        <v>0</v>
      </c>
      <c r="BR63" s="52">
        <f>IF(Testing!E63="BMP-T15",1,0)</f>
        <v>0</v>
      </c>
      <c r="BS63" s="54">
        <f>IF(Testing!E63="BRDM",1,0)</f>
        <v>0</v>
      </c>
      <c r="BT63" s="54">
        <f>IF(Testing!E63="BTR-60",1,0)</f>
        <v>0</v>
      </c>
      <c r="BU63" s="52">
        <f>IF(Testing!E63="BTR-70",1,0)</f>
        <v>1</v>
      </c>
      <c r="BV63" s="52">
        <f>IF(Testing!E63="BTR-80",1,0)</f>
        <v>0</v>
      </c>
      <c r="BW63" s="52">
        <f>IF(Testing!E63="D-30",1,0)</f>
        <v>0</v>
      </c>
      <c r="BX63" s="52">
        <f>IF(Testing!E63="Iskander",1,0)</f>
        <v>0</v>
      </c>
      <c r="BY63" s="52">
        <f>IF(Testing!E63="MT_LB",1,0)</f>
        <v>0</v>
      </c>
      <c r="BZ63" s="52">
        <f>IF(Testing!E63="Pantsir-S1",1,0)</f>
        <v>0</v>
      </c>
      <c r="CA63" s="52">
        <f>IF(Testing!E63="Rs-24",1,0)</f>
        <v>0</v>
      </c>
      <c r="CB63" s="52">
        <f>IF(Testing!E63="T-14",1,0)</f>
        <v>0</v>
      </c>
      <c r="CC63" s="52">
        <f>IF(Testing!E63="T-62",1,0)</f>
        <v>0</v>
      </c>
      <c r="CD63" s="52">
        <f>IF(Testing!E63="T-64",1,0)</f>
        <v>0</v>
      </c>
      <c r="CE63" s="52">
        <f>IF(Testing!E63="T-72",1,0)</f>
        <v>0</v>
      </c>
      <c r="CF63" s="52">
        <f>IF(Testing!E63="T-80",1,0)</f>
        <v>0</v>
      </c>
      <c r="CG63" s="52">
        <f>IF(Testing!E63="T-90",1,0)</f>
        <v>0</v>
      </c>
      <c r="CH63" s="52">
        <f>IF(Testing!E63="Tornado",1,0)</f>
        <v>0</v>
      </c>
      <c r="CI63" s="52">
        <f>IF(Testing!E63="TOS-1",1,0)</f>
        <v>0</v>
      </c>
    </row>
    <row r="64" spans="1:87" ht="15">
      <c r="A64" s="49" t="s">
        <v>1572</v>
      </c>
      <c r="B64" s="50">
        <v>0</v>
      </c>
      <c r="C64" s="50">
        <v>1</v>
      </c>
      <c r="D64" s="50">
        <v>0</v>
      </c>
      <c r="E64" s="51">
        <v>0</v>
      </c>
      <c r="F64" s="51">
        <v>0</v>
      </c>
      <c r="G64" s="51">
        <v>1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1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  <c r="AC64" s="51">
        <v>0</v>
      </c>
      <c r="AD64" s="51">
        <v>0</v>
      </c>
      <c r="AE64" s="51">
        <v>0</v>
      </c>
      <c r="AF64" s="51">
        <v>0</v>
      </c>
      <c r="AG64" s="51">
        <v>0</v>
      </c>
      <c r="AH64" s="52">
        <f>IF(Testing!D64="Tank",1,0)</f>
        <v>1</v>
      </c>
      <c r="AI64" s="52">
        <f>IF(Testing!D64="BMP",1,0)</f>
        <v>0</v>
      </c>
      <c r="AJ64" s="52">
        <f>IF(Testing!D64="BTR",1,0)</f>
        <v>0</v>
      </c>
      <c r="AK64" s="52">
        <f>IF(Testing!D64="Self Propelled Artillery",1,0)</f>
        <v>0</v>
      </c>
      <c r="AL64" s="53">
        <f>IF(Testing!D64="Air Defense",1,0)</f>
        <v>0</v>
      </c>
      <c r="AM64" s="53">
        <f>IF(Testing!D64="MT_LB",1,0)</f>
        <v>0</v>
      </c>
      <c r="AN64" s="52">
        <f>IF(Testing!D64="BMD",1,0)</f>
        <v>0</v>
      </c>
      <c r="AO64" s="52">
        <f>IF('Course-Grain Only Test'!C64="Tank",1,0)</f>
        <v>0</v>
      </c>
      <c r="AP64" s="52">
        <f>IF('Course-Grain Only Test'!C64="BMP",1,0)</f>
        <v>1</v>
      </c>
      <c r="AQ64" s="52">
        <f>IF('Course-Grain Only Test'!C64="BTR",1,0)</f>
        <v>0</v>
      </c>
      <c r="AR64" s="52">
        <f>IF('Course-Grain Only Test'!C64="Self Propelled Artillery",1,0)</f>
        <v>0</v>
      </c>
      <c r="AS64" s="52">
        <f>IF('Course-Grain Only Test'!C64="Air Defense",1,0)</f>
        <v>0</v>
      </c>
      <c r="AT64" s="52">
        <f>IF('Course-Grain Only Test'!C64="MT_LB",1,0)</f>
        <v>0</v>
      </c>
      <c r="AU64" s="52">
        <f>IF('Course-Grain Only Test'!C64="BMD",1,0)</f>
        <v>0</v>
      </c>
      <c r="AV64" s="52">
        <v>1</v>
      </c>
      <c r="AW64" s="52">
        <v>1</v>
      </c>
      <c r="AX64" s="52">
        <v>1</v>
      </c>
      <c r="AY64" s="52">
        <f t="shared" si="0"/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1</v>
      </c>
      <c r="BE64" s="52">
        <f>IF(AND(Testing!D64 = "Tank", 'Course-Grain Only Test'!C64 &lt;&gt; "Tank"),1,0)</f>
        <v>1</v>
      </c>
      <c r="BF64" s="52">
        <f>IF(AND(Testing!D64 = "BMP", 'Course-Grain Only Test'!C64 &lt;&gt; "BMP"),1,0)</f>
        <v>0</v>
      </c>
      <c r="BG64" s="52">
        <f>IF(AND(Testing!D64 = "BTR", 'Course-Grain Only Test'!C64 &lt;&gt; "BTR"),1,0)</f>
        <v>0</v>
      </c>
      <c r="BH64" s="52">
        <f>IF(AND(Testing!D64 = "Self Propelled Artilley", 'Course-Grain Only Test'!C64 &lt;&gt; "Self Propelled Artillery"),1,0)</f>
        <v>0</v>
      </c>
      <c r="BI64" s="52">
        <f>IF(AND(Testing!D64 = "Air Defense", 'Course-Grain Only Test'!C64 &lt;&gt; "Air Defense"),1,0)</f>
        <v>0</v>
      </c>
      <c r="BJ64" s="52">
        <f>IF(AND(Testing!D64 = "MT_LB", 'Course-Grain Only Test'!C64 &lt;&gt; "MT_LB"),1,0)</f>
        <v>0</v>
      </c>
      <c r="BK64" s="52">
        <f>IF(AND(Testing!D64 = "BMD", 'Course-Grain Only Test'!C64 &lt;&gt; "BMD"),1,0)</f>
        <v>0</v>
      </c>
      <c r="BL64" s="52">
        <f>IF(Testing!E64="2S19_MSTA",1,0)</f>
        <v>0</v>
      </c>
      <c r="BM64" s="54">
        <f>IF(Testing!E64="30N6E",1,0)</f>
        <v>0</v>
      </c>
      <c r="BN64" s="52">
        <f>IF(Testing!E64="BM-30",1,0)</f>
        <v>0</v>
      </c>
      <c r="BO64" s="52">
        <f>IF(Testing!E64="BMD",1,0)</f>
        <v>0</v>
      </c>
      <c r="BP64" s="52">
        <f>IF(Testing!E64="BMP-1",1,0)</f>
        <v>0</v>
      </c>
      <c r="BQ64" s="52">
        <f>IF(Testing!E64="BMP-2",1,0)</f>
        <v>0</v>
      </c>
      <c r="BR64" s="52">
        <f>IF(Testing!E64="BMP-T15",1,0)</f>
        <v>0</v>
      </c>
      <c r="BS64" s="54">
        <f>IF(Testing!E64="BRDM",1,0)</f>
        <v>0</v>
      </c>
      <c r="BT64" s="54">
        <f>IF(Testing!E64="BTR-60",1,0)</f>
        <v>0</v>
      </c>
      <c r="BU64" s="52">
        <f>IF(Testing!E64="BTR-70",1,0)</f>
        <v>0</v>
      </c>
      <c r="BV64" s="52">
        <f>IF(Testing!E64="BTR-80",1,0)</f>
        <v>0</v>
      </c>
      <c r="BW64" s="52">
        <f>IF(Testing!E64="D-30",1,0)</f>
        <v>0</v>
      </c>
      <c r="BX64" s="52">
        <f>IF(Testing!E64="Iskander",1,0)</f>
        <v>0</v>
      </c>
      <c r="BY64" s="52">
        <f>IF(Testing!E64="MT_LB",1,0)</f>
        <v>0</v>
      </c>
      <c r="BZ64" s="52">
        <f>IF(Testing!E64="Pantsir-S1",1,0)</f>
        <v>0</v>
      </c>
      <c r="CA64" s="52">
        <f>IF(Testing!E64="Rs-24",1,0)</f>
        <v>0</v>
      </c>
      <c r="CB64" s="52">
        <f>IF(Testing!E64="T-14",1,0)</f>
        <v>0</v>
      </c>
      <c r="CC64" s="52">
        <f>IF(Testing!E64="T-62",1,0)</f>
        <v>0</v>
      </c>
      <c r="CD64" s="52">
        <f>IF(Testing!E64="T-64",1,0)</f>
        <v>0</v>
      </c>
      <c r="CE64" s="52">
        <f>IF(Testing!E64="T-72",1,0)</f>
        <v>0</v>
      </c>
      <c r="CF64" s="52">
        <f>IF(Testing!E64="T-80",1,0)</f>
        <v>0</v>
      </c>
      <c r="CG64" s="52">
        <f>IF(Testing!E64="T-90",1,0)</f>
        <v>1</v>
      </c>
      <c r="CH64" s="52">
        <f>IF(Testing!E64="Tornado",1,0)</f>
        <v>0</v>
      </c>
      <c r="CI64" s="52">
        <f>IF(Testing!E64="TOS-1",1,0)</f>
        <v>0</v>
      </c>
    </row>
    <row r="65" spans="1:87" ht="15">
      <c r="A65" s="49" t="s">
        <v>1624</v>
      </c>
      <c r="B65" s="50">
        <v>0</v>
      </c>
      <c r="C65" s="50">
        <v>1</v>
      </c>
      <c r="D65" s="50">
        <v>0</v>
      </c>
      <c r="E65" s="51">
        <v>0</v>
      </c>
      <c r="F65" s="51">
        <v>1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  <c r="AC65" s="51">
        <v>0</v>
      </c>
      <c r="AD65" s="51">
        <v>0</v>
      </c>
      <c r="AE65" s="51">
        <v>0</v>
      </c>
      <c r="AF65" s="51">
        <v>0</v>
      </c>
      <c r="AG65" s="51">
        <v>0</v>
      </c>
      <c r="AH65" s="52">
        <f>IF(Testing!D65="Tank",1,0)</f>
        <v>0</v>
      </c>
      <c r="AI65" s="52">
        <f>IF(Testing!D65="BMP",1,0)</f>
        <v>0</v>
      </c>
      <c r="AJ65" s="52">
        <f>IF(Testing!D65="BTR",1,0)</f>
        <v>0</v>
      </c>
      <c r="AK65" s="52">
        <f>IF(Testing!D65="Self Propelled Artillery",1,0)</f>
        <v>0</v>
      </c>
      <c r="AL65" s="53">
        <f>IF(Testing!D65="Air Defense",1,0)</f>
        <v>0</v>
      </c>
      <c r="AM65" s="53">
        <f>IF(Testing!D65="MT_LB",1,0)</f>
        <v>0</v>
      </c>
      <c r="AN65" s="52">
        <f>IF(Testing!D65="BMD",1,0)</f>
        <v>1</v>
      </c>
      <c r="AO65" s="52">
        <f>IF('Course-Grain Only Test'!C65="Tank",1,0)</f>
        <v>0</v>
      </c>
      <c r="AP65" s="52">
        <f>IF('Course-Grain Only Test'!C65="BMP",1,0)</f>
        <v>0</v>
      </c>
      <c r="AQ65" s="52">
        <f>IF('Course-Grain Only Test'!C65="BTR",1,0)</f>
        <v>0</v>
      </c>
      <c r="AR65" s="52">
        <f>IF('Course-Grain Only Test'!C65="Self Propelled Artillery",1,0)</f>
        <v>0</v>
      </c>
      <c r="AS65" s="52">
        <f>IF('Course-Grain Only Test'!C65="Air Defense",1,0)</f>
        <v>0</v>
      </c>
      <c r="AT65" s="52">
        <f>IF('Course-Grain Only Test'!C65="MT_LB",1,0)</f>
        <v>0</v>
      </c>
      <c r="AU65" s="52">
        <f>IF('Course-Grain Only Test'!C65="BMD",1,0)</f>
        <v>1</v>
      </c>
      <c r="AV65" s="52">
        <v>1</v>
      </c>
      <c r="AW65" s="52">
        <v>1</v>
      </c>
      <c r="AX65" s="52">
        <v>1</v>
      </c>
      <c r="AY65" s="52">
        <f t="shared" si="0"/>
        <v>0</v>
      </c>
      <c r="AZ65" s="52">
        <v>1</v>
      </c>
      <c r="BA65" s="52">
        <v>0</v>
      </c>
      <c r="BB65" s="52">
        <v>0</v>
      </c>
      <c r="BC65" s="52">
        <v>0</v>
      </c>
      <c r="BD65" s="52">
        <v>1</v>
      </c>
      <c r="BE65" s="52">
        <f>IF(AND(Testing!D65 = "Tank", 'Course-Grain Only Test'!C65 &lt;&gt; "Tank"),1,0)</f>
        <v>0</v>
      </c>
      <c r="BF65" s="52">
        <f>IF(AND(Testing!D65 = "BMP", 'Course-Grain Only Test'!C65 &lt;&gt; "BMP"),1,0)</f>
        <v>0</v>
      </c>
      <c r="BG65" s="52">
        <f>IF(AND(Testing!D65 = "BTR", 'Course-Grain Only Test'!C65 &lt;&gt; "BTR"),1,0)</f>
        <v>0</v>
      </c>
      <c r="BH65" s="52">
        <f>IF(AND(Testing!D65 = "Self Propelled Artilley", 'Course-Grain Only Test'!C65 &lt;&gt; "Self Propelled Artillery"),1,0)</f>
        <v>0</v>
      </c>
      <c r="BI65" s="52">
        <f>IF(AND(Testing!D65 = "Air Defense", 'Course-Grain Only Test'!C65 &lt;&gt; "Air Defense"),1,0)</f>
        <v>0</v>
      </c>
      <c r="BJ65" s="52">
        <f>IF(AND(Testing!D65 = "MT_LB", 'Course-Grain Only Test'!C65 &lt;&gt; "MT_LB"),1,0)</f>
        <v>0</v>
      </c>
      <c r="BK65" s="52">
        <f>IF(AND(Testing!D65 = "BMD", 'Course-Grain Only Test'!C65 &lt;&gt; "BMD"),1,0)</f>
        <v>0</v>
      </c>
      <c r="BL65" s="52">
        <f>IF(Testing!E65="2S19_MSTA",1,0)</f>
        <v>0</v>
      </c>
      <c r="BM65" s="54">
        <f>IF(Testing!E65="30N6E",1,0)</f>
        <v>0</v>
      </c>
      <c r="BN65" s="52">
        <f>IF(Testing!E65="BM-30",1,0)</f>
        <v>0</v>
      </c>
      <c r="BO65" s="52">
        <f>IF(Testing!E65="BMD",1,0)</f>
        <v>1</v>
      </c>
      <c r="BP65" s="52">
        <f>IF(Testing!E65="BMP-1",1,0)</f>
        <v>0</v>
      </c>
      <c r="BQ65" s="52">
        <f>IF(Testing!E65="BMP-2",1,0)</f>
        <v>0</v>
      </c>
      <c r="BR65" s="52">
        <f>IF(Testing!E65="BMP-T15",1,0)</f>
        <v>0</v>
      </c>
      <c r="BS65" s="54">
        <f>IF(Testing!E65="BRDM",1,0)</f>
        <v>0</v>
      </c>
      <c r="BT65" s="54">
        <f>IF(Testing!E65="BTR-60",1,0)</f>
        <v>0</v>
      </c>
      <c r="BU65" s="52">
        <f>IF(Testing!E65="BTR-70",1,0)</f>
        <v>0</v>
      </c>
      <c r="BV65" s="52">
        <f>IF(Testing!E65="BTR-80",1,0)</f>
        <v>0</v>
      </c>
      <c r="BW65" s="52">
        <f>IF(Testing!E65="D-30",1,0)</f>
        <v>0</v>
      </c>
      <c r="BX65" s="52">
        <f>IF(Testing!E65="Iskander",1,0)</f>
        <v>0</v>
      </c>
      <c r="BY65" s="52">
        <f>IF(Testing!E65="MT_LB",1,0)</f>
        <v>0</v>
      </c>
      <c r="BZ65" s="52">
        <f>IF(Testing!E65="Pantsir-S1",1,0)</f>
        <v>0</v>
      </c>
      <c r="CA65" s="52">
        <f>IF(Testing!E65="Rs-24",1,0)</f>
        <v>0</v>
      </c>
      <c r="CB65" s="52">
        <f>IF(Testing!E65="T-14",1,0)</f>
        <v>0</v>
      </c>
      <c r="CC65" s="52">
        <f>IF(Testing!E65="T-62",1,0)</f>
        <v>0</v>
      </c>
      <c r="CD65" s="52">
        <f>IF(Testing!E65="T-64",1,0)</f>
        <v>0</v>
      </c>
      <c r="CE65" s="52">
        <f>IF(Testing!E65="T-72",1,0)</f>
        <v>0</v>
      </c>
      <c r="CF65" s="52">
        <f>IF(Testing!E65="T-80",1,0)</f>
        <v>0</v>
      </c>
      <c r="CG65" s="52">
        <f>IF(Testing!E65="T-90",1,0)</f>
        <v>0</v>
      </c>
      <c r="CH65" s="52">
        <f>IF(Testing!E65="Tornado",1,0)</f>
        <v>0</v>
      </c>
      <c r="CI65" s="52">
        <f>IF(Testing!E65="TOS-1",1,0)</f>
        <v>0</v>
      </c>
    </row>
    <row r="66" spans="1:87" ht="15">
      <c r="A66" s="49" t="s">
        <v>1660</v>
      </c>
      <c r="B66" s="50">
        <v>0</v>
      </c>
      <c r="C66" s="50">
        <v>1</v>
      </c>
      <c r="D66" s="50">
        <v>0</v>
      </c>
      <c r="E66" s="51">
        <v>0</v>
      </c>
      <c r="F66" s="51">
        <v>0</v>
      </c>
      <c r="G66" s="51">
        <v>1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1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  <c r="AC66" s="51">
        <v>0</v>
      </c>
      <c r="AD66" s="51">
        <v>0</v>
      </c>
      <c r="AE66" s="51">
        <v>0</v>
      </c>
      <c r="AF66" s="51">
        <v>0</v>
      </c>
      <c r="AG66" s="51">
        <v>0</v>
      </c>
      <c r="AH66" s="52">
        <f>IF(Testing!D66="Tank",1,0)</f>
        <v>0</v>
      </c>
      <c r="AI66" s="52">
        <f>IF(Testing!D66="BMP",1,0)</f>
        <v>1</v>
      </c>
      <c r="AJ66" s="52">
        <f>IF(Testing!D66="BTR",1,0)</f>
        <v>0</v>
      </c>
      <c r="AK66" s="52">
        <f>IF(Testing!D66="Self Propelled Artillery",1,0)</f>
        <v>0</v>
      </c>
      <c r="AL66" s="53">
        <f>IF(Testing!D66="Air Defense",1,0)</f>
        <v>0</v>
      </c>
      <c r="AM66" s="53">
        <f>IF(Testing!D66="MT_LB",1,0)</f>
        <v>0</v>
      </c>
      <c r="AN66" s="52">
        <f>IF(Testing!D66="BMD",1,0)</f>
        <v>0</v>
      </c>
      <c r="AO66" s="52">
        <f>IF('Course-Grain Only Test'!C66="Tank",1,0)</f>
        <v>0</v>
      </c>
      <c r="AP66" s="52">
        <f>IF('Course-Grain Only Test'!C66="BMP",1,0)</f>
        <v>1</v>
      </c>
      <c r="AQ66" s="52">
        <f>IF('Course-Grain Only Test'!C66="BTR",1,0)</f>
        <v>0</v>
      </c>
      <c r="AR66" s="52">
        <f>IF('Course-Grain Only Test'!C66="Self Propelled Artillery",1,0)</f>
        <v>0</v>
      </c>
      <c r="AS66" s="52">
        <f>IF('Course-Grain Only Test'!C66="Air Defense",1,0)</f>
        <v>0</v>
      </c>
      <c r="AT66" s="52">
        <f>IF('Course-Grain Only Test'!C66="MT_LB",1,0)</f>
        <v>0</v>
      </c>
      <c r="AU66" s="52">
        <f>IF('Course-Grain Only Test'!C66="BMD",1,0)</f>
        <v>0</v>
      </c>
      <c r="AV66" s="52">
        <v>1</v>
      </c>
      <c r="AW66" s="52">
        <v>0</v>
      </c>
      <c r="AX66" s="52">
        <v>1</v>
      </c>
      <c r="AY66" s="52">
        <f t="shared" si="0"/>
        <v>1</v>
      </c>
      <c r="AZ66" s="52">
        <v>1</v>
      </c>
      <c r="BA66" s="52">
        <v>0</v>
      </c>
      <c r="BB66" s="52">
        <v>0</v>
      </c>
      <c r="BC66" s="52">
        <v>0</v>
      </c>
      <c r="BD66" s="52">
        <v>1</v>
      </c>
      <c r="BE66" s="52">
        <f>IF(AND(Testing!D66 = "Tank", 'Course-Grain Only Test'!C66 &lt;&gt; "Tank"),1,0)</f>
        <v>0</v>
      </c>
      <c r="BF66" s="52">
        <f>IF(AND(Testing!D66 = "BMP", 'Course-Grain Only Test'!C66 &lt;&gt; "BMP"),1,0)</f>
        <v>0</v>
      </c>
      <c r="BG66" s="52">
        <f>IF(AND(Testing!D66 = "BTR", 'Course-Grain Only Test'!C66 &lt;&gt; "BTR"),1,0)</f>
        <v>0</v>
      </c>
      <c r="BH66" s="52">
        <f>IF(AND(Testing!D66 = "Self Propelled Artilley", 'Course-Grain Only Test'!C66 &lt;&gt; "Self Propelled Artillery"),1,0)</f>
        <v>0</v>
      </c>
      <c r="BI66" s="52">
        <f>IF(AND(Testing!D66 = "Air Defense", 'Course-Grain Only Test'!C66 &lt;&gt; "Air Defense"),1,0)</f>
        <v>0</v>
      </c>
      <c r="BJ66" s="52">
        <f>IF(AND(Testing!D66 = "MT_LB", 'Course-Grain Only Test'!C66 &lt;&gt; "MT_LB"),1,0)</f>
        <v>0</v>
      </c>
      <c r="BK66" s="52">
        <f>IF(AND(Testing!D66 = "BMD", 'Course-Grain Only Test'!C66 &lt;&gt; "BMD"),1,0)</f>
        <v>0</v>
      </c>
      <c r="BL66" s="52">
        <f>IF(Testing!E66="2S19_MSTA",1,0)</f>
        <v>0</v>
      </c>
      <c r="BM66" s="54">
        <f>IF(Testing!E66="30N6E",1,0)</f>
        <v>0</v>
      </c>
      <c r="BN66" s="52">
        <f>IF(Testing!E66="BM-30",1,0)</f>
        <v>0</v>
      </c>
      <c r="BO66" s="52">
        <f>IF(Testing!E66="BMD",1,0)</f>
        <v>0</v>
      </c>
      <c r="BP66" s="52">
        <f>IF(Testing!E66="BMP-1",1,0)</f>
        <v>0</v>
      </c>
      <c r="BQ66" s="52">
        <f>IF(Testing!E66="BMP-2",1,0)</f>
        <v>1</v>
      </c>
      <c r="BR66" s="52">
        <f>IF(Testing!E66="BMP-T15",1,0)</f>
        <v>0</v>
      </c>
      <c r="BS66" s="54">
        <f>IF(Testing!E66="BRDM",1,0)</f>
        <v>0</v>
      </c>
      <c r="BT66" s="54">
        <f>IF(Testing!E66="BTR-60",1,0)</f>
        <v>0</v>
      </c>
      <c r="BU66" s="52">
        <f>IF(Testing!E66="BTR-70",1,0)</f>
        <v>0</v>
      </c>
      <c r="BV66" s="52">
        <f>IF(Testing!E66="BTR-80",1,0)</f>
        <v>0</v>
      </c>
      <c r="BW66" s="52">
        <f>IF(Testing!E66="D-30",1,0)</f>
        <v>0</v>
      </c>
      <c r="BX66" s="52">
        <f>IF(Testing!E66="Iskander",1,0)</f>
        <v>0</v>
      </c>
      <c r="BY66" s="52">
        <f>IF(Testing!E66="MT_LB",1,0)</f>
        <v>0</v>
      </c>
      <c r="BZ66" s="52">
        <f>IF(Testing!E66="Pantsir-S1",1,0)</f>
        <v>0</v>
      </c>
      <c r="CA66" s="52">
        <f>IF(Testing!E66="Rs-24",1,0)</f>
        <v>0</v>
      </c>
      <c r="CB66" s="52">
        <f>IF(Testing!E66="T-14",1,0)</f>
        <v>0</v>
      </c>
      <c r="CC66" s="52">
        <f>IF(Testing!E66="T-62",1,0)</f>
        <v>0</v>
      </c>
      <c r="CD66" s="52">
        <f>IF(Testing!E66="T-64",1,0)</f>
        <v>0</v>
      </c>
      <c r="CE66" s="52">
        <f>IF(Testing!E66="T-72",1,0)</f>
        <v>0</v>
      </c>
      <c r="CF66" s="52">
        <f>IF(Testing!E66="T-80",1,0)</f>
        <v>0</v>
      </c>
      <c r="CG66" s="52">
        <f>IF(Testing!E66="T-90",1,0)</f>
        <v>0</v>
      </c>
      <c r="CH66" s="52">
        <f>IF(Testing!E66="Tornado",1,0)</f>
        <v>0</v>
      </c>
      <c r="CI66" s="52">
        <f>IF(Testing!E66="TOS-1",1,0)</f>
        <v>0</v>
      </c>
    </row>
    <row r="67" spans="1:87" ht="15">
      <c r="A67" s="49" t="s">
        <v>1573</v>
      </c>
      <c r="B67" s="50">
        <v>0</v>
      </c>
      <c r="C67" s="50">
        <v>1</v>
      </c>
      <c r="D67" s="50">
        <v>0</v>
      </c>
      <c r="E67" s="51">
        <v>0</v>
      </c>
      <c r="F67" s="51">
        <v>0</v>
      </c>
      <c r="G67" s="51">
        <v>1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1</v>
      </c>
      <c r="Q67" s="51">
        <v>0</v>
      </c>
      <c r="R67" s="51">
        <v>0</v>
      </c>
      <c r="S67" s="51">
        <v>0</v>
      </c>
      <c r="T67" s="51">
        <v>0</v>
      </c>
      <c r="U67" s="51">
        <v>0</v>
      </c>
      <c r="V67" s="51">
        <v>0</v>
      </c>
      <c r="W67" s="51">
        <v>0</v>
      </c>
      <c r="X67" s="51">
        <v>0</v>
      </c>
      <c r="Y67" s="51">
        <v>0</v>
      </c>
      <c r="Z67" s="51">
        <v>0</v>
      </c>
      <c r="AA67" s="51">
        <v>0</v>
      </c>
      <c r="AB67" s="51">
        <v>0</v>
      </c>
      <c r="AC67" s="51">
        <v>0</v>
      </c>
      <c r="AD67" s="51">
        <v>0</v>
      </c>
      <c r="AE67" s="51">
        <v>0</v>
      </c>
      <c r="AF67" s="51">
        <v>0</v>
      </c>
      <c r="AG67" s="51">
        <v>0</v>
      </c>
      <c r="AH67" s="52">
        <f>IF(Testing!D67="Tank",1,0)</f>
        <v>0</v>
      </c>
      <c r="AI67" s="52">
        <f>IF(Testing!D67="BMP",1,0)</f>
        <v>0</v>
      </c>
      <c r="AJ67" s="52">
        <f>IF(Testing!D67="BTR",1,0)</f>
        <v>1</v>
      </c>
      <c r="AK67" s="52">
        <f>IF(Testing!D67="Self Propelled Artillery",1,0)</f>
        <v>0</v>
      </c>
      <c r="AL67" s="53">
        <f>IF(Testing!D67="Air Defense",1,0)</f>
        <v>0</v>
      </c>
      <c r="AM67" s="53">
        <f>IF(Testing!D67="MT_LB",1,0)</f>
        <v>0</v>
      </c>
      <c r="AN67" s="52">
        <f>IF(Testing!D67="BMD",1,0)</f>
        <v>0</v>
      </c>
      <c r="AO67" s="52">
        <f>IF('Course-Grain Only Test'!C67="Tank",1,0)</f>
        <v>0</v>
      </c>
      <c r="AP67" s="52">
        <f>IF('Course-Grain Only Test'!C67="BMP",1,0)</f>
        <v>1</v>
      </c>
      <c r="AQ67" s="52">
        <f>IF('Course-Grain Only Test'!C67="BTR",1,0)</f>
        <v>0</v>
      </c>
      <c r="AR67" s="52">
        <f>IF('Course-Grain Only Test'!C67="Self Propelled Artillery",1,0)</f>
        <v>0</v>
      </c>
      <c r="AS67" s="52">
        <f>IF('Course-Grain Only Test'!C67="Air Defense",1,0)</f>
        <v>0</v>
      </c>
      <c r="AT67" s="52">
        <f>IF('Course-Grain Only Test'!C67="MT_LB",1,0)</f>
        <v>0</v>
      </c>
      <c r="AU67" s="52">
        <f>IF('Course-Grain Only Test'!C67="BMD",1,0)</f>
        <v>0</v>
      </c>
      <c r="AV67" s="52">
        <v>1</v>
      </c>
      <c r="AW67" s="52">
        <v>1</v>
      </c>
      <c r="AX67" s="52">
        <v>1</v>
      </c>
      <c r="AY67" s="52">
        <f t="shared" si="0"/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1</v>
      </c>
      <c r="BE67" s="52">
        <f>IF(AND(Testing!D67 = "Tank", 'Course-Grain Only Test'!C67 &lt;&gt; "Tank"),1,0)</f>
        <v>0</v>
      </c>
      <c r="BF67" s="52">
        <f>IF(AND(Testing!D67 = "BMP", 'Course-Grain Only Test'!C67 &lt;&gt; "BMP"),1,0)</f>
        <v>0</v>
      </c>
      <c r="BG67" s="52">
        <f>IF(AND(Testing!D67 = "BTR", 'Course-Grain Only Test'!C67 &lt;&gt; "BTR"),1,0)</f>
        <v>1</v>
      </c>
      <c r="BH67" s="52">
        <f>IF(AND(Testing!D67 = "Self Propelled Artilley", 'Course-Grain Only Test'!C67 &lt;&gt; "Self Propelled Artillery"),1,0)</f>
        <v>0</v>
      </c>
      <c r="BI67" s="52">
        <f>IF(AND(Testing!D67 = "Air Defense", 'Course-Grain Only Test'!C67 &lt;&gt; "Air Defense"),1,0)</f>
        <v>0</v>
      </c>
      <c r="BJ67" s="52">
        <f>IF(AND(Testing!D67 = "MT_LB", 'Course-Grain Only Test'!C67 &lt;&gt; "MT_LB"),1,0)</f>
        <v>0</v>
      </c>
      <c r="BK67" s="52">
        <f>IF(AND(Testing!D67 = "BMD", 'Course-Grain Only Test'!C67 &lt;&gt; "BMD"),1,0)</f>
        <v>0</v>
      </c>
      <c r="BL67" s="52">
        <f>IF(Testing!E67="2S19_MSTA",1,0)</f>
        <v>0</v>
      </c>
      <c r="BM67" s="54">
        <f>IF(Testing!E67="30N6E",1,0)</f>
        <v>0</v>
      </c>
      <c r="BN67" s="52">
        <f>IF(Testing!E67="BM-30",1,0)</f>
        <v>0</v>
      </c>
      <c r="BO67" s="52">
        <f>IF(Testing!E67="BMD",1,0)</f>
        <v>0</v>
      </c>
      <c r="BP67" s="52">
        <f>IF(Testing!E67="BMP-1",1,0)</f>
        <v>0</v>
      </c>
      <c r="BQ67" s="52">
        <f>IF(Testing!E67="BMP-2",1,0)</f>
        <v>0</v>
      </c>
      <c r="BR67" s="52">
        <f>IF(Testing!E67="BMP-T15",1,0)</f>
        <v>0</v>
      </c>
      <c r="BS67" s="54">
        <f>IF(Testing!E67="BRDM",1,0)</f>
        <v>0</v>
      </c>
      <c r="BT67" s="54">
        <f>IF(Testing!E67="BTR-60",1,0)</f>
        <v>0</v>
      </c>
      <c r="BU67" s="52">
        <f>IF(Testing!E67="BTR-70",1,0)</f>
        <v>1</v>
      </c>
      <c r="BV67" s="52">
        <f>IF(Testing!E67="BTR-80",1,0)</f>
        <v>0</v>
      </c>
      <c r="BW67" s="52">
        <f>IF(Testing!E67="D-30",1,0)</f>
        <v>0</v>
      </c>
      <c r="BX67" s="52">
        <f>IF(Testing!E67="Iskander",1,0)</f>
        <v>0</v>
      </c>
      <c r="BY67" s="52">
        <f>IF(Testing!E67="MT_LB",1,0)</f>
        <v>0</v>
      </c>
      <c r="BZ67" s="52">
        <f>IF(Testing!E67="Pantsir-S1",1,0)</f>
        <v>0</v>
      </c>
      <c r="CA67" s="52">
        <f>IF(Testing!E67="Rs-24",1,0)</f>
        <v>0</v>
      </c>
      <c r="CB67" s="52">
        <f>IF(Testing!E67="T-14",1,0)</f>
        <v>0</v>
      </c>
      <c r="CC67" s="52">
        <f>IF(Testing!E67="T-62",1,0)</f>
        <v>0</v>
      </c>
      <c r="CD67" s="52">
        <f>IF(Testing!E67="T-64",1,0)</f>
        <v>0</v>
      </c>
      <c r="CE67" s="52">
        <f>IF(Testing!E67="T-72",1,0)</f>
        <v>0</v>
      </c>
      <c r="CF67" s="52">
        <f>IF(Testing!E67="T-80",1,0)</f>
        <v>0</v>
      </c>
      <c r="CG67" s="52">
        <f>IF(Testing!E67="T-90",1,0)</f>
        <v>0</v>
      </c>
      <c r="CH67" s="52">
        <f>IF(Testing!E67="Tornado",1,0)</f>
        <v>0</v>
      </c>
      <c r="CI67" s="52">
        <f>IF(Testing!E67="TOS-1",1,0)</f>
        <v>0</v>
      </c>
    </row>
    <row r="68" spans="1:87" ht="15">
      <c r="A68" s="49" t="s">
        <v>1625</v>
      </c>
      <c r="B68" s="50">
        <v>0</v>
      </c>
      <c r="C68" s="50">
        <v>1</v>
      </c>
      <c r="D68" s="50">
        <v>0</v>
      </c>
      <c r="E68" s="51">
        <v>0</v>
      </c>
      <c r="F68" s="51">
        <v>1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  <c r="AC68" s="51">
        <v>0</v>
      </c>
      <c r="AD68" s="51">
        <v>0</v>
      </c>
      <c r="AE68" s="51">
        <v>0</v>
      </c>
      <c r="AF68" s="51">
        <v>0</v>
      </c>
      <c r="AG68" s="51">
        <v>0</v>
      </c>
      <c r="AH68" s="52">
        <f>IF(Testing!D68="Tank",1,0)</f>
        <v>0</v>
      </c>
      <c r="AI68" s="52">
        <f>IF(Testing!D68="BMP",1,0)</f>
        <v>0</v>
      </c>
      <c r="AJ68" s="52">
        <f>IF(Testing!D68="BTR",1,0)</f>
        <v>0</v>
      </c>
      <c r="AK68" s="52">
        <f>IF(Testing!D68="Self Propelled Artillery",1,0)</f>
        <v>0</v>
      </c>
      <c r="AL68" s="53">
        <f>IF(Testing!D68="Air Defense",1,0)</f>
        <v>0</v>
      </c>
      <c r="AM68" s="53">
        <f>IF(Testing!D68="MT_LB",1,0)</f>
        <v>0</v>
      </c>
      <c r="AN68" s="52">
        <f>IF(Testing!D68="BMD",1,0)</f>
        <v>1</v>
      </c>
      <c r="AO68" s="52">
        <f>IF('Course-Grain Only Test'!C68="Tank",1,0)</f>
        <v>0</v>
      </c>
      <c r="AP68" s="52">
        <f>IF('Course-Grain Only Test'!C68="BMP",1,0)</f>
        <v>0</v>
      </c>
      <c r="AQ68" s="52">
        <f>IF('Course-Grain Only Test'!C68="BTR",1,0)</f>
        <v>0</v>
      </c>
      <c r="AR68" s="52">
        <f>IF('Course-Grain Only Test'!C68="Self Propelled Artillery",1,0)</f>
        <v>0</v>
      </c>
      <c r="AS68" s="52">
        <f>IF('Course-Grain Only Test'!C68="Air Defense",1,0)</f>
        <v>0</v>
      </c>
      <c r="AT68" s="52">
        <f>IF('Course-Grain Only Test'!C68="MT_LB",1,0)</f>
        <v>0</v>
      </c>
      <c r="AU68" s="52">
        <f>IF('Course-Grain Only Test'!C68="BMD",1,0)</f>
        <v>1</v>
      </c>
      <c r="AV68" s="52">
        <v>1</v>
      </c>
      <c r="AW68" s="52">
        <v>1</v>
      </c>
      <c r="AX68" s="52">
        <v>1</v>
      </c>
      <c r="AY68" s="52">
        <f t="shared" si="0"/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1</v>
      </c>
      <c r="BE68" s="52">
        <f>IF(AND(Testing!D68 = "Tank", 'Course-Grain Only Test'!C68 &lt;&gt; "Tank"),1,0)</f>
        <v>0</v>
      </c>
      <c r="BF68" s="52">
        <f>IF(AND(Testing!D68 = "BMP", 'Course-Grain Only Test'!C68 &lt;&gt; "BMP"),1,0)</f>
        <v>0</v>
      </c>
      <c r="BG68" s="52">
        <f>IF(AND(Testing!D68 = "BTR", 'Course-Grain Only Test'!C68 &lt;&gt; "BTR"),1,0)</f>
        <v>0</v>
      </c>
      <c r="BH68" s="52">
        <f>IF(AND(Testing!D68 = "Self Propelled Artilley", 'Course-Grain Only Test'!C68 &lt;&gt; "Self Propelled Artillery"),1,0)</f>
        <v>0</v>
      </c>
      <c r="BI68" s="52">
        <f>IF(AND(Testing!D68 = "Air Defense", 'Course-Grain Only Test'!C68 &lt;&gt; "Air Defense"),1,0)</f>
        <v>0</v>
      </c>
      <c r="BJ68" s="52">
        <f>IF(AND(Testing!D68 = "MT_LB", 'Course-Grain Only Test'!C68 &lt;&gt; "MT_LB"),1,0)</f>
        <v>0</v>
      </c>
      <c r="BK68" s="52">
        <f>IF(AND(Testing!D68 = "BMD", 'Course-Grain Only Test'!C68 &lt;&gt; "BMD"),1,0)</f>
        <v>0</v>
      </c>
      <c r="BL68" s="52">
        <f>IF(Testing!E68="2S19_MSTA",1,0)</f>
        <v>0</v>
      </c>
      <c r="BM68" s="54">
        <f>IF(Testing!E68="30N6E",1,0)</f>
        <v>0</v>
      </c>
      <c r="BN68" s="52">
        <f>IF(Testing!E68="BM-30",1,0)</f>
        <v>0</v>
      </c>
      <c r="BO68" s="52">
        <f>IF(Testing!E68="BMD",1,0)</f>
        <v>1</v>
      </c>
      <c r="BP68" s="52">
        <f>IF(Testing!E68="BMP-1",1,0)</f>
        <v>0</v>
      </c>
      <c r="BQ68" s="52">
        <f>IF(Testing!E68="BMP-2",1,0)</f>
        <v>0</v>
      </c>
      <c r="BR68" s="52">
        <f>IF(Testing!E68="BMP-T15",1,0)</f>
        <v>0</v>
      </c>
      <c r="BS68" s="54">
        <f>IF(Testing!E68="BRDM",1,0)</f>
        <v>0</v>
      </c>
      <c r="BT68" s="54">
        <f>IF(Testing!E68="BTR-60",1,0)</f>
        <v>0</v>
      </c>
      <c r="BU68" s="52">
        <f>IF(Testing!E68="BTR-70",1,0)</f>
        <v>0</v>
      </c>
      <c r="BV68" s="52">
        <f>IF(Testing!E68="BTR-80",1,0)</f>
        <v>0</v>
      </c>
      <c r="BW68" s="52">
        <f>IF(Testing!E68="D-30",1,0)</f>
        <v>0</v>
      </c>
      <c r="BX68" s="52">
        <f>IF(Testing!E68="Iskander",1,0)</f>
        <v>0</v>
      </c>
      <c r="BY68" s="52">
        <f>IF(Testing!E68="MT_LB",1,0)</f>
        <v>0</v>
      </c>
      <c r="BZ68" s="52">
        <f>IF(Testing!E68="Pantsir-S1",1,0)</f>
        <v>0</v>
      </c>
      <c r="CA68" s="52">
        <f>IF(Testing!E68="Rs-24",1,0)</f>
        <v>0</v>
      </c>
      <c r="CB68" s="52">
        <f>IF(Testing!E68="T-14",1,0)</f>
        <v>0</v>
      </c>
      <c r="CC68" s="52">
        <f>IF(Testing!E68="T-62",1,0)</f>
        <v>0</v>
      </c>
      <c r="CD68" s="52">
        <f>IF(Testing!E68="T-64",1,0)</f>
        <v>0</v>
      </c>
      <c r="CE68" s="52">
        <f>IF(Testing!E68="T-72",1,0)</f>
        <v>0</v>
      </c>
      <c r="CF68" s="52">
        <f>IF(Testing!E68="T-80",1,0)</f>
        <v>0</v>
      </c>
      <c r="CG68" s="52">
        <f>IF(Testing!E68="T-90",1,0)</f>
        <v>0</v>
      </c>
      <c r="CH68" s="52">
        <f>IF(Testing!E68="Tornado",1,0)</f>
        <v>0</v>
      </c>
      <c r="CI68" s="52">
        <f>IF(Testing!E68="TOS-1",1,0)</f>
        <v>0</v>
      </c>
    </row>
    <row r="69" spans="1:87" ht="15">
      <c r="A69" s="49" t="s">
        <v>1661</v>
      </c>
      <c r="B69" s="50">
        <v>0</v>
      </c>
      <c r="C69" s="50">
        <v>1</v>
      </c>
      <c r="D69" s="50">
        <v>0</v>
      </c>
      <c r="E69" s="51">
        <v>0</v>
      </c>
      <c r="F69" s="51">
        <v>0</v>
      </c>
      <c r="G69" s="51">
        <v>1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1</v>
      </c>
      <c r="Q69" s="51">
        <v>0</v>
      </c>
      <c r="R69" s="51">
        <v>0</v>
      </c>
      <c r="S69" s="51">
        <v>0</v>
      </c>
      <c r="T69" s="51">
        <v>0</v>
      </c>
      <c r="U69" s="51">
        <v>0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  <c r="AC69" s="51">
        <v>0</v>
      </c>
      <c r="AD69" s="51">
        <v>0</v>
      </c>
      <c r="AE69" s="51">
        <v>0</v>
      </c>
      <c r="AF69" s="51">
        <v>0</v>
      </c>
      <c r="AG69" s="51">
        <v>0</v>
      </c>
      <c r="AH69" s="52">
        <f>IF(Testing!D69="Tank",1,0)</f>
        <v>0</v>
      </c>
      <c r="AI69" s="52">
        <f>IF(Testing!D69="BMP",1,0)</f>
        <v>1</v>
      </c>
      <c r="AJ69" s="52">
        <f>IF(Testing!D69="BTR",1,0)</f>
        <v>0</v>
      </c>
      <c r="AK69" s="52">
        <f>IF(Testing!D69="Self Propelled Artillery",1,0)</f>
        <v>0</v>
      </c>
      <c r="AL69" s="53">
        <f>IF(Testing!D69="Air Defense",1,0)</f>
        <v>0</v>
      </c>
      <c r="AM69" s="53">
        <f>IF(Testing!D69="MT_LB",1,0)</f>
        <v>0</v>
      </c>
      <c r="AN69" s="52">
        <f>IF(Testing!D69="BMD",1,0)</f>
        <v>0</v>
      </c>
      <c r="AO69" s="52">
        <f>IF('Course-Grain Only Test'!C69="Tank",1,0)</f>
        <v>0</v>
      </c>
      <c r="AP69" s="52">
        <f>IF('Course-Grain Only Test'!C69="BMP",1,0)</f>
        <v>1</v>
      </c>
      <c r="AQ69" s="52">
        <f>IF('Course-Grain Only Test'!C69="BTR",1,0)</f>
        <v>0</v>
      </c>
      <c r="AR69" s="52">
        <f>IF('Course-Grain Only Test'!C69="Self Propelled Artillery",1,0)</f>
        <v>0</v>
      </c>
      <c r="AS69" s="52">
        <f>IF('Course-Grain Only Test'!C69="Air Defense",1,0)</f>
        <v>0</v>
      </c>
      <c r="AT69" s="52">
        <f>IF('Course-Grain Only Test'!C69="MT_LB",1,0)</f>
        <v>0</v>
      </c>
      <c r="AU69" s="52">
        <f>IF('Course-Grain Only Test'!C69="BMD",1,0)</f>
        <v>0</v>
      </c>
      <c r="AV69" s="52">
        <v>0</v>
      </c>
      <c r="AW69" s="52">
        <v>0</v>
      </c>
      <c r="AX69" s="52">
        <v>1</v>
      </c>
      <c r="AY69" s="52">
        <f t="shared" si="0"/>
        <v>1</v>
      </c>
      <c r="AZ69" s="52">
        <v>0</v>
      </c>
      <c r="BA69" s="52">
        <v>0</v>
      </c>
      <c r="BB69" s="52">
        <v>0</v>
      </c>
      <c r="BC69" s="52">
        <v>0</v>
      </c>
      <c r="BD69" s="52">
        <v>1</v>
      </c>
      <c r="BE69" s="52">
        <f>IF(AND(Testing!D69 = "Tank", 'Course-Grain Only Test'!C69 &lt;&gt; "Tank"),1,0)</f>
        <v>0</v>
      </c>
      <c r="BF69" s="52">
        <f>IF(AND(Testing!D69 = "BMP", 'Course-Grain Only Test'!C69 &lt;&gt; "BMP"),1,0)</f>
        <v>0</v>
      </c>
      <c r="BG69" s="52">
        <f>IF(AND(Testing!D69 = "BTR", 'Course-Grain Only Test'!C69 &lt;&gt; "BTR"),1,0)</f>
        <v>0</v>
      </c>
      <c r="BH69" s="52">
        <f>IF(AND(Testing!D69 = "Self Propelled Artilley", 'Course-Grain Only Test'!C69 &lt;&gt; "Self Propelled Artillery"),1,0)</f>
        <v>0</v>
      </c>
      <c r="BI69" s="52">
        <f>IF(AND(Testing!D69 = "Air Defense", 'Course-Grain Only Test'!C69 &lt;&gt; "Air Defense"),1,0)</f>
        <v>0</v>
      </c>
      <c r="BJ69" s="52">
        <f>IF(AND(Testing!D69 = "MT_LB", 'Course-Grain Only Test'!C69 &lt;&gt; "MT_LB"),1,0)</f>
        <v>0</v>
      </c>
      <c r="BK69" s="52">
        <f>IF(AND(Testing!D69 = "BMD", 'Course-Grain Only Test'!C69 &lt;&gt; "BMD"),1,0)</f>
        <v>0</v>
      </c>
      <c r="BL69" s="52">
        <f>IF(Testing!E69="2S19_MSTA",1,0)</f>
        <v>0</v>
      </c>
      <c r="BM69" s="54">
        <f>IF(Testing!E69="30N6E",1,0)</f>
        <v>0</v>
      </c>
      <c r="BN69" s="52">
        <f>IF(Testing!E69="BM-30",1,0)</f>
        <v>0</v>
      </c>
      <c r="BO69" s="52">
        <f>IF(Testing!E69="BMD",1,0)</f>
        <v>0</v>
      </c>
      <c r="BP69" s="52">
        <f>IF(Testing!E69="BMP-1",1,0)</f>
        <v>0</v>
      </c>
      <c r="BQ69" s="52">
        <f>IF(Testing!E69="BMP-2",1,0)</f>
        <v>1</v>
      </c>
      <c r="BR69" s="52">
        <f>IF(Testing!E69="BMP-T15",1,0)</f>
        <v>0</v>
      </c>
      <c r="BS69" s="54">
        <f>IF(Testing!E69="BRDM",1,0)</f>
        <v>0</v>
      </c>
      <c r="BT69" s="54">
        <f>IF(Testing!E69="BTR-60",1,0)</f>
        <v>0</v>
      </c>
      <c r="BU69" s="52">
        <f>IF(Testing!E69="BTR-70",1,0)</f>
        <v>0</v>
      </c>
      <c r="BV69" s="52">
        <f>IF(Testing!E69="BTR-80",1,0)</f>
        <v>0</v>
      </c>
      <c r="BW69" s="52">
        <f>IF(Testing!E69="D-30",1,0)</f>
        <v>0</v>
      </c>
      <c r="BX69" s="52">
        <f>IF(Testing!E69="Iskander",1,0)</f>
        <v>0</v>
      </c>
      <c r="BY69" s="52">
        <f>IF(Testing!E69="MT_LB",1,0)</f>
        <v>0</v>
      </c>
      <c r="BZ69" s="52">
        <f>IF(Testing!E69="Pantsir-S1",1,0)</f>
        <v>0</v>
      </c>
      <c r="CA69" s="52">
        <f>IF(Testing!E69="Rs-24",1,0)</f>
        <v>0</v>
      </c>
      <c r="CB69" s="52">
        <f>IF(Testing!E69="T-14",1,0)</f>
        <v>0</v>
      </c>
      <c r="CC69" s="52">
        <f>IF(Testing!E69="T-62",1,0)</f>
        <v>0</v>
      </c>
      <c r="CD69" s="52">
        <f>IF(Testing!E69="T-64",1,0)</f>
        <v>0</v>
      </c>
      <c r="CE69" s="52">
        <f>IF(Testing!E69="T-72",1,0)</f>
        <v>0</v>
      </c>
      <c r="CF69" s="52">
        <f>IF(Testing!E69="T-80",1,0)</f>
        <v>0</v>
      </c>
      <c r="CG69" s="52">
        <f>IF(Testing!E69="T-90",1,0)</f>
        <v>0</v>
      </c>
      <c r="CH69" s="52">
        <f>IF(Testing!E69="Tornado",1,0)</f>
        <v>0</v>
      </c>
      <c r="CI69" s="52">
        <f>IF(Testing!E69="TOS-1",1,0)</f>
        <v>0</v>
      </c>
    </row>
    <row r="70" spans="1:87" ht="15">
      <c r="A70" s="49" t="s">
        <v>1574</v>
      </c>
      <c r="B70" s="50">
        <v>0</v>
      </c>
      <c r="C70" s="50">
        <v>1</v>
      </c>
      <c r="D70" s="50">
        <v>0</v>
      </c>
      <c r="E70" s="51">
        <v>0</v>
      </c>
      <c r="F70" s="51">
        <v>0</v>
      </c>
      <c r="G70" s="51">
        <v>1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1</v>
      </c>
      <c r="R70" s="51">
        <v>0</v>
      </c>
      <c r="S70" s="51">
        <v>0</v>
      </c>
      <c r="T70" s="51">
        <v>0</v>
      </c>
      <c r="U70" s="51">
        <v>0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0</v>
      </c>
      <c r="AB70" s="51">
        <v>0</v>
      </c>
      <c r="AC70" s="51">
        <v>0</v>
      </c>
      <c r="AD70" s="51">
        <v>0</v>
      </c>
      <c r="AE70" s="51">
        <v>0</v>
      </c>
      <c r="AF70" s="51">
        <v>0</v>
      </c>
      <c r="AG70" s="51">
        <v>0</v>
      </c>
      <c r="AH70" s="52">
        <f>IF(Testing!D70="Tank",1,0)</f>
        <v>0</v>
      </c>
      <c r="AI70" s="52">
        <f>IF(Testing!D70="BMP",1,0)</f>
        <v>1</v>
      </c>
      <c r="AJ70" s="52">
        <f>IF(Testing!D70="BTR",1,0)</f>
        <v>0</v>
      </c>
      <c r="AK70" s="52">
        <f>IF(Testing!D70="Self Propelled Artillery",1,0)</f>
        <v>0</v>
      </c>
      <c r="AL70" s="53">
        <f>IF(Testing!D70="Air Defense",1,0)</f>
        <v>0</v>
      </c>
      <c r="AM70" s="53">
        <f>IF(Testing!D70="MT_LB",1,0)</f>
        <v>0</v>
      </c>
      <c r="AN70" s="52">
        <f>IF(Testing!D70="BMD",1,0)</f>
        <v>0</v>
      </c>
      <c r="AO70" s="52">
        <f>IF('Course-Grain Only Test'!C70="Tank",1,0)</f>
        <v>1</v>
      </c>
      <c r="AP70" s="52">
        <f>IF('Course-Grain Only Test'!C70="BMP",1,0)</f>
        <v>0</v>
      </c>
      <c r="AQ70" s="52">
        <f>IF('Course-Grain Only Test'!C70="BTR",1,0)</f>
        <v>0</v>
      </c>
      <c r="AR70" s="52">
        <f>IF('Course-Grain Only Test'!C70="Self Propelled Artillery",1,0)</f>
        <v>0</v>
      </c>
      <c r="AS70" s="52">
        <f>IF('Course-Grain Only Test'!C70="Air Defense",1,0)</f>
        <v>0</v>
      </c>
      <c r="AT70" s="52">
        <f>IF('Course-Grain Only Test'!C70="MT_LB",1,0)</f>
        <v>0</v>
      </c>
      <c r="AU70" s="52">
        <f>IF('Course-Grain Only Test'!C70="BMD",1,0)</f>
        <v>0</v>
      </c>
      <c r="AV70" s="52">
        <v>1</v>
      </c>
      <c r="AW70" s="52">
        <v>0</v>
      </c>
      <c r="AX70" s="52">
        <v>0</v>
      </c>
      <c r="AY70" s="52">
        <f t="shared" si="0"/>
        <v>1</v>
      </c>
      <c r="AZ70" s="52">
        <v>0</v>
      </c>
      <c r="BA70" s="52">
        <v>0</v>
      </c>
      <c r="BB70" s="52">
        <v>0</v>
      </c>
      <c r="BC70" s="52">
        <v>0</v>
      </c>
      <c r="BD70" s="52">
        <v>1</v>
      </c>
      <c r="BE70" s="52">
        <f>IF(AND(Testing!D70 = "Tank", 'Course-Grain Only Test'!C70 &lt;&gt; "Tank"),1,0)</f>
        <v>0</v>
      </c>
      <c r="BF70" s="52">
        <f>IF(AND(Testing!D70 = "BMP", 'Course-Grain Only Test'!C70 &lt;&gt; "BMP"),1,0)</f>
        <v>1</v>
      </c>
      <c r="BG70" s="52">
        <f>IF(AND(Testing!D70 = "BTR", 'Course-Grain Only Test'!C70 &lt;&gt; "BTR"),1,0)</f>
        <v>0</v>
      </c>
      <c r="BH70" s="52">
        <f>IF(AND(Testing!D70 = "Self Propelled Artilley", 'Course-Grain Only Test'!C70 &lt;&gt; "Self Propelled Artillery"),1,0)</f>
        <v>0</v>
      </c>
      <c r="BI70" s="52">
        <f>IF(AND(Testing!D70 = "Air Defense", 'Course-Grain Only Test'!C70 &lt;&gt; "Air Defense"),1,0)</f>
        <v>0</v>
      </c>
      <c r="BJ70" s="52">
        <f>IF(AND(Testing!D70 = "MT_LB", 'Course-Grain Only Test'!C70 &lt;&gt; "MT_LB"),1,0)</f>
        <v>0</v>
      </c>
      <c r="BK70" s="52">
        <f>IF(AND(Testing!D70 = "BMD", 'Course-Grain Only Test'!C70 &lt;&gt; "BMD"),1,0)</f>
        <v>0</v>
      </c>
      <c r="BL70" s="52">
        <f>IF(Testing!E70="2S19_MSTA",1,0)</f>
        <v>0</v>
      </c>
      <c r="BM70" s="54">
        <f>IF(Testing!E70="30N6E",1,0)</f>
        <v>0</v>
      </c>
      <c r="BN70" s="52">
        <f>IF(Testing!E70="BM-30",1,0)</f>
        <v>0</v>
      </c>
      <c r="BO70" s="52">
        <f>IF(Testing!E70="BMD",1,0)</f>
        <v>0</v>
      </c>
      <c r="BP70" s="52">
        <f>IF(Testing!E70="BMP-1",1,0)</f>
        <v>0</v>
      </c>
      <c r="BQ70" s="52">
        <f>IF(Testing!E70="BMP-2",1,0)</f>
        <v>1</v>
      </c>
      <c r="BR70" s="52">
        <f>IF(Testing!E70="BMP-T15",1,0)</f>
        <v>0</v>
      </c>
      <c r="BS70" s="54">
        <f>IF(Testing!E70="BRDM",1,0)</f>
        <v>0</v>
      </c>
      <c r="BT70" s="54">
        <f>IF(Testing!E70="BTR-60",1,0)</f>
        <v>0</v>
      </c>
      <c r="BU70" s="52">
        <f>IF(Testing!E70="BTR-70",1,0)</f>
        <v>0</v>
      </c>
      <c r="BV70" s="52">
        <f>IF(Testing!E70="BTR-80",1,0)</f>
        <v>0</v>
      </c>
      <c r="BW70" s="52">
        <f>IF(Testing!E70="D-30",1,0)</f>
        <v>0</v>
      </c>
      <c r="BX70" s="52">
        <f>IF(Testing!E70="Iskander",1,0)</f>
        <v>0</v>
      </c>
      <c r="BY70" s="52">
        <f>IF(Testing!E70="MT_LB",1,0)</f>
        <v>0</v>
      </c>
      <c r="BZ70" s="52">
        <f>IF(Testing!E70="Pantsir-S1",1,0)</f>
        <v>0</v>
      </c>
      <c r="CA70" s="52">
        <f>IF(Testing!E70="Rs-24",1,0)</f>
        <v>0</v>
      </c>
      <c r="CB70" s="52">
        <f>IF(Testing!E70="T-14",1,0)</f>
        <v>0</v>
      </c>
      <c r="CC70" s="52">
        <f>IF(Testing!E70="T-62",1,0)</f>
        <v>0</v>
      </c>
      <c r="CD70" s="52">
        <f>IF(Testing!E70="T-64",1,0)</f>
        <v>0</v>
      </c>
      <c r="CE70" s="52">
        <f>IF(Testing!E70="T-72",1,0)</f>
        <v>0</v>
      </c>
      <c r="CF70" s="52">
        <f>IF(Testing!E70="T-80",1,0)</f>
        <v>0</v>
      </c>
      <c r="CG70" s="52">
        <f>IF(Testing!E70="T-90",1,0)</f>
        <v>0</v>
      </c>
      <c r="CH70" s="52">
        <f>IF(Testing!E70="Tornado",1,0)</f>
        <v>0</v>
      </c>
      <c r="CI70" s="52">
        <f>IF(Testing!E70="TOS-1",1,0)</f>
        <v>0</v>
      </c>
    </row>
    <row r="71" spans="1:87" ht="15">
      <c r="A71" s="49" t="s">
        <v>1696</v>
      </c>
      <c r="B71" s="50">
        <v>0</v>
      </c>
      <c r="C71" s="50">
        <v>1</v>
      </c>
      <c r="D71" s="50">
        <v>0</v>
      </c>
      <c r="E71" s="51">
        <v>0</v>
      </c>
      <c r="F71" s="51">
        <v>0</v>
      </c>
      <c r="G71" s="51">
        <v>0</v>
      </c>
      <c r="H71" s="51">
        <v>1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  <c r="T71" s="51">
        <v>0</v>
      </c>
      <c r="U71" s="51">
        <v>1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  <c r="AC71" s="51">
        <v>0</v>
      </c>
      <c r="AD71" s="51">
        <v>0</v>
      </c>
      <c r="AE71" s="51">
        <v>0</v>
      </c>
      <c r="AF71" s="51">
        <v>0</v>
      </c>
      <c r="AG71" s="51">
        <v>0</v>
      </c>
      <c r="AH71" s="52">
        <f>IF(Testing!D71="Tank",1,0)</f>
        <v>0</v>
      </c>
      <c r="AI71" s="52">
        <f>IF(Testing!D71="BMP",1,0)</f>
        <v>0</v>
      </c>
      <c r="AJ71" s="52">
        <f>IF(Testing!D71="BTR",1,0)</f>
        <v>1</v>
      </c>
      <c r="AK71" s="52">
        <f>IF(Testing!D71="Self Propelled Artillery",1,0)</f>
        <v>0</v>
      </c>
      <c r="AL71" s="53">
        <f>IF(Testing!D71="Air Defense",1,0)</f>
        <v>0</v>
      </c>
      <c r="AM71" s="53">
        <f>IF(Testing!D71="MT_LB",1,0)</f>
        <v>0</v>
      </c>
      <c r="AN71" s="52">
        <f>IF(Testing!D71="BMD",1,0)</f>
        <v>0</v>
      </c>
      <c r="AO71" s="52">
        <f>IF('Course-Grain Only Test'!C71="Tank",1,0)</f>
        <v>0</v>
      </c>
      <c r="AP71" s="52">
        <f>IF('Course-Grain Only Test'!C71="BMP",1,0)</f>
        <v>0</v>
      </c>
      <c r="AQ71" s="52">
        <f>IF('Course-Grain Only Test'!C71="BTR",1,0)</f>
        <v>1</v>
      </c>
      <c r="AR71" s="52">
        <f>IF('Course-Grain Only Test'!C71="Self Propelled Artillery",1,0)</f>
        <v>0</v>
      </c>
      <c r="AS71" s="52">
        <f>IF('Course-Grain Only Test'!C71="Air Defense",1,0)</f>
        <v>0</v>
      </c>
      <c r="AT71" s="52">
        <f>IF('Course-Grain Only Test'!C71="MT_LB",1,0)</f>
        <v>0</v>
      </c>
      <c r="AU71" s="52">
        <f>IF('Course-Grain Only Test'!C71="BMD",1,0)</f>
        <v>0</v>
      </c>
      <c r="AV71" s="52">
        <v>0</v>
      </c>
      <c r="AW71" s="52">
        <v>0</v>
      </c>
      <c r="AX71" s="52">
        <v>1</v>
      </c>
      <c r="AY71" s="52">
        <f t="shared" si="0"/>
        <v>1</v>
      </c>
      <c r="AZ71" s="52">
        <v>0</v>
      </c>
      <c r="BA71" s="52">
        <v>0</v>
      </c>
      <c r="BB71" s="52">
        <v>0</v>
      </c>
      <c r="BC71" s="52">
        <v>0</v>
      </c>
      <c r="BD71" s="52">
        <v>1</v>
      </c>
      <c r="BE71" s="52">
        <f>IF(AND(Testing!D71 = "Tank", 'Course-Grain Only Test'!C71 &lt;&gt; "Tank"),1,0)</f>
        <v>0</v>
      </c>
      <c r="BF71" s="52">
        <f>IF(AND(Testing!D71 = "BMP", 'Course-Grain Only Test'!C71 &lt;&gt; "BMP"),1,0)</f>
        <v>0</v>
      </c>
      <c r="BG71" s="52">
        <f>IF(AND(Testing!D71 = "BTR", 'Course-Grain Only Test'!C71 &lt;&gt; "BTR"),1,0)</f>
        <v>0</v>
      </c>
      <c r="BH71" s="52">
        <f>IF(AND(Testing!D71 = "Self Propelled Artilley", 'Course-Grain Only Test'!C71 &lt;&gt; "Self Propelled Artillery"),1,0)</f>
        <v>0</v>
      </c>
      <c r="BI71" s="52">
        <f>IF(AND(Testing!D71 = "Air Defense", 'Course-Grain Only Test'!C71 &lt;&gt; "Air Defense"),1,0)</f>
        <v>0</v>
      </c>
      <c r="BJ71" s="52">
        <f>IF(AND(Testing!D71 = "MT_LB", 'Course-Grain Only Test'!C71 &lt;&gt; "MT_LB"),1,0)</f>
        <v>0</v>
      </c>
      <c r="BK71" s="52">
        <f>IF(AND(Testing!D71 = "BMD", 'Course-Grain Only Test'!C71 &lt;&gt; "BMD"),1,0)</f>
        <v>0</v>
      </c>
      <c r="BL71" s="52">
        <f>IF(Testing!E71="2S19_MSTA",1,0)</f>
        <v>0</v>
      </c>
      <c r="BM71" s="54">
        <f>IF(Testing!E71="30N6E",1,0)</f>
        <v>0</v>
      </c>
      <c r="BN71" s="52">
        <f>IF(Testing!E71="BM-30",1,0)</f>
        <v>0</v>
      </c>
      <c r="BO71" s="52">
        <f>IF(Testing!E71="BMD",1,0)</f>
        <v>0</v>
      </c>
      <c r="BP71" s="52">
        <f>IF(Testing!E71="BMP-1",1,0)</f>
        <v>0</v>
      </c>
      <c r="BQ71" s="52">
        <f>IF(Testing!E71="BMP-2",1,0)</f>
        <v>0</v>
      </c>
      <c r="BR71" s="52">
        <f>IF(Testing!E71="BMP-T15",1,0)</f>
        <v>0</v>
      </c>
      <c r="BS71" s="54">
        <f>IF(Testing!E71="BRDM",1,0)</f>
        <v>0</v>
      </c>
      <c r="BT71" s="54">
        <f>IF(Testing!E71="BTR-60",1,0)</f>
        <v>0</v>
      </c>
      <c r="BU71" s="52">
        <f>IF(Testing!E71="BTR-70",1,0)</f>
        <v>1</v>
      </c>
      <c r="BV71" s="52">
        <f>IF(Testing!E71="BTR-80",1,0)</f>
        <v>0</v>
      </c>
      <c r="BW71" s="52">
        <f>IF(Testing!E71="D-30",1,0)</f>
        <v>0</v>
      </c>
      <c r="BX71" s="52">
        <f>IF(Testing!E71="Iskander",1,0)</f>
        <v>0</v>
      </c>
      <c r="BY71" s="52">
        <f>IF(Testing!E71="MT_LB",1,0)</f>
        <v>0</v>
      </c>
      <c r="BZ71" s="52">
        <f>IF(Testing!E71="Pantsir-S1",1,0)</f>
        <v>0</v>
      </c>
      <c r="CA71" s="52">
        <f>IF(Testing!E71="Rs-24",1,0)</f>
        <v>0</v>
      </c>
      <c r="CB71" s="52">
        <f>IF(Testing!E71="T-14",1,0)</f>
        <v>0</v>
      </c>
      <c r="CC71" s="52">
        <f>IF(Testing!E71="T-62",1,0)</f>
        <v>0</v>
      </c>
      <c r="CD71" s="52">
        <f>IF(Testing!E71="T-64",1,0)</f>
        <v>0</v>
      </c>
      <c r="CE71" s="52">
        <f>IF(Testing!E71="T-72",1,0)</f>
        <v>0</v>
      </c>
      <c r="CF71" s="52">
        <f>IF(Testing!E71="T-80",1,0)</f>
        <v>0</v>
      </c>
      <c r="CG71" s="52">
        <f>IF(Testing!E71="T-90",1,0)</f>
        <v>0</v>
      </c>
      <c r="CH71" s="52">
        <f>IF(Testing!E71="Tornado",1,0)</f>
        <v>0</v>
      </c>
      <c r="CI71" s="52">
        <f>IF(Testing!E71="TOS-1",1,0)</f>
        <v>0</v>
      </c>
    </row>
    <row r="72" spans="1:87" ht="15">
      <c r="A72" s="49" t="s">
        <v>1626</v>
      </c>
      <c r="B72" s="50">
        <v>0</v>
      </c>
      <c r="C72" s="50">
        <v>1</v>
      </c>
      <c r="D72" s="50">
        <v>0</v>
      </c>
      <c r="E72" s="51">
        <v>0</v>
      </c>
      <c r="F72" s="51">
        <v>1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  <c r="AC72" s="51">
        <v>0</v>
      </c>
      <c r="AD72" s="51">
        <v>0</v>
      </c>
      <c r="AE72" s="51">
        <v>0</v>
      </c>
      <c r="AF72" s="51">
        <v>0</v>
      </c>
      <c r="AG72" s="51">
        <v>0</v>
      </c>
      <c r="AH72" s="52">
        <f>IF(Testing!D72="Tank",1,0)</f>
        <v>0</v>
      </c>
      <c r="AI72" s="52">
        <f>IF(Testing!D72="BMP",1,0)</f>
        <v>0</v>
      </c>
      <c r="AJ72" s="52">
        <f>IF(Testing!D72="BTR",1,0)</f>
        <v>0</v>
      </c>
      <c r="AK72" s="52">
        <f>IF(Testing!D72="Self Propelled Artillery",1,0)</f>
        <v>0</v>
      </c>
      <c r="AL72" s="53">
        <f>IF(Testing!D72="Air Defense",1,0)</f>
        <v>0</v>
      </c>
      <c r="AM72" s="53">
        <f>IF(Testing!D72="MT_LB",1,0)</f>
        <v>0</v>
      </c>
      <c r="AN72" s="52">
        <f>IF(Testing!D72="BMD",1,0)</f>
        <v>1</v>
      </c>
      <c r="AO72" s="52">
        <f>IF('Course-Grain Only Test'!C72="Tank",1,0)</f>
        <v>0</v>
      </c>
      <c r="AP72" s="52">
        <f>IF('Course-Grain Only Test'!C72="BMP",1,0)</f>
        <v>0</v>
      </c>
      <c r="AQ72" s="52">
        <f>IF('Course-Grain Only Test'!C72="BTR",1,0)</f>
        <v>0</v>
      </c>
      <c r="AR72" s="52">
        <f>IF('Course-Grain Only Test'!C72="Self Propelled Artillery",1,0)</f>
        <v>0</v>
      </c>
      <c r="AS72" s="52">
        <f>IF('Course-Grain Only Test'!C72="Air Defense",1,0)</f>
        <v>0</v>
      </c>
      <c r="AT72" s="52">
        <f>IF('Course-Grain Only Test'!C72="MT_LB",1,0)</f>
        <v>0</v>
      </c>
      <c r="AU72" s="52">
        <f>IF('Course-Grain Only Test'!C72="BMD",1,0)</f>
        <v>1</v>
      </c>
      <c r="AV72" s="52">
        <v>1</v>
      </c>
      <c r="AW72" s="52">
        <v>1</v>
      </c>
      <c r="AX72" s="52">
        <v>1</v>
      </c>
      <c r="AY72" s="52">
        <f t="shared" si="0"/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1</v>
      </c>
      <c r="BE72" s="52">
        <f>IF(AND(Testing!D72 = "Tank", 'Course-Grain Only Test'!C72 &lt;&gt; "Tank"),1,0)</f>
        <v>0</v>
      </c>
      <c r="BF72" s="52">
        <f>IF(AND(Testing!D72 = "BMP", 'Course-Grain Only Test'!C72 &lt;&gt; "BMP"),1,0)</f>
        <v>0</v>
      </c>
      <c r="BG72" s="52">
        <f>IF(AND(Testing!D72 = "BTR", 'Course-Grain Only Test'!C72 &lt;&gt; "BTR"),1,0)</f>
        <v>0</v>
      </c>
      <c r="BH72" s="52">
        <f>IF(AND(Testing!D72 = "Self Propelled Artilley", 'Course-Grain Only Test'!C72 &lt;&gt; "Self Propelled Artillery"),1,0)</f>
        <v>0</v>
      </c>
      <c r="BI72" s="52">
        <f>IF(AND(Testing!D72 = "Air Defense", 'Course-Grain Only Test'!C72 &lt;&gt; "Air Defense"),1,0)</f>
        <v>0</v>
      </c>
      <c r="BJ72" s="52">
        <f>IF(AND(Testing!D72 = "MT_LB", 'Course-Grain Only Test'!C72 &lt;&gt; "MT_LB"),1,0)</f>
        <v>0</v>
      </c>
      <c r="BK72" s="52">
        <f>IF(AND(Testing!D72 = "BMD", 'Course-Grain Only Test'!C72 &lt;&gt; "BMD"),1,0)</f>
        <v>0</v>
      </c>
      <c r="BL72" s="52">
        <f>IF(Testing!E72="2S19_MSTA",1,0)</f>
        <v>0</v>
      </c>
      <c r="BM72" s="54">
        <f>IF(Testing!E72="30N6E",1,0)</f>
        <v>0</v>
      </c>
      <c r="BN72" s="52">
        <f>IF(Testing!E72="BM-30",1,0)</f>
        <v>0</v>
      </c>
      <c r="BO72" s="52">
        <f>IF(Testing!E72="BMD",1,0)</f>
        <v>1</v>
      </c>
      <c r="BP72" s="52">
        <f>IF(Testing!E72="BMP-1",1,0)</f>
        <v>0</v>
      </c>
      <c r="BQ72" s="52">
        <f>IF(Testing!E72="BMP-2",1,0)</f>
        <v>0</v>
      </c>
      <c r="BR72" s="52">
        <f>IF(Testing!E72="BMP-T15",1,0)</f>
        <v>0</v>
      </c>
      <c r="BS72" s="54">
        <f>IF(Testing!E72="BRDM",1,0)</f>
        <v>0</v>
      </c>
      <c r="BT72" s="54">
        <f>IF(Testing!E72="BTR-60",1,0)</f>
        <v>0</v>
      </c>
      <c r="BU72" s="52">
        <f>IF(Testing!E72="BTR-70",1,0)</f>
        <v>0</v>
      </c>
      <c r="BV72" s="52">
        <f>IF(Testing!E72="BTR-80",1,0)</f>
        <v>0</v>
      </c>
      <c r="BW72" s="52">
        <f>IF(Testing!E72="D-30",1,0)</f>
        <v>0</v>
      </c>
      <c r="BX72" s="52">
        <f>IF(Testing!E72="Iskander",1,0)</f>
        <v>0</v>
      </c>
      <c r="BY72" s="52">
        <f>IF(Testing!E72="MT_LB",1,0)</f>
        <v>0</v>
      </c>
      <c r="BZ72" s="52">
        <f>IF(Testing!E72="Pantsir-S1",1,0)</f>
        <v>0</v>
      </c>
      <c r="CA72" s="52">
        <f>IF(Testing!E72="Rs-24",1,0)</f>
        <v>0</v>
      </c>
      <c r="CB72" s="52">
        <f>IF(Testing!E72="T-14",1,0)</f>
        <v>0</v>
      </c>
      <c r="CC72" s="52">
        <f>IF(Testing!E72="T-62",1,0)</f>
        <v>0</v>
      </c>
      <c r="CD72" s="52">
        <f>IF(Testing!E72="T-64",1,0)</f>
        <v>0</v>
      </c>
      <c r="CE72" s="52">
        <f>IF(Testing!E72="T-72",1,0)</f>
        <v>0</v>
      </c>
      <c r="CF72" s="52">
        <f>IF(Testing!E72="T-80",1,0)</f>
        <v>0</v>
      </c>
      <c r="CG72" s="52">
        <f>IF(Testing!E72="T-90",1,0)</f>
        <v>0</v>
      </c>
      <c r="CH72" s="52">
        <f>IF(Testing!E72="Tornado",1,0)</f>
        <v>0</v>
      </c>
      <c r="CI72" s="52">
        <f>IF(Testing!E72="TOS-1",1,0)</f>
        <v>0</v>
      </c>
    </row>
    <row r="73" spans="1:87" ht="15">
      <c r="A73" s="49" t="s">
        <v>1662</v>
      </c>
      <c r="B73" s="50">
        <v>0</v>
      </c>
      <c r="C73" s="50">
        <v>1</v>
      </c>
      <c r="D73" s="50">
        <v>0</v>
      </c>
      <c r="E73" s="51">
        <v>0</v>
      </c>
      <c r="F73" s="51">
        <v>0</v>
      </c>
      <c r="G73" s="51">
        <v>1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1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  <c r="AC73" s="51">
        <v>0</v>
      </c>
      <c r="AD73" s="51">
        <v>0</v>
      </c>
      <c r="AE73" s="51">
        <v>0</v>
      </c>
      <c r="AF73" s="51">
        <v>0</v>
      </c>
      <c r="AG73" s="51">
        <v>0</v>
      </c>
      <c r="AH73" s="52">
        <f>IF(Testing!D73="Tank",1,0)</f>
        <v>0</v>
      </c>
      <c r="AI73" s="52">
        <f>IF(Testing!D73="BMP",1,0)</f>
        <v>1</v>
      </c>
      <c r="AJ73" s="52">
        <f>IF(Testing!D73="BTR",1,0)</f>
        <v>0</v>
      </c>
      <c r="AK73" s="52">
        <f>IF(Testing!D73="Self Propelled Artillery",1,0)</f>
        <v>0</v>
      </c>
      <c r="AL73" s="53">
        <f>IF(Testing!D73="Air Defense",1,0)</f>
        <v>0</v>
      </c>
      <c r="AM73" s="53">
        <f>IF(Testing!D73="MT_LB",1,0)</f>
        <v>0</v>
      </c>
      <c r="AN73" s="52">
        <f>IF(Testing!D73="BMD",1,0)</f>
        <v>0</v>
      </c>
      <c r="AO73" s="52">
        <f>IF('Course-Grain Only Test'!C73="Tank",1,0)</f>
        <v>0</v>
      </c>
      <c r="AP73" s="52">
        <f>IF('Course-Grain Only Test'!C73="BMP",1,0)</f>
        <v>1</v>
      </c>
      <c r="AQ73" s="52">
        <f>IF('Course-Grain Only Test'!C73="BTR",1,0)</f>
        <v>0</v>
      </c>
      <c r="AR73" s="52">
        <f>IF('Course-Grain Only Test'!C73="Self Propelled Artillery",1,0)</f>
        <v>0</v>
      </c>
      <c r="AS73" s="52">
        <f>IF('Course-Grain Only Test'!C73="Air Defense",1,0)</f>
        <v>0</v>
      </c>
      <c r="AT73" s="52">
        <f>IF('Course-Grain Only Test'!C73="MT_LB",1,0)</f>
        <v>0</v>
      </c>
      <c r="AU73" s="52">
        <f>IF('Course-Grain Only Test'!C73="BMD",1,0)</f>
        <v>0</v>
      </c>
      <c r="AV73" s="52">
        <v>1</v>
      </c>
      <c r="AW73" s="52">
        <v>0</v>
      </c>
      <c r="AX73" s="52">
        <v>1</v>
      </c>
      <c r="AY73" s="52">
        <f t="shared" si="0"/>
        <v>1</v>
      </c>
      <c r="AZ73" s="52">
        <v>0</v>
      </c>
      <c r="BA73" s="52">
        <v>0</v>
      </c>
      <c r="BB73" s="52">
        <v>0</v>
      </c>
      <c r="BC73" s="52">
        <v>0</v>
      </c>
      <c r="BD73" s="52">
        <v>1</v>
      </c>
      <c r="BE73" s="52">
        <f>IF(AND(Testing!D73 = "Tank", 'Course-Grain Only Test'!C73 &lt;&gt; "Tank"),1,0)</f>
        <v>0</v>
      </c>
      <c r="BF73" s="52">
        <f>IF(AND(Testing!D73 = "BMP", 'Course-Grain Only Test'!C73 &lt;&gt; "BMP"),1,0)</f>
        <v>0</v>
      </c>
      <c r="BG73" s="52">
        <f>IF(AND(Testing!D73 = "BTR", 'Course-Grain Only Test'!C73 &lt;&gt; "BTR"),1,0)</f>
        <v>0</v>
      </c>
      <c r="BH73" s="52">
        <f>IF(AND(Testing!D73 = "Self Propelled Artilley", 'Course-Grain Only Test'!C73 &lt;&gt; "Self Propelled Artillery"),1,0)</f>
        <v>0</v>
      </c>
      <c r="BI73" s="52">
        <f>IF(AND(Testing!D73 = "Air Defense", 'Course-Grain Only Test'!C73 &lt;&gt; "Air Defense"),1,0)</f>
        <v>0</v>
      </c>
      <c r="BJ73" s="52">
        <f>IF(AND(Testing!D73 = "MT_LB", 'Course-Grain Only Test'!C73 &lt;&gt; "MT_LB"),1,0)</f>
        <v>0</v>
      </c>
      <c r="BK73" s="52">
        <f>IF(AND(Testing!D73 = "BMD", 'Course-Grain Only Test'!C73 &lt;&gt; "BMD"),1,0)</f>
        <v>0</v>
      </c>
      <c r="BL73" s="52">
        <f>IF(Testing!E73="2S19_MSTA",1,0)</f>
        <v>0</v>
      </c>
      <c r="BM73" s="54">
        <f>IF(Testing!E73="30N6E",1,0)</f>
        <v>0</v>
      </c>
      <c r="BN73" s="52">
        <f>IF(Testing!E73="BM-30",1,0)</f>
        <v>0</v>
      </c>
      <c r="BO73" s="52">
        <f>IF(Testing!E73="BMD",1,0)</f>
        <v>0</v>
      </c>
      <c r="BP73" s="52">
        <f>IF(Testing!E73="BMP-1",1,0)</f>
        <v>0</v>
      </c>
      <c r="BQ73" s="52">
        <f>IF(Testing!E73="BMP-2",1,0)</f>
        <v>1</v>
      </c>
      <c r="BR73" s="52">
        <f>IF(Testing!E73="BMP-T15",1,0)</f>
        <v>0</v>
      </c>
      <c r="BS73" s="54">
        <f>IF(Testing!E73="BRDM",1,0)</f>
        <v>0</v>
      </c>
      <c r="BT73" s="54">
        <f>IF(Testing!E73="BTR-60",1,0)</f>
        <v>0</v>
      </c>
      <c r="BU73" s="52">
        <f>IF(Testing!E73="BTR-70",1,0)</f>
        <v>0</v>
      </c>
      <c r="BV73" s="52">
        <f>IF(Testing!E73="BTR-80",1,0)</f>
        <v>0</v>
      </c>
      <c r="BW73" s="52">
        <f>IF(Testing!E73="D-30",1,0)</f>
        <v>0</v>
      </c>
      <c r="BX73" s="52">
        <f>IF(Testing!E73="Iskander",1,0)</f>
        <v>0</v>
      </c>
      <c r="BY73" s="52">
        <f>IF(Testing!E73="MT_LB",1,0)</f>
        <v>0</v>
      </c>
      <c r="BZ73" s="52">
        <f>IF(Testing!E73="Pantsir-S1",1,0)</f>
        <v>0</v>
      </c>
      <c r="CA73" s="52">
        <f>IF(Testing!E73="Rs-24",1,0)</f>
        <v>0</v>
      </c>
      <c r="CB73" s="52">
        <f>IF(Testing!E73="T-14",1,0)</f>
        <v>0</v>
      </c>
      <c r="CC73" s="52">
        <f>IF(Testing!E73="T-62",1,0)</f>
        <v>0</v>
      </c>
      <c r="CD73" s="52">
        <f>IF(Testing!E73="T-64",1,0)</f>
        <v>0</v>
      </c>
      <c r="CE73" s="52">
        <f>IF(Testing!E73="T-72",1,0)</f>
        <v>0</v>
      </c>
      <c r="CF73" s="52">
        <f>IF(Testing!E73="T-80",1,0)</f>
        <v>0</v>
      </c>
      <c r="CG73" s="52">
        <f>IF(Testing!E73="T-90",1,0)</f>
        <v>0</v>
      </c>
      <c r="CH73" s="52">
        <f>IF(Testing!E73="Tornado",1,0)</f>
        <v>0</v>
      </c>
      <c r="CI73" s="52">
        <f>IF(Testing!E73="TOS-1",1,0)</f>
        <v>0</v>
      </c>
    </row>
    <row r="74" spans="1:87" ht="15">
      <c r="A74" s="49" t="s">
        <v>1697</v>
      </c>
      <c r="B74" s="50">
        <v>0</v>
      </c>
      <c r="C74" s="50">
        <v>1</v>
      </c>
      <c r="D74" s="50">
        <v>0</v>
      </c>
      <c r="E74" s="51">
        <v>0</v>
      </c>
      <c r="F74" s="51">
        <v>0</v>
      </c>
      <c r="G74" s="51">
        <v>0</v>
      </c>
      <c r="H74" s="51">
        <v>1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1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2">
        <f>IF(Testing!D74="Tank",1,0)</f>
        <v>0</v>
      </c>
      <c r="AI74" s="52">
        <f>IF(Testing!D74="BMP",1,0)</f>
        <v>0</v>
      </c>
      <c r="AJ74" s="52">
        <f>IF(Testing!D74="BTR",1,0)</f>
        <v>1</v>
      </c>
      <c r="AK74" s="52">
        <f>IF(Testing!D74="Self Propelled Artillery",1,0)</f>
        <v>0</v>
      </c>
      <c r="AL74" s="53">
        <f>IF(Testing!D74="Air Defense",1,0)</f>
        <v>0</v>
      </c>
      <c r="AM74" s="53">
        <f>IF(Testing!D74="MT_LB",1,0)</f>
        <v>0</v>
      </c>
      <c r="AN74" s="52">
        <f>IF(Testing!D74="BMD",1,0)</f>
        <v>0</v>
      </c>
      <c r="AO74" s="52">
        <f>IF('Course-Grain Only Test'!C74="Tank",1,0)</f>
        <v>0</v>
      </c>
      <c r="AP74" s="52">
        <f>IF('Course-Grain Only Test'!C74="BMP",1,0)</f>
        <v>0</v>
      </c>
      <c r="AQ74" s="52">
        <f>IF('Course-Grain Only Test'!C74="BTR",1,0)</f>
        <v>1</v>
      </c>
      <c r="AR74" s="52">
        <f>IF('Course-Grain Only Test'!C74="Self Propelled Artillery",1,0)</f>
        <v>0</v>
      </c>
      <c r="AS74" s="52">
        <f>IF('Course-Grain Only Test'!C74="Air Defense",1,0)</f>
        <v>0</v>
      </c>
      <c r="AT74" s="52">
        <f>IF('Course-Grain Only Test'!C74="MT_LB",1,0)</f>
        <v>0</v>
      </c>
      <c r="AU74" s="52">
        <f>IF('Course-Grain Only Test'!C74="BMD",1,0)</f>
        <v>0</v>
      </c>
      <c r="AV74" s="52">
        <v>1</v>
      </c>
      <c r="AW74" s="52">
        <v>0</v>
      </c>
      <c r="AX74" s="52">
        <v>1</v>
      </c>
      <c r="AY74" s="52">
        <f t="shared" si="0"/>
        <v>1</v>
      </c>
      <c r="AZ74" s="52">
        <v>0</v>
      </c>
      <c r="BA74" s="52">
        <v>0</v>
      </c>
      <c r="BB74" s="52">
        <v>0</v>
      </c>
      <c r="BC74" s="52">
        <v>0</v>
      </c>
      <c r="BD74" s="52">
        <v>1</v>
      </c>
      <c r="BE74" s="52">
        <f>IF(AND(Testing!D74 = "Tank", 'Course-Grain Only Test'!C74 &lt;&gt; "Tank"),1,0)</f>
        <v>0</v>
      </c>
      <c r="BF74" s="52">
        <f>IF(AND(Testing!D74 = "BMP", 'Course-Grain Only Test'!C74 &lt;&gt; "BMP"),1,0)</f>
        <v>0</v>
      </c>
      <c r="BG74" s="52">
        <f>IF(AND(Testing!D74 = "BTR", 'Course-Grain Only Test'!C74 &lt;&gt; "BTR"),1,0)</f>
        <v>0</v>
      </c>
      <c r="BH74" s="52">
        <f>IF(AND(Testing!D74 = "Self Propelled Artilley", 'Course-Grain Only Test'!C74 &lt;&gt; "Self Propelled Artillery"),1,0)</f>
        <v>0</v>
      </c>
      <c r="BI74" s="52">
        <f>IF(AND(Testing!D74 = "Air Defense", 'Course-Grain Only Test'!C74 &lt;&gt; "Air Defense"),1,0)</f>
        <v>0</v>
      </c>
      <c r="BJ74" s="52">
        <f>IF(AND(Testing!D74 = "MT_LB", 'Course-Grain Only Test'!C74 &lt;&gt; "MT_LB"),1,0)</f>
        <v>0</v>
      </c>
      <c r="BK74" s="52">
        <f>IF(AND(Testing!D74 = "BMD", 'Course-Grain Only Test'!C74 &lt;&gt; "BMD"),1,0)</f>
        <v>0</v>
      </c>
      <c r="BL74" s="52">
        <f>IF(Testing!E74="2S19_MSTA",1,0)</f>
        <v>0</v>
      </c>
      <c r="BM74" s="54">
        <f>IF(Testing!E74="30N6E",1,0)</f>
        <v>0</v>
      </c>
      <c r="BN74" s="52">
        <f>IF(Testing!E74="BM-30",1,0)</f>
        <v>0</v>
      </c>
      <c r="BO74" s="52">
        <f>IF(Testing!E74="BMD",1,0)</f>
        <v>0</v>
      </c>
      <c r="BP74" s="52">
        <f>IF(Testing!E74="BMP-1",1,0)</f>
        <v>0</v>
      </c>
      <c r="BQ74" s="52">
        <f>IF(Testing!E74="BMP-2",1,0)</f>
        <v>0</v>
      </c>
      <c r="BR74" s="52">
        <f>IF(Testing!E74="BMP-T15",1,0)</f>
        <v>0</v>
      </c>
      <c r="BS74" s="54">
        <f>IF(Testing!E74="BRDM",1,0)</f>
        <v>0</v>
      </c>
      <c r="BT74" s="54">
        <f>IF(Testing!E74="BTR-60",1,0)</f>
        <v>0</v>
      </c>
      <c r="BU74" s="52">
        <f>IF(Testing!E74="BTR-70",1,0)</f>
        <v>1</v>
      </c>
      <c r="BV74" s="52">
        <f>IF(Testing!E74="BTR-80",1,0)</f>
        <v>0</v>
      </c>
      <c r="BW74" s="52">
        <f>IF(Testing!E74="D-30",1,0)</f>
        <v>0</v>
      </c>
      <c r="BX74" s="52">
        <f>IF(Testing!E74="Iskander",1,0)</f>
        <v>0</v>
      </c>
      <c r="BY74" s="52">
        <f>IF(Testing!E74="MT_LB",1,0)</f>
        <v>0</v>
      </c>
      <c r="BZ74" s="52">
        <f>IF(Testing!E74="Pantsir-S1",1,0)</f>
        <v>0</v>
      </c>
      <c r="CA74" s="52">
        <f>IF(Testing!E74="Rs-24",1,0)</f>
        <v>0</v>
      </c>
      <c r="CB74" s="52">
        <f>IF(Testing!E74="T-14",1,0)</f>
        <v>0</v>
      </c>
      <c r="CC74" s="52">
        <f>IF(Testing!E74="T-62",1,0)</f>
        <v>0</v>
      </c>
      <c r="CD74" s="52">
        <f>IF(Testing!E74="T-64",1,0)</f>
        <v>0</v>
      </c>
      <c r="CE74" s="52">
        <f>IF(Testing!E74="T-72",1,0)</f>
        <v>0</v>
      </c>
      <c r="CF74" s="52">
        <f>IF(Testing!E74="T-80",1,0)</f>
        <v>0</v>
      </c>
      <c r="CG74" s="52">
        <f>IF(Testing!E74="T-90",1,0)</f>
        <v>0</v>
      </c>
      <c r="CH74" s="52">
        <f>IF(Testing!E74="Tornado",1,0)</f>
        <v>0</v>
      </c>
      <c r="CI74" s="52">
        <f>IF(Testing!E74="TOS-1",1,0)</f>
        <v>0</v>
      </c>
    </row>
    <row r="75" spans="1:87" ht="15">
      <c r="A75" s="49" t="s">
        <v>1582</v>
      </c>
      <c r="B75" s="50">
        <v>0</v>
      </c>
      <c r="C75" s="50">
        <v>1</v>
      </c>
      <c r="D75" s="50">
        <v>0</v>
      </c>
      <c r="E75" s="51">
        <v>0</v>
      </c>
      <c r="F75" s="51">
        <v>0</v>
      </c>
      <c r="G75" s="51">
        <v>0</v>
      </c>
      <c r="H75" s="51">
        <v>0</v>
      </c>
      <c r="I75" s="51">
        <v>1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  <c r="AC75" s="51">
        <v>0</v>
      </c>
      <c r="AD75" s="51">
        <v>0</v>
      </c>
      <c r="AE75" s="51">
        <v>0</v>
      </c>
      <c r="AF75" s="51">
        <v>0</v>
      </c>
      <c r="AG75" s="51">
        <v>0</v>
      </c>
      <c r="AH75" s="52">
        <f>IF(Testing!D75="Tank",1,0)</f>
        <v>0</v>
      </c>
      <c r="AI75" s="52">
        <f>IF(Testing!D75="BMP",1,0)</f>
        <v>0</v>
      </c>
      <c r="AJ75" s="52">
        <f>IF(Testing!D75="BTR",1,0)</f>
        <v>0</v>
      </c>
      <c r="AK75" s="52">
        <f>IF(Testing!D75="Self Propelled Artillery",1,0)</f>
        <v>0</v>
      </c>
      <c r="AL75" s="53">
        <f>IF(Testing!D75="Air Defense",1,0)</f>
        <v>0</v>
      </c>
      <c r="AM75" s="53">
        <f>IF(Testing!D75="MT_LB",1,0)</f>
        <v>1</v>
      </c>
      <c r="AN75" s="52">
        <f>IF(Testing!D75="BMD",1,0)</f>
        <v>0</v>
      </c>
      <c r="AO75" s="52">
        <f>IF('Course-Grain Only Test'!C75="Tank",1,0)</f>
        <v>0</v>
      </c>
      <c r="AP75" s="52">
        <f>IF('Course-Grain Only Test'!C75="BMP",1,0)</f>
        <v>1</v>
      </c>
      <c r="AQ75" s="52">
        <f>IF('Course-Grain Only Test'!C75="BTR",1,0)</f>
        <v>0</v>
      </c>
      <c r="AR75" s="52">
        <f>IF('Course-Grain Only Test'!C75="Self Propelled Artillery",1,0)</f>
        <v>0</v>
      </c>
      <c r="AS75" s="52">
        <f>IF('Course-Grain Only Test'!C75="Air Defense",1,0)</f>
        <v>0</v>
      </c>
      <c r="AT75" s="52">
        <f>IF('Course-Grain Only Test'!C75="MT_LB",1,0)</f>
        <v>0</v>
      </c>
      <c r="AU75" s="52">
        <f>IF('Course-Grain Only Test'!C75="BMD",1,0)</f>
        <v>0</v>
      </c>
      <c r="AV75" s="52">
        <v>1</v>
      </c>
      <c r="AW75" s="52">
        <v>1</v>
      </c>
      <c r="AX75" s="52">
        <v>0</v>
      </c>
      <c r="AY75" s="52">
        <f t="shared" si="0"/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1</v>
      </c>
      <c r="BE75" s="52">
        <f>IF(AND(Testing!D75 = "Tank", 'Course-Grain Only Test'!C75 &lt;&gt; "Tank"),1,0)</f>
        <v>0</v>
      </c>
      <c r="BF75" s="52">
        <f>IF(AND(Testing!D75 = "BMP", 'Course-Grain Only Test'!C75 &lt;&gt; "BMP"),1,0)</f>
        <v>0</v>
      </c>
      <c r="BG75" s="52">
        <f>IF(AND(Testing!D75 = "BTR", 'Course-Grain Only Test'!C75 &lt;&gt; "BTR"),1,0)</f>
        <v>0</v>
      </c>
      <c r="BH75" s="52">
        <f>IF(AND(Testing!D75 = "Self Propelled Artilley", 'Course-Grain Only Test'!C75 &lt;&gt; "Self Propelled Artillery"),1,0)</f>
        <v>0</v>
      </c>
      <c r="BI75" s="52">
        <f>IF(AND(Testing!D75 = "Air Defense", 'Course-Grain Only Test'!C75 &lt;&gt; "Air Defense"),1,0)</f>
        <v>0</v>
      </c>
      <c r="BJ75" s="52">
        <f>IF(AND(Testing!D75 = "MT_LB", 'Course-Grain Only Test'!C75 &lt;&gt; "MT_LB"),1,0)</f>
        <v>1</v>
      </c>
      <c r="BK75" s="52">
        <f>IF(AND(Testing!D75 = "BMD", 'Course-Grain Only Test'!C75 &lt;&gt; "BMD"),1,0)</f>
        <v>0</v>
      </c>
      <c r="BL75" s="52">
        <f>IF(Testing!E75="2S19_MSTA",1,0)</f>
        <v>0</v>
      </c>
      <c r="BM75" s="54">
        <f>IF(Testing!E75="30N6E",1,0)</f>
        <v>0</v>
      </c>
      <c r="BN75" s="52">
        <f>IF(Testing!E75="BM-30",1,0)</f>
        <v>0</v>
      </c>
      <c r="BO75" s="52">
        <f>IF(Testing!E75="BMD",1,0)</f>
        <v>0</v>
      </c>
      <c r="BP75" s="52">
        <f>IF(Testing!E75="BMP-1",1,0)</f>
        <v>0</v>
      </c>
      <c r="BQ75" s="52">
        <f>IF(Testing!E75="BMP-2",1,0)</f>
        <v>0</v>
      </c>
      <c r="BR75" s="52">
        <f>IF(Testing!E75="BMP-T15",1,0)</f>
        <v>0</v>
      </c>
      <c r="BS75" s="54">
        <f>IF(Testing!E75="BRDM",1,0)</f>
        <v>0</v>
      </c>
      <c r="BT75" s="54">
        <f>IF(Testing!E75="BTR-60",1,0)</f>
        <v>0</v>
      </c>
      <c r="BU75" s="52">
        <f>IF(Testing!E75="BTR-70",1,0)</f>
        <v>0</v>
      </c>
      <c r="BV75" s="52">
        <f>IF(Testing!E75="BTR-80",1,0)</f>
        <v>0</v>
      </c>
      <c r="BW75" s="52">
        <f>IF(Testing!E75="D-30",1,0)</f>
        <v>0</v>
      </c>
      <c r="BX75" s="52">
        <f>IF(Testing!E75="Iskander",1,0)</f>
        <v>0</v>
      </c>
      <c r="BY75" s="52">
        <f>IF(Testing!E75="MT_LB",1,0)</f>
        <v>1</v>
      </c>
      <c r="BZ75" s="52">
        <f>IF(Testing!E75="Pantsir-S1",1,0)</f>
        <v>0</v>
      </c>
      <c r="CA75" s="52">
        <f>IF(Testing!E75="Rs-24",1,0)</f>
        <v>0</v>
      </c>
      <c r="CB75" s="52">
        <f>IF(Testing!E75="T-14",1,0)</f>
        <v>0</v>
      </c>
      <c r="CC75" s="52">
        <f>IF(Testing!E75="T-62",1,0)</f>
        <v>0</v>
      </c>
      <c r="CD75" s="52">
        <f>IF(Testing!E75="T-64",1,0)</f>
        <v>0</v>
      </c>
      <c r="CE75" s="52">
        <f>IF(Testing!E75="T-72",1,0)</f>
        <v>0</v>
      </c>
      <c r="CF75" s="52">
        <f>IF(Testing!E75="T-80",1,0)</f>
        <v>0</v>
      </c>
      <c r="CG75" s="52">
        <f>IF(Testing!E75="T-90",1,0)</f>
        <v>0</v>
      </c>
      <c r="CH75" s="52">
        <f>IF(Testing!E75="Tornado",1,0)</f>
        <v>0</v>
      </c>
      <c r="CI75" s="52">
        <f>IF(Testing!E75="TOS-1",1,0)</f>
        <v>0</v>
      </c>
    </row>
    <row r="76" spans="1:87" ht="15">
      <c r="A76" s="49" t="s">
        <v>1663</v>
      </c>
      <c r="B76" s="50">
        <v>0</v>
      </c>
      <c r="C76" s="50">
        <v>1</v>
      </c>
      <c r="D76" s="50">
        <v>0</v>
      </c>
      <c r="E76" s="51">
        <v>0</v>
      </c>
      <c r="F76" s="51">
        <v>0</v>
      </c>
      <c r="G76" s="51">
        <v>1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1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  <c r="AC76" s="51">
        <v>0</v>
      </c>
      <c r="AD76" s="51">
        <v>0</v>
      </c>
      <c r="AE76" s="51">
        <v>0</v>
      </c>
      <c r="AF76" s="51">
        <v>0</v>
      </c>
      <c r="AG76" s="51">
        <v>0</v>
      </c>
      <c r="AH76" s="52">
        <f>IF(Testing!D76="Tank",1,0)</f>
        <v>0</v>
      </c>
      <c r="AI76" s="52">
        <f>IF(Testing!D76="BMP",1,0)</f>
        <v>1</v>
      </c>
      <c r="AJ76" s="52">
        <f>IF(Testing!D76="BTR",1,0)</f>
        <v>0</v>
      </c>
      <c r="AK76" s="52">
        <f>IF(Testing!D76="Self Propelled Artillery",1,0)</f>
        <v>0</v>
      </c>
      <c r="AL76" s="53">
        <f>IF(Testing!D76="Air Defense",1,0)</f>
        <v>0</v>
      </c>
      <c r="AM76" s="53">
        <f>IF(Testing!D76="MT_LB",1,0)</f>
        <v>0</v>
      </c>
      <c r="AN76" s="52">
        <f>IF(Testing!D76="BMD",1,0)</f>
        <v>0</v>
      </c>
      <c r="AO76" s="52">
        <f>IF('Course-Grain Only Test'!C76="Tank",1,0)</f>
        <v>0</v>
      </c>
      <c r="AP76" s="52">
        <f>IF('Course-Grain Only Test'!C76="BMP",1,0)</f>
        <v>1</v>
      </c>
      <c r="AQ76" s="52">
        <f>IF('Course-Grain Only Test'!C76="BTR",1,0)</f>
        <v>0</v>
      </c>
      <c r="AR76" s="52">
        <f>IF('Course-Grain Only Test'!C76="Self Propelled Artillery",1,0)</f>
        <v>0</v>
      </c>
      <c r="AS76" s="52">
        <f>IF('Course-Grain Only Test'!C76="Air Defense",1,0)</f>
        <v>0</v>
      </c>
      <c r="AT76" s="52">
        <f>IF('Course-Grain Only Test'!C76="MT_LB",1,0)</f>
        <v>0</v>
      </c>
      <c r="AU76" s="52">
        <f>IF('Course-Grain Only Test'!C76="BMD",1,0)</f>
        <v>0</v>
      </c>
      <c r="AV76" s="52">
        <v>0</v>
      </c>
      <c r="AW76" s="52">
        <v>0</v>
      </c>
      <c r="AX76" s="52">
        <v>1</v>
      </c>
      <c r="AY76" s="52">
        <f t="shared" si="0"/>
        <v>1</v>
      </c>
      <c r="AZ76" s="52">
        <v>0</v>
      </c>
      <c r="BA76" s="52">
        <v>0</v>
      </c>
      <c r="BB76" s="52">
        <v>0</v>
      </c>
      <c r="BC76" s="52">
        <v>0</v>
      </c>
      <c r="BD76" s="52">
        <v>1</v>
      </c>
      <c r="BE76" s="52">
        <f>IF(AND(Testing!D76 = "Tank", 'Course-Grain Only Test'!C76 &lt;&gt; "Tank"),1,0)</f>
        <v>0</v>
      </c>
      <c r="BF76" s="52">
        <f>IF(AND(Testing!D76 = "BMP", 'Course-Grain Only Test'!C76 &lt;&gt; "BMP"),1,0)</f>
        <v>0</v>
      </c>
      <c r="BG76" s="52">
        <f>IF(AND(Testing!D76 = "BTR", 'Course-Grain Only Test'!C76 &lt;&gt; "BTR"),1,0)</f>
        <v>0</v>
      </c>
      <c r="BH76" s="52">
        <f>IF(AND(Testing!D76 = "Self Propelled Artilley", 'Course-Grain Only Test'!C76 &lt;&gt; "Self Propelled Artillery"),1,0)</f>
        <v>0</v>
      </c>
      <c r="BI76" s="52">
        <f>IF(AND(Testing!D76 = "Air Defense", 'Course-Grain Only Test'!C76 &lt;&gt; "Air Defense"),1,0)</f>
        <v>0</v>
      </c>
      <c r="BJ76" s="52">
        <f>IF(AND(Testing!D76 = "MT_LB", 'Course-Grain Only Test'!C76 &lt;&gt; "MT_LB"),1,0)</f>
        <v>0</v>
      </c>
      <c r="BK76" s="52">
        <f>IF(AND(Testing!D76 = "BMD", 'Course-Grain Only Test'!C76 &lt;&gt; "BMD"),1,0)</f>
        <v>0</v>
      </c>
      <c r="BL76" s="52">
        <f>IF(Testing!E76="2S19_MSTA",1,0)</f>
        <v>0</v>
      </c>
      <c r="BM76" s="54">
        <f>IF(Testing!E76="30N6E",1,0)</f>
        <v>0</v>
      </c>
      <c r="BN76" s="52">
        <f>IF(Testing!E76="BM-30",1,0)</f>
        <v>0</v>
      </c>
      <c r="BO76" s="52">
        <f>IF(Testing!E76="BMD",1,0)</f>
        <v>0</v>
      </c>
      <c r="BP76" s="52">
        <f>IF(Testing!E76="BMP-1",1,0)</f>
        <v>1</v>
      </c>
      <c r="BQ76" s="52">
        <f>IF(Testing!E76="BMP-2",1,0)</f>
        <v>0</v>
      </c>
      <c r="BR76" s="52">
        <f>IF(Testing!E76="BMP-T15",1,0)</f>
        <v>0</v>
      </c>
      <c r="BS76" s="54">
        <f>IF(Testing!E76="BRDM",1,0)</f>
        <v>0</v>
      </c>
      <c r="BT76" s="54">
        <f>IF(Testing!E76="BTR-60",1,0)</f>
        <v>0</v>
      </c>
      <c r="BU76" s="52">
        <f>IF(Testing!E76="BTR-70",1,0)</f>
        <v>0</v>
      </c>
      <c r="BV76" s="52">
        <f>IF(Testing!E76="BTR-80",1,0)</f>
        <v>0</v>
      </c>
      <c r="BW76" s="52">
        <f>IF(Testing!E76="D-30",1,0)</f>
        <v>0</v>
      </c>
      <c r="BX76" s="52">
        <f>IF(Testing!E76="Iskander",1,0)</f>
        <v>0</v>
      </c>
      <c r="BY76" s="52">
        <f>IF(Testing!E76="MT_LB",1,0)</f>
        <v>0</v>
      </c>
      <c r="BZ76" s="52">
        <f>IF(Testing!E76="Pantsir-S1",1,0)</f>
        <v>0</v>
      </c>
      <c r="CA76" s="52">
        <f>IF(Testing!E76="Rs-24",1,0)</f>
        <v>0</v>
      </c>
      <c r="CB76" s="52">
        <f>IF(Testing!E76="T-14",1,0)</f>
        <v>0</v>
      </c>
      <c r="CC76" s="52">
        <f>IF(Testing!E76="T-62",1,0)</f>
        <v>0</v>
      </c>
      <c r="CD76" s="52">
        <f>IF(Testing!E76="T-64",1,0)</f>
        <v>0</v>
      </c>
      <c r="CE76" s="52">
        <f>IF(Testing!E76="T-72",1,0)</f>
        <v>0</v>
      </c>
      <c r="CF76" s="52">
        <f>IF(Testing!E76="T-80",1,0)</f>
        <v>0</v>
      </c>
      <c r="CG76" s="52">
        <f>IF(Testing!E76="T-90",1,0)</f>
        <v>0</v>
      </c>
      <c r="CH76" s="52">
        <f>IF(Testing!E76="Tornado",1,0)</f>
        <v>0</v>
      </c>
      <c r="CI76" s="52">
        <f>IF(Testing!E76="TOS-1",1,0)</f>
        <v>0</v>
      </c>
    </row>
    <row r="77" spans="1:87" ht="15">
      <c r="A77" s="49" t="s">
        <v>1664</v>
      </c>
      <c r="B77" s="50">
        <v>0</v>
      </c>
      <c r="C77" s="50">
        <v>1</v>
      </c>
      <c r="D77" s="50">
        <v>0</v>
      </c>
      <c r="E77" s="51">
        <v>0</v>
      </c>
      <c r="F77" s="51">
        <v>0</v>
      </c>
      <c r="G77" s="51">
        <v>1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1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  <c r="AC77" s="51">
        <v>0</v>
      </c>
      <c r="AD77" s="51">
        <v>0</v>
      </c>
      <c r="AE77" s="51">
        <v>0</v>
      </c>
      <c r="AF77" s="51">
        <v>0</v>
      </c>
      <c r="AG77" s="51">
        <v>0</v>
      </c>
      <c r="AH77" s="52">
        <f>IF(Testing!D77="Tank",1,0)</f>
        <v>0</v>
      </c>
      <c r="AI77" s="52">
        <f>IF(Testing!D77="BMP",1,0)</f>
        <v>1</v>
      </c>
      <c r="AJ77" s="52">
        <f>IF(Testing!D77="BTR",1,0)</f>
        <v>0</v>
      </c>
      <c r="AK77" s="52">
        <f>IF(Testing!D77="Self Propelled Artillery",1,0)</f>
        <v>0</v>
      </c>
      <c r="AL77" s="53">
        <f>IF(Testing!D77="Air Defense",1,0)</f>
        <v>0</v>
      </c>
      <c r="AM77" s="53">
        <f>IF(Testing!D77="MT_LB",1,0)</f>
        <v>0</v>
      </c>
      <c r="AN77" s="52">
        <f>IF(Testing!D77="BMD",1,0)</f>
        <v>0</v>
      </c>
      <c r="AO77" s="52">
        <f>IF('Course-Grain Only Test'!C77="Tank",1,0)</f>
        <v>0</v>
      </c>
      <c r="AP77" s="52">
        <f>IF('Course-Grain Only Test'!C77="BMP",1,0)</f>
        <v>1</v>
      </c>
      <c r="AQ77" s="52">
        <f>IF('Course-Grain Only Test'!C77="BTR",1,0)</f>
        <v>0</v>
      </c>
      <c r="AR77" s="52">
        <f>IF('Course-Grain Only Test'!C77="Self Propelled Artillery",1,0)</f>
        <v>0</v>
      </c>
      <c r="AS77" s="52">
        <f>IF('Course-Grain Only Test'!C77="Air Defense",1,0)</f>
        <v>0</v>
      </c>
      <c r="AT77" s="52">
        <f>IF('Course-Grain Only Test'!C77="MT_LB",1,0)</f>
        <v>0</v>
      </c>
      <c r="AU77" s="52">
        <f>IF('Course-Grain Only Test'!C77="BMD",1,0)</f>
        <v>0</v>
      </c>
      <c r="AV77" s="52">
        <v>1</v>
      </c>
      <c r="AW77" s="52">
        <v>1</v>
      </c>
      <c r="AX77" s="52">
        <v>1</v>
      </c>
      <c r="AY77" s="52">
        <f t="shared" si="0"/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1</v>
      </c>
      <c r="BE77" s="52">
        <f>IF(AND(Testing!D77 = "Tank", 'Course-Grain Only Test'!C77 &lt;&gt; "Tank"),1,0)</f>
        <v>0</v>
      </c>
      <c r="BF77" s="52">
        <f>IF(AND(Testing!D77 = "BMP", 'Course-Grain Only Test'!C77 &lt;&gt; "BMP"),1,0)</f>
        <v>0</v>
      </c>
      <c r="BG77" s="52">
        <f>IF(AND(Testing!D77 = "BTR", 'Course-Grain Only Test'!C77 &lt;&gt; "BTR"),1,0)</f>
        <v>0</v>
      </c>
      <c r="BH77" s="52">
        <f>IF(AND(Testing!D77 = "Self Propelled Artilley", 'Course-Grain Only Test'!C77 &lt;&gt; "Self Propelled Artillery"),1,0)</f>
        <v>0</v>
      </c>
      <c r="BI77" s="52">
        <f>IF(AND(Testing!D77 = "Air Defense", 'Course-Grain Only Test'!C77 &lt;&gt; "Air Defense"),1,0)</f>
        <v>0</v>
      </c>
      <c r="BJ77" s="52">
        <f>IF(AND(Testing!D77 = "MT_LB", 'Course-Grain Only Test'!C77 &lt;&gt; "MT_LB"),1,0)</f>
        <v>0</v>
      </c>
      <c r="BK77" s="52">
        <f>IF(AND(Testing!D77 = "BMD", 'Course-Grain Only Test'!C77 &lt;&gt; "BMD"),1,0)</f>
        <v>0</v>
      </c>
      <c r="BL77" s="52">
        <f>IF(Testing!E77="2S19_MSTA",1,0)</f>
        <v>0</v>
      </c>
      <c r="BM77" s="54">
        <f>IF(Testing!E77="30N6E",1,0)</f>
        <v>0</v>
      </c>
      <c r="BN77" s="52">
        <f>IF(Testing!E77="BM-30",1,0)</f>
        <v>0</v>
      </c>
      <c r="BO77" s="52">
        <f>IF(Testing!E77="BMD",1,0)</f>
        <v>0</v>
      </c>
      <c r="BP77" s="52">
        <f>IF(Testing!E77="BMP-1",1,0)</f>
        <v>1</v>
      </c>
      <c r="BQ77" s="52">
        <f>IF(Testing!E77="BMP-2",1,0)</f>
        <v>0</v>
      </c>
      <c r="BR77" s="52">
        <f>IF(Testing!E77="BMP-T15",1,0)</f>
        <v>0</v>
      </c>
      <c r="BS77" s="54">
        <f>IF(Testing!E77="BRDM",1,0)</f>
        <v>0</v>
      </c>
      <c r="BT77" s="54">
        <f>IF(Testing!E77="BTR-60",1,0)</f>
        <v>0</v>
      </c>
      <c r="BU77" s="52">
        <f>IF(Testing!E77="BTR-70",1,0)</f>
        <v>0</v>
      </c>
      <c r="BV77" s="52">
        <f>IF(Testing!E77="BTR-80",1,0)</f>
        <v>0</v>
      </c>
      <c r="BW77" s="52">
        <f>IF(Testing!E77="D-30",1,0)</f>
        <v>0</v>
      </c>
      <c r="BX77" s="52">
        <f>IF(Testing!E77="Iskander",1,0)</f>
        <v>0</v>
      </c>
      <c r="BY77" s="52">
        <f>IF(Testing!E77="MT_LB",1,0)</f>
        <v>0</v>
      </c>
      <c r="BZ77" s="52">
        <f>IF(Testing!E77="Pantsir-S1",1,0)</f>
        <v>0</v>
      </c>
      <c r="CA77" s="52">
        <f>IF(Testing!E77="Rs-24",1,0)</f>
        <v>0</v>
      </c>
      <c r="CB77" s="52">
        <f>IF(Testing!E77="T-14",1,0)</f>
        <v>0</v>
      </c>
      <c r="CC77" s="52">
        <f>IF(Testing!E77="T-62",1,0)</f>
        <v>0</v>
      </c>
      <c r="CD77" s="52">
        <f>IF(Testing!E77="T-64",1,0)</f>
        <v>0</v>
      </c>
      <c r="CE77" s="52">
        <f>IF(Testing!E77="T-72",1,0)</f>
        <v>0</v>
      </c>
      <c r="CF77" s="52">
        <f>IF(Testing!E77="T-80",1,0)</f>
        <v>0</v>
      </c>
      <c r="CG77" s="52">
        <f>IF(Testing!E77="T-90",1,0)</f>
        <v>0</v>
      </c>
      <c r="CH77" s="52">
        <f>IF(Testing!E77="Tornado",1,0)</f>
        <v>0</v>
      </c>
      <c r="CI77" s="52">
        <f>IF(Testing!E77="TOS-1",1,0)</f>
        <v>0</v>
      </c>
    </row>
    <row r="78" spans="1:87" ht="15">
      <c r="A78" s="49" t="s">
        <v>1627</v>
      </c>
      <c r="B78" s="50">
        <v>0</v>
      </c>
      <c r="C78" s="50">
        <v>1</v>
      </c>
      <c r="D78" s="50">
        <v>0</v>
      </c>
      <c r="E78" s="51">
        <v>0</v>
      </c>
      <c r="F78" s="51">
        <v>1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  <c r="AC78" s="51">
        <v>0</v>
      </c>
      <c r="AD78" s="51">
        <v>0</v>
      </c>
      <c r="AE78" s="51">
        <v>0</v>
      </c>
      <c r="AF78" s="51">
        <v>0</v>
      </c>
      <c r="AG78" s="51">
        <v>0</v>
      </c>
      <c r="AH78" s="52">
        <f>IF(Testing!D78="Tank",1,0)</f>
        <v>0</v>
      </c>
      <c r="AI78" s="52">
        <f>IF(Testing!D78="BMP",1,0)</f>
        <v>0</v>
      </c>
      <c r="AJ78" s="52">
        <f>IF(Testing!D78="BTR",1,0)</f>
        <v>0</v>
      </c>
      <c r="AK78" s="52">
        <f>IF(Testing!D78="Self Propelled Artillery",1,0)</f>
        <v>0</v>
      </c>
      <c r="AL78" s="53">
        <f>IF(Testing!D78="Air Defense",1,0)</f>
        <v>0</v>
      </c>
      <c r="AM78" s="53">
        <f>IF(Testing!D78="MT_LB",1,0)</f>
        <v>0</v>
      </c>
      <c r="AN78" s="52">
        <f>IF(Testing!D78="BMD",1,0)</f>
        <v>1</v>
      </c>
      <c r="AO78" s="52">
        <f>IF('Course-Grain Only Test'!C78="Tank",1,0)</f>
        <v>0</v>
      </c>
      <c r="AP78" s="52">
        <f>IF('Course-Grain Only Test'!C78="BMP",1,0)</f>
        <v>0</v>
      </c>
      <c r="AQ78" s="52">
        <f>IF('Course-Grain Only Test'!C78="BTR",1,0)</f>
        <v>0</v>
      </c>
      <c r="AR78" s="52">
        <f>IF('Course-Grain Only Test'!C78="Self Propelled Artillery",1,0)</f>
        <v>0</v>
      </c>
      <c r="AS78" s="52">
        <f>IF('Course-Grain Only Test'!C78="Air Defense",1,0)</f>
        <v>0</v>
      </c>
      <c r="AT78" s="52">
        <f>IF('Course-Grain Only Test'!C78="MT_LB",1,0)</f>
        <v>0</v>
      </c>
      <c r="AU78" s="52">
        <f>IF('Course-Grain Only Test'!C78="BMD",1,0)</f>
        <v>1</v>
      </c>
      <c r="AV78" s="52">
        <v>1</v>
      </c>
      <c r="AW78" s="52">
        <v>1</v>
      </c>
      <c r="AX78" s="52">
        <v>1</v>
      </c>
      <c r="AY78" s="52">
        <f t="shared" si="0"/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1</v>
      </c>
      <c r="BE78" s="52">
        <f>IF(AND(Testing!D78 = "Tank", 'Course-Grain Only Test'!C78 &lt;&gt; "Tank"),1,0)</f>
        <v>0</v>
      </c>
      <c r="BF78" s="52">
        <f>IF(AND(Testing!D78 = "BMP", 'Course-Grain Only Test'!C78 &lt;&gt; "BMP"),1,0)</f>
        <v>0</v>
      </c>
      <c r="BG78" s="52">
        <f>IF(AND(Testing!D78 = "BTR", 'Course-Grain Only Test'!C78 &lt;&gt; "BTR"),1,0)</f>
        <v>0</v>
      </c>
      <c r="BH78" s="52">
        <f>IF(AND(Testing!D78 = "Self Propelled Artilley", 'Course-Grain Only Test'!C78 &lt;&gt; "Self Propelled Artillery"),1,0)</f>
        <v>0</v>
      </c>
      <c r="BI78" s="52">
        <f>IF(AND(Testing!D78 = "Air Defense", 'Course-Grain Only Test'!C78 &lt;&gt; "Air Defense"),1,0)</f>
        <v>0</v>
      </c>
      <c r="BJ78" s="52">
        <f>IF(AND(Testing!D78 = "MT_LB", 'Course-Grain Only Test'!C78 &lt;&gt; "MT_LB"),1,0)</f>
        <v>0</v>
      </c>
      <c r="BK78" s="52">
        <f>IF(AND(Testing!D78 = "BMD", 'Course-Grain Only Test'!C78 &lt;&gt; "BMD"),1,0)</f>
        <v>0</v>
      </c>
      <c r="BL78" s="52">
        <f>IF(Testing!E78="2S19_MSTA",1,0)</f>
        <v>0</v>
      </c>
      <c r="BM78" s="54">
        <f>IF(Testing!E78="30N6E",1,0)</f>
        <v>0</v>
      </c>
      <c r="BN78" s="52">
        <f>IF(Testing!E78="BM-30",1,0)</f>
        <v>0</v>
      </c>
      <c r="BO78" s="52">
        <f>IF(Testing!E78="BMD",1,0)</f>
        <v>1</v>
      </c>
      <c r="BP78" s="52">
        <f>IF(Testing!E78="BMP-1",1,0)</f>
        <v>0</v>
      </c>
      <c r="BQ78" s="52">
        <f>IF(Testing!E78="BMP-2",1,0)</f>
        <v>0</v>
      </c>
      <c r="BR78" s="52">
        <f>IF(Testing!E78="BMP-T15",1,0)</f>
        <v>0</v>
      </c>
      <c r="BS78" s="54">
        <f>IF(Testing!E78="BRDM",1,0)</f>
        <v>0</v>
      </c>
      <c r="BT78" s="54">
        <f>IF(Testing!E78="BTR-60",1,0)</f>
        <v>0</v>
      </c>
      <c r="BU78" s="52">
        <f>IF(Testing!E78="BTR-70",1,0)</f>
        <v>0</v>
      </c>
      <c r="BV78" s="52">
        <f>IF(Testing!E78="BTR-80",1,0)</f>
        <v>0</v>
      </c>
      <c r="BW78" s="52">
        <f>IF(Testing!E78="D-30",1,0)</f>
        <v>0</v>
      </c>
      <c r="BX78" s="52">
        <f>IF(Testing!E78="Iskander",1,0)</f>
        <v>0</v>
      </c>
      <c r="BY78" s="52">
        <f>IF(Testing!E78="MT_LB",1,0)</f>
        <v>0</v>
      </c>
      <c r="BZ78" s="52">
        <f>IF(Testing!E78="Pantsir-S1",1,0)</f>
        <v>0</v>
      </c>
      <c r="CA78" s="52">
        <f>IF(Testing!E78="Rs-24",1,0)</f>
        <v>0</v>
      </c>
      <c r="CB78" s="52">
        <f>IF(Testing!E78="T-14",1,0)</f>
        <v>0</v>
      </c>
      <c r="CC78" s="52">
        <f>IF(Testing!E78="T-62",1,0)</f>
        <v>0</v>
      </c>
      <c r="CD78" s="52">
        <f>IF(Testing!E78="T-64",1,0)</f>
        <v>0</v>
      </c>
      <c r="CE78" s="52">
        <f>IF(Testing!E78="T-72",1,0)</f>
        <v>0</v>
      </c>
      <c r="CF78" s="52">
        <f>IF(Testing!E78="T-80",1,0)</f>
        <v>0</v>
      </c>
      <c r="CG78" s="52">
        <f>IF(Testing!E78="T-90",1,0)</f>
        <v>0</v>
      </c>
      <c r="CH78" s="52">
        <f>IF(Testing!E78="Tornado",1,0)</f>
        <v>0</v>
      </c>
      <c r="CI78" s="52">
        <f>IF(Testing!E78="TOS-1",1,0)</f>
        <v>0</v>
      </c>
    </row>
    <row r="79" spans="1:87" ht="15">
      <c r="A79" s="49" t="s">
        <v>1753</v>
      </c>
      <c r="B79" s="50">
        <v>0</v>
      </c>
      <c r="C79" s="50">
        <v>1</v>
      </c>
      <c r="D79" s="50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1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  <c r="AC79" s="51">
        <v>0</v>
      </c>
      <c r="AD79" s="51">
        <v>1</v>
      </c>
      <c r="AE79" s="51">
        <v>0</v>
      </c>
      <c r="AF79" s="51">
        <v>0</v>
      </c>
      <c r="AG79" s="51">
        <v>0</v>
      </c>
      <c r="AH79" s="52">
        <f>IF(Testing!D79="Tank",1,0)</f>
        <v>1</v>
      </c>
      <c r="AI79" s="52">
        <f>IF(Testing!D79="BMP",1,0)</f>
        <v>0</v>
      </c>
      <c r="AJ79" s="52">
        <f>IF(Testing!D79="BTR",1,0)</f>
        <v>0</v>
      </c>
      <c r="AK79" s="52">
        <f>IF(Testing!D79="Self Propelled Artillery",1,0)</f>
        <v>0</v>
      </c>
      <c r="AL79" s="53">
        <f>IF(Testing!D79="Air Defense",1,0)</f>
        <v>0</v>
      </c>
      <c r="AM79" s="53">
        <f>IF(Testing!D79="MT_LB",1,0)</f>
        <v>0</v>
      </c>
      <c r="AN79" s="52">
        <f>IF(Testing!D79="BMD",1,0)</f>
        <v>0</v>
      </c>
      <c r="AO79" s="52">
        <f>IF('Course-Grain Only Test'!C79="Tank",1,0)</f>
        <v>1</v>
      </c>
      <c r="AP79" s="52">
        <f>IF('Course-Grain Only Test'!C79="BMP",1,0)</f>
        <v>0</v>
      </c>
      <c r="AQ79" s="52">
        <f>IF('Course-Grain Only Test'!C79="BTR",1,0)</f>
        <v>0</v>
      </c>
      <c r="AR79" s="52">
        <f>IF('Course-Grain Only Test'!C79="Self Propelled Artillery",1,0)</f>
        <v>0</v>
      </c>
      <c r="AS79" s="52">
        <f>IF('Course-Grain Only Test'!C79="Air Defense",1,0)</f>
        <v>0</v>
      </c>
      <c r="AT79" s="52">
        <f>IF('Course-Grain Only Test'!C79="MT_LB",1,0)</f>
        <v>0</v>
      </c>
      <c r="AU79" s="52">
        <f>IF('Course-Grain Only Test'!C79="BMD",1,0)</f>
        <v>0</v>
      </c>
      <c r="AV79" s="52">
        <v>1</v>
      </c>
      <c r="AW79" s="52">
        <v>1</v>
      </c>
      <c r="AX79" s="52">
        <v>1</v>
      </c>
      <c r="AY79" s="52">
        <f t="shared" si="0"/>
        <v>0</v>
      </c>
      <c r="AZ79" s="52">
        <v>1</v>
      </c>
      <c r="BA79" s="52">
        <v>0</v>
      </c>
      <c r="BB79" s="52">
        <v>0</v>
      </c>
      <c r="BC79" s="52">
        <v>0</v>
      </c>
      <c r="BD79" s="52">
        <v>1</v>
      </c>
      <c r="BE79" s="52">
        <f>IF(AND(Testing!D79 = "Tank", 'Course-Grain Only Test'!C79 &lt;&gt; "Tank"),1,0)</f>
        <v>0</v>
      </c>
      <c r="BF79" s="52">
        <f>IF(AND(Testing!D79 = "BMP", 'Course-Grain Only Test'!C79 &lt;&gt; "BMP"),1,0)</f>
        <v>0</v>
      </c>
      <c r="BG79" s="52">
        <f>IF(AND(Testing!D79 = "BTR", 'Course-Grain Only Test'!C79 &lt;&gt; "BTR"),1,0)</f>
        <v>0</v>
      </c>
      <c r="BH79" s="52">
        <f>IF(AND(Testing!D79 = "Self Propelled Artilley", 'Course-Grain Only Test'!C79 &lt;&gt; "Self Propelled Artillery"),1,0)</f>
        <v>0</v>
      </c>
      <c r="BI79" s="52">
        <f>IF(AND(Testing!D79 = "Air Defense", 'Course-Grain Only Test'!C79 &lt;&gt; "Air Defense"),1,0)</f>
        <v>0</v>
      </c>
      <c r="BJ79" s="52">
        <f>IF(AND(Testing!D79 = "MT_LB", 'Course-Grain Only Test'!C79 &lt;&gt; "MT_LB"),1,0)</f>
        <v>0</v>
      </c>
      <c r="BK79" s="52">
        <f>IF(AND(Testing!D79 = "BMD", 'Course-Grain Only Test'!C79 &lt;&gt; "BMD"),1,0)</f>
        <v>0</v>
      </c>
      <c r="BL79" s="52">
        <f>IF(Testing!E79="2S19_MSTA",1,0)</f>
        <v>0</v>
      </c>
      <c r="BM79" s="54">
        <f>IF(Testing!E79="30N6E",1,0)</f>
        <v>0</v>
      </c>
      <c r="BN79" s="52">
        <f>IF(Testing!E79="BM-30",1,0)</f>
        <v>0</v>
      </c>
      <c r="BO79" s="52">
        <f>IF(Testing!E79="BMD",1,0)</f>
        <v>0</v>
      </c>
      <c r="BP79" s="52">
        <f>IF(Testing!E79="BMP-1",1,0)</f>
        <v>0</v>
      </c>
      <c r="BQ79" s="52">
        <f>IF(Testing!E79="BMP-2",1,0)</f>
        <v>0</v>
      </c>
      <c r="BR79" s="52">
        <f>IF(Testing!E79="BMP-T15",1,0)</f>
        <v>0</v>
      </c>
      <c r="BS79" s="54">
        <f>IF(Testing!E79="BRDM",1,0)</f>
        <v>0</v>
      </c>
      <c r="BT79" s="54">
        <f>IF(Testing!E79="BTR-60",1,0)</f>
        <v>0</v>
      </c>
      <c r="BU79" s="52">
        <f>IF(Testing!E79="BTR-70",1,0)</f>
        <v>0</v>
      </c>
      <c r="BV79" s="52">
        <f>IF(Testing!E79="BTR-80",1,0)</f>
        <v>0</v>
      </c>
      <c r="BW79" s="52">
        <f>IF(Testing!E79="D-30",1,0)</f>
        <v>0</v>
      </c>
      <c r="BX79" s="52">
        <f>IF(Testing!E79="Iskander",1,0)</f>
        <v>0</v>
      </c>
      <c r="BY79" s="52">
        <f>IF(Testing!E79="MT_LB",1,0)</f>
        <v>0</v>
      </c>
      <c r="BZ79" s="52">
        <f>IF(Testing!E79="Pantsir-S1",1,0)</f>
        <v>0</v>
      </c>
      <c r="CA79" s="52">
        <f>IF(Testing!E79="Rs-24",1,0)</f>
        <v>0</v>
      </c>
      <c r="CB79" s="52">
        <f>IF(Testing!E79="T-14",1,0)</f>
        <v>0</v>
      </c>
      <c r="CC79" s="52">
        <f>IF(Testing!E79="T-62",1,0)</f>
        <v>0</v>
      </c>
      <c r="CD79" s="52">
        <f>IF(Testing!E79="T-64",1,0)</f>
        <v>1</v>
      </c>
      <c r="CE79" s="52">
        <f>IF(Testing!E79="T-72",1,0)</f>
        <v>0</v>
      </c>
      <c r="CF79" s="52">
        <f>IF(Testing!E79="T-80",1,0)</f>
        <v>0</v>
      </c>
      <c r="CG79" s="52">
        <f>IF(Testing!E79="T-90",1,0)</f>
        <v>0</v>
      </c>
      <c r="CH79" s="52">
        <f>IF(Testing!E79="Tornado",1,0)</f>
        <v>0</v>
      </c>
      <c r="CI79" s="52">
        <f>IF(Testing!E79="TOS-1",1,0)</f>
        <v>0</v>
      </c>
    </row>
    <row r="80" spans="1:87" ht="15">
      <c r="A80" s="49" t="s">
        <v>1754</v>
      </c>
      <c r="B80" s="50">
        <v>0</v>
      </c>
      <c r="C80" s="50">
        <v>1</v>
      </c>
      <c r="D80" s="50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1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  <c r="AC80" s="51">
        <v>0</v>
      </c>
      <c r="AD80" s="51">
        <v>1</v>
      </c>
      <c r="AE80" s="51">
        <v>0</v>
      </c>
      <c r="AF80" s="51">
        <v>0</v>
      </c>
      <c r="AG80" s="51">
        <v>0</v>
      </c>
      <c r="AH80" s="52">
        <f>IF(Testing!D80="Tank",1,0)</f>
        <v>1</v>
      </c>
      <c r="AI80" s="52">
        <f>IF(Testing!D80="BMP",1,0)</f>
        <v>0</v>
      </c>
      <c r="AJ80" s="52">
        <f>IF(Testing!D80="BTR",1,0)</f>
        <v>0</v>
      </c>
      <c r="AK80" s="52">
        <f>IF(Testing!D80="Self Propelled Artillery",1,0)</f>
        <v>0</v>
      </c>
      <c r="AL80" s="53">
        <f>IF(Testing!D80="Air Defense",1,0)</f>
        <v>0</v>
      </c>
      <c r="AM80" s="53">
        <f>IF(Testing!D80="MT_LB",1,0)</f>
        <v>0</v>
      </c>
      <c r="AN80" s="52">
        <f>IF(Testing!D80="BMD",1,0)</f>
        <v>0</v>
      </c>
      <c r="AO80" s="52">
        <f>IF('Course-Grain Only Test'!C80="Tank",1,0)</f>
        <v>1</v>
      </c>
      <c r="AP80" s="52">
        <f>IF('Course-Grain Only Test'!C80="BMP",1,0)</f>
        <v>0</v>
      </c>
      <c r="AQ80" s="52">
        <f>IF('Course-Grain Only Test'!C80="BTR",1,0)</f>
        <v>0</v>
      </c>
      <c r="AR80" s="52">
        <f>IF('Course-Grain Only Test'!C80="Self Propelled Artillery",1,0)</f>
        <v>0</v>
      </c>
      <c r="AS80" s="52">
        <f>IF('Course-Grain Only Test'!C80="Air Defense",1,0)</f>
        <v>0</v>
      </c>
      <c r="AT80" s="52">
        <f>IF('Course-Grain Only Test'!C80="MT_LB",1,0)</f>
        <v>0</v>
      </c>
      <c r="AU80" s="52">
        <f>IF('Course-Grain Only Test'!C80="BMD",1,0)</f>
        <v>0</v>
      </c>
      <c r="AV80" s="52">
        <v>1</v>
      </c>
      <c r="AW80" s="52">
        <v>1</v>
      </c>
      <c r="AX80" s="52">
        <v>1</v>
      </c>
      <c r="AY80" s="52">
        <f t="shared" si="0"/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1</v>
      </c>
      <c r="BE80" s="52">
        <f>IF(AND(Testing!D80 = "Tank", 'Course-Grain Only Test'!C80 &lt;&gt; "Tank"),1,0)</f>
        <v>0</v>
      </c>
      <c r="BF80" s="52">
        <f>IF(AND(Testing!D80 = "BMP", 'Course-Grain Only Test'!C80 &lt;&gt; "BMP"),1,0)</f>
        <v>0</v>
      </c>
      <c r="BG80" s="52">
        <f>IF(AND(Testing!D80 = "BTR", 'Course-Grain Only Test'!C80 &lt;&gt; "BTR"),1,0)</f>
        <v>0</v>
      </c>
      <c r="BH80" s="52">
        <f>IF(AND(Testing!D80 = "Self Propelled Artilley", 'Course-Grain Only Test'!C80 &lt;&gt; "Self Propelled Artillery"),1,0)</f>
        <v>0</v>
      </c>
      <c r="BI80" s="52">
        <f>IF(AND(Testing!D80 = "Air Defense", 'Course-Grain Only Test'!C80 &lt;&gt; "Air Defense"),1,0)</f>
        <v>0</v>
      </c>
      <c r="BJ80" s="52">
        <f>IF(AND(Testing!D80 = "MT_LB", 'Course-Grain Only Test'!C80 &lt;&gt; "MT_LB"),1,0)</f>
        <v>0</v>
      </c>
      <c r="BK80" s="52">
        <f>IF(AND(Testing!D80 = "BMD", 'Course-Grain Only Test'!C80 &lt;&gt; "BMD"),1,0)</f>
        <v>0</v>
      </c>
      <c r="BL80" s="52">
        <f>IF(Testing!E80="2S19_MSTA",1,0)</f>
        <v>0</v>
      </c>
      <c r="BM80" s="54">
        <f>IF(Testing!E80="30N6E",1,0)</f>
        <v>0</v>
      </c>
      <c r="BN80" s="52">
        <f>IF(Testing!E80="BM-30",1,0)</f>
        <v>0</v>
      </c>
      <c r="BO80" s="52">
        <f>IF(Testing!E80="BMD",1,0)</f>
        <v>0</v>
      </c>
      <c r="BP80" s="52">
        <f>IF(Testing!E80="BMP-1",1,0)</f>
        <v>0</v>
      </c>
      <c r="BQ80" s="52">
        <f>IF(Testing!E80="BMP-2",1,0)</f>
        <v>0</v>
      </c>
      <c r="BR80" s="52">
        <f>IF(Testing!E80="BMP-T15",1,0)</f>
        <v>0</v>
      </c>
      <c r="BS80" s="54">
        <f>IF(Testing!E80="BRDM",1,0)</f>
        <v>0</v>
      </c>
      <c r="BT80" s="54">
        <f>IF(Testing!E80="BTR-60",1,0)</f>
        <v>0</v>
      </c>
      <c r="BU80" s="52">
        <f>IF(Testing!E80="BTR-70",1,0)</f>
        <v>0</v>
      </c>
      <c r="BV80" s="52">
        <f>IF(Testing!E80="BTR-80",1,0)</f>
        <v>0</v>
      </c>
      <c r="BW80" s="52">
        <f>IF(Testing!E80="D-30",1,0)</f>
        <v>0</v>
      </c>
      <c r="BX80" s="52">
        <f>IF(Testing!E80="Iskander",1,0)</f>
        <v>0</v>
      </c>
      <c r="BY80" s="52">
        <f>IF(Testing!E80="MT_LB",1,0)</f>
        <v>0</v>
      </c>
      <c r="BZ80" s="52">
        <f>IF(Testing!E80="Pantsir-S1",1,0)</f>
        <v>0</v>
      </c>
      <c r="CA80" s="52">
        <f>IF(Testing!E80="Rs-24",1,0)</f>
        <v>0</v>
      </c>
      <c r="CB80" s="52">
        <f>IF(Testing!E80="T-14",1,0)</f>
        <v>0</v>
      </c>
      <c r="CC80" s="52">
        <f>IF(Testing!E80="T-62",1,0)</f>
        <v>0</v>
      </c>
      <c r="CD80" s="52">
        <f>IF(Testing!E80="T-64",1,0)</f>
        <v>1</v>
      </c>
      <c r="CE80" s="52">
        <f>IF(Testing!E80="T-72",1,0)</f>
        <v>0</v>
      </c>
      <c r="CF80" s="52">
        <f>IF(Testing!E80="T-80",1,0)</f>
        <v>0</v>
      </c>
      <c r="CG80" s="52">
        <f>IF(Testing!E80="T-90",1,0)</f>
        <v>0</v>
      </c>
      <c r="CH80" s="52">
        <f>IF(Testing!E80="Tornado",1,0)</f>
        <v>0</v>
      </c>
      <c r="CI80" s="52">
        <f>IF(Testing!E80="TOS-1",1,0)</f>
        <v>0</v>
      </c>
    </row>
    <row r="81" spans="1:87" ht="15">
      <c r="A81" s="49" t="s">
        <v>1714</v>
      </c>
      <c r="B81" s="50">
        <v>0</v>
      </c>
      <c r="C81" s="50">
        <v>1</v>
      </c>
      <c r="D81" s="50">
        <v>0</v>
      </c>
      <c r="E81" s="51">
        <v>0</v>
      </c>
      <c r="F81" s="51">
        <v>0</v>
      </c>
      <c r="G81" s="51">
        <v>0</v>
      </c>
      <c r="H81" s="51">
        <v>0</v>
      </c>
      <c r="I81" s="51">
        <v>1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  <c r="AC81" s="51">
        <v>0</v>
      </c>
      <c r="AD81" s="51">
        <v>0</v>
      </c>
      <c r="AE81" s="51">
        <v>0</v>
      </c>
      <c r="AF81" s="51">
        <v>0</v>
      </c>
      <c r="AG81" s="51">
        <v>0</v>
      </c>
      <c r="AH81" s="52">
        <f>IF(Testing!D81="Tank",1,0)</f>
        <v>0</v>
      </c>
      <c r="AI81" s="52">
        <f>IF(Testing!D81="BMP",1,0)</f>
        <v>0</v>
      </c>
      <c r="AJ81" s="52">
        <f>IF(Testing!D81="BTR",1,0)</f>
        <v>0</v>
      </c>
      <c r="AK81" s="52">
        <f>IF(Testing!D81="Self Propelled Artillery",1,0)</f>
        <v>0</v>
      </c>
      <c r="AL81" s="53">
        <f>IF(Testing!D81="Air Defense",1,0)</f>
        <v>0</v>
      </c>
      <c r="AM81" s="53">
        <f>IF(Testing!D81="MT_LB",1,0)</f>
        <v>1</v>
      </c>
      <c r="AN81" s="52">
        <f>IF(Testing!D81="BMD",1,0)</f>
        <v>0</v>
      </c>
      <c r="AO81" s="52">
        <f>IF('Course-Grain Only Test'!C81="Tank",1,0)</f>
        <v>0</v>
      </c>
      <c r="AP81" s="52">
        <f>IF('Course-Grain Only Test'!C81="BMP",1,0)</f>
        <v>0</v>
      </c>
      <c r="AQ81" s="52">
        <f>IF('Course-Grain Only Test'!C81="BTR",1,0)</f>
        <v>0</v>
      </c>
      <c r="AR81" s="52">
        <f>IF('Course-Grain Only Test'!C81="Self Propelled Artillery",1,0)</f>
        <v>0</v>
      </c>
      <c r="AS81" s="52">
        <f>IF('Course-Grain Only Test'!C81="Air Defense",1,0)</f>
        <v>0</v>
      </c>
      <c r="AT81" s="52">
        <f>IF('Course-Grain Only Test'!C81="MT_LB",1,0)</f>
        <v>1</v>
      </c>
      <c r="AU81" s="52">
        <f>IF('Course-Grain Only Test'!C81="BMD",1,0)</f>
        <v>0</v>
      </c>
      <c r="AV81" s="52">
        <v>1</v>
      </c>
      <c r="AW81" s="52">
        <v>1</v>
      </c>
      <c r="AX81" s="52">
        <v>1</v>
      </c>
      <c r="AY81" s="52">
        <f t="shared" si="0"/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1</v>
      </c>
      <c r="BE81" s="52">
        <f>IF(AND(Testing!D81 = "Tank", 'Course-Grain Only Test'!C81 &lt;&gt; "Tank"),1,0)</f>
        <v>0</v>
      </c>
      <c r="BF81" s="52">
        <f>IF(AND(Testing!D81 = "BMP", 'Course-Grain Only Test'!C81 &lt;&gt; "BMP"),1,0)</f>
        <v>0</v>
      </c>
      <c r="BG81" s="52">
        <f>IF(AND(Testing!D81 = "BTR", 'Course-Grain Only Test'!C81 &lt;&gt; "BTR"),1,0)</f>
        <v>0</v>
      </c>
      <c r="BH81" s="52">
        <f>IF(AND(Testing!D81 = "Self Propelled Artilley", 'Course-Grain Only Test'!C81 &lt;&gt; "Self Propelled Artillery"),1,0)</f>
        <v>0</v>
      </c>
      <c r="BI81" s="52">
        <f>IF(AND(Testing!D81 = "Air Defense", 'Course-Grain Only Test'!C81 &lt;&gt; "Air Defense"),1,0)</f>
        <v>0</v>
      </c>
      <c r="BJ81" s="52">
        <f>IF(AND(Testing!D81 = "MT_LB", 'Course-Grain Only Test'!C81 &lt;&gt; "MT_LB"),1,0)</f>
        <v>0</v>
      </c>
      <c r="BK81" s="52">
        <f>IF(AND(Testing!D81 = "BMD", 'Course-Grain Only Test'!C81 &lt;&gt; "BMD"),1,0)</f>
        <v>0</v>
      </c>
      <c r="BL81" s="52">
        <f>IF(Testing!E81="2S19_MSTA",1,0)</f>
        <v>0</v>
      </c>
      <c r="BM81" s="54">
        <f>IF(Testing!E81="30N6E",1,0)</f>
        <v>0</v>
      </c>
      <c r="BN81" s="52">
        <f>IF(Testing!E81="BM-30",1,0)</f>
        <v>0</v>
      </c>
      <c r="BO81" s="52">
        <f>IF(Testing!E81="BMD",1,0)</f>
        <v>0</v>
      </c>
      <c r="BP81" s="52">
        <f>IF(Testing!E81="BMP-1",1,0)</f>
        <v>0</v>
      </c>
      <c r="BQ81" s="52">
        <f>IF(Testing!E81="BMP-2",1,0)</f>
        <v>0</v>
      </c>
      <c r="BR81" s="52">
        <f>IF(Testing!E81="BMP-T15",1,0)</f>
        <v>0</v>
      </c>
      <c r="BS81" s="54">
        <f>IF(Testing!E81="BRDM",1,0)</f>
        <v>0</v>
      </c>
      <c r="BT81" s="54">
        <f>IF(Testing!E81="BTR-60",1,0)</f>
        <v>0</v>
      </c>
      <c r="BU81" s="52">
        <f>IF(Testing!E81="BTR-70",1,0)</f>
        <v>0</v>
      </c>
      <c r="BV81" s="52">
        <f>IF(Testing!E81="BTR-80",1,0)</f>
        <v>0</v>
      </c>
      <c r="BW81" s="52">
        <f>IF(Testing!E81="D-30",1,0)</f>
        <v>0</v>
      </c>
      <c r="BX81" s="52">
        <f>IF(Testing!E81="Iskander",1,0)</f>
        <v>0</v>
      </c>
      <c r="BY81" s="52">
        <f>IF(Testing!E81="MT_LB",1,0)</f>
        <v>1</v>
      </c>
      <c r="BZ81" s="52">
        <f>IF(Testing!E81="Pantsir-S1",1,0)</f>
        <v>0</v>
      </c>
      <c r="CA81" s="52">
        <f>IF(Testing!E81="Rs-24",1,0)</f>
        <v>0</v>
      </c>
      <c r="CB81" s="52">
        <f>IF(Testing!E81="T-14",1,0)</f>
        <v>0</v>
      </c>
      <c r="CC81" s="52">
        <f>IF(Testing!E81="T-62",1,0)</f>
        <v>0</v>
      </c>
      <c r="CD81" s="52">
        <f>IF(Testing!E81="T-64",1,0)</f>
        <v>0</v>
      </c>
      <c r="CE81" s="52">
        <f>IF(Testing!E81="T-72",1,0)</f>
        <v>0</v>
      </c>
      <c r="CF81" s="52">
        <f>IF(Testing!E81="T-80",1,0)</f>
        <v>0</v>
      </c>
      <c r="CG81" s="52">
        <f>IF(Testing!E81="T-90",1,0)</f>
        <v>0</v>
      </c>
      <c r="CH81" s="52">
        <f>IF(Testing!E81="Tornado",1,0)</f>
        <v>0</v>
      </c>
      <c r="CI81" s="52">
        <f>IF(Testing!E81="TOS-1",1,0)</f>
        <v>0</v>
      </c>
    </row>
    <row r="82" spans="1:87" ht="15">
      <c r="A82" s="49" t="s">
        <v>1665</v>
      </c>
      <c r="B82" s="50">
        <v>0</v>
      </c>
      <c r="C82" s="50">
        <v>1</v>
      </c>
      <c r="D82" s="50">
        <v>0</v>
      </c>
      <c r="E82" s="51">
        <v>0</v>
      </c>
      <c r="F82" s="51">
        <v>0</v>
      </c>
      <c r="G82" s="51">
        <v>1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1</v>
      </c>
      <c r="R82" s="51">
        <v>0</v>
      </c>
      <c r="S82" s="51">
        <v>0</v>
      </c>
      <c r="T82" s="51">
        <v>0</v>
      </c>
      <c r="U82" s="51">
        <v>0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  <c r="AC82" s="51">
        <v>0</v>
      </c>
      <c r="AD82" s="51">
        <v>0</v>
      </c>
      <c r="AE82" s="51">
        <v>0</v>
      </c>
      <c r="AF82" s="51">
        <v>0</v>
      </c>
      <c r="AG82" s="51">
        <v>0</v>
      </c>
      <c r="AH82" s="52">
        <f>IF(Testing!D82="Tank",1,0)</f>
        <v>0</v>
      </c>
      <c r="AI82" s="52">
        <f>IF(Testing!D82="BMP",1,0)</f>
        <v>1</v>
      </c>
      <c r="AJ82" s="52">
        <f>IF(Testing!D82="BTR",1,0)</f>
        <v>0</v>
      </c>
      <c r="AK82" s="52">
        <f>IF(Testing!D82="Self Propelled Artillery",1,0)</f>
        <v>0</v>
      </c>
      <c r="AL82" s="53">
        <f>IF(Testing!D82="Air Defense",1,0)</f>
        <v>0</v>
      </c>
      <c r="AM82" s="53">
        <f>IF(Testing!D82="MT_LB",1,0)</f>
        <v>0</v>
      </c>
      <c r="AN82" s="52">
        <f>IF(Testing!D82="BMD",1,0)</f>
        <v>0</v>
      </c>
      <c r="AO82" s="52">
        <f>IF('Course-Grain Only Test'!C82="Tank",1,0)</f>
        <v>0</v>
      </c>
      <c r="AP82" s="52">
        <f>IF('Course-Grain Only Test'!C82="BMP",1,0)</f>
        <v>1</v>
      </c>
      <c r="AQ82" s="52">
        <f>IF('Course-Grain Only Test'!C82="BTR",1,0)</f>
        <v>0</v>
      </c>
      <c r="AR82" s="52">
        <f>IF('Course-Grain Only Test'!C82="Self Propelled Artillery",1,0)</f>
        <v>0</v>
      </c>
      <c r="AS82" s="52">
        <f>IF('Course-Grain Only Test'!C82="Air Defense",1,0)</f>
        <v>0</v>
      </c>
      <c r="AT82" s="52">
        <f>IF('Course-Grain Only Test'!C82="MT_LB",1,0)</f>
        <v>0</v>
      </c>
      <c r="AU82" s="52">
        <f>IF('Course-Grain Only Test'!C82="BMD",1,0)</f>
        <v>0</v>
      </c>
      <c r="AV82" s="52">
        <v>1</v>
      </c>
      <c r="AW82" s="52">
        <v>1</v>
      </c>
      <c r="AX82" s="52">
        <v>1</v>
      </c>
      <c r="AY82" s="52">
        <f t="shared" si="0"/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1</v>
      </c>
      <c r="BE82" s="52">
        <f>IF(AND(Testing!D82 = "Tank", 'Course-Grain Only Test'!C82 &lt;&gt; "Tank"),1,0)</f>
        <v>0</v>
      </c>
      <c r="BF82" s="52">
        <f>IF(AND(Testing!D82 = "BMP", 'Course-Grain Only Test'!C82 &lt;&gt; "BMP"),1,0)</f>
        <v>0</v>
      </c>
      <c r="BG82" s="52">
        <f>IF(AND(Testing!D82 = "BTR", 'Course-Grain Only Test'!C82 &lt;&gt; "BTR"),1,0)</f>
        <v>0</v>
      </c>
      <c r="BH82" s="52">
        <f>IF(AND(Testing!D82 = "Self Propelled Artilley", 'Course-Grain Only Test'!C82 &lt;&gt; "Self Propelled Artillery"),1,0)</f>
        <v>0</v>
      </c>
      <c r="BI82" s="52">
        <f>IF(AND(Testing!D82 = "Air Defense", 'Course-Grain Only Test'!C82 &lt;&gt; "Air Defense"),1,0)</f>
        <v>0</v>
      </c>
      <c r="BJ82" s="52">
        <f>IF(AND(Testing!D82 = "MT_LB", 'Course-Grain Only Test'!C82 &lt;&gt; "MT_LB"),1,0)</f>
        <v>0</v>
      </c>
      <c r="BK82" s="52">
        <f>IF(AND(Testing!D82 = "BMD", 'Course-Grain Only Test'!C82 &lt;&gt; "BMD"),1,0)</f>
        <v>0</v>
      </c>
      <c r="BL82" s="52">
        <f>IF(Testing!E82="2S19_MSTA",1,0)</f>
        <v>0</v>
      </c>
      <c r="BM82" s="54">
        <f>IF(Testing!E82="30N6E",1,0)</f>
        <v>0</v>
      </c>
      <c r="BN82" s="52">
        <f>IF(Testing!E82="BM-30",1,0)</f>
        <v>0</v>
      </c>
      <c r="BO82" s="52">
        <f>IF(Testing!E82="BMD",1,0)</f>
        <v>0</v>
      </c>
      <c r="BP82" s="52">
        <f>IF(Testing!E82="BMP-1",1,0)</f>
        <v>1</v>
      </c>
      <c r="BQ82" s="52">
        <f>IF(Testing!E82="BMP-2",1,0)</f>
        <v>0</v>
      </c>
      <c r="BR82" s="52">
        <f>IF(Testing!E82="BMP-T15",1,0)</f>
        <v>0</v>
      </c>
      <c r="BS82" s="54">
        <f>IF(Testing!E82="BRDM",1,0)</f>
        <v>0</v>
      </c>
      <c r="BT82" s="54">
        <f>IF(Testing!E82="BTR-60",1,0)</f>
        <v>0</v>
      </c>
      <c r="BU82" s="52">
        <f>IF(Testing!E82="BTR-70",1,0)</f>
        <v>0</v>
      </c>
      <c r="BV82" s="52">
        <f>IF(Testing!E82="BTR-80",1,0)</f>
        <v>0</v>
      </c>
      <c r="BW82" s="52">
        <f>IF(Testing!E82="D-30",1,0)</f>
        <v>0</v>
      </c>
      <c r="BX82" s="52">
        <f>IF(Testing!E82="Iskander",1,0)</f>
        <v>0</v>
      </c>
      <c r="BY82" s="52">
        <f>IF(Testing!E82="MT_LB",1,0)</f>
        <v>0</v>
      </c>
      <c r="BZ82" s="52">
        <f>IF(Testing!E82="Pantsir-S1",1,0)</f>
        <v>0</v>
      </c>
      <c r="CA82" s="52">
        <f>IF(Testing!E82="Rs-24",1,0)</f>
        <v>0</v>
      </c>
      <c r="CB82" s="52">
        <f>IF(Testing!E82="T-14",1,0)</f>
        <v>0</v>
      </c>
      <c r="CC82" s="52">
        <f>IF(Testing!E82="T-62",1,0)</f>
        <v>0</v>
      </c>
      <c r="CD82" s="52">
        <f>IF(Testing!E82="T-64",1,0)</f>
        <v>0</v>
      </c>
      <c r="CE82" s="52">
        <f>IF(Testing!E82="T-72",1,0)</f>
        <v>0</v>
      </c>
      <c r="CF82" s="52">
        <f>IF(Testing!E82="T-80",1,0)</f>
        <v>0</v>
      </c>
      <c r="CG82" s="52">
        <f>IF(Testing!E82="T-90",1,0)</f>
        <v>0</v>
      </c>
      <c r="CH82" s="52">
        <f>IF(Testing!E82="Tornado",1,0)</f>
        <v>0</v>
      </c>
      <c r="CI82" s="52">
        <f>IF(Testing!E82="TOS-1",1,0)</f>
        <v>0</v>
      </c>
    </row>
    <row r="83" spans="1:87" ht="15">
      <c r="A83" s="49" t="s">
        <v>1628</v>
      </c>
      <c r="B83" s="50">
        <v>0</v>
      </c>
      <c r="C83" s="50">
        <v>1</v>
      </c>
      <c r="D83" s="50">
        <v>0</v>
      </c>
      <c r="E83" s="51">
        <v>0</v>
      </c>
      <c r="F83" s="51">
        <v>1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0</v>
      </c>
      <c r="V83" s="51">
        <v>0</v>
      </c>
      <c r="W83" s="51">
        <v>0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  <c r="AC83" s="51">
        <v>0</v>
      </c>
      <c r="AD83" s="51">
        <v>0</v>
      </c>
      <c r="AE83" s="51">
        <v>0</v>
      </c>
      <c r="AF83" s="51">
        <v>0</v>
      </c>
      <c r="AG83" s="51">
        <v>0</v>
      </c>
      <c r="AH83" s="52">
        <f>IF(Testing!D83="Tank",1,0)</f>
        <v>0</v>
      </c>
      <c r="AI83" s="52">
        <f>IF(Testing!D83="BMP",1,0)</f>
        <v>0</v>
      </c>
      <c r="AJ83" s="52">
        <f>IF(Testing!D83="BTR",1,0)</f>
        <v>0</v>
      </c>
      <c r="AK83" s="52">
        <f>IF(Testing!D83="Self Propelled Artillery",1,0)</f>
        <v>0</v>
      </c>
      <c r="AL83" s="53">
        <f>IF(Testing!D83="Air Defense",1,0)</f>
        <v>0</v>
      </c>
      <c r="AM83" s="53">
        <f>IF(Testing!D83="MT_LB",1,0)</f>
        <v>0</v>
      </c>
      <c r="AN83" s="52">
        <f>IF(Testing!D83="BMD",1,0)</f>
        <v>1</v>
      </c>
      <c r="AO83" s="52">
        <f>IF('Course-Grain Only Test'!C83="Tank",1,0)</f>
        <v>0</v>
      </c>
      <c r="AP83" s="52">
        <f>IF('Course-Grain Only Test'!C83="BMP",1,0)</f>
        <v>0</v>
      </c>
      <c r="AQ83" s="52">
        <f>IF('Course-Grain Only Test'!C83="BTR",1,0)</f>
        <v>0</v>
      </c>
      <c r="AR83" s="52">
        <f>IF('Course-Grain Only Test'!C83="Self Propelled Artillery",1,0)</f>
        <v>0</v>
      </c>
      <c r="AS83" s="52">
        <f>IF('Course-Grain Only Test'!C83="Air Defense",1,0)</f>
        <v>0</v>
      </c>
      <c r="AT83" s="52">
        <f>IF('Course-Grain Only Test'!C83="MT_LB",1,0)</f>
        <v>0</v>
      </c>
      <c r="AU83" s="52">
        <f>IF('Course-Grain Only Test'!C83="BMD",1,0)</f>
        <v>1</v>
      </c>
      <c r="AV83" s="52">
        <v>1</v>
      </c>
      <c r="AW83" s="52">
        <v>1</v>
      </c>
      <c r="AX83" s="52">
        <v>1</v>
      </c>
      <c r="AY83" s="52">
        <f t="shared" si="0"/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1</v>
      </c>
      <c r="BE83" s="52">
        <f>IF(AND(Testing!D83 = "Tank", 'Course-Grain Only Test'!C83 &lt;&gt; "Tank"),1,0)</f>
        <v>0</v>
      </c>
      <c r="BF83" s="52">
        <f>IF(AND(Testing!D83 = "BMP", 'Course-Grain Only Test'!C83 &lt;&gt; "BMP"),1,0)</f>
        <v>0</v>
      </c>
      <c r="BG83" s="52">
        <f>IF(AND(Testing!D83 = "BTR", 'Course-Grain Only Test'!C83 &lt;&gt; "BTR"),1,0)</f>
        <v>0</v>
      </c>
      <c r="BH83" s="52">
        <f>IF(AND(Testing!D83 = "Self Propelled Artilley", 'Course-Grain Only Test'!C83 &lt;&gt; "Self Propelled Artillery"),1,0)</f>
        <v>0</v>
      </c>
      <c r="BI83" s="52">
        <f>IF(AND(Testing!D83 = "Air Defense", 'Course-Grain Only Test'!C83 &lt;&gt; "Air Defense"),1,0)</f>
        <v>0</v>
      </c>
      <c r="BJ83" s="52">
        <f>IF(AND(Testing!D83 = "MT_LB", 'Course-Grain Only Test'!C83 &lt;&gt; "MT_LB"),1,0)</f>
        <v>0</v>
      </c>
      <c r="BK83" s="52">
        <f>IF(AND(Testing!D83 = "BMD", 'Course-Grain Only Test'!C83 &lt;&gt; "BMD"),1,0)</f>
        <v>0</v>
      </c>
      <c r="BL83" s="52">
        <f>IF(Testing!E83="2S19_MSTA",1,0)</f>
        <v>0</v>
      </c>
      <c r="BM83" s="54">
        <f>IF(Testing!E83="30N6E",1,0)</f>
        <v>0</v>
      </c>
      <c r="BN83" s="52">
        <f>IF(Testing!E83="BM-30",1,0)</f>
        <v>0</v>
      </c>
      <c r="BO83" s="52">
        <f>IF(Testing!E83="BMD",1,0)</f>
        <v>1</v>
      </c>
      <c r="BP83" s="52">
        <f>IF(Testing!E83="BMP-1",1,0)</f>
        <v>0</v>
      </c>
      <c r="BQ83" s="52">
        <f>IF(Testing!E83="BMP-2",1,0)</f>
        <v>0</v>
      </c>
      <c r="BR83" s="52">
        <f>IF(Testing!E83="BMP-T15",1,0)</f>
        <v>0</v>
      </c>
      <c r="BS83" s="54">
        <f>IF(Testing!E83="BRDM",1,0)</f>
        <v>0</v>
      </c>
      <c r="BT83" s="54">
        <f>IF(Testing!E83="BTR-60",1,0)</f>
        <v>0</v>
      </c>
      <c r="BU83" s="52">
        <f>IF(Testing!E83="BTR-70",1,0)</f>
        <v>0</v>
      </c>
      <c r="BV83" s="52">
        <f>IF(Testing!E83="BTR-80",1,0)</f>
        <v>0</v>
      </c>
      <c r="BW83" s="52">
        <f>IF(Testing!E83="D-30",1,0)</f>
        <v>0</v>
      </c>
      <c r="BX83" s="52">
        <f>IF(Testing!E83="Iskander",1,0)</f>
        <v>0</v>
      </c>
      <c r="BY83" s="52">
        <f>IF(Testing!E83="MT_LB",1,0)</f>
        <v>0</v>
      </c>
      <c r="BZ83" s="52">
        <f>IF(Testing!E83="Pantsir-S1",1,0)</f>
        <v>0</v>
      </c>
      <c r="CA83" s="52">
        <f>IF(Testing!E83="Rs-24",1,0)</f>
        <v>0</v>
      </c>
      <c r="CB83" s="52">
        <f>IF(Testing!E83="T-14",1,0)</f>
        <v>0</v>
      </c>
      <c r="CC83" s="52">
        <f>IF(Testing!E83="T-62",1,0)</f>
        <v>0</v>
      </c>
      <c r="CD83" s="52">
        <f>IF(Testing!E83="T-64",1,0)</f>
        <v>0</v>
      </c>
      <c r="CE83" s="52">
        <f>IF(Testing!E83="T-72",1,0)</f>
        <v>0</v>
      </c>
      <c r="CF83" s="52">
        <f>IF(Testing!E83="T-80",1,0)</f>
        <v>0</v>
      </c>
      <c r="CG83" s="52">
        <f>IF(Testing!E83="T-90",1,0)</f>
        <v>0</v>
      </c>
      <c r="CH83" s="52">
        <f>IF(Testing!E83="Tornado",1,0)</f>
        <v>0</v>
      </c>
      <c r="CI83" s="52">
        <f>IF(Testing!E83="TOS-1",1,0)</f>
        <v>0</v>
      </c>
    </row>
    <row r="84" spans="1:87" ht="15">
      <c r="A84" s="49" t="s">
        <v>1698</v>
      </c>
      <c r="B84" s="50">
        <v>0</v>
      </c>
      <c r="C84" s="50">
        <v>1</v>
      </c>
      <c r="D84" s="50">
        <v>0</v>
      </c>
      <c r="E84" s="51">
        <v>0</v>
      </c>
      <c r="F84" s="51">
        <v>0</v>
      </c>
      <c r="G84" s="51">
        <v>0</v>
      </c>
      <c r="H84" s="51">
        <v>1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1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2">
        <f>IF(Testing!D84="Tank",1,0)</f>
        <v>0</v>
      </c>
      <c r="AI84" s="52">
        <f>IF(Testing!D84="BMP",1,0)</f>
        <v>0</v>
      </c>
      <c r="AJ84" s="52">
        <f>IF(Testing!D84="BTR",1,0)</f>
        <v>1</v>
      </c>
      <c r="AK84" s="52">
        <f>IF(Testing!D84="Self Propelled Artillery",1,0)</f>
        <v>0</v>
      </c>
      <c r="AL84" s="53">
        <f>IF(Testing!D84="Air Defense",1,0)</f>
        <v>0</v>
      </c>
      <c r="AM84" s="53">
        <f>IF(Testing!D84="MT_LB",1,0)</f>
        <v>0</v>
      </c>
      <c r="AN84" s="52">
        <f>IF(Testing!D84="BMD",1,0)</f>
        <v>0</v>
      </c>
      <c r="AO84" s="52">
        <f>IF('Course-Grain Only Test'!C84="Tank",1,0)</f>
        <v>0</v>
      </c>
      <c r="AP84" s="52">
        <f>IF('Course-Grain Only Test'!C84="BMP",1,0)</f>
        <v>0</v>
      </c>
      <c r="AQ84" s="52">
        <f>IF('Course-Grain Only Test'!C84="BTR",1,0)</f>
        <v>1</v>
      </c>
      <c r="AR84" s="52">
        <f>IF('Course-Grain Only Test'!C84="Self Propelled Artillery",1,0)</f>
        <v>0</v>
      </c>
      <c r="AS84" s="52">
        <f>IF('Course-Grain Only Test'!C84="Air Defense",1,0)</f>
        <v>0</v>
      </c>
      <c r="AT84" s="52">
        <f>IF('Course-Grain Only Test'!C84="MT_LB",1,0)</f>
        <v>0</v>
      </c>
      <c r="AU84" s="52">
        <f>IF('Course-Grain Only Test'!C84="BMD",1,0)</f>
        <v>0</v>
      </c>
      <c r="AV84" s="52">
        <v>1</v>
      </c>
      <c r="AW84" s="52">
        <v>1</v>
      </c>
      <c r="AX84" s="52">
        <v>1</v>
      </c>
      <c r="AY84" s="52">
        <f t="shared" si="0"/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1</v>
      </c>
      <c r="BE84" s="52">
        <f>IF(AND(Testing!D84 = "Tank", 'Course-Grain Only Test'!C84 &lt;&gt; "Tank"),1,0)</f>
        <v>0</v>
      </c>
      <c r="BF84" s="52">
        <f>IF(AND(Testing!D84 = "BMP", 'Course-Grain Only Test'!C84 &lt;&gt; "BMP"),1,0)</f>
        <v>0</v>
      </c>
      <c r="BG84" s="52">
        <f>IF(AND(Testing!D84 = "BTR", 'Course-Grain Only Test'!C84 &lt;&gt; "BTR"),1,0)</f>
        <v>0</v>
      </c>
      <c r="BH84" s="52">
        <f>IF(AND(Testing!D84 = "Self Propelled Artilley", 'Course-Grain Only Test'!C84 &lt;&gt; "Self Propelled Artillery"),1,0)</f>
        <v>0</v>
      </c>
      <c r="BI84" s="52">
        <f>IF(AND(Testing!D84 = "Air Defense", 'Course-Grain Only Test'!C84 &lt;&gt; "Air Defense"),1,0)</f>
        <v>0</v>
      </c>
      <c r="BJ84" s="52">
        <f>IF(AND(Testing!D84 = "MT_LB", 'Course-Grain Only Test'!C84 &lt;&gt; "MT_LB"),1,0)</f>
        <v>0</v>
      </c>
      <c r="BK84" s="52">
        <f>IF(AND(Testing!D84 = "BMD", 'Course-Grain Only Test'!C84 &lt;&gt; "BMD"),1,0)</f>
        <v>0</v>
      </c>
      <c r="BL84" s="52">
        <f>IF(Testing!E84="2S19_MSTA",1,0)</f>
        <v>0</v>
      </c>
      <c r="BM84" s="54">
        <f>IF(Testing!E84="30N6E",1,0)</f>
        <v>0</v>
      </c>
      <c r="BN84" s="52">
        <f>IF(Testing!E84="BM-30",1,0)</f>
        <v>0</v>
      </c>
      <c r="BO84" s="52">
        <f>IF(Testing!E84="BMD",1,0)</f>
        <v>0</v>
      </c>
      <c r="BP84" s="52">
        <f>IF(Testing!E84="BMP-1",1,0)</f>
        <v>0</v>
      </c>
      <c r="BQ84" s="52">
        <f>IF(Testing!E84="BMP-2",1,0)</f>
        <v>0</v>
      </c>
      <c r="BR84" s="52">
        <f>IF(Testing!E84="BMP-T15",1,0)</f>
        <v>0</v>
      </c>
      <c r="BS84" s="54">
        <f>IF(Testing!E84="BRDM",1,0)</f>
        <v>0</v>
      </c>
      <c r="BT84" s="54">
        <f>IF(Testing!E84="BTR-60",1,0)</f>
        <v>0</v>
      </c>
      <c r="BU84" s="52">
        <f>IF(Testing!E84="BTR-70",1,0)</f>
        <v>1</v>
      </c>
      <c r="BV84" s="52">
        <f>IF(Testing!E84="BTR-80",1,0)</f>
        <v>0</v>
      </c>
      <c r="BW84" s="52">
        <f>IF(Testing!E84="D-30",1,0)</f>
        <v>0</v>
      </c>
      <c r="BX84" s="52">
        <f>IF(Testing!E84="Iskander",1,0)</f>
        <v>0</v>
      </c>
      <c r="BY84" s="52">
        <f>IF(Testing!E84="MT_LB",1,0)</f>
        <v>0</v>
      </c>
      <c r="BZ84" s="52">
        <f>IF(Testing!E84="Pantsir-S1",1,0)</f>
        <v>0</v>
      </c>
      <c r="CA84" s="52">
        <f>IF(Testing!E84="Rs-24",1,0)</f>
        <v>0</v>
      </c>
      <c r="CB84" s="52">
        <f>IF(Testing!E84="T-14",1,0)</f>
        <v>0</v>
      </c>
      <c r="CC84" s="52">
        <f>IF(Testing!E84="T-62",1,0)</f>
        <v>0</v>
      </c>
      <c r="CD84" s="52">
        <f>IF(Testing!E84="T-64",1,0)</f>
        <v>0</v>
      </c>
      <c r="CE84" s="52">
        <f>IF(Testing!E84="T-72",1,0)</f>
        <v>0</v>
      </c>
      <c r="CF84" s="52">
        <f>IF(Testing!E84="T-80",1,0)</f>
        <v>0</v>
      </c>
      <c r="CG84" s="52">
        <f>IF(Testing!E84="T-90",1,0)</f>
        <v>0</v>
      </c>
      <c r="CH84" s="52">
        <f>IF(Testing!E84="Tornado",1,0)</f>
        <v>0</v>
      </c>
      <c r="CI84" s="52">
        <f>IF(Testing!E84="TOS-1",1,0)</f>
        <v>0</v>
      </c>
    </row>
    <row r="85" spans="1:87" ht="15">
      <c r="A85" s="49" t="s">
        <v>1715</v>
      </c>
      <c r="B85" s="50">
        <v>0</v>
      </c>
      <c r="C85" s="50">
        <v>1</v>
      </c>
      <c r="D85" s="50">
        <v>0</v>
      </c>
      <c r="E85" s="51">
        <v>0</v>
      </c>
      <c r="F85" s="51">
        <v>0</v>
      </c>
      <c r="G85" s="51">
        <v>0</v>
      </c>
      <c r="H85" s="51">
        <v>0</v>
      </c>
      <c r="I85" s="51">
        <v>1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  <c r="AC85" s="51">
        <v>0</v>
      </c>
      <c r="AD85" s="51">
        <v>0</v>
      </c>
      <c r="AE85" s="51">
        <v>0</v>
      </c>
      <c r="AF85" s="51">
        <v>0</v>
      </c>
      <c r="AG85" s="51">
        <v>0</v>
      </c>
      <c r="AH85" s="52">
        <f>IF(Testing!D85="Tank",1,0)</f>
        <v>0</v>
      </c>
      <c r="AI85" s="52">
        <f>IF(Testing!D85="BMP",1,0)</f>
        <v>0</v>
      </c>
      <c r="AJ85" s="52">
        <f>IF(Testing!D85="BTR",1,0)</f>
        <v>0</v>
      </c>
      <c r="AK85" s="52">
        <f>IF(Testing!D85="Self Propelled Artillery",1,0)</f>
        <v>0</v>
      </c>
      <c r="AL85" s="53">
        <f>IF(Testing!D85="Air Defense",1,0)</f>
        <v>0</v>
      </c>
      <c r="AM85" s="53">
        <f>IF(Testing!D85="MT_LB",1,0)</f>
        <v>1</v>
      </c>
      <c r="AN85" s="52">
        <f>IF(Testing!D85="BMD",1,0)</f>
        <v>0</v>
      </c>
      <c r="AO85" s="52">
        <f>IF('Course-Grain Only Test'!C85="Tank",1,0)</f>
        <v>0</v>
      </c>
      <c r="AP85" s="52">
        <f>IF('Course-Grain Only Test'!C85="BMP",1,0)</f>
        <v>0</v>
      </c>
      <c r="AQ85" s="52">
        <f>IF('Course-Grain Only Test'!C85="BTR",1,0)</f>
        <v>0</v>
      </c>
      <c r="AR85" s="52">
        <f>IF('Course-Grain Only Test'!C85="Self Propelled Artillery",1,0)</f>
        <v>0</v>
      </c>
      <c r="AS85" s="52">
        <f>IF('Course-Grain Only Test'!C85="Air Defense",1,0)</f>
        <v>0</v>
      </c>
      <c r="AT85" s="52">
        <f>IF('Course-Grain Only Test'!C85="MT_LB",1,0)</f>
        <v>1</v>
      </c>
      <c r="AU85" s="52">
        <f>IF('Course-Grain Only Test'!C85="BMD",1,0)</f>
        <v>0</v>
      </c>
      <c r="AV85" s="52">
        <v>1</v>
      </c>
      <c r="AW85" s="52">
        <v>1</v>
      </c>
      <c r="AX85" s="52">
        <v>1</v>
      </c>
      <c r="AY85" s="52">
        <f t="shared" si="0"/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1</v>
      </c>
      <c r="BE85" s="52">
        <f>IF(AND(Testing!D85 = "Tank", 'Course-Grain Only Test'!C85 &lt;&gt; "Tank"),1,0)</f>
        <v>0</v>
      </c>
      <c r="BF85" s="52">
        <f>IF(AND(Testing!D85 = "BMP", 'Course-Grain Only Test'!C85 &lt;&gt; "BMP"),1,0)</f>
        <v>0</v>
      </c>
      <c r="BG85" s="52">
        <f>IF(AND(Testing!D85 = "BTR", 'Course-Grain Only Test'!C85 &lt;&gt; "BTR"),1,0)</f>
        <v>0</v>
      </c>
      <c r="BH85" s="52">
        <f>IF(AND(Testing!D85 = "Self Propelled Artilley", 'Course-Grain Only Test'!C85 &lt;&gt; "Self Propelled Artillery"),1,0)</f>
        <v>0</v>
      </c>
      <c r="BI85" s="52">
        <f>IF(AND(Testing!D85 = "Air Defense", 'Course-Grain Only Test'!C85 &lt;&gt; "Air Defense"),1,0)</f>
        <v>0</v>
      </c>
      <c r="BJ85" s="52">
        <f>IF(AND(Testing!D85 = "MT_LB", 'Course-Grain Only Test'!C85 &lt;&gt; "MT_LB"),1,0)</f>
        <v>0</v>
      </c>
      <c r="BK85" s="52">
        <f>IF(AND(Testing!D85 = "BMD", 'Course-Grain Only Test'!C85 &lt;&gt; "BMD"),1,0)</f>
        <v>0</v>
      </c>
      <c r="BL85" s="52">
        <f>IF(Testing!E85="2S19_MSTA",1,0)</f>
        <v>0</v>
      </c>
      <c r="BM85" s="54">
        <f>IF(Testing!E85="30N6E",1,0)</f>
        <v>0</v>
      </c>
      <c r="BN85" s="52">
        <f>IF(Testing!E85="BM-30",1,0)</f>
        <v>0</v>
      </c>
      <c r="BO85" s="52">
        <f>IF(Testing!E85="BMD",1,0)</f>
        <v>0</v>
      </c>
      <c r="BP85" s="52">
        <f>IF(Testing!E85="BMP-1",1,0)</f>
        <v>0</v>
      </c>
      <c r="BQ85" s="52">
        <f>IF(Testing!E85="BMP-2",1,0)</f>
        <v>0</v>
      </c>
      <c r="BR85" s="52">
        <f>IF(Testing!E85="BMP-T15",1,0)</f>
        <v>0</v>
      </c>
      <c r="BS85" s="54">
        <f>IF(Testing!E85="BRDM",1,0)</f>
        <v>0</v>
      </c>
      <c r="BT85" s="54">
        <f>IF(Testing!E85="BTR-60",1,0)</f>
        <v>0</v>
      </c>
      <c r="BU85" s="52">
        <f>IF(Testing!E85="BTR-70",1,0)</f>
        <v>0</v>
      </c>
      <c r="BV85" s="52">
        <f>IF(Testing!E85="BTR-80",1,0)</f>
        <v>0</v>
      </c>
      <c r="BW85" s="52">
        <f>IF(Testing!E85="D-30",1,0)</f>
        <v>0</v>
      </c>
      <c r="BX85" s="52">
        <f>IF(Testing!E85="Iskander",1,0)</f>
        <v>0</v>
      </c>
      <c r="BY85" s="52">
        <f>IF(Testing!E85="MT_LB",1,0)</f>
        <v>1</v>
      </c>
      <c r="BZ85" s="52">
        <f>IF(Testing!E85="Pantsir-S1",1,0)</f>
        <v>0</v>
      </c>
      <c r="CA85" s="52">
        <f>IF(Testing!E85="Rs-24",1,0)</f>
        <v>0</v>
      </c>
      <c r="CB85" s="52">
        <f>IF(Testing!E85="T-14",1,0)</f>
        <v>0</v>
      </c>
      <c r="CC85" s="52">
        <f>IF(Testing!E85="T-62",1,0)</f>
        <v>0</v>
      </c>
      <c r="CD85" s="52">
        <f>IF(Testing!E85="T-64",1,0)</f>
        <v>0</v>
      </c>
      <c r="CE85" s="52">
        <f>IF(Testing!E85="T-72",1,0)</f>
        <v>0</v>
      </c>
      <c r="CF85" s="52">
        <f>IF(Testing!E85="T-80",1,0)</f>
        <v>0</v>
      </c>
      <c r="CG85" s="52">
        <f>IF(Testing!E85="T-90",1,0)</f>
        <v>0</v>
      </c>
      <c r="CH85" s="52">
        <f>IF(Testing!E85="Tornado",1,0)</f>
        <v>0</v>
      </c>
      <c r="CI85" s="52">
        <f>IF(Testing!E85="TOS-1",1,0)</f>
        <v>0</v>
      </c>
    </row>
    <row r="86" spans="1:87" ht="15">
      <c r="A86" s="49" t="s">
        <v>1666</v>
      </c>
      <c r="B86" s="50">
        <v>0</v>
      </c>
      <c r="C86" s="50">
        <v>1</v>
      </c>
      <c r="D86" s="50">
        <v>0</v>
      </c>
      <c r="E86" s="51">
        <v>0</v>
      </c>
      <c r="F86" s="51">
        <v>0</v>
      </c>
      <c r="G86" s="51">
        <v>1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1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0</v>
      </c>
      <c r="AB86" s="51">
        <v>0</v>
      </c>
      <c r="AC86" s="51">
        <v>0</v>
      </c>
      <c r="AD86" s="51">
        <v>0</v>
      </c>
      <c r="AE86" s="51">
        <v>0</v>
      </c>
      <c r="AF86" s="51">
        <v>0</v>
      </c>
      <c r="AG86" s="51">
        <v>0</v>
      </c>
      <c r="AH86" s="52">
        <f>IF(Testing!D86="Tank",1,0)</f>
        <v>0</v>
      </c>
      <c r="AI86" s="52">
        <f>IF(Testing!D86="BMP",1,0)</f>
        <v>1</v>
      </c>
      <c r="AJ86" s="52">
        <f>IF(Testing!D86="BTR",1,0)</f>
        <v>0</v>
      </c>
      <c r="AK86" s="52">
        <f>IF(Testing!D86="Self Propelled Artillery",1,0)</f>
        <v>0</v>
      </c>
      <c r="AL86" s="53">
        <f>IF(Testing!D86="Air Defense",1,0)</f>
        <v>0</v>
      </c>
      <c r="AM86" s="53">
        <f>IF(Testing!D86="MT_LB",1,0)</f>
        <v>0</v>
      </c>
      <c r="AN86" s="52">
        <f>IF(Testing!D86="BMD",1,0)</f>
        <v>0</v>
      </c>
      <c r="AO86" s="52">
        <f>IF('Course-Grain Only Test'!C86="Tank",1,0)</f>
        <v>0</v>
      </c>
      <c r="AP86" s="52">
        <f>IF('Course-Grain Only Test'!C86="BMP",1,0)</f>
        <v>1</v>
      </c>
      <c r="AQ86" s="52">
        <f>IF('Course-Grain Only Test'!C86="BTR",1,0)</f>
        <v>0</v>
      </c>
      <c r="AR86" s="52">
        <f>IF('Course-Grain Only Test'!C86="Self Propelled Artillery",1,0)</f>
        <v>0</v>
      </c>
      <c r="AS86" s="52">
        <f>IF('Course-Grain Only Test'!C86="Air Defense",1,0)</f>
        <v>0</v>
      </c>
      <c r="AT86" s="52">
        <f>IF('Course-Grain Only Test'!C86="MT_LB",1,0)</f>
        <v>0</v>
      </c>
      <c r="AU86" s="52">
        <f>IF('Course-Grain Only Test'!C86="BMD",1,0)</f>
        <v>0</v>
      </c>
      <c r="AV86" s="52">
        <v>1</v>
      </c>
      <c r="AW86" s="52">
        <v>0</v>
      </c>
      <c r="AX86" s="52">
        <v>1</v>
      </c>
      <c r="AY86" s="52">
        <f t="shared" si="0"/>
        <v>1</v>
      </c>
      <c r="AZ86" s="52">
        <v>0</v>
      </c>
      <c r="BA86" s="52">
        <v>0</v>
      </c>
      <c r="BB86" s="52">
        <v>0</v>
      </c>
      <c r="BC86" s="52">
        <v>0</v>
      </c>
      <c r="BD86" s="52">
        <v>1</v>
      </c>
      <c r="BE86" s="52">
        <f>IF(AND(Testing!D86 = "Tank", 'Course-Grain Only Test'!C86 &lt;&gt; "Tank"),1,0)</f>
        <v>0</v>
      </c>
      <c r="BF86" s="52">
        <f>IF(AND(Testing!D86 = "BMP", 'Course-Grain Only Test'!C86 &lt;&gt; "BMP"),1,0)</f>
        <v>0</v>
      </c>
      <c r="BG86" s="52">
        <f>IF(AND(Testing!D86 = "BTR", 'Course-Grain Only Test'!C86 &lt;&gt; "BTR"),1,0)</f>
        <v>0</v>
      </c>
      <c r="BH86" s="52">
        <f>IF(AND(Testing!D86 = "Self Propelled Artilley", 'Course-Grain Only Test'!C86 &lt;&gt; "Self Propelled Artillery"),1,0)</f>
        <v>0</v>
      </c>
      <c r="BI86" s="52">
        <f>IF(AND(Testing!D86 = "Air Defense", 'Course-Grain Only Test'!C86 &lt;&gt; "Air Defense"),1,0)</f>
        <v>0</v>
      </c>
      <c r="BJ86" s="52">
        <f>IF(AND(Testing!D86 = "MT_LB", 'Course-Grain Only Test'!C86 &lt;&gt; "MT_LB"),1,0)</f>
        <v>0</v>
      </c>
      <c r="BK86" s="52">
        <f>IF(AND(Testing!D86 = "BMD", 'Course-Grain Only Test'!C86 &lt;&gt; "BMD"),1,0)</f>
        <v>0</v>
      </c>
      <c r="BL86" s="52">
        <f>IF(Testing!E86="2S19_MSTA",1,0)</f>
        <v>0</v>
      </c>
      <c r="BM86" s="54">
        <f>IF(Testing!E86="30N6E",1,0)</f>
        <v>0</v>
      </c>
      <c r="BN86" s="52">
        <f>IF(Testing!E86="BM-30",1,0)</f>
        <v>0</v>
      </c>
      <c r="BO86" s="52">
        <f>IF(Testing!E86="BMD",1,0)</f>
        <v>0</v>
      </c>
      <c r="BP86" s="52">
        <f>IF(Testing!E86="BMP-1",1,0)</f>
        <v>1</v>
      </c>
      <c r="BQ86" s="52">
        <f>IF(Testing!E86="BMP-2",1,0)</f>
        <v>0</v>
      </c>
      <c r="BR86" s="52">
        <f>IF(Testing!E86="BMP-T15",1,0)</f>
        <v>0</v>
      </c>
      <c r="BS86" s="54">
        <f>IF(Testing!E86="BRDM",1,0)</f>
        <v>0</v>
      </c>
      <c r="BT86" s="54">
        <f>IF(Testing!E86="BTR-60",1,0)</f>
        <v>0</v>
      </c>
      <c r="BU86" s="52">
        <f>IF(Testing!E86="BTR-70",1,0)</f>
        <v>0</v>
      </c>
      <c r="BV86" s="52">
        <f>IF(Testing!E86="BTR-80",1,0)</f>
        <v>0</v>
      </c>
      <c r="BW86" s="52">
        <f>IF(Testing!E86="D-30",1,0)</f>
        <v>0</v>
      </c>
      <c r="BX86" s="52">
        <f>IF(Testing!E86="Iskander",1,0)</f>
        <v>0</v>
      </c>
      <c r="BY86" s="52">
        <f>IF(Testing!E86="MT_LB",1,0)</f>
        <v>0</v>
      </c>
      <c r="BZ86" s="52">
        <f>IF(Testing!E86="Pantsir-S1",1,0)</f>
        <v>0</v>
      </c>
      <c r="CA86" s="52">
        <f>IF(Testing!E86="Rs-24",1,0)</f>
        <v>0</v>
      </c>
      <c r="CB86" s="52">
        <f>IF(Testing!E86="T-14",1,0)</f>
        <v>0</v>
      </c>
      <c r="CC86" s="52">
        <f>IF(Testing!E86="T-62",1,0)</f>
        <v>0</v>
      </c>
      <c r="CD86" s="52">
        <f>IF(Testing!E86="T-64",1,0)</f>
        <v>0</v>
      </c>
      <c r="CE86" s="52">
        <f>IF(Testing!E86="T-72",1,0)</f>
        <v>0</v>
      </c>
      <c r="CF86" s="52">
        <f>IF(Testing!E86="T-80",1,0)</f>
        <v>0</v>
      </c>
      <c r="CG86" s="52">
        <f>IF(Testing!E86="T-90",1,0)</f>
        <v>0</v>
      </c>
      <c r="CH86" s="52">
        <f>IF(Testing!E86="Tornado",1,0)</f>
        <v>0</v>
      </c>
      <c r="CI86" s="52">
        <f>IF(Testing!E86="TOS-1",1,0)</f>
        <v>0</v>
      </c>
    </row>
    <row r="87" spans="1:87" ht="15">
      <c r="A87" s="49" t="s">
        <v>1755</v>
      </c>
      <c r="B87" s="50">
        <v>0</v>
      </c>
      <c r="C87" s="50">
        <v>1</v>
      </c>
      <c r="D87" s="50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1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0</v>
      </c>
      <c r="AB87" s="51">
        <v>0</v>
      </c>
      <c r="AC87" s="51">
        <v>0</v>
      </c>
      <c r="AD87" s="51">
        <v>1</v>
      </c>
      <c r="AE87" s="51">
        <v>0</v>
      </c>
      <c r="AF87" s="51">
        <v>0</v>
      </c>
      <c r="AG87" s="51">
        <v>0</v>
      </c>
      <c r="AH87" s="52">
        <f>IF(Testing!D87="Tank",1,0)</f>
        <v>1</v>
      </c>
      <c r="AI87" s="52">
        <f>IF(Testing!D87="BMP",1,0)</f>
        <v>0</v>
      </c>
      <c r="AJ87" s="52">
        <f>IF(Testing!D87="BTR",1,0)</f>
        <v>0</v>
      </c>
      <c r="AK87" s="52">
        <f>IF(Testing!D87="Self Propelled Artillery",1,0)</f>
        <v>0</v>
      </c>
      <c r="AL87" s="53">
        <f>IF(Testing!D87="Air Defense",1,0)</f>
        <v>0</v>
      </c>
      <c r="AM87" s="53">
        <f>IF(Testing!D87="MT_LB",1,0)</f>
        <v>0</v>
      </c>
      <c r="AN87" s="52">
        <f>IF(Testing!D87="BMD",1,0)</f>
        <v>0</v>
      </c>
      <c r="AO87" s="52">
        <f>IF('Course-Grain Only Test'!C87="Tank",1,0)</f>
        <v>1</v>
      </c>
      <c r="AP87" s="52">
        <f>IF('Course-Grain Only Test'!C87="BMP",1,0)</f>
        <v>0</v>
      </c>
      <c r="AQ87" s="52">
        <f>IF('Course-Grain Only Test'!C87="BTR",1,0)</f>
        <v>0</v>
      </c>
      <c r="AR87" s="52">
        <f>IF('Course-Grain Only Test'!C87="Self Propelled Artillery",1,0)</f>
        <v>0</v>
      </c>
      <c r="AS87" s="52">
        <f>IF('Course-Grain Only Test'!C87="Air Defense",1,0)</f>
        <v>0</v>
      </c>
      <c r="AT87" s="52">
        <f>IF('Course-Grain Only Test'!C87="MT_LB",1,0)</f>
        <v>0</v>
      </c>
      <c r="AU87" s="52">
        <f>IF('Course-Grain Only Test'!C87="BMD",1,0)</f>
        <v>0</v>
      </c>
      <c r="AV87" s="52">
        <v>1</v>
      </c>
      <c r="AW87" s="52">
        <v>1</v>
      </c>
      <c r="AX87" s="52">
        <v>1</v>
      </c>
      <c r="AY87" s="52">
        <f t="shared" si="0"/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1</v>
      </c>
      <c r="BE87" s="52">
        <f>IF(AND(Testing!D87 = "Tank", 'Course-Grain Only Test'!C87 &lt;&gt; "Tank"),1,0)</f>
        <v>0</v>
      </c>
      <c r="BF87" s="52">
        <f>IF(AND(Testing!D87 = "BMP", 'Course-Grain Only Test'!C87 &lt;&gt; "BMP"),1,0)</f>
        <v>0</v>
      </c>
      <c r="BG87" s="52">
        <f>IF(AND(Testing!D87 = "BTR", 'Course-Grain Only Test'!C87 &lt;&gt; "BTR"),1,0)</f>
        <v>0</v>
      </c>
      <c r="BH87" s="52">
        <f>IF(AND(Testing!D87 = "Self Propelled Artilley", 'Course-Grain Only Test'!C87 &lt;&gt; "Self Propelled Artillery"),1,0)</f>
        <v>0</v>
      </c>
      <c r="BI87" s="52">
        <f>IF(AND(Testing!D87 = "Air Defense", 'Course-Grain Only Test'!C87 &lt;&gt; "Air Defense"),1,0)</f>
        <v>0</v>
      </c>
      <c r="BJ87" s="52">
        <f>IF(AND(Testing!D87 = "MT_LB", 'Course-Grain Only Test'!C87 &lt;&gt; "MT_LB"),1,0)</f>
        <v>0</v>
      </c>
      <c r="BK87" s="52">
        <f>IF(AND(Testing!D87 = "BMD", 'Course-Grain Only Test'!C87 &lt;&gt; "BMD"),1,0)</f>
        <v>0</v>
      </c>
      <c r="BL87" s="52">
        <f>IF(Testing!E87="2S19_MSTA",1,0)</f>
        <v>0</v>
      </c>
      <c r="BM87" s="54">
        <f>IF(Testing!E87="30N6E",1,0)</f>
        <v>0</v>
      </c>
      <c r="BN87" s="52">
        <f>IF(Testing!E87="BM-30",1,0)</f>
        <v>0</v>
      </c>
      <c r="BO87" s="52">
        <f>IF(Testing!E87="BMD",1,0)</f>
        <v>0</v>
      </c>
      <c r="BP87" s="52">
        <f>IF(Testing!E87="BMP-1",1,0)</f>
        <v>0</v>
      </c>
      <c r="BQ87" s="52">
        <f>IF(Testing!E87="BMP-2",1,0)</f>
        <v>0</v>
      </c>
      <c r="BR87" s="52">
        <f>IF(Testing!E87="BMP-T15",1,0)</f>
        <v>0</v>
      </c>
      <c r="BS87" s="54">
        <f>IF(Testing!E87="BRDM",1,0)</f>
        <v>0</v>
      </c>
      <c r="BT87" s="54">
        <f>IF(Testing!E87="BTR-60",1,0)</f>
        <v>0</v>
      </c>
      <c r="BU87" s="52">
        <f>IF(Testing!E87="BTR-70",1,0)</f>
        <v>0</v>
      </c>
      <c r="BV87" s="52">
        <f>IF(Testing!E87="BTR-80",1,0)</f>
        <v>0</v>
      </c>
      <c r="BW87" s="52">
        <f>IF(Testing!E87="D-30",1,0)</f>
        <v>0</v>
      </c>
      <c r="BX87" s="52">
        <f>IF(Testing!E87="Iskander",1,0)</f>
        <v>0</v>
      </c>
      <c r="BY87" s="52">
        <f>IF(Testing!E87="MT_LB",1,0)</f>
        <v>0</v>
      </c>
      <c r="BZ87" s="52">
        <f>IF(Testing!E87="Pantsir-S1",1,0)</f>
        <v>0</v>
      </c>
      <c r="CA87" s="52">
        <f>IF(Testing!E87="Rs-24",1,0)</f>
        <v>0</v>
      </c>
      <c r="CB87" s="52">
        <f>IF(Testing!E87="T-14",1,0)</f>
        <v>0</v>
      </c>
      <c r="CC87" s="52">
        <f>IF(Testing!E87="T-62",1,0)</f>
        <v>0</v>
      </c>
      <c r="CD87" s="52">
        <f>IF(Testing!E87="T-64",1,0)</f>
        <v>1</v>
      </c>
      <c r="CE87" s="52">
        <f>IF(Testing!E87="T-72",1,0)</f>
        <v>0</v>
      </c>
      <c r="CF87" s="52">
        <f>IF(Testing!E87="T-80",1,0)</f>
        <v>0</v>
      </c>
      <c r="CG87" s="52">
        <f>IF(Testing!E87="T-90",1,0)</f>
        <v>0</v>
      </c>
      <c r="CH87" s="52">
        <f>IF(Testing!E87="Tornado",1,0)</f>
        <v>0</v>
      </c>
      <c r="CI87" s="52">
        <f>IF(Testing!E87="TOS-1",1,0)</f>
        <v>0</v>
      </c>
    </row>
    <row r="88" spans="1:87" ht="15">
      <c r="A88" s="49" t="s">
        <v>1667</v>
      </c>
      <c r="B88" s="50">
        <v>0</v>
      </c>
      <c r="C88" s="50">
        <v>1</v>
      </c>
      <c r="D88" s="50">
        <v>0</v>
      </c>
      <c r="E88" s="51">
        <v>0</v>
      </c>
      <c r="F88" s="51">
        <v>0</v>
      </c>
      <c r="G88" s="51">
        <v>1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1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  <c r="AC88" s="51">
        <v>0</v>
      </c>
      <c r="AD88" s="51">
        <v>0</v>
      </c>
      <c r="AE88" s="51">
        <v>0</v>
      </c>
      <c r="AF88" s="51">
        <v>0</v>
      </c>
      <c r="AG88" s="51">
        <v>0</v>
      </c>
      <c r="AH88" s="52">
        <f>IF(Testing!D88="Tank",1,0)</f>
        <v>0</v>
      </c>
      <c r="AI88" s="52">
        <f>IF(Testing!D88="BMP",1,0)</f>
        <v>1</v>
      </c>
      <c r="AJ88" s="52">
        <f>IF(Testing!D88="BTR",1,0)</f>
        <v>0</v>
      </c>
      <c r="AK88" s="52">
        <f>IF(Testing!D88="Self Propelled Artillery",1,0)</f>
        <v>0</v>
      </c>
      <c r="AL88" s="53">
        <f>IF(Testing!D88="Air Defense",1,0)</f>
        <v>0</v>
      </c>
      <c r="AM88" s="53">
        <f>IF(Testing!D88="MT_LB",1,0)</f>
        <v>0</v>
      </c>
      <c r="AN88" s="52">
        <f>IF(Testing!D88="BMD",1,0)</f>
        <v>0</v>
      </c>
      <c r="AO88" s="52">
        <f>IF('Course-Grain Only Test'!C88="Tank",1,0)</f>
        <v>0</v>
      </c>
      <c r="AP88" s="52">
        <f>IF('Course-Grain Only Test'!C88="BMP",1,0)</f>
        <v>1</v>
      </c>
      <c r="AQ88" s="52">
        <f>IF('Course-Grain Only Test'!C88="BTR",1,0)</f>
        <v>0</v>
      </c>
      <c r="AR88" s="52">
        <f>IF('Course-Grain Only Test'!C88="Self Propelled Artillery",1,0)</f>
        <v>0</v>
      </c>
      <c r="AS88" s="52">
        <f>IF('Course-Grain Only Test'!C88="Air Defense",1,0)</f>
        <v>0</v>
      </c>
      <c r="AT88" s="52">
        <f>IF('Course-Grain Only Test'!C88="MT_LB",1,0)</f>
        <v>0</v>
      </c>
      <c r="AU88" s="52">
        <f>IF('Course-Grain Only Test'!C88="BMD",1,0)</f>
        <v>0</v>
      </c>
      <c r="AV88" s="52">
        <v>1</v>
      </c>
      <c r="AW88" s="52">
        <v>1</v>
      </c>
      <c r="AX88" s="52">
        <v>1</v>
      </c>
      <c r="AY88" s="52">
        <f t="shared" si="0"/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1</v>
      </c>
      <c r="BE88" s="52">
        <f>IF(AND(Testing!D88 = "Tank", 'Course-Grain Only Test'!C88 &lt;&gt; "Tank"),1,0)</f>
        <v>0</v>
      </c>
      <c r="BF88" s="52">
        <f>IF(AND(Testing!D88 = "BMP", 'Course-Grain Only Test'!C88 &lt;&gt; "BMP"),1,0)</f>
        <v>0</v>
      </c>
      <c r="BG88" s="52">
        <f>IF(AND(Testing!D88 = "BTR", 'Course-Grain Only Test'!C88 &lt;&gt; "BTR"),1,0)</f>
        <v>0</v>
      </c>
      <c r="BH88" s="52">
        <f>IF(AND(Testing!D88 = "Self Propelled Artilley", 'Course-Grain Only Test'!C88 &lt;&gt; "Self Propelled Artillery"),1,0)</f>
        <v>0</v>
      </c>
      <c r="BI88" s="52">
        <f>IF(AND(Testing!D88 = "Air Defense", 'Course-Grain Only Test'!C88 &lt;&gt; "Air Defense"),1,0)</f>
        <v>0</v>
      </c>
      <c r="BJ88" s="52">
        <f>IF(AND(Testing!D88 = "MT_LB", 'Course-Grain Only Test'!C88 &lt;&gt; "MT_LB"),1,0)</f>
        <v>0</v>
      </c>
      <c r="BK88" s="52">
        <f>IF(AND(Testing!D88 = "BMD", 'Course-Grain Only Test'!C88 &lt;&gt; "BMD"),1,0)</f>
        <v>0</v>
      </c>
      <c r="BL88" s="52">
        <f>IF(Testing!E88="2S19_MSTA",1,0)</f>
        <v>0</v>
      </c>
      <c r="BM88" s="54">
        <f>IF(Testing!E88="30N6E",1,0)</f>
        <v>0</v>
      </c>
      <c r="BN88" s="52">
        <f>IF(Testing!E88="BM-30",1,0)</f>
        <v>0</v>
      </c>
      <c r="BO88" s="52">
        <f>IF(Testing!E88="BMD",1,0)</f>
        <v>0</v>
      </c>
      <c r="BP88" s="52">
        <f>IF(Testing!E88="BMP-1",1,0)</f>
        <v>0</v>
      </c>
      <c r="BQ88" s="52">
        <f>IF(Testing!E88="BMP-2",1,0)</f>
        <v>1</v>
      </c>
      <c r="BR88" s="52">
        <f>IF(Testing!E88="BMP-T15",1,0)</f>
        <v>0</v>
      </c>
      <c r="BS88" s="54">
        <f>IF(Testing!E88="BRDM",1,0)</f>
        <v>0</v>
      </c>
      <c r="BT88" s="54">
        <f>IF(Testing!E88="BTR-60",1,0)</f>
        <v>0</v>
      </c>
      <c r="BU88" s="52">
        <f>IF(Testing!E88="BTR-70",1,0)</f>
        <v>0</v>
      </c>
      <c r="BV88" s="52">
        <f>IF(Testing!E88="BTR-80",1,0)</f>
        <v>0</v>
      </c>
      <c r="BW88" s="52">
        <f>IF(Testing!E88="D-30",1,0)</f>
        <v>0</v>
      </c>
      <c r="BX88" s="52">
        <f>IF(Testing!E88="Iskander",1,0)</f>
        <v>0</v>
      </c>
      <c r="BY88" s="52">
        <f>IF(Testing!E88="MT_LB",1,0)</f>
        <v>0</v>
      </c>
      <c r="BZ88" s="52">
        <f>IF(Testing!E88="Pantsir-S1",1,0)</f>
        <v>0</v>
      </c>
      <c r="CA88" s="52">
        <f>IF(Testing!E88="Rs-24",1,0)</f>
        <v>0</v>
      </c>
      <c r="CB88" s="52">
        <f>IF(Testing!E88="T-14",1,0)</f>
        <v>0</v>
      </c>
      <c r="CC88" s="52">
        <f>IF(Testing!E88="T-62",1,0)</f>
        <v>0</v>
      </c>
      <c r="CD88" s="52">
        <f>IF(Testing!E88="T-64",1,0)</f>
        <v>0</v>
      </c>
      <c r="CE88" s="52">
        <f>IF(Testing!E88="T-72",1,0)</f>
        <v>0</v>
      </c>
      <c r="CF88" s="52">
        <f>IF(Testing!E88="T-80",1,0)</f>
        <v>0</v>
      </c>
      <c r="CG88" s="52">
        <f>IF(Testing!E88="T-90",1,0)</f>
        <v>0</v>
      </c>
      <c r="CH88" s="52">
        <f>IF(Testing!E88="Tornado",1,0)</f>
        <v>0</v>
      </c>
      <c r="CI88" s="52">
        <f>IF(Testing!E88="TOS-1",1,0)</f>
        <v>0</v>
      </c>
    </row>
    <row r="89" spans="1:87" ht="15">
      <c r="A89" s="49" t="s">
        <v>1668</v>
      </c>
      <c r="B89" s="50">
        <v>0</v>
      </c>
      <c r="C89" s="50">
        <v>1</v>
      </c>
      <c r="D89" s="50">
        <v>0</v>
      </c>
      <c r="E89" s="51">
        <v>0</v>
      </c>
      <c r="F89" s="51">
        <v>0</v>
      </c>
      <c r="G89" s="51">
        <v>1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1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2">
        <f>IF(Testing!D89="Tank",1,0)</f>
        <v>0</v>
      </c>
      <c r="AI89" s="52">
        <f>IF(Testing!D89="BMP",1,0)</f>
        <v>1</v>
      </c>
      <c r="AJ89" s="52">
        <f>IF(Testing!D89="BTR",1,0)</f>
        <v>0</v>
      </c>
      <c r="AK89" s="52">
        <f>IF(Testing!D89="Self Propelled Artillery",1,0)</f>
        <v>0</v>
      </c>
      <c r="AL89" s="53">
        <f>IF(Testing!D89="Air Defense",1,0)</f>
        <v>0</v>
      </c>
      <c r="AM89" s="53">
        <f>IF(Testing!D89="MT_LB",1,0)</f>
        <v>0</v>
      </c>
      <c r="AN89" s="52">
        <f>IF(Testing!D89="BMD",1,0)</f>
        <v>0</v>
      </c>
      <c r="AO89" s="52">
        <f>IF('Course-Grain Only Test'!C89="Tank",1,0)</f>
        <v>0</v>
      </c>
      <c r="AP89" s="52">
        <f>IF('Course-Grain Only Test'!C89="BMP",1,0)</f>
        <v>1</v>
      </c>
      <c r="AQ89" s="52">
        <f>IF('Course-Grain Only Test'!C89="BTR",1,0)</f>
        <v>0</v>
      </c>
      <c r="AR89" s="52">
        <f>IF('Course-Grain Only Test'!C89="Self Propelled Artillery",1,0)</f>
        <v>0</v>
      </c>
      <c r="AS89" s="52">
        <f>IF('Course-Grain Only Test'!C89="Air Defense",1,0)</f>
        <v>0</v>
      </c>
      <c r="AT89" s="52">
        <f>IF('Course-Grain Only Test'!C89="MT_LB",1,0)</f>
        <v>0</v>
      </c>
      <c r="AU89" s="52">
        <f>IF('Course-Grain Only Test'!C89="BMD",1,0)</f>
        <v>0</v>
      </c>
      <c r="AV89" s="52">
        <v>1</v>
      </c>
      <c r="AW89" s="52">
        <v>1</v>
      </c>
      <c r="AX89" s="52">
        <v>1</v>
      </c>
      <c r="AY89" s="52">
        <f t="shared" si="0"/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1</v>
      </c>
      <c r="BE89" s="52">
        <f>IF(AND(Testing!D89 = "Tank", 'Course-Grain Only Test'!C89 &lt;&gt; "Tank"),1,0)</f>
        <v>0</v>
      </c>
      <c r="BF89" s="52">
        <f>IF(AND(Testing!D89 = "BMP", 'Course-Grain Only Test'!C89 &lt;&gt; "BMP"),1,0)</f>
        <v>0</v>
      </c>
      <c r="BG89" s="52">
        <f>IF(AND(Testing!D89 = "BTR", 'Course-Grain Only Test'!C89 &lt;&gt; "BTR"),1,0)</f>
        <v>0</v>
      </c>
      <c r="BH89" s="52">
        <f>IF(AND(Testing!D89 = "Self Propelled Artilley", 'Course-Grain Only Test'!C89 &lt;&gt; "Self Propelled Artillery"),1,0)</f>
        <v>0</v>
      </c>
      <c r="BI89" s="52">
        <f>IF(AND(Testing!D89 = "Air Defense", 'Course-Grain Only Test'!C89 &lt;&gt; "Air Defense"),1,0)</f>
        <v>0</v>
      </c>
      <c r="BJ89" s="52">
        <f>IF(AND(Testing!D89 = "MT_LB", 'Course-Grain Only Test'!C89 &lt;&gt; "MT_LB"),1,0)</f>
        <v>0</v>
      </c>
      <c r="BK89" s="52">
        <f>IF(AND(Testing!D89 = "BMD", 'Course-Grain Only Test'!C89 &lt;&gt; "BMD"),1,0)</f>
        <v>0</v>
      </c>
      <c r="BL89" s="52">
        <f>IF(Testing!E89="2S19_MSTA",1,0)</f>
        <v>0</v>
      </c>
      <c r="BM89" s="54">
        <f>IF(Testing!E89="30N6E",1,0)</f>
        <v>0</v>
      </c>
      <c r="BN89" s="52">
        <f>IF(Testing!E89="BM-30",1,0)</f>
        <v>0</v>
      </c>
      <c r="BO89" s="52">
        <f>IF(Testing!E89="BMD",1,0)</f>
        <v>0</v>
      </c>
      <c r="BP89" s="52">
        <f>IF(Testing!E89="BMP-1",1,0)</f>
        <v>0</v>
      </c>
      <c r="BQ89" s="52">
        <f>IF(Testing!E89="BMP-2",1,0)</f>
        <v>1</v>
      </c>
      <c r="BR89" s="52">
        <f>IF(Testing!E89="BMP-T15",1,0)</f>
        <v>0</v>
      </c>
      <c r="BS89" s="54">
        <f>IF(Testing!E89="BRDM",1,0)</f>
        <v>0</v>
      </c>
      <c r="BT89" s="54">
        <f>IF(Testing!E89="BTR-60",1,0)</f>
        <v>0</v>
      </c>
      <c r="BU89" s="52">
        <f>IF(Testing!E89="BTR-70",1,0)</f>
        <v>0</v>
      </c>
      <c r="BV89" s="52">
        <f>IF(Testing!E89="BTR-80",1,0)</f>
        <v>0</v>
      </c>
      <c r="BW89" s="52">
        <f>IF(Testing!E89="D-30",1,0)</f>
        <v>0</v>
      </c>
      <c r="BX89" s="52">
        <f>IF(Testing!E89="Iskander",1,0)</f>
        <v>0</v>
      </c>
      <c r="BY89" s="52">
        <f>IF(Testing!E89="MT_LB",1,0)</f>
        <v>0</v>
      </c>
      <c r="BZ89" s="52">
        <f>IF(Testing!E89="Pantsir-S1",1,0)</f>
        <v>0</v>
      </c>
      <c r="CA89" s="52">
        <f>IF(Testing!E89="Rs-24",1,0)</f>
        <v>0</v>
      </c>
      <c r="CB89" s="52">
        <f>IF(Testing!E89="T-14",1,0)</f>
        <v>0</v>
      </c>
      <c r="CC89" s="52">
        <f>IF(Testing!E89="T-62",1,0)</f>
        <v>0</v>
      </c>
      <c r="CD89" s="52">
        <f>IF(Testing!E89="T-64",1,0)</f>
        <v>0</v>
      </c>
      <c r="CE89" s="52">
        <f>IF(Testing!E89="T-72",1,0)</f>
        <v>0</v>
      </c>
      <c r="CF89" s="52">
        <f>IF(Testing!E89="T-80",1,0)</f>
        <v>0</v>
      </c>
      <c r="CG89" s="52">
        <f>IF(Testing!E89="T-90",1,0)</f>
        <v>0</v>
      </c>
      <c r="CH89" s="52">
        <f>IF(Testing!E89="Tornado",1,0)</f>
        <v>0</v>
      </c>
      <c r="CI89" s="52">
        <f>IF(Testing!E89="TOS-1",1,0)</f>
        <v>0</v>
      </c>
    </row>
    <row r="90" spans="1:87" ht="15">
      <c r="A90" s="49" t="s">
        <v>1756</v>
      </c>
      <c r="B90" s="50">
        <v>0</v>
      </c>
      <c r="C90" s="50">
        <v>1</v>
      </c>
      <c r="D90" s="50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1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  <c r="AC90" s="51">
        <v>0</v>
      </c>
      <c r="AD90" s="51">
        <v>1</v>
      </c>
      <c r="AE90" s="51">
        <v>0</v>
      </c>
      <c r="AF90" s="51">
        <v>0</v>
      </c>
      <c r="AG90" s="51">
        <v>0</v>
      </c>
      <c r="AH90" s="52">
        <f>IF(Testing!D90="Tank",1,0)</f>
        <v>1</v>
      </c>
      <c r="AI90" s="52">
        <f>IF(Testing!D90="BMP",1,0)</f>
        <v>0</v>
      </c>
      <c r="AJ90" s="52">
        <f>IF(Testing!D90="BTR",1,0)</f>
        <v>0</v>
      </c>
      <c r="AK90" s="52">
        <f>IF(Testing!D90="Self Propelled Artillery",1,0)</f>
        <v>0</v>
      </c>
      <c r="AL90" s="53">
        <f>IF(Testing!D90="Air Defense",1,0)</f>
        <v>0</v>
      </c>
      <c r="AM90" s="53">
        <f>IF(Testing!D90="MT_LB",1,0)</f>
        <v>0</v>
      </c>
      <c r="AN90" s="52">
        <f>IF(Testing!D90="BMD",1,0)</f>
        <v>0</v>
      </c>
      <c r="AO90" s="52">
        <f>IF('Course-Grain Only Test'!C90="Tank",1,0)</f>
        <v>1</v>
      </c>
      <c r="AP90" s="52">
        <f>IF('Course-Grain Only Test'!C90="BMP",1,0)</f>
        <v>0</v>
      </c>
      <c r="AQ90" s="52">
        <f>IF('Course-Grain Only Test'!C90="BTR",1,0)</f>
        <v>0</v>
      </c>
      <c r="AR90" s="52">
        <f>IF('Course-Grain Only Test'!C90="Self Propelled Artillery",1,0)</f>
        <v>0</v>
      </c>
      <c r="AS90" s="52">
        <f>IF('Course-Grain Only Test'!C90="Air Defense",1,0)</f>
        <v>0</v>
      </c>
      <c r="AT90" s="52">
        <f>IF('Course-Grain Only Test'!C90="MT_LB",1,0)</f>
        <v>0</v>
      </c>
      <c r="AU90" s="52">
        <f>IF('Course-Grain Only Test'!C90="BMD",1,0)</f>
        <v>0</v>
      </c>
      <c r="AV90" s="52">
        <v>1</v>
      </c>
      <c r="AW90" s="52">
        <v>0</v>
      </c>
      <c r="AX90" s="52">
        <v>1</v>
      </c>
      <c r="AY90" s="52">
        <f t="shared" si="0"/>
        <v>1</v>
      </c>
      <c r="AZ90" s="52">
        <v>0</v>
      </c>
      <c r="BA90" s="52">
        <v>0</v>
      </c>
      <c r="BB90" s="52">
        <v>0</v>
      </c>
      <c r="BC90" s="52">
        <v>0</v>
      </c>
      <c r="BD90" s="52">
        <v>1</v>
      </c>
      <c r="BE90" s="52">
        <f>IF(AND(Testing!D90 = "Tank", 'Course-Grain Only Test'!C90 &lt;&gt; "Tank"),1,0)</f>
        <v>0</v>
      </c>
      <c r="BF90" s="52">
        <f>IF(AND(Testing!D90 = "BMP", 'Course-Grain Only Test'!C90 &lt;&gt; "BMP"),1,0)</f>
        <v>0</v>
      </c>
      <c r="BG90" s="52">
        <f>IF(AND(Testing!D90 = "BTR", 'Course-Grain Only Test'!C90 &lt;&gt; "BTR"),1,0)</f>
        <v>0</v>
      </c>
      <c r="BH90" s="52">
        <f>IF(AND(Testing!D90 = "Self Propelled Artilley", 'Course-Grain Only Test'!C90 &lt;&gt; "Self Propelled Artillery"),1,0)</f>
        <v>0</v>
      </c>
      <c r="BI90" s="52">
        <f>IF(AND(Testing!D90 = "Air Defense", 'Course-Grain Only Test'!C90 &lt;&gt; "Air Defense"),1,0)</f>
        <v>0</v>
      </c>
      <c r="BJ90" s="52">
        <f>IF(AND(Testing!D90 = "MT_LB", 'Course-Grain Only Test'!C90 &lt;&gt; "MT_LB"),1,0)</f>
        <v>0</v>
      </c>
      <c r="BK90" s="52">
        <f>IF(AND(Testing!D90 = "BMD", 'Course-Grain Only Test'!C90 &lt;&gt; "BMD"),1,0)</f>
        <v>0</v>
      </c>
      <c r="BL90" s="52">
        <f>IF(Testing!E90="2S19_MSTA",1,0)</f>
        <v>0</v>
      </c>
      <c r="BM90" s="54">
        <f>IF(Testing!E90="30N6E",1,0)</f>
        <v>0</v>
      </c>
      <c r="BN90" s="52">
        <f>IF(Testing!E90="BM-30",1,0)</f>
        <v>0</v>
      </c>
      <c r="BO90" s="52">
        <f>IF(Testing!E90="BMD",1,0)</f>
        <v>0</v>
      </c>
      <c r="BP90" s="52">
        <f>IF(Testing!E90="BMP-1",1,0)</f>
        <v>0</v>
      </c>
      <c r="BQ90" s="52">
        <f>IF(Testing!E90="BMP-2",1,0)</f>
        <v>0</v>
      </c>
      <c r="BR90" s="52">
        <f>IF(Testing!E90="BMP-T15",1,0)</f>
        <v>0</v>
      </c>
      <c r="BS90" s="54">
        <f>IF(Testing!E90="BRDM",1,0)</f>
        <v>0</v>
      </c>
      <c r="BT90" s="54">
        <f>IF(Testing!E90="BTR-60",1,0)</f>
        <v>0</v>
      </c>
      <c r="BU90" s="52">
        <f>IF(Testing!E90="BTR-70",1,0)</f>
        <v>0</v>
      </c>
      <c r="BV90" s="52">
        <f>IF(Testing!E90="BTR-80",1,0)</f>
        <v>0</v>
      </c>
      <c r="BW90" s="52">
        <f>IF(Testing!E90="D-30",1,0)</f>
        <v>0</v>
      </c>
      <c r="BX90" s="52">
        <f>IF(Testing!E90="Iskander",1,0)</f>
        <v>0</v>
      </c>
      <c r="BY90" s="52">
        <f>IF(Testing!E90="MT_LB",1,0)</f>
        <v>0</v>
      </c>
      <c r="BZ90" s="52">
        <f>IF(Testing!E90="Pantsir-S1",1,0)</f>
        <v>0</v>
      </c>
      <c r="CA90" s="52">
        <f>IF(Testing!E90="Rs-24",1,0)</f>
        <v>0</v>
      </c>
      <c r="CB90" s="52">
        <f>IF(Testing!E90="T-14",1,0)</f>
        <v>0</v>
      </c>
      <c r="CC90" s="52">
        <f>IF(Testing!E90="T-62",1,0)</f>
        <v>0</v>
      </c>
      <c r="CD90" s="52">
        <f>IF(Testing!E90="T-64",1,0)</f>
        <v>1</v>
      </c>
      <c r="CE90" s="52">
        <f>IF(Testing!E90="T-72",1,0)</f>
        <v>0</v>
      </c>
      <c r="CF90" s="52">
        <f>IF(Testing!E90="T-80",1,0)</f>
        <v>0</v>
      </c>
      <c r="CG90" s="52">
        <f>IF(Testing!E90="T-90",1,0)</f>
        <v>0</v>
      </c>
      <c r="CH90" s="52">
        <f>IF(Testing!E90="Tornado",1,0)</f>
        <v>0</v>
      </c>
      <c r="CI90" s="52">
        <f>IF(Testing!E90="TOS-1",1,0)</f>
        <v>0</v>
      </c>
    </row>
    <row r="91" spans="1:87" ht="15">
      <c r="A91" s="49" t="s">
        <v>1716</v>
      </c>
      <c r="B91" s="50">
        <v>0</v>
      </c>
      <c r="C91" s="50">
        <v>1</v>
      </c>
      <c r="D91" s="50">
        <v>0</v>
      </c>
      <c r="E91" s="51">
        <v>0</v>
      </c>
      <c r="F91" s="51">
        <v>0</v>
      </c>
      <c r="G91" s="51">
        <v>0</v>
      </c>
      <c r="H91" s="51">
        <v>0</v>
      </c>
      <c r="I91" s="51">
        <v>1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  <c r="AC91" s="51">
        <v>0</v>
      </c>
      <c r="AD91" s="51">
        <v>0</v>
      </c>
      <c r="AE91" s="51">
        <v>0</v>
      </c>
      <c r="AF91" s="51">
        <v>0</v>
      </c>
      <c r="AG91" s="51">
        <v>0</v>
      </c>
      <c r="AH91" s="52">
        <f>IF(Testing!D91="Tank",1,0)</f>
        <v>0</v>
      </c>
      <c r="AI91" s="52">
        <f>IF(Testing!D91="BMP",1,0)</f>
        <v>0</v>
      </c>
      <c r="AJ91" s="52">
        <f>IF(Testing!D91="BTR",1,0)</f>
        <v>0</v>
      </c>
      <c r="AK91" s="52">
        <f>IF(Testing!D91="Self Propelled Artillery",1,0)</f>
        <v>0</v>
      </c>
      <c r="AL91" s="53">
        <f>IF(Testing!D91="Air Defense",1,0)</f>
        <v>0</v>
      </c>
      <c r="AM91" s="53">
        <f>IF(Testing!D91="MT_LB",1,0)</f>
        <v>1</v>
      </c>
      <c r="AN91" s="52">
        <f>IF(Testing!D91="BMD",1,0)</f>
        <v>0</v>
      </c>
      <c r="AO91" s="52">
        <f>IF('Course-Grain Only Test'!C91="Tank",1,0)</f>
        <v>0</v>
      </c>
      <c r="AP91" s="52">
        <f>IF('Course-Grain Only Test'!C91="BMP",1,0)</f>
        <v>0</v>
      </c>
      <c r="AQ91" s="52">
        <f>IF('Course-Grain Only Test'!C91="BTR",1,0)</f>
        <v>0</v>
      </c>
      <c r="AR91" s="52">
        <f>IF('Course-Grain Only Test'!C91="Self Propelled Artillery",1,0)</f>
        <v>0</v>
      </c>
      <c r="AS91" s="52">
        <f>IF('Course-Grain Only Test'!C91="Air Defense",1,0)</f>
        <v>0</v>
      </c>
      <c r="AT91" s="52">
        <f>IF('Course-Grain Only Test'!C91="MT_LB",1,0)</f>
        <v>1</v>
      </c>
      <c r="AU91" s="52">
        <f>IF('Course-Grain Only Test'!C91="BMD",1,0)</f>
        <v>0</v>
      </c>
      <c r="AV91" s="52">
        <v>1</v>
      </c>
      <c r="AW91" s="52">
        <v>1</v>
      </c>
      <c r="AX91" s="52">
        <v>1</v>
      </c>
      <c r="AY91" s="52">
        <f t="shared" si="0"/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1</v>
      </c>
      <c r="BE91" s="52">
        <f>IF(AND(Testing!D91 = "Tank", 'Course-Grain Only Test'!C91 &lt;&gt; "Tank"),1,0)</f>
        <v>0</v>
      </c>
      <c r="BF91" s="52">
        <f>IF(AND(Testing!D91 = "BMP", 'Course-Grain Only Test'!C91 &lt;&gt; "BMP"),1,0)</f>
        <v>0</v>
      </c>
      <c r="BG91" s="52">
        <f>IF(AND(Testing!D91 = "BTR", 'Course-Grain Only Test'!C91 &lt;&gt; "BTR"),1,0)</f>
        <v>0</v>
      </c>
      <c r="BH91" s="52">
        <f>IF(AND(Testing!D91 = "Self Propelled Artilley", 'Course-Grain Only Test'!C91 &lt;&gt; "Self Propelled Artillery"),1,0)</f>
        <v>0</v>
      </c>
      <c r="BI91" s="52">
        <f>IF(AND(Testing!D91 = "Air Defense", 'Course-Grain Only Test'!C91 &lt;&gt; "Air Defense"),1,0)</f>
        <v>0</v>
      </c>
      <c r="BJ91" s="52">
        <f>IF(AND(Testing!D91 = "MT_LB", 'Course-Grain Only Test'!C91 &lt;&gt; "MT_LB"),1,0)</f>
        <v>0</v>
      </c>
      <c r="BK91" s="52">
        <f>IF(AND(Testing!D91 = "BMD", 'Course-Grain Only Test'!C91 &lt;&gt; "BMD"),1,0)</f>
        <v>0</v>
      </c>
      <c r="BL91" s="52">
        <f>IF(Testing!E91="2S19_MSTA",1,0)</f>
        <v>0</v>
      </c>
      <c r="BM91" s="54">
        <f>IF(Testing!E91="30N6E",1,0)</f>
        <v>0</v>
      </c>
      <c r="BN91" s="52">
        <f>IF(Testing!E91="BM-30",1,0)</f>
        <v>0</v>
      </c>
      <c r="BO91" s="52">
        <f>IF(Testing!E91="BMD",1,0)</f>
        <v>0</v>
      </c>
      <c r="BP91" s="52">
        <f>IF(Testing!E91="BMP-1",1,0)</f>
        <v>0</v>
      </c>
      <c r="BQ91" s="52">
        <f>IF(Testing!E91="BMP-2",1,0)</f>
        <v>0</v>
      </c>
      <c r="BR91" s="52">
        <f>IF(Testing!E91="BMP-T15",1,0)</f>
        <v>0</v>
      </c>
      <c r="BS91" s="54">
        <f>IF(Testing!E91="BRDM",1,0)</f>
        <v>0</v>
      </c>
      <c r="BT91" s="54">
        <f>IF(Testing!E91="BTR-60",1,0)</f>
        <v>0</v>
      </c>
      <c r="BU91" s="52">
        <f>IF(Testing!E91="BTR-70",1,0)</f>
        <v>0</v>
      </c>
      <c r="BV91" s="52">
        <f>IF(Testing!E91="BTR-80",1,0)</f>
        <v>0</v>
      </c>
      <c r="BW91" s="52">
        <f>IF(Testing!E91="D-30",1,0)</f>
        <v>0</v>
      </c>
      <c r="BX91" s="52">
        <f>IF(Testing!E91="Iskander",1,0)</f>
        <v>0</v>
      </c>
      <c r="BY91" s="52">
        <f>IF(Testing!E91="MT_LB",1,0)</f>
        <v>1</v>
      </c>
      <c r="BZ91" s="52">
        <f>IF(Testing!E91="Pantsir-S1",1,0)</f>
        <v>0</v>
      </c>
      <c r="CA91" s="52">
        <f>IF(Testing!E91="Rs-24",1,0)</f>
        <v>0</v>
      </c>
      <c r="CB91" s="52">
        <f>IF(Testing!E91="T-14",1,0)</f>
        <v>0</v>
      </c>
      <c r="CC91" s="52">
        <f>IF(Testing!E91="T-62",1,0)</f>
        <v>0</v>
      </c>
      <c r="CD91" s="52">
        <f>IF(Testing!E91="T-64",1,0)</f>
        <v>0</v>
      </c>
      <c r="CE91" s="52">
        <f>IF(Testing!E91="T-72",1,0)</f>
        <v>0</v>
      </c>
      <c r="CF91" s="52">
        <f>IF(Testing!E91="T-80",1,0)</f>
        <v>0</v>
      </c>
      <c r="CG91" s="52">
        <f>IF(Testing!E91="T-90",1,0)</f>
        <v>0</v>
      </c>
      <c r="CH91" s="52">
        <f>IF(Testing!E91="Tornado",1,0)</f>
        <v>0</v>
      </c>
      <c r="CI91" s="52">
        <f>IF(Testing!E91="TOS-1",1,0)</f>
        <v>0</v>
      </c>
    </row>
    <row r="92" spans="1:87" ht="15">
      <c r="A92" s="49" t="s">
        <v>1757</v>
      </c>
      <c r="B92" s="50">
        <v>0</v>
      </c>
      <c r="C92" s="50">
        <v>1</v>
      </c>
      <c r="D92" s="50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1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  <c r="AC92" s="51">
        <v>0</v>
      </c>
      <c r="AD92" s="51">
        <v>1</v>
      </c>
      <c r="AE92" s="51">
        <v>0</v>
      </c>
      <c r="AF92" s="51">
        <v>0</v>
      </c>
      <c r="AG92" s="51">
        <v>0</v>
      </c>
      <c r="AH92" s="52">
        <f>IF(Testing!D92="Tank",1,0)</f>
        <v>1</v>
      </c>
      <c r="AI92" s="52">
        <f>IF(Testing!D92="BMP",1,0)</f>
        <v>0</v>
      </c>
      <c r="AJ92" s="52">
        <f>IF(Testing!D92="BTR",1,0)</f>
        <v>0</v>
      </c>
      <c r="AK92" s="52">
        <f>IF(Testing!D92="Self Propelled Artillery",1,0)</f>
        <v>0</v>
      </c>
      <c r="AL92" s="53">
        <f>IF(Testing!D92="Air Defense",1,0)</f>
        <v>0</v>
      </c>
      <c r="AM92" s="53">
        <f>IF(Testing!D92="MT_LB",1,0)</f>
        <v>0</v>
      </c>
      <c r="AN92" s="52">
        <f>IF(Testing!D92="BMD",1,0)</f>
        <v>0</v>
      </c>
      <c r="AO92" s="52">
        <f>IF('Course-Grain Only Test'!C92="Tank",1,0)</f>
        <v>1</v>
      </c>
      <c r="AP92" s="52">
        <f>IF('Course-Grain Only Test'!C92="BMP",1,0)</f>
        <v>0</v>
      </c>
      <c r="AQ92" s="52">
        <f>IF('Course-Grain Only Test'!C92="BTR",1,0)</f>
        <v>0</v>
      </c>
      <c r="AR92" s="52">
        <f>IF('Course-Grain Only Test'!C92="Self Propelled Artillery",1,0)</f>
        <v>0</v>
      </c>
      <c r="AS92" s="52">
        <f>IF('Course-Grain Only Test'!C92="Air Defense",1,0)</f>
        <v>0</v>
      </c>
      <c r="AT92" s="52">
        <f>IF('Course-Grain Only Test'!C92="MT_LB",1,0)</f>
        <v>0</v>
      </c>
      <c r="AU92" s="52">
        <f>IF('Course-Grain Only Test'!C92="BMD",1,0)</f>
        <v>0</v>
      </c>
      <c r="AV92" s="52">
        <v>1</v>
      </c>
      <c r="AW92" s="52">
        <v>1</v>
      </c>
      <c r="AX92" s="52">
        <v>1</v>
      </c>
      <c r="AY92" s="52">
        <f t="shared" si="0"/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1</v>
      </c>
      <c r="BE92" s="52">
        <f>IF(AND(Testing!D92 = "Tank", 'Course-Grain Only Test'!C92 &lt;&gt; "Tank"),1,0)</f>
        <v>0</v>
      </c>
      <c r="BF92" s="52">
        <f>IF(AND(Testing!D92 = "BMP", 'Course-Grain Only Test'!C92 &lt;&gt; "BMP"),1,0)</f>
        <v>0</v>
      </c>
      <c r="BG92" s="52">
        <f>IF(AND(Testing!D92 = "BTR", 'Course-Grain Only Test'!C92 &lt;&gt; "BTR"),1,0)</f>
        <v>0</v>
      </c>
      <c r="BH92" s="52">
        <f>IF(AND(Testing!D92 = "Self Propelled Artilley", 'Course-Grain Only Test'!C92 &lt;&gt; "Self Propelled Artillery"),1,0)</f>
        <v>0</v>
      </c>
      <c r="BI92" s="52">
        <f>IF(AND(Testing!D92 = "Air Defense", 'Course-Grain Only Test'!C92 &lt;&gt; "Air Defense"),1,0)</f>
        <v>0</v>
      </c>
      <c r="BJ92" s="52">
        <f>IF(AND(Testing!D92 = "MT_LB", 'Course-Grain Only Test'!C92 &lt;&gt; "MT_LB"),1,0)</f>
        <v>0</v>
      </c>
      <c r="BK92" s="52">
        <f>IF(AND(Testing!D92 = "BMD", 'Course-Grain Only Test'!C92 &lt;&gt; "BMD"),1,0)</f>
        <v>0</v>
      </c>
      <c r="BL92" s="52">
        <f>IF(Testing!E92="2S19_MSTA",1,0)</f>
        <v>0</v>
      </c>
      <c r="BM92" s="54">
        <f>IF(Testing!E92="30N6E",1,0)</f>
        <v>0</v>
      </c>
      <c r="BN92" s="52">
        <f>IF(Testing!E92="BM-30",1,0)</f>
        <v>0</v>
      </c>
      <c r="BO92" s="52">
        <f>IF(Testing!E92="BMD",1,0)</f>
        <v>0</v>
      </c>
      <c r="BP92" s="52">
        <f>IF(Testing!E92="BMP-1",1,0)</f>
        <v>0</v>
      </c>
      <c r="BQ92" s="52">
        <f>IF(Testing!E92="BMP-2",1,0)</f>
        <v>0</v>
      </c>
      <c r="BR92" s="52">
        <f>IF(Testing!E92="BMP-T15",1,0)</f>
        <v>0</v>
      </c>
      <c r="BS92" s="54">
        <f>IF(Testing!E92="BRDM",1,0)</f>
        <v>0</v>
      </c>
      <c r="BT92" s="54">
        <f>IF(Testing!E92="BTR-60",1,0)</f>
        <v>0</v>
      </c>
      <c r="BU92" s="52">
        <f>IF(Testing!E92="BTR-70",1,0)</f>
        <v>0</v>
      </c>
      <c r="BV92" s="52">
        <f>IF(Testing!E92="BTR-80",1,0)</f>
        <v>0</v>
      </c>
      <c r="BW92" s="52">
        <f>IF(Testing!E92="D-30",1,0)</f>
        <v>0</v>
      </c>
      <c r="BX92" s="52">
        <f>IF(Testing!E92="Iskander",1,0)</f>
        <v>0</v>
      </c>
      <c r="BY92" s="52">
        <f>IF(Testing!E92="MT_LB",1,0)</f>
        <v>0</v>
      </c>
      <c r="BZ92" s="52">
        <f>IF(Testing!E92="Pantsir-S1",1,0)</f>
        <v>0</v>
      </c>
      <c r="CA92" s="52">
        <f>IF(Testing!E92="Rs-24",1,0)</f>
        <v>0</v>
      </c>
      <c r="CB92" s="52">
        <f>IF(Testing!E92="T-14",1,0)</f>
        <v>0</v>
      </c>
      <c r="CC92" s="52">
        <f>IF(Testing!E92="T-62",1,0)</f>
        <v>0</v>
      </c>
      <c r="CD92" s="52">
        <f>IF(Testing!E92="T-64",1,0)</f>
        <v>1</v>
      </c>
      <c r="CE92" s="52">
        <f>IF(Testing!E92="T-72",1,0)</f>
        <v>0</v>
      </c>
      <c r="CF92" s="52">
        <f>IF(Testing!E92="T-80",1,0)</f>
        <v>0</v>
      </c>
      <c r="CG92" s="52">
        <f>IF(Testing!E92="T-90",1,0)</f>
        <v>0</v>
      </c>
      <c r="CH92" s="52">
        <f>IF(Testing!E92="Tornado",1,0)</f>
        <v>0</v>
      </c>
      <c r="CI92" s="52">
        <f>IF(Testing!E92="TOS-1",1,0)</f>
        <v>0</v>
      </c>
    </row>
    <row r="93" spans="1:87" ht="15">
      <c r="A93" s="49" t="s">
        <v>1583</v>
      </c>
      <c r="B93" s="50">
        <v>0</v>
      </c>
      <c r="C93" s="50">
        <v>1</v>
      </c>
      <c r="D93" s="50">
        <v>0</v>
      </c>
      <c r="E93" s="51">
        <v>0</v>
      </c>
      <c r="F93" s="51">
        <v>0</v>
      </c>
      <c r="G93" s="51">
        <v>0</v>
      </c>
      <c r="H93" s="51">
        <v>0</v>
      </c>
      <c r="I93" s="51">
        <v>1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  <c r="AC93" s="51">
        <v>0</v>
      </c>
      <c r="AD93" s="51">
        <v>0</v>
      </c>
      <c r="AE93" s="51">
        <v>0</v>
      </c>
      <c r="AF93" s="51">
        <v>0</v>
      </c>
      <c r="AG93" s="51">
        <v>0</v>
      </c>
      <c r="AH93" s="52">
        <f>IF(Testing!D93="Tank",1,0)</f>
        <v>0</v>
      </c>
      <c r="AI93" s="52">
        <f>IF(Testing!D93="BMP",1,0)</f>
        <v>0</v>
      </c>
      <c r="AJ93" s="52">
        <f>IF(Testing!D93="BTR",1,0)</f>
        <v>0</v>
      </c>
      <c r="AK93" s="52">
        <f>IF(Testing!D93="Self Propelled Artillery",1,0)</f>
        <v>0</v>
      </c>
      <c r="AL93" s="53">
        <f>IF(Testing!D93="Air Defense",1,0)</f>
        <v>0</v>
      </c>
      <c r="AM93" s="53">
        <f>IF(Testing!D93="MT_LB",1,0)</f>
        <v>1</v>
      </c>
      <c r="AN93" s="52">
        <f>IF(Testing!D93="BMD",1,0)</f>
        <v>0</v>
      </c>
      <c r="AO93" s="52">
        <f>IF('Course-Grain Only Test'!C93="Tank",1,0)</f>
        <v>0</v>
      </c>
      <c r="AP93" s="52">
        <f>IF('Course-Grain Only Test'!C93="BMP",1,0)</f>
        <v>1</v>
      </c>
      <c r="AQ93" s="52">
        <f>IF('Course-Grain Only Test'!C93="BTR",1,0)</f>
        <v>0</v>
      </c>
      <c r="AR93" s="52">
        <f>IF('Course-Grain Only Test'!C93="Self Propelled Artillery",1,0)</f>
        <v>0</v>
      </c>
      <c r="AS93" s="52">
        <f>IF('Course-Grain Only Test'!C93="Air Defense",1,0)</f>
        <v>0</v>
      </c>
      <c r="AT93" s="52">
        <f>IF('Course-Grain Only Test'!C93="MT_LB",1,0)</f>
        <v>0</v>
      </c>
      <c r="AU93" s="52">
        <f>IF('Course-Grain Only Test'!C93="BMD",1,0)</f>
        <v>0</v>
      </c>
      <c r="AV93" s="52">
        <v>1</v>
      </c>
      <c r="AW93" s="52">
        <v>1</v>
      </c>
      <c r="AX93" s="52">
        <v>0</v>
      </c>
      <c r="AY93" s="52">
        <f t="shared" si="0"/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1</v>
      </c>
      <c r="BE93" s="52">
        <f>IF(AND(Testing!D93 = "Tank", 'Course-Grain Only Test'!C93 &lt;&gt; "Tank"),1,0)</f>
        <v>0</v>
      </c>
      <c r="BF93" s="52">
        <f>IF(AND(Testing!D93 = "BMP", 'Course-Grain Only Test'!C93 &lt;&gt; "BMP"),1,0)</f>
        <v>0</v>
      </c>
      <c r="BG93" s="52">
        <f>IF(AND(Testing!D93 = "BTR", 'Course-Grain Only Test'!C93 &lt;&gt; "BTR"),1,0)</f>
        <v>0</v>
      </c>
      <c r="BH93" s="52">
        <f>IF(AND(Testing!D93 = "Self Propelled Artilley", 'Course-Grain Only Test'!C93 &lt;&gt; "Self Propelled Artillery"),1,0)</f>
        <v>0</v>
      </c>
      <c r="BI93" s="52">
        <f>IF(AND(Testing!D93 = "Air Defense", 'Course-Grain Only Test'!C93 &lt;&gt; "Air Defense"),1,0)</f>
        <v>0</v>
      </c>
      <c r="BJ93" s="52">
        <f>IF(AND(Testing!D93 = "MT_LB", 'Course-Grain Only Test'!C93 &lt;&gt; "MT_LB"),1,0)</f>
        <v>1</v>
      </c>
      <c r="BK93" s="52">
        <f>IF(AND(Testing!D93 = "BMD", 'Course-Grain Only Test'!C93 &lt;&gt; "BMD"),1,0)</f>
        <v>0</v>
      </c>
      <c r="BL93" s="52">
        <f>IF(Testing!E93="2S19_MSTA",1,0)</f>
        <v>0</v>
      </c>
      <c r="BM93" s="54">
        <f>IF(Testing!E93="30N6E",1,0)</f>
        <v>0</v>
      </c>
      <c r="BN93" s="52">
        <f>IF(Testing!E93="BM-30",1,0)</f>
        <v>0</v>
      </c>
      <c r="BO93" s="52">
        <f>IF(Testing!E93="BMD",1,0)</f>
        <v>0</v>
      </c>
      <c r="BP93" s="52">
        <f>IF(Testing!E93="BMP-1",1,0)</f>
        <v>0</v>
      </c>
      <c r="BQ93" s="52">
        <f>IF(Testing!E93="BMP-2",1,0)</f>
        <v>0</v>
      </c>
      <c r="BR93" s="52">
        <f>IF(Testing!E93="BMP-T15",1,0)</f>
        <v>0</v>
      </c>
      <c r="BS93" s="54">
        <f>IF(Testing!E93="BRDM",1,0)</f>
        <v>0</v>
      </c>
      <c r="BT93" s="54">
        <f>IF(Testing!E93="BTR-60",1,0)</f>
        <v>0</v>
      </c>
      <c r="BU93" s="52">
        <f>IF(Testing!E93="BTR-70",1,0)</f>
        <v>0</v>
      </c>
      <c r="BV93" s="52">
        <f>IF(Testing!E93="BTR-80",1,0)</f>
        <v>0</v>
      </c>
      <c r="BW93" s="52">
        <f>IF(Testing!E93="D-30",1,0)</f>
        <v>0</v>
      </c>
      <c r="BX93" s="52">
        <f>IF(Testing!E93="Iskander",1,0)</f>
        <v>0</v>
      </c>
      <c r="BY93" s="52">
        <f>IF(Testing!E93="MT_LB",1,0)</f>
        <v>1</v>
      </c>
      <c r="BZ93" s="52">
        <f>IF(Testing!E93="Pantsir-S1",1,0)</f>
        <v>0</v>
      </c>
      <c r="CA93" s="52">
        <f>IF(Testing!E93="Rs-24",1,0)</f>
        <v>0</v>
      </c>
      <c r="CB93" s="52">
        <f>IF(Testing!E93="T-14",1,0)</f>
        <v>0</v>
      </c>
      <c r="CC93" s="52">
        <f>IF(Testing!E93="T-62",1,0)</f>
        <v>0</v>
      </c>
      <c r="CD93" s="52">
        <f>IF(Testing!E93="T-64",1,0)</f>
        <v>0</v>
      </c>
      <c r="CE93" s="52">
        <f>IF(Testing!E93="T-72",1,0)</f>
        <v>0</v>
      </c>
      <c r="CF93" s="52">
        <f>IF(Testing!E93="T-80",1,0)</f>
        <v>0</v>
      </c>
      <c r="CG93" s="52">
        <f>IF(Testing!E93="T-90",1,0)</f>
        <v>0</v>
      </c>
      <c r="CH93" s="52">
        <f>IF(Testing!E93="Tornado",1,0)</f>
        <v>0</v>
      </c>
      <c r="CI93" s="52">
        <f>IF(Testing!E93="TOS-1",1,0)</f>
        <v>0</v>
      </c>
    </row>
    <row r="94" spans="1:87" ht="15">
      <c r="A94" s="49" t="s">
        <v>1717</v>
      </c>
      <c r="B94" s="50">
        <v>0</v>
      </c>
      <c r="C94" s="50">
        <v>1</v>
      </c>
      <c r="D94" s="50">
        <v>0</v>
      </c>
      <c r="E94" s="51">
        <v>0</v>
      </c>
      <c r="F94" s="51">
        <v>0</v>
      </c>
      <c r="G94" s="51">
        <v>0</v>
      </c>
      <c r="H94" s="51">
        <v>0</v>
      </c>
      <c r="I94" s="51">
        <v>1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0</v>
      </c>
      <c r="AC94" s="51">
        <v>0</v>
      </c>
      <c r="AD94" s="51">
        <v>0</v>
      </c>
      <c r="AE94" s="51">
        <v>0</v>
      </c>
      <c r="AF94" s="51">
        <v>0</v>
      </c>
      <c r="AG94" s="51">
        <v>0</v>
      </c>
      <c r="AH94" s="52">
        <f>IF(Testing!D94="Tank",1,0)</f>
        <v>0</v>
      </c>
      <c r="AI94" s="52">
        <f>IF(Testing!D94="BMP",1,0)</f>
        <v>0</v>
      </c>
      <c r="AJ94" s="52">
        <f>IF(Testing!D94="BTR",1,0)</f>
        <v>0</v>
      </c>
      <c r="AK94" s="52">
        <f>IF(Testing!D94="Self Propelled Artillery",1,0)</f>
        <v>0</v>
      </c>
      <c r="AL94" s="53">
        <f>IF(Testing!D94="Air Defense",1,0)</f>
        <v>0</v>
      </c>
      <c r="AM94" s="53">
        <f>IF(Testing!D94="MT_LB",1,0)</f>
        <v>1</v>
      </c>
      <c r="AN94" s="52">
        <f>IF(Testing!D94="BMD",1,0)</f>
        <v>0</v>
      </c>
      <c r="AO94" s="52">
        <f>IF('Course-Grain Only Test'!C94="Tank",1,0)</f>
        <v>0</v>
      </c>
      <c r="AP94" s="52">
        <f>IF('Course-Grain Only Test'!C94="BMP",1,0)</f>
        <v>0</v>
      </c>
      <c r="AQ94" s="52">
        <f>IF('Course-Grain Only Test'!C94="BTR",1,0)</f>
        <v>0</v>
      </c>
      <c r="AR94" s="52">
        <f>IF('Course-Grain Only Test'!C94="Self Propelled Artillery",1,0)</f>
        <v>0</v>
      </c>
      <c r="AS94" s="52">
        <f>IF('Course-Grain Only Test'!C94="Air Defense",1,0)</f>
        <v>0</v>
      </c>
      <c r="AT94" s="52">
        <f>IF('Course-Grain Only Test'!C94="MT_LB",1,0)</f>
        <v>1</v>
      </c>
      <c r="AU94" s="52">
        <f>IF('Course-Grain Only Test'!C94="BMD",1,0)</f>
        <v>0</v>
      </c>
      <c r="AV94" s="52">
        <v>1</v>
      </c>
      <c r="AW94" s="52">
        <v>1</v>
      </c>
      <c r="AX94" s="52">
        <v>1</v>
      </c>
      <c r="AY94" s="52">
        <f t="shared" si="0"/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1</v>
      </c>
      <c r="BE94" s="52">
        <f>IF(AND(Testing!D94 = "Tank", 'Course-Grain Only Test'!C94 &lt;&gt; "Tank"),1,0)</f>
        <v>0</v>
      </c>
      <c r="BF94" s="52">
        <f>IF(AND(Testing!D94 = "BMP", 'Course-Grain Only Test'!C94 &lt;&gt; "BMP"),1,0)</f>
        <v>0</v>
      </c>
      <c r="BG94" s="52">
        <f>IF(AND(Testing!D94 = "BTR", 'Course-Grain Only Test'!C94 &lt;&gt; "BTR"),1,0)</f>
        <v>0</v>
      </c>
      <c r="BH94" s="52">
        <f>IF(AND(Testing!D94 = "Self Propelled Artilley", 'Course-Grain Only Test'!C94 &lt;&gt; "Self Propelled Artillery"),1,0)</f>
        <v>0</v>
      </c>
      <c r="BI94" s="52">
        <f>IF(AND(Testing!D94 = "Air Defense", 'Course-Grain Only Test'!C94 &lt;&gt; "Air Defense"),1,0)</f>
        <v>0</v>
      </c>
      <c r="BJ94" s="52">
        <f>IF(AND(Testing!D94 = "MT_LB", 'Course-Grain Only Test'!C94 &lt;&gt; "MT_LB"),1,0)</f>
        <v>0</v>
      </c>
      <c r="BK94" s="52">
        <f>IF(AND(Testing!D94 = "BMD", 'Course-Grain Only Test'!C94 &lt;&gt; "BMD"),1,0)</f>
        <v>0</v>
      </c>
      <c r="BL94" s="52">
        <f>IF(Testing!E94="2S19_MSTA",1,0)</f>
        <v>0</v>
      </c>
      <c r="BM94" s="54">
        <f>IF(Testing!E94="30N6E",1,0)</f>
        <v>0</v>
      </c>
      <c r="BN94" s="52">
        <f>IF(Testing!E94="BM-30",1,0)</f>
        <v>0</v>
      </c>
      <c r="BO94" s="52">
        <f>IF(Testing!E94="BMD",1,0)</f>
        <v>0</v>
      </c>
      <c r="BP94" s="52">
        <f>IF(Testing!E94="BMP-1",1,0)</f>
        <v>0</v>
      </c>
      <c r="BQ94" s="52">
        <f>IF(Testing!E94="BMP-2",1,0)</f>
        <v>0</v>
      </c>
      <c r="BR94" s="52">
        <f>IF(Testing!E94="BMP-T15",1,0)</f>
        <v>0</v>
      </c>
      <c r="BS94" s="54">
        <f>IF(Testing!E94="BRDM",1,0)</f>
        <v>0</v>
      </c>
      <c r="BT94" s="54">
        <f>IF(Testing!E94="BTR-60",1,0)</f>
        <v>0</v>
      </c>
      <c r="BU94" s="52">
        <f>IF(Testing!E94="BTR-70",1,0)</f>
        <v>0</v>
      </c>
      <c r="BV94" s="52">
        <f>IF(Testing!E94="BTR-80",1,0)</f>
        <v>0</v>
      </c>
      <c r="BW94" s="52">
        <f>IF(Testing!E94="D-30",1,0)</f>
        <v>0</v>
      </c>
      <c r="BX94" s="52">
        <f>IF(Testing!E94="Iskander",1,0)</f>
        <v>0</v>
      </c>
      <c r="BY94" s="52">
        <f>IF(Testing!E94="MT_LB",1,0)</f>
        <v>1</v>
      </c>
      <c r="BZ94" s="52">
        <f>IF(Testing!E94="Pantsir-S1",1,0)</f>
        <v>0</v>
      </c>
      <c r="CA94" s="52">
        <f>IF(Testing!E94="Rs-24",1,0)</f>
        <v>0</v>
      </c>
      <c r="CB94" s="52">
        <f>IF(Testing!E94="T-14",1,0)</f>
        <v>0</v>
      </c>
      <c r="CC94" s="52">
        <f>IF(Testing!E94="T-62",1,0)</f>
        <v>0</v>
      </c>
      <c r="CD94" s="52">
        <f>IF(Testing!E94="T-64",1,0)</f>
        <v>0</v>
      </c>
      <c r="CE94" s="52">
        <f>IF(Testing!E94="T-72",1,0)</f>
        <v>0</v>
      </c>
      <c r="CF94" s="52">
        <f>IF(Testing!E94="T-80",1,0)</f>
        <v>0</v>
      </c>
      <c r="CG94" s="52">
        <f>IF(Testing!E94="T-90",1,0)</f>
        <v>0</v>
      </c>
      <c r="CH94" s="52">
        <f>IF(Testing!E94="Tornado",1,0)</f>
        <v>0</v>
      </c>
      <c r="CI94" s="52">
        <f>IF(Testing!E94="TOS-1",1,0)</f>
        <v>0</v>
      </c>
    </row>
    <row r="95" spans="1:87" ht="15">
      <c r="A95" s="49" t="s">
        <v>1758</v>
      </c>
      <c r="B95" s="50">
        <v>0</v>
      </c>
      <c r="C95" s="50">
        <v>1</v>
      </c>
      <c r="D95" s="50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1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0</v>
      </c>
      <c r="AC95" s="51">
        <v>0</v>
      </c>
      <c r="AD95" s="51">
        <v>1</v>
      </c>
      <c r="AE95" s="51">
        <v>0</v>
      </c>
      <c r="AF95" s="51">
        <v>0</v>
      </c>
      <c r="AG95" s="51">
        <v>0</v>
      </c>
      <c r="AH95" s="52">
        <f>IF(Testing!D95="Tank",1,0)</f>
        <v>1</v>
      </c>
      <c r="AI95" s="52">
        <f>IF(Testing!D95="BMP",1,0)</f>
        <v>0</v>
      </c>
      <c r="AJ95" s="52">
        <f>IF(Testing!D95="BTR",1,0)</f>
        <v>0</v>
      </c>
      <c r="AK95" s="52">
        <f>IF(Testing!D95="Self Propelled Artillery",1,0)</f>
        <v>0</v>
      </c>
      <c r="AL95" s="53">
        <f>IF(Testing!D95="Air Defense",1,0)</f>
        <v>0</v>
      </c>
      <c r="AM95" s="53">
        <f>IF(Testing!D95="MT_LB",1,0)</f>
        <v>0</v>
      </c>
      <c r="AN95" s="52">
        <f>IF(Testing!D95="BMD",1,0)</f>
        <v>0</v>
      </c>
      <c r="AO95" s="52">
        <f>IF('Course-Grain Only Test'!C95="Tank",1,0)</f>
        <v>1</v>
      </c>
      <c r="AP95" s="52">
        <f>IF('Course-Grain Only Test'!C95="BMP",1,0)</f>
        <v>0</v>
      </c>
      <c r="AQ95" s="52">
        <f>IF('Course-Grain Only Test'!C95="BTR",1,0)</f>
        <v>0</v>
      </c>
      <c r="AR95" s="52">
        <f>IF('Course-Grain Only Test'!C95="Self Propelled Artillery",1,0)</f>
        <v>0</v>
      </c>
      <c r="AS95" s="52">
        <f>IF('Course-Grain Only Test'!C95="Air Defense",1,0)</f>
        <v>0</v>
      </c>
      <c r="AT95" s="52">
        <f>IF('Course-Grain Only Test'!C95="MT_LB",1,0)</f>
        <v>0</v>
      </c>
      <c r="AU95" s="52">
        <f>IF('Course-Grain Only Test'!C95="BMD",1,0)</f>
        <v>0</v>
      </c>
      <c r="AV95" s="52">
        <v>0</v>
      </c>
      <c r="AW95" s="52">
        <v>0</v>
      </c>
      <c r="AX95" s="52">
        <v>1</v>
      </c>
      <c r="AY95" s="52">
        <f t="shared" si="0"/>
        <v>1</v>
      </c>
      <c r="AZ95" s="52">
        <v>0</v>
      </c>
      <c r="BA95" s="52">
        <v>0</v>
      </c>
      <c r="BB95" s="52">
        <v>0</v>
      </c>
      <c r="BC95" s="52">
        <v>0</v>
      </c>
      <c r="BD95" s="52">
        <v>1</v>
      </c>
      <c r="BE95" s="52">
        <f>IF(AND(Testing!D95 = "Tank", 'Course-Grain Only Test'!C95 &lt;&gt; "Tank"),1,0)</f>
        <v>0</v>
      </c>
      <c r="BF95" s="52">
        <f>IF(AND(Testing!D95 = "BMP", 'Course-Grain Only Test'!C95 &lt;&gt; "BMP"),1,0)</f>
        <v>0</v>
      </c>
      <c r="BG95" s="52">
        <f>IF(AND(Testing!D95 = "BTR", 'Course-Grain Only Test'!C95 &lt;&gt; "BTR"),1,0)</f>
        <v>0</v>
      </c>
      <c r="BH95" s="52">
        <f>IF(AND(Testing!D95 = "Self Propelled Artilley", 'Course-Grain Only Test'!C95 &lt;&gt; "Self Propelled Artillery"),1,0)</f>
        <v>0</v>
      </c>
      <c r="BI95" s="52">
        <f>IF(AND(Testing!D95 = "Air Defense", 'Course-Grain Only Test'!C95 &lt;&gt; "Air Defense"),1,0)</f>
        <v>0</v>
      </c>
      <c r="BJ95" s="52">
        <f>IF(AND(Testing!D95 = "MT_LB", 'Course-Grain Only Test'!C95 &lt;&gt; "MT_LB"),1,0)</f>
        <v>0</v>
      </c>
      <c r="BK95" s="52">
        <f>IF(AND(Testing!D95 = "BMD", 'Course-Grain Only Test'!C95 &lt;&gt; "BMD"),1,0)</f>
        <v>0</v>
      </c>
      <c r="BL95" s="52">
        <f>IF(Testing!E95="2S19_MSTA",1,0)</f>
        <v>0</v>
      </c>
      <c r="BM95" s="54">
        <f>IF(Testing!E95="30N6E",1,0)</f>
        <v>0</v>
      </c>
      <c r="BN95" s="52">
        <f>IF(Testing!E95="BM-30",1,0)</f>
        <v>0</v>
      </c>
      <c r="BO95" s="52">
        <f>IF(Testing!E95="BMD",1,0)</f>
        <v>0</v>
      </c>
      <c r="BP95" s="52">
        <f>IF(Testing!E95="BMP-1",1,0)</f>
        <v>0</v>
      </c>
      <c r="BQ95" s="52">
        <f>IF(Testing!E95="BMP-2",1,0)</f>
        <v>0</v>
      </c>
      <c r="BR95" s="52">
        <f>IF(Testing!E95="BMP-T15",1,0)</f>
        <v>0</v>
      </c>
      <c r="BS95" s="54">
        <f>IF(Testing!E95="BRDM",1,0)</f>
        <v>0</v>
      </c>
      <c r="BT95" s="54">
        <f>IF(Testing!E95="BTR-60",1,0)</f>
        <v>0</v>
      </c>
      <c r="BU95" s="52">
        <f>IF(Testing!E95="BTR-70",1,0)</f>
        <v>0</v>
      </c>
      <c r="BV95" s="52">
        <f>IF(Testing!E95="BTR-80",1,0)</f>
        <v>0</v>
      </c>
      <c r="BW95" s="52">
        <f>IF(Testing!E95="D-30",1,0)</f>
        <v>0</v>
      </c>
      <c r="BX95" s="52">
        <f>IF(Testing!E95="Iskander",1,0)</f>
        <v>0</v>
      </c>
      <c r="BY95" s="52">
        <f>IF(Testing!E95="MT_LB",1,0)</f>
        <v>0</v>
      </c>
      <c r="BZ95" s="52">
        <f>IF(Testing!E95="Pantsir-S1",1,0)</f>
        <v>0</v>
      </c>
      <c r="CA95" s="52">
        <f>IF(Testing!E95="Rs-24",1,0)</f>
        <v>0</v>
      </c>
      <c r="CB95" s="52">
        <f>IF(Testing!E95="T-14",1,0)</f>
        <v>0</v>
      </c>
      <c r="CC95" s="52">
        <f>IF(Testing!E95="T-62",1,0)</f>
        <v>0</v>
      </c>
      <c r="CD95" s="52">
        <f>IF(Testing!E95="T-64",1,0)</f>
        <v>1</v>
      </c>
      <c r="CE95" s="52">
        <f>IF(Testing!E95="T-72",1,0)</f>
        <v>0</v>
      </c>
      <c r="CF95" s="52">
        <f>IF(Testing!E95="T-80",1,0)</f>
        <v>0</v>
      </c>
      <c r="CG95" s="52">
        <f>IF(Testing!E95="T-90",1,0)</f>
        <v>0</v>
      </c>
      <c r="CH95" s="52">
        <f>IF(Testing!E95="Tornado",1,0)</f>
        <v>0</v>
      </c>
      <c r="CI95" s="52">
        <f>IF(Testing!E95="TOS-1",1,0)</f>
        <v>0</v>
      </c>
    </row>
    <row r="96" spans="1:87" ht="15">
      <c r="A96" s="49" t="s">
        <v>1669</v>
      </c>
      <c r="B96" s="50">
        <v>0</v>
      </c>
      <c r="C96" s="50">
        <v>1</v>
      </c>
      <c r="D96" s="50">
        <v>0</v>
      </c>
      <c r="E96" s="51">
        <v>0</v>
      </c>
      <c r="F96" s="51">
        <v>0</v>
      </c>
      <c r="G96" s="51">
        <v>1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1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  <c r="AC96" s="51">
        <v>0</v>
      </c>
      <c r="AD96" s="51">
        <v>0</v>
      </c>
      <c r="AE96" s="51">
        <v>0</v>
      </c>
      <c r="AF96" s="51">
        <v>0</v>
      </c>
      <c r="AG96" s="51">
        <v>0</v>
      </c>
      <c r="AH96" s="52">
        <f>IF(Testing!D96="Tank",1,0)</f>
        <v>0</v>
      </c>
      <c r="AI96" s="52">
        <f>IF(Testing!D96="BMP",1,0)</f>
        <v>1</v>
      </c>
      <c r="AJ96" s="52">
        <f>IF(Testing!D96="BTR",1,0)</f>
        <v>0</v>
      </c>
      <c r="AK96" s="52">
        <f>IF(Testing!D96="Self Propelled Artillery",1,0)</f>
        <v>0</v>
      </c>
      <c r="AL96" s="53">
        <f>IF(Testing!D96="Air Defense",1,0)</f>
        <v>0</v>
      </c>
      <c r="AM96" s="53">
        <f>IF(Testing!D96="MT_LB",1,0)</f>
        <v>0</v>
      </c>
      <c r="AN96" s="52">
        <f>IF(Testing!D96="BMD",1,0)</f>
        <v>0</v>
      </c>
      <c r="AO96" s="52">
        <f>IF('Course-Grain Only Test'!C96="Tank",1,0)</f>
        <v>0</v>
      </c>
      <c r="AP96" s="52">
        <f>IF('Course-Grain Only Test'!C96="BMP",1,0)</f>
        <v>1</v>
      </c>
      <c r="AQ96" s="52">
        <f>IF('Course-Grain Only Test'!C96="BTR",1,0)</f>
        <v>0</v>
      </c>
      <c r="AR96" s="52">
        <f>IF('Course-Grain Only Test'!C96="Self Propelled Artillery",1,0)</f>
        <v>0</v>
      </c>
      <c r="AS96" s="52">
        <f>IF('Course-Grain Only Test'!C96="Air Defense",1,0)</f>
        <v>0</v>
      </c>
      <c r="AT96" s="52">
        <f>IF('Course-Grain Only Test'!C96="MT_LB",1,0)</f>
        <v>0</v>
      </c>
      <c r="AU96" s="52">
        <f>IF('Course-Grain Only Test'!C96="BMD",1,0)</f>
        <v>0</v>
      </c>
      <c r="AV96" s="52">
        <v>1</v>
      </c>
      <c r="AW96" s="52">
        <v>1</v>
      </c>
      <c r="AX96" s="52">
        <v>1</v>
      </c>
      <c r="AY96" s="52">
        <f t="shared" si="0"/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1</v>
      </c>
      <c r="BE96" s="52">
        <f>IF(AND(Testing!D96 = "Tank", 'Course-Grain Only Test'!C96 &lt;&gt; "Tank"),1,0)</f>
        <v>0</v>
      </c>
      <c r="BF96" s="52">
        <f>IF(AND(Testing!D96 = "BMP", 'Course-Grain Only Test'!C96 &lt;&gt; "BMP"),1,0)</f>
        <v>0</v>
      </c>
      <c r="BG96" s="52">
        <f>IF(AND(Testing!D96 = "BTR", 'Course-Grain Only Test'!C96 &lt;&gt; "BTR"),1,0)</f>
        <v>0</v>
      </c>
      <c r="BH96" s="52">
        <f>IF(AND(Testing!D96 = "Self Propelled Artilley", 'Course-Grain Only Test'!C96 &lt;&gt; "Self Propelled Artillery"),1,0)</f>
        <v>0</v>
      </c>
      <c r="BI96" s="52">
        <f>IF(AND(Testing!D96 = "Air Defense", 'Course-Grain Only Test'!C96 &lt;&gt; "Air Defense"),1,0)</f>
        <v>0</v>
      </c>
      <c r="BJ96" s="52">
        <f>IF(AND(Testing!D96 = "MT_LB", 'Course-Grain Only Test'!C96 &lt;&gt; "MT_LB"),1,0)</f>
        <v>0</v>
      </c>
      <c r="BK96" s="52">
        <f>IF(AND(Testing!D96 = "BMD", 'Course-Grain Only Test'!C96 &lt;&gt; "BMD"),1,0)</f>
        <v>0</v>
      </c>
      <c r="BL96" s="52">
        <f>IF(Testing!E96="2S19_MSTA",1,0)</f>
        <v>0</v>
      </c>
      <c r="BM96" s="54">
        <f>IF(Testing!E96="30N6E",1,0)</f>
        <v>0</v>
      </c>
      <c r="BN96" s="52">
        <f>IF(Testing!E96="BM-30",1,0)</f>
        <v>0</v>
      </c>
      <c r="BO96" s="52">
        <f>IF(Testing!E96="BMD",1,0)</f>
        <v>0</v>
      </c>
      <c r="BP96" s="52">
        <f>IF(Testing!E96="BMP-1",1,0)</f>
        <v>0</v>
      </c>
      <c r="BQ96" s="52">
        <f>IF(Testing!E96="BMP-2",1,0)</f>
        <v>1</v>
      </c>
      <c r="BR96" s="52">
        <f>IF(Testing!E96="BMP-T15",1,0)</f>
        <v>0</v>
      </c>
      <c r="BS96" s="54">
        <f>IF(Testing!E96="BRDM",1,0)</f>
        <v>0</v>
      </c>
      <c r="BT96" s="54">
        <f>IF(Testing!E96="BTR-60",1,0)</f>
        <v>0</v>
      </c>
      <c r="BU96" s="52">
        <f>IF(Testing!E96="BTR-70",1,0)</f>
        <v>0</v>
      </c>
      <c r="BV96" s="52">
        <f>IF(Testing!E96="BTR-80",1,0)</f>
        <v>0</v>
      </c>
      <c r="BW96" s="52">
        <f>IF(Testing!E96="D-30",1,0)</f>
        <v>0</v>
      </c>
      <c r="BX96" s="52">
        <f>IF(Testing!E96="Iskander",1,0)</f>
        <v>0</v>
      </c>
      <c r="BY96" s="52">
        <f>IF(Testing!E96="MT_LB",1,0)</f>
        <v>0</v>
      </c>
      <c r="BZ96" s="52">
        <f>IF(Testing!E96="Pantsir-S1",1,0)</f>
        <v>0</v>
      </c>
      <c r="CA96" s="52">
        <f>IF(Testing!E96="Rs-24",1,0)</f>
        <v>0</v>
      </c>
      <c r="CB96" s="52">
        <f>IF(Testing!E96="T-14",1,0)</f>
        <v>0</v>
      </c>
      <c r="CC96" s="52">
        <f>IF(Testing!E96="T-62",1,0)</f>
        <v>0</v>
      </c>
      <c r="CD96" s="52">
        <f>IF(Testing!E96="T-64",1,0)</f>
        <v>0</v>
      </c>
      <c r="CE96" s="52">
        <f>IF(Testing!E96="T-72",1,0)</f>
        <v>0</v>
      </c>
      <c r="CF96" s="52">
        <f>IF(Testing!E96="T-80",1,0)</f>
        <v>0</v>
      </c>
      <c r="CG96" s="52">
        <f>IF(Testing!E96="T-90",1,0)</f>
        <v>0</v>
      </c>
      <c r="CH96" s="52">
        <f>IF(Testing!E96="Tornado",1,0)</f>
        <v>0</v>
      </c>
      <c r="CI96" s="52">
        <f>IF(Testing!E96="TOS-1",1,0)</f>
        <v>0</v>
      </c>
    </row>
    <row r="97" spans="1:87" ht="15">
      <c r="A97" s="49" t="s">
        <v>1759</v>
      </c>
      <c r="B97" s="50">
        <v>0</v>
      </c>
      <c r="C97" s="50">
        <v>1</v>
      </c>
      <c r="D97" s="50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1</v>
      </c>
      <c r="L97" s="51">
        <v>0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0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  <c r="AC97" s="51">
        <v>0</v>
      </c>
      <c r="AD97" s="51">
        <v>1</v>
      </c>
      <c r="AE97" s="51">
        <v>0</v>
      </c>
      <c r="AF97" s="51">
        <v>0</v>
      </c>
      <c r="AG97" s="51">
        <v>0</v>
      </c>
      <c r="AH97" s="52">
        <f>IF(Testing!D97="Tank",1,0)</f>
        <v>1</v>
      </c>
      <c r="AI97" s="52">
        <f>IF(Testing!D97="BMP",1,0)</f>
        <v>0</v>
      </c>
      <c r="AJ97" s="52">
        <f>IF(Testing!D97="BTR",1,0)</f>
        <v>0</v>
      </c>
      <c r="AK97" s="52">
        <f>IF(Testing!D97="Self Propelled Artillery",1,0)</f>
        <v>0</v>
      </c>
      <c r="AL97" s="53">
        <f>IF(Testing!D97="Air Defense",1,0)</f>
        <v>0</v>
      </c>
      <c r="AM97" s="53">
        <f>IF(Testing!D97="MT_LB",1,0)</f>
        <v>0</v>
      </c>
      <c r="AN97" s="52">
        <f>IF(Testing!D97="BMD",1,0)</f>
        <v>0</v>
      </c>
      <c r="AO97" s="52">
        <f>IF('Course-Grain Only Test'!C97="Tank",1,0)</f>
        <v>1</v>
      </c>
      <c r="AP97" s="52">
        <f>IF('Course-Grain Only Test'!C97="BMP",1,0)</f>
        <v>0</v>
      </c>
      <c r="AQ97" s="52">
        <f>IF('Course-Grain Only Test'!C97="BTR",1,0)</f>
        <v>0</v>
      </c>
      <c r="AR97" s="52">
        <f>IF('Course-Grain Only Test'!C97="Self Propelled Artillery",1,0)</f>
        <v>0</v>
      </c>
      <c r="AS97" s="52">
        <f>IF('Course-Grain Only Test'!C97="Air Defense",1,0)</f>
        <v>0</v>
      </c>
      <c r="AT97" s="52">
        <f>IF('Course-Grain Only Test'!C97="MT_LB",1,0)</f>
        <v>0</v>
      </c>
      <c r="AU97" s="52">
        <f>IF('Course-Grain Only Test'!C97="BMD",1,0)</f>
        <v>0</v>
      </c>
      <c r="AV97" s="52">
        <v>1</v>
      </c>
      <c r="AW97" s="52">
        <v>1</v>
      </c>
      <c r="AX97" s="52">
        <v>1</v>
      </c>
      <c r="AY97" s="52">
        <f t="shared" si="0"/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1</v>
      </c>
      <c r="BE97" s="52">
        <f>IF(AND(Testing!D97 = "Tank", 'Course-Grain Only Test'!C97 &lt;&gt; "Tank"),1,0)</f>
        <v>0</v>
      </c>
      <c r="BF97" s="52">
        <f>IF(AND(Testing!D97 = "BMP", 'Course-Grain Only Test'!C97 &lt;&gt; "BMP"),1,0)</f>
        <v>0</v>
      </c>
      <c r="BG97" s="52">
        <f>IF(AND(Testing!D97 = "BTR", 'Course-Grain Only Test'!C97 &lt;&gt; "BTR"),1,0)</f>
        <v>0</v>
      </c>
      <c r="BH97" s="52">
        <f>IF(AND(Testing!D97 = "Self Propelled Artilley", 'Course-Grain Only Test'!C97 &lt;&gt; "Self Propelled Artillery"),1,0)</f>
        <v>0</v>
      </c>
      <c r="BI97" s="52">
        <f>IF(AND(Testing!D97 = "Air Defense", 'Course-Grain Only Test'!C97 &lt;&gt; "Air Defense"),1,0)</f>
        <v>0</v>
      </c>
      <c r="BJ97" s="52">
        <f>IF(AND(Testing!D97 = "MT_LB", 'Course-Grain Only Test'!C97 &lt;&gt; "MT_LB"),1,0)</f>
        <v>0</v>
      </c>
      <c r="BK97" s="52">
        <f>IF(AND(Testing!D97 = "BMD", 'Course-Grain Only Test'!C97 &lt;&gt; "BMD"),1,0)</f>
        <v>0</v>
      </c>
      <c r="BL97" s="52">
        <f>IF(Testing!E97="2S19_MSTA",1,0)</f>
        <v>0</v>
      </c>
      <c r="BM97" s="54">
        <f>IF(Testing!E97="30N6E",1,0)</f>
        <v>0</v>
      </c>
      <c r="BN97" s="52">
        <f>IF(Testing!E97="BM-30",1,0)</f>
        <v>0</v>
      </c>
      <c r="BO97" s="52">
        <f>IF(Testing!E97="BMD",1,0)</f>
        <v>0</v>
      </c>
      <c r="BP97" s="52">
        <f>IF(Testing!E97="BMP-1",1,0)</f>
        <v>0</v>
      </c>
      <c r="BQ97" s="52">
        <f>IF(Testing!E97="BMP-2",1,0)</f>
        <v>0</v>
      </c>
      <c r="BR97" s="52">
        <f>IF(Testing!E97="BMP-T15",1,0)</f>
        <v>0</v>
      </c>
      <c r="BS97" s="54">
        <f>IF(Testing!E97="BRDM",1,0)</f>
        <v>0</v>
      </c>
      <c r="BT97" s="54">
        <f>IF(Testing!E97="BTR-60",1,0)</f>
        <v>0</v>
      </c>
      <c r="BU97" s="52">
        <f>IF(Testing!E97="BTR-70",1,0)</f>
        <v>0</v>
      </c>
      <c r="BV97" s="52">
        <f>IF(Testing!E97="BTR-80",1,0)</f>
        <v>0</v>
      </c>
      <c r="BW97" s="52">
        <f>IF(Testing!E97="D-30",1,0)</f>
        <v>0</v>
      </c>
      <c r="BX97" s="52">
        <f>IF(Testing!E97="Iskander",1,0)</f>
        <v>0</v>
      </c>
      <c r="BY97" s="52">
        <f>IF(Testing!E97="MT_LB",1,0)</f>
        <v>0</v>
      </c>
      <c r="BZ97" s="52">
        <f>IF(Testing!E97="Pantsir-S1",1,0)</f>
        <v>0</v>
      </c>
      <c r="CA97" s="52">
        <f>IF(Testing!E97="Rs-24",1,0)</f>
        <v>0</v>
      </c>
      <c r="CB97" s="52">
        <f>IF(Testing!E97="T-14",1,0)</f>
        <v>0</v>
      </c>
      <c r="CC97" s="52">
        <f>IF(Testing!E97="T-62",1,0)</f>
        <v>0</v>
      </c>
      <c r="CD97" s="52">
        <f>IF(Testing!E97="T-64",1,0)</f>
        <v>0</v>
      </c>
      <c r="CE97" s="52">
        <f>IF(Testing!E97="T-72",1,0)</f>
        <v>1</v>
      </c>
      <c r="CF97" s="52">
        <f>IF(Testing!E97="T-80",1,0)</f>
        <v>0</v>
      </c>
      <c r="CG97" s="52">
        <f>IF(Testing!E97="T-90",1,0)</f>
        <v>0</v>
      </c>
      <c r="CH97" s="52">
        <f>IF(Testing!E97="Tornado",1,0)</f>
        <v>0</v>
      </c>
      <c r="CI97" s="52">
        <f>IF(Testing!E97="TOS-1",1,0)</f>
        <v>0</v>
      </c>
    </row>
    <row r="98" spans="1:87" ht="15">
      <c r="A98" s="49" t="s">
        <v>1718</v>
      </c>
      <c r="B98" s="50">
        <v>0</v>
      </c>
      <c r="C98" s="50">
        <v>1</v>
      </c>
      <c r="D98" s="50">
        <v>0</v>
      </c>
      <c r="E98" s="51">
        <v>0</v>
      </c>
      <c r="F98" s="51">
        <v>0</v>
      </c>
      <c r="G98" s="51">
        <v>0</v>
      </c>
      <c r="H98" s="51">
        <v>0</v>
      </c>
      <c r="I98" s="51">
        <v>1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  <c r="AC98" s="51">
        <v>0</v>
      </c>
      <c r="AD98" s="51">
        <v>0</v>
      </c>
      <c r="AE98" s="51">
        <v>0</v>
      </c>
      <c r="AF98" s="51">
        <v>0</v>
      </c>
      <c r="AG98" s="51">
        <v>0</v>
      </c>
      <c r="AH98" s="52">
        <f>IF(Testing!D98="Tank",1,0)</f>
        <v>0</v>
      </c>
      <c r="AI98" s="52">
        <f>IF(Testing!D98="BMP",1,0)</f>
        <v>0</v>
      </c>
      <c r="AJ98" s="52">
        <f>IF(Testing!D98="BTR",1,0)</f>
        <v>0</v>
      </c>
      <c r="AK98" s="52">
        <f>IF(Testing!D98="Self Propelled Artillery",1,0)</f>
        <v>0</v>
      </c>
      <c r="AL98" s="53">
        <f>IF(Testing!D98="Air Defense",1,0)</f>
        <v>0</v>
      </c>
      <c r="AM98" s="53">
        <f>IF(Testing!D98="MT_LB",1,0)</f>
        <v>1</v>
      </c>
      <c r="AN98" s="52">
        <f>IF(Testing!D98="BMD",1,0)</f>
        <v>0</v>
      </c>
      <c r="AO98" s="52">
        <f>IF('Course-Grain Only Test'!C98="Tank",1,0)</f>
        <v>0</v>
      </c>
      <c r="AP98" s="52">
        <f>IF('Course-Grain Only Test'!C98="BMP",1,0)</f>
        <v>0</v>
      </c>
      <c r="AQ98" s="52">
        <f>IF('Course-Grain Only Test'!C98="BTR",1,0)</f>
        <v>0</v>
      </c>
      <c r="AR98" s="52">
        <f>IF('Course-Grain Only Test'!C98="Self Propelled Artillery",1,0)</f>
        <v>0</v>
      </c>
      <c r="AS98" s="52">
        <f>IF('Course-Grain Only Test'!C98="Air Defense",1,0)</f>
        <v>0</v>
      </c>
      <c r="AT98" s="52">
        <f>IF('Course-Grain Only Test'!C98="MT_LB",1,0)</f>
        <v>1</v>
      </c>
      <c r="AU98" s="52">
        <f>IF('Course-Grain Only Test'!C98="BMD",1,0)</f>
        <v>0</v>
      </c>
      <c r="AV98" s="52">
        <v>1</v>
      </c>
      <c r="AW98" s="52">
        <v>1</v>
      </c>
      <c r="AX98" s="52">
        <v>1</v>
      </c>
      <c r="AY98" s="52">
        <f t="shared" si="0"/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1</v>
      </c>
      <c r="BE98" s="52">
        <f>IF(AND(Testing!D98 = "Tank", 'Course-Grain Only Test'!C98 &lt;&gt; "Tank"),1,0)</f>
        <v>0</v>
      </c>
      <c r="BF98" s="52">
        <f>IF(AND(Testing!D98 = "BMP", 'Course-Grain Only Test'!C98 &lt;&gt; "BMP"),1,0)</f>
        <v>0</v>
      </c>
      <c r="BG98" s="52">
        <f>IF(AND(Testing!D98 = "BTR", 'Course-Grain Only Test'!C98 &lt;&gt; "BTR"),1,0)</f>
        <v>0</v>
      </c>
      <c r="BH98" s="52">
        <f>IF(AND(Testing!D98 = "Self Propelled Artilley", 'Course-Grain Only Test'!C98 &lt;&gt; "Self Propelled Artillery"),1,0)</f>
        <v>0</v>
      </c>
      <c r="BI98" s="52">
        <f>IF(AND(Testing!D98 = "Air Defense", 'Course-Grain Only Test'!C98 &lt;&gt; "Air Defense"),1,0)</f>
        <v>0</v>
      </c>
      <c r="BJ98" s="52">
        <f>IF(AND(Testing!D98 = "MT_LB", 'Course-Grain Only Test'!C98 &lt;&gt; "MT_LB"),1,0)</f>
        <v>0</v>
      </c>
      <c r="BK98" s="52">
        <f>IF(AND(Testing!D98 = "BMD", 'Course-Grain Only Test'!C98 &lt;&gt; "BMD"),1,0)</f>
        <v>0</v>
      </c>
      <c r="BL98" s="52">
        <f>IF(Testing!E98="2S19_MSTA",1,0)</f>
        <v>0</v>
      </c>
      <c r="BM98" s="54">
        <f>IF(Testing!E98="30N6E",1,0)</f>
        <v>0</v>
      </c>
      <c r="BN98" s="52">
        <f>IF(Testing!E98="BM-30",1,0)</f>
        <v>0</v>
      </c>
      <c r="BO98" s="52">
        <f>IF(Testing!E98="BMD",1,0)</f>
        <v>0</v>
      </c>
      <c r="BP98" s="52">
        <f>IF(Testing!E98="BMP-1",1,0)</f>
        <v>0</v>
      </c>
      <c r="BQ98" s="52">
        <f>IF(Testing!E98="BMP-2",1,0)</f>
        <v>0</v>
      </c>
      <c r="BR98" s="52">
        <f>IF(Testing!E98="BMP-T15",1,0)</f>
        <v>0</v>
      </c>
      <c r="BS98" s="54">
        <f>IF(Testing!E98="BRDM",1,0)</f>
        <v>0</v>
      </c>
      <c r="BT98" s="54">
        <f>IF(Testing!E98="BTR-60",1,0)</f>
        <v>0</v>
      </c>
      <c r="BU98" s="52">
        <f>IF(Testing!E98="BTR-70",1,0)</f>
        <v>0</v>
      </c>
      <c r="BV98" s="52">
        <f>IF(Testing!E98="BTR-80",1,0)</f>
        <v>0</v>
      </c>
      <c r="BW98" s="52">
        <f>IF(Testing!E98="D-30",1,0)</f>
        <v>0</v>
      </c>
      <c r="BX98" s="52">
        <f>IF(Testing!E98="Iskander",1,0)</f>
        <v>0</v>
      </c>
      <c r="BY98" s="52">
        <f>IF(Testing!E98="MT_LB",1,0)</f>
        <v>1</v>
      </c>
      <c r="BZ98" s="52">
        <f>IF(Testing!E98="Pantsir-S1",1,0)</f>
        <v>0</v>
      </c>
      <c r="CA98" s="52">
        <f>IF(Testing!E98="Rs-24",1,0)</f>
        <v>0</v>
      </c>
      <c r="CB98" s="52">
        <f>IF(Testing!E98="T-14",1,0)</f>
        <v>0</v>
      </c>
      <c r="CC98" s="52">
        <f>IF(Testing!E98="T-62",1,0)</f>
        <v>0</v>
      </c>
      <c r="CD98" s="52">
        <f>IF(Testing!E98="T-64",1,0)</f>
        <v>0</v>
      </c>
      <c r="CE98" s="52">
        <f>IF(Testing!E98="T-72",1,0)</f>
        <v>0</v>
      </c>
      <c r="CF98" s="52">
        <f>IF(Testing!E98="T-80",1,0)</f>
        <v>0</v>
      </c>
      <c r="CG98" s="52">
        <f>IF(Testing!E98="T-90",1,0)</f>
        <v>0</v>
      </c>
      <c r="CH98" s="52">
        <f>IF(Testing!E98="Tornado",1,0)</f>
        <v>0</v>
      </c>
      <c r="CI98" s="52">
        <f>IF(Testing!E98="TOS-1",1,0)</f>
        <v>0</v>
      </c>
    </row>
    <row r="99" spans="1:87" ht="15">
      <c r="A99" s="49" t="s">
        <v>1760</v>
      </c>
      <c r="B99" s="50">
        <v>0</v>
      </c>
      <c r="C99" s="50">
        <v>1</v>
      </c>
      <c r="D99" s="50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1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  <c r="AC99" s="51">
        <v>0</v>
      </c>
      <c r="AD99" s="51">
        <v>1</v>
      </c>
      <c r="AE99" s="51">
        <v>0</v>
      </c>
      <c r="AF99" s="51">
        <v>0</v>
      </c>
      <c r="AG99" s="51">
        <v>0</v>
      </c>
      <c r="AH99" s="52">
        <f>IF(Testing!D99="Tank",1,0)</f>
        <v>1</v>
      </c>
      <c r="AI99" s="52">
        <f>IF(Testing!D99="BMP",1,0)</f>
        <v>0</v>
      </c>
      <c r="AJ99" s="52">
        <f>IF(Testing!D99="BTR",1,0)</f>
        <v>0</v>
      </c>
      <c r="AK99" s="52">
        <f>IF(Testing!D99="Self Propelled Artillery",1,0)</f>
        <v>0</v>
      </c>
      <c r="AL99" s="53">
        <f>IF(Testing!D99="Air Defense",1,0)</f>
        <v>0</v>
      </c>
      <c r="AM99" s="53">
        <f>IF(Testing!D99="MT_LB",1,0)</f>
        <v>0</v>
      </c>
      <c r="AN99" s="52">
        <f>IF(Testing!D99="BMD",1,0)</f>
        <v>0</v>
      </c>
      <c r="AO99" s="52">
        <f>IF('Course-Grain Only Test'!C99="Tank",1,0)</f>
        <v>1</v>
      </c>
      <c r="AP99" s="52">
        <f>IF('Course-Grain Only Test'!C99="BMP",1,0)</f>
        <v>0</v>
      </c>
      <c r="AQ99" s="52">
        <f>IF('Course-Grain Only Test'!C99="BTR",1,0)</f>
        <v>0</v>
      </c>
      <c r="AR99" s="52">
        <f>IF('Course-Grain Only Test'!C99="Self Propelled Artillery",1,0)</f>
        <v>0</v>
      </c>
      <c r="AS99" s="52">
        <f>IF('Course-Grain Only Test'!C99="Air Defense",1,0)</f>
        <v>0</v>
      </c>
      <c r="AT99" s="52">
        <f>IF('Course-Grain Only Test'!C99="MT_LB",1,0)</f>
        <v>0</v>
      </c>
      <c r="AU99" s="52">
        <f>IF('Course-Grain Only Test'!C99="BMD",1,0)</f>
        <v>0</v>
      </c>
      <c r="AV99" s="52">
        <v>0</v>
      </c>
      <c r="AW99" s="52">
        <v>0</v>
      </c>
      <c r="AX99" s="52">
        <v>1</v>
      </c>
      <c r="AY99" s="52">
        <f t="shared" si="0"/>
        <v>1</v>
      </c>
      <c r="AZ99" s="52">
        <v>0</v>
      </c>
      <c r="BA99" s="52">
        <v>0</v>
      </c>
      <c r="BB99" s="52">
        <v>0</v>
      </c>
      <c r="BC99" s="52">
        <v>0</v>
      </c>
      <c r="BD99" s="52">
        <v>1</v>
      </c>
      <c r="BE99" s="52">
        <f>IF(AND(Testing!D99 = "Tank", 'Course-Grain Only Test'!C99 &lt;&gt; "Tank"),1,0)</f>
        <v>0</v>
      </c>
      <c r="BF99" s="52">
        <f>IF(AND(Testing!D99 = "BMP", 'Course-Grain Only Test'!C99 &lt;&gt; "BMP"),1,0)</f>
        <v>0</v>
      </c>
      <c r="BG99" s="52">
        <f>IF(AND(Testing!D99 = "BTR", 'Course-Grain Only Test'!C99 &lt;&gt; "BTR"),1,0)</f>
        <v>0</v>
      </c>
      <c r="BH99" s="52">
        <f>IF(AND(Testing!D99 = "Self Propelled Artilley", 'Course-Grain Only Test'!C99 &lt;&gt; "Self Propelled Artillery"),1,0)</f>
        <v>0</v>
      </c>
      <c r="BI99" s="52">
        <f>IF(AND(Testing!D99 = "Air Defense", 'Course-Grain Only Test'!C99 &lt;&gt; "Air Defense"),1,0)</f>
        <v>0</v>
      </c>
      <c r="BJ99" s="52">
        <f>IF(AND(Testing!D99 = "MT_LB", 'Course-Grain Only Test'!C99 &lt;&gt; "MT_LB"),1,0)</f>
        <v>0</v>
      </c>
      <c r="BK99" s="52">
        <f>IF(AND(Testing!D99 = "BMD", 'Course-Grain Only Test'!C99 &lt;&gt; "BMD"),1,0)</f>
        <v>0</v>
      </c>
      <c r="BL99" s="52">
        <f>IF(Testing!E99="2S19_MSTA",1,0)</f>
        <v>0</v>
      </c>
      <c r="BM99" s="54">
        <f>IF(Testing!E99="30N6E",1,0)</f>
        <v>0</v>
      </c>
      <c r="BN99" s="52">
        <f>IF(Testing!E99="BM-30",1,0)</f>
        <v>0</v>
      </c>
      <c r="BO99" s="52">
        <f>IF(Testing!E99="BMD",1,0)</f>
        <v>0</v>
      </c>
      <c r="BP99" s="52">
        <f>IF(Testing!E99="BMP-1",1,0)</f>
        <v>0</v>
      </c>
      <c r="BQ99" s="52">
        <f>IF(Testing!E99="BMP-2",1,0)</f>
        <v>0</v>
      </c>
      <c r="BR99" s="52">
        <f>IF(Testing!E99="BMP-T15",1,0)</f>
        <v>0</v>
      </c>
      <c r="BS99" s="54">
        <f>IF(Testing!E99="BRDM",1,0)</f>
        <v>0</v>
      </c>
      <c r="BT99" s="54">
        <f>IF(Testing!E99="BTR-60",1,0)</f>
        <v>0</v>
      </c>
      <c r="BU99" s="52">
        <f>IF(Testing!E99="BTR-70",1,0)</f>
        <v>0</v>
      </c>
      <c r="BV99" s="52">
        <f>IF(Testing!E99="BTR-80",1,0)</f>
        <v>0</v>
      </c>
      <c r="BW99" s="52">
        <f>IF(Testing!E99="D-30",1,0)</f>
        <v>0</v>
      </c>
      <c r="BX99" s="52">
        <f>IF(Testing!E99="Iskander",1,0)</f>
        <v>0</v>
      </c>
      <c r="BY99" s="52">
        <f>IF(Testing!E99="MT_LB",1,0)</f>
        <v>0</v>
      </c>
      <c r="BZ99" s="52">
        <f>IF(Testing!E99="Pantsir-S1",1,0)</f>
        <v>0</v>
      </c>
      <c r="CA99" s="52">
        <f>IF(Testing!E99="Rs-24",1,0)</f>
        <v>0</v>
      </c>
      <c r="CB99" s="52">
        <f>IF(Testing!E99="T-14",1,0)</f>
        <v>0</v>
      </c>
      <c r="CC99" s="52">
        <f>IF(Testing!E99="T-62",1,0)</f>
        <v>0</v>
      </c>
      <c r="CD99" s="52">
        <f>IF(Testing!E99="T-64",1,0)</f>
        <v>1</v>
      </c>
      <c r="CE99" s="52">
        <f>IF(Testing!E99="T-72",1,0)</f>
        <v>0</v>
      </c>
      <c r="CF99" s="52">
        <f>IF(Testing!E99="T-80",1,0)</f>
        <v>0</v>
      </c>
      <c r="CG99" s="52">
        <f>IF(Testing!E99="T-90",1,0)</f>
        <v>0</v>
      </c>
      <c r="CH99" s="52">
        <f>IF(Testing!E99="Tornado",1,0)</f>
        <v>0</v>
      </c>
      <c r="CI99" s="52">
        <f>IF(Testing!E99="TOS-1",1,0)</f>
        <v>0</v>
      </c>
    </row>
    <row r="100" spans="1:87" ht="15">
      <c r="A100" s="49" t="s">
        <v>1719</v>
      </c>
      <c r="B100" s="50">
        <v>0</v>
      </c>
      <c r="C100" s="50">
        <v>1</v>
      </c>
      <c r="D100" s="50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1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  <c r="AC100" s="51">
        <v>0</v>
      </c>
      <c r="AD100" s="51">
        <v>0</v>
      </c>
      <c r="AE100" s="51">
        <v>0</v>
      </c>
      <c r="AF100" s="51">
        <v>0</v>
      </c>
      <c r="AG100" s="51">
        <v>0</v>
      </c>
      <c r="AH100" s="52">
        <f>IF(Testing!D100="Tank",1,0)</f>
        <v>0</v>
      </c>
      <c r="AI100" s="52">
        <f>IF(Testing!D100="BMP",1,0)</f>
        <v>0</v>
      </c>
      <c r="AJ100" s="52">
        <f>IF(Testing!D100="BTR",1,0)</f>
        <v>0</v>
      </c>
      <c r="AK100" s="52">
        <f>IF(Testing!D100="Self Propelled Artillery",1,0)</f>
        <v>0</v>
      </c>
      <c r="AL100" s="53">
        <f>IF(Testing!D100="Air Defense",1,0)</f>
        <v>0</v>
      </c>
      <c r="AM100" s="53">
        <f>IF(Testing!D100="MT_LB",1,0)</f>
        <v>1</v>
      </c>
      <c r="AN100" s="52">
        <f>IF(Testing!D100="BMD",1,0)</f>
        <v>0</v>
      </c>
      <c r="AO100" s="52">
        <f>IF('Course-Grain Only Test'!C100="Tank",1,0)</f>
        <v>0</v>
      </c>
      <c r="AP100" s="52">
        <f>IF('Course-Grain Only Test'!C100="BMP",1,0)</f>
        <v>0</v>
      </c>
      <c r="AQ100" s="52">
        <f>IF('Course-Grain Only Test'!C100="BTR",1,0)</f>
        <v>0</v>
      </c>
      <c r="AR100" s="52">
        <f>IF('Course-Grain Only Test'!C100="Self Propelled Artillery",1,0)</f>
        <v>0</v>
      </c>
      <c r="AS100" s="52">
        <f>IF('Course-Grain Only Test'!C100="Air Defense",1,0)</f>
        <v>0</v>
      </c>
      <c r="AT100" s="52">
        <f>IF('Course-Grain Only Test'!C100="MT_LB",1,0)</f>
        <v>1</v>
      </c>
      <c r="AU100" s="52">
        <f>IF('Course-Grain Only Test'!C100="BMD",1,0)</f>
        <v>0</v>
      </c>
      <c r="AV100" s="52">
        <v>1</v>
      </c>
      <c r="AW100" s="52">
        <v>1</v>
      </c>
      <c r="AX100" s="52">
        <v>1</v>
      </c>
      <c r="AY100" s="52">
        <f t="shared" si="0"/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1</v>
      </c>
      <c r="BE100" s="52">
        <f>IF(AND(Testing!D100 = "Tank", 'Course-Grain Only Test'!C100 &lt;&gt; "Tank"),1,0)</f>
        <v>0</v>
      </c>
      <c r="BF100" s="52">
        <f>IF(AND(Testing!D100 = "BMP", 'Course-Grain Only Test'!C100 &lt;&gt; "BMP"),1,0)</f>
        <v>0</v>
      </c>
      <c r="BG100" s="52">
        <f>IF(AND(Testing!D100 = "BTR", 'Course-Grain Only Test'!C100 &lt;&gt; "BTR"),1,0)</f>
        <v>0</v>
      </c>
      <c r="BH100" s="52">
        <f>IF(AND(Testing!D100 = "Self Propelled Artilley", 'Course-Grain Only Test'!C100 &lt;&gt; "Self Propelled Artillery"),1,0)</f>
        <v>0</v>
      </c>
      <c r="BI100" s="52">
        <f>IF(AND(Testing!D100 = "Air Defense", 'Course-Grain Only Test'!C100 &lt;&gt; "Air Defense"),1,0)</f>
        <v>0</v>
      </c>
      <c r="BJ100" s="52">
        <f>IF(AND(Testing!D100 = "MT_LB", 'Course-Grain Only Test'!C100 &lt;&gt; "MT_LB"),1,0)</f>
        <v>0</v>
      </c>
      <c r="BK100" s="52">
        <f>IF(AND(Testing!D100 = "BMD", 'Course-Grain Only Test'!C100 &lt;&gt; "BMD"),1,0)</f>
        <v>0</v>
      </c>
      <c r="BL100" s="52">
        <f>IF(Testing!E100="2S19_MSTA",1,0)</f>
        <v>0</v>
      </c>
      <c r="BM100" s="54">
        <f>IF(Testing!E100="30N6E",1,0)</f>
        <v>0</v>
      </c>
      <c r="BN100" s="52">
        <f>IF(Testing!E100="BM-30",1,0)</f>
        <v>0</v>
      </c>
      <c r="BO100" s="52">
        <f>IF(Testing!E100="BMD",1,0)</f>
        <v>0</v>
      </c>
      <c r="BP100" s="52">
        <f>IF(Testing!E100="BMP-1",1,0)</f>
        <v>0</v>
      </c>
      <c r="BQ100" s="52">
        <f>IF(Testing!E100="BMP-2",1,0)</f>
        <v>0</v>
      </c>
      <c r="BR100" s="52">
        <f>IF(Testing!E100="BMP-T15",1,0)</f>
        <v>0</v>
      </c>
      <c r="BS100" s="54">
        <f>IF(Testing!E100="BRDM",1,0)</f>
        <v>0</v>
      </c>
      <c r="BT100" s="54">
        <f>IF(Testing!E100="BTR-60",1,0)</f>
        <v>0</v>
      </c>
      <c r="BU100" s="52">
        <f>IF(Testing!E100="BTR-70",1,0)</f>
        <v>0</v>
      </c>
      <c r="BV100" s="52">
        <f>IF(Testing!E100="BTR-80",1,0)</f>
        <v>0</v>
      </c>
      <c r="BW100" s="52">
        <f>IF(Testing!E100="D-30",1,0)</f>
        <v>0</v>
      </c>
      <c r="BX100" s="52">
        <f>IF(Testing!E100="Iskander",1,0)</f>
        <v>0</v>
      </c>
      <c r="BY100" s="52">
        <f>IF(Testing!E100="MT_LB",1,0)</f>
        <v>1</v>
      </c>
      <c r="BZ100" s="52">
        <f>IF(Testing!E100="Pantsir-S1",1,0)</f>
        <v>0</v>
      </c>
      <c r="CA100" s="52">
        <f>IF(Testing!E100="Rs-24",1,0)</f>
        <v>0</v>
      </c>
      <c r="CB100" s="52">
        <f>IF(Testing!E100="T-14",1,0)</f>
        <v>0</v>
      </c>
      <c r="CC100" s="52">
        <f>IF(Testing!E100="T-62",1,0)</f>
        <v>0</v>
      </c>
      <c r="CD100" s="52">
        <f>IF(Testing!E100="T-64",1,0)</f>
        <v>0</v>
      </c>
      <c r="CE100" s="52">
        <f>IF(Testing!E100="T-72",1,0)</f>
        <v>0</v>
      </c>
      <c r="CF100" s="52">
        <f>IF(Testing!E100="T-80",1,0)</f>
        <v>0</v>
      </c>
      <c r="CG100" s="52">
        <f>IF(Testing!E100="T-90",1,0)</f>
        <v>0</v>
      </c>
      <c r="CH100" s="52">
        <f>IF(Testing!E100="Tornado",1,0)</f>
        <v>0</v>
      </c>
      <c r="CI100" s="52">
        <f>IF(Testing!E100="TOS-1",1,0)</f>
        <v>0</v>
      </c>
    </row>
    <row r="101" spans="1:87" ht="15">
      <c r="A101" s="49" t="s">
        <v>1629</v>
      </c>
      <c r="B101" s="50">
        <v>0</v>
      </c>
      <c r="C101" s="50">
        <v>1</v>
      </c>
      <c r="D101" s="50">
        <v>0</v>
      </c>
      <c r="E101" s="51">
        <v>0</v>
      </c>
      <c r="F101" s="51">
        <v>1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0</v>
      </c>
      <c r="U101" s="51">
        <v>0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  <c r="AC101" s="51">
        <v>0</v>
      </c>
      <c r="AD101" s="51">
        <v>0</v>
      </c>
      <c r="AE101" s="51">
        <v>0</v>
      </c>
      <c r="AF101" s="51">
        <v>0</v>
      </c>
      <c r="AG101" s="51">
        <v>0</v>
      </c>
      <c r="AH101" s="52">
        <f>IF(Testing!D101="Tank",1,0)</f>
        <v>1</v>
      </c>
      <c r="AI101" s="52">
        <f>IF(Testing!D101="BMP",1,0)</f>
        <v>0</v>
      </c>
      <c r="AJ101" s="52">
        <f>IF(Testing!D101="BTR",1,0)</f>
        <v>0</v>
      </c>
      <c r="AK101" s="52">
        <f>IF(Testing!D101="Self Propelled Artillery",1,0)</f>
        <v>0</v>
      </c>
      <c r="AL101" s="53">
        <f>IF(Testing!D101="Air Defense",1,0)</f>
        <v>0</v>
      </c>
      <c r="AM101" s="53">
        <f>IF(Testing!D101="MT_LB",1,0)</f>
        <v>0</v>
      </c>
      <c r="AN101" s="52">
        <f>IF(Testing!D101="BMD",1,0)</f>
        <v>0</v>
      </c>
      <c r="AO101" s="52">
        <f>IF('Course-Grain Only Test'!C101="Tank",1,0)</f>
        <v>1</v>
      </c>
      <c r="AP101" s="52">
        <f>IF('Course-Grain Only Test'!C101="BMP",1,0)</f>
        <v>0</v>
      </c>
      <c r="AQ101" s="52">
        <f>IF('Course-Grain Only Test'!C101="BTR",1,0)</f>
        <v>0</v>
      </c>
      <c r="AR101" s="52">
        <f>IF('Course-Grain Only Test'!C101="Self Propelled Artillery",1,0)</f>
        <v>0</v>
      </c>
      <c r="AS101" s="52">
        <f>IF('Course-Grain Only Test'!C101="Air Defense",1,0)</f>
        <v>0</v>
      </c>
      <c r="AT101" s="52">
        <f>IF('Course-Grain Only Test'!C101="MT_LB",1,0)</f>
        <v>0</v>
      </c>
      <c r="AU101" s="52">
        <f>IF('Course-Grain Only Test'!C101="BMD",1,0)</f>
        <v>0</v>
      </c>
      <c r="AV101" s="52">
        <v>0</v>
      </c>
      <c r="AW101" s="52">
        <v>0</v>
      </c>
      <c r="AX101" s="52">
        <v>0</v>
      </c>
      <c r="AY101" s="52">
        <f t="shared" si="0"/>
        <v>1</v>
      </c>
      <c r="AZ101" s="52">
        <v>0</v>
      </c>
      <c r="BA101" s="52">
        <v>0</v>
      </c>
      <c r="BB101" s="52">
        <v>0</v>
      </c>
      <c r="BC101" s="52">
        <v>0</v>
      </c>
      <c r="BD101" s="52">
        <v>1</v>
      </c>
      <c r="BE101" s="52">
        <f>IF(AND(Testing!D101 = "Tank", 'Course-Grain Only Test'!C101 &lt;&gt; "Tank"),1,0)</f>
        <v>0</v>
      </c>
      <c r="BF101" s="52">
        <f>IF(AND(Testing!D101 = "BMP", 'Course-Grain Only Test'!C101 &lt;&gt; "BMP"),1,0)</f>
        <v>0</v>
      </c>
      <c r="BG101" s="52">
        <f>IF(AND(Testing!D101 = "BTR", 'Course-Grain Only Test'!C101 &lt;&gt; "BTR"),1,0)</f>
        <v>0</v>
      </c>
      <c r="BH101" s="52">
        <f>IF(AND(Testing!D101 = "Self Propelled Artilley", 'Course-Grain Only Test'!C101 &lt;&gt; "Self Propelled Artillery"),1,0)</f>
        <v>0</v>
      </c>
      <c r="BI101" s="52">
        <f>IF(AND(Testing!D101 = "Air Defense", 'Course-Grain Only Test'!C101 &lt;&gt; "Air Defense"),1,0)</f>
        <v>0</v>
      </c>
      <c r="BJ101" s="52">
        <f>IF(AND(Testing!D101 = "MT_LB", 'Course-Grain Only Test'!C101 &lt;&gt; "MT_LB"),1,0)</f>
        <v>0</v>
      </c>
      <c r="BK101" s="52">
        <f>IF(AND(Testing!D101 = "BMD", 'Course-Grain Only Test'!C101 &lt;&gt; "BMD"),1,0)</f>
        <v>0</v>
      </c>
      <c r="BL101" s="52">
        <f>IF(Testing!E101="2S19_MSTA",1,0)</f>
        <v>0</v>
      </c>
      <c r="BM101" s="54">
        <f>IF(Testing!E101="30N6E",1,0)</f>
        <v>0</v>
      </c>
      <c r="BN101" s="52">
        <f>IF(Testing!E101="BM-30",1,0)</f>
        <v>0</v>
      </c>
      <c r="BO101" s="52">
        <f>IF(Testing!E101="BMD",1,0)</f>
        <v>0</v>
      </c>
      <c r="BP101" s="52">
        <f>IF(Testing!E101="BMP-1",1,0)</f>
        <v>0</v>
      </c>
      <c r="BQ101" s="52">
        <f>IF(Testing!E101="BMP-2",1,0)</f>
        <v>0</v>
      </c>
      <c r="BR101" s="52">
        <f>IF(Testing!E101="BMP-T15",1,0)</f>
        <v>0</v>
      </c>
      <c r="BS101" s="54">
        <f>IF(Testing!E101="BRDM",1,0)</f>
        <v>0</v>
      </c>
      <c r="BT101" s="54">
        <f>IF(Testing!E101="BTR-60",1,0)</f>
        <v>0</v>
      </c>
      <c r="BU101" s="52">
        <f>IF(Testing!E101="BTR-70",1,0)</f>
        <v>0</v>
      </c>
      <c r="BV101" s="52">
        <f>IF(Testing!E101="BTR-80",1,0)</f>
        <v>0</v>
      </c>
      <c r="BW101" s="52">
        <f>IF(Testing!E101="D-30",1,0)</f>
        <v>0</v>
      </c>
      <c r="BX101" s="52">
        <f>IF(Testing!E101="Iskander",1,0)</f>
        <v>0</v>
      </c>
      <c r="BY101" s="52">
        <f>IF(Testing!E101="MT_LB",1,0)</f>
        <v>0</v>
      </c>
      <c r="BZ101" s="52">
        <f>IF(Testing!E101="Pantsir-S1",1,0)</f>
        <v>0</v>
      </c>
      <c r="CA101" s="52">
        <f>IF(Testing!E101="Rs-24",1,0)</f>
        <v>0</v>
      </c>
      <c r="CB101" s="52">
        <f>IF(Testing!E101="T-14",1,0)</f>
        <v>0</v>
      </c>
      <c r="CC101" s="52">
        <f>IF(Testing!E101="T-62",1,0)</f>
        <v>0</v>
      </c>
      <c r="CD101" s="52">
        <f>IF(Testing!E101="T-64",1,0)</f>
        <v>0</v>
      </c>
      <c r="CE101" s="52">
        <f>IF(Testing!E101="T-72",1,0)</f>
        <v>0</v>
      </c>
      <c r="CF101" s="52">
        <f>IF(Testing!E101="T-80",1,0)</f>
        <v>0</v>
      </c>
      <c r="CG101" s="52">
        <f>IF(Testing!E101="T-90",1,0)</f>
        <v>1</v>
      </c>
      <c r="CH101" s="52">
        <f>IF(Testing!E101="Tornado",1,0)</f>
        <v>0</v>
      </c>
      <c r="CI101" s="52">
        <f>IF(Testing!E101="TOS-1",1,0)</f>
        <v>0</v>
      </c>
    </row>
    <row r="102" spans="1:87" ht="15">
      <c r="A102" s="49" t="s">
        <v>1575</v>
      </c>
      <c r="B102" s="50">
        <v>0</v>
      </c>
      <c r="C102" s="50">
        <v>1</v>
      </c>
      <c r="D102" s="50">
        <v>0</v>
      </c>
      <c r="E102" s="51">
        <v>0</v>
      </c>
      <c r="F102" s="51">
        <v>0</v>
      </c>
      <c r="G102" s="51">
        <v>1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1</v>
      </c>
      <c r="Q102" s="51">
        <v>0</v>
      </c>
      <c r="R102" s="51">
        <v>0</v>
      </c>
      <c r="S102" s="51">
        <v>0</v>
      </c>
      <c r="T102" s="51">
        <v>0</v>
      </c>
      <c r="U102" s="51">
        <v>0</v>
      </c>
      <c r="V102" s="51">
        <v>0</v>
      </c>
      <c r="W102" s="51">
        <v>0</v>
      </c>
      <c r="X102" s="51">
        <v>0</v>
      </c>
      <c r="Y102" s="51">
        <v>0</v>
      </c>
      <c r="Z102" s="51">
        <v>0</v>
      </c>
      <c r="AA102" s="51">
        <v>0</v>
      </c>
      <c r="AB102" s="51">
        <v>0</v>
      </c>
      <c r="AC102" s="51">
        <v>0</v>
      </c>
      <c r="AD102" s="51">
        <v>0</v>
      </c>
      <c r="AE102" s="51">
        <v>0</v>
      </c>
      <c r="AF102" s="51">
        <v>0</v>
      </c>
      <c r="AG102" s="51">
        <v>0</v>
      </c>
      <c r="AH102" s="52">
        <f>IF(Testing!D102="Tank",1,0)</f>
        <v>0</v>
      </c>
      <c r="AI102" s="52">
        <f>IF(Testing!D102="BMP",1,0)</f>
        <v>0</v>
      </c>
      <c r="AJ102" s="52">
        <f>IF(Testing!D102="BTR",1,0)</f>
        <v>1</v>
      </c>
      <c r="AK102" s="52">
        <f>IF(Testing!D102="Self Propelled Artillery",1,0)</f>
        <v>0</v>
      </c>
      <c r="AL102" s="53">
        <f>IF(Testing!D102="Air Defense",1,0)</f>
        <v>0</v>
      </c>
      <c r="AM102" s="53">
        <f>IF(Testing!D102="MT_LB",1,0)</f>
        <v>0</v>
      </c>
      <c r="AN102" s="52">
        <f>IF(Testing!D102="BMD",1,0)</f>
        <v>0</v>
      </c>
      <c r="AO102" s="52">
        <f>IF('Course-Grain Only Test'!C102="Tank",1,0)</f>
        <v>0</v>
      </c>
      <c r="AP102" s="52">
        <f>IF('Course-Grain Only Test'!C102="BMP",1,0)</f>
        <v>1</v>
      </c>
      <c r="AQ102" s="52">
        <f>IF('Course-Grain Only Test'!C102="BTR",1,0)</f>
        <v>0</v>
      </c>
      <c r="AR102" s="52">
        <f>IF('Course-Grain Only Test'!C102="Self Propelled Artillery",1,0)</f>
        <v>0</v>
      </c>
      <c r="AS102" s="52">
        <f>IF('Course-Grain Only Test'!C102="Air Defense",1,0)</f>
        <v>0</v>
      </c>
      <c r="AT102" s="52">
        <f>IF('Course-Grain Only Test'!C102="MT_LB",1,0)</f>
        <v>0</v>
      </c>
      <c r="AU102" s="52">
        <f>IF('Course-Grain Only Test'!C102="BMD",1,0)</f>
        <v>0</v>
      </c>
      <c r="AV102" s="52">
        <v>1</v>
      </c>
      <c r="AW102" s="52">
        <v>1</v>
      </c>
      <c r="AX102" s="52">
        <v>1</v>
      </c>
      <c r="AY102" s="52">
        <f t="shared" si="0"/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1</v>
      </c>
      <c r="BE102" s="52">
        <f>IF(AND(Testing!D102 = "Tank", 'Course-Grain Only Test'!C102 &lt;&gt; "Tank"),1,0)</f>
        <v>0</v>
      </c>
      <c r="BF102" s="52">
        <f>IF(AND(Testing!D102 = "BMP", 'Course-Grain Only Test'!C102 &lt;&gt; "BMP"),1,0)</f>
        <v>0</v>
      </c>
      <c r="BG102" s="52">
        <f>IF(AND(Testing!D102 = "BTR", 'Course-Grain Only Test'!C102 &lt;&gt; "BTR"),1,0)</f>
        <v>1</v>
      </c>
      <c r="BH102" s="52">
        <f>IF(AND(Testing!D102 = "Self Propelled Artilley", 'Course-Grain Only Test'!C102 &lt;&gt; "Self Propelled Artillery"),1,0)</f>
        <v>0</v>
      </c>
      <c r="BI102" s="52">
        <f>IF(AND(Testing!D102 = "Air Defense", 'Course-Grain Only Test'!C102 &lt;&gt; "Air Defense"),1,0)</f>
        <v>0</v>
      </c>
      <c r="BJ102" s="52">
        <f>IF(AND(Testing!D102 = "MT_LB", 'Course-Grain Only Test'!C102 &lt;&gt; "MT_LB"),1,0)</f>
        <v>0</v>
      </c>
      <c r="BK102" s="52">
        <f>IF(AND(Testing!D102 = "BMD", 'Course-Grain Only Test'!C102 &lt;&gt; "BMD"),1,0)</f>
        <v>0</v>
      </c>
      <c r="BL102" s="52">
        <f>IF(Testing!E102="2S19_MSTA",1,0)</f>
        <v>0</v>
      </c>
      <c r="BM102" s="54">
        <f>IF(Testing!E102="30N6E",1,0)</f>
        <v>0</v>
      </c>
      <c r="BN102" s="52">
        <f>IF(Testing!E102="BM-30",1,0)</f>
        <v>0</v>
      </c>
      <c r="BO102" s="52">
        <f>IF(Testing!E102="BMD",1,0)</f>
        <v>0</v>
      </c>
      <c r="BP102" s="52">
        <f>IF(Testing!E102="BMP-1",1,0)</f>
        <v>0</v>
      </c>
      <c r="BQ102" s="52">
        <f>IF(Testing!E102="BMP-2",1,0)</f>
        <v>0</v>
      </c>
      <c r="BR102" s="52">
        <f>IF(Testing!E102="BMP-T15",1,0)</f>
        <v>0</v>
      </c>
      <c r="BS102" s="54">
        <f>IF(Testing!E102="BRDM",1,0)</f>
        <v>0</v>
      </c>
      <c r="BT102" s="54">
        <f>IF(Testing!E102="BTR-60",1,0)</f>
        <v>0</v>
      </c>
      <c r="BU102" s="52">
        <f>IF(Testing!E102="BTR-70",1,0)</f>
        <v>1</v>
      </c>
      <c r="BV102" s="52">
        <f>IF(Testing!E102="BTR-80",1,0)</f>
        <v>0</v>
      </c>
      <c r="BW102" s="52">
        <f>IF(Testing!E102="D-30",1,0)</f>
        <v>0</v>
      </c>
      <c r="BX102" s="52">
        <f>IF(Testing!E102="Iskander",1,0)</f>
        <v>0</v>
      </c>
      <c r="BY102" s="52">
        <f>IF(Testing!E102="MT_LB",1,0)</f>
        <v>0</v>
      </c>
      <c r="BZ102" s="52">
        <f>IF(Testing!E102="Pantsir-S1",1,0)</f>
        <v>0</v>
      </c>
      <c r="CA102" s="52">
        <f>IF(Testing!E102="Rs-24",1,0)</f>
        <v>0</v>
      </c>
      <c r="CB102" s="52">
        <f>IF(Testing!E102="T-14",1,0)</f>
        <v>0</v>
      </c>
      <c r="CC102" s="52">
        <f>IF(Testing!E102="T-62",1,0)</f>
        <v>0</v>
      </c>
      <c r="CD102" s="52">
        <f>IF(Testing!E102="T-64",1,0)</f>
        <v>0</v>
      </c>
      <c r="CE102" s="52">
        <f>IF(Testing!E102="T-72",1,0)</f>
        <v>0</v>
      </c>
      <c r="CF102" s="52">
        <f>IF(Testing!E102="T-80",1,0)</f>
        <v>0</v>
      </c>
      <c r="CG102" s="52">
        <f>IF(Testing!E102="T-90",1,0)</f>
        <v>0</v>
      </c>
      <c r="CH102" s="52">
        <f>IF(Testing!E102="Tornado",1,0)</f>
        <v>0</v>
      </c>
      <c r="CI102" s="52">
        <f>IF(Testing!E102="TOS-1",1,0)</f>
        <v>0</v>
      </c>
    </row>
    <row r="103" spans="1:87" ht="15">
      <c r="A103" s="49" t="s">
        <v>1670</v>
      </c>
      <c r="B103" s="50">
        <v>0</v>
      </c>
      <c r="C103" s="50">
        <v>1</v>
      </c>
      <c r="D103" s="50">
        <v>0</v>
      </c>
      <c r="E103" s="51">
        <v>0</v>
      </c>
      <c r="F103" s="51">
        <v>0</v>
      </c>
      <c r="G103" s="51">
        <v>1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1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  <c r="AC103" s="51">
        <v>0</v>
      </c>
      <c r="AD103" s="51">
        <v>0</v>
      </c>
      <c r="AE103" s="51">
        <v>0</v>
      </c>
      <c r="AF103" s="51">
        <v>0</v>
      </c>
      <c r="AG103" s="51">
        <v>0</v>
      </c>
      <c r="AH103" s="52">
        <f>IF(Testing!D103="Tank",1,0)</f>
        <v>0</v>
      </c>
      <c r="AI103" s="52">
        <f>IF(Testing!D103="BMP",1,0)</f>
        <v>1</v>
      </c>
      <c r="AJ103" s="52">
        <f>IF(Testing!D103="BTR",1,0)</f>
        <v>0</v>
      </c>
      <c r="AK103" s="52">
        <f>IF(Testing!D103="Self Propelled Artillery",1,0)</f>
        <v>0</v>
      </c>
      <c r="AL103" s="53">
        <f>IF(Testing!D103="Air Defense",1,0)</f>
        <v>0</v>
      </c>
      <c r="AM103" s="53">
        <f>IF(Testing!D103="MT_LB",1,0)</f>
        <v>0</v>
      </c>
      <c r="AN103" s="52">
        <f>IF(Testing!D103="BMD",1,0)</f>
        <v>0</v>
      </c>
      <c r="AO103" s="52">
        <f>IF('Course-Grain Only Test'!C103="Tank",1,0)</f>
        <v>0</v>
      </c>
      <c r="AP103" s="52">
        <f>IF('Course-Grain Only Test'!C103="BMP",1,0)</f>
        <v>1</v>
      </c>
      <c r="AQ103" s="52">
        <f>IF('Course-Grain Only Test'!C103="BTR",1,0)</f>
        <v>0</v>
      </c>
      <c r="AR103" s="52">
        <f>IF('Course-Grain Only Test'!C103="Self Propelled Artillery",1,0)</f>
        <v>0</v>
      </c>
      <c r="AS103" s="52">
        <f>IF('Course-Grain Only Test'!C103="Air Defense",1,0)</f>
        <v>0</v>
      </c>
      <c r="AT103" s="52">
        <f>IF('Course-Grain Only Test'!C103="MT_LB",1,0)</f>
        <v>0</v>
      </c>
      <c r="AU103" s="52">
        <f>IF('Course-Grain Only Test'!C103="BMD",1,0)</f>
        <v>0</v>
      </c>
      <c r="AV103" s="52">
        <v>1</v>
      </c>
      <c r="AW103" s="52">
        <v>0</v>
      </c>
      <c r="AX103" s="52">
        <v>1</v>
      </c>
      <c r="AY103" s="52">
        <f t="shared" si="0"/>
        <v>1</v>
      </c>
      <c r="AZ103" s="52">
        <v>0</v>
      </c>
      <c r="BA103" s="52">
        <v>0</v>
      </c>
      <c r="BB103" s="52">
        <v>0</v>
      </c>
      <c r="BC103" s="52">
        <v>0</v>
      </c>
      <c r="BD103" s="52">
        <v>1</v>
      </c>
      <c r="BE103" s="52">
        <f>IF(AND(Testing!D103 = "Tank", 'Course-Grain Only Test'!C103 &lt;&gt; "Tank"),1,0)</f>
        <v>0</v>
      </c>
      <c r="BF103" s="52">
        <f>IF(AND(Testing!D103 = "BMP", 'Course-Grain Only Test'!C103 &lt;&gt; "BMP"),1,0)</f>
        <v>0</v>
      </c>
      <c r="BG103" s="52">
        <f>IF(AND(Testing!D103 = "BTR", 'Course-Grain Only Test'!C103 &lt;&gt; "BTR"),1,0)</f>
        <v>0</v>
      </c>
      <c r="BH103" s="52">
        <f>IF(AND(Testing!D103 = "Self Propelled Artilley", 'Course-Grain Only Test'!C103 &lt;&gt; "Self Propelled Artillery"),1,0)</f>
        <v>0</v>
      </c>
      <c r="BI103" s="52">
        <f>IF(AND(Testing!D103 = "Air Defense", 'Course-Grain Only Test'!C103 &lt;&gt; "Air Defense"),1,0)</f>
        <v>0</v>
      </c>
      <c r="BJ103" s="52">
        <f>IF(AND(Testing!D103 = "MT_LB", 'Course-Grain Only Test'!C103 &lt;&gt; "MT_LB"),1,0)</f>
        <v>0</v>
      </c>
      <c r="BK103" s="52">
        <f>IF(AND(Testing!D103 = "BMD", 'Course-Grain Only Test'!C103 &lt;&gt; "BMD"),1,0)</f>
        <v>0</v>
      </c>
      <c r="BL103" s="52">
        <f>IF(Testing!E103="2S19_MSTA",1,0)</f>
        <v>0</v>
      </c>
      <c r="BM103" s="54">
        <f>IF(Testing!E103="30N6E",1,0)</f>
        <v>0</v>
      </c>
      <c r="BN103" s="52">
        <f>IF(Testing!E103="BM-30",1,0)</f>
        <v>0</v>
      </c>
      <c r="BO103" s="52">
        <f>IF(Testing!E103="BMD",1,0)</f>
        <v>0</v>
      </c>
      <c r="BP103" s="52">
        <f>IF(Testing!E103="BMP-1",1,0)</f>
        <v>0</v>
      </c>
      <c r="BQ103" s="52">
        <f>IF(Testing!E103="BMP-2",1,0)</f>
        <v>1</v>
      </c>
      <c r="BR103" s="52">
        <f>IF(Testing!E103="BMP-T15",1,0)</f>
        <v>0</v>
      </c>
      <c r="BS103" s="54">
        <f>IF(Testing!E103="BRDM",1,0)</f>
        <v>0</v>
      </c>
      <c r="BT103" s="54">
        <f>IF(Testing!E103="BTR-60",1,0)</f>
        <v>0</v>
      </c>
      <c r="BU103" s="52">
        <f>IF(Testing!E103="BTR-70",1,0)</f>
        <v>0</v>
      </c>
      <c r="BV103" s="52">
        <f>IF(Testing!E103="BTR-80",1,0)</f>
        <v>0</v>
      </c>
      <c r="BW103" s="52">
        <f>IF(Testing!E103="D-30",1,0)</f>
        <v>0</v>
      </c>
      <c r="BX103" s="52">
        <f>IF(Testing!E103="Iskander",1,0)</f>
        <v>0</v>
      </c>
      <c r="BY103" s="52">
        <f>IF(Testing!E103="MT_LB",1,0)</f>
        <v>0</v>
      </c>
      <c r="BZ103" s="52">
        <f>IF(Testing!E103="Pantsir-S1",1,0)</f>
        <v>0</v>
      </c>
      <c r="CA103" s="52">
        <f>IF(Testing!E103="Rs-24",1,0)</f>
        <v>0</v>
      </c>
      <c r="CB103" s="52">
        <f>IF(Testing!E103="T-14",1,0)</f>
        <v>0</v>
      </c>
      <c r="CC103" s="52">
        <f>IF(Testing!E103="T-62",1,0)</f>
        <v>0</v>
      </c>
      <c r="CD103" s="52">
        <f>IF(Testing!E103="T-64",1,0)</f>
        <v>0</v>
      </c>
      <c r="CE103" s="52">
        <f>IF(Testing!E103="T-72",1,0)</f>
        <v>0</v>
      </c>
      <c r="CF103" s="52">
        <f>IF(Testing!E103="T-80",1,0)</f>
        <v>0</v>
      </c>
      <c r="CG103" s="52">
        <f>IF(Testing!E103="T-90",1,0)</f>
        <v>0</v>
      </c>
      <c r="CH103" s="52">
        <f>IF(Testing!E103="Tornado",1,0)</f>
        <v>0</v>
      </c>
      <c r="CI103" s="52">
        <f>IF(Testing!E103="TOS-1",1,0)</f>
        <v>0</v>
      </c>
    </row>
    <row r="104" spans="1:87" ht="15">
      <c r="A104" s="49" t="s">
        <v>1761</v>
      </c>
      <c r="B104" s="50">
        <v>0</v>
      </c>
      <c r="C104" s="50">
        <v>1</v>
      </c>
      <c r="D104" s="50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1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  <c r="AC104" s="51">
        <v>0</v>
      </c>
      <c r="AD104" s="51">
        <v>1</v>
      </c>
      <c r="AE104" s="51">
        <v>0</v>
      </c>
      <c r="AF104" s="51">
        <v>0</v>
      </c>
      <c r="AG104" s="51">
        <v>0</v>
      </c>
      <c r="AH104" s="52">
        <f>IF(Testing!D104="Tank",1,0)</f>
        <v>1</v>
      </c>
      <c r="AI104" s="52">
        <f>IF(Testing!D104="BMP",1,0)</f>
        <v>0</v>
      </c>
      <c r="AJ104" s="52">
        <f>IF(Testing!D104="BTR",1,0)</f>
        <v>0</v>
      </c>
      <c r="AK104" s="52">
        <f>IF(Testing!D104="Self Propelled Artillery",1,0)</f>
        <v>0</v>
      </c>
      <c r="AL104" s="53">
        <f>IF(Testing!D104="Air Defense",1,0)</f>
        <v>0</v>
      </c>
      <c r="AM104" s="53">
        <f>IF(Testing!D104="MT_LB",1,0)</f>
        <v>0</v>
      </c>
      <c r="AN104" s="52">
        <f>IF(Testing!D104="BMD",1,0)</f>
        <v>0</v>
      </c>
      <c r="AO104" s="52">
        <f>IF('Course-Grain Only Test'!C104="Tank",1,0)</f>
        <v>1</v>
      </c>
      <c r="AP104" s="52">
        <f>IF('Course-Grain Only Test'!C104="BMP",1,0)</f>
        <v>0</v>
      </c>
      <c r="AQ104" s="52">
        <f>IF('Course-Grain Only Test'!C104="BTR",1,0)</f>
        <v>0</v>
      </c>
      <c r="AR104" s="52">
        <f>IF('Course-Grain Only Test'!C104="Self Propelled Artillery",1,0)</f>
        <v>0</v>
      </c>
      <c r="AS104" s="52">
        <f>IF('Course-Grain Only Test'!C104="Air Defense",1,0)</f>
        <v>0</v>
      </c>
      <c r="AT104" s="52">
        <f>IF('Course-Grain Only Test'!C104="MT_LB",1,0)</f>
        <v>0</v>
      </c>
      <c r="AU104" s="52">
        <f>IF('Course-Grain Only Test'!C104="BMD",1,0)</f>
        <v>0</v>
      </c>
      <c r="AV104" s="52">
        <v>0</v>
      </c>
      <c r="AW104" s="52">
        <v>0</v>
      </c>
      <c r="AX104" s="52">
        <v>1</v>
      </c>
      <c r="AY104" s="52">
        <f t="shared" si="0"/>
        <v>1</v>
      </c>
      <c r="AZ104" s="52">
        <v>0</v>
      </c>
      <c r="BA104" s="52">
        <v>0</v>
      </c>
      <c r="BB104" s="52">
        <v>0</v>
      </c>
      <c r="BC104" s="52">
        <v>0</v>
      </c>
      <c r="BD104" s="52">
        <v>1</v>
      </c>
      <c r="BE104" s="52">
        <f>IF(AND(Testing!D104 = "Tank", 'Course-Grain Only Test'!C104 &lt;&gt; "Tank"),1,0)</f>
        <v>0</v>
      </c>
      <c r="BF104" s="52">
        <f>IF(AND(Testing!D104 = "BMP", 'Course-Grain Only Test'!C104 &lt;&gt; "BMP"),1,0)</f>
        <v>0</v>
      </c>
      <c r="BG104" s="52">
        <f>IF(AND(Testing!D104 = "BTR", 'Course-Grain Only Test'!C104 &lt;&gt; "BTR"),1,0)</f>
        <v>0</v>
      </c>
      <c r="BH104" s="52">
        <f>IF(AND(Testing!D104 = "Self Propelled Artilley", 'Course-Grain Only Test'!C104 &lt;&gt; "Self Propelled Artillery"),1,0)</f>
        <v>0</v>
      </c>
      <c r="BI104" s="52">
        <f>IF(AND(Testing!D104 = "Air Defense", 'Course-Grain Only Test'!C104 &lt;&gt; "Air Defense"),1,0)</f>
        <v>0</v>
      </c>
      <c r="BJ104" s="52">
        <f>IF(AND(Testing!D104 = "MT_LB", 'Course-Grain Only Test'!C104 &lt;&gt; "MT_LB"),1,0)</f>
        <v>0</v>
      </c>
      <c r="BK104" s="52">
        <f>IF(AND(Testing!D104 = "BMD", 'Course-Grain Only Test'!C104 &lt;&gt; "BMD"),1,0)</f>
        <v>0</v>
      </c>
      <c r="BL104" s="52">
        <f>IF(Testing!E104="2S19_MSTA",1,0)</f>
        <v>0</v>
      </c>
      <c r="BM104" s="54">
        <f>IF(Testing!E104="30N6E",1,0)</f>
        <v>0</v>
      </c>
      <c r="BN104" s="52">
        <f>IF(Testing!E104="BM-30",1,0)</f>
        <v>0</v>
      </c>
      <c r="BO104" s="52">
        <f>IF(Testing!E104="BMD",1,0)</f>
        <v>0</v>
      </c>
      <c r="BP104" s="52">
        <f>IF(Testing!E104="BMP-1",1,0)</f>
        <v>0</v>
      </c>
      <c r="BQ104" s="52">
        <f>IF(Testing!E104="BMP-2",1,0)</f>
        <v>0</v>
      </c>
      <c r="BR104" s="52">
        <f>IF(Testing!E104="BMP-T15",1,0)</f>
        <v>0</v>
      </c>
      <c r="BS104" s="54">
        <f>IF(Testing!E104="BRDM",1,0)</f>
        <v>0</v>
      </c>
      <c r="BT104" s="54">
        <f>IF(Testing!E104="BTR-60",1,0)</f>
        <v>0</v>
      </c>
      <c r="BU104" s="52">
        <f>IF(Testing!E104="BTR-70",1,0)</f>
        <v>0</v>
      </c>
      <c r="BV104" s="52">
        <f>IF(Testing!E104="BTR-80",1,0)</f>
        <v>0</v>
      </c>
      <c r="BW104" s="52">
        <f>IF(Testing!E104="D-30",1,0)</f>
        <v>0</v>
      </c>
      <c r="BX104" s="52">
        <f>IF(Testing!E104="Iskander",1,0)</f>
        <v>0</v>
      </c>
      <c r="BY104" s="52">
        <f>IF(Testing!E104="MT_LB",1,0)</f>
        <v>0</v>
      </c>
      <c r="BZ104" s="52">
        <f>IF(Testing!E104="Pantsir-S1",1,0)</f>
        <v>0</v>
      </c>
      <c r="CA104" s="52">
        <f>IF(Testing!E104="Rs-24",1,0)</f>
        <v>0</v>
      </c>
      <c r="CB104" s="52">
        <f>IF(Testing!E104="T-14",1,0)</f>
        <v>0</v>
      </c>
      <c r="CC104" s="52">
        <f>IF(Testing!E104="T-62",1,0)</f>
        <v>0</v>
      </c>
      <c r="CD104" s="52">
        <f>IF(Testing!E104="T-64",1,0)</f>
        <v>1</v>
      </c>
      <c r="CE104" s="52">
        <f>IF(Testing!E104="T-72",1,0)</f>
        <v>0</v>
      </c>
      <c r="CF104" s="52">
        <f>IF(Testing!E104="T-80",1,0)</f>
        <v>0</v>
      </c>
      <c r="CG104" s="52">
        <f>IF(Testing!E104="T-90",1,0)</f>
        <v>0</v>
      </c>
      <c r="CH104" s="52">
        <f>IF(Testing!E104="Tornado",1,0)</f>
        <v>0</v>
      </c>
      <c r="CI104" s="52">
        <f>IF(Testing!E104="TOS-1",1,0)</f>
        <v>0</v>
      </c>
    </row>
    <row r="105" spans="1:87" ht="15">
      <c r="A105" s="49" t="s">
        <v>1671</v>
      </c>
      <c r="B105" s="50">
        <v>0</v>
      </c>
      <c r="C105" s="50">
        <v>1</v>
      </c>
      <c r="D105" s="50">
        <v>0</v>
      </c>
      <c r="E105" s="51">
        <v>0</v>
      </c>
      <c r="F105" s="51">
        <v>0</v>
      </c>
      <c r="G105" s="51">
        <v>1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1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  <c r="AC105" s="51">
        <v>0</v>
      </c>
      <c r="AD105" s="51">
        <v>0</v>
      </c>
      <c r="AE105" s="51">
        <v>0</v>
      </c>
      <c r="AF105" s="51">
        <v>0</v>
      </c>
      <c r="AG105" s="51">
        <v>0</v>
      </c>
      <c r="AH105" s="52">
        <f>IF(Testing!D105="Tank",1,0)</f>
        <v>0</v>
      </c>
      <c r="AI105" s="52">
        <f>IF(Testing!D105="BMP",1,0)</f>
        <v>1</v>
      </c>
      <c r="AJ105" s="52">
        <f>IF(Testing!D105="BTR",1,0)</f>
        <v>0</v>
      </c>
      <c r="AK105" s="52">
        <f>IF(Testing!D105="Self Propelled Artillery",1,0)</f>
        <v>0</v>
      </c>
      <c r="AL105" s="53">
        <f>IF(Testing!D105="Air Defense",1,0)</f>
        <v>0</v>
      </c>
      <c r="AM105" s="53">
        <f>IF(Testing!D105="MT_LB",1,0)</f>
        <v>0</v>
      </c>
      <c r="AN105" s="52">
        <f>IF(Testing!D105="BMD",1,0)</f>
        <v>0</v>
      </c>
      <c r="AO105" s="52">
        <f>IF('Course-Grain Only Test'!C105="Tank",1,0)</f>
        <v>0</v>
      </c>
      <c r="AP105" s="52">
        <f>IF('Course-Grain Only Test'!C105="BMP",1,0)</f>
        <v>1</v>
      </c>
      <c r="AQ105" s="52">
        <f>IF('Course-Grain Only Test'!C105="BTR",1,0)</f>
        <v>0</v>
      </c>
      <c r="AR105" s="52">
        <f>IF('Course-Grain Only Test'!C105="Self Propelled Artillery",1,0)</f>
        <v>0</v>
      </c>
      <c r="AS105" s="52">
        <f>IF('Course-Grain Only Test'!C105="Air Defense",1,0)</f>
        <v>0</v>
      </c>
      <c r="AT105" s="52">
        <f>IF('Course-Grain Only Test'!C105="MT_LB",1,0)</f>
        <v>0</v>
      </c>
      <c r="AU105" s="52">
        <f>IF('Course-Grain Only Test'!C105="BMD",1,0)</f>
        <v>0</v>
      </c>
      <c r="AV105" s="52">
        <v>1</v>
      </c>
      <c r="AW105" s="52">
        <v>1</v>
      </c>
      <c r="AX105" s="52">
        <v>1</v>
      </c>
      <c r="AY105" s="52">
        <f t="shared" si="0"/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1</v>
      </c>
      <c r="BE105" s="52">
        <f>IF(AND(Testing!D105 = "Tank", 'Course-Grain Only Test'!C105 &lt;&gt; "Tank"),1,0)</f>
        <v>0</v>
      </c>
      <c r="BF105" s="52">
        <f>IF(AND(Testing!D105 = "BMP", 'Course-Grain Only Test'!C105 &lt;&gt; "BMP"),1,0)</f>
        <v>0</v>
      </c>
      <c r="BG105" s="52">
        <f>IF(AND(Testing!D105 = "BTR", 'Course-Grain Only Test'!C105 &lt;&gt; "BTR"),1,0)</f>
        <v>0</v>
      </c>
      <c r="BH105" s="52">
        <f>IF(AND(Testing!D105 = "Self Propelled Artilley", 'Course-Grain Only Test'!C105 &lt;&gt; "Self Propelled Artillery"),1,0)</f>
        <v>0</v>
      </c>
      <c r="BI105" s="52">
        <f>IF(AND(Testing!D105 = "Air Defense", 'Course-Grain Only Test'!C105 &lt;&gt; "Air Defense"),1,0)</f>
        <v>0</v>
      </c>
      <c r="BJ105" s="52">
        <f>IF(AND(Testing!D105 = "MT_LB", 'Course-Grain Only Test'!C105 &lt;&gt; "MT_LB"),1,0)</f>
        <v>0</v>
      </c>
      <c r="BK105" s="52">
        <f>IF(AND(Testing!D105 = "BMD", 'Course-Grain Only Test'!C105 &lt;&gt; "BMD"),1,0)</f>
        <v>0</v>
      </c>
      <c r="BL105" s="52">
        <f>IF(Testing!E105="2S19_MSTA",1,0)</f>
        <v>0</v>
      </c>
      <c r="BM105" s="54">
        <f>IF(Testing!E105="30N6E",1,0)</f>
        <v>0</v>
      </c>
      <c r="BN105" s="52">
        <f>IF(Testing!E105="BM-30",1,0)</f>
        <v>0</v>
      </c>
      <c r="BO105" s="52">
        <f>IF(Testing!E105="BMD",1,0)</f>
        <v>0</v>
      </c>
      <c r="BP105" s="52">
        <f>IF(Testing!E105="BMP-1",1,0)</f>
        <v>1</v>
      </c>
      <c r="BQ105" s="52">
        <f>IF(Testing!E105="BMP-2",1,0)</f>
        <v>0</v>
      </c>
      <c r="BR105" s="52">
        <f>IF(Testing!E105="BMP-T15",1,0)</f>
        <v>0</v>
      </c>
      <c r="BS105" s="54">
        <f>IF(Testing!E105="BRDM",1,0)</f>
        <v>0</v>
      </c>
      <c r="BT105" s="54">
        <f>IF(Testing!E105="BTR-60",1,0)</f>
        <v>0</v>
      </c>
      <c r="BU105" s="52">
        <f>IF(Testing!E105="BTR-70",1,0)</f>
        <v>0</v>
      </c>
      <c r="BV105" s="52">
        <f>IF(Testing!E105="BTR-80",1,0)</f>
        <v>0</v>
      </c>
      <c r="BW105" s="52">
        <f>IF(Testing!E105="D-30",1,0)</f>
        <v>0</v>
      </c>
      <c r="BX105" s="52">
        <f>IF(Testing!E105="Iskander",1,0)</f>
        <v>0</v>
      </c>
      <c r="BY105" s="52">
        <f>IF(Testing!E105="MT_LB",1,0)</f>
        <v>0</v>
      </c>
      <c r="BZ105" s="52">
        <f>IF(Testing!E105="Pantsir-S1",1,0)</f>
        <v>0</v>
      </c>
      <c r="CA105" s="52">
        <f>IF(Testing!E105="Rs-24",1,0)</f>
        <v>0</v>
      </c>
      <c r="CB105" s="52">
        <f>IF(Testing!E105="T-14",1,0)</f>
        <v>0</v>
      </c>
      <c r="CC105" s="52">
        <f>IF(Testing!E105="T-62",1,0)</f>
        <v>0</v>
      </c>
      <c r="CD105" s="52">
        <f>IF(Testing!E105="T-64",1,0)</f>
        <v>0</v>
      </c>
      <c r="CE105" s="52">
        <f>IF(Testing!E105="T-72",1,0)</f>
        <v>0</v>
      </c>
      <c r="CF105" s="52">
        <f>IF(Testing!E105="T-80",1,0)</f>
        <v>0</v>
      </c>
      <c r="CG105" s="52">
        <f>IF(Testing!E105="T-90",1,0)</f>
        <v>0</v>
      </c>
      <c r="CH105" s="52">
        <f>IF(Testing!E105="Tornado",1,0)</f>
        <v>0</v>
      </c>
      <c r="CI105" s="52">
        <f>IF(Testing!E105="TOS-1",1,0)</f>
        <v>0</v>
      </c>
    </row>
    <row r="106" spans="1:87" ht="15">
      <c r="A106" s="49" t="s">
        <v>1630</v>
      </c>
      <c r="B106" s="50">
        <v>0</v>
      </c>
      <c r="C106" s="50">
        <v>1</v>
      </c>
      <c r="D106" s="50">
        <v>0</v>
      </c>
      <c r="E106" s="51">
        <v>0</v>
      </c>
      <c r="F106" s="51">
        <v>1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0</v>
      </c>
      <c r="V106" s="51">
        <v>0</v>
      </c>
      <c r="W106" s="51">
        <v>0</v>
      </c>
      <c r="X106" s="51">
        <v>0</v>
      </c>
      <c r="Y106" s="51">
        <v>0</v>
      </c>
      <c r="Z106" s="51">
        <v>0</v>
      </c>
      <c r="AA106" s="51">
        <v>0</v>
      </c>
      <c r="AB106" s="51">
        <v>0</v>
      </c>
      <c r="AC106" s="51">
        <v>0</v>
      </c>
      <c r="AD106" s="51">
        <v>0</v>
      </c>
      <c r="AE106" s="51">
        <v>0</v>
      </c>
      <c r="AF106" s="51">
        <v>0</v>
      </c>
      <c r="AG106" s="51">
        <v>0</v>
      </c>
      <c r="AH106" s="52">
        <f>IF(Testing!D106="Tank",1,0)</f>
        <v>0</v>
      </c>
      <c r="AI106" s="52">
        <f>IF(Testing!D106="BMP",1,0)</f>
        <v>0</v>
      </c>
      <c r="AJ106" s="52">
        <f>IF(Testing!D106="BTR",1,0)</f>
        <v>0</v>
      </c>
      <c r="AK106" s="52">
        <f>IF(Testing!D106="Self Propelled Artillery",1,0)</f>
        <v>0</v>
      </c>
      <c r="AL106" s="53">
        <f>IF(Testing!D106="Air Defense",1,0)</f>
        <v>0</v>
      </c>
      <c r="AM106" s="53">
        <f>IF(Testing!D106="MT_LB",1,0)</f>
        <v>0</v>
      </c>
      <c r="AN106" s="52">
        <f>IF(Testing!D106="BMD",1,0)</f>
        <v>1</v>
      </c>
      <c r="AO106" s="52">
        <f>IF('Course-Grain Only Test'!C106="Tank",1,0)</f>
        <v>0</v>
      </c>
      <c r="AP106" s="52">
        <f>IF('Course-Grain Only Test'!C106="BMP",1,0)</f>
        <v>0</v>
      </c>
      <c r="AQ106" s="52">
        <f>IF('Course-Grain Only Test'!C106="BTR",1,0)</f>
        <v>0</v>
      </c>
      <c r="AR106" s="52">
        <f>IF('Course-Grain Only Test'!C106="Self Propelled Artillery",1,0)</f>
        <v>0</v>
      </c>
      <c r="AS106" s="52">
        <f>IF('Course-Grain Only Test'!C106="Air Defense",1,0)</f>
        <v>0</v>
      </c>
      <c r="AT106" s="52">
        <f>IF('Course-Grain Only Test'!C106="MT_LB",1,0)</f>
        <v>0</v>
      </c>
      <c r="AU106" s="52">
        <f>IF('Course-Grain Only Test'!C106="BMD",1,0)</f>
        <v>1</v>
      </c>
      <c r="AV106" s="52">
        <v>1</v>
      </c>
      <c r="AW106" s="52">
        <v>1</v>
      </c>
      <c r="AX106" s="52">
        <v>1</v>
      </c>
      <c r="AY106" s="52">
        <f t="shared" si="0"/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1</v>
      </c>
      <c r="BE106" s="52">
        <f>IF(AND(Testing!D106 = "Tank", 'Course-Grain Only Test'!C106 &lt;&gt; "Tank"),1,0)</f>
        <v>0</v>
      </c>
      <c r="BF106" s="52">
        <f>IF(AND(Testing!D106 = "BMP", 'Course-Grain Only Test'!C106 &lt;&gt; "BMP"),1,0)</f>
        <v>0</v>
      </c>
      <c r="BG106" s="52">
        <f>IF(AND(Testing!D106 = "BTR", 'Course-Grain Only Test'!C106 &lt;&gt; "BTR"),1,0)</f>
        <v>0</v>
      </c>
      <c r="BH106" s="52">
        <f>IF(AND(Testing!D106 = "Self Propelled Artilley", 'Course-Grain Only Test'!C106 &lt;&gt; "Self Propelled Artillery"),1,0)</f>
        <v>0</v>
      </c>
      <c r="BI106" s="52">
        <f>IF(AND(Testing!D106 = "Air Defense", 'Course-Grain Only Test'!C106 &lt;&gt; "Air Defense"),1,0)</f>
        <v>0</v>
      </c>
      <c r="BJ106" s="52">
        <f>IF(AND(Testing!D106 = "MT_LB", 'Course-Grain Only Test'!C106 &lt;&gt; "MT_LB"),1,0)</f>
        <v>0</v>
      </c>
      <c r="BK106" s="52">
        <f>IF(AND(Testing!D106 = "BMD", 'Course-Grain Only Test'!C106 &lt;&gt; "BMD"),1,0)</f>
        <v>0</v>
      </c>
      <c r="BL106" s="52">
        <f>IF(Testing!E106="2S19_MSTA",1,0)</f>
        <v>0</v>
      </c>
      <c r="BM106" s="54">
        <f>IF(Testing!E106="30N6E",1,0)</f>
        <v>0</v>
      </c>
      <c r="BN106" s="52">
        <f>IF(Testing!E106="BM-30",1,0)</f>
        <v>0</v>
      </c>
      <c r="BO106" s="52">
        <f>IF(Testing!E106="BMD",1,0)</f>
        <v>1</v>
      </c>
      <c r="BP106" s="52">
        <f>IF(Testing!E106="BMP-1",1,0)</f>
        <v>0</v>
      </c>
      <c r="BQ106" s="52">
        <f>IF(Testing!E106="BMP-2",1,0)</f>
        <v>0</v>
      </c>
      <c r="BR106" s="52">
        <f>IF(Testing!E106="BMP-T15",1,0)</f>
        <v>0</v>
      </c>
      <c r="BS106" s="54">
        <f>IF(Testing!E106="BRDM",1,0)</f>
        <v>0</v>
      </c>
      <c r="BT106" s="54">
        <f>IF(Testing!E106="BTR-60",1,0)</f>
        <v>0</v>
      </c>
      <c r="BU106" s="52">
        <f>IF(Testing!E106="BTR-70",1,0)</f>
        <v>0</v>
      </c>
      <c r="BV106" s="52">
        <f>IF(Testing!E106="BTR-80",1,0)</f>
        <v>0</v>
      </c>
      <c r="BW106" s="52">
        <f>IF(Testing!E106="D-30",1,0)</f>
        <v>0</v>
      </c>
      <c r="BX106" s="52">
        <f>IF(Testing!E106="Iskander",1,0)</f>
        <v>0</v>
      </c>
      <c r="BY106" s="52">
        <f>IF(Testing!E106="MT_LB",1,0)</f>
        <v>0</v>
      </c>
      <c r="BZ106" s="52">
        <f>IF(Testing!E106="Pantsir-S1",1,0)</f>
        <v>0</v>
      </c>
      <c r="CA106" s="52">
        <f>IF(Testing!E106="Rs-24",1,0)</f>
        <v>0</v>
      </c>
      <c r="CB106" s="52">
        <f>IF(Testing!E106="T-14",1,0)</f>
        <v>0</v>
      </c>
      <c r="CC106" s="52">
        <f>IF(Testing!E106="T-62",1,0)</f>
        <v>0</v>
      </c>
      <c r="CD106" s="52">
        <f>IF(Testing!E106="T-64",1,0)</f>
        <v>0</v>
      </c>
      <c r="CE106" s="52">
        <f>IF(Testing!E106="T-72",1,0)</f>
        <v>0</v>
      </c>
      <c r="CF106" s="52">
        <f>IF(Testing!E106="T-80",1,0)</f>
        <v>0</v>
      </c>
      <c r="CG106" s="52">
        <f>IF(Testing!E106="T-90",1,0)</f>
        <v>0</v>
      </c>
      <c r="CH106" s="52">
        <f>IF(Testing!E106="Tornado",1,0)</f>
        <v>0</v>
      </c>
      <c r="CI106" s="52">
        <f>IF(Testing!E106="TOS-1",1,0)</f>
        <v>0</v>
      </c>
    </row>
    <row r="107" spans="1:87" ht="15">
      <c r="A107" s="49" t="s">
        <v>1672</v>
      </c>
      <c r="B107" s="50">
        <v>0</v>
      </c>
      <c r="C107" s="50">
        <v>1</v>
      </c>
      <c r="D107" s="50">
        <v>0</v>
      </c>
      <c r="E107" s="51">
        <v>0</v>
      </c>
      <c r="F107" s="51">
        <v>0</v>
      </c>
      <c r="G107" s="51">
        <v>1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1</v>
      </c>
      <c r="R107" s="51">
        <v>0</v>
      </c>
      <c r="S107" s="51">
        <v>0</v>
      </c>
      <c r="T107" s="51">
        <v>0</v>
      </c>
      <c r="U107" s="51">
        <v>0</v>
      </c>
      <c r="V107" s="51">
        <v>0</v>
      </c>
      <c r="W107" s="51">
        <v>0</v>
      </c>
      <c r="X107" s="51">
        <v>0</v>
      </c>
      <c r="Y107" s="51">
        <v>0</v>
      </c>
      <c r="Z107" s="51">
        <v>0</v>
      </c>
      <c r="AA107" s="51">
        <v>0</v>
      </c>
      <c r="AB107" s="51">
        <v>0</v>
      </c>
      <c r="AC107" s="51">
        <v>0</v>
      </c>
      <c r="AD107" s="51">
        <v>0</v>
      </c>
      <c r="AE107" s="51">
        <v>0</v>
      </c>
      <c r="AF107" s="51">
        <v>0</v>
      </c>
      <c r="AG107" s="51">
        <v>0</v>
      </c>
      <c r="AH107" s="52">
        <f>IF(Testing!D107="Tank",1,0)</f>
        <v>0</v>
      </c>
      <c r="AI107" s="52">
        <f>IF(Testing!D107="BMP",1,0)</f>
        <v>1</v>
      </c>
      <c r="AJ107" s="52">
        <f>IF(Testing!D107="BTR",1,0)</f>
        <v>0</v>
      </c>
      <c r="AK107" s="52">
        <f>IF(Testing!D107="Self Propelled Artillery",1,0)</f>
        <v>0</v>
      </c>
      <c r="AL107" s="53">
        <f>IF(Testing!D107="Air Defense",1,0)</f>
        <v>0</v>
      </c>
      <c r="AM107" s="53">
        <f>IF(Testing!D107="MT_LB",1,0)</f>
        <v>0</v>
      </c>
      <c r="AN107" s="52">
        <f>IF(Testing!D107="BMD",1,0)</f>
        <v>0</v>
      </c>
      <c r="AO107" s="52">
        <f>IF('Course-Grain Only Test'!C107="Tank",1,0)</f>
        <v>0</v>
      </c>
      <c r="AP107" s="52">
        <f>IF('Course-Grain Only Test'!C107="BMP",1,0)</f>
        <v>1</v>
      </c>
      <c r="AQ107" s="52">
        <f>IF('Course-Grain Only Test'!C107="BTR",1,0)</f>
        <v>0</v>
      </c>
      <c r="AR107" s="52">
        <f>IF('Course-Grain Only Test'!C107="Self Propelled Artillery",1,0)</f>
        <v>0</v>
      </c>
      <c r="AS107" s="52">
        <f>IF('Course-Grain Only Test'!C107="Air Defense",1,0)</f>
        <v>0</v>
      </c>
      <c r="AT107" s="52">
        <f>IF('Course-Grain Only Test'!C107="MT_LB",1,0)</f>
        <v>0</v>
      </c>
      <c r="AU107" s="52">
        <f>IF('Course-Grain Only Test'!C107="BMD",1,0)</f>
        <v>0</v>
      </c>
      <c r="AV107" s="52">
        <v>1</v>
      </c>
      <c r="AW107" s="52">
        <v>1</v>
      </c>
      <c r="AX107" s="52">
        <v>1</v>
      </c>
      <c r="AY107" s="52">
        <f t="shared" si="0"/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1</v>
      </c>
      <c r="BE107" s="52">
        <f>IF(AND(Testing!D107 = "Tank", 'Course-Grain Only Test'!C107 &lt;&gt; "Tank"),1,0)</f>
        <v>0</v>
      </c>
      <c r="BF107" s="52">
        <f>IF(AND(Testing!D107 = "BMP", 'Course-Grain Only Test'!C107 &lt;&gt; "BMP"),1,0)</f>
        <v>0</v>
      </c>
      <c r="BG107" s="52">
        <f>IF(AND(Testing!D107 = "BTR", 'Course-Grain Only Test'!C107 &lt;&gt; "BTR"),1,0)</f>
        <v>0</v>
      </c>
      <c r="BH107" s="52">
        <f>IF(AND(Testing!D107 = "Self Propelled Artilley", 'Course-Grain Only Test'!C107 &lt;&gt; "Self Propelled Artillery"),1,0)</f>
        <v>0</v>
      </c>
      <c r="BI107" s="52">
        <f>IF(AND(Testing!D107 = "Air Defense", 'Course-Grain Only Test'!C107 &lt;&gt; "Air Defense"),1,0)</f>
        <v>0</v>
      </c>
      <c r="BJ107" s="52">
        <f>IF(AND(Testing!D107 = "MT_LB", 'Course-Grain Only Test'!C107 &lt;&gt; "MT_LB"),1,0)</f>
        <v>0</v>
      </c>
      <c r="BK107" s="52">
        <f>IF(AND(Testing!D107 = "BMD", 'Course-Grain Only Test'!C107 &lt;&gt; "BMD"),1,0)</f>
        <v>0</v>
      </c>
      <c r="BL107" s="52">
        <f>IF(Testing!E107="2S19_MSTA",1,0)</f>
        <v>0</v>
      </c>
      <c r="BM107" s="54">
        <f>IF(Testing!E107="30N6E",1,0)</f>
        <v>0</v>
      </c>
      <c r="BN107" s="52">
        <f>IF(Testing!E107="BM-30",1,0)</f>
        <v>0</v>
      </c>
      <c r="BO107" s="52">
        <f>IF(Testing!E107="BMD",1,0)</f>
        <v>0</v>
      </c>
      <c r="BP107" s="52">
        <f>IF(Testing!E107="BMP-1",1,0)</f>
        <v>1</v>
      </c>
      <c r="BQ107" s="52">
        <f>IF(Testing!E107="BMP-2",1,0)</f>
        <v>0</v>
      </c>
      <c r="BR107" s="52">
        <f>IF(Testing!E107="BMP-T15",1,0)</f>
        <v>0</v>
      </c>
      <c r="BS107" s="54">
        <f>IF(Testing!E107="BRDM",1,0)</f>
        <v>0</v>
      </c>
      <c r="BT107" s="54">
        <f>IF(Testing!E107="BTR-60",1,0)</f>
        <v>0</v>
      </c>
      <c r="BU107" s="52">
        <f>IF(Testing!E107="BTR-70",1,0)</f>
        <v>0</v>
      </c>
      <c r="BV107" s="52">
        <f>IF(Testing!E107="BTR-80",1,0)</f>
        <v>0</v>
      </c>
      <c r="BW107" s="52">
        <f>IF(Testing!E107="D-30",1,0)</f>
        <v>0</v>
      </c>
      <c r="BX107" s="52">
        <f>IF(Testing!E107="Iskander",1,0)</f>
        <v>0</v>
      </c>
      <c r="BY107" s="52">
        <f>IF(Testing!E107="MT_LB",1,0)</f>
        <v>0</v>
      </c>
      <c r="BZ107" s="52">
        <f>IF(Testing!E107="Pantsir-S1",1,0)</f>
        <v>0</v>
      </c>
      <c r="CA107" s="52">
        <f>IF(Testing!E107="Rs-24",1,0)</f>
        <v>0</v>
      </c>
      <c r="CB107" s="52">
        <f>IF(Testing!E107="T-14",1,0)</f>
        <v>0</v>
      </c>
      <c r="CC107" s="52">
        <f>IF(Testing!E107="T-62",1,0)</f>
        <v>0</v>
      </c>
      <c r="CD107" s="52">
        <f>IF(Testing!E107="T-64",1,0)</f>
        <v>0</v>
      </c>
      <c r="CE107" s="52">
        <f>IF(Testing!E107="T-72",1,0)</f>
        <v>0</v>
      </c>
      <c r="CF107" s="52">
        <f>IF(Testing!E107="T-80",1,0)</f>
        <v>0</v>
      </c>
      <c r="CG107" s="52">
        <f>IF(Testing!E107="T-90",1,0)</f>
        <v>0</v>
      </c>
      <c r="CH107" s="52">
        <f>IF(Testing!E107="Tornado",1,0)</f>
        <v>0</v>
      </c>
      <c r="CI107" s="52">
        <f>IF(Testing!E107="TOS-1",1,0)</f>
        <v>0</v>
      </c>
    </row>
    <row r="108" spans="1:87" ht="15">
      <c r="A108" s="49" t="s">
        <v>1720</v>
      </c>
      <c r="B108" s="50">
        <v>0</v>
      </c>
      <c r="C108" s="50">
        <v>1</v>
      </c>
      <c r="D108" s="50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1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  <c r="AC108" s="51">
        <v>0</v>
      </c>
      <c r="AD108" s="51">
        <v>0</v>
      </c>
      <c r="AE108" s="51">
        <v>0</v>
      </c>
      <c r="AF108" s="51">
        <v>0</v>
      </c>
      <c r="AG108" s="51">
        <v>0</v>
      </c>
      <c r="AH108" s="52">
        <f>IF(Testing!D108="Tank",1,0)</f>
        <v>0</v>
      </c>
      <c r="AI108" s="52">
        <f>IF(Testing!D108="BMP",1,0)</f>
        <v>0</v>
      </c>
      <c r="AJ108" s="52">
        <f>IF(Testing!D108="BTR",1,0)</f>
        <v>0</v>
      </c>
      <c r="AK108" s="52">
        <f>IF(Testing!D108="Self Propelled Artillery",1,0)</f>
        <v>0</v>
      </c>
      <c r="AL108" s="53">
        <f>IF(Testing!D108="Air Defense",1,0)</f>
        <v>0</v>
      </c>
      <c r="AM108" s="53">
        <f>IF(Testing!D108="MT_LB",1,0)</f>
        <v>1</v>
      </c>
      <c r="AN108" s="52">
        <f>IF(Testing!D108="BMD",1,0)</f>
        <v>0</v>
      </c>
      <c r="AO108" s="52">
        <f>IF('Course-Grain Only Test'!C108="Tank",1,0)</f>
        <v>0</v>
      </c>
      <c r="AP108" s="52">
        <f>IF('Course-Grain Only Test'!C108="BMP",1,0)</f>
        <v>0</v>
      </c>
      <c r="AQ108" s="52">
        <f>IF('Course-Grain Only Test'!C108="BTR",1,0)</f>
        <v>0</v>
      </c>
      <c r="AR108" s="52">
        <f>IF('Course-Grain Only Test'!C108="Self Propelled Artillery",1,0)</f>
        <v>0</v>
      </c>
      <c r="AS108" s="52">
        <f>IF('Course-Grain Only Test'!C108="Air Defense",1,0)</f>
        <v>0</v>
      </c>
      <c r="AT108" s="52">
        <f>IF('Course-Grain Only Test'!C108="MT_LB",1,0)</f>
        <v>1</v>
      </c>
      <c r="AU108" s="52">
        <f>IF('Course-Grain Only Test'!C108="BMD",1,0)</f>
        <v>0</v>
      </c>
      <c r="AV108" s="52">
        <v>1</v>
      </c>
      <c r="AW108" s="52">
        <v>1</v>
      </c>
      <c r="AX108" s="52">
        <v>1</v>
      </c>
      <c r="AY108" s="52">
        <f t="shared" si="0"/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1</v>
      </c>
      <c r="BE108" s="52">
        <f>IF(AND(Testing!D108 = "Tank", 'Course-Grain Only Test'!C108 &lt;&gt; "Tank"),1,0)</f>
        <v>0</v>
      </c>
      <c r="BF108" s="52">
        <f>IF(AND(Testing!D108 = "BMP", 'Course-Grain Only Test'!C108 &lt;&gt; "BMP"),1,0)</f>
        <v>0</v>
      </c>
      <c r="BG108" s="52">
        <f>IF(AND(Testing!D108 = "BTR", 'Course-Grain Only Test'!C108 &lt;&gt; "BTR"),1,0)</f>
        <v>0</v>
      </c>
      <c r="BH108" s="52">
        <f>IF(AND(Testing!D108 = "Self Propelled Artilley", 'Course-Grain Only Test'!C108 &lt;&gt; "Self Propelled Artillery"),1,0)</f>
        <v>0</v>
      </c>
      <c r="BI108" s="52">
        <f>IF(AND(Testing!D108 = "Air Defense", 'Course-Grain Only Test'!C108 &lt;&gt; "Air Defense"),1,0)</f>
        <v>0</v>
      </c>
      <c r="BJ108" s="52">
        <f>IF(AND(Testing!D108 = "MT_LB", 'Course-Grain Only Test'!C108 &lt;&gt; "MT_LB"),1,0)</f>
        <v>0</v>
      </c>
      <c r="BK108" s="52">
        <f>IF(AND(Testing!D108 = "BMD", 'Course-Grain Only Test'!C108 &lt;&gt; "BMD"),1,0)</f>
        <v>0</v>
      </c>
      <c r="BL108" s="52">
        <f>IF(Testing!E108="2S19_MSTA",1,0)</f>
        <v>0</v>
      </c>
      <c r="BM108" s="54">
        <f>IF(Testing!E108="30N6E",1,0)</f>
        <v>0</v>
      </c>
      <c r="BN108" s="52">
        <f>IF(Testing!E108="BM-30",1,0)</f>
        <v>0</v>
      </c>
      <c r="BO108" s="52">
        <f>IF(Testing!E108="BMD",1,0)</f>
        <v>0</v>
      </c>
      <c r="BP108" s="52">
        <f>IF(Testing!E108="BMP-1",1,0)</f>
        <v>0</v>
      </c>
      <c r="BQ108" s="52">
        <f>IF(Testing!E108="BMP-2",1,0)</f>
        <v>0</v>
      </c>
      <c r="BR108" s="52">
        <f>IF(Testing!E108="BMP-T15",1,0)</f>
        <v>0</v>
      </c>
      <c r="BS108" s="54">
        <f>IF(Testing!E108="BRDM",1,0)</f>
        <v>0</v>
      </c>
      <c r="BT108" s="54">
        <f>IF(Testing!E108="BTR-60",1,0)</f>
        <v>0</v>
      </c>
      <c r="BU108" s="52">
        <f>IF(Testing!E108="BTR-70",1,0)</f>
        <v>0</v>
      </c>
      <c r="BV108" s="52">
        <f>IF(Testing!E108="BTR-80",1,0)</f>
        <v>0</v>
      </c>
      <c r="BW108" s="52">
        <f>IF(Testing!E108="D-30",1,0)</f>
        <v>0</v>
      </c>
      <c r="BX108" s="52">
        <f>IF(Testing!E108="Iskander",1,0)</f>
        <v>0</v>
      </c>
      <c r="BY108" s="52">
        <f>IF(Testing!E108="MT_LB",1,0)</f>
        <v>1</v>
      </c>
      <c r="BZ108" s="52">
        <f>IF(Testing!E108="Pantsir-S1",1,0)</f>
        <v>0</v>
      </c>
      <c r="CA108" s="52">
        <f>IF(Testing!E108="Rs-24",1,0)</f>
        <v>0</v>
      </c>
      <c r="CB108" s="52">
        <f>IF(Testing!E108="T-14",1,0)</f>
        <v>0</v>
      </c>
      <c r="CC108" s="52">
        <f>IF(Testing!E108="T-62",1,0)</f>
        <v>0</v>
      </c>
      <c r="CD108" s="52">
        <f>IF(Testing!E108="T-64",1,0)</f>
        <v>0</v>
      </c>
      <c r="CE108" s="52">
        <f>IF(Testing!E108="T-72",1,0)</f>
        <v>0</v>
      </c>
      <c r="CF108" s="52">
        <f>IF(Testing!E108="T-80",1,0)</f>
        <v>0</v>
      </c>
      <c r="CG108" s="52">
        <f>IF(Testing!E108="T-90",1,0)</f>
        <v>0</v>
      </c>
      <c r="CH108" s="52">
        <f>IF(Testing!E108="Tornado",1,0)</f>
        <v>0</v>
      </c>
      <c r="CI108" s="52">
        <f>IF(Testing!E108="TOS-1",1,0)</f>
        <v>0</v>
      </c>
    </row>
    <row r="109" spans="1:87" ht="15">
      <c r="A109" s="49" t="s">
        <v>1699</v>
      </c>
      <c r="B109" s="50">
        <v>0</v>
      </c>
      <c r="C109" s="50">
        <v>1</v>
      </c>
      <c r="D109" s="50">
        <v>0</v>
      </c>
      <c r="E109" s="51">
        <v>0</v>
      </c>
      <c r="F109" s="51">
        <v>0</v>
      </c>
      <c r="G109" s="51">
        <v>0</v>
      </c>
      <c r="H109" s="51">
        <v>1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1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  <c r="AC109" s="51">
        <v>0</v>
      </c>
      <c r="AD109" s="51">
        <v>0</v>
      </c>
      <c r="AE109" s="51">
        <v>0</v>
      </c>
      <c r="AF109" s="51">
        <v>0</v>
      </c>
      <c r="AG109" s="51">
        <v>0</v>
      </c>
      <c r="AH109" s="52">
        <f>IF(Testing!D109="Tank",1,0)</f>
        <v>0</v>
      </c>
      <c r="AI109" s="52">
        <f>IF(Testing!D109="BMP",1,0)</f>
        <v>0</v>
      </c>
      <c r="AJ109" s="52">
        <f>IF(Testing!D109="BTR",1,0)</f>
        <v>1</v>
      </c>
      <c r="AK109" s="52">
        <f>IF(Testing!D109="Self Propelled Artillery",1,0)</f>
        <v>0</v>
      </c>
      <c r="AL109" s="53">
        <f>IF(Testing!D109="Air Defense",1,0)</f>
        <v>0</v>
      </c>
      <c r="AM109" s="53">
        <f>IF(Testing!D109="MT_LB",1,0)</f>
        <v>0</v>
      </c>
      <c r="AN109" s="52">
        <f>IF(Testing!D109="BMD",1,0)</f>
        <v>0</v>
      </c>
      <c r="AO109" s="52">
        <f>IF('Course-Grain Only Test'!C109="Tank",1,0)</f>
        <v>0</v>
      </c>
      <c r="AP109" s="52">
        <f>IF('Course-Grain Only Test'!C109="BMP",1,0)</f>
        <v>0</v>
      </c>
      <c r="AQ109" s="52">
        <f>IF('Course-Grain Only Test'!C109="BTR",1,0)</f>
        <v>1</v>
      </c>
      <c r="AR109" s="52">
        <f>IF('Course-Grain Only Test'!C109="Self Propelled Artillery",1,0)</f>
        <v>0</v>
      </c>
      <c r="AS109" s="52">
        <f>IF('Course-Grain Only Test'!C109="Air Defense",1,0)</f>
        <v>0</v>
      </c>
      <c r="AT109" s="52">
        <f>IF('Course-Grain Only Test'!C109="MT_LB",1,0)</f>
        <v>0</v>
      </c>
      <c r="AU109" s="52">
        <f>IF('Course-Grain Only Test'!C109="BMD",1,0)</f>
        <v>0</v>
      </c>
      <c r="AV109" s="52">
        <v>0</v>
      </c>
      <c r="AW109" s="52">
        <v>0</v>
      </c>
      <c r="AX109" s="52">
        <v>1</v>
      </c>
      <c r="AY109" s="52">
        <f t="shared" si="0"/>
        <v>1</v>
      </c>
      <c r="AZ109" s="52">
        <v>0</v>
      </c>
      <c r="BA109" s="52">
        <v>0</v>
      </c>
      <c r="BB109" s="52">
        <v>0</v>
      </c>
      <c r="BC109" s="52">
        <v>0</v>
      </c>
      <c r="BD109" s="52">
        <v>1</v>
      </c>
      <c r="BE109" s="52">
        <f>IF(AND(Testing!D109 = "Tank", 'Course-Grain Only Test'!C109 &lt;&gt; "Tank"),1,0)</f>
        <v>0</v>
      </c>
      <c r="BF109" s="52">
        <f>IF(AND(Testing!D109 = "BMP", 'Course-Grain Only Test'!C109 &lt;&gt; "BMP"),1,0)</f>
        <v>0</v>
      </c>
      <c r="BG109" s="52">
        <f>IF(AND(Testing!D109 = "BTR", 'Course-Grain Only Test'!C109 &lt;&gt; "BTR"),1,0)</f>
        <v>0</v>
      </c>
      <c r="BH109" s="52">
        <f>IF(AND(Testing!D109 = "Self Propelled Artilley", 'Course-Grain Only Test'!C109 &lt;&gt; "Self Propelled Artillery"),1,0)</f>
        <v>0</v>
      </c>
      <c r="BI109" s="52">
        <f>IF(AND(Testing!D109 = "Air Defense", 'Course-Grain Only Test'!C109 &lt;&gt; "Air Defense"),1,0)</f>
        <v>0</v>
      </c>
      <c r="BJ109" s="52">
        <f>IF(AND(Testing!D109 = "MT_LB", 'Course-Grain Only Test'!C109 &lt;&gt; "MT_LB"),1,0)</f>
        <v>0</v>
      </c>
      <c r="BK109" s="52">
        <f>IF(AND(Testing!D109 = "BMD", 'Course-Grain Only Test'!C109 &lt;&gt; "BMD"),1,0)</f>
        <v>0</v>
      </c>
      <c r="BL109" s="52">
        <f>IF(Testing!E109="2S19_MSTA",1,0)</f>
        <v>0</v>
      </c>
      <c r="BM109" s="54">
        <f>IF(Testing!E109="30N6E",1,0)</f>
        <v>0</v>
      </c>
      <c r="BN109" s="52">
        <f>IF(Testing!E109="BM-30",1,0)</f>
        <v>0</v>
      </c>
      <c r="BO109" s="52">
        <f>IF(Testing!E109="BMD",1,0)</f>
        <v>0</v>
      </c>
      <c r="BP109" s="52">
        <f>IF(Testing!E109="BMP-1",1,0)</f>
        <v>0</v>
      </c>
      <c r="BQ109" s="52">
        <f>IF(Testing!E109="BMP-2",1,0)</f>
        <v>0</v>
      </c>
      <c r="BR109" s="52">
        <f>IF(Testing!E109="BMP-T15",1,0)</f>
        <v>0</v>
      </c>
      <c r="BS109" s="54">
        <f>IF(Testing!E109="BRDM",1,0)</f>
        <v>0</v>
      </c>
      <c r="BT109" s="54">
        <f>IF(Testing!E109="BTR-60",1,0)</f>
        <v>0</v>
      </c>
      <c r="BU109" s="52">
        <f>IF(Testing!E109="BTR-70",1,0)</f>
        <v>1</v>
      </c>
      <c r="BV109" s="52">
        <f>IF(Testing!E109="BTR-80",1,0)</f>
        <v>0</v>
      </c>
      <c r="BW109" s="52">
        <f>IF(Testing!E109="D-30",1,0)</f>
        <v>0</v>
      </c>
      <c r="BX109" s="52">
        <f>IF(Testing!E109="Iskander",1,0)</f>
        <v>0</v>
      </c>
      <c r="BY109" s="52">
        <f>IF(Testing!E109="MT_LB",1,0)</f>
        <v>0</v>
      </c>
      <c r="BZ109" s="52">
        <f>IF(Testing!E109="Pantsir-S1",1,0)</f>
        <v>0</v>
      </c>
      <c r="CA109" s="52">
        <f>IF(Testing!E109="Rs-24",1,0)</f>
        <v>0</v>
      </c>
      <c r="CB109" s="52">
        <f>IF(Testing!E109="T-14",1,0)</f>
        <v>0</v>
      </c>
      <c r="CC109" s="52">
        <f>IF(Testing!E109="T-62",1,0)</f>
        <v>0</v>
      </c>
      <c r="CD109" s="52">
        <f>IF(Testing!E109="T-64",1,0)</f>
        <v>0</v>
      </c>
      <c r="CE109" s="52">
        <f>IF(Testing!E109="T-72",1,0)</f>
        <v>0</v>
      </c>
      <c r="CF109" s="52">
        <f>IF(Testing!E109="T-80",1,0)</f>
        <v>0</v>
      </c>
      <c r="CG109" s="52">
        <f>IF(Testing!E109="T-90",1,0)</f>
        <v>0</v>
      </c>
      <c r="CH109" s="52">
        <f>IF(Testing!E109="Tornado",1,0)</f>
        <v>0</v>
      </c>
      <c r="CI109" s="52">
        <f>IF(Testing!E109="TOS-1",1,0)</f>
        <v>0</v>
      </c>
    </row>
    <row r="110" spans="1:87" ht="15">
      <c r="A110" s="49" t="s">
        <v>1762</v>
      </c>
      <c r="B110" s="50">
        <v>0</v>
      </c>
      <c r="C110" s="50">
        <v>1</v>
      </c>
      <c r="D110" s="50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1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  <c r="T110" s="51">
        <v>0</v>
      </c>
      <c r="U110" s="51">
        <v>0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  <c r="AC110" s="51">
        <v>0</v>
      </c>
      <c r="AD110" s="51">
        <v>1</v>
      </c>
      <c r="AE110" s="51">
        <v>0</v>
      </c>
      <c r="AF110" s="51">
        <v>0</v>
      </c>
      <c r="AG110" s="51">
        <v>0</v>
      </c>
      <c r="AH110" s="52">
        <f>IF(Testing!D110="Tank",1,0)</f>
        <v>1</v>
      </c>
      <c r="AI110" s="52">
        <f>IF(Testing!D110="BMP",1,0)</f>
        <v>0</v>
      </c>
      <c r="AJ110" s="52">
        <f>IF(Testing!D110="BTR",1,0)</f>
        <v>0</v>
      </c>
      <c r="AK110" s="52">
        <f>IF(Testing!D110="Self Propelled Artillery",1,0)</f>
        <v>0</v>
      </c>
      <c r="AL110" s="53">
        <f>IF(Testing!D110="Air Defense",1,0)</f>
        <v>0</v>
      </c>
      <c r="AM110" s="53">
        <f>IF(Testing!D110="MT_LB",1,0)</f>
        <v>0</v>
      </c>
      <c r="AN110" s="52">
        <f>IF(Testing!D110="BMD",1,0)</f>
        <v>0</v>
      </c>
      <c r="AO110" s="52">
        <f>IF('Course-Grain Only Test'!C110="Tank",1,0)</f>
        <v>1</v>
      </c>
      <c r="AP110" s="52">
        <f>IF('Course-Grain Only Test'!C110="BMP",1,0)</f>
        <v>0</v>
      </c>
      <c r="AQ110" s="52">
        <f>IF('Course-Grain Only Test'!C110="BTR",1,0)</f>
        <v>0</v>
      </c>
      <c r="AR110" s="52">
        <f>IF('Course-Grain Only Test'!C110="Self Propelled Artillery",1,0)</f>
        <v>0</v>
      </c>
      <c r="AS110" s="52">
        <f>IF('Course-Grain Only Test'!C110="Air Defense",1,0)</f>
        <v>0</v>
      </c>
      <c r="AT110" s="52">
        <f>IF('Course-Grain Only Test'!C110="MT_LB",1,0)</f>
        <v>0</v>
      </c>
      <c r="AU110" s="52">
        <f>IF('Course-Grain Only Test'!C110="BMD",1,0)</f>
        <v>0</v>
      </c>
      <c r="AV110" s="52">
        <v>1</v>
      </c>
      <c r="AW110" s="52">
        <v>1</v>
      </c>
      <c r="AX110" s="52">
        <v>1</v>
      </c>
      <c r="AY110" s="52">
        <f t="shared" si="0"/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1</v>
      </c>
      <c r="BE110" s="52">
        <f>IF(AND(Testing!D110 = "Tank", 'Course-Grain Only Test'!C110 &lt;&gt; "Tank"),1,0)</f>
        <v>0</v>
      </c>
      <c r="BF110" s="52">
        <f>IF(AND(Testing!D110 = "BMP", 'Course-Grain Only Test'!C110 &lt;&gt; "BMP"),1,0)</f>
        <v>0</v>
      </c>
      <c r="BG110" s="52">
        <f>IF(AND(Testing!D110 = "BTR", 'Course-Grain Only Test'!C110 &lt;&gt; "BTR"),1,0)</f>
        <v>0</v>
      </c>
      <c r="BH110" s="52">
        <f>IF(AND(Testing!D110 = "Self Propelled Artilley", 'Course-Grain Only Test'!C110 &lt;&gt; "Self Propelled Artillery"),1,0)</f>
        <v>0</v>
      </c>
      <c r="BI110" s="52">
        <f>IF(AND(Testing!D110 = "Air Defense", 'Course-Grain Only Test'!C110 &lt;&gt; "Air Defense"),1,0)</f>
        <v>0</v>
      </c>
      <c r="BJ110" s="52">
        <f>IF(AND(Testing!D110 = "MT_LB", 'Course-Grain Only Test'!C110 &lt;&gt; "MT_LB"),1,0)</f>
        <v>0</v>
      </c>
      <c r="BK110" s="52">
        <f>IF(AND(Testing!D110 = "BMD", 'Course-Grain Only Test'!C110 &lt;&gt; "BMD"),1,0)</f>
        <v>0</v>
      </c>
      <c r="BL110" s="52">
        <f>IF(Testing!E110="2S19_MSTA",1,0)</f>
        <v>0</v>
      </c>
      <c r="BM110" s="54">
        <f>IF(Testing!E110="30N6E",1,0)</f>
        <v>0</v>
      </c>
      <c r="BN110" s="52">
        <f>IF(Testing!E110="BM-30",1,0)</f>
        <v>0</v>
      </c>
      <c r="BO110" s="52">
        <f>IF(Testing!E110="BMD",1,0)</f>
        <v>0</v>
      </c>
      <c r="BP110" s="52">
        <f>IF(Testing!E110="BMP-1",1,0)</f>
        <v>0</v>
      </c>
      <c r="BQ110" s="52">
        <f>IF(Testing!E110="BMP-2",1,0)</f>
        <v>0</v>
      </c>
      <c r="BR110" s="52">
        <f>IF(Testing!E110="BMP-T15",1,0)</f>
        <v>0</v>
      </c>
      <c r="BS110" s="54">
        <f>IF(Testing!E110="BRDM",1,0)</f>
        <v>0</v>
      </c>
      <c r="BT110" s="54">
        <f>IF(Testing!E110="BTR-60",1,0)</f>
        <v>0</v>
      </c>
      <c r="BU110" s="52">
        <f>IF(Testing!E110="BTR-70",1,0)</f>
        <v>0</v>
      </c>
      <c r="BV110" s="52">
        <f>IF(Testing!E110="BTR-80",1,0)</f>
        <v>0</v>
      </c>
      <c r="BW110" s="52">
        <f>IF(Testing!E110="D-30",1,0)</f>
        <v>0</v>
      </c>
      <c r="BX110" s="52">
        <f>IF(Testing!E110="Iskander",1,0)</f>
        <v>0</v>
      </c>
      <c r="BY110" s="52">
        <f>IF(Testing!E110="MT_LB",1,0)</f>
        <v>0</v>
      </c>
      <c r="BZ110" s="52">
        <f>IF(Testing!E110="Pantsir-S1",1,0)</f>
        <v>0</v>
      </c>
      <c r="CA110" s="52">
        <f>IF(Testing!E110="Rs-24",1,0)</f>
        <v>0</v>
      </c>
      <c r="CB110" s="52">
        <f>IF(Testing!E110="T-14",1,0)</f>
        <v>0</v>
      </c>
      <c r="CC110" s="52">
        <f>IF(Testing!E110="T-62",1,0)</f>
        <v>0</v>
      </c>
      <c r="CD110" s="52">
        <f>IF(Testing!E110="T-64",1,0)</f>
        <v>1</v>
      </c>
      <c r="CE110" s="52">
        <f>IF(Testing!E110="T-72",1,0)</f>
        <v>0</v>
      </c>
      <c r="CF110" s="52">
        <f>IF(Testing!E110="T-80",1,0)</f>
        <v>0</v>
      </c>
      <c r="CG110" s="52">
        <f>IF(Testing!E110="T-90",1,0)</f>
        <v>0</v>
      </c>
      <c r="CH110" s="52">
        <f>IF(Testing!E110="Tornado",1,0)</f>
        <v>0</v>
      </c>
      <c r="CI110" s="52">
        <f>IF(Testing!E110="TOS-1",1,0)</f>
        <v>0</v>
      </c>
    </row>
    <row r="111" spans="1:87" ht="15">
      <c r="A111" s="49" t="s">
        <v>1673</v>
      </c>
      <c r="B111" s="50">
        <v>0</v>
      </c>
      <c r="C111" s="50">
        <v>1</v>
      </c>
      <c r="D111" s="50">
        <v>0</v>
      </c>
      <c r="E111" s="51">
        <v>0</v>
      </c>
      <c r="F111" s="51">
        <v>0</v>
      </c>
      <c r="G111" s="51">
        <v>1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1</v>
      </c>
      <c r="R111" s="51">
        <v>0</v>
      </c>
      <c r="S111" s="51">
        <v>0</v>
      </c>
      <c r="T111" s="51">
        <v>0</v>
      </c>
      <c r="U111" s="51">
        <v>0</v>
      </c>
      <c r="V111" s="51">
        <v>0</v>
      </c>
      <c r="W111" s="51">
        <v>0</v>
      </c>
      <c r="X111" s="51">
        <v>0</v>
      </c>
      <c r="Y111" s="51">
        <v>0</v>
      </c>
      <c r="Z111" s="51">
        <v>0</v>
      </c>
      <c r="AA111" s="51">
        <v>0</v>
      </c>
      <c r="AB111" s="51">
        <v>0</v>
      </c>
      <c r="AC111" s="51">
        <v>0</v>
      </c>
      <c r="AD111" s="51">
        <v>0</v>
      </c>
      <c r="AE111" s="51">
        <v>0</v>
      </c>
      <c r="AF111" s="51">
        <v>0</v>
      </c>
      <c r="AG111" s="51">
        <v>0</v>
      </c>
      <c r="AH111" s="52">
        <f>IF(Testing!D111="Tank",1,0)</f>
        <v>0</v>
      </c>
      <c r="AI111" s="52">
        <f>IF(Testing!D111="BMP",1,0)</f>
        <v>1</v>
      </c>
      <c r="AJ111" s="52">
        <f>IF(Testing!D111="BTR",1,0)</f>
        <v>0</v>
      </c>
      <c r="AK111" s="52">
        <f>IF(Testing!D111="Self Propelled Artillery",1,0)</f>
        <v>0</v>
      </c>
      <c r="AL111" s="53">
        <f>IF(Testing!D111="Air Defense",1,0)</f>
        <v>0</v>
      </c>
      <c r="AM111" s="53">
        <f>IF(Testing!D111="MT_LB",1,0)</f>
        <v>0</v>
      </c>
      <c r="AN111" s="52">
        <f>IF(Testing!D111="BMD",1,0)</f>
        <v>0</v>
      </c>
      <c r="AO111" s="52">
        <f>IF('Course-Grain Only Test'!C111="Tank",1,0)</f>
        <v>0</v>
      </c>
      <c r="AP111" s="52">
        <f>IF('Course-Grain Only Test'!C111="BMP",1,0)</f>
        <v>1</v>
      </c>
      <c r="AQ111" s="52">
        <f>IF('Course-Grain Only Test'!C111="BTR",1,0)</f>
        <v>0</v>
      </c>
      <c r="AR111" s="52">
        <f>IF('Course-Grain Only Test'!C111="Self Propelled Artillery",1,0)</f>
        <v>0</v>
      </c>
      <c r="AS111" s="52">
        <f>IF('Course-Grain Only Test'!C111="Air Defense",1,0)</f>
        <v>0</v>
      </c>
      <c r="AT111" s="52">
        <f>IF('Course-Grain Only Test'!C111="MT_LB",1,0)</f>
        <v>0</v>
      </c>
      <c r="AU111" s="52">
        <f>IF('Course-Grain Only Test'!C111="BMD",1,0)</f>
        <v>0</v>
      </c>
      <c r="AV111" s="52">
        <v>1</v>
      </c>
      <c r="AW111" s="52">
        <v>1</v>
      </c>
      <c r="AX111" s="52">
        <v>1</v>
      </c>
      <c r="AY111" s="52">
        <f t="shared" si="0"/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1</v>
      </c>
      <c r="BE111" s="52">
        <f>IF(AND(Testing!D111 = "Tank", 'Course-Grain Only Test'!C111 &lt;&gt; "Tank"),1,0)</f>
        <v>0</v>
      </c>
      <c r="BF111" s="52">
        <f>IF(AND(Testing!D111 = "BMP", 'Course-Grain Only Test'!C111 &lt;&gt; "BMP"),1,0)</f>
        <v>0</v>
      </c>
      <c r="BG111" s="52">
        <f>IF(AND(Testing!D111 = "BTR", 'Course-Grain Only Test'!C111 &lt;&gt; "BTR"),1,0)</f>
        <v>0</v>
      </c>
      <c r="BH111" s="52">
        <f>IF(AND(Testing!D111 = "Self Propelled Artilley", 'Course-Grain Only Test'!C111 &lt;&gt; "Self Propelled Artillery"),1,0)</f>
        <v>0</v>
      </c>
      <c r="BI111" s="52">
        <f>IF(AND(Testing!D111 = "Air Defense", 'Course-Grain Only Test'!C111 &lt;&gt; "Air Defense"),1,0)</f>
        <v>0</v>
      </c>
      <c r="BJ111" s="52">
        <f>IF(AND(Testing!D111 = "MT_LB", 'Course-Grain Only Test'!C111 &lt;&gt; "MT_LB"),1,0)</f>
        <v>0</v>
      </c>
      <c r="BK111" s="52">
        <f>IF(AND(Testing!D111 = "BMD", 'Course-Grain Only Test'!C111 &lt;&gt; "BMD"),1,0)</f>
        <v>0</v>
      </c>
      <c r="BL111" s="52">
        <f>IF(Testing!E111="2S19_MSTA",1,0)</f>
        <v>0</v>
      </c>
      <c r="BM111" s="54">
        <f>IF(Testing!E111="30N6E",1,0)</f>
        <v>0</v>
      </c>
      <c r="BN111" s="52">
        <f>IF(Testing!E111="BM-30",1,0)</f>
        <v>0</v>
      </c>
      <c r="BO111" s="52">
        <f>IF(Testing!E111="BMD",1,0)</f>
        <v>0</v>
      </c>
      <c r="BP111" s="52">
        <f>IF(Testing!E111="BMP-1",1,0)</f>
        <v>0</v>
      </c>
      <c r="BQ111" s="52">
        <f>IF(Testing!E111="BMP-2",1,0)</f>
        <v>1</v>
      </c>
      <c r="BR111" s="52">
        <f>IF(Testing!E111="BMP-T15",1,0)</f>
        <v>0</v>
      </c>
      <c r="BS111" s="54">
        <f>IF(Testing!E111="BRDM",1,0)</f>
        <v>0</v>
      </c>
      <c r="BT111" s="54">
        <f>IF(Testing!E111="BTR-60",1,0)</f>
        <v>0</v>
      </c>
      <c r="BU111" s="52">
        <f>IF(Testing!E111="BTR-70",1,0)</f>
        <v>0</v>
      </c>
      <c r="BV111" s="52">
        <f>IF(Testing!E111="BTR-80",1,0)</f>
        <v>0</v>
      </c>
      <c r="BW111" s="52">
        <f>IF(Testing!E111="D-30",1,0)</f>
        <v>0</v>
      </c>
      <c r="BX111" s="52">
        <f>IF(Testing!E111="Iskander",1,0)</f>
        <v>0</v>
      </c>
      <c r="BY111" s="52">
        <f>IF(Testing!E111="MT_LB",1,0)</f>
        <v>0</v>
      </c>
      <c r="BZ111" s="52">
        <f>IF(Testing!E111="Pantsir-S1",1,0)</f>
        <v>0</v>
      </c>
      <c r="CA111" s="52">
        <f>IF(Testing!E111="Rs-24",1,0)</f>
        <v>0</v>
      </c>
      <c r="CB111" s="52">
        <f>IF(Testing!E111="T-14",1,0)</f>
        <v>0</v>
      </c>
      <c r="CC111" s="52">
        <f>IF(Testing!E111="T-62",1,0)</f>
        <v>0</v>
      </c>
      <c r="CD111" s="52">
        <f>IF(Testing!E111="T-64",1,0)</f>
        <v>0</v>
      </c>
      <c r="CE111" s="52">
        <f>IF(Testing!E111="T-72",1,0)</f>
        <v>0</v>
      </c>
      <c r="CF111" s="52">
        <f>IF(Testing!E111="T-80",1,0)</f>
        <v>0</v>
      </c>
      <c r="CG111" s="52">
        <f>IF(Testing!E111="T-90",1,0)</f>
        <v>0</v>
      </c>
      <c r="CH111" s="52">
        <f>IF(Testing!E111="Tornado",1,0)</f>
        <v>0</v>
      </c>
      <c r="CI111" s="52">
        <f>IF(Testing!E111="TOS-1",1,0)</f>
        <v>0</v>
      </c>
    </row>
    <row r="112" spans="1:87" ht="15">
      <c r="A112" s="49" t="s">
        <v>1721</v>
      </c>
      <c r="B112" s="50">
        <v>0</v>
      </c>
      <c r="C112" s="50">
        <v>1</v>
      </c>
      <c r="D112" s="50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1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0</v>
      </c>
      <c r="AA112" s="51">
        <v>0</v>
      </c>
      <c r="AB112" s="51">
        <v>0</v>
      </c>
      <c r="AC112" s="51">
        <v>0</v>
      </c>
      <c r="AD112" s="51">
        <v>0</v>
      </c>
      <c r="AE112" s="51">
        <v>0</v>
      </c>
      <c r="AF112" s="51">
        <v>0</v>
      </c>
      <c r="AG112" s="51">
        <v>0</v>
      </c>
      <c r="AH112" s="52">
        <f>IF(Testing!D112="Tank",1,0)</f>
        <v>0</v>
      </c>
      <c r="AI112" s="52">
        <f>IF(Testing!D112="BMP",1,0)</f>
        <v>0</v>
      </c>
      <c r="AJ112" s="52">
        <f>IF(Testing!D112="BTR",1,0)</f>
        <v>0</v>
      </c>
      <c r="AK112" s="52">
        <f>IF(Testing!D112="Self Propelled Artillery",1,0)</f>
        <v>0</v>
      </c>
      <c r="AL112" s="53">
        <f>IF(Testing!D112="Air Defense",1,0)</f>
        <v>0</v>
      </c>
      <c r="AM112" s="53">
        <f>IF(Testing!D112="MT_LB",1,0)</f>
        <v>1</v>
      </c>
      <c r="AN112" s="52">
        <f>IF(Testing!D112="BMD",1,0)</f>
        <v>0</v>
      </c>
      <c r="AO112" s="52">
        <f>IF('Course-Grain Only Test'!C112="Tank",1,0)</f>
        <v>0</v>
      </c>
      <c r="AP112" s="52">
        <f>IF('Course-Grain Only Test'!C112="BMP",1,0)</f>
        <v>0</v>
      </c>
      <c r="AQ112" s="52">
        <f>IF('Course-Grain Only Test'!C112="BTR",1,0)</f>
        <v>0</v>
      </c>
      <c r="AR112" s="52">
        <f>IF('Course-Grain Only Test'!C112="Self Propelled Artillery",1,0)</f>
        <v>0</v>
      </c>
      <c r="AS112" s="52">
        <f>IF('Course-Grain Only Test'!C112="Air Defense",1,0)</f>
        <v>0</v>
      </c>
      <c r="AT112" s="52">
        <f>IF('Course-Grain Only Test'!C112="MT_LB",1,0)</f>
        <v>1</v>
      </c>
      <c r="AU112" s="52">
        <f>IF('Course-Grain Only Test'!C112="BMD",1,0)</f>
        <v>0</v>
      </c>
      <c r="AV112" s="52">
        <v>1</v>
      </c>
      <c r="AW112" s="52">
        <v>1</v>
      </c>
      <c r="AX112" s="52">
        <v>1</v>
      </c>
      <c r="AY112" s="52">
        <f t="shared" si="0"/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1</v>
      </c>
      <c r="BE112" s="52">
        <f>IF(AND(Testing!D112 = "Tank", 'Course-Grain Only Test'!C112 &lt;&gt; "Tank"),1,0)</f>
        <v>0</v>
      </c>
      <c r="BF112" s="52">
        <f>IF(AND(Testing!D112 = "BMP", 'Course-Grain Only Test'!C112 &lt;&gt; "BMP"),1,0)</f>
        <v>0</v>
      </c>
      <c r="BG112" s="52">
        <f>IF(AND(Testing!D112 = "BTR", 'Course-Grain Only Test'!C112 &lt;&gt; "BTR"),1,0)</f>
        <v>0</v>
      </c>
      <c r="BH112" s="52">
        <f>IF(AND(Testing!D112 = "Self Propelled Artilley", 'Course-Grain Only Test'!C112 &lt;&gt; "Self Propelled Artillery"),1,0)</f>
        <v>0</v>
      </c>
      <c r="BI112" s="52">
        <f>IF(AND(Testing!D112 = "Air Defense", 'Course-Grain Only Test'!C112 &lt;&gt; "Air Defense"),1,0)</f>
        <v>0</v>
      </c>
      <c r="BJ112" s="52">
        <f>IF(AND(Testing!D112 = "MT_LB", 'Course-Grain Only Test'!C112 &lt;&gt; "MT_LB"),1,0)</f>
        <v>0</v>
      </c>
      <c r="BK112" s="52">
        <f>IF(AND(Testing!D112 = "BMD", 'Course-Grain Only Test'!C112 &lt;&gt; "BMD"),1,0)</f>
        <v>0</v>
      </c>
      <c r="BL112" s="52">
        <f>IF(Testing!E112="2S19_MSTA",1,0)</f>
        <v>0</v>
      </c>
      <c r="BM112" s="54">
        <f>IF(Testing!E112="30N6E",1,0)</f>
        <v>0</v>
      </c>
      <c r="BN112" s="52">
        <f>IF(Testing!E112="BM-30",1,0)</f>
        <v>0</v>
      </c>
      <c r="BO112" s="52">
        <f>IF(Testing!E112="BMD",1,0)</f>
        <v>0</v>
      </c>
      <c r="BP112" s="52">
        <f>IF(Testing!E112="BMP-1",1,0)</f>
        <v>0</v>
      </c>
      <c r="BQ112" s="52">
        <f>IF(Testing!E112="BMP-2",1,0)</f>
        <v>0</v>
      </c>
      <c r="BR112" s="52">
        <f>IF(Testing!E112="BMP-T15",1,0)</f>
        <v>0</v>
      </c>
      <c r="BS112" s="54">
        <f>IF(Testing!E112="BRDM",1,0)</f>
        <v>0</v>
      </c>
      <c r="BT112" s="54">
        <f>IF(Testing!E112="BTR-60",1,0)</f>
        <v>0</v>
      </c>
      <c r="BU112" s="52">
        <f>IF(Testing!E112="BTR-70",1,0)</f>
        <v>0</v>
      </c>
      <c r="BV112" s="52">
        <f>IF(Testing!E112="BTR-80",1,0)</f>
        <v>0</v>
      </c>
      <c r="BW112" s="52">
        <f>IF(Testing!E112="D-30",1,0)</f>
        <v>0</v>
      </c>
      <c r="BX112" s="52">
        <f>IF(Testing!E112="Iskander",1,0)</f>
        <v>0</v>
      </c>
      <c r="BY112" s="52">
        <f>IF(Testing!E112="MT_LB",1,0)</f>
        <v>1</v>
      </c>
      <c r="BZ112" s="52">
        <f>IF(Testing!E112="Pantsir-S1",1,0)</f>
        <v>0</v>
      </c>
      <c r="CA112" s="52">
        <f>IF(Testing!E112="Rs-24",1,0)</f>
        <v>0</v>
      </c>
      <c r="CB112" s="52">
        <f>IF(Testing!E112="T-14",1,0)</f>
        <v>0</v>
      </c>
      <c r="CC112" s="52">
        <f>IF(Testing!E112="T-62",1,0)</f>
        <v>0</v>
      </c>
      <c r="CD112" s="52">
        <f>IF(Testing!E112="T-64",1,0)</f>
        <v>0</v>
      </c>
      <c r="CE112" s="52">
        <f>IF(Testing!E112="T-72",1,0)</f>
        <v>0</v>
      </c>
      <c r="CF112" s="52">
        <f>IF(Testing!E112="T-80",1,0)</f>
        <v>0</v>
      </c>
      <c r="CG112" s="52">
        <f>IF(Testing!E112="T-90",1,0)</f>
        <v>0</v>
      </c>
      <c r="CH112" s="52">
        <f>IF(Testing!E112="Tornado",1,0)</f>
        <v>0</v>
      </c>
      <c r="CI112" s="52">
        <f>IF(Testing!E112="TOS-1",1,0)</f>
        <v>0</v>
      </c>
    </row>
    <row r="113" spans="1:87" ht="15">
      <c r="A113" s="49" t="s">
        <v>1700</v>
      </c>
      <c r="B113" s="50">
        <v>0</v>
      </c>
      <c r="C113" s="50">
        <v>1</v>
      </c>
      <c r="D113" s="50">
        <v>0</v>
      </c>
      <c r="E113" s="51">
        <v>0</v>
      </c>
      <c r="F113" s="51">
        <v>0</v>
      </c>
      <c r="G113" s="51">
        <v>0</v>
      </c>
      <c r="H113" s="51">
        <v>1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1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  <c r="AC113" s="51">
        <v>0</v>
      </c>
      <c r="AD113" s="51">
        <v>0</v>
      </c>
      <c r="AE113" s="51">
        <v>0</v>
      </c>
      <c r="AF113" s="51">
        <v>0</v>
      </c>
      <c r="AG113" s="51">
        <v>0</v>
      </c>
      <c r="AH113" s="52">
        <f>IF(Testing!D113="Tank",1,0)</f>
        <v>0</v>
      </c>
      <c r="AI113" s="52">
        <f>IF(Testing!D113="BMP",1,0)</f>
        <v>0</v>
      </c>
      <c r="AJ113" s="52">
        <f>IF(Testing!D113="BTR",1,0)</f>
        <v>1</v>
      </c>
      <c r="AK113" s="52">
        <f>IF(Testing!D113="Self Propelled Artillery",1,0)</f>
        <v>0</v>
      </c>
      <c r="AL113" s="53">
        <f>IF(Testing!D113="Air Defense",1,0)</f>
        <v>0</v>
      </c>
      <c r="AM113" s="53">
        <f>IF(Testing!D113="MT_LB",1,0)</f>
        <v>0</v>
      </c>
      <c r="AN113" s="52">
        <f>IF(Testing!D113="BMD",1,0)</f>
        <v>0</v>
      </c>
      <c r="AO113" s="52">
        <f>IF('Course-Grain Only Test'!C113="Tank",1,0)</f>
        <v>0</v>
      </c>
      <c r="AP113" s="52">
        <f>IF('Course-Grain Only Test'!C113="BMP",1,0)</f>
        <v>0</v>
      </c>
      <c r="AQ113" s="52">
        <f>IF('Course-Grain Only Test'!C113="BTR",1,0)</f>
        <v>1</v>
      </c>
      <c r="AR113" s="52">
        <f>IF('Course-Grain Only Test'!C113="Self Propelled Artillery",1,0)</f>
        <v>0</v>
      </c>
      <c r="AS113" s="52">
        <f>IF('Course-Grain Only Test'!C113="Air Defense",1,0)</f>
        <v>0</v>
      </c>
      <c r="AT113" s="52">
        <f>IF('Course-Grain Only Test'!C113="MT_LB",1,0)</f>
        <v>0</v>
      </c>
      <c r="AU113" s="52">
        <f>IF('Course-Grain Only Test'!C113="BMD",1,0)</f>
        <v>0</v>
      </c>
      <c r="AV113" s="52">
        <v>1</v>
      </c>
      <c r="AW113" s="52">
        <v>1</v>
      </c>
      <c r="AX113" s="52">
        <v>1</v>
      </c>
      <c r="AY113" s="52">
        <f t="shared" si="0"/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1</v>
      </c>
      <c r="BE113" s="52">
        <f>IF(AND(Testing!D113 = "Tank", 'Course-Grain Only Test'!C113 &lt;&gt; "Tank"),1,0)</f>
        <v>0</v>
      </c>
      <c r="BF113" s="52">
        <f>IF(AND(Testing!D113 = "BMP", 'Course-Grain Only Test'!C113 &lt;&gt; "BMP"),1,0)</f>
        <v>0</v>
      </c>
      <c r="BG113" s="52">
        <f>IF(AND(Testing!D113 = "BTR", 'Course-Grain Only Test'!C113 &lt;&gt; "BTR"),1,0)</f>
        <v>0</v>
      </c>
      <c r="BH113" s="52">
        <f>IF(AND(Testing!D113 = "Self Propelled Artilley", 'Course-Grain Only Test'!C113 &lt;&gt; "Self Propelled Artillery"),1,0)</f>
        <v>0</v>
      </c>
      <c r="BI113" s="52">
        <f>IF(AND(Testing!D113 = "Air Defense", 'Course-Grain Only Test'!C113 &lt;&gt; "Air Defense"),1,0)</f>
        <v>0</v>
      </c>
      <c r="BJ113" s="52">
        <f>IF(AND(Testing!D113 = "MT_LB", 'Course-Grain Only Test'!C113 &lt;&gt; "MT_LB"),1,0)</f>
        <v>0</v>
      </c>
      <c r="BK113" s="52">
        <f>IF(AND(Testing!D113 = "BMD", 'Course-Grain Only Test'!C113 &lt;&gt; "BMD"),1,0)</f>
        <v>0</v>
      </c>
      <c r="BL113" s="52">
        <f>IF(Testing!E113="2S19_MSTA",1,0)</f>
        <v>0</v>
      </c>
      <c r="BM113" s="54">
        <f>IF(Testing!E113="30N6E",1,0)</f>
        <v>0</v>
      </c>
      <c r="BN113" s="52">
        <f>IF(Testing!E113="BM-30",1,0)</f>
        <v>0</v>
      </c>
      <c r="BO113" s="52">
        <f>IF(Testing!E113="BMD",1,0)</f>
        <v>0</v>
      </c>
      <c r="BP113" s="52">
        <f>IF(Testing!E113="BMP-1",1,0)</f>
        <v>0</v>
      </c>
      <c r="BQ113" s="52">
        <f>IF(Testing!E113="BMP-2",1,0)</f>
        <v>0</v>
      </c>
      <c r="BR113" s="52">
        <f>IF(Testing!E113="BMP-T15",1,0)</f>
        <v>0</v>
      </c>
      <c r="BS113" s="54">
        <f>IF(Testing!E113="BRDM",1,0)</f>
        <v>0</v>
      </c>
      <c r="BT113" s="54">
        <f>IF(Testing!E113="BTR-60",1,0)</f>
        <v>0</v>
      </c>
      <c r="BU113" s="52">
        <f>IF(Testing!E113="BTR-70",1,0)</f>
        <v>1</v>
      </c>
      <c r="BV113" s="52">
        <f>IF(Testing!E113="BTR-80",1,0)</f>
        <v>0</v>
      </c>
      <c r="BW113" s="52">
        <f>IF(Testing!E113="D-30",1,0)</f>
        <v>0</v>
      </c>
      <c r="BX113" s="52">
        <f>IF(Testing!E113="Iskander",1,0)</f>
        <v>0</v>
      </c>
      <c r="BY113" s="52">
        <f>IF(Testing!E113="MT_LB",1,0)</f>
        <v>0</v>
      </c>
      <c r="BZ113" s="52">
        <f>IF(Testing!E113="Pantsir-S1",1,0)</f>
        <v>0</v>
      </c>
      <c r="CA113" s="52">
        <f>IF(Testing!E113="Rs-24",1,0)</f>
        <v>0</v>
      </c>
      <c r="CB113" s="52">
        <f>IF(Testing!E113="T-14",1,0)</f>
        <v>0</v>
      </c>
      <c r="CC113" s="52">
        <f>IF(Testing!E113="T-62",1,0)</f>
        <v>0</v>
      </c>
      <c r="CD113" s="52">
        <f>IF(Testing!E113="T-64",1,0)</f>
        <v>0</v>
      </c>
      <c r="CE113" s="52">
        <f>IF(Testing!E113="T-72",1,0)</f>
        <v>0</v>
      </c>
      <c r="CF113" s="52">
        <f>IF(Testing!E113="T-80",1,0)</f>
        <v>0</v>
      </c>
      <c r="CG113" s="52">
        <f>IF(Testing!E113="T-90",1,0)</f>
        <v>0</v>
      </c>
      <c r="CH113" s="52">
        <f>IF(Testing!E113="Tornado",1,0)</f>
        <v>0</v>
      </c>
      <c r="CI113" s="52">
        <f>IF(Testing!E113="TOS-1",1,0)</f>
        <v>0</v>
      </c>
    </row>
    <row r="114" spans="1:87" ht="15">
      <c r="A114" s="49" t="s">
        <v>1763</v>
      </c>
      <c r="B114" s="50">
        <v>0</v>
      </c>
      <c r="C114" s="50">
        <v>1</v>
      </c>
      <c r="D114" s="50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1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  <c r="AC114" s="51">
        <v>0</v>
      </c>
      <c r="AD114" s="51">
        <v>1</v>
      </c>
      <c r="AE114" s="51">
        <v>0</v>
      </c>
      <c r="AF114" s="51">
        <v>0</v>
      </c>
      <c r="AG114" s="51">
        <v>0</v>
      </c>
      <c r="AH114" s="52">
        <f>IF(Testing!D114="Tank",1,0)</f>
        <v>1</v>
      </c>
      <c r="AI114" s="52">
        <f>IF(Testing!D114="BMP",1,0)</f>
        <v>0</v>
      </c>
      <c r="AJ114" s="52">
        <f>IF(Testing!D114="BTR",1,0)</f>
        <v>0</v>
      </c>
      <c r="AK114" s="52">
        <f>IF(Testing!D114="Self Propelled Artillery",1,0)</f>
        <v>0</v>
      </c>
      <c r="AL114" s="53">
        <f>IF(Testing!D114="Air Defense",1,0)</f>
        <v>0</v>
      </c>
      <c r="AM114" s="53">
        <f>IF(Testing!D114="MT_LB",1,0)</f>
        <v>0</v>
      </c>
      <c r="AN114" s="52">
        <f>IF(Testing!D114="BMD",1,0)</f>
        <v>0</v>
      </c>
      <c r="AO114" s="52">
        <f>IF('Course-Grain Only Test'!C114="Tank",1,0)</f>
        <v>1</v>
      </c>
      <c r="AP114" s="52">
        <f>IF('Course-Grain Only Test'!C114="BMP",1,0)</f>
        <v>0</v>
      </c>
      <c r="AQ114" s="52">
        <f>IF('Course-Grain Only Test'!C114="BTR",1,0)</f>
        <v>0</v>
      </c>
      <c r="AR114" s="52">
        <f>IF('Course-Grain Only Test'!C114="Self Propelled Artillery",1,0)</f>
        <v>0</v>
      </c>
      <c r="AS114" s="52">
        <f>IF('Course-Grain Only Test'!C114="Air Defense",1,0)</f>
        <v>0</v>
      </c>
      <c r="AT114" s="52">
        <f>IF('Course-Grain Only Test'!C114="MT_LB",1,0)</f>
        <v>0</v>
      </c>
      <c r="AU114" s="52">
        <f>IF('Course-Grain Only Test'!C114="BMD",1,0)</f>
        <v>0</v>
      </c>
      <c r="AV114" s="52">
        <v>0</v>
      </c>
      <c r="AW114" s="52">
        <v>0</v>
      </c>
      <c r="AX114" s="52">
        <v>1</v>
      </c>
      <c r="AY114" s="52">
        <f t="shared" si="0"/>
        <v>1</v>
      </c>
      <c r="AZ114" s="52">
        <v>0</v>
      </c>
      <c r="BA114" s="52">
        <v>1</v>
      </c>
      <c r="BB114" s="52">
        <v>0</v>
      </c>
      <c r="BC114" s="52">
        <v>0</v>
      </c>
      <c r="BD114" s="52">
        <v>1</v>
      </c>
      <c r="BE114" s="52">
        <f>IF(AND(Testing!D114 = "Tank", 'Course-Grain Only Test'!C114 &lt;&gt; "Tank"),1,0)</f>
        <v>0</v>
      </c>
      <c r="BF114" s="52">
        <f>IF(AND(Testing!D114 = "BMP", 'Course-Grain Only Test'!C114 &lt;&gt; "BMP"),1,0)</f>
        <v>0</v>
      </c>
      <c r="BG114" s="52">
        <f>IF(AND(Testing!D114 = "BTR", 'Course-Grain Only Test'!C114 &lt;&gt; "BTR"),1,0)</f>
        <v>0</v>
      </c>
      <c r="BH114" s="52">
        <f>IF(AND(Testing!D114 = "Self Propelled Artilley", 'Course-Grain Only Test'!C114 &lt;&gt; "Self Propelled Artillery"),1,0)</f>
        <v>0</v>
      </c>
      <c r="BI114" s="52">
        <f>IF(AND(Testing!D114 = "Air Defense", 'Course-Grain Only Test'!C114 &lt;&gt; "Air Defense"),1,0)</f>
        <v>0</v>
      </c>
      <c r="BJ114" s="52">
        <f>IF(AND(Testing!D114 = "MT_LB", 'Course-Grain Only Test'!C114 &lt;&gt; "MT_LB"),1,0)</f>
        <v>0</v>
      </c>
      <c r="BK114" s="52">
        <f>IF(AND(Testing!D114 = "BMD", 'Course-Grain Only Test'!C114 &lt;&gt; "BMD"),1,0)</f>
        <v>0</v>
      </c>
      <c r="BL114" s="52">
        <f>IF(Testing!E114="2S19_MSTA",1,0)</f>
        <v>0</v>
      </c>
      <c r="BM114" s="54">
        <f>IF(Testing!E114="30N6E",1,0)</f>
        <v>0</v>
      </c>
      <c r="BN114" s="52">
        <f>IF(Testing!E114="BM-30",1,0)</f>
        <v>0</v>
      </c>
      <c r="BO114" s="52">
        <f>IF(Testing!E114="BMD",1,0)</f>
        <v>0</v>
      </c>
      <c r="BP114" s="52">
        <f>IF(Testing!E114="BMP-1",1,0)</f>
        <v>0</v>
      </c>
      <c r="BQ114" s="52">
        <f>IF(Testing!E114="BMP-2",1,0)</f>
        <v>0</v>
      </c>
      <c r="BR114" s="52">
        <f>IF(Testing!E114="BMP-T15",1,0)</f>
        <v>0</v>
      </c>
      <c r="BS114" s="54">
        <f>IF(Testing!E114="BRDM",1,0)</f>
        <v>0</v>
      </c>
      <c r="BT114" s="54">
        <f>IF(Testing!E114="BTR-60",1,0)</f>
        <v>0</v>
      </c>
      <c r="BU114" s="52">
        <f>IF(Testing!E114="BTR-70",1,0)</f>
        <v>0</v>
      </c>
      <c r="BV114" s="52">
        <f>IF(Testing!E114="BTR-80",1,0)</f>
        <v>0</v>
      </c>
      <c r="BW114" s="52">
        <f>IF(Testing!E114="D-30",1,0)</f>
        <v>0</v>
      </c>
      <c r="BX114" s="52">
        <f>IF(Testing!E114="Iskander",1,0)</f>
        <v>0</v>
      </c>
      <c r="BY114" s="52">
        <f>IF(Testing!E114="MT_LB",1,0)</f>
        <v>0</v>
      </c>
      <c r="BZ114" s="52">
        <f>IF(Testing!E114="Pantsir-S1",1,0)</f>
        <v>0</v>
      </c>
      <c r="CA114" s="52">
        <f>IF(Testing!E114="Rs-24",1,0)</f>
        <v>0</v>
      </c>
      <c r="CB114" s="52">
        <f>IF(Testing!E114="T-14",1,0)</f>
        <v>0</v>
      </c>
      <c r="CC114" s="52">
        <f>IF(Testing!E114="T-62",1,0)</f>
        <v>0</v>
      </c>
      <c r="CD114" s="52">
        <f>IF(Testing!E114="T-64",1,0)</f>
        <v>1</v>
      </c>
      <c r="CE114" s="52">
        <f>IF(Testing!E114="T-72",1,0)</f>
        <v>0</v>
      </c>
      <c r="CF114" s="52">
        <f>IF(Testing!E114="T-80",1,0)</f>
        <v>0</v>
      </c>
      <c r="CG114" s="52">
        <f>IF(Testing!E114="T-90",1,0)</f>
        <v>0</v>
      </c>
      <c r="CH114" s="52">
        <f>IF(Testing!E114="Tornado",1,0)</f>
        <v>0</v>
      </c>
      <c r="CI114" s="52">
        <f>IF(Testing!E114="TOS-1",1,0)</f>
        <v>0</v>
      </c>
    </row>
    <row r="115" spans="1:87" ht="15">
      <c r="A115" s="49" t="s">
        <v>1701</v>
      </c>
      <c r="B115" s="50">
        <v>0</v>
      </c>
      <c r="C115" s="50">
        <v>1</v>
      </c>
      <c r="D115" s="50">
        <v>0</v>
      </c>
      <c r="E115" s="51">
        <v>0</v>
      </c>
      <c r="F115" s="51">
        <v>0</v>
      </c>
      <c r="G115" s="51">
        <v>0</v>
      </c>
      <c r="H115" s="51">
        <v>1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1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  <c r="AC115" s="51">
        <v>0</v>
      </c>
      <c r="AD115" s="51">
        <v>0</v>
      </c>
      <c r="AE115" s="51">
        <v>0</v>
      </c>
      <c r="AF115" s="51">
        <v>0</v>
      </c>
      <c r="AG115" s="51">
        <v>0</v>
      </c>
      <c r="AH115" s="52">
        <f>IF(Testing!D115="Tank",1,0)</f>
        <v>0</v>
      </c>
      <c r="AI115" s="52">
        <f>IF(Testing!D115="BMP",1,0)</f>
        <v>0</v>
      </c>
      <c r="AJ115" s="52">
        <f>IF(Testing!D115="BTR",1,0)</f>
        <v>1</v>
      </c>
      <c r="AK115" s="52">
        <f>IF(Testing!D115="Self Propelled Artillery",1,0)</f>
        <v>0</v>
      </c>
      <c r="AL115" s="53">
        <f>IF(Testing!D115="Air Defense",1,0)</f>
        <v>0</v>
      </c>
      <c r="AM115" s="53">
        <f>IF(Testing!D115="MT_LB",1,0)</f>
        <v>0</v>
      </c>
      <c r="AN115" s="52">
        <f>IF(Testing!D115="BMD",1,0)</f>
        <v>0</v>
      </c>
      <c r="AO115" s="52">
        <f>IF('Course-Grain Only Test'!C115="Tank",1,0)</f>
        <v>0</v>
      </c>
      <c r="AP115" s="52">
        <f>IF('Course-Grain Only Test'!C115="BMP",1,0)</f>
        <v>0</v>
      </c>
      <c r="AQ115" s="52">
        <f>IF('Course-Grain Only Test'!C115="BTR",1,0)</f>
        <v>1</v>
      </c>
      <c r="AR115" s="52">
        <f>IF('Course-Grain Only Test'!C115="Self Propelled Artillery",1,0)</f>
        <v>0</v>
      </c>
      <c r="AS115" s="52">
        <f>IF('Course-Grain Only Test'!C115="Air Defense",1,0)</f>
        <v>0</v>
      </c>
      <c r="AT115" s="52">
        <f>IF('Course-Grain Only Test'!C115="MT_LB",1,0)</f>
        <v>0</v>
      </c>
      <c r="AU115" s="52">
        <f>IF('Course-Grain Only Test'!C115="BMD",1,0)</f>
        <v>0</v>
      </c>
      <c r="AV115" s="52">
        <v>1</v>
      </c>
      <c r="AW115" s="52">
        <v>1</v>
      </c>
      <c r="AX115" s="52">
        <v>1</v>
      </c>
      <c r="AY115" s="52">
        <f t="shared" si="0"/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1</v>
      </c>
      <c r="BE115" s="52">
        <f>IF(AND(Testing!D115 = "Tank", 'Course-Grain Only Test'!C115 &lt;&gt; "Tank"),1,0)</f>
        <v>0</v>
      </c>
      <c r="BF115" s="52">
        <f>IF(AND(Testing!D115 = "BMP", 'Course-Grain Only Test'!C115 &lt;&gt; "BMP"),1,0)</f>
        <v>0</v>
      </c>
      <c r="BG115" s="52">
        <f>IF(AND(Testing!D115 = "BTR", 'Course-Grain Only Test'!C115 &lt;&gt; "BTR"),1,0)</f>
        <v>0</v>
      </c>
      <c r="BH115" s="52">
        <f>IF(AND(Testing!D115 = "Self Propelled Artilley", 'Course-Grain Only Test'!C115 &lt;&gt; "Self Propelled Artillery"),1,0)</f>
        <v>0</v>
      </c>
      <c r="BI115" s="52">
        <f>IF(AND(Testing!D115 = "Air Defense", 'Course-Grain Only Test'!C115 &lt;&gt; "Air Defense"),1,0)</f>
        <v>0</v>
      </c>
      <c r="BJ115" s="52">
        <f>IF(AND(Testing!D115 = "MT_LB", 'Course-Grain Only Test'!C115 &lt;&gt; "MT_LB"),1,0)</f>
        <v>0</v>
      </c>
      <c r="BK115" s="52">
        <f>IF(AND(Testing!D115 = "BMD", 'Course-Grain Only Test'!C115 &lt;&gt; "BMD"),1,0)</f>
        <v>0</v>
      </c>
      <c r="BL115" s="52">
        <f>IF(Testing!E115="2S19_MSTA",1,0)</f>
        <v>0</v>
      </c>
      <c r="BM115" s="54">
        <f>IF(Testing!E115="30N6E",1,0)</f>
        <v>0</v>
      </c>
      <c r="BN115" s="52">
        <f>IF(Testing!E115="BM-30",1,0)</f>
        <v>0</v>
      </c>
      <c r="BO115" s="52">
        <f>IF(Testing!E115="BMD",1,0)</f>
        <v>0</v>
      </c>
      <c r="BP115" s="52">
        <f>IF(Testing!E115="BMP-1",1,0)</f>
        <v>0</v>
      </c>
      <c r="BQ115" s="52">
        <f>IF(Testing!E115="BMP-2",1,0)</f>
        <v>0</v>
      </c>
      <c r="BR115" s="52">
        <f>IF(Testing!E115="BMP-T15",1,0)</f>
        <v>0</v>
      </c>
      <c r="BS115" s="54">
        <f>IF(Testing!E115="BRDM",1,0)</f>
        <v>0</v>
      </c>
      <c r="BT115" s="54">
        <f>IF(Testing!E115="BTR-60",1,0)</f>
        <v>0</v>
      </c>
      <c r="BU115" s="52">
        <f>IF(Testing!E115="BTR-70",1,0)</f>
        <v>1</v>
      </c>
      <c r="BV115" s="52">
        <f>IF(Testing!E115="BTR-80",1,0)</f>
        <v>0</v>
      </c>
      <c r="BW115" s="52">
        <f>IF(Testing!E115="D-30",1,0)</f>
        <v>0</v>
      </c>
      <c r="BX115" s="52">
        <f>IF(Testing!E115="Iskander",1,0)</f>
        <v>0</v>
      </c>
      <c r="BY115" s="52">
        <f>IF(Testing!E115="MT_LB",1,0)</f>
        <v>0</v>
      </c>
      <c r="BZ115" s="52">
        <f>IF(Testing!E115="Pantsir-S1",1,0)</f>
        <v>0</v>
      </c>
      <c r="CA115" s="52">
        <f>IF(Testing!E115="Rs-24",1,0)</f>
        <v>0</v>
      </c>
      <c r="CB115" s="52">
        <f>IF(Testing!E115="T-14",1,0)</f>
        <v>0</v>
      </c>
      <c r="CC115" s="52">
        <f>IF(Testing!E115="T-62",1,0)</f>
        <v>0</v>
      </c>
      <c r="CD115" s="52">
        <f>IF(Testing!E115="T-64",1,0)</f>
        <v>0</v>
      </c>
      <c r="CE115" s="52">
        <f>IF(Testing!E115="T-72",1,0)</f>
        <v>0</v>
      </c>
      <c r="CF115" s="52">
        <f>IF(Testing!E115="T-80",1,0)</f>
        <v>0</v>
      </c>
      <c r="CG115" s="52">
        <f>IF(Testing!E115="T-90",1,0)</f>
        <v>0</v>
      </c>
      <c r="CH115" s="52">
        <f>IF(Testing!E115="Tornado",1,0)</f>
        <v>0</v>
      </c>
      <c r="CI115" s="52">
        <f>IF(Testing!E115="TOS-1",1,0)</f>
        <v>0</v>
      </c>
    </row>
    <row r="116" spans="1:87" ht="15">
      <c r="A116" s="49" t="s">
        <v>1722</v>
      </c>
      <c r="B116" s="50">
        <v>0</v>
      </c>
      <c r="C116" s="50">
        <v>1</v>
      </c>
      <c r="D116" s="50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1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0</v>
      </c>
      <c r="Z116" s="51">
        <v>0</v>
      </c>
      <c r="AA116" s="51">
        <v>0</v>
      </c>
      <c r="AB116" s="51">
        <v>0</v>
      </c>
      <c r="AC116" s="51">
        <v>0</v>
      </c>
      <c r="AD116" s="51">
        <v>0</v>
      </c>
      <c r="AE116" s="51">
        <v>0</v>
      </c>
      <c r="AF116" s="51">
        <v>0</v>
      </c>
      <c r="AG116" s="51">
        <v>0</v>
      </c>
      <c r="AH116" s="52">
        <f>IF(Testing!D116="Tank",1,0)</f>
        <v>0</v>
      </c>
      <c r="AI116" s="52">
        <f>IF(Testing!D116="BMP",1,0)</f>
        <v>0</v>
      </c>
      <c r="AJ116" s="52">
        <f>IF(Testing!D116="BTR",1,0)</f>
        <v>0</v>
      </c>
      <c r="AK116" s="52">
        <f>IF(Testing!D116="Self Propelled Artillery",1,0)</f>
        <v>0</v>
      </c>
      <c r="AL116" s="53">
        <f>IF(Testing!D116="Air Defense",1,0)</f>
        <v>0</v>
      </c>
      <c r="AM116" s="53">
        <f>IF(Testing!D116="MT_LB",1,0)</f>
        <v>1</v>
      </c>
      <c r="AN116" s="52">
        <f>IF(Testing!D116="BMD",1,0)</f>
        <v>0</v>
      </c>
      <c r="AO116" s="52">
        <f>IF('Course-Grain Only Test'!C116="Tank",1,0)</f>
        <v>0</v>
      </c>
      <c r="AP116" s="52">
        <f>IF('Course-Grain Only Test'!C116="BMP",1,0)</f>
        <v>0</v>
      </c>
      <c r="AQ116" s="52">
        <f>IF('Course-Grain Only Test'!C116="BTR",1,0)</f>
        <v>0</v>
      </c>
      <c r="AR116" s="52">
        <f>IF('Course-Grain Only Test'!C116="Self Propelled Artillery",1,0)</f>
        <v>0</v>
      </c>
      <c r="AS116" s="52">
        <f>IF('Course-Grain Only Test'!C116="Air Defense",1,0)</f>
        <v>0</v>
      </c>
      <c r="AT116" s="52">
        <f>IF('Course-Grain Only Test'!C116="MT_LB",1,0)</f>
        <v>1</v>
      </c>
      <c r="AU116" s="52">
        <f>IF('Course-Grain Only Test'!C116="BMD",1,0)</f>
        <v>0</v>
      </c>
      <c r="AV116" s="52">
        <v>1</v>
      </c>
      <c r="AW116" s="52">
        <v>1</v>
      </c>
      <c r="AX116" s="52">
        <v>1</v>
      </c>
      <c r="AY116" s="52">
        <f t="shared" si="0"/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1</v>
      </c>
      <c r="BE116" s="52">
        <f>IF(AND(Testing!D116 = "Tank", 'Course-Grain Only Test'!C116 &lt;&gt; "Tank"),1,0)</f>
        <v>0</v>
      </c>
      <c r="BF116" s="52">
        <f>IF(AND(Testing!D116 = "BMP", 'Course-Grain Only Test'!C116 &lt;&gt; "BMP"),1,0)</f>
        <v>0</v>
      </c>
      <c r="BG116" s="52">
        <f>IF(AND(Testing!D116 = "BTR", 'Course-Grain Only Test'!C116 &lt;&gt; "BTR"),1,0)</f>
        <v>0</v>
      </c>
      <c r="BH116" s="52">
        <f>IF(AND(Testing!D116 = "Self Propelled Artilley", 'Course-Grain Only Test'!C116 &lt;&gt; "Self Propelled Artillery"),1,0)</f>
        <v>0</v>
      </c>
      <c r="BI116" s="52">
        <f>IF(AND(Testing!D116 = "Air Defense", 'Course-Grain Only Test'!C116 &lt;&gt; "Air Defense"),1,0)</f>
        <v>0</v>
      </c>
      <c r="BJ116" s="52">
        <f>IF(AND(Testing!D116 = "MT_LB", 'Course-Grain Only Test'!C116 &lt;&gt; "MT_LB"),1,0)</f>
        <v>0</v>
      </c>
      <c r="BK116" s="52">
        <f>IF(AND(Testing!D116 = "BMD", 'Course-Grain Only Test'!C116 &lt;&gt; "BMD"),1,0)</f>
        <v>0</v>
      </c>
      <c r="BL116" s="52">
        <f>IF(Testing!E116="2S19_MSTA",1,0)</f>
        <v>0</v>
      </c>
      <c r="BM116" s="54">
        <f>IF(Testing!E116="30N6E",1,0)</f>
        <v>0</v>
      </c>
      <c r="BN116" s="52">
        <f>IF(Testing!E116="BM-30",1,0)</f>
        <v>0</v>
      </c>
      <c r="BO116" s="52">
        <f>IF(Testing!E116="BMD",1,0)</f>
        <v>0</v>
      </c>
      <c r="BP116" s="52">
        <f>IF(Testing!E116="BMP-1",1,0)</f>
        <v>0</v>
      </c>
      <c r="BQ116" s="52">
        <f>IF(Testing!E116="BMP-2",1,0)</f>
        <v>0</v>
      </c>
      <c r="BR116" s="52">
        <f>IF(Testing!E116="BMP-T15",1,0)</f>
        <v>0</v>
      </c>
      <c r="BS116" s="54">
        <f>IF(Testing!E116="BRDM",1,0)</f>
        <v>0</v>
      </c>
      <c r="BT116" s="54">
        <f>IF(Testing!E116="BTR-60",1,0)</f>
        <v>0</v>
      </c>
      <c r="BU116" s="52">
        <f>IF(Testing!E116="BTR-70",1,0)</f>
        <v>0</v>
      </c>
      <c r="BV116" s="52">
        <f>IF(Testing!E116="BTR-80",1,0)</f>
        <v>0</v>
      </c>
      <c r="BW116" s="52">
        <f>IF(Testing!E116="D-30",1,0)</f>
        <v>0</v>
      </c>
      <c r="BX116" s="52">
        <f>IF(Testing!E116="Iskander",1,0)</f>
        <v>0</v>
      </c>
      <c r="BY116" s="52">
        <f>IF(Testing!E116="MT_LB",1,0)</f>
        <v>1</v>
      </c>
      <c r="BZ116" s="52">
        <f>IF(Testing!E116="Pantsir-S1",1,0)</f>
        <v>0</v>
      </c>
      <c r="CA116" s="52">
        <f>IF(Testing!E116="Rs-24",1,0)</f>
        <v>0</v>
      </c>
      <c r="CB116" s="52">
        <f>IF(Testing!E116="T-14",1,0)</f>
        <v>0</v>
      </c>
      <c r="CC116" s="52">
        <f>IF(Testing!E116="T-62",1,0)</f>
        <v>0</v>
      </c>
      <c r="CD116" s="52">
        <f>IF(Testing!E116="T-64",1,0)</f>
        <v>0</v>
      </c>
      <c r="CE116" s="52">
        <f>IF(Testing!E116="T-72",1,0)</f>
        <v>0</v>
      </c>
      <c r="CF116" s="52">
        <f>IF(Testing!E116="T-80",1,0)</f>
        <v>0</v>
      </c>
      <c r="CG116" s="52">
        <f>IF(Testing!E116="T-90",1,0)</f>
        <v>0</v>
      </c>
      <c r="CH116" s="52">
        <f>IF(Testing!E116="Tornado",1,0)</f>
        <v>0</v>
      </c>
      <c r="CI116" s="52">
        <f>IF(Testing!E116="TOS-1",1,0)</f>
        <v>0</v>
      </c>
    </row>
    <row r="117" spans="1:87" ht="15">
      <c r="A117" s="49" t="s">
        <v>1674</v>
      </c>
      <c r="B117" s="50">
        <v>0</v>
      </c>
      <c r="C117" s="50">
        <v>1</v>
      </c>
      <c r="D117" s="50">
        <v>0</v>
      </c>
      <c r="E117" s="51">
        <v>0</v>
      </c>
      <c r="F117" s="51">
        <v>0</v>
      </c>
      <c r="G117" s="51">
        <v>1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1</v>
      </c>
      <c r="R117" s="51">
        <v>0</v>
      </c>
      <c r="S117" s="51">
        <v>0</v>
      </c>
      <c r="T117" s="51">
        <v>0</v>
      </c>
      <c r="U117" s="51">
        <v>0</v>
      </c>
      <c r="V117" s="51">
        <v>0</v>
      </c>
      <c r="W117" s="51">
        <v>0</v>
      </c>
      <c r="X117" s="51">
        <v>0</v>
      </c>
      <c r="Y117" s="51">
        <v>0</v>
      </c>
      <c r="Z117" s="51">
        <v>0</v>
      </c>
      <c r="AA117" s="51">
        <v>0</v>
      </c>
      <c r="AB117" s="51">
        <v>0</v>
      </c>
      <c r="AC117" s="51">
        <v>0</v>
      </c>
      <c r="AD117" s="51">
        <v>0</v>
      </c>
      <c r="AE117" s="51">
        <v>0</v>
      </c>
      <c r="AF117" s="51">
        <v>0</v>
      </c>
      <c r="AG117" s="51">
        <v>0</v>
      </c>
      <c r="AH117" s="52">
        <f>IF(Testing!D117="Tank",1,0)</f>
        <v>0</v>
      </c>
      <c r="AI117" s="52">
        <f>IF(Testing!D117="BMP",1,0)</f>
        <v>1</v>
      </c>
      <c r="AJ117" s="52">
        <f>IF(Testing!D117="BTR",1,0)</f>
        <v>0</v>
      </c>
      <c r="AK117" s="52">
        <f>IF(Testing!D117="Self Propelled Artillery",1,0)</f>
        <v>0</v>
      </c>
      <c r="AL117" s="53">
        <f>IF(Testing!D117="Air Defense",1,0)</f>
        <v>0</v>
      </c>
      <c r="AM117" s="53">
        <f>IF(Testing!D117="MT_LB",1,0)</f>
        <v>0</v>
      </c>
      <c r="AN117" s="52">
        <f>IF(Testing!D117="BMD",1,0)</f>
        <v>0</v>
      </c>
      <c r="AO117" s="52">
        <f>IF('Course-Grain Only Test'!C117="Tank",1,0)</f>
        <v>0</v>
      </c>
      <c r="AP117" s="52">
        <f>IF('Course-Grain Only Test'!C117="BMP",1,0)</f>
        <v>1</v>
      </c>
      <c r="AQ117" s="52">
        <f>IF('Course-Grain Only Test'!C117="BTR",1,0)</f>
        <v>0</v>
      </c>
      <c r="AR117" s="52">
        <f>IF('Course-Grain Only Test'!C117="Self Propelled Artillery",1,0)</f>
        <v>0</v>
      </c>
      <c r="AS117" s="52">
        <f>IF('Course-Grain Only Test'!C117="Air Defense",1,0)</f>
        <v>0</v>
      </c>
      <c r="AT117" s="52">
        <f>IF('Course-Grain Only Test'!C117="MT_LB",1,0)</f>
        <v>0</v>
      </c>
      <c r="AU117" s="52">
        <f>IF('Course-Grain Only Test'!C117="BMD",1,0)</f>
        <v>0</v>
      </c>
      <c r="AV117" s="52">
        <v>1</v>
      </c>
      <c r="AW117" s="52">
        <v>1</v>
      </c>
      <c r="AX117" s="52">
        <v>1</v>
      </c>
      <c r="AY117" s="52">
        <f t="shared" si="0"/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1</v>
      </c>
      <c r="BE117" s="52">
        <f>IF(AND(Testing!D117 = "Tank", 'Course-Grain Only Test'!C117 &lt;&gt; "Tank"),1,0)</f>
        <v>0</v>
      </c>
      <c r="BF117" s="52">
        <f>IF(AND(Testing!D117 = "BMP", 'Course-Grain Only Test'!C117 &lt;&gt; "BMP"),1,0)</f>
        <v>0</v>
      </c>
      <c r="BG117" s="52">
        <f>IF(AND(Testing!D117 = "BTR", 'Course-Grain Only Test'!C117 &lt;&gt; "BTR"),1,0)</f>
        <v>0</v>
      </c>
      <c r="BH117" s="52">
        <f>IF(AND(Testing!D117 = "Self Propelled Artilley", 'Course-Grain Only Test'!C117 &lt;&gt; "Self Propelled Artillery"),1,0)</f>
        <v>0</v>
      </c>
      <c r="BI117" s="52">
        <f>IF(AND(Testing!D117 = "Air Defense", 'Course-Grain Only Test'!C117 &lt;&gt; "Air Defense"),1,0)</f>
        <v>0</v>
      </c>
      <c r="BJ117" s="52">
        <f>IF(AND(Testing!D117 = "MT_LB", 'Course-Grain Only Test'!C117 &lt;&gt; "MT_LB"),1,0)</f>
        <v>0</v>
      </c>
      <c r="BK117" s="52">
        <f>IF(AND(Testing!D117 = "BMD", 'Course-Grain Only Test'!C117 &lt;&gt; "BMD"),1,0)</f>
        <v>0</v>
      </c>
      <c r="BL117" s="52">
        <f>IF(Testing!E117="2S19_MSTA",1,0)</f>
        <v>0</v>
      </c>
      <c r="BM117" s="54">
        <f>IF(Testing!E117="30N6E",1,0)</f>
        <v>0</v>
      </c>
      <c r="BN117" s="52">
        <f>IF(Testing!E117="BM-30",1,0)</f>
        <v>0</v>
      </c>
      <c r="BO117" s="52">
        <f>IF(Testing!E117="BMD",1,0)</f>
        <v>0</v>
      </c>
      <c r="BP117" s="52">
        <f>IF(Testing!E117="BMP-1",1,0)</f>
        <v>0</v>
      </c>
      <c r="BQ117" s="52">
        <f>IF(Testing!E117="BMP-2",1,0)</f>
        <v>1</v>
      </c>
      <c r="BR117" s="52">
        <f>IF(Testing!E117="BMP-T15",1,0)</f>
        <v>0</v>
      </c>
      <c r="BS117" s="54">
        <f>IF(Testing!E117="BRDM",1,0)</f>
        <v>0</v>
      </c>
      <c r="BT117" s="54">
        <f>IF(Testing!E117="BTR-60",1,0)</f>
        <v>0</v>
      </c>
      <c r="BU117" s="52">
        <f>IF(Testing!E117="BTR-70",1,0)</f>
        <v>0</v>
      </c>
      <c r="BV117" s="52">
        <f>IF(Testing!E117="BTR-80",1,0)</f>
        <v>0</v>
      </c>
      <c r="BW117" s="52">
        <f>IF(Testing!E117="D-30",1,0)</f>
        <v>0</v>
      </c>
      <c r="BX117" s="52">
        <f>IF(Testing!E117="Iskander",1,0)</f>
        <v>0</v>
      </c>
      <c r="BY117" s="52">
        <f>IF(Testing!E117="MT_LB",1,0)</f>
        <v>0</v>
      </c>
      <c r="BZ117" s="52">
        <f>IF(Testing!E117="Pantsir-S1",1,0)</f>
        <v>0</v>
      </c>
      <c r="CA117" s="52">
        <f>IF(Testing!E117="Rs-24",1,0)</f>
        <v>0</v>
      </c>
      <c r="CB117" s="52">
        <f>IF(Testing!E117="T-14",1,0)</f>
        <v>0</v>
      </c>
      <c r="CC117" s="52">
        <f>IF(Testing!E117="T-62",1,0)</f>
        <v>0</v>
      </c>
      <c r="CD117" s="52">
        <f>IF(Testing!E117="T-64",1,0)</f>
        <v>0</v>
      </c>
      <c r="CE117" s="52">
        <f>IF(Testing!E117="T-72",1,0)</f>
        <v>0</v>
      </c>
      <c r="CF117" s="52">
        <f>IF(Testing!E117="T-80",1,0)</f>
        <v>0</v>
      </c>
      <c r="CG117" s="52">
        <f>IF(Testing!E117="T-90",1,0)</f>
        <v>0</v>
      </c>
      <c r="CH117" s="52">
        <f>IF(Testing!E117="Tornado",1,0)</f>
        <v>0</v>
      </c>
      <c r="CI117" s="52">
        <f>IF(Testing!E117="TOS-1",1,0)</f>
        <v>0</v>
      </c>
    </row>
    <row r="118" spans="1:87" ht="15">
      <c r="A118" s="49" t="s">
        <v>1567</v>
      </c>
      <c r="B118" s="50">
        <v>0</v>
      </c>
      <c r="C118" s="50">
        <v>1</v>
      </c>
      <c r="D118" s="50">
        <v>0</v>
      </c>
      <c r="E118" s="51">
        <v>0</v>
      </c>
      <c r="F118" s="51">
        <v>1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  <c r="T118" s="51">
        <v>0</v>
      </c>
      <c r="U118" s="51">
        <v>0</v>
      </c>
      <c r="V118" s="51">
        <v>0</v>
      </c>
      <c r="W118" s="51">
        <v>0</v>
      </c>
      <c r="X118" s="51">
        <v>0</v>
      </c>
      <c r="Y118" s="51">
        <v>0</v>
      </c>
      <c r="Z118" s="51">
        <v>0</v>
      </c>
      <c r="AA118" s="51">
        <v>0</v>
      </c>
      <c r="AB118" s="51">
        <v>0</v>
      </c>
      <c r="AC118" s="51">
        <v>0</v>
      </c>
      <c r="AD118" s="51">
        <v>0</v>
      </c>
      <c r="AE118" s="51">
        <v>0</v>
      </c>
      <c r="AF118" s="51">
        <v>0</v>
      </c>
      <c r="AG118" s="51">
        <v>0</v>
      </c>
      <c r="AH118" s="52">
        <f>IF(Testing!D118="Tank",1,0)</f>
        <v>0</v>
      </c>
      <c r="AI118" s="52">
        <f>IF(Testing!D118="BMP",1,0)</f>
        <v>0</v>
      </c>
      <c r="AJ118" s="52">
        <f>IF(Testing!D118="BTR",1,0)</f>
        <v>0</v>
      </c>
      <c r="AK118" s="52">
        <f>IF(Testing!D118="Self Propelled Artillery",1,0)</f>
        <v>0</v>
      </c>
      <c r="AL118" s="53">
        <f>IF(Testing!D118="Air Defense",1,0)</f>
        <v>0</v>
      </c>
      <c r="AM118" s="53">
        <f>IF(Testing!D118="MT_LB",1,0)</f>
        <v>0</v>
      </c>
      <c r="AN118" s="52">
        <f>IF(Testing!D118="BMD",1,0)</f>
        <v>1</v>
      </c>
      <c r="AO118" s="52">
        <f>IF('Course-Grain Only Test'!C118="Tank",1,0)</f>
        <v>0</v>
      </c>
      <c r="AP118" s="52">
        <f>IF('Course-Grain Only Test'!C118="BMP",1,0)</f>
        <v>0</v>
      </c>
      <c r="AQ118" s="52">
        <f>IF('Course-Grain Only Test'!C118="BTR",1,0)</f>
        <v>0</v>
      </c>
      <c r="AR118" s="52">
        <f>IF('Course-Grain Only Test'!C118="Self Propelled Artillery",1,0)</f>
        <v>0</v>
      </c>
      <c r="AS118" s="52">
        <f>IF('Course-Grain Only Test'!C118="Air Defense",1,0)</f>
        <v>0</v>
      </c>
      <c r="AT118" s="52">
        <f>IF('Course-Grain Only Test'!C118="MT_LB",1,0)</f>
        <v>1</v>
      </c>
      <c r="AU118" s="52">
        <f>IF('Course-Grain Only Test'!C118="BMD",1,0)</f>
        <v>0</v>
      </c>
      <c r="AV118" s="52">
        <v>1</v>
      </c>
      <c r="AW118" s="52">
        <v>1</v>
      </c>
      <c r="AX118" s="52">
        <v>0</v>
      </c>
      <c r="AY118" s="52">
        <f t="shared" si="0"/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1</v>
      </c>
      <c r="BE118" s="52">
        <f>IF(AND(Testing!D118 = "Tank", 'Course-Grain Only Test'!C118 &lt;&gt; "Tank"),1,0)</f>
        <v>0</v>
      </c>
      <c r="BF118" s="52">
        <f>IF(AND(Testing!D118 = "BMP", 'Course-Grain Only Test'!C118 &lt;&gt; "BMP"),1,0)</f>
        <v>0</v>
      </c>
      <c r="BG118" s="52">
        <f>IF(AND(Testing!D118 = "BTR", 'Course-Grain Only Test'!C118 &lt;&gt; "BTR"),1,0)</f>
        <v>0</v>
      </c>
      <c r="BH118" s="52">
        <f>IF(AND(Testing!D118 = "Self Propelled Artilley", 'Course-Grain Only Test'!C118 &lt;&gt; "Self Propelled Artillery"),1,0)</f>
        <v>0</v>
      </c>
      <c r="BI118" s="52">
        <f>IF(AND(Testing!D118 = "Air Defense", 'Course-Grain Only Test'!C118 &lt;&gt; "Air Defense"),1,0)</f>
        <v>0</v>
      </c>
      <c r="BJ118" s="52">
        <f>IF(AND(Testing!D118 = "MT_LB", 'Course-Grain Only Test'!C118 &lt;&gt; "MT_LB"),1,0)</f>
        <v>0</v>
      </c>
      <c r="BK118" s="52">
        <f>IF(AND(Testing!D118 = "BMD", 'Course-Grain Only Test'!C118 &lt;&gt; "BMD"),1,0)</f>
        <v>1</v>
      </c>
      <c r="BL118" s="52">
        <f>IF(Testing!E118="2S19_MSTA",1,0)</f>
        <v>0</v>
      </c>
      <c r="BM118" s="54">
        <f>IF(Testing!E118="30N6E",1,0)</f>
        <v>0</v>
      </c>
      <c r="BN118" s="52">
        <f>IF(Testing!E118="BM-30",1,0)</f>
        <v>0</v>
      </c>
      <c r="BO118" s="52">
        <f>IF(Testing!E118="BMD",1,0)</f>
        <v>1</v>
      </c>
      <c r="BP118" s="52">
        <f>IF(Testing!E118="BMP-1",1,0)</f>
        <v>0</v>
      </c>
      <c r="BQ118" s="52">
        <f>IF(Testing!E118="BMP-2",1,0)</f>
        <v>0</v>
      </c>
      <c r="BR118" s="52">
        <f>IF(Testing!E118="BMP-T15",1,0)</f>
        <v>0</v>
      </c>
      <c r="BS118" s="54">
        <f>IF(Testing!E118="BRDM",1,0)</f>
        <v>0</v>
      </c>
      <c r="BT118" s="54">
        <f>IF(Testing!E118="BTR-60",1,0)</f>
        <v>0</v>
      </c>
      <c r="BU118" s="52">
        <f>IF(Testing!E118="BTR-70",1,0)</f>
        <v>0</v>
      </c>
      <c r="BV118" s="52">
        <f>IF(Testing!E118="BTR-80",1,0)</f>
        <v>0</v>
      </c>
      <c r="BW118" s="52">
        <f>IF(Testing!E118="D-30",1,0)</f>
        <v>0</v>
      </c>
      <c r="BX118" s="52">
        <f>IF(Testing!E118="Iskander",1,0)</f>
        <v>0</v>
      </c>
      <c r="BY118" s="52">
        <f>IF(Testing!E118="MT_LB",1,0)</f>
        <v>0</v>
      </c>
      <c r="BZ118" s="52">
        <f>IF(Testing!E118="Pantsir-S1",1,0)</f>
        <v>0</v>
      </c>
      <c r="CA118" s="52">
        <f>IF(Testing!E118="Rs-24",1,0)</f>
        <v>0</v>
      </c>
      <c r="CB118" s="52">
        <f>IF(Testing!E118="T-14",1,0)</f>
        <v>0</v>
      </c>
      <c r="CC118" s="52">
        <f>IF(Testing!E118="T-62",1,0)</f>
        <v>0</v>
      </c>
      <c r="CD118" s="52">
        <f>IF(Testing!E118="T-64",1,0)</f>
        <v>0</v>
      </c>
      <c r="CE118" s="52">
        <f>IF(Testing!E118="T-72",1,0)</f>
        <v>0</v>
      </c>
      <c r="CF118" s="52">
        <f>IF(Testing!E118="T-80",1,0)</f>
        <v>0</v>
      </c>
      <c r="CG118" s="52">
        <f>IF(Testing!E118="T-90",1,0)</f>
        <v>0</v>
      </c>
      <c r="CH118" s="52">
        <f>IF(Testing!E118="Tornado",1,0)</f>
        <v>0</v>
      </c>
      <c r="CI118" s="52">
        <f>IF(Testing!E118="TOS-1",1,0)</f>
        <v>0</v>
      </c>
    </row>
    <row r="119" spans="1:87" ht="15">
      <c r="A119" s="49" t="s">
        <v>1764</v>
      </c>
      <c r="B119" s="50">
        <v>0</v>
      </c>
      <c r="C119" s="50">
        <v>1</v>
      </c>
      <c r="D119" s="50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1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0</v>
      </c>
      <c r="V119" s="51">
        <v>0</v>
      </c>
      <c r="W119" s="51">
        <v>0</v>
      </c>
      <c r="X119" s="51">
        <v>0</v>
      </c>
      <c r="Y119" s="51">
        <v>0</v>
      </c>
      <c r="Z119" s="51">
        <v>0</v>
      </c>
      <c r="AA119" s="51">
        <v>0</v>
      </c>
      <c r="AB119" s="51">
        <v>0</v>
      </c>
      <c r="AC119" s="51">
        <v>0</v>
      </c>
      <c r="AD119" s="51">
        <v>1</v>
      </c>
      <c r="AE119" s="51">
        <v>0</v>
      </c>
      <c r="AF119" s="51">
        <v>0</v>
      </c>
      <c r="AG119" s="51">
        <v>0</v>
      </c>
      <c r="AH119" s="52">
        <f>IF(Testing!D119="Tank",1,0)</f>
        <v>1</v>
      </c>
      <c r="AI119" s="52">
        <f>IF(Testing!D119="BMP",1,0)</f>
        <v>0</v>
      </c>
      <c r="AJ119" s="52">
        <f>IF(Testing!D119="BTR",1,0)</f>
        <v>0</v>
      </c>
      <c r="AK119" s="52">
        <f>IF(Testing!D119="Self Propelled Artillery",1,0)</f>
        <v>0</v>
      </c>
      <c r="AL119" s="53">
        <f>IF(Testing!D119="Air Defense",1,0)</f>
        <v>0</v>
      </c>
      <c r="AM119" s="53">
        <f>IF(Testing!D119="MT_LB",1,0)</f>
        <v>0</v>
      </c>
      <c r="AN119" s="52">
        <f>IF(Testing!D119="BMD",1,0)</f>
        <v>0</v>
      </c>
      <c r="AO119" s="52">
        <f>IF('Course-Grain Only Test'!C119="Tank",1,0)</f>
        <v>1</v>
      </c>
      <c r="AP119" s="52">
        <f>IF('Course-Grain Only Test'!C119="BMP",1,0)</f>
        <v>0</v>
      </c>
      <c r="AQ119" s="52">
        <f>IF('Course-Grain Only Test'!C119="BTR",1,0)</f>
        <v>0</v>
      </c>
      <c r="AR119" s="52">
        <f>IF('Course-Grain Only Test'!C119="Self Propelled Artillery",1,0)</f>
        <v>0</v>
      </c>
      <c r="AS119" s="52">
        <f>IF('Course-Grain Only Test'!C119="Air Defense",1,0)</f>
        <v>0</v>
      </c>
      <c r="AT119" s="52">
        <f>IF('Course-Grain Only Test'!C119="MT_LB",1,0)</f>
        <v>0</v>
      </c>
      <c r="AU119" s="52">
        <f>IF('Course-Grain Only Test'!C119="BMD",1,0)</f>
        <v>0</v>
      </c>
      <c r="AV119" s="52">
        <v>1</v>
      </c>
      <c r="AW119" s="52">
        <v>1</v>
      </c>
      <c r="AX119" s="52">
        <v>1</v>
      </c>
      <c r="AY119" s="52">
        <f t="shared" si="0"/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1</v>
      </c>
      <c r="BE119" s="52">
        <f>IF(AND(Testing!D119 = "Tank", 'Course-Grain Only Test'!C119 &lt;&gt; "Tank"),1,0)</f>
        <v>0</v>
      </c>
      <c r="BF119" s="52">
        <f>IF(AND(Testing!D119 = "BMP", 'Course-Grain Only Test'!C119 &lt;&gt; "BMP"),1,0)</f>
        <v>0</v>
      </c>
      <c r="BG119" s="52">
        <f>IF(AND(Testing!D119 = "BTR", 'Course-Grain Only Test'!C119 &lt;&gt; "BTR"),1,0)</f>
        <v>0</v>
      </c>
      <c r="BH119" s="52">
        <f>IF(AND(Testing!D119 = "Self Propelled Artilley", 'Course-Grain Only Test'!C119 &lt;&gt; "Self Propelled Artillery"),1,0)</f>
        <v>0</v>
      </c>
      <c r="BI119" s="52">
        <f>IF(AND(Testing!D119 = "Air Defense", 'Course-Grain Only Test'!C119 &lt;&gt; "Air Defense"),1,0)</f>
        <v>0</v>
      </c>
      <c r="BJ119" s="52">
        <f>IF(AND(Testing!D119 = "MT_LB", 'Course-Grain Only Test'!C119 &lt;&gt; "MT_LB"),1,0)</f>
        <v>0</v>
      </c>
      <c r="BK119" s="52">
        <f>IF(AND(Testing!D119 = "BMD", 'Course-Grain Only Test'!C119 &lt;&gt; "BMD"),1,0)</f>
        <v>0</v>
      </c>
      <c r="BL119" s="52">
        <f>IF(Testing!E119="2S19_MSTA",1,0)</f>
        <v>0</v>
      </c>
      <c r="BM119" s="54">
        <f>IF(Testing!E119="30N6E",1,0)</f>
        <v>0</v>
      </c>
      <c r="BN119" s="52">
        <f>IF(Testing!E119="BM-30",1,0)</f>
        <v>0</v>
      </c>
      <c r="BO119" s="52">
        <f>IF(Testing!E119="BMD",1,0)</f>
        <v>0</v>
      </c>
      <c r="BP119" s="52">
        <f>IF(Testing!E119="BMP-1",1,0)</f>
        <v>0</v>
      </c>
      <c r="BQ119" s="52">
        <f>IF(Testing!E119="BMP-2",1,0)</f>
        <v>0</v>
      </c>
      <c r="BR119" s="52">
        <f>IF(Testing!E119="BMP-T15",1,0)</f>
        <v>0</v>
      </c>
      <c r="BS119" s="54">
        <f>IF(Testing!E119="BRDM",1,0)</f>
        <v>0</v>
      </c>
      <c r="BT119" s="54">
        <f>IF(Testing!E119="BTR-60",1,0)</f>
        <v>0</v>
      </c>
      <c r="BU119" s="52">
        <f>IF(Testing!E119="BTR-70",1,0)</f>
        <v>0</v>
      </c>
      <c r="BV119" s="52">
        <f>IF(Testing!E119="BTR-80",1,0)</f>
        <v>0</v>
      </c>
      <c r="BW119" s="52">
        <f>IF(Testing!E119="D-30",1,0)</f>
        <v>0</v>
      </c>
      <c r="BX119" s="52">
        <f>IF(Testing!E119="Iskander",1,0)</f>
        <v>0</v>
      </c>
      <c r="BY119" s="52">
        <f>IF(Testing!E119="MT_LB",1,0)</f>
        <v>0</v>
      </c>
      <c r="BZ119" s="52">
        <f>IF(Testing!E119="Pantsir-S1",1,0)</f>
        <v>0</v>
      </c>
      <c r="CA119" s="52">
        <f>IF(Testing!E119="Rs-24",1,0)</f>
        <v>0</v>
      </c>
      <c r="CB119" s="52">
        <f>IF(Testing!E119="T-14",1,0)</f>
        <v>0</v>
      </c>
      <c r="CC119" s="52">
        <f>IF(Testing!E119="T-62",1,0)</f>
        <v>0</v>
      </c>
      <c r="CD119" s="52">
        <f>IF(Testing!E119="T-64",1,0)</f>
        <v>1</v>
      </c>
      <c r="CE119" s="52">
        <f>IF(Testing!E119="T-72",1,0)</f>
        <v>0</v>
      </c>
      <c r="CF119" s="52">
        <f>IF(Testing!E119="T-80",1,0)</f>
        <v>0</v>
      </c>
      <c r="CG119" s="52">
        <f>IF(Testing!E119="T-90",1,0)</f>
        <v>0</v>
      </c>
      <c r="CH119" s="52">
        <f>IF(Testing!E119="Tornado",1,0)</f>
        <v>0</v>
      </c>
      <c r="CI119" s="52">
        <f>IF(Testing!E119="TOS-1",1,0)</f>
        <v>0</v>
      </c>
    </row>
    <row r="120" spans="1:87" ht="15">
      <c r="A120" s="49" t="s">
        <v>1765</v>
      </c>
      <c r="B120" s="50">
        <v>0</v>
      </c>
      <c r="C120" s="50">
        <v>1</v>
      </c>
      <c r="D120" s="50">
        <v>0</v>
      </c>
      <c r="E120" s="51">
        <v>0</v>
      </c>
      <c r="F120" s="51">
        <v>0</v>
      </c>
      <c r="G120" s="51">
        <v>0</v>
      </c>
      <c r="H120" s="51">
        <v>0</v>
      </c>
      <c r="I120" s="51">
        <v>0</v>
      </c>
      <c r="J120" s="51">
        <v>0</v>
      </c>
      <c r="K120" s="51">
        <v>1</v>
      </c>
      <c r="L120" s="51">
        <v>0</v>
      </c>
      <c r="M120" s="51">
        <v>0</v>
      </c>
      <c r="N120" s="51">
        <v>0</v>
      </c>
      <c r="O120" s="51">
        <v>0</v>
      </c>
      <c r="P120" s="51">
        <v>0</v>
      </c>
      <c r="Q120" s="51">
        <v>0</v>
      </c>
      <c r="R120" s="51">
        <v>0</v>
      </c>
      <c r="S120" s="51">
        <v>0</v>
      </c>
      <c r="T120" s="51">
        <v>0</v>
      </c>
      <c r="U120" s="51">
        <v>0</v>
      </c>
      <c r="V120" s="51">
        <v>0</v>
      </c>
      <c r="W120" s="51">
        <v>0</v>
      </c>
      <c r="X120" s="51">
        <v>0</v>
      </c>
      <c r="Y120" s="51">
        <v>0</v>
      </c>
      <c r="Z120" s="51">
        <v>0</v>
      </c>
      <c r="AA120" s="51">
        <v>0</v>
      </c>
      <c r="AB120" s="51">
        <v>0</v>
      </c>
      <c r="AC120" s="51">
        <v>0</v>
      </c>
      <c r="AD120" s="51">
        <v>1</v>
      </c>
      <c r="AE120" s="51">
        <v>0</v>
      </c>
      <c r="AF120" s="51">
        <v>0</v>
      </c>
      <c r="AG120" s="51">
        <v>0</v>
      </c>
      <c r="AH120" s="52">
        <f>IF(Testing!D120="Tank",1,0)</f>
        <v>1</v>
      </c>
      <c r="AI120" s="52">
        <f>IF(Testing!D120="BMP",1,0)</f>
        <v>0</v>
      </c>
      <c r="AJ120" s="52">
        <f>IF(Testing!D120="BTR",1,0)</f>
        <v>0</v>
      </c>
      <c r="AK120" s="52">
        <f>IF(Testing!D120="Self Propelled Artillery",1,0)</f>
        <v>0</v>
      </c>
      <c r="AL120" s="53">
        <f>IF(Testing!D120="Air Defense",1,0)</f>
        <v>0</v>
      </c>
      <c r="AM120" s="53">
        <f>IF(Testing!D120="MT_LB",1,0)</f>
        <v>0</v>
      </c>
      <c r="AN120" s="52">
        <f>IF(Testing!D120="BMD",1,0)</f>
        <v>0</v>
      </c>
      <c r="AO120" s="52">
        <f>IF('Course-Grain Only Test'!C120="Tank",1,0)</f>
        <v>1</v>
      </c>
      <c r="AP120" s="52">
        <f>IF('Course-Grain Only Test'!C120="BMP",1,0)</f>
        <v>0</v>
      </c>
      <c r="AQ120" s="52">
        <f>IF('Course-Grain Only Test'!C120="BTR",1,0)</f>
        <v>0</v>
      </c>
      <c r="AR120" s="52">
        <f>IF('Course-Grain Only Test'!C120="Self Propelled Artillery",1,0)</f>
        <v>0</v>
      </c>
      <c r="AS120" s="52">
        <f>IF('Course-Grain Only Test'!C120="Air Defense",1,0)</f>
        <v>0</v>
      </c>
      <c r="AT120" s="52">
        <f>IF('Course-Grain Only Test'!C120="MT_LB",1,0)</f>
        <v>0</v>
      </c>
      <c r="AU120" s="52">
        <f>IF('Course-Grain Only Test'!C120="BMD",1,0)</f>
        <v>0</v>
      </c>
      <c r="AV120" s="52">
        <v>1</v>
      </c>
      <c r="AW120" s="52">
        <v>0</v>
      </c>
      <c r="AX120" s="52">
        <v>1</v>
      </c>
      <c r="AY120" s="52">
        <f t="shared" si="0"/>
        <v>1</v>
      </c>
      <c r="AZ120" s="52">
        <v>0</v>
      </c>
      <c r="BA120" s="52">
        <v>0</v>
      </c>
      <c r="BB120" s="52">
        <v>0</v>
      </c>
      <c r="BC120" s="52">
        <v>0</v>
      </c>
      <c r="BD120" s="52">
        <v>1</v>
      </c>
      <c r="BE120" s="52">
        <f>IF(AND(Testing!D120 = "Tank", 'Course-Grain Only Test'!C120 &lt;&gt; "Tank"),1,0)</f>
        <v>0</v>
      </c>
      <c r="BF120" s="52">
        <f>IF(AND(Testing!D120 = "BMP", 'Course-Grain Only Test'!C120 &lt;&gt; "BMP"),1,0)</f>
        <v>0</v>
      </c>
      <c r="BG120" s="52">
        <f>IF(AND(Testing!D120 = "BTR", 'Course-Grain Only Test'!C120 &lt;&gt; "BTR"),1,0)</f>
        <v>0</v>
      </c>
      <c r="BH120" s="52">
        <f>IF(AND(Testing!D120 = "Self Propelled Artilley", 'Course-Grain Only Test'!C120 &lt;&gt; "Self Propelled Artillery"),1,0)</f>
        <v>0</v>
      </c>
      <c r="BI120" s="52">
        <f>IF(AND(Testing!D120 = "Air Defense", 'Course-Grain Only Test'!C120 &lt;&gt; "Air Defense"),1,0)</f>
        <v>0</v>
      </c>
      <c r="BJ120" s="52">
        <f>IF(AND(Testing!D120 = "MT_LB", 'Course-Grain Only Test'!C120 &lt;&gt; "MT_LB"),1,0)</f>
        <v>0</v>
      </c>
      <c r="BK120" s="52">
        <f>IF(AND(Testing!D120 = "BMD", 'Course-Grain Only Test'!C120 &lt;&gt; "BMD"),1,0)</f>
        <v>0</v>
      </c>
      <c r="BL120" s="52">
        <f>IF(Testing!E120="2S19_MSTA",1,0)</f>
        <v>0</v>
      </c>
      <c r="BM120" s="54">
        <f>IF(Testing!E120="30N6E",1,0)</f>
        <v>0</v>
      </c>
      <c r="BN120" s="52">
        <f>IF(Testing!E120="BM-30",1,0)</f>
        <v>0</v>
      </c>
      <c r="BO120" s="52">
        <f>IF(Testing!E120="BMD",1,0)</f>
        <v>0</v>
      </c>
      <c r="BP120" s="52">
        <f>IF(Testing!E120="BMP-1",1,0)</f>
        <v>0</v>
      </c>
      <c r="BQ120" s="52">
        <f>IF(Testing!E120="BMP-2",1,0)</f>
        <v>0</v>
      </c>
      <c r="BR120" s="52">
        <f>IF(Testing!E120="BMP-T15",1,0)</f>
        <v>0</v>
      </c>
      <c r="BS120" s="54">
        <f>IF(Testing!E120="BRDM",1,0)</f>
        <v>0</v>
      </c>
      <c r="BT120" s="54">
        <f>IF(Testing!E120="BTR-60",1,0)</f>
        <v>0</v>
      </c>
      <c r="BU120" s="52">
        <f>IF(Testing!E120="BTR-70",1,0)</f>
        <v>0</v>
      </c>
      <c r="BV120" s="52">
        <f>IF(Testing!E120="BTR-80",1,0)</f>
        <v>0</v>
      </c>
      <c r="BW120" s="52">
        <f>IF(Testing!E120="D-30",1,0)</f>
        <v>0</v>
      </c>
      <c r="BX120" s="52">
        <f>IF(Testing!E120="Iskander",1,0)</f>
        <v>0</v>
      </c>
      <c r="BY120" s="52">
        <f>IF(Testing!E120="MT_LB",1,0)</f>
        <v>0</v>
      </c>
      <c r="BZ120" s="52">
        <f>IF(Testing!E120="Pantsir-S1",1,0)</f>
        <v>0</v>
      </c>
      <c r="CA120" s="52">
        <f>IF(Testing!E120="Rs-24",1,0)</f>
        <v>0</v>
      </c>
      <c r="CB120" s="52">
        <f>IF(Testing!E120="T-14",1,0)</f>
        <v>0</v>
      </c>
      <c r="CC120" s="52">
        <f>IF(Testing!E120="T-62",1,0)</f>
        <v>0</v>
      </c>
      <c r="CD120" s="52">
        <f>IF(Testing!E120="T-64",1,0)</f>
        <v>1</v>
      </c>
      <c r="CE120" s="52">
        <f>IF(Testing!E120="T-72",1,0)</f>
        <v>0</v>
      </c>
      <c r="CF120" s="52">
        <f>IF(Testing!E120="T-80",1,0)</f>
        <v>0</v>
      </c>
      <c r="CG120" s="52">
        <f>IF(Testing!E120="T-90",1,0)</f>
        <v>0</v>
      </c>
      <c r="CH120" s="52">
        <f>IF(Testing!E120="Tornado",1,0)</f>
        <v>0</v>
      </c>
      <c r="CI120" s="52">
        <f>IF(Testing!E120="TOS-1",1,0)</f>
        <v>0</v>
      </c>
    </row>
    <row r="121" spans="1:87" ht="15">
      <c r="A121" s="49" t="s">
        <v>1766</v>
      </c>
      <c r="B121" s="50">
        <v>0</v>
      </c>
      <c r="C121" s="50">
        <v>1</v>
      </c>
      <c r="D121" s="50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1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  <c r="T121" s="51">
        <v>0</v>
      </c>
      <c r="U121" s="51">
        <v>0</v>
      </c>
      <c r="V121" s="51">
        <v>0</v>
      </c>
      <c r="W121" s="51">
        <v>0</v>
      </c>
      <c r="X121" s="51">
        <v>0</v>
      </c>
      <c r="Y121" s="51">
        <v>0</v>
      </c>
      <c r="Z121" s="51">
        <v>0</v>
      </c>
      <c r="AA121" s="51">
        <v>0</v>
      </c>
      <c r="AB121" s="51">
        <v>0</v>
      </c>
      <c r="AC121" s="51">
        <v>0</v>
      </c>
      <c r="AD121" s="51">
        <v>1</v>
      </c>
      <c r="AE121" s="51">
        <v>0</v>
      </c>
      <c r="AF121" s="51">
        <v>0</v>
      </c>
      <c r="AG121" s="51">
        <v>0</v>
      </c>
      <c r="AH121" s="52">
        <f>IF(Testing!D121="Tank",1,0)</f>
        <v>1</v>
      </c>
      <c r="AI121" s="52">
        <f>IF(Testing!D121="BMP",1,0)</f>
        <v>0</v>
      </c>
      <c r="AJ121" s="52">
        <f>IF(Testing!D121="BTR",1,0)</f>
        <v>0</v>
      </c>
      <c r="AK121" s="52">
        <f>IF(Testing!D121="Self Propelled Artillery",1,0)</f>
        <v>0</v>
      </c>
      <c r="AL121" s="53">
        <f>IF(Testing!D121="Air Defense",1,0)</f>
        <v>0</v>
      </c>
      <c r="AM121" s="53">
        <f>IF(Testing!D121="MT_LB",1,0)</f>
        <v>0</v>
      </c>
      <c r="AN121" s="52">
        <f>IF(Testing!D121="BMD",1,0)</f>
        <v>0</v>
      </c>
      <c r="AO121" s="52">
        <f>IF('Course-Grain Only Test'!C121="Tank",1,0)</f>
        <v>1</v>
      </c>
      <c r="AP121" s="52">
        <f>IF('Course-Grain Only Test'!C121="BMP",1,0)</f>
        <v>0</v>
      </c>
      <c r="AQ121" s="52">
        <f>IF('Course-Grain Only Test'!C121="BTR",1,0)</f>
        <v>0</v>
      </c>
      <c r="AR121" s="52">
        <f>IF('Course-Grain Only Test'!C121="Self Propelled Artillery",1,0)</f>
        <v>0</v>
      </c>
      <c r="AS121" s="52">
        <f>IF('Course-Grain Only Test'!C121="Air Defense",1,0)</f>
        <v>0</v>
      </c>
      <c r="AT121" s="52">
        <f>IF('Course-Grain Only Test'!C121="MT_LB",1,0)</f>
        <v>0</v>
      </c>
      <c r="AU121" s="52">
        <f>IF('Course-Grain Only Test'!C121="BMD",1,0)</f>
        <v>0</v>
      </c>
      <c r="AV121" s="52">
        <v>1</v>
      </c>
      <c r="AW121" s="52">
        <v>1</v>
      </c>
      <c r="AX121" s="52">
        <v>1</v>
      </c>
      <c r="AY121" s="52">
        <f t="shared" si="0"/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1</v>
      </c>
      <c r="BE121" s="52">
        <f>IF(AND(Testing!D121 = "Tank", 'Course-Grain Only Test'!C121 &lt;&gt; "Tank"),1,0)</f>
        <v>0</v>
      </c>
      <c r="BF121" s="52">
        <f>IF(AND(Testing!D121 = "BMP", 'Course-Grain Only Test'!C121 &lt;&gt; "BMP"),1,0)</f>
        <v>0</v>
      </c>
      <c r="BG121" s="52">
        <f>IF(AND(Testing!D121 = "BTR", 'Course-Grain Only Test'!C121 &lt;&gt; "BTR"),1,0)</f>
        <v>0</v>
      </c>
      <c r="BH121" s="52">
        <f>IF(AND(Testing!D121 = "Self Propelled Artilley", 'Course-Grain Only Test'!C121 &lt;&gt; "Self Propelled Artillery"),1,0)</f>
        <v>0</v>
      </c>
      <c r="BI121" s="52">
        <f>IF(AND(Testing!D121 = "Air Defense", 'Course-Grain Only Test'!C121 &lt;&gt; "Air Defense"),1,0)</f>
        <v>0</v>
      </c>
      <c r="BJ121" s="52">
        <f>IF(AND(Testing!D121 = "MT_LB", 'Course-Grain Only Test'!C121 &lt;&gt; "MT_LB"),1,0)</f>
        <v>0</v>
      </c>
      <c r="BK121" s="52">
        <f>IF(AND(Testing!D121 = "BMD", 'Course-Grain Only Test'!C121 &lt;&gt; "BMD"),1,0)</f>
        <v>0</v>
      </c>
      <c r="BL121" s="52">
        <f>IF(Testing!E121="2S19_MSTA",1,0)</f>
        <v>0</v>
      </c>
      <c r="BM121" s="54">
        <f>IF(Testing!E121="30N6E",1,0)</f>
        <v>0</v>
      </c>
      <c r="BN121" s="52">
        <f>IF(Testing!E121="BM-30",1,0)</f>
        <v>0</v>
      </c>
      <c r="BO121" s="52">
        <f>IF(Testing!E121="BMD",1,0)</f>
        <v>0</v>
      </c>
      <c r="BP121" s="52">
        <f>IF(Testing!E121="BMP-1",1,0)</f>
        <v>0</v>
      </c>
      <c r="BQ121" s="52">
        <f>IF(Testing!E121="BMP-2",1,0)</f>
        <v>0</v>
      </c>
      <c r="BR121" s="52">
        <f>IF(Testing!E121="BMP-T15",1,0)</f>
        <v>0</v>
      </c>
      <c r="BS121" s="54">
        <f>IF(Testing!E121="BRDM",1,0)</f>
        <v>0</v>
      </c>
      <c r="BT121" s="54">
        <f>IF(Testing!E121="BTR-60",1,0)</f>
        <v>0</v>
      </c>
      <c r="BU121" s="52">
        <f>IF(Testing!E121="BTR-70",1,0)</f>
        <v>0</v>
      </c>
      <c r="BV121" s="52">
        <f>IF(Testing!E121="BTR-80",1,0)</f>
        <v>0</v>
      </c>
      <c r="BW121" s="52">
        <f>IF(Testing!E121="D-30",1,0)</f>
        <v>0</v>
      </c>
      <c r="BX121" s="52">
        <f>IF(Testing!E121="Iskander",1,0)</f>
        <v>0</v>
      </c>
      <c r="BY121" s="52">
        <f>IF(Testing!E121="MT_LB",1,0)</f>
        <v>0</v>
      </c>
      <c r="BZ121" s="52">
        <f>IF(Testing!E121="Pantsir-S1",1,0)</f>
        <v>0</v>
      </c>
      <c r="CA121" s="52">
        <f>IF(Testing!E121="Rs-24",1,0)</f>
        <v>0</v>
      </c>
      <c r="CB121" s="52">
        <f>IF(Testing!E121="T-14",1,0)</f>
        <v>0</v>
      </c>
      <c r="CC121" s="52">
        <f>IF(Testing!E121="T-62",1,0)</f>
        <v>0</v>
      </c>
      <c r="CD121" s="52">
        <f>IF(Testing!E121="T-64",1,0)</f>
        <v>1</v>
      </c>
      <c r="CE121" s="52">
        <f>IF(Testing!E121="T-72",1,0)</f>
        <v>0</v>
      </c>
      <c r="CF121" s="52">
        <f>IF(Testing!E121="T-80",1,0)</f>
        <v>0</v>
      </c>
      <c r="CG121" s="52">
        <f>IF(Testing!E121="T-90",1,0)</f>
        <v>0</v>
      </c>
      <c r="CH121" s="52">
        <f>IF(Testing!E121="Tornado",1,0)</f>
        <v>0</v>
      </c>
      <c r="CI121" s="52">
        <f>IF(Testing!E121="TOS-1",1,0)</f>
        <v>0</v>
      </c>
    </row>
    <row r="122" spans="1:87" ht="15">
      <c r="A122" s="49" t="s">
        <v>1675</v>
      </c>
      <c r="B122" s="50">
        <v>0</v>
      </c>
      <c r="C122" s="50">
        <v>1</v>
      </c>
      <c r="D122" s="50">
        <v>0</v>
      </c>
      <c r="E122" s="51">
        <v>0</v>
      </c>
      <c r="F122" s="51">
        <v>0</v>
      </c>
      <c r="G122" s="51">
        <v>1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1</v>
      </c>
      <c r="R122" s="51">
        <v>0</v>
      </c>
      <c r="S122" s="51">
        <v>0</v>
      </c>
      <c r="T122" s="51">
        <v>0</v>
      </c>
      <c r="U122" s="51">
        <v>0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  <c r="AC122" s="51">
        <v>0</v>
      </c>
      <c r="AD122" s="51">
        <v>0</v>
      </c>
      <c r="AE122" s="51">
        <v>0</v>
      </c>
      <c r="AF122" s="51">
        <v>0</v>
      </c>
      <c r="AG122" s="51">
        <v>0</v>
      </c>
      <c r="AH122" s="52">
        <f>IF(Testing!D122="Tank",1,0)</f>
        <v>0</v>
      </c>
      <c r="AI122" s="52">
        <f>IF(Testing!D122="BMP",1,0)</f>
        <v>1</v>
      </c>
      <c r="AJ122" s="52">
        <f>IF(Testing!D122="BTR",1,0)</f>
        <v>0</v>
      </c>
      <c r="AK122" s="52">
        <f>IF(Testing!D122="Self Propelled Artillery",1,0)</f>
        <v>0</v>
      </c>
      <c r="AL122" s="53">
        <f>IF(Testing!D122="Air Defense",1,0)</f>
        <v>0</v>
      </c>
      <c r="AM122" s="53">
        <f>IF(Testing!D122="MT_LB",1,0)</f>
        <v>0</v>
      </c>
      <c r="AN122" s="52">
        <f>IF(Testing!D122="BMD",1,0)</f>
        <v>0</v>
      </c>
      <c r="AO122" s="52">
        <f>IF('Course-Grain Only Test'!C122="Tank",1,0)</f>
        <v>0</v>
      </c>
      <c r="AP122" s="52">
        <f>IF('Course-Grain Only Test'!C122="BMP",1,0)</f>
        <v>1</v>
      </c>
      <c r="AQ122" s="52">
        <f>IF('Course-Grain Only Test'!C122="BTR",1,0)</f>
        <v>0</v>
      </c>
      <c r="AR122" s="52">
        <f>IF('Course-Grain Only Test'!C122="Self Propelled Artillery",1,0)</f>
        <v>0</v>
      </c>
      <c r="AS122" s="52">
        <f>IF('Course-Grain Only Test'!C122="Air Defense",1,0)</f>
        <v>0</v>
      </c>
      <c r="AT122" s="52">
        <f>IF('Course-Grain Only Test'!C122="MT_LB",1,0)</f>
        <v>0</v>
      </c>
      <c r="AU122" s="52">
        <f>IF('Course-Grain Only Test'!C122="BMD",1,0)</f>
        <v>0</v>
      </c>
      <c r="AV122" s="52">
        <v>1</v>
      </c>
      <c r="AW122" s="52">
        <v>1</v>
      </c>
      <c r="AX122" s="52">
        <v>1</v>
      </c>
      <c r="AY122" s="52">
        <f t="shared" si="0"/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1</v>
      </c>
      <c r="BE122" s="52">
        <f>IF(AND(Testing!D122 = "Tank", 'Course-Grain Only Test'!C122 &lt;&gt; "Tank"),1,0)</f>
        <v>0</v>
      </c>
      <c r="BF122" s="52">
        <f>IF(AND(Testing!D122 = "BMP", 'Course-Grain Only Test'!C122 &lt;&gt; "BMP"),1,0)</f>
        <v>0</v>
      </c>
      <c r="BG122" s="52">
        <f>IF(AND(Testing!D122 = "BTR", 'Course-Grain Only Test'!C122 &lt;&gt; "BTR"),1,0)</f>
        <v>0</v>
      </c>
      <c r="BH122" s="52">
        <f>IF(AND(Testing!D122 = "Self Propelled Artilley", 'Course-Grain Only Test'!C122 &lt;&gt; "Self Propelled Artillery"),1,0)</f>
        <v>0</v>
      </c>
      <c r="BI122" s="52">
        <f>IF(AND(Testing!D122 = "Air Defense", 'Course-Grain Only Test'!C122 &lt;&gt; "Air Defense"),1,0)</f>
        <v>0</v>
      </c>
      <c r="BJ122" s="52">
        <f>IF(AND(Testing!D122 = "MT_LB", 'Course-Grain Only Test'!C122 &lt;&gt; "MT_LB"),1,0)</f>
        <v>0</v>
      </c>
      <c r="BK122" s="52">
        <f>IF(AND(Testing!D122 = "BMD", 'Course-Grain Only Test'!C122 &lt;&gt; "BMD"),1,0)</f>
        <v>0</v>
      </c>
      <c r="BL122" s="52">
        <f>IF(Testing!E122="2S19_MSTA",1,0)</f>
        <v>0</v>
      </c>
      <c r="BM122" s="54">
        <f>IF(Testing!E122="30N6E",1,0)</f>
        <v>0</v>
      </c>
      <c r="BN122" s="52">
        <f>IF(Testing!E122="BM-30",1,0)</f>
        <v>0</v>
      </c>
      <c r="BO122" s="52">
        <f>IF(Testing!E122="BMD",1,0)</f>
        <v>0</v>
      </c>
      <c r="BP122" s="52">
        <f>IF(Testing!E122="BMP-1",1,0)</f>
        <v>0</v>
      </c>
      <c r="BQ122" s="52">
        <f>IF(Testing!E122="BMP-2",1,0)</f>
        <v>1</v>
      </c>
      <c r="BR122" s="52">
        <f>IF(Testing!E122="BMP-T15",1,0)</f>
        <v>0</v>
      </c>
      <c r="BS122" s="54">
        <f>IF(Testing!E122="BRDM",1,0)</f>
        <v>0</v>
      </c>
      <c r="BT122" s="54">
        <f>IF(Testing!E122="BTR-60",1,0)</f>
        <v>0</v>
      </c>
      <c r="BU122" s="52">
        <f>IF(Testing!E122="BTR-70",1,0)</f>
        <v>0</v>
      </c>
      <c r="BV122" s="52">
        <f>IF(Testing!E122="BTR-80",1,0)</f>
        <v>0</v>
      </c>
      <c r="BW122" s="52">
        <f>IF(Testing!E122="D-30",1,0)</f>
        <v>0</v>
      </c>
      <c r="BX122" s="52">
        <f>IF(Testing!E122="Iskander",1,0)</f>
        <v>0</v>
      </c>
      <c r="BY122" s="52">
        <f>IF(Testing!E122="MT_LB",1,0)</f>
        <v>0</v>
      </c>
      <c r="BZ122" s="52">
        <f>IF(Testing!E122="Pantsir-S1",1,0)</f>
        <v>0</v>
      </c>
      <c r="CA122" s="52">
        <f>IF(Testing!E122="Rs-24",1,0)</f>
        <v>0</v>
      </c>
      <c r="CB122" s="52">
        <f>IF(Testing!E122="T-14",1,0)</f>
        <v>0</v>
      </c>
      <c r="CC122" s="52">
        <f>IF(Testing!E122="T-62",1,0)</f>
        <v>0</v>
      </c>
      <c r="CD122" s="52">
        <f>IF(Testing!E122="T-64",1,0)</f>
        <v>0</v>
      </c>
      <c r="CE122" s="52">
        <f>IF(Testing!E122="T-72",1,0)</f>
        <v>0</v>
      </c>
      <c r="CF122" s="52">
        <f>IF(Testing!E122="T-80",1,0)</f>
        <v>0</v>
      </c>
      <c r="CG122" s="52">
        <f>IF(Testing!E122="T-90",1,0)</f>
        <v>0</v>
      </c>
      <c r="CH122" s="52">
        <f>IF(Testing!E122="Tornado",1,0)</f>
        <v>0</v>
      </c>
      <c r="CI122" s="52">
        <f>IF(Testing!E122="TOS-1",1,0)</f>
        <v>0</v>
      </c>
    </row>
    <row r="123" spans="1:87" ht="15">
      <c r="A123" s="49" t="s">
        <v>1723</v>
      </c>
      <c r="B123" s="50">
        <v>0</v>
      </c>
      <c r="C123" s="50">
        <v>1</v>
      </c>
      <c r="D123" s="50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1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0</v>
      </c>
      <c r="U123" s="51">
        <v>0</v>
      </c>
      <c r="V123" s="51">
        <v>0</v>
      </c>
      <c r="W123" s="51">
        <v>0</v>
      </c>
      <c r="X123" s="51">
        <v>0</v>
      </c>
      <c r="Y123" s="51">
        <v>0</v>
      </c>
      <c r="Z123" s="51">
        <v>0</v>
      </c>
      <c r="AA123" s="51">
        <v>0</v>
      </c>
      <c r="AB123" s="51">
        <v>0</v>
      </c>
      <c r="AC123" s="51">
        <v>0</v>
      </c>
      <c r="AD123" s="51">
        <v>0</v>
      </c>
      <c r="AE123" s="51">
        <v>0</v>
      </c>
      <c r="AF123" s="51">
        <v>0</v>
      </c>
      <c r="AG123" s="51">
        <v>0</v>
      </c>
      <c r="AH123" s="52">
        <f>IF(Testing!D123="Tank",1,0)</f>
        <v>0</v>
      </c>
      <c r="AI123" s="52">
        <f>IF(Testing!D123="BMP",1,0)</f>
        <v>0</v>
      </c>
      <c r="AJ123" s="52">
        <f>IF(Testing!D123="BTR",1,0)</f>
        <v>0</v>
      </c>
      <c r="AK123" s="52">
        <f>IF(Testing!D123="Self Propelled Artillery",1,0)</f>
        <v>0</v>
      </c>
      <c r="AL123" s="53">
        <f>IF(Testing!D123="Air Defense",1,0)</f>
        <v>0</v>
      </c>
      <c r="AM123" s="53">
        <f>IF(Testing!D123="MT_LB",1,0)</f>
        <v>1</v>
      </c>
      <c r="AN123" s="52">
        <f>IF(Testing!D123="BMD",1,0)</f>
        <v>0</v>
      </c>
      <c r="AO123" s="52">
        <f>IF('Course-Grain Only Test'!C123="Tank",1,0)</f>
        <v>0</v>
      </c>
      <c r="AP123" s="52">
        <f>IF('Course-Grain Only Test'!C123="BMP",1,0)</f>
        <v>0</v>
      </c>
      <c r="AQ123" s="52">
        <f>IF('Course-Grain Only Test'!C123="BTR",1,0)</f>
        <v>0</v>
      </c>
      <c r="AR123" s="52">
        <f>IF('Course-Grain Only Test'!C123="Self Propelled Artillery",1,0)</f>
        <v>0</v>
      </c>
      <c r="AS123" s="52">
        <f>IF('Course-Grain Only Test'!C123="Air Defense",1,0)</f>
        <v>0</v>
      </c>
      <c r="AT123" s="52">
        <f>IF('Course-Grain Only Test'!C123="MT_LB",1,0)</f>
        <v>1</v>
      </c>
      <c r="AU123" s="52">
        <f>IF('Course-Grain Only Test'!C123="BMD",1,0)</f>
        <v>0</v>
      </c>
      <c r="AV123" s="52">
        <v>1</v>
      </c>
      <c r="AW123" s="52">
        <v>1</v>
      </c>
      <c r="AX123" s="52">
        <v>1</v>
      </c>
      <c r="AY123" s="52">
        <f t="shared" si="0"/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1</v>
      </c>
      <c r="BE123" s="52">
        <f>IF(AND(Testing!D123 = "Tank", 'Course-Grain Only Test'!C123 &lt;&gt; "Tank"),1,0)</f>
        <v>0</v>
      </c>
      <c r="BF123" s="52">
        <f>IF(AND(Testing!D123 = "BMP", 'Course-Grain Only Test'!C123 &lt;&gt; "BMP"),1,0)</f>
        <v>0</v>
      </c>
      <c r="BG123" s="52">
        <f>IF(AND(Testing!D123 = "BTR", 'Course-Grain Only Test'!C123 &lt;&gt; "BTR"),1,0)</f>
        <v>0</v>
      </c>
      <c r="BH123" s="52">
        <f>IF(AND(Testing!D123 = "Self Propelled Artilley", 'Course-Grain Only Test'!C123 &lt;&gt; "Self Propelled Artillery"),1,0)</f>
        <v>0</v>
      </c>
      <c r="BI123" s="52">
        <f>IF(AND(Testing!D123 = "Air Defense", 'Course-Grain Only Test'!C123 &lt;&gt; "Air Defense"),1,0)</f>
        <v>0</v>
      </c>
      <c r="BJ123" s="52">
        <f>IF(AND(Testing!D123 = "MT_LB", 'Course-Grain Only Test'!C123 &lt;&gt; "MT_LB"),1,0)</f>
        <v>0</v>
      </c>
      <c r="BK123" s="52">
        <f>IF(AND(Testing!D123 = "BMD", 'Course-Grain Only Test'!C123 &lt;&gt; "BMD"),1,0)</f>
        <v>0</v>
      </c>
      <c r="BL123" s="52">
        <f>IF(Testing!E123="2S19_MSTA",1,0)</f>
        <v>0</v>
      </c>
      <c r="BM123" s="54">
        <f>IF(Testing!E123="30N6E",1,0)</f>
        <v>0</v>
      </c>
      <c r="BN123" s="52">
        <f>IF(Testing!E123="BM-30",1,0)</f>
        <v>0</v>
      </c>
      <c r="BO123" s="52">
        <f>IF(Testing!E123="BMD",1,0)</f>
        <v>0</v>
      </c>
      <c r="BP123" s="52">
        <f>IF(Testing!E123="BMP-1",1,0)</f>
        <v>0</v>
      </c>
      <c r="BQ123" s="52">
        <f>IF(Testing!E123="BMP-2",1,0)</f>
        <v>0</v>
      </c>
      <c r="BR123" s="52">
        <f>IF(Testing!E123="BMP-T15",1,0)</f>
        <v>0</v>
      </c>
      <c r="BS123" s="54">
        <f>IF(Testing!E123="BRDM",1,0)</f>
        <v>0</v>
      </c>
      <c r="BT123" s="54">
        <f>IF(Testing!E123="BTR-60",1,0)</f>
        <v>0</v>
      </c>
      <c r="BU123" s="52">
        <f>IF(Testing!E123="BTR-70",1,0)</f>
        <v>0</v>
      </c>
      <c r="BV123" s="52">
        <f>IF(Testing!E123="BTR-80",1,0)</f>
        <v>0</v>
      </c>
      <c r="BW123" s="52">
        <f>IF(Testing!E123="D-30",1,0)</f>
        <v>0</v>
      </c>
      <c r="BX123" s="52">
        <f>IF(Testing!E123="Iskander",1,0)</f>
        <v>0</v>
      </c>
      <c r="BY123" s="52">
        <f>IF(Testing!E123="MT_LB",1,0)</f>
        <v>1</v>
      </c>
      <c r="BZ123" s="52">
        <f>IF(Testing!E123="Pantsir-S1",1,0)</f>
        <v>0</v>
      </c>
      <c r="CA123" s="52">
        <f>IF(Testing!E123="Rs-24",1,0)</f>
        <v>0</v>
      </c>
      <c r="CB123" s="52">
        <f>IF(Testing!E123="T-14",1,0)</f>
        <v>0</v>
      </c>
      <c r="CC123" s="52">
        <f>IF(Testing!E123="T-62",1,0)</f>
        <v>0</v>
      </c>
      <c r="CD123" s="52">
        <f>IF(Testing!E123="T-64",1,0)</f>
        <v>0</v>
      </c>
      <c r="CE123" s="52">
        <f>IF(Testing!E123="T-72",1,0)</f>
        <v>0</v>
      </c>
      <c r="CF123" s="52">
        <f>IF(Testing!E123="T-80",1,0)</f>
        <v>0</v>
      </c>
      <c r="CG123" s="52">
        <f>IF(Testing!E123="T-90",1,0)</f>
        <v>0</v>
      </c>
      <c r="CH123" s="52">
        <f>IF(Testing!E123="Tornado",1,0)</f>
        <v>0</v>
      </c>
      <c r="CI123" s="52">
        <f>IF(Testing!E123="TOS-1",1,0)</f>
        <v>0</v>
      </c>
    </row>
    <row r="124" spans="1:87" ht="15">
      <c r="A124" s="49" t="s">
        <v>1767</v>
      </c>
      <c r="B124" s="50">
        <v>0</v>
      </c>
      <c r="C124" s="50">
        <v>1</v>
      </c>
      <c r="D124" s="50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1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  <c r="AC124" s="51">
        <v>0</v>
      </c>
      <c r="AD124" s="51">
        <v>1</v>
      </c>
      <c r="AE124" s="51">
        <v>0</v>
      </c>
      <c r="AF124" s="51">
        <v>0</v>
      </c>
      <c r="AG124" s="51">
        <v>0</v>
      </c>
      <c r="AH124" s="52">
        <f>IF(Testing!D124="Tank",1,0)</f>
        <v>1</v>
      </c>
      <c r="AI124" s="52">
        <f>IF(Testing!D124="BMP",1,0)</f>
        <v>0</v>
      </c>
      <c r="AJ124" s="52">
        <f>IF(Testing!D124="BTR",1,0)</f>
        <v>0</v>
      </c>
      <c r="AK124" s="52">
        <f>IF(Testing!D124="Self Propelled Artillery",1,0)</f>
        <v>0</v>
      </c>
      <c r="AL124" s="53">
        <f>IF(Testing!D124="Air Defense",1,0)</f>
        <v>0</v>
      </c>
      <c r="AM124" s="53">
        <f>IF(Testing!D124="MT_LB",1,0)</f>
        <v>0</v>
      </c>
      <c r="AN124" s="52">
        <f>IF(Testing!D124="BMD",1,0)</f>
        <v>0</v>
      </c>
      <c r="AO124" s="52">
        <f>IF('Course-Grain Only Test'!C124="Tank",1,0)</f>
        <v>1</v>
      </c>
      <c r="AP124" s="52">
        <f>IF('Course-Grain Only Test'!C124="BMP",1,0)</f>
        <v>0</v>
      </c>
      <c r="AQ124" s="52">
        <f>IF('Course-Grain Only Test'!C124="BTR",1,0)</f>
        <v>0</v>
      </c>
      <c r="AR124" s="52">
        <f>IF('Course-Grain Only Test'!C124="Self Propelled Artillery",1,0)</f>
        <v>0</v>
      </c>
      <c r="AS124" s="52">
        <f>IF('Course-Grain Only Test'!C124="Air Defense",1,0)</f>
        <v>0</v>
      </c>
      <c r="AT124" s="52">
        <f>IF('Course-Grain Only Test'!C124="MT_LB",1,0)</f>
        <v>0</v>
      </c>
      <c r="AU124" s="52">
        <f>IF('Course-Grain Only Test'!C124="BMD",1,0)</f>
        <v>0</v>
      </c>
      <c r="AV124" s="52">
        <v>1</v>
      </c>
      <c r="AW124" s="52">
        <v>1</v>
      </c>
      <c r="AX124" s="52">
        <v>1</v>
      </c>
      <c r="AY124" s="52">
        <f t="shared" si="0"/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1</v>
      </c>
      <c r="BE124" s="52">
        <f>IF(AND(Testing!D124 = "Tank", 'Course-Grain Only Test'!C124 &lt;&gt; "Tank"),1,0)</f>
        <v>0</v>
      </c>
      <c r="BF124" s="52">
        <f>IF(AND(Testing!D124 = "BMP", 'Course-Grain Only Test'!C124 &lt;&gt; "BMP"),1,0)</f>
        <v>0</v>
      </c>
      <c r="BG124" s="52">
        <f>IF(AND(Testing!D124 = "BTR", 'Course-Grain Only Test'!C124 &lt;&gt; "BTR"),1,0)</f>
        <v>0</v>
      </c>
      <c r="BH124" s="52">
        <f>IF(AND(Testing!D124 = "Self Propelled Artilley", 'Course-Grain Only Test'!C124 &lt;&gt; "Self Propelled Artillery"),1,0)</f>
        <v>0</v>
      </c>
      <c r="BI124" s="52">
        <f>IF(AND(Testing!D124 = "Air Defense", 'Course-Grain Only Test'!C124 &lt;&gt; "Air Defense"),1,0)</f>
        <v>0</v>
      </c>
      <c r="BJ124" s="52">
        <f>IF(AND(Testing!D124 = "MT_LB", 'Course-Grain Only Test'!C124 &lt;&gt; "MT_LB"),1,0)</f>
        <v>0</v>
      </c>
      <c r="BK124" s="52">
        <f>IF(AND(Testing!D124 = "BMD", 'Course-Grain Only Test'!C124 &lt;&gt; "BMD"),1,0)</f>
        <v>0</v>
      </c>
      <c r="BL124" s="52">
        <f>IF(Testing!E124="2S19_MSTA",1,0)</f>
        <v>0</v>
      </c>
      <c r="BM124" s="54">
        <f>IF(Testing!E124="30N6E",1,0)</f>
        <v>0</v>
      </c>
      <c r="BN124" s="52">
        <f>IF(Testing!E124="BM-30",1,0)</f>
        <v>0</v>
      </c>
      <c r="BO124" s="52">
        <f>IF(Testing!E124="BMD",1,0)</f>
        <v>0</v>
      </c>
      <c r="BP124" s="52">
        <f>IF(Testing!E124="BMP-1",1,0)</f>
        <v>0</v>
      </c>
      <c r="BQ124" s="52">
        <f>IF(Testing!E124="BMP-2",1,0)</f>
        <v>0</v>
      </c>
      <c r="BR124" s="52">
        <f>IF(Testing!E124="BMP-T15",1,0)</f>
        <v>0</v>
      </c>
      <c r="BS124" s="54">
        <f>IF(Testing!E124="BRDM",1,0)</f>
        <v>0</v>
      </c>
      <c r="BT124" s="54">
        <f>IF(Testing!E124="BTR-60",1,0)</f>
        <v>0</v>
      </c>
      <c r="BU124" s="52">
        <f>IF(Testing!E124="BTR-70",1,0)</f>
        <v>0</v>
      </c>
      <c r="BV124" s="52">
        <f>IF(Testing!E124="BTR-80",1,0)</f>
        <v>0</v>
      </c>
      <c r="BW124" s="52">
        <f>IF(Testing!E124="D-30",1,0)</f>
        <v>0</v>
      </c>
      <c r="BX124" s="52">
        <f>IF(Testing!E124="Iskander",1,0)</f>
        <v>0</v>
      </c>
      <c r="BY124" s="52">
        <f>IF(Testing!E124="MT_LB",1,0)</f>
        <v>0</v>
      </c>
      <c r="BZ124" s="52">
        <f>IF(Testing!E124="Pantsir-S1",1,0)</f>
        <v>0</v>
      </c>
      <c r="CA124" s="52">
        <f>IF(Testing!E124="Rs-24",1,0)</f>
        <v>0</v>
      </c>
      <c r="CB124" s="52">
        <f>IF(Testing!E124="T-14",1,0)</f>
        <v>0</v>
      </c>
      <c r="CC124" s="52">
        <f>IF(Testing!E124="T-62",1,0)</f>
        <v>1</v>
      </c>
      <c r="CD124" s="52">
        <f>IF(Testing!E124="T-64",1,0)</f>
        <v>0</v>
      </c>
      <c r="CE124" s="52">
        <f>IF(Testing!E124="T-72",1,0)</f>
        <v>0</v>
      </c>
      <c r="CF124" s="52">
        <f>IF(Testing!E124="T-80",1,0)</f>
        <v>0</v>
      </c>
      <c r="CG124" s="52">
        <f>IF(Testing!E124="T-90",1,0)</f>
        <v>0</v>
      </c>
      <c r="CH124" s="52">
        <f>IF(Testing!E124="Tornado",1,0)</f>
        <v>0</v>
      </c>
      <c r="CI124" s="52">
        <f>IF(Testing!E124="TOS-1",1,0)</f>
        <v>0</v>
      </c>
    </row>
    <row r="125" spans="1:87" ht="15">
      <c r="A125" s="49" t="s">
        <v>1631</v>
      </c>
      <c r="B125" s="50">
        <v>0</v>
      </c>
      <c r="C125" s="50">
        <v>1</v>
      </c>
      <c r="D125" s="50">
        <v>0</v>
      </c>
      <c r="E125" s="51">
        <v>0</v>
      </c>
      <c r="F125" s="51">
        <v>1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  <c r="AC125" s="51">
        <v>0</v>
      </c>
      <c r="AD125" s="51">
        <v>0</v>
      </c>
      <c r="AE125" s="51">
        <v>0</v>
      </c>
      <c r="AF125" s="51">
        <v>0</v>
      </c>
      <c r="AG125" s="51">
        <v>0</v>
      </c>
      <c r="AH125" s="52">
        <f>IF(Testing!D125="Tank",1,0)</f>
        <v>0</v>
      </c>
      <c r="AI125" s="52">
        <f>IF(Testing!D125="BMP",1,0)</f>
        <v>0</v>
      </c>
      <c r="AJ125" s="52">
        <f>IF(Testing!D125="BTR",1,0)</f>
        <v>0</v>
      </c>
      <c r="AK125" s="52">
        <f>IF(Testing!D125="Self Propelled Artillery",1,0)</f>
        <v>0</v>
      </c>
      <c r="AL125" s="53">
        <f>IF(Testing!D125="Air Defense",1,0)</f>
        <v>0</v>
      </c>
      <c r="AM125" s="53">
        <f>IF(Testing!D125="MT_LB",1,0)</f>
        <v>0</v>
      </c>
      <c r="AN125" s="52">
        <f>IF(Testing!D125="BMD",1,0)</f>
        <v>1</v>
      </c>
      <c r="AO125" s="52">
        <f>IF('Course-Grain Only Test'!C125="Tank",1,0)</f>
        <v>0</v>
      </c>
      <c r="AP125" s="52">
        <f>IF('Course-Grain Only Test'!C125="BMP",1,0)</f>
        <v>0</v>
      </c>
      <c r="AQ125" s="52">
        <f>IF('Course-Grain Only Test'!C125="BTR",1,0)</f>
        <v>0</v>
      </c>
      <c r="AR125" s="52">
        <f>IF('Course-Grain Only Test'!C125="Self Propelled Artillery",1,0)</f>
        <v>0</v>
      </c>
      <c r="AS125" s="52">
        <f>IF('Course-Grain Only Test'!C125="Air Defense",1,0)</f>
        <v>0</v>
      </c>
      <c r="AT125" s="52">
        <f>IF('Course-Grain Only Test'!C125="MT_LB",1,0)</f>
        <v>0</v>
      </c>
      <c r="AU125" s="52">
        <f>IF('Course-Grain Only Test'!C125="BMD",1,0)</f>
        <v>1</v>
      </c>
      <c r="AV125" s="52">
        <v>1</v>
      </c>
      <c r="AW125" s="52">
        <v>1</v>
      </c>
      <c r="AX125" s="52">
        <v>1</v>
      </c>
      <c r="AY125" s="52">
        <f t="shared" si="0"/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1</v>
      </c>
      <c r="BE125" s="52">
        <f>IF(AND(Testing!D125 = "Tank", 'Course-Grain Only Test'!C125 &lt;&gt; "Tank"),1,0)</f>
        <v>0</v>
      </c>
      <c r="BF125" s="52">
        <f>IF(AND(Testing!D125 = "BMP", 'Course-Grain Only Test'!C125 &lt;&gt; "BMP"),1,0)</f>
        <v>0</v>
      </c>
      <c r="BG125" s="52">
        <f>IF(AND(Testing!D125 = "BTR", 'Course-Grain Only Test'!C125 &lt;&gt; "BTR"),1,0)</f>
        <v>0</v>
      </c>
      <c r="BH125" s="52">
        <f>IF(AND(Testing!D125 = "Self Propelled Artilley", 'Course-Grain Only Test'!C125 &lt;&gt; "Self Propelled Artillery"),1,0)</f>
        <v>0</v>
      </c>
      <c r="BI125" s="52">
        <f>IF(AND(Testing!D125 = "Air Defense", 'Course-Grain Only Test'!C125 &lt;&gt; "Air Defense"),1,0)</f>
        <v>0</v>
      </c>
      <c r="BJ125" s="52">
        <f>IF(AND(Testing!D125 = "MT_LB", 'Course-Grain Only Test'!C125 &lt;&gt; "MT_LB"),1,0)</f>
        <v>0</v>
      </c>
      <c r="BK125" s="52">
        <f>IF(AND(Testing!D125 = "BMD", 'Course-Grain Only Test'!C125 &lt;&gt; "BMD"),1,0)</f>
        <v>0</v>
      </c>
      <c r="BL125" s="52">
        <f>IF(Testing!E125="2S19_MSTA",1,0)</f>
        <v>0</v>
      </c>
      <c r="BM125" s="54">
        <f>IF(Testing!E125="30N6E",1,0)</f>
        <v>0</v>
      </c>
      <c r="BN125" s="52">
        <f>IF(Testing!E125="BM-30",1,0)</f>
        <v>0</v>
      </c>
      <c r="BO125" s="52">
        <f>IF(Testing!E125="BMD",1,0)</f>
        <v>1</v>
      </c>
      <c r="BP125" s="52">
        <f>IF(Testing!E125="BMP-1",1,0)</f>
        <v>0</v>
      </c>
      <c r="BQ125" s="52">
        <f>IF(Testing!E125="BMP-2",1,0)</f>
        <v>0</v>
      </c>
      <c r="BR125" s="52">
        <f>IF(Testing!E125="BMP-T15",1,0)</f>
        <v>0</v>
      </c>
      <c r="BS125" s="54">
        <f>IF(Testing!E125="BRDM",1,0)</f>
        <v>0</v>
      </c>
      <c r="BT125" s="54">
        <f>IF(Testing!E125="BTR-60",1,0)</f>
        <v>0</v>
      </c>
      <c r="BU125" s="52">
        <f>IF(Testing!E125="BTR-70",1,0)</f>
        <v>0</v>
      </c>
      <c r="BV125" s="52">
        <f>IF(Testing!E125="BTR-80",1,0)</f>
        <v>0</v>
      </c>
      <c r="BW125" s="52">
        <f>IF(Testing!E125="D-30",1,0)</f>
        <v>0</v>
      </c>
      <c r="BX125" s="52">
        <f>IF(Testing!E125="Iskander",1,0)</f>
        <v>0</v>
      </c>
      <c r="BY125" s="52">
        <f>IF(Testing!E125="MT_LB",1,0)</f>
        <v>0</v>
      </c>
      <c r="BZ125" s="52">
        <f>IF(Testing!E125="Pantsir-S1",1,0)</f>
        <v>0</v>
      </c>
      <c r="CA125" s="52">
        <f>IF(Testing!E125="Rs-24",1,0)</f>
        <v>0</v>
      </c>
      <c r="CB125" s="52">
        <f>IF(Testing!E125="T-14",1,0)</f>
        <v>0</v>
      </c>
      <c r="CC125" s="52">
        <f>IF(Testing!E125="T-62",1,0)</f>
        <v>0</v>
      </c>
      <c r="CD125" s="52">
        <f>IF(Testing!E125="T-64",1,0)</f>
        <v>0</v>
      </c>
      <c r="CE125" s="52">
        <f>IF(Testing!E125="T-72",1,0)</f>
        <v>0</v>
      </c>
      <c r="CF125" s="52">
        <f>IF(Testing!E125="T-80",1,0)</f>
        <v>0</v>
      </c>
      <c r="CG125" s="52">
        <f>IF(Testing!E125="T-90",1,0)</f>
        <v>0</v>
      </c>
      <c r="CH125" s="52">
        <f>IF(Testing!E125="Tornado",1,0)</f>
        <v>0</v>
      </c>
      <c r="CI125" s="52">
        <f>IF(Testing!E125="TOS-1",1,0)</f>
        <v>0</v>
      </c>
    </row>
    <row r="126" spans="1:87" ht="15">
      <c r="A126" s="49" t="s">
        <v>1676</v>
      </c>
      <c r="B126" s="50">
        <v>0</v>
      </c>
      <c r="C126" s="50">
        <v>1</v>
      </c>
      <c r="D126" s="50">
        <v>0</v>
      </c>
      <c r="E126" s="51">
        <v>0</v>
      </c>
      <c r="F126" s="51">
        <v>0</v>
      </c>
      <c r="G126" s="51">
        <v>1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1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0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  <c r="AC126" s="51">
        <v>0</v>
      </c>
      <c r="AD126" s="51">
        <v>0</v>
      </c>
      <c r="AE126" s="51">
        <v>0</v>
      </c>
      <c r="AF126" s="51">
        <v>0</v>
      </c>
      <c r="AG126" s="51">
        <v>0</v>
      </c>
      <c r="AH126" s="52">
        <f>IF(Testing!D126="Tank",1,0)</f>
        <v>0</v>
      </c>
      <c r="AI126" s="52">
        <f>IF(Testing!D126="BMP",1,0)</f>
        <v>1</v>
      </c>
      <c r="AJ126" s="52">
        <f>IF(Testing!D126="BTR",1,0)</f>
        <v>0</v>
      </c>
      <c r="AK126" s="52">
        <f>IF(Testing!D126="Self Propelled Artillery",1,0)</f>
        <v>0</v>
      </c>
      <c r="AL126" s="53">
        <f>IF(Testing!D126="Air Defense",1,0)</f>
        <v>0</v>
      </c>
      <c r="AM126" s="53">
        <f>IF(Testing!D126="MT_LB",1,0)</f>
        <v>0</v>
      </c>
      <c r="AN126" s="52">
        <f>IF(Testing!D126="BMD",1,0)</f>
        <v>0</v>
      </c>
      <c r="AO126" s="52">
        <f>IF('Course-Grain Only Test'!C126="Tank",1,0)</f>
        <v>0</v>
      </c>
      <c r="AP126" s="52">
        <f>IF('Course-Grain Only Test'!C126="BMP",1,0)</f>
        <v>1</v>
      </c>
      <c r="AQ126" s="52">
        <f>IF('Course-Grain Only Test'!C126="BTR",1,0)</f>
        <v>0</v>
      </c>
      <c r="AR126" s="52">
        <f>IF('Course-Grain Only Test'!C126="Self Propelled Artillery",1,0)</f>
        <v>0</v>
      </c>
      <c r="AS126" s="52">
        <f>IF('Course-Grain Only Test'!C126="Air Defense",1,0)</f>
        <v>0</v>
      </c>
      <c r="AT126" s="52">
        <f>IF('Course-Grain Only Test'!C126="MT_LB",1,0)</f>
        <v>0</v>
      </c>
      <c r="AU126" s="52">
        <f>IF('Course-Grain Only Test'!C126="BMD",1,0)</f>
        <v>0</v>
      </c>
      <c r="AV126" s="52">
        <v>1</v>
      </c>
      <c r="AW126" s="52">
        <v>0</v>
      </c>
      <c r="AX126" s="52">
        <v>1</v>
      </c>
      <c r="AY126" s="52">
        <f t="shared" si="0"/>
        <v>1</v>
      </c>
      <c r="AZ126" s="52">
        <v>0</v>
      </c>
      <c r="BA126" s="52">
        <v>0</v>
      </c>
      <c r="BB126" s="52">
        <v>0</v>
      </c>
      <c r="BC126" s="52">
        <v>0</v>
      </c>
      <c r="BD126" s="52">
        <v>1</v>
      </c>
      <c r="BE126" s="52">
        <f>IF(AND(Testing!D126 = "Tank", 'Course-Grain Only Test'!C126 &lt;&gt; "Tank"),1,0)</f>
        <v>0</v>
      </c>
      <c r="BF126" s="52">
        <f>IF(AND(Testing!D126 = "BMP", 'Course-Grain Only Test'!C126 &lt;&gt; "BMP"),1,0)</f>
        <v>0</v>
      </c>
      <c r="BG126" s="52">
        <f>IF(AND(Testing!D126 = "BTR", 'Course-Grain Only Test'!C126 &lt;&gt; "BTR"),1,0)</f>
        <v>0</v>
      </c>
      <c r="BH126" s="52">
        <f>IF(AND(Testing!D126 = "Self Propelled Artilley", 'Course-Grain Only Test'!C126 &lt;&gt; "Self Propelled Artillery"),1,0)</f>
        <v>0</v>
      </c>
      <c r="BI126" s="52">
        <f>IF(AND(Testing!D126 = "Air Defense", 'Course-Grain Only Test'!C126 &lt;&gt; "Air Defense"),1,0)</f>
        <v>0</v>
      </c>
      <c r="BJ126" s="52">
        <f>IF(AND(Testing!D126 = "MT_LB", 'Course-Grain Only Test'!C126 &lt;&gt; "MT_LB"),1,0)</f>
        <v>0</v>
      </c>
      <c r="BK126" s="52">
        <f>IF(AND(Testing!D126 = "BMD", 'Course-Grain Only Test'!C126 &lt;&gt; "BMD"),1,0)</f>
        <v>0</v>
      </c>
      <c r="BL126" s="52">
        <f>IF(Testing!E126="2S19_MSTA",1,0)</f>
        <v>0</v>
      </c>
      <c r="BM126" s="54">
        <f>IF(Testing!E126="30N6E",1,0)</f>
        <v>0</v>
      </c>
      <c r="BN126" s="52">
        <f>IF(Testing!E126="BM-30",1,0)</f>
        <v>0</v>
      </c>
      <c r="BO126" s="52">
        <f>IF(Testing!E126="BMD",1,0)</f>
        <v>0</v>
      </c>
      <c r="BP126" s="52">
        <f>IF(Testing!E126="BMP-1",1,0)</f>
        <v>0</v>
      </c>
      <c r="BQ126" s="52">
        <f>IF(Testing!E126="BMP-2",1,0)</f>
        <v>1</v>
      </c>
      <c r="BR126" s="52">
        <f>IF(Testing!E126="BMP-T15",1,0)</f>
        <v>0</v>
      </c>
      <c r="BS126" s="54">
        <f>IF(Testing!E126="BRDM",1,0)</f>
        <v>0</v>
      </c>
      <c r="BT126" s="54">
        <f>IF(Testing!E126="BTR-60",1,0)</f>
        <v>0</v>
      </c>
      <c r="BU126" s="52">
        <f>IF(Testing!E126="BTR-70",1,0)</f>
        <v>0</v>
      </c>
      <c r="BV126" s="52">
        <f>IF(Testing!E126="BTR-80",1,0)</f>
        <v>0</v>
      </c>
      <c r="BW126" s="52">
        <f>IF(Testing!E126="D-30",1,0)</f>
        <v>0</v>
      </c>
      <c r="BX126" s="52">
        <f>IF(Testing!E126="Iskander",1,0)</f>
        <v>0</v>
      </c>
      <c r="BY126" s="52">
        <f>IF(Testing!E126="MT_LB",1,0)</f>
        <v>0</v>
      </c>
      <c r="BZ126" s="52">
        <f>IF(Testing!E126="Pantsir-S1",1,0)</f>
        <v>0</v>
      </c>
      <c r="CA126" s="52">
        <f>IF(Testing!E126="Rs-24",1,0)</f>
        <v>0</v>
      </c>
      <c r="CB126" s="52">
        <f>IF(Testing!E126="T-14",1,0)</f>
        <v>0</v>
      </c>
      <c r="CC126" s="52">
        <f>IF(Testing!E126="T-62",1,0)</f>
        <v>0</v>
      </c>
      <c r="CD126" s="52">
        <f>IF(Testing!E126="T-64",1,0)</f>
        <v>0</v>
      </c>
      <c r="CE126" s="52">
        <f>IF(Testing!E126="T-72",1,0)</f>
        <v>0</v>
      </c>
      <c r="CF126" s="52">
        <f>IF(Testing!E126="T-80",1,0)</f>
        <v>0</v>
      </c>
      <c r="CG126" s="52">
        <f>IF(Testing!E126="T-90",1,0)</f>
        <v>0</v>
      </c>
      <c r="CH126" s="52">
        <f>IF(Testing!E126="Tornado",1,0)</f>
        <v>0</v>
      </c>
      <c r="CI126" s="52">
        <f>IF(Testing!E126="TOS-1",1,0)</f>
        <v>0</v>
      </c>
    </row>
    <row r="127" spans="1:87" ht="15">
      <c r="A127" s="49" t="s">
        <v>1768</v>
      </c>
      <c r="B127" s="50">
        <v>0</v>
      </c>
      <c r="C127" s="50">
        <v>1</v>
      </c>
      <c r="D127" s="50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1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  <c r="AC127" s="51">
        <v>0</v>
      </c>
      <c r="AD127" s="51">
        <v>1</v>
      </c>
      <c r="AE127" s="51">
        <v>0</v>
      </c>
      <c r="AF127" s="51">
        <v>0</v>
      </c>
      <c r="AG127" s="51">
        <v>0</v>
      </c>
      <c r="AH127" s="52">
        <f>IF(Testing!D127="Tank",1,0)</f>
        <v>1</v>
      </c>
      <c r="AI127" s="52">
        <f>IF(Testing!D127="BMP",1,0)</f>
        <v>0</v>
      </c>
      <c r="AJ127" s="52">
        <f>IF(Testing!D127="BTR",1,0)</f>
        <v>0</v>
      </c>
      <c r="AK127" s="52">
        <f>IF(Testing!D127="Self Propelled Artillery",1,0)</f>
        <v>0</v>
      </c>
      <c r="AL127" s="53">
        <f>IF(Testing!D127="Air Defense",1,0)</f>
        <v>0</v>
      </c>
      <c r="AM127" s="53">
        <f>IF(Testing!D127="MT_LB",1,0)</f>
        <v>0</v>
      </c>
      <c r="AN127" s="52">
        <f>IF(Testing!D127="BMD",1,0)</f>
        <v>0</v>
      </c>
      <c r="AO127" s="52">
        <f>IF('Course-Grain Only Test'!C127="Tank",1,0)</f>
        <v>1</v>
      </c>
      <c r="AP127" s="52">
        <f>IF('Course-Grain Only Test'!C127="BMP",1,0)</f>
        <v>0</v>
      </c>
      <c r="AQ127" s="52">
        <f>IF('Course-Grain Only Test'!C127="BTR",1,0)</f>
        <v>0</v>
      </c>
      <c r="AR127" s="52">
        <f>IF('Course-Grain Only Test'!C127="Self Propelled Artillery",1,0)</f>
        <v>0</v>
      </c>
      <c r="AS127" s="52">
        <f>IF('Course-Grain Only Test'!C127="Air Defense",1,0)</f>
        <v>0</v>
      </c>
      <c r="AT127" s="52">
        <f>IF('Course-Grain Only Test'!C127="MT_LB",1,0)</f>
        <v>0</v>
      </c>
      <c r="AU127" s="52">
        <f>IF('Course-Grain Only Test'!C127="BMD",1,0)</f>
        <v>0</v>
      </c>
      <c r="AV127" s="52">
        <v>1</v>
      </c>
      <c r="AW127" s="52">
        <v>0</v>
      </c>
      <c r="AX127" s="52">
        <v>1</v>
      </c>
      <c r="AY127" s="52">
        <f t="shared" si="0"/>
        <v>1</v>
      </c>
      <c r="AZ127" s="52">
        <v>0</v>
      </c>
      <c r="BA127" s="52">
        <v>0</v>
      </c>
      <c r="BB127" s="52">
        <v>0</v>
      </c>
      <c r="BC127" s="52">
        <v>0</v>
      </c>
      <c r="BD127" s="52">
        <v>1</v>
      </c>
      <c r="BE127" s="52">
        <f>IF(AND(Testing!D127 = "Tank", 'Course-Grain Only Test'!C127 &lt;&gt; "Tank"),1,0)</f>
        <v>0</v>
      </c>
      <c r="BF127" s="52">
        <f>IF(AND(Testing!D127 = "BMP", 'Course-Grain Only Test'!C127 &lt;&gt; "BMP"),1,0)</f>
        <v>0</v>
      </c>
      <c r="BG127" s="52">
        <f>IF(AND(Testing!D127 = "BTR", 'Course-Grain Only Test'!C127 &lt;&gt; "BTR"),1,0)</f>
        <v>0</v>
      </c>
      <c r="BH127" s="52">
        <f>IF(AND(Testing!D127 = "Self Propelled Artilley", 'Course-Grain Only Test'!C127 &lt;&gt; "Self Propelled Artillery"),1,0)</f>
        <v>0</v>
      </c>
      <c r="BI127" s="52">
        <f>IF(AND(Testing!D127 = "Air Defense", 'Course-Grain Only Test'!C127 &lt;&gt; "Air Defense"),1,0)</f>
        <v>0</v>
      </c>
      <c r="BJ127" s="52">
        <f>IF(AND(Testing!D127 = "MT_LB", 'Course-Grain Only Test'!C127 &lt;&gt; "MT_LB"),1,0)</f>
        <v>0</v>
      </c>
      <c r="BK127" s="52">
        <f>IF(AND(Testing!D127 = "BMD", 'Course-Grain Only Test'!C127 &lt;&gt; "BMD"),1,0)</f>
        <v>0</v>
      </c>
      <c r="BL127" s="52">
        <f>IF(Testing!E127="2S19_MSTA",1,0)</f>
        <v>0</v>
      </c>
      <c r="BM127" s="54">
        <f>IF(Testing!E127="30N6E",1,0)</f>
        <v>0</v>
      </c>
      <c r="BN127" s="52">
        <f>IF(Testing!E127="BM-30",1,0)</f>
        <v>0</v>
      </c>
      <c r="BO127" s="52">
        <f>IF(Testing!E127="BMD",1,0)</f>
        <v>0</v>
      </c>
      <c r="BP127" s="52">
        <f>IF(Testing!E127="BMP-1",1,0)</f>
        <v>0</v>
      </c>
      <c r="BQ127" s="52">
        <f>IF(Testing!E127="BMP-2",1,0)</f>
        <v>0</v>
      </c>
      <c r="BR127" s="52">
        <f>IF(Testing!E127="BMP-T15",1,0)</f>
        <v>0</v>
      </c>
      <c r="BS127" s="54">
        <f>IF(Testing!E127="BRDM",1,0)</f>
        <v>0</v>
      </c>
      <c r="BT127" s="54">
        <f>IF(Testing!E127="BTR-60",1,0)</f>
        <v>0</v>
      </c>
      <c r="BU127" s="52">
        <f>IF(Testing!E127="BTR-70",1,0)</f>
        <v>0</v>
      </c>
      <c r="BV127" s="52">
        <f>IF(Testing!E127="BTR-80",1,0)</f>
        <v>0</v>
      </c>
      <c r="BW127" s="52">
        <f>IF(Testing!E127="D-30",1,0)</f>
        <v>0</v>
      </c>
      <c r="BX127" s="52">
        <f>IF(Testing!E127="Iskander",1,0)</f>
        <v>0</v>
      </c>
      <c r="BY127" s="52">
        <f>IF(Testing!E127="MT_LB",1,0)</f>
        <v>0</v>
      </c>
      <c r="BZ127" s="52">
        <f>IF(Testing!E127="Pantsir-S1",1,0)</f>
        <v>0</v>
      </c>
      <c r="CA127" s="52">
        <f>IF(Testing!E127="Rs-24",1,0)</f>
        <v>0</v>
      </c>
      <c r="CB127" s="52">
        <f>IF(Testing!E127="T-14",1,0)</f>
        <v>0</v>
      </c>
      <c r="CC127" s="52">
        <f>IF(Testing!E127="T-62",1,0)</f>
        <v>0</v>
      </c>
      <c r="CD127" s="52">
        <f>IF(Testing!E127="T-64",1,0)</f>
        <v>1</v>
      </c>
      <c r="CE127" s="52">
        <f>IF(Testing!E127="T-72",1,0)</f>
        <v>0</v>
      </c>
      <c r="CF127" s="52">
        <f>IF(Testing!E127="T-80",1,0)</f>
        <v>0</v>
      </c>
      <c r="CG127" s="52">
        <f>IF(Testing!E127="T-90",1,0)</f>
        <v>0</v>
      </c>
      <c r="CH127" s="52">
        <f>IF(Testing!E127="Tornado",1,0)</f>
        <v>0</v>
      </c>
      <c r="CI127" s="52">
        <f>IF(Testing!E127="TOS-1",1,0)</f>
        <v>0</v>
      </c>
    </row>
    <row r="128" spans="1:87" ht="15">
      <c r="A128" s="49" t="s">
        <v>1724</v>
      </c>
      <c r="B128" s="50">
        <v>0</v>
      </c>
      <c r="C128" s="50">
        <v>1</v>
      </c>
      <c r="D128" s="50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1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  <c r="AC128" s="51">
        <v>0</v>
      </c>
      <c r="AD128" s="51">
        <v>0</v>
      </c>
      <c r="AE128" s="51">
        <v>0</v>
      </c>
      <c r="AF128" s="51">
        <v>0</v>
      </c>
      <c r="AG128" s="51">
        <v>0</v>
      </c>
      <c r="AH128" s="52">
        <f>IF(Testing!D128="Tank",1,0)</f>
        <v>0</v>
      </c>
      <c r="AI128" s="52">
        <f>IF(Testing!D128="BMP",1,0)</f>
        <v>0</v>
      </c>
      <c r="AJ128" s="52">
        <f>IF(Testing!D128="BTR",1,0)</f>
        <v>0</v>
      </c>
      <c r="AK128" s="52">
        <f>IF(Testing!D128="Self Propelled Artillery",1,0)</f>
        <v>0</v>
      </c>
      <c r="AL128" s="53">
        <f>IF(Testing!D128="Air Defense",1,0)</f>
        <v>0</v>
      </c>
      <c r="AM128" s="53">
        <f>IF(Testing!D128="MT_LB",1,0)</f>
        <v>1</v>
      </c>
      <c r="AN128" s="52">
        <f>IF(Testing!D128="BMD",1,0)</f>
        <v>0</v>
      </c>
      <c r="AO128" s="52">
        <f>IF('Course-Grain Only Test'!C128="Tank",1,0)</f>
        <v>0</v>
      </c>
      <c r="AP128" s="52">
        <f>IF('Course-Grain Only Test'!C128="BMP",1,0)</f>
        <v>0</v>
      </c>
      <c r="AQ128" s="52">
        <f>IF('Course-Grain Only Test'!C128="BTR",1,0)</f>
        <v>0</v>
      </c>
      <c r="AR128" s="52">
        <f>IF('Course-Grain Only Test'!C128="Self Propelled Artillery",1,0)</f>
        <v>0</v>
      </c>
      <c r="AS128" s="52">
        <f>IF('Course-Grain Only Test'!C128="Air Defense",1,0)</f>
        <v>0</v>
      </c>
      <c r="AT128" s="52">
        <f>IF('Course-Grain Only Test'!C128="MT_LB",1,0)</f>
        <v>1</v>
      </c>
      <c r="AU128" s="52">
        <f>IF('Course-Grain Only Test'!C128="BMD",1,0)</f>
        <v>0</v>
      </c>
      <c r="AV128" s="52">
        <v>1</v>
      </c>
      <c r="AW128" s="52">
        <v>1</v>
      </c>
      <c r="AX128" s="52">
        <v>1</v>
      </c>
      <c r="AY128" s="52">
        <f t="shared" si="0"/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1</v>
      </c>
      <c r="BE128" s="52">
        <f>IF(AND(Testing!D128 = "Tank", 'Course-Grain Only Test'!C128 &lt;&gt; "Tank"),1,0)</f>
        <v>0</v>
      </c>
      <c r="BF128" s="52">
        <f>IF(AND(Testing!D128 = "BMP", 'Course-Grain Only Test'!C128 &lt;&gt; "BMP"),1,0)</f>
        <v>0</v>
      </c>
      <c r="BG128" s="52">
        <f>IF(AND(Testing!D128 = "BTR", 'Course-Grain Only Test'!C128 &lt;&gt; "BTR"),1,0)</f>
        <v>0</v>
      </c>
      <c r="BH128" s="52">
        <f>IF(AND(Testing!D128 = "Self Propelled Artilley", 'Course-Grain Only Test'!C128 &lt;&gt; "Self Propelled Artillery"),1,0)</f>
        <v>0</v>
      </c>
      <c r="BI128" s="52">
        <f>IF(AND(Testing!D128 = "Air Defense", 'Course-Grain Only Test'!C128 &lt;&gt; "Air Defense"),1,0)</f>
        <v>0</v>
      </c>
      <c r="BJ128" s="52">
        <f>IF(AND(Testing!D128 = "MT_LB", 'Course-Grain Only Test'!C128 &lt;&gt; "MT_LB"),1,0)</f>
        <v>0</v>
      </c>
      <c r="BK128" s="52">
        <f>IF(AND(Testing!D128 = "BMD", 'Course-Grain Only Test'!C128 &lt;&gt; "BMD"),1,0)</f>
        <v>0</v>
      </c>
      <c r="BL128" s="52">
        <f>IF(Testing!E128="2S19_MSTA",1,0)</f>
        <v>0</v>
      </c>
      <c r="BM128" s="54">
        <f>IF(Testing!E128="30N6E",1,0)</f>
        <v>0</v>
      </c>
      <c r="BN128" s="52">
        <f>IF(Testing!E128="BM-30",1,0)</f>
        <v>0</v>
      </c>
      <c r="BO128" s="52">
        <f>IF(Testing!E128="BMD",1,0)</f>
        <v>0</v>
      </c>
      <c r="BP128" s="52">
        <f>IF(Testing!E128="BMP-1",1,0)</f>
        <v>0</v>
      </c>
      <c r="BQ128" s="52">
        <f>IF(Testing!E128="BMP-2",1,0)</f>
        <v>0</v>
      </c>
      <c r="BR128" s="52">
        <f>IF(Testing!E128="BMP-T15",1,0)</f>
        <v>0</v>
      </c>
      <c r="BS128" s="54">
        <f>IF(Testing!E128="BRDM",1,0)</f>
        <v>0</v>
      </c>
      <c r="BT128" s="54">
        <f>IF(Testing!E128="BTR-60",1,0)</f>
        <v>0</v>
      </c>
      <c r="BU128" s="52">
        <f>IF(Testing!E128="BTR-70",1,0)</f>
        <v>0</v>
      </c>
      <c r="BV128" s="52">
        <f>IF(Testing!E128="BTR-80",1,0)</f>
        <v>0</v>
      </c>
      <c r="BW128" s="52">
        <f>IF(Testing!E128="D-30",1,0)</f>
        <v>0</v>
      </c>
      <c r="BX128" s="52">
        <f>IF(Testing!E128="Iskander",1,0)</f>
        <v>0</v>
      </c>
      <c r="BY128" s="52">
        <f>IF(Testing!E128="MT_LB",1,0)</f>
        <v>1</v>
      </c>
      <c r="BZ128" s="52">
        <f>IF(Testing!E128="Pantsir-S1",1,0)</f>
        <v>0</v>
      </c>
      <c r="CA128" s="52">
        <f>IF(Testing!E128="Rs-24",1,0)</f>
        <v>0</v>
      </c>
      <c r="CB128" s="52">
        <f>IF(Testing!E128="T-14",1,0)</f>
        <v>0</v>
      </c>
      <c r="CC128" s="52">
        <f>IF(Testing!E128="T-62",1,0)</f>
        <v>0</v>
      </c>
      <c r="CD128" s="52">
        <f>IF(Testing!E128="T-64",1,0)</f>
        <v>0</v>
      </c>
      <c r="CE128" s="52">
        <f>IF(Testing!E128="T-72",1,0)</f>
        <v>0</v>
      </c>
      <c r="CF128" s="52">
        <f>IF(Testing!E128="T-80",1,0)</f>
        <v>0</v>
      </c>
      <c r="CG128" s="52">
        <f>IF(Testing!E128="T-90",1,0)</f>
        <v>0</v>
      </c>
      <c r="CH128" s="52">
        <f>IF(Testing!E128="Tornado",1,0)</f>
        <v>0</v>
      </c>
      <c r="CI128" s="52">
        <f>IF(Testing!E128="TOS-1",1,0)</f>
        <v>0</v>
      </c>
    </row>
    <row r="129" spans="1:87" ht="15">
      <c r="A129" s="49" t="s">
        <v>1590</v>
      </c>
      <c r="B129" s="50">
        <v>0</v>
      </c>
      <c r="C129" s="50">
        <v>1</v>
      </c>
      <c r="D129" s="50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1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1</v>
      </c>
      <c r="AE129" s="51">
        <v>0</v>
      </c>
      <c r="AF129" s="51">
        <v>0</v>
      </c>
      <c r="AG129" s="51">
        <v>0</v>
      </c>
      <c r="AH129" s="52">
        <f>IF(Testing!D129="Tank",1,0)</f>
        <v>0</v>
      </c>
      <c r="AI129" s="52">
        <f>IF(Testing!D129="BMP",1,0)</f>
        <v>0</v>
      </c>
      <c r="AJ129" s="52">
        <f>IF(Testing!D129="BTR",1,0)</f>
        <v>0</v>
      </c>
      <c r="AK129" s="52">
        <f>IF(Testing!D129="Self Propelled Artillery",1,0)</f>
        <v>0</v>
      </c>
      <c r="AL129" s="53">
        <f>IF(Testing!D129="Air Defense",1,0)</f>
        <v>0</v>
      </c>
      <c r="AM129" s="53">
        <f>IF(Testing!D129="MT_LB",1,0)</f>
        <v>1</v>
      </c>
      <c r="AN129" s="52">
        <f>IF(Testing!D129="BMD",1,0)</f>
        <v>0</v>
      </c>
      <c r="AO129" s="52">
        <f>IF('Course-Grain Only Test'!C129="Tank",1,0)</f>
        <v>1</v>
      </c>
      <c r="AP129" s="52">
        <f>IF('Course-Grain Only Test'!C129="BMP",1,0)</f>
        <v>0</v>
      </c>
      <c r="AQ129" s="52">
        <f>IF('Course-Grain Only Test'!C129="BTR",1,0)</f>
        <v>0</v>
      </c>
      <c r="AR129" s="52">
        <f>IF('Course-Grain Only Test'!C129="Self Propelled Artillery",1,0)</f>
        <v>0</v>
      </c>
      <c r="AS129" s="52">
        <f>IF('Course-Grain Only Test'!C129="Air Defense",1,0)</f>
        <v>0</v>
      </c>
      <c r="AT129" s="52">
        <f>IF('Course-Grain Only Test'!C129="MT_LB",1,0)</f>
        <v>0</v>
      </c>
      <c r="AU129" s="52">
        <f>IF('Course-Grain Only Test'!C129="BMD",1,0)</f>
        <v>0</v>
      </c>
      <c r="AV129" s="52">
        <v>1</v>
      </c>
      <c r="AW129" s="52">
        <v>1</v>
      </c>
      <c r="AX129" s="52">
        <v>1</v>
      </c>
      <c r="AY129" s="52">
        <f t="shared" si="0"/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1</v>
      </c>
      <c r="BE129" s="52">
        <f>IF(AND(Testing!D129 = "Tank", 'Course-Grain Only Test'!C129 &lt;&gt; "Tank"),1,0)</f>
        <v>0</v>
      </c>
      <c r="BF129" s="52">
        <f>IF(AND(Testing!D129 = "BMP", 'Course-Grain Only Test'!C129 &lt;&gt; "BMP"),1,0)</f>
        <v>0</v>
      </c>
      <c r="BG129" s="52">
        <f>IF(AND(Testing!D129 = "BTR", 'Course-Grain Only Test'!C129 &lt;&gt; "BTR"),1,0)</f>
        <v>0</v>
      </c>
      <c r="BH129" s="52">
        <f>IF(AND(Testing!D129 = "Self Propelled Artilley", 'Course-Grain Only Test'!C129 &lt;&gt; "Self Propelled Artillery"),1,0)</f>
        <v>0</v>
      </c>
      <c r="BI129" s="52">
        <f>IF(AND(Testing!D129 = "Air Defense", 'Course-Grain Only Test'!C129 &lt;&gt; "Air Defense"),1,0)</f>
        <v>0</v>
      </c>
      <c r="BJ129" s="52">
        <f>IF(AND(Testing!D129 = "MT_LB", 'Course-Grain Only Test'!C129 &lt;&gt; "MT_LB"),1,0)</f>
        <v>1</v>
      </c>
      <c r="BK129" s="52">
        <f>IF(AND(Testing!D129 = "BMD", 'Course-Grain Only Test'!C129 &lt;&gt; "BMD"),1,0)</f>
        <v>0</v>
      </c>
      <c r="BL129" s="52">
        <f>IF(Testing!E129="2S19_MSTA",1,0)</f>
        <v>0</v>
      </c>
      <c r="BM129" s="54">
        <f>IF(Testing!E129="30N6E",1,0)</f>
        <v>0</v>
      </c>
      <c r="BN129" s="52">
        <f>IF(Testing!E129="BM-30",1,0)</f>
        <v>0</v>
      </c>
      <c r="BO129" s="52">
        <f>IF(Testing!E129="BMD",1,0)</f>
        <v>0</v>
      </c>
      <c r="BP129" s="52">
        <f>IF(Testing!E129="BMP-1",1,0)</f>
        <v>0</v>
      </c>
      <c r="BQ129" s="52">
        <f>IF(Testing!E129="BMP-2",1,0)</f>
        <v>0</v>
      </c>
      <c r="BR129" s="52">
        <f>IF(Testing!E129="BMP-T15",1,0)</f>
        <v>0</v>
      </c>
      <c r="BS129" s="54">
        <f>IF(Testing!E129="BRDM",1,0)</f>
        <v>0</v>
      </c>
      <c r="BT129" s="54">
        <f>IF(Testing!E129="BTR-60",1,0)</f>
        <v>0</v>
      </c>
      <c r="BU129" s="52">
        <f>IF(Testing!E129="BTR-70",1,0)</f>
        <v>0</v>
      </c>
      <c r="BV129" s="52">
        <f>IF(Testing!E129="BTR-80",1,0)</f>
        <v>0</v>
      </c>
      <c r="BW129" s="52">
        <f>IF(Testing!E129="D-30",1,0)</f>
        <v>0</v>
      </c>
      <c r="BX129" s="52">
        <f>IF(Testing!E129="Iskander",1,0)</f>
        <v>0</v>
      </c>
      <c r="BY129" s="52">
        <f>IF(Testing!E129="MT_LB",1,0)</f>
        <v>1</v>
      </c>
      <c r="BZ129" s="52">
        <f>IF(Testing!E129="Pantsir-S1",1,0)</f>
        <v>0</v>
      </c>
      <c r="CA129" s="52">
        <f>IF(Testing!E129="Rs-24",1,0)</f>
        <v>0</v>
      </c>
      <c r="CB129" s="52">
        <f>IF(Testing!E129="T-14",1,0)</f>
        <v>0</v>
      </c>
      <c r="CC129" s="52">
        <f>IF(Testing!E129="T-62",1,0)</f>
        <v>0</v>
      </c>
      <c r="CD129" s="52">
        <f>IF(Testing!E129="T-64",1,0)</f>
        <v>0</v>
      </c>
      <c r="CE129" s="52">
        <f>IF(Testing!E129="T-72",1,0)</f>
        <v>0</v>
      </c>
      <c r="CF129" s="52">
        <f>IF(Testing!E129="T-80",1,0)</f>
        <v>0</v>
      </c>
      <c r="CG129" s="52">
        <f>IF(Testing!E129="T-90",1,0)</f>
        <v>0</v>
      </c>
      <c r="CH129" s="52">
        <f>IF(Testing!E129="Tornado",1,0)</f>
        <v>0</v>
      </c>
      <c r="CI129" s="52">
        <f>IF(Testing!E129="TOS-1",1,0)</f>
        <v>0</v>
      </c>
    </row>
    <row r="130" spans="1:87" ht="15">
      <c r="A130" s="49" t="s">
        <v>1677</v>
      </c>
      <c r="B130" s="50">
        <v>0</v>
      </c>
      <c r="C130" s="50">
        <v>1</v>
      </c>
      <c r="D130" s="50">
        <v>0</v>
      </c>
      <c r="E130" s="51">
        <v>0</v>
      </c>
      <c r="F130" s="51">
        <v>0</v>
      </c>
      <c r="G130" s="51">
        <v>1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1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2">
        <f>IF(Testing!D130="Tank",1,0)</f>
        <v>0</v>
      </c>
      <c r="AI130" s="52">
        <f>IF(Testing!D130="BMP",1,0)</f>
        <v>1</v>
      </c>
      <c r="AJ130" s="52">
        <f>IF(Testing!D130="BTR",1,0)</f>
        <v>0</v>
      </c>
      <c r="AK130" s="52">
        <f>IF(Testing!D130="Self Propelled Artillery",1,0)</f>
        <v>0</v>
      </c>
      <c r="AL130" s="53">
        <f>IF(Testing!D130="Air Defense",1,0)</f>
        <v>0</v>
      </c>
      <c r="AM130" s="53">
        <f>IF(Testing!D130="MT_LB",1,0)</f>
        <v>0</v>
      </c>
      <c r="AN130" s="52">
        <f>IF(Testing!D130="BMD",1,0)</f>
        <v>0</v>
      </c>
      <c r="AO130" s="52">
        <f>IF('Course-Grain Only Test'!C130="Tank",1,0)</f>
        <v>0</v>
      </c>
      <c r="AP130" s="52">
        <f>IF('Course-Grain Only Test'!C130="BMP",1,0)</f>
        <v>1</v>
      </c>
      <c r="AQ130" s="52">
        <f>IF('Course-Grain Only Test'!C130="BTR",1,0)</f>
        <v>0</v>
      </c>
      <c r="AR130" s="52">
        <f>IF('Course-Grain Only Test'!C130="Self Propelled Artillery",1,0)</f>
        <v>0</v>
      </c>
      <c r="AS130" s="52">
        <f>IF('Course-Grain Only Test'!C130="Air Defense",1,0)</f>
        <v>0</v>
      </c>
      <c r="AT130" s="52">
        <f>IF('Course-Grain Only Test'!C130="MT_LB",1,0)</f>
        <v>0</v>
      </c>
      <c r="AU130" s="52">
        <f>IF('Course-Grain Only Test'!C130="BMD",1,0)</f>
        <v>0</v>
      </c>
      <c r="AV130" s="52">
        <v>1</v>
      </c>
      <c r="AW130" s="52">
        <v>0</v>
      </c>
      <c r="AX130" s="52">
        <v>1</v>
      </c>
      <c r="AY130" s="52">
        <f t="shared" si="0"/>
        <v>1</v>
      </c>
      <c r="AZ130" s="52">
        <v>0</v>
      </c>
      <c r="BA130" s="52">
        <v>0</v>
      </c>
      <c r="BB130" s="52">
        <v>0</v>
      </c>
      <c r="BC130" s="52">
        <v>0</v>
      </c>
      <c r="BD130" s="52">
        <v>1</v>
      </c>
      <c r="BE130" s="52">
        <f>IF(AND(Testing!D130 = "Tank", 'Course-Grain Only Test'!C130 &lt;&gt; "Tank"),1,0)</f>
        <v>0</v>
      </c>
      <c r="BF130" s="52">
        <f>IF(AND(Testing!D130 = "BMP", 'Course-Grain Only Test'!C130 &lt;&gt; "BMP"),1,0)</f>
        <v>0</v>
      </c>
      <c r="BG130" s="52">
        <f>IF(AND(Testing!D130 = "BTR", 'Course-Grain Only Test'!C130 &lt;&gt; "BTR"),1,0)</f>
        <v>0</v>
      </c>
      <c r="BH130" s="52">
        <f>IF(AND(Testing!D130 = "Self Propelled Artilley", 'Course-Grain Only Test'!C130 &lt;&gt; "Self Propelled Artillery"),1,0)</f>
        <v>0</v>
      </c>
      <c r="BI130" s="52">
        <f>IF(AND(Testing!D130 = "Air Defense", 'Course-Grain Only Test'!C130 &lt;&gt; "Air Defense"),1,0)</f>
        <v>0</v>
      </c>
      <c r="BJ130" s="52">
        <f>IF(AND(Testing!D130 = "MT_LB", 'Course-Grain Only Test'!C130 &lt;&gt; "MT_LB"),1,0)</f>
        <v>0</v>
      </c>
      <c r="BK130" s="52">
        <f>IF(AND(Testing!D130 = "BMD", 'Course-Grain Only Test'!C130 &lt;&gt; "BMD"),1,0)</f>
        <v>0</v>
      </c>
      <c r="BL130" s="52">
        <f>IF(Testing!E130="2S19_MSTA",1,0)</f>
        <v>0</v>
      </c>
      <c r="BM130" s="54">
        <f>IF(Testing!E130="30N6E",1,0)</f>
        <v>0</v>
      </c>
      <c r="BN130" s="52">
        <f>IF(Testing!E130="BM-30",1,0)</f>
        <v>0</v>
      </c>
      <c r="BO130" s="52">
        <f>IF(Testing!E130="BMD",1,0)</f>
        <v>0</v>
      </c>
      <c r="BP130" s="52">
        <f>IF(Testing!E130="BMP-1",1,0)</f>
        <v>0</v>
      </c>
      <c r="BQ130" s="52">
        <f>IF(Testing!E130="BMP-2",1,0)</f>
        <v>1</v>
      </c>
      <c r="BR130" s="52">
        <f>IF(Testing!E130="BMP-T15",1,0)</f>
        <v>0</v>
      </c>
      <c r="BS130" s="54">
        <f>IF(Testing!E130="BRDM",1,0)</f>
        <v>0</v>
      </c>
      <c r="BT130" s="54">
        <f>IF(Testing!E130="BTR-60",1,0)</f>
        <v>0</v>
      </c>
      <c r="BU130" s="52">
        <f>IF(Testing!E130="BTR-70",1,0)</f>
        <v>0</v>
      </c>
      <c r="BV130" s="52">
        <f>IF(Testing!E130="BTR-80",1,0)</f>
        <v>0</v>
      </c>
      <c r="BW130" s="52">
        <f>IF(Testing!E130="D-30",1,0)</f>
        <v>0</v>
      </c>
      <c r="BX130" s="52">
        <f>IF(Testing!E130="Iskander",1,0)</f>
        <v>0</v>
      </c>
      <c r="BY130" s="52">
        <f>IF(Testing!E130="MT_LB",1,0)</f>
        <v>0</v>
      </c>
      <c r="BZ130" s="52">
        <f>IF(Testing!E130="Pantsir-S1",1,0)</f>
        <v>0</v>
      </c>
      <c r="CA130" s="52">
        <f>IF(Testing!E130="Rs-24",1,0)</f>
        <v>0</v>
      </c>
      <c r="CB130" s="52">
        <f>IF(Testing!E130="T-14",1,0)</f>
        <v>0</v>
      </c>
      <c r="CC130" s="52">
        <f>IF(Testing!E130="T-62",1,0)</f>
        <v>0</v>
      </c>
      <c r="CD130" s="52">
        <f>IF(Testing!E130="T-64",1,0)</f>
        <v>0</v>
      </c>
      <c r="CE130" s="52">
        <f>IF(Testing!E130="T-72",1,0)</f>
        <v>0</v>
      </c>
      <c r="CF130" s="52">
        <f>IF(Testing!E130="T-80",1,0)</f>
        <v>0</v>
      </c>
      <c r="CG130" s="52">
        <f>IF(Testing!E130="T-90",1,0)</f>
        <v>0</v>
      </c>
      <c r="CH130" s="52">
        <f>IF(Testing!E130="Tornado",1,0)</f>
        <v>0</v>
      </c>
      <c r="CI130" s="52">
        <f>IF(Testing!E130="TOS-1",1,0)</f>
        <v>0</v>
      </c>
    </row>
    <row r="131" spans="1:87" ht="15">
      <c r="A131" s="49" t="s">
        <v>1702</v>
      </c>
      <c r="B131" s="50">
        <v>0</v>
      </c>
      <c r="C131" s="50">
        <v>1</v>
      </c>
      <c r="D131" s="50">
        <v>0</v>
      </c>
      <c r="E131" s="51">
        <v>0</v>
      </c>
      <c r="F131" s="51">
        <v>0</v>
      </c>
      <c r="G131" s="51">
        <v>0</v>
      </c>
      <c r="H131" s="51">
        <v>1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1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  <c r="AC131" s="51">
        <v>0</v>
      </c>
      <c r="AD131" s="51">
        <v>0</v>
      </c>
      <c r="AE131" s="51">
        <v>0</v>
      </c>
      <c r="AF131" s="51">
        <v>0</v>
      </c>
      <c r="AG131" s="51">
        <v>0</v>
      </c>
      <c r="AH131" s="52">
        <f>IF(Testing!D131="Tank",1,0)</f>
        <v>0</v>
      </c>
      <c r="AI131" s="52">
        <f>IF(Testing!D131="BMP",1,0)</f>
        <v>0</v>
      </c>
      <c r="AJ131" s="52">
        <f>IF(Testing!D131="BTR",1,0)</f>
        <v>1</v>
      </c>
      <c r="AK131" s="52">
        <f>IF(Testing!D131="Self Propelled Artillery",1,0)</f>
        <v>0</v>
      </c>
      <c r="AL131" s="53">
        <f>IF(Testing!D131="Air Defense",1,0)</f>
        <v>0</v>
      </c>
      <c r="AM131" s="53">
        <f>IF(Testing!D131="MT_LB",1,0)</f>
        <v>0</v>
      </c>
      <c r="AN131" s="52">
        <f>IF(Testing!D131="BMD",1,0)</f>
        <v>0</v>
      </c>
      <c r="AO131" s="52">
        <f>IF('Course-Grain Only Test'!C131="Tank",1,0)</f>
        <v>0</v>
      </c>
      <c r="AP131" s="52">
        <f>IF('Course-Grain Only Test'!C131="BMP",1,0)</f>
        <v>0</v>
      </c>
      <c r="AQ131" s="52">
        <f>IF('Course-Grain Only Test'!C131="BTR",1,0)</f>
        <v>1</v>
      </c>
      <c r="AR131" s="52">
        <f>IF('Course-Grain Only Test'!C131="Self Propelled Artillery",1,0)</f>
        <v>0</v>
      </c>
      <c r="AS131" s="52">
        <f>IF('Course-Grain Only Test'!C131="Air Defense",1,0)</f>
        <v>0</v>
      </c>
      <c r="AT131" s="52">
        <f>IF('Course-Grain Only Test'!C131="MT_LB",1,0)</f>
        <v>0</v>
      </c>
      <c r="AU131" s="52">
        <f>IF('Course-Grain Only Test'!C131="BMD",1,0)</f>
        <v>0</v>
      </c>
      <c r="AV131" s="52">
        <v>1</v>
      </c>
      <c r="AW131" s="52">
        <v>1</v>
      </c>
      <c r="AX131" s="52">
        <v>1</v>
      </c>
      <c r="AY131" s="52">
        <f t="shared" si="0"/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1</v>
      </c>
      <c r="BE131" s="52">
        <f>IF(AND(Testing!D131 = "Tank", 'Course-Grain Only Test'!C131 &lt;&gt; "Tank"),1,0)</f>
        <v>0</v>
      </c>
      <c r="BF131" s="52">
        <f>IF(AND(Testing!D131 = "BMP", 'Course-Grain Only Test'!C131 &lt;&gt; "BMP"),1,0)</f>
        <v>0</v>
      </c>
      <c r="BG131" s="52">
        <f>IF(AND(Testing!D131 = "BTR", 'Course-Grain Only Test'!C131 &lt;&gt; "BTR"),1,0)</f>
        <v>0</v>
      </c>
      <c r="BH131" s="52">
        <f>IF(AND(Testing!D131 = "Self Propelled Artilley", 'Course-Grain Only Test'!C131 &lt;&gt; "Self Propelled Artillery"),1,0)</f>
        <v>0</v>
      </c>
      <c r="BI131" s="52">
        <f>IF(AND(Testing!D131 = "Air Defense", 'Course-Grain Only Test'!C131 &lt;&gt; "Air Defense"),1,0)</f>
        <v>0</v>
      </c>
      <c r="BJ131" s="52">
        <f>IF(AND(Testing!D131 = "MT_LB", 'Course-Grain Only Test'!C131 &lt;&gt; "MT_LB"),1,0)</f>
        <v>0</v>
      </c>
      <c r="BK131" s="52">
        <f>IF(AND(Testing!D131 = "BMD", 'Course-Grain Only Test'!C131 &lt;&gt; "BMD"),1,0)</f>
        <v>0</v>
      </c>
      <c r="BL131" s="52">
        <f>IF(Testing!E131="2S19_MSTA",1,0)</f>
        <v>0</v>
      </c>
      <c r="BM131" s="54">
        <f>IF(Testing!E131="30N6E",1,0)</f>
        <v>0</v>
      </c>
      <c r="BN131" s="52">
        <f>IF(Testing!E131="BM-30",1,0)</f>
        <v>0</v>
      </c>
      <c r="BO131" s="52">
        <f>IF(Testing!E131="BMD",1,0)</f>
        <v>0</v>
      </c>
      <c r="BP131" s="52">
        <f>IF(Testing!E131="BMP-1",1,0)</f>
        <v>0</v>
      </c>
      <c r="BQ131" s="52">
        <f>IF(Testing!E131="BMP-2",1,0)</f>
        <v>0</v>
      </c>
      <c r="BR131" s="52">
        <f>IF(Testing!E131="BMP-T15",1,0)</f>
        <v>0</v>
      </c>
      <c r="BS131" s="54">
        <f>IF(Testing!E131="BRDM",1,0)</f>
        <v>0</v>
      </c>
      <c r="BT131" s="54">
        <f>IF(Testing!E131="BTR-60",1,0)</f>
        <v>0</v>
      </c>
      <c r="BU131" s="52">
        <f>IF(Testing!E131="BTR-70",1,0)</f>
        <v>1</v>
      </c>
      <c r="BV131" s="52">
        <f>IF(Testing!E131="BTR-80",1,0)</f>
        <v>0</v>
      </c>
      <c r="BW131" s="52">
        <f>IF(Testing!E131="D-30",1,0)</f>
        <v>0</v>
      </c>
      <c r="BX131" s="52">
        <f>IF(Testing!E131="Iskander",1,0)</f>
        <v>0</v>
      </c>
      <c r="BY131" s="52">
        <f>IF(Testing!E131="MT_LB",1,0)</f>
        <v>0</v>
      </c>
      <c r="BZ131" s="52">
        <f>IF(Testing!E131="Pantsir-S1",1,0)</f>
        <v>0</v>
      </c>
      <c r="CA131" s="52">
        <f>IF(Testing!E131="Rs-24",1,0)</f>
        <v>0</v>
      </c>
      <c r="CB131" s="52">
        <f>IF(Testing!E131="T-14",1,0)</f>
        <v>0</v>
      </c>
      <c r="CC131" s="52">
        <f>IF(Testing!E131="T-62",1,0)</f>
        <v>0</v>
      </c>
      <c r="CD131" s="52">
        <f>IF(Testing!E131="T-64",1,0)</f>
        <v>0</v>
      </c>
      <c r="CE131" s="52">
        <f>IF(Testing!E131="T-72",1,0)</f>
        <v>0</v>
      </c>
      <c r="CF131" s="52">
        <f>IF(Testing!E131="T-80",1,0)</f>
        <v>0</v>
      </c>
      <c r="CG131" s="52">
        <f>IF(Testing!E131="T-90",1,0)</f>
        <v>0</v>
      </c>
      <c r="CH131" s="52">
        <f>IF(Testing!E131="Tornado",1,0)</f>
        <v>0</v>
      </c>
      <c r="CI131" s="52">
        <f>IF(Testing!E131="TOS-1",1,0)</f>
        <v>0</v>
      </c>
    </row>
    <row r="132" spans="1:87" ht="15">
      <c r="A132" s="49" t="s">
        <v>1769</v>
      </c>
      <c r="B132" s="50">
        <v>0</v>
      </c>
      <c r="C132" s="50">
        <v>1</v>
      </c>
      <c r="D132" s="50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1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1</v>
      </c>
      <c r="AE132" s="51">
        <v>0</v>
      </c>
      <c r="AF132" s="51">
        <v>0</v>
      </c>
      <c r="AG132" s="51">
        <v>0</v>
      </c>
      <c r="AH132" s="52">
        <f>IF(Testing!D132="Tank",1,0)</f>
        <v>1</v>
      </c>
      <c r="AI132" s="52">
        <f>IF(Testing!D132="BMP",1,0)</f>
        <v>0</v>
      </c>
      <c r="AJ132" s="52">
        <f>IF(Testing!D132="BTR",1,0)</f>
        <v>0</v>
      </c>
      <c r="AK132" s="52">
        <f>IF(Testing!D132="Self Propelled Artillery",1,0)</f>
        <v>0</v>
      </c>
      <c r="AL132" s="53">
        <f>IF(Testing!D132="Air Defense",1,0)</f>
        <v>0</v>
      </c>
      <c r="AM132" s="53">
        <f>IF(Testing!D132="MT_LB",1,0)</f>
        <v>0</v>
      </c>
      <c r="AN132" s="52">
        <f>IF(Testing!D132="BMD",1,0)</f>
        <v>0</v>
      </c>
      <c r="AO132" s="52">
        <f>IF('Course-Grain Only Test'!C132="Tank",1,0)</f>
        <v>1</v>
      </c>
      <c r="AP132" s="52">
        <f>IF('Course-Grain Only Test'!C132="BMP",1,0)</f>
        <v>0</v>
      </c>
      <c r="AQ132" s="52">
        <f>IF('Course-Grain Only Test'!C132="BTR",1,0)</f>
        <v>0</v>
      </c>
      <c r="AR132" s="52">
        <f>IF('Course-Grain Only Test'!C132="Self Propelled Artillery",1,0)</f>
        <v>0</v>
      </c>
      <c r="AS132" s="52">
        <f>IF('Course-Grain Only Test'!C132="Air Defense",1,0)</f>
        <v>0</v>
      </c>
      <c r="AT132" s="52">
        <f>IF('Course-Grain Only Test'!C132="MT_LB",1,0)</f>
        <v>0</v>
      </c>
      <c r="AU132" s="52">
        <f>IF('Course-Grain Only Test'!C132="BMD",1,0)</f>
        <v>0</v>
      </c>
      <c r="AV132" s="52">
        <v>1</v>
      </c>
      <c r="AW132" s="52">
        <v>0</v>
      </c>
      <c r="AX132" s="52">
        <v>1</v>
      </c>
      <c r="AY132" s="52">
        <f t="shared" si="0"/>
        <v>1</v>
      </c>
      <c r="AZ132" s="52">
        <v>0</v>
      </c>
      <c r="BA132" s="52">
        <v>0</v>
      </c>
      <c r="BB132" s="52">
        <v>0</v>
      </c>
      <c r="BC132" s="52">
        <v>0</v>
      </c>
      <c r="BD132" s="52">
        <v>1</v>
      </c>
      <c r="BE132" s="52">
        <f>IF(AND(Testing!D132 = "Tank", 'Course-Grain Only Test'!C132 &lt;&gt; "Tank"),1,0)</f>
        <v>0</v>
      </c>
      <c r="BF132" s="52">
        <f>IF(AND(Testing!D132 = "BMP", 'Course-Grain Only Test'!C132 &lt;&gt; "BMP"),1,0)</f>
        <v>0</v>
      </c>
      <c r="BG132" s="52">
        <f>IF(AND(Testing!D132 = "BTR", 'Course-Grain Only Test'!C132 &lt;&gt; "BTR"),1,0)</f>
        <v>0</v>
      </c>
      <c r="BH132" s="52">
        <f>IF(AND(Testing!D132 = "Self Propelled Artilley", 'Course-Grain Only Test'!C132 &lt;&gt; "Self Propelled Artillery"),1,0)</f>
        <v>0</v>
      </c>
      <c r="BI132" s="52">
        <f>IF(AND(Testing!D132 = "Air Defense", 'Course-Grain Only Test'!C132 &lt;&gt; "Air Defense"),1,0)</f>
        <v>0</v>
      </c>
      <c r="BJ132" s="52">
        <f>IF(AND(Testing!D132 = "MT_LB", 'Course-Grain Only Test'!C132 &lt;&gt; "MT_LB"),1,0)</f>
        <v>0</v>
      </c>
      <c r="BK132" s="52">
        <f>IF(AND(Testing!D132 = "BMD", 'Course-Grain Only Test'!C132 &lt;&gt; "BMD"),1,0)</f>
        <v>0</v>
      </c>
      <c r="BL132" s="52">
        <f>IF(Testing!E132="2S19_MSTA",1,0)</f>
        <v>0</v>
      </c>
      <c r="BM132" s="54">
        <f>IF(Testing!E132="30N6E",1,0)</f>
        <v>0</v>
      </c>
      <c r="BN132" s="52">
        <f>IF(Testing!E132="BM-30",1,0)</f>
        <v>0</v>
      </c>
      <c r="BO132" s="52">
        <f>IF(Testing!E132="BMD",1,0)</f>
        <v>0</v>
      </c>
      <c r="BP132" s="52">
        <f>IF(Testing!E132="BMP-1",1,0)</f>
        <v>0</v>
      </c>
      <c r="BQ132" s="52">
        <f>IF(Testing!E132="BMP-2",1,0)</f>
        <v>0</v>
      </c>
      <c r="BR132" s="52">
        <f>IF(Testing!E132="BMP-T15",1,0)</f>
        <v>0</v>
      </c>
      <c r="BS132" s="54">
        <f>IF(Testing!E132="BRDM",1,0)</f>
        <v>0</v>
      </c>
      <c r="BT132" s="54">
        <f>IF(Testing!E132="BTR-60",1,0)</f>
        <v>0</v>
      </c>
      <c r="BU132" s="52">
        <f>IF(Testing!E132="BTR-70",1,0)</f>
        <v>0</v>
      </c>
      <c r="BV132" s="52">
        <f>IF(Testing!E132="BTR-80",1,0)</f>
        <v>0</v>
      </c>
      <c r="BW132" s="52">
        <f>IF(Testing!E132="D-30",1,0)</f>
        <v>0</v>
      </c>
      <c r="BX132" s="52">
        <f>IF(Testing!E132="Iskander",1,0)</f>
        <v>0</v>
      </c>
      <c r="BY132" s="52">
        <f>IF(Testing!E132="MT_LB",1,0)</f>
        <v>0</v>
      </c>
      <c r="BZ132" s="52">
        <f>IF(Testing!E132="Pantsir-S1",1,0)</f>
        <v>0</v>
      </c>
      <c r="CA132" s="52">
        <f>IF(Testing!E132="Rs-24",1,0)</f>
        <v>0</v>
      </c>
      <c r="CB132" s="52">
        <f>IF(Testing!E132="T-14",1,0)</f>
        <v>0</v>
      </c>
      <c r="CC132" s="52">
        <f>IF(Testing!E132="T-62",1,0)</f>
        <v>0</v>
      </c>
      <c r="CD132" s="52">
        <f>IF(Testing!E132="T-64",1,0)</f>
        <v>1</v>
      </c>
      <c r="CE132" s="52">
        <f>IF(Testing!E132="T-72",1,0)</f>
        <v>0</v>
      </c>
      <c r="CF132" s="52">
        <f>IF(Testing!E132="T-80",1,0)</f>
        <v>0</v>
      </c>
      <c r="CG132" s="52">
        <f>IF(Testing!E132="T-90",1,0)</f>
        <v>0</v>
      </c>
      <c r="CH132" s="52">
        <f>IF(Testing!E132="Tornado",1,0)</f>
        <v>0</v>
      </c>
      <c r="CI132" s="52">
        <f>IF(Testing!E132="TOS-1",1,0)</f>
        <v>0</v>
      </c>
    </row>
    <row r="133" spans="1:87" ht="15">
      <c r="A133" s="49" t="s">
        <v>1591</v>
      </c>
      <c r="B133" s="50">
        <v>0</v>
      </c>
      <c r="C133" s="50">
        <v>1</v>
      </c>
      <c r="D133" s="50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1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  <c r="AC133" s="51">
        <v>0</v>
      </c>
      <c r="AD133" s="51">
        <v>1</v>
      </c>
      <c r="AE133" s="51">
        <v>0</v>
      </c>
      <c r="AF133" s="51">
        <v>0</v>
      </c>
      <c r="AG133" s="51">
        <v>0</v>
      </c>
      <c r="AH133" s="52">
        <f>IF(Testing!D133="Tank",1,0)</f>
        <v>0</v>
      </c>
      <c r="AI133" s="52">
        <f>IF(Testing!D133="BMP",1,0)</f>
        <v>0</v>
      </c>
      <c r="AJ133" s="52">
        <f>IF(Testing!D133="BTR",1,0)</f>
        <v>0</v>
      </c>
      <c r="AK133" s="52">
        <f>IF(Testing!D133="Self Propelled Artillery",1,0)</f>
        <v>0</v>
      </c>
      <c r="AL133" s="53">
        <f>IF(Testing!D133="Air Defense",1,0)</f>
        <v>1</v>
      </c>
      <c r="AM133" s="53">
        <f>IF(Testing!D133="MT_LB",1,0)</f>
        <v>0</v>
      </c>
      <c r="AN133" s="52">
        <f>IF(Testing!D133="BMD",1,0)</f>
        <v>0</v>
      </c>
      <c r="AO133" s="52">
        <f>IF('Course-Grain Only Test'!C133="Tank",1,0)</f>
        <v>1</v>
      </c>
      <c r="AP133" s="52">
        <f>IF('Course-Grain Only Test'!C133="BMP",1,0)</f>
        <v>0</v>
      </c>
      <c r="AQ133" s="52">
        <f>IF('Course-Grain Only Test'!C133="BTR",1,0)</f>
        <v>0</v>
      </c>
      <c r="AR133" s="52">
        <f>IF('Course-Grain Only Test'!C133="Self Propelled Artillery",1,0)</f>
        <v>0</v>
      </c>
      <c r="AS133" s="52">
        <f>IF('Course-Grain Only Test'!C133="Air Defense",1,0)</f>
        <v>0</v>
      </c>
      <c r="AT133" s="52">
        <f>IF('Course-Grain Only Test'!C133="MT_LB",1,0)</f>
        <v>0</v>
      </c>
      <c r="AU133" s="52">
        <f>IF('Course-Grain Only Test'!C133="BMD",1,0)</f>
        <v>0</v>
      </c>
      <c r="AV133" s="52">
        <v>1</v>
      </c>
      <c r="AW133" s="52">
        <v>1</v>
      </c>
      <c r="AX133" s="52">
        <v>1</v>
      </c>
      <c r="AY133" s="52">
        <f t="shared" si="0"/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1</v>
      </c>
      <c r="BE133" s="52">
        <f>IF(AND(Testing!D133 = "Tank", 'Course-Grain Only Test'!C133 &lt;&gt; "Tank"),1,0)</f>
        <v>0</v>
      </c>
      <c r="BF133" s="52">
        <f>IF(AND(Testing!D133 = "BMP", 'Course-Grain Only Test'!C133 &lt;&gt; "BMP"),1,0)</f>
        <v>0</v>
      </c>
      <c r="BG133" s="52">
        <f>IF(AND(Testing!D133 = "BTR", 'Course-Grain Only Test'!C133 &lt;&gt; "BTR"),1,0)</f>
        <v>0</v>
      </c>
      <c r="BH133" s="52">
        <f>IF(AND(Testing!D133 = "Self Propelled Artilley", 'Course-Grain Only Test'!C133 &lt;&gt; "Self Propelled Artillery"),1,0)</f>
        <v>0</v>
      </c>
      <c r="BI133" s="52">
        <f>IF(AND(Testing!D133 = "Air Defense", 'Course-Grain Only Test'!C133 &lt;&gt; "Air Defense"),1,0)</f>
        <v>1</v>
      </c>
      <c r="BJ133" s="52">
        <f>IF(AND(Testing!D133 = "MT_LB", 'Course-Grain Only Test'!C133 &lt;&gt; "MT_LB"),1,0)</f>
        <v>0</v>
      </c>
      <c r="BK133" s="52">
        <f>IF(AND(Testing!D133 = "BMD", 'Course-Grain Only Test'!C133 &lt;&gt; "BMD"),1,0)</f>
        <v>0</v>
      </c>
      <c r="BL133" s="52">
        <f>IF(Testing!E133="2S19_MSTA",1,0)</f>
        <v>0</v>
      </c>
      <c r="BM133" s="54">
        <f>IF(Testing!E133="30N6E",1,0)</f>
        <v>0</v>
      </c>
      <c r="BN133" s="52">
        <f>IF(Testing!E133="BM-30",1,0)</f>
        <v>0</v>
      </c>
      <c r="BO133" s="52">
        <f>IF(Testing!E133="BMD",1,0)</f>
        <v>0</v>
      </c>
      <c r="BP133" s="52">
        <f>IF(Testing!E133="BMP-1",1,0)</f>
        <v>0</v>
      </c>
      <c r="BQ133" s="52">
        <f>IF(Testing!E133="BMP-2",1,0)</f>
        <v>0</v>
      </c>
      <c r="BR133" s="52">
        <f>IF(Testing!E133="BMP-T15",1,0)</f>
        <v>0</v>
      </c>
      <c r="BS133" s="54">
        <f>IF(Testing!E133="BRDM",1,0)</f>
        <v>0</v>
      </c>
      <c r="BT133" s="54">
        <f>IF(Testing!E133="BTR-60",1,0)</f>
        <v>0</v>
      </c>
      <c r="BU133" s="52">
        <f>IF(Testing!E133="BTR-70",1,0)</f>
        <v>0</v>
      </c>
      <c r="BV133" s="52">
        <f>IF(Testing!E133="BTR-80",1,0)</f>
        <v>0</v>
      </c>
      <c r="BW133" s="52">
        <f>IF(Testing!E133="D-30",1,0)</f>
        <v>0</v>
      </c>
      <c r="BX133" s="52">
        <f>IF(Testing!E133="Iskander",1,0)</f>
        <v>1</v>
      </c>
      <c r="BY133" s="52">
        <f>IF(Testing!E133="MT_LB",1,0)</f>
        <v>0</v>
      </c>
      <c r="BZ133" s="52">
        <f>IF(Testing!E133="Pantsir-S1",1,0)</f>
        <v>0</v>
      </c>
      <c r="CA133" s="52">
        <f>IF(Testing!E133="Rs-24",1,0)</f>
        <v>0</v>
      </c>
      <c r="CB133" s="52">
        <f>IF(Testing!E133="T-14",1,0)</f>
        <v>0</v>
      </c>
      <c r="CC133" s="52">
        <f>IF(Testing!E133="T-62",1,0)</f>
        <v>0</v>
      </c>
      <c r="CD133" s="52">
        <f>IF(Testing!E133="T-64",1,0)</f>
        <v>0</v>
      </c>
      <c r="CE133" s="52">
        <f>IF(Testing!E133="T-72",1,0)</f>
        <v>0</v>
      </c>
      <c r="CF133" s="52">
        <f>IF(Testing!E133="T-80",1,0)</f>
        <v>0</v>
      </c>
      <c r="CG133" s="52">
        <f>IF(Testing!E133="T-90",1,0)</f>
        <v>0</v>
      </c>
      <c r="CH133" s="52">
        <f>IF(Testing!E133="Tornado",1,0)</f>
        <v>0</v>
      </c>
      <c r="CI133" s="52">
        <f>IF(Testing!E133="TOS-1",1,0)</f>
        <v>0</v>
      </c>
    </row>
    <row r="134" spans="1:87" ht="15">
      <c r="A134" s="49" t="s">
        <v>1678</v>
      </c>
      <c r="B134" s="50">
        <v>1</v>
      </c>
      <c r="C134" s="50">
        <v>0</v>
      </c>
      <c r="D134" s="50">
        <v>0</v>
      </c>
      <c r="E134" s="51">
        <v>0</v>
      </c>
      <c r="F134" s="51">
        <v>0</v>
      </c>
      <c r="G134" s="51">
        <v>1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1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2">
        <f>IF(Testing!D134="Tank",1,0)</f>
        <v>0</v>
      </c>
      <c r="AI134" s="52">
        <f>IF(Testing!D134="BMP",1,0)</f>
        <v>1</v>
      </c>
      <c r="AJ134" s="52">
        <f>IF(Testing!D134="BTR",1,0)</f>
        <v>0</v>
      </c>
      <c r="AK134" s="52">
        <f>IF(Testing!D134="Self Propelled Artillery",1,0)</f>
        <v>0</v>
      </c>
      <c r="AL134" s="53">
        <f>IF(Testing!D134="Air Defense",1,0)</f>
        <v>0</v>
      </c>
      <c r="AM134" s="53">
        <f>IF(Testing!D134="MT_LB",1,0)</f>
        <v>0</v>
      </c>
      <c r="AN134" s="52">
        <f>IF(Testing!D134="BMD",1,0)</f>
        <v>0</v>
      </c>
      <c r="AO134" s="52">
        <f>IF('Course-Grain Only Test'!C134="Tank",1,0)</f>
        <v>0</v>
      </c>
      <c r="AP134" s="52">
        <f>IF('Course-Grain Only Test'!C134="BMP",1,0)</f>
        <v>1</v>
      </c>
      <c r="AQ134" s="52">
        <f>IF('Course-Grain Only Test'!C134="BTR",1,0)</f>
        <v>0</v>
      </c>
      <c r="AR134" s="52">
        <f>IF('Course-Grain Only Test'!C134="Self Propelled Artillery",1,0)</f>
        <v>0</v>
      </c>
      <c r="AS134" s="52">
        <f>IF('Course-Grain Only Test'!C134="Air Defense",1,0)</f>
        <v>0</v>
      </c>
      <c r="AT134" s="52">
        <f>IF('Course-Grain Only Test'!C134="MT_LB",1,0)</f>
        <v>0</v>
      </c>
      <c r="AU134" s="52">
        <f>IF('Course-Grain Only Test'!C134="BMD",1,0)</f>
        <v>0</v>
      </c>
      <c r="AV134" s="52">
        <v>1</v>
      </c>
      <c r="AW134" s="52">
        <v>1</v>
      </c>
      <c r="AX134" s="52">
        <v>1</v>
      </c>
      <c r="AY134" s="52">
        <f t="shared" si="0"/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1</v>
      </c>
      <c r="BE134" s="52">
        <f>IF(AND(Testing!D134 = "Tank", 'Course-Grain Only Test'!C134 &lt;&gt; "Tank"),1,0)</f>
        <v>0</v>
      </c>
      <c r="BF134" s="52">
        <f>IF(AND(Testing!D134 = "BMP", 'Course-Grain Only Test'!C134 &lt;&gt; "BMP"),1,0)</f>
        <v>0</v>
      </c>
      <c r="BG134" s="52">
        <f>IF(AND(Testing!D134 = "BTR", 'Course-Grain Only Test'!C134 &lt;&gt; "BTR"),1,0)</f>
        <v>0</v>
      </c>
      <c r="BH134" s="52">
        <f>IF(AND(Testing!D134 = "Self Propelled Artilley", 'Course-Grain Only Test'!C134 &lt;&gt; "Self Propelled Artillery"),1,0)</f>
        <v>0</v>
      </c>
      <c r="BI134" s="52">
        <f>IF(AND(Testing!D134 = "Air Defense", 'Course-Grain Only Test'!C134 &lt;&gt; "Air Defense"),1,0)</f>
        <v>0</v>
      </c>
      <c r="BJ134" s="52">
        <f>IF(AND(Testing!D134 = "MT_LB", 'Course-Grain Only Test'!C134 &lt;&gt; "MT_LB"),1,0)</f>
        <v>0</v>
      </c>
      <c r="BK134" s="52">
        <f>IF(AND(Testing!D134 = "BMD", 'Course-Grain Only Test'!C134 &lt;&gt; "BMD"),1,0)</f>
        <v>0</v>
      </c>
      <c r="BL134" s="52">
        <f>IF(Testing!E134="2S19_MSTA",1,0)</f>
        <v>0</v>
      </c>
      <c r="BM134" s="54">
        <f>IF(Testing!E134="30N6E",1,0)</f>
        <v>0</v>
      </c>
      <c r="BN134" s="52">
        <f>IF(Testing!E134="BM-30",1,0)</f>
        <v>0</v>
      </c>
      <c r="BO134" s="52">
        <f>IF(Testing!E134="BMD",1,0)</f>
        <v>0</v>
      </c>
      <c r="BP134" s="52">
        <f>IF(Testing!E134="BMP-1",1,0)</f>
        <v>0</v>
      </c>
      <c r="BQ134" s="52">
        <f>IF(Testing!E134="BMP-2",1,0)</f>
        <v>1</v>
      </c>
      <c r="BR134" s="52">
        <f>IF(Testing!E134="BMP-T15",1,0)</f>
        <v>0</v>
      </c>
      <c r="BS134" s="54">
        <f>IF(Testing!E134="BRDM",1,0)</f>
        <v>0</v>
      </c>
      <c r="BT134" s="54">
        <f>IF(Testing!E134="BTR-60",1,0)</f>
        <v>0</v>
      </c>
      <c r="BU134" s="52">
        <f>IF(Testing!E134="BTR-70",1,0)</f>
        <v>0</v>
      </c>
      <c r="BV134" s="52">
        <f>IF(Testing!E134="BTR-80",1,0)</f>
        <v>0</v>
      </c>
      <c r="BW134" s="52">
        <f>IF(Testing!E134="D-30",1,0)</f>
        <v>0</v>
      </c>
      <c r="BX134" s="52">
        <f>IF(Testing!E134="Iskander",1,0)</f>
        <v>0</v>
      </c>
      <c r="BY134" s="52">
        <f>IF(Testing!E134="MT_LB",1,0)</f>
        <v>0</v>
      </c>
      <c r="BZ134" s="52">
        <f>IF(Testing!E134="Pantsir-S1",1,0)</f>
        <v>0</v>
      </c>
      <c r="CA134" s="52">
        <f>IF(Testing!E134="Rs-24",1,0)</f>
        <v>0</v>
      </c>
      <c r="CB134" s="52">
        <f>IF(Testing!E134="T-14",1,0)</f>
        <v>0</v>
      </c>
      <c r="CC134" s="52">
        <f>IF(Testing!E134="T-62",1,0)</f>
        <v>0</v>
      </c>
      <c r="CD134" s="52">
        <f>IF(Testing!E134="T-64",1,0)</f>
        <v>0</v>
      </c>
      <c r="CE134" s="52">
        <f>IF(Testing!E134="T-72",1,0)</f>
        <v>0</v>
      </c>
      <c r="CF134" s="52">
        <f>IF(Testing!E134="T-80",1,0)</f>
        <v>0</v>
      </c>
      <c r="CG134" s="52">
        <f>IF(Testing!E134="T-90",1,0)</f>
        <v>0</v>
      </c>
      <c r="CH134" s="52">
        <f>IF(Testing!E134="Tornado",1,0)</f>
        <v>0</v>
      </c>
      <c r="CI134" s="52">
        <f>IF(Testing!E134="TOS-1",1,0)</f>
        <v>0</v>
      </c>
    </row>
    <row r="135" spans="1:87" ht="15">
      <c r="A135" s="49" t="s">
        <v>1586</v>
      </c>
      <c r="B135" s="50">
        <v>0</v>
      </c>
      <c r="C135" s="50">
        <v>0</v>
      </c>
      <c r="D135" s="50">
        <v>1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1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1</v>
      </c>
      <c r="Y135" s="51">
        <v>0</v>
      </c>
      <c r="Z135" s="51">
        <v>0</v>
      </c>
      <c r="AA135" s="51">
        <v>0</v>
      </c>
      <c r="AB135" s="51">
        <v>0</v>
      </c>
      <c r="AC135" s="51">
        <v>0</v>
      </c>
      <c r="AD135" s="51">
        <v>0</v>
      </c>
      <c r="AE135" s="51">
        <v>0</v>
      </c>
      <c r="AF135" s="51">
        <v>0</v>
      </c>
      <c r="AG135" s="51">
        <v>0</v>
      </c>
      <c r="AH135" s="52">
        <f>IF(Testing!D135="Tank",1,0)</f>
        <v>0</v>
      </c>
      <c r="AI135" s="52">
        <f>IF(Testing!D135="BMP",1,0)</f>
        <v>0</v>
      </c>
      <c r="AJ135" s="52">
        <f>IF(Testing!D135="BTR",1,0)</f>
        <v>0</v>
      </c>
      <c r="AK135" s="52">
        <f>IF(Testing!D135="Self Propelled Artillery",1,0)</f>
        <v>0</v>
      </c>
      <c r="AL135" s="53">
        <f>IF(Testing!D135="Air Defense",1,0)</f>
        <v>0</v>
      </c>
      <c r="AM135" s="53">
        <f>IF(Testing!D135="MT_LB",1,0)</f>
        <v>1</v>
      </c>
      <c r="AN135" s="52">
        <f>IF(Testing!D135="BMD",1,0)</f>
        <v>0</v>
      </c>
      <c r="AO135" s="52">
        <f>IF('Course-Grain Only Test'!C135="Tank",1,0)</f>
        <v>1</v>
      </c>
      <c r="AP135" s="52">
        <f>IF('Course-Grain Only Test'!C135="BMP",1,0)</f>
        <v>0</v>
      </c>
      <c r="AQ135" s="52">
        <f>IF('Course-Grain Only Test'!C135="BTR",1,0)</f>
        <v>0</v>
      </c>
      <c r="AR135" s="52">
        <f>IF('Course-Grain Only Test'!C135="Self Propelled Artillery",1,0)</f>
        <v>0</v>
      </c>
      <c r="AS135" s="52">
        <f>IF('Course-Grain Only Test'!C135="Air Defense",1,0)</f>
        <v>0</v>
      </c>
      <c r="AT135" s="52">
        <f>IF('Course-Grain Only Test'!C135="MT_LB",1,0)</f>
        <v>0</v>
      </c>
      <c r="AU135" s="52">
        <f>IF('Course-Grain Only Test'!C135="BMD",1,0)</f>
        <v>0</v>
      </c>
      <c r="AV135" s="52">
        <v>0</v>
      </c>
      <c r="AW135" s="52">
        <v>0</v>
      </c>
      <c r="AX135" s="52">
        <v>0</v>
      </c>
      <c r="AY135" s="52">
        <f t="shared" si="0"/>
        <v>1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f>IF(AND(Testing!D135 = "Tank", 'Course-Grain Only Test'!C135 &lt;&gt; "Tank"),1,0)</f>
        <v>0</v>
      </c>
      <c r="BF135" s="52">
        <f>IF(AND(Testing!D135 = "BMP", 'Course-Grain Only Test'!C135 &lt;&gt; "BMP"),1,0)</f>
        <v>0</v>
      </c>
      <c r="BG135" s="52">
        <f>IF(AND(Testing!D135 = "BTR", 'Course-Grain Only Test'!C135 &lt;&gt; "BTR"),1,0)</f>
        <v>0</v>
      </c>
      <c r="BH135" s="52">
        <f>IF(AND(Testing!D135 = "Self Propelled Artilley", 'Course-Grain Only Test'!C135 &lt;&gt; "Self Propelled Artillery"),1,0)</f>
        <v>0</v>
      </c>
      <c r="BI135" s="52">
        <f>IF(AND(Testing!D135 = "Air Defense", 'Course-Grain Only Test'!C135 &lt;&gt; "Air Defense"),1,0)</f>
        <v>0</v>
      </c>
      <c r="BJ135" s="52">
        <f>IF(AND(Testing!D135 = "MT_LB", 'Course-Grain Only Test'!C135 &lt;&gt; "MT_LB"),1,0)</f>
        <v>1</v>
      </c>
      <c r="BK135" s="52">
        <f>IF(AND(Testing!D135 = "BMD", 'Course-Grain Only Test'!C135 &lt;&gt; "BMD"),1,0)</f>
        <v>0</v>
      </c>
      <c r="BL135" s="52">
        <f>IF(Testing!E135="2S19_MSTA",1,0)</f>
        <v>0</v>
      </c>
      <c r="BM135" s="54">
        <f>IF(Testing!E135="30N6E",1,0)</f>
        <v>0</v>
      </c>
      <c r="BN135" s="52">
        <f>IF(Testing!E135="BM-30",1,0)</f>
        <v>0</v>
      </c>
      <c r="BO135" s="52">
        <f>IF(Testing!E135="BMD",1,0)</f>
        <v>0</v>
      </c>
      <c r="BP135" s="52">
        <f>IF(Testing!E135="BMP-1",1,0)</f>
        <v>0</v>
      </c>
      <c r="BQ135" s="52">
        <f>IF(Testing!E135="BMP-2",1,0)</f>
        <v>0</v>
      </c>
      <c r="BR135" s="52">
        <f>IF(Testing!E135="BMP-T15",1,0)</f>
        <v>0</v>
      </c>
      <c r="BS135" s="54">
        <f>IF(Testing!E135="BRDM",1,0)</f>
        <v>0</v>
      </c>
      <c r="BT135" s="54">
        <f>IF(Testing!E135="BTR-60",1,0)</f>
        <v>0</v>
      </c>
      <c r="BU135" s="52">
        <f>IF(Testing!E135="BTR-70",1,0)</f>
        <v>0</v>
      </c>
      <c r="BV135" s="52">
        <f>IF(Testing!E135="BTR-80",1,0)</f>
        <v>0</v>
      </c>
      <c r="BW135" s="52">
        <f>IF(Testing!E135="D-30",1,0)</f>
        <v>0</v>
      </c>
      <c r="BX135" s="52">
        <f>IF(Testing!E135="Iskander",1,0)</f>
        <v>0</v>
      </c>
      <c r="BY135" s="52">
        <f>IF(Testing!E135="MT_LB",1,0)</f>
        <v>1</v>
      </c>
      <c r="BZ135" s="52">
        <f>IF(Testing!E135="Pantsir-S1",1,0)</f>
        <v>0</v>
      </c>
      <c r="CA135" s="52">
        <f>IF(Testing!E135="Rs-24",1,0)</f>
        <v>0</v>
      </c>
      <c r="CB135" s="52">
        <f>IF(Testing!E135="T-14",1,0)</f>
        <v>0</v>
      </c>
      <c r="CC135" s="52">
        <f>IF(Testing!E135="T-62",1,0)</f>
        <v>0</v>
      </c>
      <c r="CD135" s="52">
        <f>IF(Testing!E135="T-64",1,0)</f>
        <v>0</v>
      </c>
      <c r="CE135" s="52">
        <f>IF(Testing!E135="T-72",1,0)</f>
        <v>0</v>
      </c>
      <c r="CF135" s="52">
        <f>IF(Testing!E135="T-80",1,0)</f>
        <v>0</v>
      </c>
      <c r="CG135" s="52">
        <f>IF(Testing!E135="T-90",1,0)</f>
        <v>0</v>
      </c>
      <c r="CH135" s="52">
        <f>IF(Testing!E135="Tornado",1,0)</f>
        <v>0</v>
      </c>
      <c r="CI135" s="52">
        <f>IF(Testing!E135="TOS-1",1,0)</f>
        <v>0</v>
      </c>
    </row>
    <row r="136" spans="1:87" ht="15">
      <c r="A136" s="49" t="s">
        <v>1587</v>
      </c>
      <c r="B136" s="50">
        <v>1</v>
      </c>
      <c r="C136" s="50">
        <v>0</v>
      </c>
      <c r="D136" s="50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1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1</v>
      </c>
      <c r="Y136" s="51">
        <v>0</v>
      </c>
      <c r="Z136" s="51">
        <v>0</v>
      </c>
      <c r="AA136" s="51">
        <v>0</v>
      </c>
      <c r="AB136" s="51">
        <v>0</v>
      </c>
      <c r="AC136" s="51">
        <v>0</v>
      </c>
      <c r="AD136" s="51">
        <v>0</v>
      </c>
      <c r="AE136" s="51">
        <v>0</v>
      </c>
      <c r="AF136" s="51">
        <v>0</v>
      </c>
      <c r="AG136" s="51">
        <v>0</v>
      </c>
      <c r="AH136" s="52">
        <f>IF(Testing!D136="Tank",1,0)</f>
        <v>0</v>
      </c>
      <c r="AI136" s="52">
        <f>IF(Testing!D136="BMP",1,0)</f>
        <v>0</v>
      </c>
      <c r="AJ136" s="52">
        <f>IF(Testing!D136="BTR",1,0)</f>
        <v>0</v>
      </c>
      <c r="AK136" s="52">
        <f>IF(Testing!D136="Self Propelled Artillery",1,0)</f>
        <v>0</v>
      </c>
      <c r="AL136" s="53">
        <f>IF(Testing!D136="Air Defense",1,0)</f>
        <v>1</v>
      </c>
      <c r="AM136" s="53">
        <f>IF(Testing!D136="MT_LB",1,0)</f>
        <v>0</v>
      </c>
      <c r="AN136" s="52">
        <f>IF(Testing!D136="BMD",1,0)</f>
        <v>0</v>
      </c>
      <c r="AO136" s="52">
        <f>IF('Course-Grain Only Test'!C136="Tank",1,0)</f>
        <v>0</v>
      </c>
      <c r="AP136" s="52">
        <f>IF('Course-Grain Only Test'!C136="BMP",1,0)</f>
        <v>0</v>
      </c>
      <c r="AQ136" s="52">
        <f>IF('Course-Grain Only Test'!C136="BTR",1,0)</f>
        <v>0</v>
      </c>
      <c r="AR136" s="52">
        <f>IF('Course-Grain Only Test'!C136="Self Propelled Artillery",1,0)</f>
        <v>1</v>
      </c>
      <c r="AS136" s="52">
        <f>IF('Course-Grain Only Test'!C136="Air Defense",1,0)</f>
        <v>0</v>
      </c>
      <c r="AT136" s="52">
        <f>IF('Course-Grain Only Test'!C136="MT_LB",1,0)</f>
        <v>0</v>
      </c>
      <c r="AU136" s="52">
        <f>IF('Course-Grain Only Test'!C136="BMD",1,0)</f>
        <v>0</v>
      </c>
      <c r="AV136" s="52">
        <v>0</v>
      </c>
      <c r="AW136" s="52">
        <v>0</v>
      </c>
      <c r="AX136" s="52">
        <v>1</v>
      </c>
      <c r="AY136" s="52">
        <f t="shared" si="0"/>
        <v>1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f>IF(AND(Testing!D136 = "Tank", 'Course-Grain Only Test'!C136 &lt;&gt; "Tank"),1,0)</f>
        <v>0</v>
      </c>
      <c r="BF136" s="52">
        <f>IF(AND(Testing!D136 = "BMP", 'Course-Grain Only Test'!C136 &lt;&gt; "BMP"),1,0)</f>
        <v>0</v>
      </c>
      <c r="BG136" s="52">
        <f>IF(AND(Testing!D136 = "BTR", 'Course-Grain Only Test'!C136 &lt;&gt; "BTR"),1,0)</f>
        <v>0</v>
      </c>
      <c r="BH136" s="52">
        <f>IF(AND(Testing!D136 = "Self Propelled Artilley", 'Course-Grain Only Test'!C136 &lt;&gt; "Self Propelled Artillery"),1,0)</f>
        <v>0</v>
      </c>
      <c r="BI136" s="52">
        <f>IF(AND(Testing!D136 = "Air Defense", 'Course-Grain Only Test'!C136 &lt;&gt; "Air Defense"),1,0)</f>
        <v>1</v>
      </c>
      <c r="BJ136" s="52">
        <f>IF(AND(Testing!D136 = "MT_LB", 'Course-Grain Only Test'!C136 &lt;&gt; "MT_LB"),1,0)</f>
        <v>0</v>
      </c>
      <c r="BK136" s="52">
        <f>IF(AND(Testing!D136 = "BMD", 'Course-Grain Only Test'!C136 &lt;&gt; "BMD"),1,0)</f>
        <v>0</v>
      </c>
      <c r="BL136" s="52">
        <f>IF(Testing!E136="2S19_MSTA",1,0)</f>
        <v>0</v>
      </c>
      <c r="BM136" s="54">
        <f>IF(Testing!E136="30N6E",1,0)</f>
        <v>1</v>
      </c>
      <c r="BN136" s="52">
        <f>IF(Testing!E136="BM-30",1,0)</f>
        <v>0</v>
      </c>
      <c r="BO136" s="52">
        <f>IF(Testing!E136="BMD",1,0)</f>
        <v>0</v>
      </c>
      <c r="BP136" s="52">
        <f>IF(Testing!E136="BMP-1",1,0)</f>
        <v>0</v>
      </c>
      <c r="BQ136" s="52">
        <f>IF(Testing!E136="BMP-2",1,0)</f>
        <v>0</v>
      </c>
      <c r="BR136" s="52">
        <f>IF(Testing!E136="BMP-T15",1,0)</f>
        <v>0</v>
      </c>
      <c r="BS136" s="54">
        <f>IF(Testing!E136="BRDM",1,0)</f>
        <v>0</v>
      </c>
      <c r="BT136" s="54">
        <f>IF(Testing!E136="BTR-60",1,0)</f>
        <v>0</v>
      </c>
      <c r="BU136" s="52">
        <f>IF(Testing!E136="BTR-70",1,0)</f>
        <v>0</v>
      </c>
      <c r="BV136" s="52">
        <f>IF(Testing!E136="BTR-80",1,0)</f>
        <v>0</v>
      </c>
      <c r="BW136" s="52">
        <f>IF(Testing!E136="D-30",1,0)</f>
        <v>0</v>
      </c>
      <c r="BX136" s="52">
        <f>IF(Testing!E136="Iskander",1,0)</f>
        <v>0</v>
      </c>
      <c r="BY136" s="52">
        <f>IF(Testing!E136="MT_LB",1,0)</f>
        <v>0</v>
      </c>
      <c r="BZ136" s="52">
        <f>IF(Testing!E136="Pantsir-S1",1,0)</f>
        <v>0</v>
      </c>
      <c r="CA136" s="52">
        <f>IF(Testing!E136="Rs-24",1,0)</f>
        <v>0</v>
      </c>
      <c r="CB136" s="52">
        <f>IF(Testing!E136="T-14",1,0)</f>
        <v>0</v>
      </c>
      <c r="CC136" s="52">
        <f>IF(Testing!E136="T-62",1,0)</f>
        <v>0</v>
      </c>
      <c r="CD136" s="52">
        <f>IF(Testing!E136="T-64",1,0)</f>
        <v>0</v>
      </c>
      <c r="CE136" s="52">
        <f>IF(Testing!E136="T-72",1,0)</f>
        <v>0</v>
      </c>
      <c r="CF136" s="52">
        <f>IF(Testing!E136="T-80",1,0)</f>
        <v>0</v>
      </c>
      <c r="CG136" s="52">
        <f>IF(Testing!E136="T-90",1,0)</f>
        <v>0</v>
      </c>
      <c r="CH136" s="52">
        <f>IF(Testing!E136="Tornado",1,0)</f>
        <v>0</v>
      </c>
      <c r="CI136" s="52">
        <f>IF(Testing!E136="TOS-1",1,0)</f>
        <v>0</v>
      </c>
    </row>
    <row r="137" spans="1:87" ht="15">
      <c r="A137" s="49" t="s">
        <v>1735</v>
      </c>
      <c r="B137" s="50">
        <v>1</v>
      </c>
      <c r="C137" s="50">
        <v>0</v>
      </c>
      <c r="D137" s="50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1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1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2">
        <f>IF(Testing!D137="Tank",1,0)</f>
        <v>0</v>
      </c>
      <c r="AI137" s="52">
        <f>IF(Testing!D137="BMP",1,0)</f>
        <v>0</v>
      </c>
      <c r="AJ137" s="52">
        <f>IF(Testing!D137="BTR",1,0)</f>
        <v>0</v>
      </c>
      <c r="AK137" s="52">
        <f>IF(Testing!D137="Self Propelled Artillery",1,0)</f>
        <v>1</v>
      </c>
      <c r="AL137" s="53">
        <f>IF(Testing!D137="Air Defense",1,0)</f>
        <v>0</v>
      </c>
      <c r="AM137" s="53">
        <f>IF(Testing!D137="MT_LB",1,0)</f>
        <v>0</v>
      </c>
      <c r="AN137" s="52">
        <f>IF(Testing!D137="BMD",1,0)</f>
        <v>0</v>
      </c>
      <c r="AO137" s="52">
        <f>IF('Course-Grain Only Test'!C137="Tank",1,0)</f>
        <v>0</v>
      </c>
      <c r="AP137" s="52">
        <f>IF('Course-Grain Only Test'!C137="BMP",1,0)</f>
        <v>0</v>
      </c>
      <c r="AQ137" s="52">
        <f>IF('Course-Grain Only Test'!C137="BTR",1,0)</f>
        <v>0</v>
      </c>
      <c r="AR137" s="52">
        <f>IF('Course-Grain Only Test'!C137="Self Propelled Artillery",1,0)</f>
        <v>1</v>
      </c>
      <c r="AS137" s="52">
        <f>IF('Course-Grain Only Test'!C137="Air Defense",1,0)</f>
        <v>0</v>
      </c>
      <c r="AT137" s="52">
        <f>IF('Course-Grain Only Test'!C137="MT_LB",1,0)</f>
        <v>0</v>
      </c>
      <c r="AU137" s="52">
        <f>IF('Course-Grain Only Test'!C137="BMD",1,0)</f>
        <v>0</v>
      </c>
      <c r="AV137" s="52">
        <v>1</v>
      </c>
      <c r="AW137" s="52">
        <v>1</v>
      </c>
      <c r="AX137" s="52">
        <v>1</v>
      </c>
      <c r="AY137" s="52">
        <f t="shared" si="0"/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f>IF(AND(Testing!D137 = "Tank", 'Course-Grain Only Test'!C137 &lt;&gt; "Tank"),1,0)</f>
        <v>0</v>
      </c>
      <c r="BF137" s="52">
        <f>IF(AND(Testing!D137 = "BMP", 'Course-Grain Only Test'!C137 &lt;&gt; "BMP"),1,0)</f>
        <v>0</v>
      </c>
      <c r="BG137" s="52">
        <f>IF(AND(Testing!D137 = "BTR", 'Course-Grain Only Test'!C137 &lt;&gt; "BTR"),1,0)</f>
        <v>0</v>
      </c>
      <c r="BH137" s="52">
        <f>IF(AND(Testing!D137 = "Self Propelled Artilley", 'Course-Grain Only Test'!C137 &lt;&gt; "Self Propelled Artillery"),1,0)</f>
        <v>0</v>
      </c>
      <c r="BI137" s="52">
        <f>IF(AND(Testing!D137 = "Air Defense", 'Course-Grain Only Test'!C137 &lt;&gt; "Air Defense"),1,0)</f>
        <v>0</v>
      </c>
      <c r="BJ137" s="52">
        <f>IF(AND(Testing!D137 = "MT_LB", 'Course-Grain Only Test'!C137 &lt;&gt; "MT_LB"),1,0)</f>
        <v>0</v>
      </c>
      <c r="BK137" s="52">
        <f>IF(AND(Testing!D137 = "BMD", 'Course-Grain Only Test'!C137 &lt;&gt; "BMD"),1,0)</f>
        <v>0</v>
      </c>
      <c r="BL137" s="52">
        <f>IF(Testing!E137="2S19_MSTA",1,0)</f>
        <v>0</v>
      </c>
      <c r="BM137" s="54">
        <f>IF(Testing!E137="30N6E",1,0)</f>
        <v>0</v>
      </c>
      <c r="BN137" s="52">
        <f>IF(Testing!E137="BM-30",1,0)</f>
        <v>1</v>
      </c>
      <c r="BO137" s="52">
        <f>IF(Testing!E137="BMD",1,0)</f>
        <v>0</v>
      </c>
      <c r="BP137" s="52">
        <f>IF(Testing!E137="BMP-1",1,0)</f>
        <v>0</v>
      </c>
      <c r="BQ137" s="52">
        <f>IF(Testing!E137="BMP-2",1,0)</f>
        <v>0</v>
      </c>
      <c r="BR137" s="52">
        <f>IF(Testing!E137="BMP-T15",1,0)</f>
        <v>0</v>
      </c>
      <c r="BS137" s="54">
        <f>IF(Testing!E137="BRDM",1,0)</f>
        <v>0</v>
      </c>
      <c r="BT137" s="54">
        <f>IF(Testing!E137="BTR-60",1,0)</f>
        <v>0</v>
      </c>
      <c r="BU137" s="52">
        <f>IF(Testing!E137="BTR-70",1,0)</f>
        <v>0</v>
      </c>
      <c r="BV137" s="52">
        <f>IF(Testing!E137="BTR-80",1,0)</f>
        <v>0</v>
      </c>
      <c r="BW137" s="52">
        <f>IF(Testing!E137="D-30",1,0)</f>
        <v>0</v>
      </c>
      <c r="BX137" s="52">
        <f>IF(Testing!E137="Iskander",1,0)</f>
        <v>0</v>
      </c>
      <c r="BY137" s="52">
        <f>IF(Testing!E137="MT_LB",1,0)</f>
        <v>0</v>
      </c>
      <c r="BZ137" s="52">
        <f>IF(Testing!E137="Pantsir-S1",1,0)</f>
        <v>0</v>
      </c>
      <c r="CA137" s="52">
        <f>IF(Testing!E137="Rs-24",1,0)</f>
        <v>0</v>
      </c>
      <c r="CB137" s="52">
        <f>IF(Testing!E137="T-14",1,0)</f>
        <v>0</v>
      </c>
      <c r="CC137" s="52">
        <f>IF(Testing!E137="T-62",1,0)</f>
        <v>0</v>
      </c>
      <c r="CD137" s="52">
        <f>IF(Testing!E137="T-64",1,0)</f>
        <v>0</v>
      </c>
      <c r="CE137" s="52">
        <f>IF(Testing!E137="T-72",1,0)</f>
        <v>0</v>
      </c>
      <c r="CF137" s="52">
        <f>IF(Testing!E137="T-80",1,0)</f>
        <v>0</v>
      </c>
      <c r="CG137" s="52">
        <f>IF(Testing!E137="T-90",1,0)</f>
        <v>0</v>
      </c>
      <c r="CH137" s="52">
        <f>IF(Testing!E137="Tornado",1,0)</f>
        <v>0</v>
      </c>
      <c r="CI137" s="52">
        <f>IF(Testing!E137="TOS-1",1,0)</f>
        <v>0</v>
      </c>
    </row>
    <row r="138" spans="1:87" ht="15">
      <c r="A138" s="49" t="s">
        <v>1736</v>
      </c>
      <c r="B138" s="50">
        <v>1</v>
      </c>
      <c r="C138" s="50">
        <v>0</v>
      </c>
      <c r="D138" s="50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1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1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2">
        <f>IF(Testing!D138="Tank",1,0)</f>
        <v>0</v>
      </c>
      <c r="AI138" s="52">
        <f>IF(Testing!D138="BMP",1,0)</f>
        <v>0</v>
      </c>
      <c r="AJ138" s="52">
        <f>IF(Testing!D138="BTR",1,0)</f>
        <v>0</v>
      </c>
      <c r="AK138" s="52">
        <f>IF(Testing!D138="Self Propelled Artillery",1,0)</f>
        <v>1</v>
      </c>
      <c r="AL138" s="53">
        <f>IF(Testing!D138="Air Defense",1,0)</f>
        <v>0</v>
      </c>
      <c r="AM138" s="53">
        <f>IF(Testing!D138="MT_LB",1,0)</f>
        <v>0</v>
      </c>
      <c r="AN138" s="52">
        <f>IF(Testing!D138="BMD",1,0)</f>
        <v>0</v>
      </c>
      <c r="AO138" s="52">
        <f>IF('Course-Grain Only Test'!C138="Tank",1,0)</f>
        <v>0</v>
      </c>
      <c r="AP138" s="52">
        <f>IF('Course-Grain Only Test'!C138="BMP",1,0)</f>
        <v>0</v>
      </c>
      <c r="AQ138" s="52">
        <f>IF('Course-Grain Only Test'!C138="BTR",1,0)</f>
        <v>0</v>
      </c>
      <c r="AR138" s="52">
        <f>IF('Course-Grain Only Test'!C138="Self Propelled Artillery",1,0)</f>
        <v>1</v>
      </c>
      <c r="AS138" s="52">
        <f>IF('Course-Grain Only Test'!C138="Air Defense",1,0)</f>
        <v>0</v>
      </c>
      <c r="AT138" s="52">
        <f>IF('Course-Grain Only Test'!C138="MT_LB",1,0)</f>
        <v>0</v>
      </c>
      <c r="AU138" s="52">
        <f>IF('Course-Grain Only Test'!C138="BMD",1,0)</f>
        <v>0</v>
      </c>
      <c r="AV138" s="52">
        <v>1</v>
      </c>
      <c r="AW138" s="52">
        <v>1</v>
      </c>
      <c r="AX138" s="52">
        <v>1</v>
      </c>
      <c r="AY138" s="52">
        <f t="shared" si="0"/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f>IF(AND(Testing!D138 = "Tank", 'Course-Grain Only Test'!C138 &lt;&gt; "Tank"),1,0)</f>
        <v>0</v>
      </c>
      <c r="BF138" s="52">
        <f>IF(AND(Testing!D138 = "BMP", 'Course-Grain Only Test'!C138 &lt;&gt; "BMP"),1,0)</f>
        <v>0</v>
      </c>
      <c r="BG138" s="52">
        <f>IF(AND(Testing!D138 = "BTR", 'Course-Grain Only Test'!C138 &lt;&gt; "BTR"),1,0)</f>
        <v>0</v>
      </c>
      <c r="BH138" s="52">
        <f>IF(AND(Testing!D138 = "Self Propelled Artilley", 'Course-Grain Only Test'!C138 &lt;&gt; "Self Propelled Artillery"),1,0)</f>
        <v>0</v>
      </c>
      <c r="BI138" s="52">
        <f>IF(AND(Testing!D138 = "Air Defense", 'Course-Grain Only Test'!C138 &lt;&gt; "Air Defense"),1,0)</f>
        <v>0</v>
      </c>
      <c r="BJ138" s="52">
        <f>IF(AND(Testing!D138 = "MT_LB", 'Course-Grain Only Test'!C138 &lt;&gt; "MT_LB"),1,0)</f>
        <v>0</v>
      </c>
      <c r="BK138" s="52">
        <f>IF(AND(Testing!D138 = "BMD", 'Course-Grain Only Test'!C138 &lt;&gt; "BMD"),1,0)</f>
        <v>0</v>
      </c>
      <c r="BL138" s="52">
        <f>IF(Testing!E138="2S19_MSTA",1,0)</f>
        <v>0</v>
      </c>
      <c r="BM138" s="54">
        <f>IF(Testing!E138="30N6E",1,0)</f>
        <v>0</v>
      </c>
      <c r="BN138" s="52">
        <f>IF(Testing!E138="BM-30",1,0)</f>
        <v>1</v>
      </c>
      <c r="BO138" s="52">
        <f>IF(Testing!E138="BMD",1,0)</f>
        <v>0</v>
      </c>
      <c r="BP138" s="52">
        <f>IF(Testing!E138="BMP-1",1,0)</f>
        <v>0</v>
      </c>
      <c r="BQ138" s="52">
        <f>IF(Testing!E138="BMP-2",1,0)</f>
        <v>0</v>
      </c>
      <c r="BR138" s="52">
        <f>IF(Testing!E138="BMP-T15",1,0)</f>
        <v>0</v>
      </c>
      <c r="BS138" s="54">
        <f>IF(Testing!E138="BRDM",1,0)</f>
        <v>0</v>
      </c>
      <c r="BT138" s="54">
        <f>IF(Testing!E138="BTR-60",1,0)</f>
        <v>0</v>
      </c>
      <c r="BU138" s="52">
        <f>IF(Testing!E138="BTR-70",1,0)</f>
        <v>0</v>
      </c>
      <c r="BV138" s="52">
        <f>IF(Testing!E138="BTR-80",1,0)</f>
        <v>0</v>
      </c>
      <c r="BW138" s="52">
        <f>IF(Testing!E138="D-30",1,0)</f>
        <v>0</v>
      </c>
      <c r="BX138" s="52">
        <f>IF(Testing!E138="Iskander",1,0)</f>
        <v>0</v>
      </c>
      <c r="BY138" s="52">
        <f>IF(Testing!E138="MT_LB",1,0)</f>
        <v>0</v>
      </c>
      <c r="BZ138" s="52">
        <f>IF(Testing!E138="Pantsir-S1",1,0)</f>
        <v>0</v>
      </c>
      <c r="CA138" s="52">
        <f>IF(Testing!E138="Rs-24",1,0)</f>
        <v>0</v>
      </c>
      <c r="CB138" s="52">
        <f>IF(Testing!E138="T-14",1,0)</f>
        <v>0</v>
      </c>
      <c r="CC138" s="52">
        <f>IF(Testing!E138="T-62",1,0)</f>
        <v>0</v>
      </c>
      <c r="CD138" s="52">
        <f>IF(Testing!E138="T-64",1,0)</f>
        <v>0</v>
      </c>
      <c r="CE138" s="52">
        <f>IF(Testing!E138="T-72",1,0)</f>
        <v>0</v>
      </c>
      <c r="CF138" s="52">
        <f>IF(Testing!E138="T-80",1,0)</f>
        <v>0</v>
      </c>
      <c r="CG138" s="52">
        <f>IF(Testing!E138="T-90",1,0)</f>
        <v>0</v>
      </c>
      <c r="CH138" s="52">
        <f>IF(Testing!E138="Tornado",1,0)</f>
        <v>0</v>
      </c>
      <c r="CI138" s="52">
        <f>IF(Testing!E138="TOS-1",1,0)</f>
        <v>0</v>
      </c>
    </row>
    <row r="139" spans="1:87" ht="15">
      <c r="A139" s="49" t="s">
        <v>1632</v>
      </c>
      <c r="B139" s="50">
        <v>1</v>
      </c>
      <c r="C139" s="50">
        <v>0</v>
      </c>
      <c r="D139" s="50">
        <v>0</v>
      </c>
      <c r="E139" s="51">
        <v>0</v>
      </c>
      <c r="F139" s="51">
        <v>1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  <c r="AC139" s="51">
        <v>0</v>
      </c>
      <c r="AD139" s="51">
        <v>0</v>
      </c>
      <c r="AE139" s="51">
        <v>0</v>
      </c>
      <c r="AF139" s="51">
        <v>0</v>
      </c>
      <c r="AG139" s="51">
        <v>0</v>
      </c>
      <c r="AH139" s="52">
        <f>IF(Testing!D139="Tank",1,0)</f>
        <v>0</v>
      </c>
      <c r="AI139" s="52">
        <f>IF(Testing!D139="BMP",1,0)</f>
        <v>0</v>
      </c>
      <c r="AJ139" s="52">
        <f>IF(Testing!D139="BTR",1,0)</f>
        <v>0</v>
      </c>
      <c r="AK139" s="52">
        <f>IF(Testing!D139="Self Propelled Artillery",1,0)</f>
        <v>0</v>
      </c>
      <c r="AL139" s="53">
        <f>IF(Testing!D139="Air Defense",1,0)</f>
        <v>0</v>
      </c>
      <c r="AM139" s="53">
        <f>IF(Testing!D139="MT_LB",1,0)</f>
        <v>0</v>
      </c>
      <c r="AN139" s="52">
        <f>IF(Testing!D139="BMD",1,0)</f>
        <v>1</v>
      </c>
      <c r="AO139" s="52">
        <f>IF('Course-Grain Only Test'!C139="Tank",1,0)</f>
        <v>0</v>
      </c>
      <c r="AP139" s="52">
        <f>IF('Course-Grain Only Test'!C139="BMP",1,0)</f>
        <v>0</v>
      </c>
      <c r="AQ139" s="52">
        <f>IF('Course-Grain Only Test'!C139="BTR",1,0)</f>
        <v>0</v>
      </c>
      <c r="AR139" s="52">
        <f>IF('Course-Grain Only Test'!C139="Self Propelled Artillery",1,0)</f>
        <v>0</v>
      </c>
      <c r="AS139" s="52">
        <f>IF('Course-Grain Only Test'!C139="Air Defense",1,0)</f>
        <v>0</v>
      </c>
      <c r="AT139" s="52">
        <f>IF('Course-Grain Only Test'!C139="MT_LB",1,0)</f>
        <v>0</v>
      </c>
      <c r="AU139" s="52">
        <f>IF('Course-Grain Only Test'!C139="BMD",1,0)</f>
        <v>1</v>
      </c>
      <c r="AV139" s="52">
        <v>1</v>
      </c>
      <c r="AW139" s="52">
        <v>1</v>
      </c>
      <c r="AX139" s="52">
        <v>1</v>
      </c>
      <c r="AY139" s="52">
        <f t="shared" si="0"/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f>IF(AND(Testing!D139 = "Tank", 'Course-Grain Only Test'!C139 &lt;&gt; "Tank"),1,0)</f>
        <v>0</v>
      </c>
      <c r="BF139" s="52">
        <f>IF(AND(Testing!D139 = "BMP", 'Course-Grain Only Test'!C139 &lt;&gt; "BMP"),1,0)</f>
        <v>0</v>
      </c>
      <c r="BG139" s="52">
        <f>IF(AND(Testing!D139 = "BTR", 'Course-Grain Only Test'!C139 &lt;&gt; "BTR"),1,0)</f>
        <v>0</v>
      </c>
      <c r="BH139" s="52">
        <f>IF(AND(Testing!D139 = "Self Propelled Artilley", 'Course-Grain Only Test'!C139 &lt;&gt; "Self Propelled Artillery"),1,0)</f>
        <v>0</v>
      </c>
      <c r="BI139" s="52">
        <f>IF(AND(Testing!D139 = "Air Defense", 'Course-Grain Only Test'!C139 &lt;&gt; "Air Defense"),1,0)</f>
        <v>0</v>
      </c>
      <c r="BJ139" s="52">
        <f>IF(AND(Testing!D139 = "MT_LB", 'Course-Grain Only Test'!C139 &lt;&gt; "MT_LB"),1,0)</f>
        <v>0</v>
      </c>
      <c r="BK139" s="52">
        <f>IF(AND(Testing!D139 = "BMD", 'Course-Grain Only Test'!C139 &lt;&gt; "BMD"),1,0)</f>
        <v>0</v>
      </c>
      <c r="BL139" s="52">
        <f>IF(Testing!E139="2S19_MSTA",1,0)</f>
        <v>0</v>
      </c>
      <c r="BM139" s="54">
        <f>IF(Testing!E139="30N6E",1,0)</f>
        <v>0</v>
      </c>
      <c r="BN139" s="52">
        <f>IF(Testing!E139="BM-30",1,0)</f>
        <v>0</v>
      </c>
      <c r="BO139" s="52">
        <f>IF(Testing!E139="BMD",1,0)</f>
        <v>1</v>
      </c>
      <c r="BP139" s="52">
        <f>IF(Testing!E139="BMP-1",1,0)</f>
        <v>0</v>
      </c>
      <c r="BQ139" s="52">
        <f>IF(Testing!E139="BMP-2",1,0)</f>
        <v>0</v>
      </c>
      <c r="BR139" s="52">
        <f>IF(Testing!E139="BMP-T15",1,0)</f>
        <v>0</v>
      </c>
      <c r="BS139" s="54">
        <f>IF(Testing!E139="BRDM",1,0)</f>
        <v>0</v>
      </c>
      <c r="BT139" s="54">
        <f>IF(Testing!E139="BTR-60",1,0)</f>
        <v>0</v>
      </c>
      <c r="BU139" s="52">
        <f>IF(Testing!E139="BTR-70",1,0)</f>
        <v>0</v>
      </c>
      <c r="BV139" s="52">
        <f>IF(Testing!E139="BTR-80",1,0)</f>
        <v>0</v>
      </c>
      <c r="BW139" s="52">
        <f>IF(Testing!E139="D-30",1,0)</f>
        <v>0</v>
      </c>
      <c r="BX139" s="52">
        <f>IF(Testing!E139="Iskander",1,0)</f>
        <v>0</v>
      </c>
      <c r="BY139" s="52">
        <f>IF(Testing!E139="MT_LB",1,0)</f>
        <v>0</v>
      </c>
      <c r="BZ139" s="52">
        <f>IF(Testing!E139="Pantsir-S1",1,0)</f>
        <v>0</v>
      </c>
      <c r="CA139" s="52">
        <f>IF(Testing!E139="Rs-24",1,0)</f>
        <v>0</v>
      </c>
      <c r="CB139" s="52">
        <f>IF(Testing!E139="T-14",1,0)</f>
        <v>0</v>
      </c>
      <c r="CC139" s="52">
        <f>IF(Testing!E139="T-62",1,0)</f>
        <v>0</v>
      </c>
      <c r="CD139" s="52">
        <f>IF(Testing!E139="T-64",1,0)</f>
        <v>0</v>
      </c>
      <c r="CE139" s="52">
        <f>IF(Testing!E139="T-72",1,0)</f>
        <v>0</v>
      </c>
      <c r="CF139" s="52">
        <f>IF(Testing!E139="T-80",1,0)</f>
        <v>0</v>
      </c>
      <c r="CG139" s="52">
        <f>IF(Testing!E139="T-90",1,0)</f>
        <v>0</v>
      </c>
      <c r="CH139" s="52">
        <f>IF(Testing!E139="Tornado",1,0)</f>
        <v>0</v>
      </c>
      <c r="CI139" s="52">
        <f>IF(Testing!E139="TOS-1",1,0)</f>
        <v>0</v>
      </c>
    </row>
    <row r="140" spans="1:87" ht="15">
      <c r="A140" s="49" t="s">
        <v>1633</v>
      </c>
      <c r="B140" s="50">
        <v>1</v>
      </c>
      <c r="C140" s="50">
        <v>0</v>
      </c>
      <c r="D140" s="50">
        <v>0</v>
      </c>
      <c r="E140" s="51">
        <v>0</v>
      </c>
      <c r="F140" s="51">
        <v>1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2">
        <f>IF(Testing!D140="Tank",1,0)</f>
        <v>0</v>
      </c>
      <c r="AI140" s="52">
        <f>IF(Testing!D140="BMP",1,0)</f>
        <v>0</v>
      </c>
      <c r="AJ140" s="52">
        <f>IF(Testing!D140="BTR",1,0)</f>
        <v>0</v>
      </c>
      <c r="AK140" s="52">
        <f>IF(Testing!D140="Self Propelled Artillery",1,0)</f>
        <v>0</v>
      </c>
      <c r="AL140" s="53">
        <f>IF(Testing!D140="Air Defense",1,0)</f>
        <v>0</v>
      </c>
      <c r="AM140" s="53">
        <f>IF(Testing!D140="MT_LB",1,0)</f>
        <v>0</v>
      </c>
      <c r="AN140" s="52">
        <f>IF(Testing!D140="BMD",1,0)</f>
        <v>1</v>
      </c>
      <c r="AO140" s="52">
        <f>IF('Course-Grain Only Test'!C140="Tank",1,0)</f>
        <v>0</v>
      </c>
      <c r="AP140" s="52">
        <f>IF('Course-Grain Only Test'!C140="BMP",1,0)</f>
        <v>0</v>
      </c>
      <c r="AQ140" s="52">
        <f>IF('Course-Grain Only Test'!C140="BTR",1,0)</f>
        <v>0</v>
      </c>
      <c r="AR140" s="52">
        <f>IF('Course-Grain Only Test'!C140="Self Propelled Artillery",1,0)</f>
        <v>0</v>
      </c>
      <c r="AS140" s="52">
        <f>IF('Course-Grain Only Test'!C140="Air Defense",1,0)</f>
        <v>0</v>
      </c>
      <c r="AT140" s="52">
        <f>IF('Course-Grain Only Test'!C140="MT_LB",1,0)</f>
        <v>0</v>
      </c>
      <c r="AU140" s="52">
        <f>IF('Course-Grain Only Test'!C140="BMD",1,0)</f>
        <v>1</v>
      </c>
      <c r="AV140" s="52">
        <v>1</v>
      </c>
      <c r="AW140" s="52">
        <v>1</v>
      </c>
      <c r="AX140" s="52">
        <v>1</v>
      </c>
      <c r="AY140" s="52">
        <f t="shared" si="0"/>
        <v>0</v>
      </c>
      <c r="AZ140" s="52">
        <v>1</v>
      </c>
      <c r="BA140" s="52">
        <v>0</v>
      </c>
      <c r="BB140" s="52">
        <v>0</v>
      </c>
      <c r="BC140" s="52">
        <v>0</v>
      </c>
      <c r="BD140" s="52">
        <v>0</v>
      </c>
      <c r="BE140" s="52">
        <f>IF(AND(Testing!D140 = "Tank", 'Course-Grain Only Test'!C140 &lt;&gt; "Tank"),1,0)</f>
        <v>0</v>
      </c>
      <c r="BF140" s="52">
        <f>IF(AND(Testing!D140 = "BMP", 'Course-Grain Only Test'!C140 &lt;&gt; "BMP"),1,0)</f>
        <v>0</v>
      </c>
      <c r="BG140" s="52">
        <f>IF(AND(Testing!D140 = "BTR", 'Course-Grain Only Test'!C140 &lt;&gt; "BTR"),1,0)</f>
        <v>0</v>
      </c>
      <c r="BH140" s="52">
        <f>IF(AND(Testing!D140 = "Self Propelled Artilley", 'Course-Grain Only Test'!C140 &lt;&gt; "Self Propelled Artillery"),1,0)</f>
        <v>0</v>
      </c>
      <c r="BI140" s="52">
        <f>IF(AND(Testing!D140 = "Air Defense", 'Course-Grain Only Test'!C140 &lt;&gt; "Air Defense"),1,0)</f>
        <v>0</v>
      </c>
      <c r="BJ140" s="52">
        <f>IF(AND(Testing!D140 = "MT_LB", 'Course-Grain Only Test'!C140 &lt;&gt; "MT_LB"),1,0)</f>
        <v>0</v>
      </c>
      <c r="BK140" s="52">
        <f>IF(AND(Testing!D140 = "BMD", 'Course-Grain Only Test'!C140 &lt;&gt; "BMD"),1,0)</f>
        <v>0</v>
      </c>
      <c r="BL140" s="52">
        <f>IF(Testing!E140="2S19_MSTA",1,0)</f>
        <v>0</v>
      </c>
      <c r="BM140" s="54">
        <f>IF(Testing!E140="30N6E",1,0)</f>
        <v>0</v>
      </c>
      <c r="BN140" s="52">
        <f>IF(Testing!E140="BM-30",1,0)</f>
        <v>0</v>
      </c>
      <c r="BO140" s="52">
        <f>IF(Testing!E140="BMD",1,0)</f>
        <v>1</v>
      </c>
      <c r="BP140" s="52">
        <f>IF(Testing!E140="BMP-1",1,0)</f>
        <v>0</v>
      </c>
      <c r="BQ140" s="52">
        <f>IF(Testing!E140="BMP-2",1,0)</f>
        <v>0</v>
      </c>
      <c r="BR140" s="52">
        <f>IF(Testing!E140="BMP-T15",1,0)</f>
        <v>0</v>
      </c>
      <c r="BS140" s="54">
        <f>IF(Testing!E140="BRDM",1,0)</f>
        <v>0</v>
      </c>
      <c r="BT140" s="54">
        <f>IF(Testing!E140="BTR-60",1,0)</f>
        <v>0</v>
      </c>
      <c r="BU140" s="52">
        <f>IF(Testing!E140="BTR-70",1,0)</f>
        <v>0</v>
      </c>
      <c r="BV140" s="52">
        <f>IF(Testing!E140="BTR-80",1,0)</f>
        <v>0</v>
      </c>
      <c r="BW140" s="52">
        <f>IF(Testing!E140="D-30",1,0)</f>
        <v>0</v>
      </c>
      <c r="BX140" s="52">
        <f>IF(Testing!E140="Iskander",1,0)</f>
        <v>0</v>
      </c>
      <c r="BY140" s="52">
        <f>IF(Testing!E140="MT_LB",1,0)</f>
        <v>0</v>
      </c>
      <c r="BZ140" s="52">
        <f>IF(Testing!E140="Pantsir-S1",1,0)</f>
        <v>0</v>
      </c>
      <c r="CA140" s="52">
        <f>IF(Testing!E140="Rs-24",1,0)</f>
        <v>0</v>
      </c>
      <c r="CB140" s="52">
        <f>IF(Testing!E140="T-14",1,0)</f>
        <v>0</v>
      </c>
      <c r="CC140" s="52">
        <f>IF(Testing!E140="T-62",1,0)</f>
        <v>0</v>
      </c>
      <c r="CD140" s="52">
        <f>IF(Testing!E140="T-64",1,0)</f>
        <v>0</v>
      </c>
      <c r="CE140" s="52">
        <f>IF(Testing!E140="T-72",1,0)</f>
        <v>0</v>
      </c>
      <c r="CF140" s="52">
        <f>IF(Testing!E140="T-80",1,0)</f>
        <v>0</v>
      </c>
      <c r="CG140" s="52">
        <f>IF(Testing!E140="T-90",1,0)</f>
        <v>0</v>
      </c>
      <c r="CH140" s="52">
        <f>IF(Testing!E140="Tornado",1,0)</f>
        <v>0</v>
      </c>
      <c r="CI140" s="52">
        <f>IF(Testing!E140="TOS-1",1,0)</f>
        <v>0</v>
      </c>
    </row>
    <row r="141" spans="1:87" ht="15">
      <c r="A141" s="49" t="s">
        <v>1634</v>
      </c>
      <c r="B141" s="50">
        <v>1</v>
      </c>
      <c r="C141" s="50">
        <v>0</v>
      </c>
      <c r="D141" s="50">
        <v>0</v>
      </c>
      <c r="E141" s="51">
        <v>0</v>
      </c>
      <c r="F141" s="51">
        <v>1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0</v>
      </c>
      <c r="AC141" s="51">
        <v>0</v>
      </c>
      <c r="AD141" s="51">
        <v>0</v>
      </c>
      <c r="AE141" s="51">
        <v>0</v>
      </c>
      <c r="AF141" s="51">
        <v>0</v>
      </c>
      <c r="AG141" s="51">
        <v>0</v>
      </c>
      <c r="AH141" s="52">
        <f>IF(Testing!D141="Tank",1,0)</f>
        <v>0</v>
      </c>
      <c r="AI141" s="52">
        <f>IF(Testing!D141="BMP",1,0)</f>
        <v>0</v>
      </c>
      <c r="AJ141" s="52">
        <f>IF(Testing!D141="BTR",1,0)</f>
        <v>0</v>
      </c>
      <c r="AK141" s="52">
        <f>IF(Testing!D141="Self Propelled Artillery",1,0)</f>
        <v>0</v>
      </c>
      <c r="AL141" s="53">
        <f>IF(Testing!D141="Air Defense",1,0)</f>
        <v>0</v>
      </c>
      <c r="AM141" s="53">
        <f>IF(Testing!D141="MT_LB",1,0)</f>
        <v>0</v>
      </c>
      <c r="AN141" s="52">
        <f>IF(Testing!D141="BMD",1,0)</f>
        <v>1</v>
      </c>
      <c r="AO141" s="52">
        <f>IF('Course-Grain Only Test'!C141="Tank",1,0)</f>
        <v>0</v>
      </c>
      <c r="AP141" s="52">
        <f>IF('Course-Grain Only Test'!C141="BMP",1,0)</f>
        <v>0</v>
      </c>
      <c r="AQ141" s="52">
        <f>IF('Course-Grain Only Test'!C141="BTR",1,0)</f>
        <v>0</v>
      </c>
      <c r="AR141" s="52">
        <f>IF('Course-Grain Only Test'!C141="Self Propelled Artillery",1,0)</f>
        <v>0</v>
      </c>
      <c r="AS141" s="52">
        <f>IF('Course-Grain Only Test'!C141="Air Defense",1,0)</f>
        <v>0</v>
      </c>
      <c r="AT141" s="52">
        <f>IF('Course-Grain Only Test'!C141="MT_LB",1,0)</f>
        <v>0</v>
      </c>
      <c r="AU141" s="52">
        <f>IF('Course-Grain Only Test'!C141="BMD",1,0)</f>
        <v>1</v>
      </c>
      <c r="AV141" s="52">
        <v>1</v>
      </c>
      <c r="AW141" s="52">
        <v>1</v>
      </c>
      <c r="AX141" s="52">
        <v>1</v>
      </c>
      <c r="AY141" s="52">
        <f t="shared" si="0"/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f>IF(AND(Testing!D141 = "Tank", 'Course-Grain Only Test'!C141 &lt;&gt; "Tank"),1,0)</f>
        <v>0</v>
      </c>
      <c r="BF141" s="52">
        <f>IF(AND(Testing!D141 = "BMP", 'Course-Grain Only Test'!C141 &lt;&gt; "BMP"),1,0)</f>
        <v>0</v>
      </c>
      <c r="BG141" s="52">
        <f>IF(AND(Testing!D141 = "BTR", 'Course-Grain Only Test'!C141 &lt;&gt; "BTR"),1,0)</f>
        <v>0</v>
      </c>
      <c r="BH141" s="52">
        <f>IF(AND(Testing!D141 = "Self Propelled Artilley", 'Course-Grain Only Test'!C141 &lt;&gt; "Self Propelled Artillery"),1,0)</f>
        <v>0</v>
      </c>
      <c r="BI141" s="52">
        <f>IF(AND(Testing!D141 = "Air Defense", 'Course-Grain Only Test'!C141 &lt;&gt; "Air Defense"),1,0)</f>
        <v>0</v>
      </c>
      <c r="BJ141" s="52">
        <f>IF(AND(Testing!D141 = "MT_LB", 'Course-Grain Only Test'!C141 &lt;&gt; "MT_LB"),1,0)</f>
        <v>0</v>
      </c>
      <c r="BK141" s="52">
        <f>IF(AND(Testing!D141 = "BMD", 'Course-Grain Only Test'!C141 &lt;&gt; "BMD"),1,0)</f>
        <v>0</v>
      </c>
      <c r="BL141" s="52">
        <f>IF(Testing!E141="2S19_MSTA",1,0)</f>
        <v>0</v>
      </c>
      <c r="BM141" s="54">
        <f>IF(Testing!E141="30N6E",1,0)</f>
        <v>0</v>
      </c>
      <c r="BN141" s="52">
        <f>IF(Testing!E141="BM-30",1,0)</f>
        <v>0</v>
      </c>
      <c r="BO141" s="52">
        <f>IF(Testing!E141="BMD",1,0)</f>
        <v>1</v>
      </c>
      <c r="BP141" s="52">
        <f>IF(Testing!E141="BMP-1",1,0)</f>
        <v>0</v>
      </c>
      <c r="BQ141" s="52">
        <f>IF(Testing!E141="BMP-2",1,0)</f>
        <v>0</v>
      </c>
      <c r="BR141" s="52">
        <f>IF(Testing!E141="BMP-T15",1,0)</f>
        <v>0</v>
      </c>
      <c r="BS141" s="54">
        <f>IF(Testing!E141="BRDM",1,0)</f>
        <v>0</v>
      </c>
      <c r="BT141" s="54">
        <f>IF(Testing!E141="BTR-60",1,0)</f>
        <v>0</v>
      </c>
      <c r="BU141" s="52">
        <f>IF(Testing!E141="BTR-70",1,0)</f>
        <v>0</v>
      </c>
      <c r="BV141" s="52">
        <f>IF(Testing!E141="BTR-80",1,0)</f>
        <v>0</v>
      </c>
      <c r="BW141" s="52">
        <f>IF(Testing!E141="D-30",1,0)</f>
        <v>0</v>
      </c>
      <c r="BX141" s="52">
        <f>IF(Testing!E141="Iskander",1,0)</f>
        <v>0</v>
      </c>
      <c r="BY141" s="52">
        <f>IF(Testing!E141="MT_LB",1,0)</f>
        <v>0</v>
      </c>
      <c r="BZ141" s="52">
        <f>IF(Testing!E141="Pantsir-S1",1,0)</f>
        <v>0</v>
      </c>
      <c r="CA141" s="52">
        <f>IF(Testing!E141="Rs-24",1,0)</f>
        <v>0</v>
      </c>
      <c r="CB141" s="52">
        <f>IF(Testing!E141="T-14",1,0)</f>
        <v>0</v>
      </c>
      <c r="CC141" s="52">
        <f>IF(Testing!E141="T-62",1,0)</f>
        <v>0</v>
      </c>
      <c r="CD141" s="52">
        <f>IF(Testing!E141="T-64",1,0)</f>
        <v>0</v>
      </c>
      <c r="CE141" s="52">
        <f>IF(Testing!E141="T-72",1,0)</f>
        <v>0</v>
      </c>
      <c r="CF141" s="52">
        <f>IF(Testing!E141="T-80",1,0)</f>
        <v>0</v>
      </c>
      <c r="CG141" s="52">
        <f>IF(Testing!E141="T-90",1,0)</f>
        <v>0</v>
      </c>
      <c r="CH141" s="52">
        <f>IF(Testing!E141="Tornado",1,0)</f>
        <v>0</v>
      </c>
      <c r="CI141" s="52">
        <f>IF(Testing!E141="TOS-1",1,0)</f>
        <v>0</v>
      </c>
    </row>
    <row r="142" spans="1:87" ht="15">
      <c r="A142" s="49" t="s">
        <v>1578</v>
      </c>
      <c r="B142" s="50">
        <v>1</v>
      </c>
      <c r="C142" s="50">
        <v>0</v>
      </c>
      <c r="D142" s="50">
        <v>0</v>
      </c>
      <c r="E142" s="51">
        <v>0</v>
      </c>
      <c r="F142" s="51">
        <v>0</v>
      </c>
      <c r="G142" s="51">
        <v>0</v>
      </c>
      <c r="H142" s="51">
        <v>1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1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2">
        <f>IF(Testing!D142="Tank",1,0)</f>
        <v>0</v>
      </c>
      <c r="AI142" s="52">
        <f>IF(Testing!D142="BMP",1,0)</f>
        <v>0</v>
      </c>
      <c r="AJ142" s="52">
        <f>IF(Testing!D142="BTR",1,0)</f>
        <v>0</v>
      </c>
      <c r="AK142" s="52">
        <f>IF(Testing!D142="Self Propelled Artillery",1,0)</f>
        <v>0</v>
      </c>
      <c r="AL142" s="53">
        <f>IF(Testing!D142="Air Defense",1,0)</f>
        <v>0</v>
      </c>
      <c r="AM142" s="53">
        <f>IF(Testing!D142="MT_LB",1,0)</f>
        <v>1</v>
      </c>
      <c r="AN142" s="52">
        <f>IF(Testing!D142="BMD",1,0)</f>
        <v>0</v>
      </c>
      <c r="AO142" s="52">
        <f>IF('Course-Grain Only Test'!C142="Tank",1,0)</f>
        <v>0</v>
      </c>
      <c r="AP142" s="52">
        <f>IF('Course-Grain Only Test'!C142="BMP",1,0)</f>
        <v>0</v>
      </c>
      <c r="AQ142" s="52">
        <f>IF('Course-Grain Only Test'!C142="BTR",1,0)</f>
        <v>1</v>
      </c>
      <c r="AR142" s="52">
        <f>IF('Course-Grain Only Test'!C142="Self Propelled Artillery",1,0)</f>
        <v>0</v>
      </c>
      <c r="AS142" s="52">
        <f>IF('Course-Grain Only Test'!C142="Air Defense",1,0)</f>
        <v>0</v>
      </c>
      <c r="AT142" s="52">
        <f>IF('Course-Grain Only Test'!C142="MT_LB",1,0)</f>
        <v>0</v>
      </c>
      <c r="AU142" s="52">
        <f>IF('Course-Grain Only Test'!C142="BMD",1,0)</f>
        <v>0</v>
      </c>
      <c r="AV142" s="52">
        <v>1</v>
      </c>
      <c r="AW142" s="52">
        <v>1</v>
      </c>
      <c r="AX142" s="52">
        <v>1</v>
      </c>
      <c r="AY142" s="52">
        <f t="shared" si="0"/>
        <v>0</v>
      </c>
      <c r="AZ142" s="52">
        <v>0</v>
      </c>
      <c r="BA142" s="52">
        <v>0</v>
      </c>
      <c r="BB142" s="52">
        <v>1</v>
      </c>
      <c r="BC142" s="52">
        <v>0</v>
      </c>
      <c r="BD142" s="52">
        <v>0</v>
      </c>
      <c r="BE142" s="52">
        <f>IF(AND(Testing!D142 = "Tank", 'Course-Grain Only Test'!C142 &lt;&gt; "Tank"),1,0)</f>
        <v>0</v>
      </c>
      <c r="BF142" s="52">
        <f>IF(AND(Testing!D142 = "BMP", 'Course-Grain Only Test'!C142 &lt;&gt; "BMP"),1,0)</f>
        <v>0</v>
      </c>
      <c r="BG142" s="52">
        <f>IF(AND(Testing!D142 = "BTR", 'Course-Grain Only Test'!C142 &lt;&gt; "BTR"),1,0)</f>
        <v>0</v>
      </c>
      <c r="BH142" s="52">
        <f>IF(AND(Testing!D142 = "Self Propelled Artilley", 'Course-Grain Only Test'!C142 &lt;&gt; "Self Propelled Artillery"),1,0)</f>
        <v>0</v>
      </c>
      <c r="BI142" s="52">
        <f>IF(AND(Testing!D142 = "Air Defense", 'Course-Grain Only Test'!C142 &lt;&gt; "Air Defense"),1,0)</f>
        <v>0</v>
      </c>
      <c r="BJ142" s="52">
        <f>IF(AND(Testing!D142 = "MT_LB", 'Course-Grain Only Test'!C142 &lt;&gt; "MT_LB"),1,0)</f>
        <v>1</v>
      </c>
      <c r="BK142" s="52">
        <f>IF(AND(Testing!D142 = "BMD", 'Course-Grain Only Test'!C142 &lt;&gt; "BMD"),1,0)</f>
        <v>0</v>
      </c>
      <c r="BL142" s="52">
        <f>IF(Testing!E142="2S19_MSTA",1,0)</f>
        <v>0</v>
      </c>
      <c r="BM142" s="54">
        <f>IF(Testing!E142="30N6E",1,0)</f>
        <v>0</v>
      </c>
      <c r="BN142" s="52">
        <f>IF(Testing!E142="BM-30",1,0)</f>
        <v>0</v>
      </c>
      <c r="BO142" s="52">
        <f>IF(Testing!E142="BMD",1,0)</f>
        <v>0</v>
      </c>
      <c r="BP142" s="52">
        <f>IF(Testing!E142="BMP-1",1,0)</f>
        <v>0</v>
      </c>
      <c r="BQ142" s="52">
        <f>IF(Testing!E142="BMP-2",1,0)</f>
        <v>0</v>
      </c>
      <c r="BR142" s="52">
        <f>IF(Testing!E142="BMP-T15",1,0)</f>
        <v>0</v>
      </c>
      <c r="BS142" s="54">
        <f>IF(Testing!E142="BRDM",1,0)</f>
        <v>0</v>
      </c>
      <c r="BT142" s="54">
        <f>IF(Testing!E142="BTR-60",1,0)</f>
        <v>0</v>
      </c>
      <c r="BU142" s="52">
        <f>IF(Testing!E142="BTR-70",1,0)</f>
        <v>0</v>
      </c>
      <c r="BV142" s="52">
        <f>IF(Testing!E142="BTR-80",1,0)</f>
        <v>0</v>
      </c>
      <c r="BW142" s="52">
        <f>IF(Testing!E142="D-30",1,0)</f>
        <v>0</v>
      </c>
      <c r="BX142" s="52">
        <f>IF(Testing!E142="Iskander",1,0)</f>
        <v>0</v>
      </c>
      <c r="BY142" s="52">
        <f>IF(Testing!E142="MT_LB",1,0)</f>
        <v>1</v>
      </c>
      <c r="BZ142" s="52">
        <f>IF(Testing!E142="Pantsir-S1",1,0)</f>
        <v>0</v>
      </c>
      <c r="CA142" s="52">
        <f>IF(Testing!E142="Rs-24",1,0)</f>
        <v>0</v>
      </c>
      <c r="CB142" s="52">
        <f>IF(Testing!E142="T-14",1,0)</f>
        <v>0</v>
      </c>
      <c r="CC142" s="52">
        <f>IF(Testing!E142="T-62",1,0)</f>
        <v>0</v>
      </c>
      <c r="CD142" s="52">
        <f>IF(Testing!E142="T-64",1,0)</f>
        <v>0</v>
      </c>
      <c r="CE142" s="52">
        <f>IF(Testing!E142="T-72",1,0)</f>
        <v>0</v>
      </c>
      <c r="CF142" s="52">
        <f>IF(Testing!E142="T-80",1,0)</f>
        <v>0</v>
      </c>
      <c r="CG142" s="52">
        <f>IF(Testing!E142="T-90",1,0)</f>
        <v>0</v>
      </c>
      <c r="CH142" s="52">
        <f>IF(Testing!E142="Tornado",1,0)</f>
        <v>0</v>
      </c>
      <c r="CI142" s="52">
        <f>IF(Testing!E142="TOS-1",1,0)</f>
        <v>0</v>
      </c>
    </row>
    <row r="143" spans="1:87" ht="15">
      <c r="A143" s="49" t="s">
        <v>1703</v>
      </c>
      <c r="B143" s="50">
        <v>1</v>
      </c>
      <c r="C143" s="50">
        <v>0</v>
      </c>
      <c r="D143" s="50">
        <v>0</v>
      </c>
      <c r="E143" s="51">
        <v>0</v>
      </c>
      <c r="F143" s="51">
        <v>0</v>
      </c>
      <c r="G143" s="51">
        <v>0</v>
      </c>
      <c r="H143" s="51">
        <v>1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1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2">
        <f>IF(Testing!D143="Tank",1,0)</f>
        <v>0</v>
      </c>
      <c r="AI143" s="52">
        <f>IF(Testing!D143="BMP",1,0)</f>
        <v>0</v>
      </c>
      <c r="AJ143" s="52">
        <f>IF(Testing!D143="BTR",1,0)</f>
        <v>1</v>
      </c>
      <c r="AK143" s="52">
        <f>IF(Testing!D143="Self Propelled Artillery",1,0)</f>
        <v>0</v>
      </c>
      <c r="AL143" s="53">
        <f>IF(Testing!D143="Air Defense",1,0)</f>
        <v>0</v>
      </c>
      <c r="AM143" s="53">
        <f>IF(Testing!D143="MT_LB",1,0)</f>
        <v>0</v>
      </c>
      <c r="AN143" s="52">
        <f>IF(Testing!D143="BMD",1,0)</f>
        <v>0</v>
      </c>
      <c r="AO143" s="52">
        <f>IF('Course-Grain Only Test'!C143="Tank",1,0)</f>
        <v>0</v>
      </c>
      <c r="AP143" s="52">
        <f>IF('Course-Grain Only Test'!C143="BMP",1,0)</f>
        <v>0</v>
      </c>
      <c r="AQ143" s="52">
        <f>IF('Course-Grain Only Test'!C143="BTR",1,0)</f>
        <v>1</v>
      </c>
      <c r="AR143" s="52">
        <f>IF('Course-Grain Only Test'!C143="Self Propelled Artillery",1,0)</f>
        <v>0</v>
      </c>
      <c r="AS143" s="52">
        <f>IF('Course-Grain Only Test'!C143="Air Defense",1,0)</f>
        <v>0</v>
      </c>
      <c r="AT143" s="52">
        <f>IF('Course-Grain Only Test'!C143="MT_LB",1,0)</f>
        <v>0</v>
      </c>
      <c r="AU143" s="52">
        <f>IF('Course-Grain Only Test'!C143="BMD",1,0)</f>
        <v>0</v>
      </c>
      <c r="AV143" s="52">
        <v>0</v>
      </c>
      <c r="AW143" s="52">
        <v>0</v>
      </c>
      <c r="AX143" s="52">
        <v>1</v>
      </c>
      <c r="AY143" s="52">
        <f t="shared" si="0"/>
        <v>1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f>IF(AND(Testing!D143 = "Tank", 'Course-Grain Only Test'!C143 &lt;&gt; "Tank"),1,0)</f>
        <v>0</v>
      </c>
      <c r="BF143" s="52">
        <f>IF(AND(Testing!D143 = "BMP", 'Course-Grain Only Test'!C143 &lt;&gt; "BMP"),1,0)</f>
        <v>0</v>
      </c>
      <c r="BG143" s="52">
        <f>IF(AND(Testing!D143 = "BTR", 'Course-Grain Only Test'!C143 &lt;&gt; "BTR"),1,0)</f>
        <v>0</v>
      </c>
      <c r="BH143" s="52">
        <f>IF(AND(Testing!D143 = "Self Propelled Artilley", 'Course-Grain Only Test'!C143 &lt;&gt; "Self Propelled Artillery"),1,0)</f>
        <v>0</v>
      </c>
      <c r="BI143" s="52">
        <f>IF(AND(Testing!D143 = "Air Defense", 'Course-Grain Only Test'!C143 &lt;&gt; "Air Defense"),1,0)</f>
        <v>0</v>
      </c>
      <c r="BJ143" s="52">
        <f>IF(AND(Testing!D143 = "MT_LB", 'Course-Grain Only Test'!C143 &lt;&gt; "MT_LB"),1,0)</f>
        <v>0</v>
      </c>
      <c r="BK143" s="52">
        <f>IF(AND(Testing!D143 = "BMD", 'Course-Grain Only Test'!C143 &lt;&gt; "BMD"),1,0)</f>
        <v>0</v>
      </c>
      <c r="BL143" s="52">
        <f>IF(Testing!E143="2S19_MSTA",1,0)</f>
        <v>0</v>
      </c>
      <c r="BM143" s="54">
        <f>IF(Testing!E143="30N6E",1,0)</f>
        <v>0</v>
      </c>
      <c r="BN143" s="52">
        <f>IF(Testing!E143="BM-30",1,0)</f>
        <v>0</v>
      </c>
      <c r="BO143" s="52">
        <f>IF(Testing!E143="BMD",1,0)</f>
        <v>0</v>
      </c>
      <c r="BP143" s="52">
        <f>IF(Testing!E143="BMP-1",1,0)</f>
        <v>0</v>
      </c>
      <c r="BQ143" s="52">
        <f>IF(Testing!E143="BMP-2",1,0)</f>
        <v>0</v>
      </c>
      <c r="BR143" s="52">
        <f>IF(Testing!E143="BMP-T15",1,0)</f>
        <v>0</v>
      </c>
      <c r="BS143" s="54">
        <f>IF(Testing!E143="BRDM",1,0)</f>
        <v>0</v>
      </c>
      <c r="BT143" s="54">
        <f>IF(Testing!E143="BTR-60",1,0)</f>
        <v>0</v>
      </c>
      <c r="BU143" s="52">
        <f>IF(Testing!E143="BTR-70",1,0)</f>
        <v>0</v>
      </c>
      <c r="BV143" s="52">
        <f>IF(Testing!E143="BTR-80",1,0)</f>
        <v>1</v>
      </c>
      <c r="BW143" s="52">
        <f>IF(Testing!E143="D-30",1,0)</f>
        <v>0</v>
      </c>
      <c r="BX143" s="52">
        <f>IF(Testing!E143="Iskander",1,0)</f>
        <v>0</v>
      </c>
      <c r="BY143" s="52">
        <f>IF(Testing!E143="MT_LB",1,0)</f>
        <v>0</v>
      </c>
      <c r="BZ143" s="52">
        <f>IF(Testing!E143="Pantsir-S1",1,0)</f>
        <v>0</v>
      </c>
      <c r="CA143" s="52">
        <f>IF(Testing!E143="Rs-24",1,0)</f>
        <v>0</v>
      </c>
      <c r="CB143" s="52">
        <f>IF(Testing!E143="T-14",1,0)</f>
        <v>0</v>
      </c>
      <c r="CC143" s="52">
        <f>IF(Testing!E143="T-62",1,0)</f>
        <v>0</v>
      </c>
      <c r="CD143" s="52">
        <f>IF(Testing!E143="T-64",1,0)</f>
        <v>0</v>
      </c>
      <c r="CE143" s="52">
        <f>IF(Testing!E143="T-72",1,0)</f>
        <v>0</v>
      </c>
      <c r="CF143" s="52">
        <f>IF(Testing!E143="T-80",1,0)</f>
        <v>0</v>
      </c>
      <c r="CG143" s="52">
        <f>IF(Testing!E143="T-90",1,0)</f>
        <v>0</v>
      </c>
      <c r="CH143" s="52">
        <f>IF(Testing!E143="Tornado",1,0)</f>
        <v>0</v>
      </c>
      <c r="CI143" s="52">
        <f>IF(Testing!E143="TOS-1",1,0)</f>
        <v>0</v>
      </c>
    </row>
    <row r="144" spans="1:87" ht="15">
      <c r="A144" s="49" t="s">
        <v>1704</v>
      </c>
      <c r="B144" s="50">
        <v>1</v>
      </c>
      <c r="C144" s="50">
        <v>0</v>
      </c>
      <c r="D144" s="50">
        <v>0</v>
      </c>
      <c r="E144" s="51">
        <v>0</v>
      </c>
      <c r="F144" s="51">
        <v>0</v>
      </c>
      <c r="G144" s="51">
        <v>0</v>
      </c>
      <c r="H144" s="51">
        <v>1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1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  <c r="AC144" s="51">
        <v>0</v>
      </c>
      <c r="AD144" s="51">
        <v>0</v>
      </c>
      <c r="AE144" s="51">
        <v>0</v>
      </c>
      <c r="AF144" s="51">
        <v>0</v>
      </c>
      <c r="AG144" s="51">
        <v>0</v>
      </c>
      <c r="AH144" s="52">
        <f>IF(Testing!D144="Tank",1,0)</f>
        <v>0</v>
      </c>
      <c r="AI144" s="52">
        <f>IF(Testing!D144="BMP",1,0)</f>
        <v>0</v>
      </c>
      <c r="AJ144" s="52">
        <f>IF(Testing!D144="BTR",1,0)</f>
        <v>1</v>
      </c>
      <c r="AK144" s="52">
        <f>IF(Testing!D144="Self Propelled Artillery",1,0)</f>
        <v>0</v>
      </c>
      <c r="AL144" s="53">
        <f>IF(Testing!D144="Air Defense",1,0)</f>
        <v>0</v>
      </c>
      <c r="AM144" s="53">
        <f>IF(Testing!D144="MT_LB",1,0)</f>
        <v>0</v>
      </c>
      <c r="AN144" s="52">
        <f>IF(Testing!D144="BMD",1,0)</f>
        <v>0</v>
      </c>
      <c r="AO144" s="52">
        <f>IF('Course-Grain Only Test'!C144="Tank",1,0)</f>
        <v>0</v>
      </c>
      <c r="AP144" s="52">
        <f>IF('Course-Grain Only Test'!C144="BMP",1,0)</f>
        <v>0</v>
      </c>
      <c r="AQ144" s="52">
        <f>IF('Course-Grain Only Test'!C144="BTR",1,0)</f>
        <v>1</v>
      </c>
      <c r="AR144" s="52">
        <f>IF('Course-Grain Only Test'!C144="Self Propelled Artillery",1,0)</f>
        <v>0</v>
      </c>
      <c r="AS144" s="52">
        <f>IF('Course-Grain Only Test'!C144="Air Defense",1,0)</f>
        <v>0</v>
      </c>
      <c r="AT144" s="52">
        <f>IF('Course-Grain Only Test'!C144="MT_LB",1,0)</f>
        <v>0</v>
      </c>
      <c r="AU144" s="52">
        <f>IF('Course-Grain Only Test'!C144="BMD",1,0)</f>
        <v>0</v>
      </c>
      <c r="AV144" s="52">
        <v>1</v>
      </c>
      <c r="AW144" s="52">
        <v>1</v>
      </c>
      <c r="AX144" s="52">
        <v>1</v>
      </c>
      <c r="AY144" s="52">
        <f t="shared" si="0"/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f>IF(AND(Testing!D144 = "Tank", 'Course-Grain Only Test'!C144 &lt;&gt; "Tank"),1,0)</f>
        <v>0</v>
      </c>
      <c r="BF144" s="52">
        <f>IF(AND(Testing!D144 = "BMP", 'Course-Grain Only Test'!C144 &lt;&gt; "BMP"),1,0)</f>
        <v>0</v>
      </c>
      <c r="BG144" s="52">
        <f>IF(AND(Testing!D144 = "BTR", 'Course-Grain Only Test'!C144 &lt;&gt; "BTR"),1,0)</f>
        <v>0</v>
      </c>
      <c r="BH144" s="52">
        <f>IF(AND(Testing!D144 = "Self Propelled Artilley", 'Course-Grain Only Test'!C144 &lt;&gt; "Self Propelled Artillery"),1,0)</f>
        <v>0</v>
      </c>
      <c r="BI144" s="52">
        <f>IF(AND(Testing!D144 = "Air Defense", 'Course-Grain Only Test'!C144 &lt;&gt; "Air Defense"),1,0)</f>
        <v>0</v>
      </c>
      <c r="BJ144" s="52">
        <f>IF(AND(Testing!D144 = "MT_LB", 'Course-Grain Only Test'!C144 &lt;&gt; "MT_LB"),1,0)</f>
        <v>0</v>
      </c>
      <c r="BK144" s="52">
        <f>IF(AND(Testing!D144 = "BMD", 'Course-Grain Only Test'!C144 &lt;&gt; "BMD"),1,0)</f>
        <v>0</v>
      </c>
      <c r="BL144" s="52">
        <f>IF(Testing!E144="2S19_MSTA",1,0)</f>
        <v>0</v>
      </c>
      <c r="BM144" s="54">
        <f>IF(Testing!E144="30N6E",1,0)</f>
        <v>0</v>
      </c>
      <c r="BN144" s="52">
        <f>IF(Testing!E144="BM-30",1,0)</f>
        <v>0</v>
      </c>
      <c r="BO144" s="52">
        <f>IF(Testing!E144="BMD",1,0)</f>
        <v>0</v>
      </c>
      <c r="BP144" s="52">
        <f>IF(Testing!E144="BMP-1",1,0)</f>
        <v>0</v>
      </c>
      <c r="BQ144" s="52">
        <f>IF(Testing!E144="BMP-2",1,0)</f>
        <v>0</v>
      </c>
      <c r="BR144" s="52">
        <f>IF(Testing!E144="BMP-T15",1,0)</f>
        <v>0</v>
      </c>
      <c r="BS144" s="54">
        <f>IF(Testing!E144="BRDM",1,0)</f>
        <v>1</v>
      </c>
      <c r="BT144" s="54">
        <f>IF(Testing!E144="BTR-60",1,0)</f>
        <v>0</v>
      </c>
      <c r="BU144" s="52">
        <f>IF(Testing!E144="BTR-70",1,0)</f>
        <v>0</v>
      </c>
      <c r="BV144" s="52">
        <f>IF(Testing!E144="BTR-80",1,0)</f>
        <v>0</v>
      </c>
      <c r="BW144" s="52">
        <f>IF(Testing!E144="D-30",1,0)</f>
        <v>0</v>
      </c>
      <c r="BX144" s="52">
        <f>IF(Testing!E144="Iskander",1,0)</f>
        <v>0</v>
      </c>
      <c r="BY144" s="52">
        <f>IF(Testing!E144="MT_LB",1,0)</f>
        <v>0</v>
      </c>
      <c r="BZ144" s="52">
        <f>IF(Testing!E144="Pantsir-S1",1,0)</f>
        <v>0</v>
      </c>
      <c r="CA144" s="52">
        <f>IF(Testing!E144="Rs-24",1,0)</f>
        <v>0</v>
      </c>
      <c r="CB144" s="52">
        <f>IF(Testing!E144="T-14",1,0)</f>
        <v>0</v>
      </c>
      <c r="CC144" s="52">
        <f>IF(Testing!E144="T-62",1,0)</f>
        <v>0</v>
      </c>
      <c r="CD144" s="52">
        <f>IF(Testing!E144="T-64",1,0)</f>
        <v>0</v>
      </c>
      <c r="CE144" s="52">
        <f>IF(Testing!E144="T-72",1,0)</f>
        <v>0</v>
      </c>
      <c r="CF144" s="52">
        <f>IF(Testing!E144="T-80",1,0)</f>
        <v>0</v>
      </c>
      <c r="CG144" s="52">
        <f>IF(Testing!E144="T-90",1,0)</f>
        <v>0</v>
      </c>
      <c r="CH144" s="52">
        <f>IF(Testing!E144="Tornado",1,0)</f>
        <v>0</v>
      </c>
      <c r="CI144" s="52">
        <f>IF(Testing!E144="TOS-1",1,0)</f>
        <v>0</v>
      </c>
    </row>
    <row r="145" spans="1:87" ht="15">
      <c r="A145" s="49" t="s">
        <v>1579</v>
      </c>
      <c r="B145" s="50">
        <v>1</v>
      </c>
      <c r="C145" s="50">
        <v>0</v>
      </c>
      <c r="D145" s="50">
        <v>0</v>
      </c>
      <c r="E145" s="51">
        <v>0</v>
      </c>
      <c r="F145" s="51">
        <v>0</v>
      </c>
      <c r="G145" s="51">
        <v>0</v>
      </c>
      <c r="H145" s="51">
        <v>1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1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2">
        <f>IF(Testing!D145="Tank",1,0)</f>
        <v>0</v>
      </c>
      <c r="AI145" s="52">
        <f>IF(Testing!D145="BMP",1,0)</f>
        <v>1</v>
      </c>
      <c r="AJ145" s="52">
        <f>IF(Testing!D145="BTR",1,0)</f>
        <v>0</v>
      </c>
      <c r="AK145" s="52">
        <f>IF(Testing!D145="Self Propelled Artillery",1,0)</f>
        <v>0</v>
      </c>
      <c r="AL145" s="53">
        <f>IF(Testing!D145="Air Defense",1,0)</f>
        <v>0</v>
      </c>
      <c r="AM145" s="53">
        <f>IF(Testing!D145="MT_LB",1,0)</f>
        <v>0</v>
      </c>
      <c r="AN145" s="52">
        <f>IF(Testing!D145="BMD",1,0)</f>
        <v>0</v>
      </c>
      <c r="AO145" s="52">
        <f>IF('Course-Grain Only Test'!C145="Tank",1,0)</f>
        <v>0</v>
      </c>
      <c r="AP145" s="52">
        <f>IF('Course-Grain Only Test'!C145="BMP",1,0)</f>
        <v>0</v>
      </c>
      <c r="AQ145" s="52">
        <f>IF('Course-Grain Only Test'!C145="BTR",1,0)</f>
        <v>0</v>
      </c>
      <c r="AR145" s="52">
        <f>IF('Course-Grain Only Test'!C145="Self Propelled Artillery",1,0)</f>
        <v>1</v>
      </c>
      <c r="AS145" s="52">
        <f>IF('Course-Grain Only Test'!C145="Air Defense",1,0)</f>
        <v>0</v>
      </c>
      <c r="AT145" s="52">
        <f>IF('Course-Grain Only Test'!C145="MT_LB",1,0)</f>
        <v>0</v>
      </c>
      <c r="AU145" s="52">
        <f>IF('Course-Grain Only Test'!C145="BMD",1,0)</f>
        <v>0</v>
      </c>
      <c r="AV145" s="52">
        <v>1</v>
      </c>
      <c r="AW145" s="52">
        <v>1</v>
      </c>
      <c r="AX145" s="52">
        <v>0</v>
      </c>
      <c r="AY145" s="52">
        <f t="shared" si="0"/>
        <v>0</v>
      </c>
      <c r="AZ145" s="52">
        <v>0</v>
      </c>
      <c r="BA145" s="52">
        <v>1</v>
      </c>
      <c r="BB145" s="52">
        <v>0</v>
      </c>
      <c r="BC145" s="52">
        <v>0</v>
      </c>
      <c r="BD145" s="52">
        <v>0</v>
      </c>
      <c r="BE145" s="52">
        <f>IF(AND(Testing!D145 = "Tank", 'Course-Grain Only Test'!C145 &lt;&gt; "Tank"),1,0)</f>
        <v>0</v>
      </c>
      <c r="BF145" s="52">
        <f>IF(AND(Testing!D145 = "BMP", 'Course-Grain Only Test'!C145 &lt;&gt; "BMP"),1,0)</f>
        <v>1</v>
      </c>
      <c r="BG145" s="52">
        <f>IF(AND(Testing!D145 = "BTR", 'Course-Grain Only Test'!C145 &lt;&gt; "BTR"),1,0)</f>
        <v>0</v>
      </c>
      <c r="BH145" s="52">
        <f>IF(AND(Testing!D145 = "Self Propelled Artilley", 'Course-Grain Only Test'!C145 &lt;&gt; "Self Propelled Artillery"),1,0)</f>
        <v>0</v>
      </c>
      <c r="BI145" s="52">
        <f>IF(AND(Testing!D145 = "Air Defense", 'Course-Grain Only Test'!C145 &lt;&gt; "Air Defense"),1,0)</f>
        <v>0</v>
      </c>
      <c r="BJ145" s="52">
        <f>IF(AND(Testing!D145 = "MT_LB", 'Course-Grain Only Test'!C145 &lt;&gt; "MT_LB"),1,0)</f>
        <v>0</v>
      </c>
      <c r="BK145" s="52">
        <f>IF(AND(Testing!D145 = "BMD", 'Course-Grain Only Test'!C145 &lt;&gt; "BMD"),1,0)</f>
        <v>0</v>
      </c>
      <c r="BL145" s="52">
        <f>IF(Testing!E145="2S19_MSTA",1,0)</f>
        <v>0</v>
      </c>
      <c r="BM145" s="54">
        <f>IF(Testing!E145="30N6E",1,0)</f>
        <v>0</v>
      </c>
      <c r="BN145" s="52">
        <f>IF(Testing!E145="BM-30",1,0)</f>
        <v>0</v>
      </c>
      <c r="BO145" s="52">
        <f>IF(Testing!E145="BMD",1,0)</f>
        <v>0</v>
      </c>
      <c r="BP145" s="52">
        <f>IF(Testing!E145="BMP-1",1,0)</f>
        <v>0</v>
      </c>
      <c r="BQ145" s="52">
        <f>IF(Testing!E145="BMP-2",1,0)</f>
        <v>1</v>
      </c>
      <c r="BR145" s="52">
        <f>IF(Testing!E145="BMP-T15",1,0)</f>
        <v>0</v>
      </c>
      <c r="BS145" s="54">
        <f>IF(Testing!E145="BRDM",1,0)</f>
        <v>0</v>
      </c>
      <c r="BT145" s="54">
        <f>IF(Testing!E145="BTR-60",1,0)</f>
        <v>0</v>
      </c>
      <c r="BU145" s="52">
        <f>IF(Testing!E145="BTR-70",1,0)</f>
        <v>0</v>
      </c>
      <c r="BV145" s="52">
        <f>IF(Testing!E145="BTR-80",1,0)</f>
        <v>0</v>
      </c>
      <c r="BW145" s="52">
        <f>IF(Testing!E145="D-30",1,0)</f>
        <v>0</v>
      </c>
      <c r="BX145" s="52">
        <f>IF(Testing!E145="Iskander",1,0)</f>
        <v>0</v>
      </c>
      <c r="BY145" s="52">
        <f>IF(Testing!E145="MT_LB",1,0)</f>
        <v>0</v>
      </c>
      <c r="BZ145" s="52">
        <f>IF(Testing!E145="Pantsir-S1",1,0)</f>
        <v>0</v>
      </c>
      <c r="CA145" s="52">
        <f>IF(Testing!E145="Rs-24",1,0)</f>
        <v>0</v>
      </c>
      <c r="CB145" s="52">
        <f>IF(Testing!E145="T-14",1,0)</f>
        <v>0</v>
      </c>
      <c r="CC145" s="52">
        <f>IF(Testing!E145="T-62",1,0)</f>
        <v>0</v>
      </c>
      <c r="CD145" s="52">
        <f>IF(Testing!E145="T-64",1,0)</f>
        <v>0</v>
      </c>
      <c r="CE145" s="52">
        <f>IF(Testing!E145="T-72",1,0)</f>
        <v>0</v>
      </c>
      <c r="CF145" s="52">
        <f>IF(Testing!E145="T-80",1,0)</f>
        <v>0</v>
      </c>
      <c r="CG145" s="52">
        <f>IF(Testing!E145="T-90",1,0)</f>
        <v>0</v>
      </c>
      <c r="CH145" s="52">
        <f>IF(Testing!E145="Tornado",1,0)</f>
        <v>0</v>
      </c>
      <c r="CI145" s="52">
        <f>IF(Testing!E145="TOS-1",1,0)</f>
        <v>0</v>
      </c>
    </row>
    <row r="146" spans="1:87" ht="15">
      <c r="A146" s="49" t="s">
        <v>1705</v>
      </c>
      <c r="B146" s="50">
        <v>1</v>
      </c>
      <c r="C146" s="50">
        <v>0</v>
      </c>
      <c r="D146" s="50">
        <v>0</v>
      </c>
      <c r="E146" s="51">
        <v>0</v>
      </c>
      <c r="F146" s="51">
        <v>0</v>
      </c>
      <c r="G146" s="51">
        <v>0</v>
      </c>
      <c r="H146" s="51">
        <v>1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1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0</v>
      </c>
      <c r="AE146" s="51">
        <v>0</v>
      </c>
      <c r="AF146" s="51">
        <v>0</v>
      </c>
      <c r="AG146" s="51">
        <v>0</v>
      </c>
      <c r="AH146" s="52">
        <f>IF(Testing!D146="Tank",1,0)</f>
        <v>0</v>
      </c>
      <c r="AI146" s="52">
        <f>IF(Testing!D146="BMP",1,0)</f>
        <v>0</v>
      </c>
      <c r="AJ146" s="52">
        <f>IF(Testing!D146="BTR",1,0)</f>
        <v>1</v>
      </c>
      <c r="AK146" s="52">
        <f>IF(Testing!D146="Self Propelled Artillery",1,0)</f>
        <v>0</v>
      </c>
      <c r="AL146" s="53">
        <f>IF(Testing!D146="Air Defense",1,0)</f>
        <v>0</v>
      </c>
      <c r="AM146" s="53">
        <f>IF(Testing!D146="MT_LB",1,0)</f>
        <v>0</v>
      </c>
      <c r="AN146" s="52">
        <f>IF(Testing!D146="BMD",1,0)</f>
        <v>0</v>
      </c>
      <c r="AO146" s="52">
        <f>IF('Course-Grain Only Test'!C146="Tank",1,0)</f>
        <v>0</v>
      </c>
      <c r="AP146" s="52">
        <f>IF('Course-Grain Only Test'!C146="BMP",1,0)</f>
        <v>0</v>
      </c>
      <c r="AQ146" s="52">
        <f>IF('Course-Grain Only Test'!C146="BTR",1,0)</f>
        <v>1</v>
      </c>
      <c r="AR146" s="52">
        <f>IF('Course-Grain Only Test'!C146="Self Propelled Artillery",1,0)</f>
        <v>0</v>
      </c>
      <c r="AS146" s="52">
        <f>IF('Course-Grain Only Test'!C146="Air Defense",1,0)</f>
        <v>0</v>
      </c>
      <c r="AT146" s="52">
        <f>IF('Course-Grain Only Test'!C146="MT_LB",1,0)</f>
        <v>0</v>
      </c>
      <c r="AU146" s="52">
        <f>IF('Course-Grain Only Test'!C146="BMD",1,0)</f>
        <v>0</v>
      </c>
      <c r="AV146" s="52">
        <v>1</v>
      </c>
      <c r="AW146" s="52">
        <v>1</v>
      </c>
      <c r="AX146" s="52">
        <v>1</v>
      </c>
      <c r="AY146" s="52">
        <f t="shared" si="0"/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f>IF(AND(Testing!D146 = "Tank", 'Course-Grain Only Test'!C146 &lt;&gt; "Tank"),1,0)</f>
        <v>0</v>
      </c>
      <c r="BF146" s="52">
        <f>IF(AND(Testing!D146 = "BMP", 'Course-Grain Only Test'!C146 &lt;&gt; "BMP"),1,0)</f>
        <v>0</v>
      </c>
      <c r="BG146" s="52">
        <f>IF(AND(Testing!D146 = "BTR", 'Course-Grain Only Test'!C146 &lt;&gt; "BTR"),1,0)</f>
        <v>0</v>
      </c>
      <c r="BH146" s="52">
        <f>IF(AND(Testing!D146 = "Self Propelled Artilley", 'Course-Grain Only Test'!C146 &lt;&gt; "Self Propelled Artillery"),1,0)</f>
        <v>0</v>
      </c>
      <c r="BI146" s="52">
        <f>IF(AND(Testing!D146 = "Air Defense", 'Course-Grain Only Test'!C146 &lt;&gt; "Air Defense"),1,0)</f>
        <v>0</v>
      </c>
      <c r="BJ146" s="52">
        <f>IF(AND(Testing!D146 = "MT_LB", 'Course-Grain Only Test'!C146 &lt;&gt; "MT_LB"),1,0)</f>
        <v>0</v>
      </c>
      <c r="BK146" s="52">
        <f>IF(AND(Testing!D146 = "BMD", 'Course-Grain Only Test'!C146 &lt;&gt; "BMD"),1,0)</f>
        <v>0</v>
      </c>
      <c r="BL146" s="52">
        <f>IF(Testing!E146="2S19_MSTA",1,0)</f>
        <v>0</v>
      </c>
      <c r="BM146" s="54">
        <f>IF(Testing!E146="30N6E",1,0)</f>
        <v>0</v>
      </c>
      <c r="BN146" s="52">
        <f>IF(Testing!E146="BM-30",1,0)</f>
        <v>0</v>
      </c>
      <c r="BO146" s="52">
        <f>IF(Testing!E146="BMD",1,0)</f>
        <v>0</v>
      </c>
      <c r="BP146" s="52">
        <f>IF(Testing!E146="BMP-1",1,0)</f>
        <v>0</v>
      </c>
      <c r="BQ146" s="52">
        <f>IF(Testing!E146="BMP-2",1,0)</f>
        <v>0</v>
      </c>
      <c r="BR146" s="52">
        <f>IF(Testing!E146="BMP-T15",1,0)</f>
        <v>0</v>
      </c>
      <c r="BS146" s="54">
        <f>IF(Testing!E146="BRDM",1,0)</f>
        <v>0</v>
      </c>
      <c r="BT146" s="54">
        <f>IF(Testing!E146="BTR-60",1,0)</f>
        <v>1</v>
      </c>
      <c r="BU146" s="52">
        <f>IF(Testing!E146="BTR-70",1,0)</f>
        <v>0</v>
      </c>
      <c r="BV146" s="52">
        <f>IF(Testing!E146="BTR-80",1,0)</f>
        <v>0</v>
      </c>
      <c r="BW146" s="52">
        <f>IF(Testing!E146="D-30",1,0)</f>
        <v>0</v>
      </c>
      <c r="BX146" s="52">
        <f>IF(Testing!E146="Iskander",1,0)</f>
        <v>0</v>
      </c>
      <c r="BY146" s="52">
        <f>IF(Testing!E146="MT_LB",1,0)</f>
        <v>0</v>
      </c>
      <c r="BZ146" s="52">
        <f>IF(Testing!E146="Pantsir-S1",1,0)</f>
        <v>0</v>
      </c>
      <c r="CA146" s="52">
        <f>IF(Testing!E146="Rs-24",1,0)</f>
        <v>0</v>
      </c>
      <c r="CB146" s="52">
        <f>IF(Testing!E146="T-14",1,0)</f>
        <v>0</v>
      </c>
      <c r="CC146" s="52">
        <f>IF(Testing!E146="T-62",1,0)</f>
        <v>0</v>
      </c>
      <c r="CD146" s="52">
        <f>IF(Testing!E146="T-64",1,0)</f>
        <v>0</v>
      </c>
      <c r="CE146" s="52">
        <f>IF(Testing!E146="T-72",1,0)</f>
        <v>0</v>
      </c>
      <c r="CF146" s="52">
        <f>IF(Testing!E146="T-80",1,0)</f>
        <v>0</v>
      </c>
      <c r="CG146" s="52">
        <f>IF(Testing!E146="T-90",1,0)</f>
        <v>0</v>
      </c>
      <c r="CH146" s="52">
        <f>IF(Testing!E146="Tornado",1,0)</f>
        <v>0</v>
      </c>
      <c r="CI146" s="52">
        <f>IF(Testing!E146="TOS-1",1,0)</f>
        <v>0</v>
      </c>
    </row>
    <row r="147" spans="1:87" ht="15">
      <c r="A147" s="49" t="s">
        <v>1706</v>
      </c>
      <c r="B147" s="50">
        <v>1</v>
      </c>
      <c r="C147" s="50">
        <v>0</v>
      </c>
      <c r="D147" s="50">
        <v>0</v>
      </c>
      <c r="E147" s="51">
        <v>0</v>
      </c>
      <c r="F147" s="51">
        <v>0</v>
      </c>
      <c r="G147" s="51">
        <v>0</v>
      </c>
      <c r="H147" s="51">
        <v>1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1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  <c r="AC147" s="51">
        <v>0</v>
      </c>
      <c r="AD147" s="51">
        <v>0</v>
      </c>
      <c r="AE147" s="51">
        <v>0</v>
      </c>
      <c r="AF147" s="51">
        <v>0</v>
      </c>
      <c r="AG147" s="51">
        <v>0</v>
      </c>
      <c r="AH147" s="52">
        <f>IF(Testing!D147="Tank",1,0)</f>
        <v>0</v>
      </c>
      <c r="AI147" s="52">
        <f>IF(Testing!D147="BMP",1,0)</f>
        <v>0</v>
      </c>
      <c r="AJ147" s="52">
        <f>IF(Testing!D147="BTR",1,0)</f>
        <v>1</v>
      </c>
      <c r="AK147" s="52">
        <f>IF(Testing!D147="Self Propelled Artillery",1,0)</f>
        <v>0</v>
      </c>
      <c r="AL147" s="53">
        <f>IF(Testing!D147="Air Defense",1,0)</f>
        <v>0</v>
      </c>
      <c r="AM147" s="53">
        <f>IF(Testing!D147="MT_LB",1,0)</f>
        <v>0</v>
      </c>
      <c r="AN147" s="52">
        <f>IF(Testing!D147="BMD",1,0)</f>
        <v>0</v>
      </c>
      <c r="AO147" s="52">
        <f>IF('Course-Grain Only Test'!C147="Tank",1,0)</f>
        <v>0</v>
      </c>
      <c r="AP147" s="52">
        <f>IF('Course-Grain Only Test'!C147="BMP",1,0)</f>
        <v>0</v>
      </c>
      <c r="AQ147" s="52">
        <f>IF('Course-Grain Only Test'!C147="BTR",1,0)</f>
        <v>1</v>
      </c>
      <c r="AR147" s="52">
        <f>IF('Course-Grain Only Test'!C147="Self Propelled Artillery",1,0)</f>
        <v>0</v>
      </c>
      <c r="AS147" s="52">
        <f>IF('Course-Grain Only Test'!C147="Air Defense",1,0)</f>
        <v>0</v>
      </c>
      <c r="AT147" s="52">
        <f>IF('Course-Grain Only Test'!C147="MT_LB",1,0)</f>
        <v>0</v>
      </c>
      <c r="AU147" s="52">
        <f>IF('Course-Grain Only Test'!C147="BMD",1,0)</f>
        <v>0</v>
      </c>
      <c r="AV147" s="52">
        <v>1</v>
      </c>
      <c r="AW147" s="52">
        <v>1</v>
      </c>
      <c r="AX147" s="52">
        <v>1</v>
      </c>
      <c r="AY147" s="52">
        <f t="shared" si="0"/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f>IF(AND(Testing!D147 = "Tank", 'Course-Grain Only Test'!C147 &lt;&gt; "Tank"),1,0)</f>
        <v>0</v>
      </c>
      <c r="BF147" s="52">
        <f>IF(AND(Testing!D147 = "BMP", 'Course-Grain Only Test'!C147 &lt;&gt; "BMP"),1,0)</f>
        <v>0</v>
      </c>
      <c r="BG147" s="52">
        <f>IF(AND(Testing!D147 = "BTR", 'Course-Grain Only Test'!C147 &lt;&gt; "BTR"),1,0)</f>
        <v>0</v>
      </c>
      <c r="BH147" s="52">
        <f>IF(AND(Testing!D147 = "Self Propelled Artilley", 'Course-Grain Only Test'!C147 &lt;&gt; "Self Propelled Artillery"),1,0)</f>
        <v>0</v>
      </c>
      <c r="BI147" s="52">
        <f>IF(AND(Testing!D147 = "Air Defense", 'Course-Grain Only Test'!C147 &lt;&gt; "Air Defense"),1,0)</f>
        <v>0</v>
      </c>
      <c r="BJ147" s="52">
        <f>IF(AND(Testing!D147 = "MT_LB", 'Course-Grain Only Test'!C147 &lt;&gt; "MT_LB"),1,0)</f>
        <v>0</v>
      </c>
      <c r="BK147" s="52">
        <f>IF(AND(Testing!D147 = "BMD", 'Course-Grain Only Test'!C147 &lt;&gt; "BMD"),1,0)</f>
        <v>0</v>
      </c>
      <c r="BL147" s="52">
        <f>IF(Testing!E147="2S19_MSTA",1,0)</f>
        <v>0</v>
      </c>
      <c r="BM147" s="54">
        <f>IF(Testing!E147="30N6E",1,0)</f>
        <v>0</v>
      </c>
      <c r="BN147" s="52">
        <f>IF(Testing!E147="BM-30",1,0)</f>
        <v>0</v>
      </c>
      <c r="BO147" s="52">
        <f>IF(Testing!E147="BMD",1,0)</f>
        <v>0</v>
      </c>
      <c r="BP147" s="52">
        <f>IF(Testing!E147="BMP-1",1,0)</f>
        <v>0</v>
      </c>
      <c r="BQ147" s="52">
        <f>IF(Testing!E147="BMP-2",1,0)</f>
        <v>0</v>
      </c>
      <c r="BR147" s="52">
        <f>IF(Testing!E147="BMP-T15",1,0)</f>
        <v>0</v>
      </c>
      <c r="BS147" s="54">
        <f>IF(Testing!E147="BRDM",1,0)</f>
        <v>0</v>
      </c>
      <c r="BT147" s="54">
        <f>IF(Testing!E147="BTR-60",1,0)</f>
        <v>1</v>
      </c>
      <c r="BU147" s="52">
        <f>IF(Testing!E147="BTR-70",1,0)</f>
        <v>0</v>
      </c>
      <c r="BV147" s="52">
        <f>IF(Testing!E147="BTR-80",1,0)</f>
        <v>0</v>
      </c>
      <c r="BW147" s="52">
        <f>IF(Testing!E147="D-30",1,0)</f>
        <v>0</v>
      </c>
      <c r="BX147" s="52">
        <f>IF(Testing!E147="Iskander",1,0)</f>
        <v>0</v>
      </c>
      <c r="BY147" s="52">
        <f>IF(Testing!E147="MT_LB",1,0)</f>
        <v>0</v>
      </c>
      <c r="BZ147" s="52">
        <f>IF(Testing!E147="Pantsir-S1",1,0)</f>
        <v>0</v>
      </c>
      <c r="CA147" s="52">
        <f>IF(Testing!E147="Rs-24",1,0)</f>
        <v>0</v>
      </c>
      <c r="CB147" s="52">
        <f>IF(Testing!E147="T-14",1,0)</f>
        <v>0</v>
      </c>
      <c r="CC147" s="52">
        <f>IF(Testing!E147="T-62",1,0)</f>
        <v>0</v>
      </c>
      <c r="CD147" s="52">
        <f>IF(Testing!E147="T-64",1,0)</f>
        <v>0</v>
      </c>
      <c r="CE147" s="52">
        <f>IF(Testing!E147="T-72",1,0)</f>
        <v>0</v>
      </c>
      <c r="CF147" s="52">
        <f>IF(Testing!E147="T-80",1,0)</f>
        <v>0</v>
      </c>
      <c r="CG147" s="52">
        <f>IF(Testing!E147="T-90",1,0)</f>
        <v>0</v>
      </c>
      <c r="CH147" s="52">
        <f>IF(Testing!E147="Tornado",1,0)</f>
        <v>0</v>
      </c>
      <c r="CI147" s="52">
        <f>IF(Testing!E147="TOS-1",1,0)</f>
        <v>0</v>
      </c>
    </row>
    <row r="148" spans="1:87" ht="15">
      <c r="A148" s="49" t="s">
        <v>1707</v>
      </c>
      <c r="B148" s="50">
        <v>1</v>
      </c>
      <c r="C148" s="50">
        <v>0</v>
      </c>
      <c r="D148" s="50">
        <v>0</v>
      </c>
      <c r="E148" s="51">
        <v>0</v>
      </c>
      <c r="F148" s="51">
        <v>0</v>
      </c>
      <c r="G148" s="51">
        <v>0</v>
      </c>
      <c r="H148" s="51">
        <v>1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1</v>
      </c>
      <c r="U148" s="51">
        <v>0</v>
      </c>
      <c r="V148" s="51">
        <v>0</v>
      </c>
      <c r="W148" s="51">
        <v>0</v>
      </c>
      <c r="X148" s="51">
        <v>0</v>
      </c>
      <c r="Y148" s="51">
        <v>0</v>
      </c>
      <c r="Z148" s="51">
        <v>0</v>
      </c>
      <c r="AA148" s="51">
        <v>0</v>
      </c>
      <c r="AB148" s="51">
        <v>0</v>
      </c>
      <c r="AC148" s="51">
        <v>0</v>
      </c>
      <c r="AD148" s="51">
        <v>0</v>
      </c>
      <c r="AE148" s="51">
        <v>0</v>
      </c>
      <c r="AF148" s="51">
        <v>0</v>
      </c>
      <c r="AG148" s="51">
        <v>0</v>
      </c>
      <c r="AH148" s="52">
        <f>IF(Testing!D148="Tank",1,0)</f>
        <v>0</v>
      </c>
      <c r="AI148" s="52">
        <f>IF(Testing!D148="BMP",1,0)</f>
        <v>0</v>
      </c>
      <c r="AJ148" s="52">
        <f>IF(Testing!D148="BTR",1,0)</f>
        <v>1</v>
      </c>
      <c r="AK148" s="52">
        <f>IF(Testing!D148="Self Propelled Artillery",1,0)</f>
        <v>0</v>
      </c>
      <c r="AL148" s="53">
        <f>IF(Testing!D148="Air Defense",1,0)</f>
        <v>0</v>
      </c>
      <c r="AM148" s="53">
        <f>IF(Testing!D148="MT_LB",1,0)</f>
        <v>0</v>
      </c>
      <c r="AN148" s="52">
        <f>IF(Testing!D148="BMD",1,0)</f>
        <v>0</v>
      </c>
      <c r="AO148" s="52">
        <f>IF('Course-Grain Only Test'!C148="Tank",1,0)</f>
        <v>0</v>
      </c>
      <c r="AP148" s="52">
        <f>IF('Course-Grain Only Test'!C148="BMP",1,0)</f>
        <v>0</v>
      </c>
      <c r="AQ148" s="52">
        <f>IF('Course-Grain Only Test'!C148="BTR",1,0)</f>
        <v>1</v>
      </c>
      <c r="AR148" s="52">
        <f>IF('Course-Grain Only Test'!C148="Self Propelled Artillery",1,0)</f>
        <v>0</v>
      </c>
      <c r="AS148" s="52">
        <f>IF('Course-Grain Only Test'!C148="Air Defense",1,0)</f>
        <v>0</v>
      </c>
      <c r="AT148" s="52">
        <f>IF('Course-Grain Only Test'!C148="MT_LB",1,0)</f>
        <v>0</v>
      </c>
      <c r="AU148" s="52">
        <f>IF('Course-Grain Only Test'!C148="BMD",1,0)</f>
        <v>0</v>
      </c>
      <c r="AV148" s="52">
        <v>1</v>
      </c>
      <c r="AW148" s="52">
        <v>1</v>
      </c>
      <c r="AX148" s="52">
        <v>1</v>
      </c>
      <c r="AY148" s="52">
        <f t="shared" si="0"/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f>IF(AND(Testing!D148 = "Tank", 'Course-Grain Only Test'!C148 &lt;&gt; "Tank"),1,0)</f>
        <v>0</v>
      </c>
      <c r="BF148" s="52">
        <f>IF(AND(Testing!D148 = "BMP", 'Course-Grain Only Test'!C148 &lt;&gt; "BMP"),1,0)</f>
        <v>0</v>
      </c>
      <c r="BG148" s="52">
        <f>IF(AND(Testing!D148 = "BTR", 'Course-Grain Only Test'!C148 &lt;&gt; "BTR"),1,0)</f>
        <v>0</v>
      </c>
      <c r="BH148" s="52">
        <f>IF(AND(Testing!D148 = "Self Propelled Artilley", 'Course-Grain Only Test'!C148 &lt;&gt; "Self Propelled Artillery"),1,0)</f>
        <v>0</v>
      </c>
      <c r="BI148" s="52">
        <f>IF(AND(Testing!D148 = "Air Defense", 'Course-Grain Only Test'!C148 &lt;&gt; "Air Defense"),1,0)</f>
        <v>0</v>
      </c>
      <c r="BJ148" s="52">
        <f>IF(AND(Testing!D148 = "MT_LB", 'Course-Grain Only Test'!C148 &lt;&gt; "MT_LB"),1,0)</f>
        <v>0</v>
      </c>
      <c r="BK148" s="52">
        <f>IF(AND(Testing!D148 = "BMD", 'Course-Grain Only Test'!C148 &lt;&gt; "BMD"),1,0)</f>
        <v>0</v>
      </c>
      <c r="BL148" s="52">
        <f>IF(Testing!E148="2S19_MSTA",1,0)</f>
        <v>0</v>
      </c>
      <c r="BM148" s="54">
        <f>IF(Testing!E148="30N6E",1,0)</f>
        <v>0</v>
      </c>
      <c r="BN148" s="52">
        <f>IF(Testing!E148="BM-30",1,0)</f>
        <v>0</v>
      </c>
      <c r="BO148" s="52">
        <f>IF(Testing!E148="BMD",1,0)</f>
        <v>0</v>
      </c>
      <c r="BP148" s="52">
        <f>IF(Testing!E148="BMP-1",1,0)</f>
        <v>0</v>
      </c>
      <c r="BQ148" s="52">
        <f>IF(Testing!E148="BMP-2",1,0)</f>
        <v>0</v>
      </c>
      <c r="BR148" s="52">
        <f>IF(Testing!E148="BMP-T15",1,0)</f>
        <v>0</v>
      </c>
      <c r="BS148" s="54">
        <f>IF(Testing!E148="BRDM",1,0)</f>
        <v>0</v>
      </c>
      <c r="BT148" s="54">
        <f>IF(Testing!E148="BTR-60",1,0)</f>
        <v>1</v>
      </c>
      <c r="BU148" s="52">
        <f>IF(Testing!E148="BTR-70",1,0)</f>
        <v>0</v>
      </c>
      <c r="BV148" s="52">
        <f>IF(Testing!E148="BTR-80",1,0)</f>
        <v>0</v>
      </c>
      <c r="BW148" s="52">
        <f>IF(Testing!E148="D-30",1,0)</f>
        <v>0</v>
      </c>
      <c r="BX148" s="52">
        <f>IF(Testing!E148="Iskander",1,0)</f>
        <v>0</v>
      </c>
      <c r="BY148" s="52">
        <f>IF(Testing!E148="MT_LB",1,0)</f>
        <v>0</v>
      </c>
      <c r="BZ148" s="52">
        <f>IF(Testing!E148="Pantsir-S1",1,0)</f>
        <v>0</v>
      </c>
      <c r="CA148" s="52">
        <f>IF(Testing!E148="Rs-24",1,0)</f>
        <v>0</v>
      </c>
      <c r="CB148" s="52">
        <f>IF(Testing!E148="T-14",1,0)</f>
        <v>0</v>
      </c>
      <c r="CC148" s="52">
        <f>IF(Testing!E148="T-62",1,0)</f>
        <v>0</v>
      </c>
      <c r="CD148" s="52">
        <f>IF(Testing!E148="T-64",1,0)</f>
        <v>0</v>
      </c>
      <c r="CE148" s="52">
        <f>IF(Testing!E148="T-72",1,0)</f>
        <v>0</v>
      </c>
      <c r="CF148" s="52">
        <f>IF(Testing!E148="T-80",1,0)</f>
        <v>0</v>
      </c>
      <c r="CG148" s="52">
        <f>IF(Testing!E148="T-90",1,0)</f>
        <v>0</v>
      </c>
      <c r="CH148" s="52">
        <f>IF(Testing!E148="Tornado",1,0)</f>
        <v>0</v>
      </c>
      <c r="CI148" s="52">
        <f>IF(Testing!E148="TOS-1",1,0)</f>
        <v>0</v>
      </c>
    </row>
    <row r="149" spans="1:87" ht="15">
      <c r="A149" s="49" t="s">
        <v>1708</v>
      </c>
      <c r="B149" s="50">
        <v>1</v>
      </c>
      <c r="C149" s="50">
        <v>0</v>
      </c>
      <c r="D149" s="50">
        <v>0</v>
      </c>
      <c r="E149" s="51">
        <v>0</v>
      </c>
      <c r="F149" s="51">
        <v>0</v>
      </c>
      <c r="G149" s="51">
        <v>0</v>
      </c>
      <c r="H149" s="51">
        <v>1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1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  <c r="AC149" s="51">
        <v>0</v>
      </c>
      <c r="AD149" s="51">
        <v>0</v>
      </c>
      <c r="AE149" s="51">
        <v>0</v>
      </c>
      <c r="AF149" s="51">
        <v>0</v>
      </c>
      <c r="AG149" s="51">
        <v>0</v>
      </c>
      <c r="AH149" s="52">
        <f>IF(Testing!D149="Tank",1,0)</f>
        <v>1</v>
      </c>
      <c r="AI149" s="52">
        <f>IF(Testing!D149="BMP",1,0)</f>
        <v>0</v>
      </c>
      <c r="AJ149" s="52">
        <f>IF(Testing!D149="BTR",1,0)</f>
        <v>0</v>
      </c>
      <c r="AK149" s="52">
        <f>IF(Testing!D149="Self Propelled Artillery",1,0)</f>
        <v>0</v>
      </c>
      <c r="AL149" s="53">
        <f>IF(Testing!D149="Air Defense",1,0)</f>
        <v>0</v>
      </c>
      <c r="AM149" s="53">
        <f>IF(Testing!D149="MT_LB",1,0)</f>
        <v>0</v>
      </c>
      <c r="AN149" s="52">
        <f>IF(Testing!D149="BMD",1,0)</f>
        <v>0</v>
      </c>
      <c r="AO149" s="52">
        <f>IF('Course-Grain Only Test'!C149="Tank",1,0)</f>
        <v>1</v>
      </c>
      <c r="AP149" s="52">
        <f>IF('Course-Grain Only Test'!C149="BMP",1,0)</f>
        <v>0</v>
      </c>
      <c r="AQ149" s="52">
        <f>IF('Course-Grain Only Test'!C149="BTR",1,0)</f>
        <v>0</v>
      </c>
      <c r="AR149" s="52">
        <f>IF('Course-Grain Only Test'!C149="Self Propelled Artillery",1,0)</f>
        <v>0</v>
      </c>
      <c r="AS149" s="52">
        <f>IF('Course-Grain Only Test'!C149="Air Defense",1,0)</f>
        <v>0</v>
      </c>
      <c r="AT149" s="52">
        <f>IF('Course-Grain Only Test'!C149="MT_LB",1,0)</f>
        <v>0</v>
      </c>
      <c r="AU149" s="52">
        <f>IF('Course-Grain Only Test'!C149="BMD",1,0)</f>
        <v>0</v>
      </c>
      <c r="AV149" s="52">
        <v>0</v>
      </c>
      <c r="AW149" s="52">
        <v>0</v>
      </c>
      <c r="AX149" s="52">
        <v>0</v>
      </c>
      <c r="AY149" s="52">
        <f t="shared" si="0"/>
        <v>1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f>IF(AND(Testing!D149 = "Tank", 'Course-Grain Only Test'!C149 &lt;&gt; "Tank"),1,0)</f>
        <v>0</v>
      </c>
      <c r="BF149" s="52">
        <f>IF(AND(Testing!D149 = "BMP", 'Course-Grain Only Test'!C149 &lt;&gt; "BMP"),1,0)</f>
        <v>0</v>
      </c>
      <c r="BG149" s="52">
        <f>IF(AND(Testing!D149 = "BTR", 'Course-Grain Only Test'!C149 &lt;&gt; "BTR"),1,0)</f>
        <v>0</v>
      </c>
      <c r="BH149" s="52">
        <f>IF(AND(Testing!D149 = "Self Propelled Artilley", 'Course-Grain Only Test'!C149 &lt;&gt; "Self Propelled Artillery"),1,0)</f>
        <v>0</v>
      </c>
      <c r="BI149" s="52">
        <f>IF(AND(Testing!D149 = "Air Defense", 'Course-Grain Only Test'!C149 &lt;&gt; "Air Defense"),1,0)</f>
        <v>0</v>
      </c>
      <c r="BJ149" s="52">
        <f>IF(AND(Testing!D149 = "MT_LB", 'Course-Grain Only Test'!C149 &lt;&gt; "MT_LB"),1,0)</f>
        <v>0</v>
      </c>
      <c r="BK149" s="52">
        <f>IF(AND(Testing!D149 = "BMD", 'Course-Grain Only Test'!C149 &lt;&gt; "BMD"),1,0)</f>
        <v>0</v>
      </c>
      <c r="BL149" s="52">
        <f>IF(Testing!E149="2S19_MSTA",1,0)</f>
        <v>0</v>
      </c>
      <c r="BM149" s="54">
        <f>IF(Testing!E149="30N6E",1,0)</f>
        <v>0</v>
      </c>
      <c r="BN149" s="52">
        <f>IF(Testing!E149="BM-30",1,0)</f>
        <v>0</v>
      </c>
      <c r="BO149" s="52">
        <f>IF(Testing!E149="BMD",1,0)</f>
        <v>0</v>
      </c>
      <c r="BP149" s="52">
        <f>IF(Testing!E149="BMP-1",1,0)</f>
        <v>0</v>
      </c>
      <c r="BQ149" s="52">
        <f>IF(Testing!E149="BMP-2",1,0)</f>
        <v>0</v>
      </c>
      <c r="BR149" s="52">
        <f>IF(Testing!E149="BMP-T15",1,0)</f>
        <v>0</v>
      </c>
      <c r="BS149" s="54">
        <f>IF(Testing!E149="BRDM",1,0)</f>
        <v>0</v>
      </c>
      <c r="BT149" s="54">
        <f>IF(Testing!E149="BTR-60",1,0)</f>
        <v>0</v>
      </c>
      <c r="BU149" s="52">
        <f>IF(Testing!E149="BTR-70",1,0)</f>
        <v>0</v>
      </c>
      <c r="BV149" s="52">
        <f>IF(Testing!E149="BTR-80",1,0)</f>
        <v>0</v>
      </c>
      <c r="BW149" s="52">
        <f>IF(Testing!E149="D-30",1,0)</f>
        <v>0</v>
      </c>
      <c r="BX149" s="52">
        <f>IF(Testing!E149="Iskander",1,0)</f>
        <v>0</v>
      </c>
      <c r="BY149" s="52">
        <f>IF(Testing!E149="MT_LB",1,0)</f>
        <v>0</v>
      </c>
      <c r="BZ149" s="52">
        <f>IF(Testing!E149="Pantsir-S1",1,0)</f>
        <v>0</v>
      </c>
      <c r="CA149" s="52">
        <f>IF(Testing!E149="Rs-24",1,0)</f>
        <v>0</v>
      </c>
      <c r="CB149" s="52">
        <f>IF(Testing!E149="T-14",1,0)</f>
        <v>0</v>
      </c>
      <c r="CC149" s="52">
        <f>IF(Testing!E149="T-62",1,0)</f>
        <v>1</v>
      </c>
      <c r="CD149" s="52">
        <f>IF(Testing!E149="T-64",1,0)</f>
        <v>0</v>
      </c>
      <c r="CE149" s="52">
        <f>IF(Testing!E149="T-72",1,0)</f>
        <v>0</v>
      </c>
      <c r="CF149" s="52">
        <f>IF(Testing!E149="T-80",1,0)</f>
        <v>0</v>
      </c>
      <c r="CG149" s="52">
        <f>IF(Testing!E149="T-90",1,0)</f>
        <v>0</v>
      </c>
      <c r="CH149" s="52">
        <f>IF(Testing!E149="Tornado",1,0)</f>
        <v>0</v>
      </c>
      <c r="CI149" s="52">
        <f>IF(Testing!E149="TOS-1",1,0)</f>
        <v>0</v>
      </c>
    </row>
    <row r="150" spans="1:87" ht="15">
      <c r="A150" s="49" t="s">
        <v>1580</v>
      </c>
      <c r="B150" s="50">
        <v>1</v>
      </c>
      <c r="C150" s="50">
        <v>0</v>
      </c>
      <c r="D150" s="50">
        <v>0</v>
      </c>
      <c r="E150" s="51">
        <v>0</v>
      </c>
      <c r="F150" s="51">
        <v>0</v>
      </c>
      <c r="G150" s="51">
        <v>0</v>
      </c>
      <c r="H150" s="51">
        <v>1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1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  <c r="AC150" s="51">
        <v>0</v>
      </c>
      <c r="AD150" s="51">
        <v>0</v>
      </c>
      <c r="AE150" s="51">
        <v>0</v>
      </c>
      <c r="AF150" s="51">
        <v>0</v>
      </c>
      <c r="AG150" s="51">
        <v>0</v>
      </c>
      <c r="AH150" s="52">
        <f>IF(Testing!D150="Tank",1,0)</f>
        <v>0</v>
      </c>
      <c r="AI150" s="52">
        <f>IF(Testing!D150="BMP",1,0)</f>
        <v>0</v>
      </c>
      <c r="AJ150" s="52">
        <f>IF(Testing!D150="BTR",1,0)</f>
        <v>0</v>
      </c>
      <c r="AK150" s="52">
        <f>IF(Testing!D150="Self Propelled Artillery",1,0)</f>
        <v>0</v>
      </c>
      <c r="AL150" s="53">
        <f>IF(Testing!D150="Air Defense",1,0)</f>
        <v>0</v>
      </c>
      <c r="AM150" s="53">
        <f>IF(Testing!D150="MT_LB",1,0)</f>
        <v>1</v>
      </c>
      <c r="AN150" s="52">
        <f>IF(Testing!D150="BMD",1,0)</f>
        <v>0</v>
      </c>
      <c r="AO150" s="52">
        <f>IF('Course-Grain Only Test'!C150="Tank",1,0)</f>
        <v>0</v>
      </c>
      <c r="AP150" s="52">
        <f>IF('Course-Grain Only Test'!C150="BMP",1,0)</f>
        <v>0</v>
      </c>
      <c r="AQ150" s="52">
        <f>IF('Course-Grain Only Test'!C150="BTR",1,0)</f>
        <v>1</v>
      </c>
      <c r="AR150" s="52">
        <f>IF('Course-Grain Only Test'!C150="Self Propelled Artillery",1,0)</f>
        <v>0</v>
      </c>
      <c r="AS150" s="52">
        <f>IF('Course-Grain Only Test'!C150="Air Defense",1,0)</f>
        <v>0</v>
      </c>
      <c r="AT150" s="52">
        <f>IF('Course-Grain Only Test'!C150="MT_LB",1,0)</f>
        <v>0</v>
      </c>
      <c r="AU150" s="52">
        <f>IF('Course-Grain Only Test'!C150="BMD",1,0)</f>
        <v>0</v>
      </c>
      <c r="AV150" s="52">
        <v>0</v>
      </c>
      <c r="AW150" s="52">
        <v>0</v>
      </c>
      <c r="AX150" s="52">
        <v>1</v>
      </c>
      <c r="AY150" s="52">
        <f t="shared" si="0"/>
        <v>1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f>IF(AND(Testing!D150 = "Tank", 'Course-Grain Only Test'!C150 &lt;&gt; "Tank"),1,0)</f>
        <v>0</v>
      </c>
      <c r="BF150" s="52">
        <f>IF(AND(Testing!D150 = "BMP", 'Course-Grain Only Test'!C150 &lt;&gt; "BMP"),1,0)</f>
        <v>0</v>
      </c>
      <c r="BG150" s="52">
        <f>IF(AND(Testing!D150 = "BTR", 'Course-Grain Only Test'!C150 &lt;&gt; "BTR"),1,0)</f>
        <v>0</v>
      </c>
      <c r="BH150" s="52">
        <f>IF(AND(Testing!D150 = "Self Propelled Artilley", 'Course-Grain Only Test'!C150 &lt;&gt; "Self Propelled Artillery"),1,0)</f>
        <v>0</v>
      </c>
      <c r="BI150" s="52">
        <f>IF(AND(Testing!D150 = "Air Defense", 'Course-Grain Only Test'!C150 &lt;&gt; "Air Defense"),1,0)</f>
        <v>0</v>
      </c>
      <c r="BJ150" s="52">
        <f>IF(AND(Testing!D150 = "MT_LB", 'Course-Grain Only Test'!C150 &lt;&gt; "MT_LB"),1,0)</f>
        <v>1</v>
      </c>
      <c r="BK150" s="52">
        <f>IF(AND(Testing!D150 = "BMD", 'Course-Grain Only Test'!C150 &lt;&gt; "BMD"),1,0)</f>
        <v>0</v>
      </c>
      <c r="BL150" s="52">
        <f>IF(Testing!E150="2S19_MSTA",1,0)</f>
        <v>0</v>
      </c>
      <c r="BM150" s="54">
        <f>IF(Testing!E150="30N6E",1,0)</f>
        <v>0</v>
      </c>
      <c r="BN150" s="52">
        <f>IF(Testing!E150="BM-30",1,0)</f>
        <v>0</v>
      </c>
      <c r="BO150" s="52">
        <f>IF(Testing!E150="BMD",1,0)</f>
        <v>0</v>
      </c>
      <c r="BP150" s="52">
        <f>IF(Testing!E150="BMP-1",1,0)</f>
        <v>0</v>
      </c>
      <c r="BQ150" s="52">
        <f>IF(Testing!E150="BMP-2",1,0)</f>
        <v>0</v>
      </c>
      <c r="BR150" s="52">
        <f>IF(Testing!E150="BMP-T15",1,0)</f>
        <v>0</v>
      </c>
      <c r="BS150" s="54">
        <f>IF(Testing!E150="BRDM",1,0)</f>
        <v>0</v>
      </c>
      <c r="BT150" s="54">
        <f>IF(Testing!E150="BTR-60",1,0)</f>
        <v>0</v>
      </c>
      <c r="BU150" s="52">
        <f>IF(Testing!E150="BTR-70",1,0)</f>
        <v>0</v>
      </c>
      <c r="BV150" s="52">
        <f>IF(Testing!E150="BTR-80",1,0)</f>
        <v>0</v>
      </c>
      <c r="BW150" s="52">
        <f>IF(Testing!E150="D-30",1,0)</f>
        <v>0</v>
      </c>
      <c r="BX150" s="52">
        <f>IF(Testing!E150="Iskander",1,0)</f>
        <v>0</v>
      </c>
      <c r="BY150" s="52">
        <f>IF(Testing!E150="MT_LB",1,0)</f>
        <v>1</v>
      </c>
      <c r="BZ150" s="52">
        <f>IF(Testing!E150="Pantsir-S1",1,0)</f>
        <v>0</v>
      </c>
      <c r="CA150" s="52">
        <f>IF(Testing!E150="Rs-24",1,0)</f>
        <v>0</v>
      </c>
      <c r="CB150" s="52">
        <f>IF(Testing!E150="T-14",1,0)</f>
        <v>0</v>
      </c>
      <c r="CC150" s="52">
        <f>IF(Testing!E150="T-62",1,0)</f>
        <v>0</v>
      </c>
      <c r="CD150" s="52">
        <f>IF(Testing!E150="T-64",1,0)</f>
        <v>0</v>
      </c>
      <c r="CE150" s="52">
        <f>IF(Testing!E150="T-72",1,0)</f>
        <v>0</v>
      </c>
      <c r="CF150" s="52">
        <f>IF(Testing!E150="T-80",1,0)</f>
        <v>0</v>
      </c>
      <c r="CG150" s="52">
        <f>IF(Testing!E150="T-90",1,0)</f>
        <v>0</v>
      </c>
      <c r="CH150" s="52">
        <f>IF(Testing!E150="Tornado",1,0)</f>
        <v>0</v>
      </c>
      <c r="CI150" s="52">
        <f>IF(Testing!E150="TOS-1",1,0)</f>
        <v>0</v>
      </c>
    </row>
    <row r="151" spans="1:87" ht="15">
      <c r="A151" s="49" t="s">
        <v>1709</v>
      </c>
      <c r="B151" s="50">
        <v>1</v>
      </c>
      <c r="C151" s="50">
        <v>0</v>
      </c>
      <c r="D151" s="50">
        <v>0</v>
      </c>
      <c r="E151" s="51">
        <v>0</v>
      </c>
      <c r="F151" s="51">
        <v>0</v>
      </c>
      <c r="G151" s="51">
        <v>0</v>
      </c>
      <c r="H151" s="51">
        <v>1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1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  <c r="AC151" s="51">
        <v>0</v>
      </c>
      <c r="AD151" s="51">
        <v>0</v>
      </c>
      <c r="AE151" s="51">
        <v>0</v>
      </c>
      <c r="AF151" s="51">
        <v>0</v>
      </c>
      <c r="AG151" s="51">
        <v>0</v>
      </c>
      <c r="AH151" s="52">
        <f>IF(Testing!D151="Tank",1,0)</f>
        <v>0</v>
      </c>
      <c r="AI151" s="52">
        <f>IF(Testing!D151="BMP",1,0)</f>
        <v>0</v>
      </c>
      <c r="AJ151" s="52">
        <f>IF(Testing!D151="BTR",1,0)</f>
        <v>1</v>
      </c>
      <c r="AK151" s="52">
        <f>IF(Testing!D151="Self Propelled Artillery",1,0)</f>
        <v>0</v>
      </c>
      <c r="AL151" s="53">
        <f>IF(Testing!D151="Air Defense",1,0)</f>
        <v>0</v>
      </c>
      <c r="AM151" s="53">
        <f>IF(Testing!D151="MT_LB",1,0)</f>
        <v>0</v>
      </c>
      <c r="AN151" s="52">
        <f>IF(Testing!D151="BMD",1,0)</f>
        <v>0</v>
      </c>
      <c r="AO151" s="52">
        <f>IF('Course-Grain Only Test'!C151="Tank",1,0)</f>
        <v>0</v>
      </c>
      <c r="AP151" s="52">
        <f>IF('Course-Grain Only Test'!C151="BMP",1,0)</f>
        <v>0</v>
      </c>
      <c r="AQ151" s="52">
        <f>IF('Course-Grain Only Test'!C151="BTR",1,0)</f>
        <v>1</v>
      </c>
      <c r="AR151" s="52">
        <f>IF('Course-Grain Only Test'!C151="Self Propelled Artillery",1,0)</f>
        <v>0</v>
      </c>
      <c r="AS151" s="52">
        <f>IF('Course-Grain Only Test'!C151="Air Defense",1,0)</f>
        <v>0</v>
      </c>
      <c r="AT151" s="52">
        <f>IF('Course-Grain Only Test'!C151="MT_LB",1,0)</f>
        <v>0</v>
      </c>
      <c r="AU151" s="52">
        <f>IF('Course-Grain Only Test'!C151="BMD",1,0)</f>
        <v>0</v>
      </c>
      <c r="AV151" s="52">
        <v>1</v>
      </c>
      <c r="AW151" s="52">
        <v>1</v>
      </c>
      <c r="AX151" s="52">
        <v>1</v>
      </c>
      <c r="AY151" s="52">
        <f t="shared" si="0"/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f>IF(AND(Testing!D151 = "Tank", 'Course-Grain Only Test'!C151 &lt;&gt; "Tank"),1,0)</f>
        <v>0</v>
      </c>
      <c r="BF151" s="52">
        <f>IF(AND(Testing!D151 = "BMP", 'Course-Grain Only Test'!C151 &lt;&gt; "BMP"),1,0)</f>
        <v>0</v>
      </c>
      <c r="BG151" s="52">
        <f>IF(AND(Testing!D151 = "BTR", 'Course-Grain Only Test'!C151 &lt;&gt; "BTR"),1,0)</f>
        <v>0</v>
      </c>
      <c r="BH151" s="52">
        <f>IF(AND(Testing!D151 = "Self Propelled Artilley", 'Course-Grain Only Test'!C151 &lt;&gt; "Self Propelled Artillery"),1,0)</f>
        <v>0</v>
      </c>
      <c r="BI151" s="52">
        <f>IF(AND(Testing!D151 = "Air Defense", 'Course-Grain Only Test'!C151 &lt;&gt; "Air Defense"),1,0)</f>
        <v>0</v>
      </c>
      <c r="BJ151" s="52">
        <f>IF(AND(Testing!D151 = "MT_LB", 'Course-Grain Only Test'!C151 &lt;&gt; "MT_LB"),1,0)</f>
        <v>0</v>
      </c>
      <c r="BK151" s="52">
        <f>IF(AND(Testing!D151 = "BMD", 'Course-Grain Only Test'!C151 &lt;&gt; "BMD"),1,0)</f>
        <v>0</v>
      </c>
      <c r="BL151" s="52">
        <f>IF(Testing!E151="2S19_MSTA",1,0)</f>
        <v>0</v>
      </c>
      <c r="BM151" s="54">
        <f>IF(Testing!E151="30N6E",1,0)</f>
        <v>0</v>
      </c>
      <c r="BN151" s="52">
        <f>IF(Testing!E151="BM-30",1,0)</f>
        <v>0</v>
      </c>
      <c r="BO151" s="52">
        <f>IF(Testing!E151="BMD",1,0)</f>
        <v>0</v>
      </c>
      <c r="BP151" s="52">
        <f>IF(Testing!E151="BMP-1",1,0)</f>
        <v>0</v>
      </c>
      <c r="BQ151" s="52">
        <f>IF(Testing!E151="BMP-2",1,0)</f>
        <v>0</v>
      </c>
      <c r="BR151" s="52">
        <f>IF(Testing!E151="BMP-T15",1,0)</f>
        <v>0</v>
      </c>
      <c r="BS151" s="54">
        <f>IF(Testing!E151="BRDM",1,0)</f>
        <v>0</v>
      </c>
      <c r="BT151" s="54">
        <f>IF(Testing!E151="BTR-60",1,0)</f>
        <v>0</v>
      </c>
      <c r="BU151" s="52">
        <f>IF(Testing!E151="BTR-70",1,0)</f>
        <v>1</v>
      </c>
      <c r="BV151" s="52">
        <f>IF(Testing!E151="BTR-80",1,0)</f>
        <v>0</v>
      </c>
      <c r="BW151" s="52">
        <f>IF(Testing!E151="D-30",1,0)</f>
        <v>0</v>
      </c>
      <c r="BX151" s="52">
        <f>IF(Testing!E151="Iskander",1,0)</f>
        <v>0</v>
      </c>
      <c r="BY151" s="52">
        <f>IF(Testing!E151="MT_LB",1,0)</f>
        <v>0</v>
      </c>
      <c r="BZ151" s="52">
        <f>IF(Testing!E151="Pantsir-S1",1,0)</f>
        <v>0</v>
      </c>
      <c r="CA151" s="52">
        <f>IF(Testing!E151="Rs-24",1,0)</f>
        <v>0</v>
      </c>
      <c r="CB151" s="52">
        <f>IF(Testing!E151="T-14",1,0)</f>
        <v>0</v>
      </c>
      <c r="CC151" s="52">
        <f>IF(Testing!E151="T-62",1,0)</f>
        <v>0</v>
      </c>
      <c r="CD151" s="52">
        <f>IF(Testing!E151="T-64",1,0)</f>
        <v>0</v>
      </c>
      <c r="CE151" s="52">
        <f>IF(Testing!E151="T-72",1,0)</f>
        <v>0</v>
      </c>
      <c r="CF151" s="52">
        <f>IF(Testing!E151="T-80",1,0)</f>
        <v>0</v>
      </c>
      <c r="CG151" s="52">
        <f>IF(Testing!E151="T-90",1,0)</f>
        <v>0</v>
      </c>
      <c r="CH151" s="52">
        <f>IF(Testing!E151="Tornado",1,0)</f>
        <v>0</v>
      </c>
      <c r="CI151" s="52">
        <f>IF(Testing!E151="TOS-1",1,0)</f>
        <v>0</v>
      </c>
    </row>
    <row r="152" spans="1:87" ht="15">
      <c r="A152" s="49" t="s">
        <v>1710</v>
      </c>
      <c r="B152" s="50">
        <v>0</v>
      </c>
      <c r="C152" s="50">
        <v>0</v>
      </c>
      <c r="D152" s="50">
        <v>1</v>
      </c>
      <c r="E152" s="51">
        <v>0</v>
      </c>
      <c r="F152" s="51">
        <v>0</v>
      </c>
      <c r="G152" s="51">
        <v>0</v>
      </c>
      <c r="H152" s="51">
        <v>1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1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  <c r="AC152" s="51">
        <v>0</v>
      </c>
      <c r="AD152" s="51">
        <v>0</v>
      </c>
      <c r="AE152" s="51">
        <v>0</v>
      </c>
      <c r="AF152" s="51">
        <v>0</v>
      </c>
      <c r="AG152" s="51">
        <v>0</v>
      </c>
      <c r="AH152" s="52">
        <f>IF(Testing!D152="Tank",1,0)</f>
        <v>0</v>
      </c>
      <c r="AI152" s="52">
        <f>IF(Testing!D152="BMP",1,0)</f>
        <v>0</v>
      </c>
      <c r="AJ152" s="52">
        <f>IF(Testing!D152="BTR",1,0)</f>
        <v>1</v>
      </c>
      <c r="AK152" s="52">
        <f>IF(Testing!D152="Self Propelled Artillery",1,0)</f>
        <v>0</v>
      </c>
      <c r="AL152" s="53">
        <f>IF(Testing!D152="Air Defense",1,0)</f>
        <v>0</v>
      </c>
      <c r="AM152" s="53">
        <f>IF(Testing!D152="MT_LB",1,0)</f>
        <v>0</v>
      </c>
      <c r="AN152" s="52">
        <f>IF(Testing!D152="BMD",1,0)</f>
        <v>0</v>
      </c>
      <c r="AO152" s="52">
        <f>IF('Course-Grain Only Test'!C152="Tank",1,0)</f>
        <v>0</v>
      </c>
      <c r="AP152" s="52">
        <f>IF('Course-Grain Only Test'!C152="BMP",1,0)</f>
        <v>0</v>
      </c>
      <c r="AQ152" s="52">
        <f>IF('Course-Grain Only Test'!C152="BTR",1,0)</f>
        <v>1</v>
      </c>
      <c r="AR152" s="52">
        <f>IF('Course-Grain Only Test'!C152="Self Propelled Artillery",1,0)</f>
        <v>0</v>
      </c>
      <c r="AS152" s="52">
        <f>IF('Course-Grain Only Test'!C152="Air Defense",1,0)</f>
        <v>0</v>
      </c>
      <c r="AT152" s="52">
        <f>IF('Course-Grain Only Test'!C152="MT_LB",1,0)</f>
        <v>0</v>
      </c>
      <c r="AU152" s="52">
        <f>IF('Course-Grain Only Test'!C152="BMD",1,0)</f>
        <v>0</v>
      </c>
      <c r="AV152" s="52">
        <v>1</v>
      </c>
      <c r="AW152" s="52">
        <v>1</v>
      </c>
      <c r="AX152" s="52">
        <v>1</v>
      </c>
      <c r="AY152" s="52">
        <f t="shared" si="0"/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f>IF(AND(Testing!D152 = "Tank", 'Course-Grain Only Test'!C152 &lt;&gt; "Tank"),1,0)</f>
        <v>0</v>
      </c>
      <c r="BF152" s="52">
        <f>IF(AND(Testing!D152 = "BMP", 'Course-Grain Only Test'!C152 &lt;&gt; "BMP"),1,0)</f>
        <v>0</v>
      </c>
      <c r="BG152" s="52">
        <f>IF(AND(Testing!D152 = "BTR", 'Course-Grain Only Test'!C152 &lt;&gt; "BTR"),1,0)</f>
        <v>0</v>
      </c>
      <c r="BH152" s="52">
        <f>IF(AND(Testing!D152 = "Self Propelled Artilley", 'Course-Grain Only Test'!C152 &lt;&gt; "Self Propelled Artillery"),1,0)</f>
        <v>0</v>
      </c>
      <c r="BI152" s="52">
        <f>IF(AND(Testing!D152 = "Air Defense", 'Course-Grain Only Test'!C152 &lt;&gt; "Air Defense"),1,0)</f>
        <v>0</v>
      </c>
      <c r="BJ152" s="52">
        <f>IF(AND(Testing!D152 = "MT_LB", 'Course-Grain Only Test'!C152 &lt;&gt; "MT_LB"),1,0)</f>
        <v>0</v>
      </c>
      <c r="BK152" s="52">
        <f>IF(AND(Testing!D152 = "BMD", 'Course-Grain Only Test'!C152 &lt;&gt; "BMD"),1,0)</f>
        <v>0</v>
      </c>
      <c r="BL152" s="52">
        <f>IF(Testing!E152="2S19_MSTA",1,0)</f>
        <v>0</v>
      </c>
      <c r="BM152" s="54">
        <f>IF(Testing!E152="30N6E",1,0)</f>
        <v>0</v>
      </c>
      <c r="BN152" s="52">
        <f>IF(Testing!E152="BM-30",1,0)</f>
        <v>0</v>
      </c>
      <c r="BO152" s="52">
        <f>IF(Testing!E152="BMD",1,0)</f>
        <v>0</v>
      </c>
      <c r="BP152" s="52">
        <f>IF(Testing!E152="BMP-1",1,0)</f>
        <v>0</v>
      </c>
      <c r="BQ152" s="52">
        <f>IF(Testing!E152="BMP-2",1,0)</f>
        <v>0</v>
      </c>
      <c r="BR152" s="52">
        <f>IF(Testing!E152="BMP-T15",1,0)</f>
        <v>0</v>
      </c>
      <c r="BS152" s="54">
        <f>IF(Testing!E152="BRDM",1,0)</f>
        <v>0</v>
      </c>
      <c r="BT152" s="54">
        <f>IF(Testing!E152="BTR-60",1,0)</f>
        <v>0</v>
      </c>
      <c r="BU152" s="52">
        <f>IF(Testing!E152="BTR-70",1,0)</f>
        <v>1</v>
      </c>
      <c r="BV152" s="52">
        <f>IF(Testing!E152="BTR-80",1,0)</f>
        <v>0</v>
      </c>
      <c r="BW152" s="52">
        <f>IF(Testing!E152="D-30",1,0)</f>
        <v>0</v>
      </c>
      <c r="BX152" s="52">
        <f>IF(Testing!E152="Iskander",1,0)</f>
        <v>0</v>
      </c>
      <c r="BY152" s="52">
        <f>IF(Testing!E152="MT_LB",1,0)</f>
        <v>0</v>
      </c>
      <c r="BZ152" s="52">
        <f>IF(Testing!E152="Pantsir-S1",1,0)</f>
        <v>0</v>
      </c>
      <c r="CA152" s="52">
        <f>IF(Testing!E152="Rs-24",1,0)</f>
        <v>0</v>
      </c>
      <c r="CB152" s="52">
        <f>IF(Testing!E152="T-14",1,0)</f>
        <v>0</v>
      </c>
      <c r="CC152" s="52">
        <f>IF(Testing!E152="T-62",1,0)</f>
        <v>0</v>
      </c>
      <c r="CD152" s="52">
        <f>IF(Testing!E152="T-64",1,0)</f>
        <v>0</v>
      </c>
      <c r="CE152" s="52">
        <f>IF(Testing!E152="T-72",1,0)</f>
        <v>0</v>
      </c>
      <c r="CF152" s="52">
        <f>IF(Testing!E152="T-80",1,0)</f>
        <v>0</v>
      </c>
      <c r="CG152" s="52">
        <f>IF(Testing!E152="T-90",1,0)</f>
        <v>0</v>
      </c>
      <c r="CH152" s="52">
        <f>IF(Testing!E152="Tornado",1,0)</f>
        <v>0</v>
      </c>
      <c r="CI152" s="52">
        <f>IF(Testing!E152="TOS-1",1,0)</f>
        <v>0</v>
      </c>
    </row>
    <row r="153" spans="1:87" ht="15">
      <c r="A153" s="49" t="s">
        <v>1711</v>
      </c>
      <c r="B153" s="50">
        <v>1</v>
      </c>
      <c r="C153" s="50">
        <v>0</v>
      </c>
      <c r="D153" s="50">
        <v>0</v>
      </c>
      <c r="E153" s="51">
        <v>0</v>
      </c>
      <c r="F153" s="51">
        <v>0</v>
      </c>
      <c r="G153" s="51">
        <v>0</v>
      </c>
      <c r="H153" s="51">
        <v>1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1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2">
        <f>IF(Testing!D153="Tank",1,0)</f>
        <v>0</v>
      </c>
      <c r="AI153" s="52">
        <f>IF(Testing!D153="BMP",1,0)</f>
        <v>0</v>
      </c>
      <c r="AJ153" s="52">
        <f>IF(Testing!D153="BTR",1,0)</f>
        <v>1</v>
      </c>
      <c r="AK153" s="52">
        <f>IF(Testing!D153="Self Propelled Artillery",1,0)</f>
        <v>0</v>
      </c>
      <c r="AL153" s="53">
        <f>IF(Testing!D153="Air Defense",1,0)</f>
        <v>0</v>
      </c>
      <c r="AM153" s="53">
        <f>IF(Testing!D153="MT_LB",1,0)</f>
        <v>0</v>
      </c>
      <c r="AN153" s="52">
        <f>IF(Testing!D153="BMD",1,0)</f>
        <v>0</v>
      </c>
      <c r="AO153" s="52">
        <f>IF('Course-Grain Only Test'!C153="Tank",1,0)</f>
        <v>0</v>
      </c>
      <c r="AP153" s="52">
        <f>IF('Course-Grain Only Test'!C153="BMP",1,0)</f>
        <v>0</v>
      </c>
      <c r="AQ153" s="52">
        <f>IF('Course-Grain Only Test'!C153="BTR",1,0)</f>
        <v>1</v>
      </c>
      <c r="AR153" s="52">
        <f>IF('Course-Grain Only Test'!C153="Self Propelled Artillery",1,0)</f>
        <v>0</v>
      </c>
      <c r="AS153" s="52">
        <f>IF('Course-Grain Only Test'!C153="Air Defense",1,0)</f>
        <v>0</v>
      </c>
      <c r="AT153" s="52">
        <f>IF('Course-Grain Only Test'!C153="MT_LB",1,0)</f>
        <v>0</v>
      </c>
      <c r="AU153" s="52">
        <f>IF('Course-Grain Only Test'!C153="BMD",1,0)</f>
        <v>0</v>
      </c>
      <c r="AV153" s="52">
        <v>1</v>
      </c>
      <c r="AW153" s="52">
        <v>0</v>
      </c>
      <c r="AX153" s="52">
        <v>1</v>
      </c>
      <c r="AY153" s="52">
        <f t="shared" si="0"/>
        <v>1</v>
      </c>
      <c r="AZ153" s="52">
        <v>0</v>
      </c>
      <c r="BA153" s="52">
        <v>1</v>
      </c>
      <c r="BB153" s="52">
        <v>0</v>
      </c>
      <c r="BC153" s="52">
        <v>0</v>
      </c>
      <c r="BD153" s="52">
        <v>0</v>
      </c>
      <c r="BE153" s="52">
        <f>IF(AND(Testing!D153 = "Tank", 'Course-Grain Only Test'!C153 &lt;&gt; "Tank"),1,0)</f>
        <v>0</v>
      </c>
      <c r="BF153" s="52">
        <f>IF(AND(Testing!D153 = "BMP", 'Course-Grain Only Test'!C153 &lt;&gt; "BMP"),1,0)</f>
        <v>0</v>
      </c>
      <c r="BG153" s="52">
        <f>IF(AND(Testing!D153 = "BTR", 'Course-Grain Only Test'!C153 &lt;&gt; "BTR"),1,0)</f>
        <v>0</v>
      </c>
      <c r="BH153" s="52">
        <f>IF(AND(Testing!D153 = "Self Propelled Artilley", 'Course-Grain Only Test'!C153 &lt;&gt; "Self Propelled Artillery"),1,0)</f>
        <v>0</v>
      </c>
      <c r="BI153" s="52">
        <f>IF(AND(Testing!D153 = "Air Defense", 'Course-Grain Only Test'!C153 &lt;&gt; "Air Defense"),1,0)</f>
        <v>0</v>
      </c>
      <c r="BJ153" s="52">
        <f>IF(AND(Testing!D153 = "MT_LB", 'Course-Grain Only Test'!C153 &lt;&gt; "MT_LB"),1,0)</f>
        <v>0</v>
      </c>
      <c r="BK153" s="52">
        <f>IF(AND(Testing!D153 = "BMD", 'Course-Grain Only Test'!C153 &lt;&gt; "BMD"),1,0)</f>
        <v>0</v>
      </c>
      <c r="BL153" s="52">
        <f>IF(Testing!E153="2S19_MSTA",1,0)</f>
        <v>0</v>
      </c>
      <c r="BM153" s="54">
        <f>IF(Testing!E153="30N6E",1,0)</f>
        <v>0</v>
      </c>
      <c r="BN153" s="52">
        <f>IF(Testing!E153="BM-30",1,0)</f>
        <v>0</v>
      </c>
      <c r="BO153" s="52">
        <f>IF(Testing!E153="BMD",1,0)</f>
        <v>0</v>
      </c>
      <c r="BP153" s="52">
        <f>IF(Testing!E153="BMP-1",1,0)</f>
        <v>0</v>
      </c>
      <c r="BQ153" s="52">
        <f>IF(Testing!E153="BMP-2",1,0)</f>
        <v>0</v>
      </c>
      <c r="BR153" s="52">
        <f>IF(Testing!E153="BMP-T15",1,0)</f>
        <v>0</v>
      </c>
      <c r="BS153" s="54">
        <f>IF(Testing!E153="BRDM",1,0)</f>
        <v>0</v>
      </c>
      <c r="BT153" s="54">
        <f>IF(Testing!E153="BTR-60",1,0)</f>
        <v>1</v>
      </c>
      <c r="BU153" s="52">
        <f>IF(Testing!E153="BTR-70",1,0)</f>
        <v>0</v>
      </c>
      <c r="BV153" s="52">
        <f>IF(Testing!E153="BTR-80",1,0)</f>
        <v>0</v>
      </c>
      <c r="BW153" s="52">
        <f>IF(Testing!E153="D-30",1,0)</f>
        <v>0</v>
      </c>
      <c r="BX153" s="52">
        <f>IF(Testing!E153="Iskander",1,0)</f>
        <v>0</v>
      </c>
      <c r="BY153" s="52">
        <f>IF(Testing!E153="MT_LB",1,0)</f>
        <v>0</v>
      </c>
      <c r="BZ153" s="52">
        <f>IF(Testing!E153="Pantsir-S1",1,0)</f>
        <v>0</v>
      </c>
      <c r="CA153" s="52">
        <f>IF(Testing!E153="Rs-24",1,0)</f>
        <v>0</v>
      </c>
      <c r="CB153" s="52">
        <f>IF(Testing!E153="T-14",1,0)</f>
        <v>0</v>
      </c>
      <c r="CC153" s="52">
        <f>IF(Testing!E153="T-62",1,0)</f>
        <v>0</v>
      </c>
      <c r="CD153" s="52">
        <f>IF(Testing!E153="T-64",1,0)</f>
        <v>0</v>
      </c>
      <c r="CE153" s="52">
        <f>IF(Testing!E153="T-72",1,0)</f>
        <v>0</v>
      </c>
      <c r="CF153" s="52">
        <f>IF(Testing!E153="T-80",1,0)</f>
        <v>0</v>
      </c>
      <c r="CG153" s="52">
        <f>IF(Testing!E153="T-90",1,0)</f>
        <v>0</v>
      </c>
      <c r="CH153" s="52">
        <f>IF(Testing!E153="Tornado",1,0)</f>
        <v>0</v>
      </c>
      <c r="CI153" s="52">
        <f>IF(Testing!E153="TOS-1",1,0)</f>
        <v>0</v>
      </c>
    </row>
    <row r="154" spans="1:87" ht="15">
      <c r="A154" s="49" t="s">
        <v>1712</v>
      </c>
      <c r="B154" s="50">
        <v>1</v>
      </c>
      <c r="C154" s="50">
        <v>0</v>
      </c>
      <c r="D154" s="50">
        <v>0</v>
      </c>
      <c r="E154" s="51">
        <v>0</v>
      </c>
      <c r="F154" s="51">
        <v>0</v>
      </c>
      <c r="G154" s="51">
        <v>0</v>
      </c>
      <c r="H154" s="51">
        <v>1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1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  <c r="AC154" s="51">
        <v>0</v>
      </c>
      <c r="AD154" s="51">
        <v>0</v>
      </c>
      <c r="AE154" s="51">
        <v>0</v>
      </c>
      <c r="AF154" s="51">
        <v>0</v>
      </c>
      <c r="AG154" s="51">
        <v>0</v>
      </c>
      <c r="AH154" s="52">
        <f>IF(Testing!D154="Tank",1,0)</f>
        <v>0</v>
      </c>
      <c r="AI154" s="52">
        <f>IF(Testing!D154="BMP",1,0)</f>
        <v>0</v>
      </c>
      <c r="AJ154" s="52">
        <f>IF(Testing!D154="BTR",1,0)</f>
        <v>1</v>
      </c>
      <c r="AK154" s="52">
        <f>IF(Testing!D154="Self Propelled Artillery",1,0)</f>
        <v>0</v>
      </c>
      <c r="AL154" s="53">
        <f>IF(Testing!D154="Air Defense",1,0)</f>
        <v>0</v>
      </c>
      <c r="AM154" s="53">
        <f>IF(Testing!D154="MT_LB",1,0)</f>
        <v>0</v>
      </c>
      <c r="AN154" s="52">
        <f>IF(Testing!D154="BMD",1,0)</f>
        <v>0</v>
      </c>
      <c r="AO154" s="52">
        <f>IF('Course-Grain Only Test'!C154="Tank",1,0)</f>
        <v>0</v>
      </c>
      <c r="AP154" s="52">
        <f>IF('Course-Grain Only Test'!C154="BMP",1,0)</f>
        <v>0</v>
      </c>
      <c r="AQ154" s="52">
        <f>IF('Course-Grain Only Test'!C154="BTR",1,0)</f>
        <v>1</v>
      </c>
      <c r="AR154" s="52">
        <f>IF('Course-Grain Only Test'!C154="Self Propelled Artillery",1,0)</f>
        <v>0</v>
      </c>
      <c r="AS154" s="52">
        <f>IF('Course-Grain Only Test'!C154="Air Defense",1,0)</f>
        <v>0</v>
      </c>
      <c r="AT154" s="52">
        <f>IF('Course-Grain Only Test'!C154="MT_LB",1,0)</f>
        <v>0</v>
      </c>
      <c r="AU154" s="52">
        <f>IF('Course-Grain Only Test'!C154="BMD",1,0)</f>
        <v>0</v>
      </c>
      <c r="AV154" s="52">
        <v>1</v>
      </c>
      <c r="AW154" s="52">
        <v>0</v>
      </c>
      <c r="AX154" s="52">
        <v>1</v>
      </c>
      <c r="AY154" s="52">
        <f t="shared" si="0"/>
        <v>1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f>IF(AND(Testing!D154 = "Tank", 'Course-Grain Only Test'!C154 &lt;&gt; "Tank"),1,0)</f>
        <v>0</v>
      </c>
      <c r="BF154" s="52">
        <f>IF(AND(Testing!D154 = "BMP", 'Course-Grain Only Test'!C154 &lt;&gt; "BMP"),1,0)</f>
        <v>0</v>
      </c>
      <c r="BG154" s="52">
        <f>IF(AND(Testing!D154 = "BTR", 'Course-Grain Only Test'!C154 &lt;&gt; "BTR"),1,0)</f>
        <v>0</v>
      </c>
      <c r="BH154" s="52">
        <f>IF(AND(Testing!D154 = "Self Propelled Artilley", 'Course-Grain Only Test'!C154 &lt;&gt; "Self Propelled Artillery"),1,0)</f>
        <v>0</v>
      </c>
      <c r="BI154" s="52">
        <f>IF(AND(Testing!D154 = "Air Defense", 'Course-Grain Only Test'!C154 &lt;&gt; "Air Defense"),1,0)</f>
        <v>0</v>
      </c>
      <c r="BJ154" s="52">
        <f>IF(AND(Testing!D154 = "MT_LB", 'Course-Grain Only Test'!C154 &lt;&gt; "MT_LB"),1,0)</f>
        <v>0</v>
      </c>
      <c r="BK154" s="52">
        <f>IF(AND(Testing!D154 = "BMD", 'Course-Grain Only Test'!C154 &lt;&gt; "BMD"),1,0)</f>
        <v>0</v>
      </c>
      <c r="BL154" s="52">
        <f>IF(Testing!E154="2S19_MSTA",1,0)</f>
        <v>0</v>
      </c>
      <c r="BM154" s="54">
        <f>IF(Testing!E154="30N6E",1,0)</f>
        <v>0</v>
      </c>
      <c r="BN154" s="52">
        <f>IF(Testing!E154="BM-30",1,0)</f>
        <v>0</v>
      </c>
      <c r="BO154" s="52">
        <f>IF(Testing!E154="BMD",1,0)</f>
        <v>0</v>
      </c>
      <c r="BP154" s="52">
        <f>IF(Testing!E154="BMP-1",1,0)</f>
        <v>0</v>
      </c>
      <c r="BQ154" s="52">
        <f>IF(Testing!E154="BMP-2",1,0)</f>
        <v>0</v>
      </c>
      <c r="BR154" s="52">
        <f>IF(Testing!E154="BMP-T15",1,0)</f>
        <v>0</v>
      </c>
      <c r="BS154" s="54">
        <f>IF(Testing!E154="BRDM",1,0)</f>
        <v>1</v>
      </c>
      <c r="BT154" s="54">
        <f>IF(Testing!E154="BTR-60",1,0)</f>
        <v>0</v>
      </c>
      <c r="BU154" s="52">
        <f>IF(Testing!E154="BTR-70",1,0)</f>
        <v>0</v>
      </c>
      <c r="BV154" s="52">
        <f>IF(Testing!E154="BTR-80",1,0)</f>
        <v>0</v>
      </c>
      <c r="BW154" s="52">
        <f>IF(Testing!E154="D-30",1,0)</f>
        <v>0</v>
      </c>
      <c r="BX154" s="52">
        <f>IF(Testing!E154="Iskander",1,0)</f>
        <v>0</v>
      </c>
      <c r="BY154" s="52">
        <f>IF(Testing!E154="MT_LB",1,0)</f>
        <v>0</v>
      </c>
      <c r="BZ154" s="52">
        <f>IF(Testing!E154="Pantsir-S1",1,0)</f>
        <v>0</v>
      </c>
      <c r="CA154" s="52">
        <f>IF(Testing!E154="Rs-24",1,0)</f>
        <v>0</v>
      </c>
      <c r="CB154" s="52">
        <f>IF(Testing!E154="T-14",1,0)</f>
        <v>0</v>
      </c>
      <c r="CC154" s="52">
        <f>IF(Testing!E154="T-62",1,0)</f>
        <v>0</v>
      </c>
      <c r="CD154" s="52">
        <f>IF(Testing!E154="T-64",1,0)</f>
        <v>0</v>
      </c>
      <c r="CE154" s="52">
        <f>IF(Testing!E154="T-72",1,0)</f>
        <v>0</v>
      </c>
      <c r="CF154" s="52">
        <f>IF(Testing!E154="T-80",1,0)</f>
        <v>0</v>
      </c>
      <c r="CG154" s="52">
        <f>IF(Testing!E154="T-90",1,0)</f>
        <v>0</v>
      </c>
      <c r="CH154" s="52">
        <f>IF(Testing!E154="Tornado",1,0)</f>
        <v>0</v>
      </c>
      <c r="CI154" s="52">
        <f>IF(Testing!E154="TOS-1",1,0)</f>
        <v>0</v>
      </c>
    </row>
    <row r="155" spans="1:87" ht="15">
      <c r="A155" s="49" t="s">
        <v>1713</v>
      </c>
      <c r="B155" s="50">
        <v>1</v>
      </c>
      <c r="C155" s="50">
        <v>0</v>
      </c>
      <c r="D155" s="50">
        <v>0</v>
      </c>
      <c r="E155" s="51">
        <v>0</v>
      </c>
      <c r="F155" s="51">
        <v>0</v>
      </c>
      <c r="G155" s="51">
        <v>0</v>
      </c>
      <c r="H155" s="51">
        <v>1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1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  <c r="AC155" s="51">
        <v>0</v>
      </c>
      <c r="AD155" s="51">
        <v>0</v>
      </c>
      <c r="AE155" s="51">
        <v>0</v>
      </c>
      <c r="AF155" s="51">
        <v>0</v>
      </c>
      <c r="AG155" s="51">
        <v>0</v>
      </c>
      <c r="AH155" s="52">
        <f>IF(Testing!D155="Tank",1,0)</f>
        <v>0</v>
      </c>
      <c r="AI155" s="52">
        <f>IF(Testing!D155="BMP",1,0)</f>
        <v>0</v>
      </c>
      <c r="AJ155" s="52">
        <f>IF(Testing!D155="BTR",1,0)</f>
        <v>1</v>
      </c>
      <c r="AK155" s="52">
        <f>IF(Testing!D155="Self Propelled Artillery",1,0)</f>
        <v>0</v>
      </c>
      <c r="AL155" s="53">
        <f>IF(Testing!D155="Air Defense",1,0)</f>
        <v>0</v>
      </c>
      <c r="AM155" s="53">
        <f>IF(Testing!D155="MT_LB",1,0)</f>
        <v>0</v>
      </c>
      <c r="AN155" s="52">
        <f>IF(Testing!D155="BMD",1,0)</f>
        <v>0</v>
      </c>
      <c r="AO155" s="52">
        <f>IF('Course-Grain Only Test'!C155="Tank",1,0)</f>
        <v>0</v>
      </c>
      <c r="AP155" s="52">
        <f>IF('Course-Grain Only Test'!C155="BMP",1,0)</f>
        <v>0</v>
      </c>
      <c r="AQ155" s="52">
        <f>IF('Course-Grain Only Test'!C155="BTR",1,0)</f>
        <v>1</v>
      </c>
      <c r="AR155" s="52">
        <f>IF('Course-Grain Only Test'!C155="Self Propelled Artillery",1,0)</f>
        <v>0</v>
      </c>
      <c r="AS155" s="52">
        <f>IF('Course-Grain Only Test'!C155="Air Defense",1,0)</f>
        <v>0</v>
      </c>
      <c r="AT155" s="52">
        <f>IF('Course-Grain Only Test'!C155="MT_LB",1,0)</f>
        <v>0</v>
      </c>
      <c r="AU155" s="52">
        <f>IF('Course-Grain Only Test'!C155="BMD",1,0)</f>
        <v>0</v>
      </c>
      <c r="AV155" s="52">
        <v>1</v>
      </c>
      <c r="AW155" s="52">
        <v>0</v>
      </c>
      <c r="AX155" s="52">
        <v>1</v>
      </c>
      <c r="AY155" s="52">
        <f t="shared" si="0"/>
        <v>1</v>
      </c>
      <c r="AZ155" s="52">
        <v>0</v>
      </c>
      <c r="BA155" s="52">
        <v>1</v>
      </c>
      <c r="BB155" s="52">
        <v>0</v>
      </c>
      <c r="BC155" s="52">
        <v>0</v>
      </c>
      <c r="BD155" s="52">
        <v>0</v>
      </c>
      <c r="BE155" s="52">
        <f>IF(AND(Testing!D155 = "Tank", 'Course-Grain Only Test'!C155 &lt;&gt; "Tank"),1,0)</f>
        <v>0</v>
      </c>
      <c r="BF155" s="52">
        <f>IF(AND(Testing!D155 = "BMP", 'Course-Grain Only Test'!C155 &lt;&gt; "BMP"),1,0)</f>
        <v>0</v>
      </c>
      <c r="BG155" s="52">
        <f>IF(AND(Testing!D155 = "BTR", 'Course-Grain Only Test'!C155 &lt;&gt; "BTR"),1,0)</f>
        <v>0</v>
      </c>
      <c r="BH155" s="52">
        <f>IF(AND(Testing!D155 = "Self Propelled Artilley", 'Course-Grain Only Test'!C155 &lt;&gt; "Self Propelled Artillery"),1,0)</f>
        <v>0</v>
      </c>
      <c r="BI155" s="52">
        <f>IF(AND(Testing!D155 = "Air Defense", 'Course-Grain Only Test'!C155 &lt;&gt; "Air Defense"),1,0)</f>
        <v>0</v>
      </c>
      <c r="BJ155" s="52">
        <f>IF(AND(Testing!D155 = "MT_LB", 'Course-Grain Only Test'!C155 &lt;&gt; "MT_LB"),1,0)</f>
        <v>0</v>
      </c>
      <c r="BK155" s="52">
        <f>IF(AND(Testing!D155 = "BMD", 'Course-Grain Only Test'!C155 &lt;&gt; "BMD"),1,0)</f>
        <v>0</v>
      </c>
      <c r="BL155" s="52">
        <f>IF(Testing!E155="2S19_MSTA",1,0)</f>
        <v>0</v>
      </c>
      <c r="BM155" s="54">
        <f>IF(Testing!E155="30N6E",1,0)</f>
        <v>0</v>
      </c>
      <c r="BN155" s="52">
        <f>IF(Testing!E155="BM-30",1,0)</f>
        <v>0</v>
      </c>
      <c r="BO155" s="52">
        <f>IF(Testing!E155="BMD",1,0)</f>
        <v>0</v>
      </c>
      <c r="BP155" s="52">
        <f>IF(Testing!E155="BMP-1",1,0)</f>
        <v>0</v>
      </c>
      <c r="BQ155" s="52">
        <f>IF(Testing!E155="BMP-2",1,0)</f>
        <v>0</v>
      </c>
      <c r="BR155" s="52">
        <f>IF(Testing!E155="BMP-T15",1,0)</f>
        <v>0</v>
      </c>
      <c r="BS155" s="54">
        <f>IF(Testing!E155="BRDM",1,0)</f>
        <v>0</v>
      </c>
      <c r="BT155" s="54">
        <f>IF(Testing!E155="BTR-60",1,0)</f>
        <v>1</v>
      </c>
      <c r="BU155" s="52">
        <f>IF(Testing!E155="BTR-70",1,0)</f>
        <v>0</v>
      </c>
      <c r="BV155" s="52">
        <f>IF(Testing!E155="BTR-80",1,0)</f>
        <v>0</v>
      </c>
      <c r="BW155" s="52">
        <f>IF(Testing!E155="D-30",1,0)</f>
        <v>0</v>
      </c>
      <c r="BX155" s="52">
        <f>IF(Testing!E155="Iskander",1,0)</f>
        <v>0</v>
      </c>
      <c r="BY155" s="52">
        <f>IF(Testing!E155="MT_LB",1,0)</f>
        <v>0</v>
      </c>
      <c r="BZ155" s="52">
        <f>IF(Testing!E155="Pantsir-S1",1,0)</f>
        <v>0</v>
      </c>
      <c r="CA155" s="52">
        <f>IF(Testing!E155="Rs-24",1,0)</f>
        <v>0</v>
      </c>
      <c r="CB155" s="52">
        <f>IF(Testing!E155="T-14",1,0)</f>
        <v>0</v>
      </c>
      <c r="CC155" s="52">
        <f>IF(Testing!E155="T-62",1,0)</f>
        <v>0</v>
      </c>
      <c r="CD155" s="52">
        <f>IF(Testing!E155="T-64",1,0)</f>
        <v>0</v>
      </c>
      <c r="CE155" s="52">
        <f>IF(Testing!E155="T-72",1,0)</f>
        <v>0</v>
      </c>
      <c r="CF155" s="52">
        <f>IF(Testing!E155="T-80",1,0)</f>
        <v>0</v>
      </c>
      <c r="CG155" s="52">
        <f>IF(Testing!E155="T-90",1,0)</f>
        <v>0</v>
      </c>
      <c r="CH155" s="52">
        <f>IF(Testing!E155="Tornado",1,0)</f>
        <v>0</v>
      </c>
      <c r="CI155" s="52">
        <f>IF(Testing!E155="TOS-1",1,0)</f>
        <v>0</v>
      </c>
    </row>
    <row r="156" spans="1:87" ht="15">
      <c r="A156" s="49" t="s">
        <v>1725</v>
      </c>
      <c r="B156" s="50">
        <v>0</v>
      </c>
      <c r="C156" s="50">
        <v>1</v>
      </c>
      <c r="D156" s="50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1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  <c r="AC156" s="51">
        <v>0</v>
      </c>
      <c r="AD156" s="51">
        <v>0</v>
      </c>
      <c r="AE156" s="51">
        <v>0</v>
      </c>
      <c r="AF156" s="51">
        <v>0</v>
      </c>
      <c r="AG156" s="51">
        <v>0</v>
      </c>
      <c r="AH156" s="52">
        <f>IF(Testing!D156="Tank",1,0)</f>
        <v>0</v>
      </c>
      <c r="AI156" s="52">
        <f>IF(Testing!D156="BMP",1,0)</f>
        <v>0</v>
      </c>
      <c r="AJ156" s="52">
        <f>IF(Testing!D156="BTR",1,0)</f>
        <v>0</v>
      </c>
      <c r="AK156" s="52">
        <f>IF(Testing!D156="Self Propelled Artillery",1,0)</f>
        <v>0</v>
      </c>
      <c r="AL156" s="53">
        <f>IF(Testing!D156="Air Defense",1,0)</f>
        <v>0</v>
      </c>
      <c r="AM156" s="53">
        <f>IF(Testing!D156="MT_LB",1,0)</f>
        <v>1</v>
      </c>
      <c r="AN156" s="52">
        <f>IF(Testing!D156="BMD",1,0)</f>
        <v>0</v>
      </c>
      <c r="AO156" s="52">
        <f>IF('Course-Grain Only Test'!C156="Tank",1,0)</f>
        <v>0</v>
      </c>
      <c r="AP156" s="52">
        <f>IF('Course-Grain Only Test'!C156="BMP",1,0)</f>
        <v>0</v>
      </c>
      <c r="AQ156" s="52">
        <f>IF('Course-Grain Only Test'!C156="BTR",1,0)</f>
        <v>0</v>
      </c>
      <c r="AR156" s="52">
        <f>IF('Course-Grain Only Test'!C156="Self Propelled Artillery",1,0)</f>
        <v>0</v>
      </c>
      <c r="AS156" s="52">
        <f>IF('Course-Grain Only Test'!C156="Air Defense",1,0)</f>
        <v>0</v>
      </c>
      <c r="AT156" s="52">
        <f>IF('Course-Grain Only Test'!C156="MT_LB",1,0)</f>
        <v>1</v>
      </c>
      <c r="AU156" s="52">
        <f>IF('Course-Grain Only Test'!C156="BMD",1,0)</f>
        <v>0</v>
      </c>
      <c r="AV156" s="52">
        <v>1</v>
      </c>
      <c r="AW156" s="52">
        <v>1</v>
      </c>
      <c r="AX156" s="52">
        <v>1</v>
      </c>
      <c r="AY156" s="52">
        <f t="shared" si="0"/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1</v>
      </c>
      <c r="BE156" s="52">
        <f>IF(AND(Testing!D156 = "Tank", 'Course-Grain Only Test'!C156 &lt;&gt; "Tank"),1,0)</f>
        <v>0</v>
      </c>
      <c r="BF156" s="52">
        <f>IF(AND(Testing!D156 = "BMP", 'Course-Grain Only Test'!C156 &lt;&gt; "BMP"),1,0)</f>
        <v>0</v>
      </c>
      <c r="BG156" s="52">
        <f>IF(AND(Testing!D156 = "BTR", 'Course-Grain Only Test'!C156 &lt;&gt; "BTR"),1,0)</f>
        <v>0</v>
      </c>
      <c r="BH156" s="52">
        <f>IF(AND(Testing!D156 = "Self Propelled Artilley", 'Course-Grain Only Test'!C156 &lt;&gt; "Self Propelled Artillery"),1,0)</f>
        <v>0</v>
      </c>
      <c r="BI156" s="52">
        <f>IF(AND(Testing!D156 = "Air Defense", 'Course-Grain Only Test'!C156 &lt;&gt; "Air Defense"),1,0)</f>
        <v>0</v>
      </c>
      <c r="BJ156" s="52">
        <f>IF(AND(Testing!D156 = "MT_LB", 'Course-Grain Only Test'!C156 &lt;&gt; "MT_LB"),1,0)</f>
        <v>0</v>
      </c>
      <c r="BK156" s="52">
        <f>IF(AND(Testing!D156 = "BMD", 'Course-Grain Only Test'!C156 &lt;&gt; "BMD"),1,0)</f>
        <v>0</v>
      </c>
      <c r="BL156" s="52">
        <f>IF(Testing!E156="2S19_MSTA",1,0)</f>
        <v>0</v>
      </c>
      <c r="BM156" s="54">
        <f>IF(Testing!E156="30N6E",1,0)</f>
        <v>0</v>
      </c>
      <c r="BN156" s="52">
        <f>IF(Testing!E156="BM-30",1,0)</f>
        <v>0</v>
      </c>
      <c r="BO156" s="52">
        <f>IF(Testing!E156="BMD",1,0)</f>
        <v>0</v>
      </c>
      <c r="BP156" s="52">
        <f>IF(Testing!E156="BMP-1",1,0)</f>
        <v>0</v>
      </c>
      <c r="BQ156" s="52">
        <f>IF(Testing!E156="BMP-2",1,0)</f>
        <v>0</v>
      </c>
      <c r="BR156" s="52">
        <f>IF(Testing!E156="BMP-T15",1,0)</f>
        <v>0</v>
      </c>
      <c r="BS156" s="54">
        <f>IF(Testing!E156="BRDM",1,0)</f>
        <v>0</v>
      </c>
      <c r="BT156" s="54">
        <f>IF(Testing!E156="BTR-60",1,0)</f>
        <v>0</v>
      </c>
      <c r="BU156" s="52">
        <f>IF(Testing!E156="BTR-70",1,0)</f>
        <v>0</v>
      </c>
      <c r="BV156" s="52">
        <f>IF(Testing!E156="BTR-80",1,0)</f>
        <v>0</v>
      </c>
      <c r="BW156" s="52">
        <f>IF(Testing!E156="D-30",1,0)</f>
        <v>0</v>
      </c>
      <c r="BX156" s="52">
        <f>IF(Testing!E156="Iskander",1,0)</f>
        <v>0</v>
      </c>
      <c r="BY156" s="52">
        <f>IF(Testing!E156="MT_LB",1,0)</f>
        <v>1</v>
      </c>
      <c r="BZ156" s="52">
        <f>IF(Testing!E156="Pantsir-S1",1,0)</f>
        <v>0</v>
      </c>
      <c r="CA156" s="52">
        <f>IF(Testing!E156="Rs-24",1,0)</f>
        <v>0</v>
      </c>
      <c r="CB156" s="52">
        <f>IF(Testing!E156="T-14",1,0)</f>
        <v>0</v>
      </c>
      <c r="CC156" s="52">
        <f>IF(Testing!E156="T-62",1,0)</f>
        <v>0</v>
      </c>
      <c r="CD156" s="52">
        <f>IF(Testing!E156="T-64",1,0)</f>
        <v>0</v>
      </c>
      <c r="CE156" s="52">
        <f>IF(Testing!E156="T-72",1,0)</f>
        <v>0</v>
      </c>
      <c r="CF156" s="52">
        <f>IF(Testing!E156="T-80",1,0)</f>
        <v>0</v>
      </c>
      <c r="CG156" s="52">
        <f>IF(Testing!E156="T-90",1,0)</f>
        <v>0</v>
      </c>
      <c r="CH156" s="52">
        <f>IF(Testing!E156="Tornado",1,0)</f>
        <v>0</v>
      </c>
      <c r="CI156" s="52">
        <f>IF(Testing!E156="TOS-1",1,0)</f>
        <v>0</v>
      </c>
    </row>
    <row r="157" spans="1:87" ht="15">
      <c r="A157" s="49" t="s">
        <v>1726</v>
      </c>
      <c r="B157" s="50">
        <v>0</v>
      </c>
      <c r="C157" s="50">
        <v>1</v>
      </c>
      <c r="D157" s="50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1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0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  <c r="AC157" s="51">
        <v>0</v>
      </c>
      <c r="AD157" s="51">
        <v>0</v>
      </c>
      <c r="AE157" s="51">
        <v>0</v>
      </c>
      <c r="AF157" s="51">
        <v>0</v>
      </c>
      <c r="AG157" s="51">
        <v>0</v>
      </c>
      <c r="AH157" s="52">
        <f>IF(Testing!D157="Tank",1,0)</f>
        <v>0</v>
      </c>
      <c r="AI157" s="52">
        <f>IF(Testing!D157="BMP",1,0)</f>
        <v>0</v>
      </c>
      <c r="AJ157" s="52">
        <f>IF(Testing!D157="BTR",1,0)</f>
        <v>0</v>
      </c>
      <c r="AK157" s="52">
        <f>IF(Testing!D157="Self Propelled Artillery",1,0)</f>
        <v>0</v>
      </c>
      <c r="AL157" s="53">
        <f>IF(Testing!D157="Air Defense",1,0)</f>
        <v>0</v>
      </c>
      <c r="AM157" s="53">
        <f>IF(Testing!D157="MT_LB",1,0)</f>
        <v>1</v>
      </c>
      <c r="AN157" s="52">
        <f>IF(Testing!D157="BMD",1,0)</f>
        <v>0</v>
      </c>
      <c r="AO157" s="52">
        <f>IF('Course-Grain Only Test'!C157="Tank",1,0)</f>
        <v>0</v>
      </c>
      <c r="AP157" s="52">
        <f>IF('Course-Grain Only Test'!C157="BMP",1,0)</f>
        <v>0</v>
      </c>
      <c r="AQ157" s="52">
        <f>IF('Course-Grain Only Test'!C157="BTR",1,0)</f>
        <v>0</v>
      </c>
      <c r="AR157" s="52">
        <f>IF('Course-Grain Only Test'!C157="Self Propelled Artillery",1,0)</f>
        <v>0</v>
      </c>
      <c r="AS157" s="52">
        <f>IF('Course-Grain Only Test'!C157="Air Defense",1,0)</f>
        <v>0</v>
      </c>
      <c r="AT157" s="52">
        <f>IF('Course-Grain Only Test'!C157="MT_LB",1,0)</f>
        <v>1</v>
      </c>
      <c r="AU157" s="52">
        <f>IF('Course-Grain Only Test'!C157="BMD",1,0)</f>
        <v>0</v>
      </c>
      <c r="AV157" s="52">
        <v>1</v>
      </c>
      <c r="AW157" s="52">
        <v>1</v>
      </c>
      <c r="AX157" s="52">
        <v>1</v>
      </c>
      <c r="AY157" s="52">
        <f t="shared" si="0"/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1</v>
      </c>
      <c r="BE157" s="52">
        <f>IF(AND(Testing!D157 = "Tank", 'Course-Grain Only Test'!C157 &lt;&gt; "Tank"),1,0)</f>
        <v>0</v>
      </c>
      <c r="BF157" s="52">
        <f>IF(AND(Testing!D157 = "BMP", 'Course-Grain Only Test'!C157 &lt;&gt; "BMP"),1,0)</f>
        <v>0</v>
      </c>
      <c r="BG157" s="52">
        <f>IF(AND(Testing!D157 = "BTR", 'Course-Grain Only Test'!C157 &lt;&gt; "BTR"),1,0)</f>
        <v>0</v>
      </c>
      <c r="BH157" s="52">
        <f>IF(AND(Testing!D157 = "Self Propelled Artilley", 'Course-Grain Only Test'!C157 &lt;&gt; "Self Propelled Artillery"),1,0)</f>
        <v>0</v>
      </c>
      <c r="BI157" s="52">
        <f>IF(AND(Testing!D157 = "Air Defense", 'Course-Grain Only Test'!C157 &lt;&gt; "Air Defense"),1,0)</f>
        <v>0</v>
      </c>
      <c r="BJ157" s="52">
        <f>IF(AND(Testing!D157 = "MT_LB", 'Course-Grain Only Test'!C157 &lt;&gt; "MT_LB"),1,0)</f>
        <v>0</v>
      </c>
      <c r="BK157" s="52">
        <f>IF(AND(Testing!D157 = "BMD", 'Course-Grain Only Test'!C157 &lt;&gt; "BMD"),1,0)</f>
        <v>0</v>
      </c>
      <c r="BL157" s="52">
        <f>IF(Testing!E157="2S19_MSTA",1,0)</f>
        <v>0</v>
      </c>
      <c r="BM157" s="54">
        <f>IF(Testing!E157="30N6E",1,0)</f>
        <v>0</v>
      </c>
      <c r="BN157" s="52">
        <f>IF(Testing!E157="BM-30",1,0)</f>
        <v>0</v>
      </c>
      <c r="BO157" s="52">
        <f>IF(Testing!E157="BMD",1,0)</f>
        <v>0</v>
      </c>
      <c r="BP157" s="52">
        <f>IF(Testing!E157="BMP-1",1,0)</f>
        <v>0</v>
      </c>
      <c r="BQ157" s="52">
        <f>IF(Testing!E157="BMP-2",1,0)</f>
        <v>0</v>
      </c>
      <c r="BR157" s="52">
        <f>IF(Testing!E157="BMP-T15",1,0)</f>
        <v>0</v>
      </c>
      <c r="BS157" s="54">
        <f>IF(Testing!E157="BRDM",1,0)</f>
        <v>0</v>
      </c>
      <c r="BT157" s="54">
        <f>IF(Testing!E157="BTR-60",1,0)</f>
        <v>0</v>
      </c>
      <c r="BU157" s="52">
        <f>IF(Testing!E157="BTR-70",1,0)</f>
        <v>0</v>
      </c>
      <c r="BV157" s="52">
        <f>IF(Testing!E157="BTR-80",1,0)</f>
        <v>0</v>
      </c>
      <c r="BW157" s="52">
        <f>IF(Testing!E157="D-30",1,0)</f>
        <v>0</v>
      </c>
      <c r="BX157" s="52">
        <f>IF(Testing!E157="Iskander",1,0)</f>
        <v>0</v>
      </c>
      <c r="BY157" s="52">
        <f>IF(Testing!E157="MT_LB",1,0)</f>
        <v>1</v>
      </c>
      <c r="BZ157" s="52">
        <f>IF(Testing!E157="Pantsir-S1",1,0)</f>
        <v>0</v>
      </c>
      <c r="CA157" s="52">
        <f>IF(Testing!E157="Rs-24",1,0)</f>
        <v>0</v>
      </c>
      <c r="CB157" s="52">
        <f>IF(Testing!E157="T-14",1,0)</f>
        <v>0</v>
      </c>
      <c r="CC157" s="52">
        <f>IF(Testing!E157="T-62",1,0)</f>
        <v>0</v>
      </c>
      <c r="CD157" s="52">
        <f>IF(Testing!E157="T-64",1,0)</f>
        <v>0</v>
      </c>
      <c r="CE157" s="52">
        <f>IF(Testing!E157="T-72",1,0)</f>
        <v>0</v>
      </c>
      <c r="CF157" s="52">
        <f>IF(Testing!E157="T-80",1,0)</f>
        <v>0</v>
      </c>
      <c r="CG157" s="52">
        <f>IF(Testing!E157="T-90",1,0)</f>
        <v>0</v>
      </c>
      <c r="CH157" s="52">
        <f>IF(Testing!E157="Tornado",1,0)</f>
        <v>0</v>
      </c>
      <c r="CI157" s="52">
        <f>IF(Testing!E157="TOS-1",1,0)</f>
        <v>0</v>
      </c>
    </row>
    <row r="158" spans="1:87" ht="15">
      <c r="A158" s="49" t="s">
        <v>1727</v>
      </c>
      <c r="B158" s="50">
        <v>0</v>
      </c>
      <c r="C158" s="50">
        <v>1</v>
      </c>
      <c r="D158" s="50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1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0</v>
      </c>
      <c r="V158" s="51">
        <v>0</v>
      </c>
      <c r="W158" s="51">
        <v>0</v>
      </c>
      <c r="X158" s="51">
        <v>0</v>
      </c>
      <c r="Y158" s="51">
        <v>0</v>
      </c>
      <c r="Z158" s="51">
        <v>0</v>
      </c>
      <c r="AA158" s="51">
        <v>0</v>
      </c>
      <c r="AB158" s="51">
        <v>0</v>
      </c>
      <c r="AC158" s="51">
        <v>0</v>
      </c>
      <c r="AD158" s="51">
        <v>0</v>
      </c>
      <c r="AE158" s="51">
        <v>0</v>
      </c>
      <c r="AF158" s="51">
        <v>0</v>
      </c>
      <c r="AG158" s="51">
        <v>0</v>
      </c>
      <c r="AH158" s="52">
        <f>IF(Testing!D158="Tank",1,0)</f>
        <v>0</v>
      </c>
      <c r="AI158" s="52">
        <f>IF(Testing!D158="BMP",1,0)</f>
        <v>0</v>
      </c>
      <c r="AJ158" s="52">
        <f>IF(Testing!D158="BTR",1,0)</f>
        <v>0</v>
      </c>
      <c r="AK158" s="52">
        <f>IF(Testing!D158="Self Propelled Artillery",1,0)</f>
        <v>0</v>
      </c>
      <c r="AL158" s="53">
        <f>IF(Testing!D158="Air Defense",1,0)</f>
        <v>0</v>
      </c>
      <c r="AM158" s="53">
        <f>IF(Testing!D158="MT_LB",1,0)</f>
        <v>1</v>
      </c>
      <c r="AN158" s="52">
        <f>IF(Testing!D158="BMD",1,0)</f>
        <v>0</v>
      </c>
      <c r="AO158" s="52">
        <f>IF('Course-Grain Only Test'!C158="Tank",1,0)</f>
        <v>0</v>
      </c>
      <c r="AP158" s="52">
        <f>IF('Course-Grain Only Test'!C158="BMP",1,0)</f>
        <v>0</v>
      </c>
      <c r="AQ158" s="52">
        <f>IF('Course-Grain Only Test'!C158="BTR",1,0)</f>
        <v>0</v>
      </c>
      <c r="AR158" s="52">
        <f>IF('Course-Grain Only Test'!C158="Self Propelled Artillery",1,0)</f>
        <v>0</v>
      </c>
      <c r="AS158" s="52">
        <f>IF('Course-Grain Only Test'!C158="Air Defense",1,0)</f>
        <v>0</v>
      </c>
      <c r="AT158" s="52">
        <f>IF('Course-Grain Only Test'!C158="MT_LB",1,0)</f>
        <v>1</v>
      </c>
      <c r="AU158" s="52">
        <f>IF('Course-Grain Only Test'!C158="BMD",1,0)</f>
        <v>0</v>
      </c>
      <c r="AV158" s="52">
        <v>1</v>
      </c>
      <c r="AW158" s="52">
        <v>1</v>
      </c>
      <c r="AX158" s="52">
        <v>1</v>
      </c>
      <c r="AY158" s="52">
        <f t="shared" si="0"/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1</v>
      </c>
      <c r="BE158" s="52">
        <f>IF(AND(Testing!D158 = "Tank", 'Course-Grain Only Test'!C158 &lt;&gt; "Tank"),1,0)</f>
        <v>0</v>
      </c>
      <c r="BF158" s="52">
        <f>IF(AND(Testing!D158 = "BMP", 'Course-Grain Only Test'!C158 &lt;&gt; "BMP"),1,0)</f>
        <v>0</v>
      </c>
      <c r="BG158" s="52">
        <f>IF(AND(Testing!D158 = "BTR", 'Course-Grain Only Test'!C158 &lt;&gt; "BTR"),1,0)</f>
        <v>0</v>
      </c>
      <c r="BH158" s="52">
        <f>IF(AND(Testing!D158 = "Self Propelled Artilley", 'Course-Grain Only Test'!C158 &lt;&gt; "Self Propelled Artillery"),1,0)</f>
        <v>0</v>
      </c>
      <c r="BI158" s="52">
        <f>IF(AND(Testing!D158 = "Air Defense", 'Course-Grain Only Test'!C158 &lt;&gt; "Air Defense"),1,0)</f>
        <v>0</v>
      </c>
      <c r="BJ158" s="52">
        <f>IF(AND(Testing!D158 = "MT_LB", 'Course-Grain Only Test'!C158 &lt;&gt; "MT_LB"),1,0)</f>
        <v>0</v>
      </c>
      <c r="BK158" s="52">
        <f>IF(AND(Testing!D158 = "BMD", 'Course-Grain Only Test'!C158 &lt;&gt; "BMD"),1,0)</f>
        <v>0</v>
      </c>
      <c r="BL158" s="52">
        <f>IF(Testing!E158="2S19_MSTA",1,0)</f>
        <v>0</v>
      </c>
      <c r="BM158" s="54">
        <f>IF(Testing!E158="30N6E",1,0)</f>
        <v>0</v>
      </c>
      <c r="BN158" s="52">
        <f>IF(Testing!E158="BM-30",1,0)</f>
        <v>0</v>
      </c>
      <c r="BO158" s="52">
        <f>IF(Testing!E158="BMD",1,0)</f>
        <v>0</v>
      </c>
      <c r="BP158" s="52">
        <f>IF(Testing!E158="BMP-1",1,0)</f>
        <v>0</v>
      </c>
      <c r="BQ158" s="52">
        <f>IF(Testing!E158="BMP-2",1,0)</f>
        <v>0</v>
      </c>
      <c r="BR158" s="52">
        <f>IF(Testing!E158="BMP-T15",1,0)</f>
        <v>0</v>
      </c>
      <c r="BS158" s="54">
        <f>IF(Testing!E158="BRDM",1,0)</f>
        <v>0</v>
      </c>
      <c r="BT158" s="54">
        <f>IF(Testing!E158="BTR-60",1,0)</f>
        <v>0</v>
      </c>
      <c r="BU158" s="52">
        <f>IF(Testing!E158="BTR-70",1,0)</f>
        <v>0</v>
      </c>
      <c r="BV158" s="52">
        <f>IF(Testing!E158="BTR-80",1,0)</f>
        <v>0</v>
      </c>
      <c r="BW158" s="52">
        <f>IF(Testing!E158="D-30",1,0)</f>
        <v>0</v>
      </c>
      <c r="BX158" s="52">
        <f>IF(Testing!E158="Iskander",1,0)</f>
        <v>0</v>
      </c>
      <c r="BY158" s="52">
        <f>IF(Testing!E158="MT_LB",1,0)</f>
        <v>1</v>
      </c>
      <c r="BZ158" s="52">
        <f>IF(Testing!E158="Pantsir-S1",1,0)</f>
        <v>0</v>
      </c>
      <c r="CA158" s="52">
        <f>IF(Testing!E158="Rs-24",1,0)</f>
        <v>0</v>
      </c>
      <c r="CB158" s="52">
        <f>IF(Testing!E158="T-14",1,0)</f>
        <v>0</v>
      </c>
      <c r="CC158" s="52">
        <f>IF(Testing!E158="T-62",1,0)</f>
        <v>0</v>
      </c>
      <c r="CD158" s="52">
        <f>IF(Testing!E158="T-64",1,0)</f>
        <v>0</v>
      </c>
      <c r="CE158" s="52">
        <f>IF(Testing!E158="T-72",1,0)</f>
        <v>0</v>
      </c>
      <c r="CF158" s="52">
        <f>IF(Testing!E158="T-80",1,0)</f>
        <v>0</v>
      </c>
      <c r="CG158" s="52">
        <f>IF(Testing!E158="T-90",1,0)</f>
        <v>0</v>
      </c>
      <c r="CH158" s="52">
        <f>IF(Testing!E158="Tornado",1,0)</f>
        <v>0</v>
      </c>
      <c r="CI158" s="52">
        <f>IF(Testing!E158="TOS-1",1,0)</f>
        <v>0</v>
      </c>
    </row>
    <row r="159" spans="1:87" ht="15">
      <c r="A159" s="49" t="s">
        <v>1728</v>
      </c>
      <c r="B159" s="50">
        <v>0</v>
      </c>
      <c r="C159" s="50">
        <v>1</v>
      </c>
      <c r="D159" s="50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1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  <c r="AC159" s="51">
        <v>0</v>
      </c>
      <c r="AD159" s="51">
        <v>0</v>
      </c>
      <c r="AE159" s="51">
        <v>0</v>
      </c>
      <c r="AF159" s="51">
        <v>0</v>
      </c>
      <c r="AG159" s="51">
        <v>0</v>
      </c>
      <c r="AH159" s="52">
        <f>IF(Testing!D159="Tank",1,0)</f>
        <v>0</v>
      </c>
      <c r="AI159" s="52">
        <f>IF(Testing!D159="BMP",1,0)</f>
        <v>0</v>
      </c>
      <c r="AJ159" s="52">
        <f>IF(Testing!D159="BTR",1,0)</f>
        <v>0</v>
      </c>
      <c r="AK159" s="52">
        <f>IF(Testing!D159="Self Propelled Artillery",1,0)</f>
        <v>0</v>
      </c>
      <c r="AL159" s="53">
        <f>IF(Testing!D159="Air Defense",1,0)</f>
        <v>0</v>
      </c>
      <c r="AM159" s="53">
        <f>IF(Testing!D159="MT_LB",1,0)</f>
        <v>1</v>
      </c>
      <c r="AN159" s="52">
        <f>IF(Testing!D159="BMD",1,0)</f>
        <v>0</v>
      </c>
      <c r="AO159" s="52">
        <f>IF('Course-Grain Only Test'!C159="Tank",1,0)</f>
        <v>0</v>
      </c>
      <c r="AP159" s="52">
        <f>IF('Course-Grain Only Test'!C159="BMP",1,0)</f>
        <v>0</v>
      </c>
      <c r="AQ159" s="52">
        <f>IF('Course-Grain Only Test'!C159="BTR",1,0)</f>
        <v>0</v>
      </c>
      <c r="AR159" s="52">
        <f>IF('Course-Grain Only Test'!C159="Self Propelled Artillery",1,0)</f>
        <v>0</v>
      </c>
      <c r="AS159" s="52">
        <f>IF('Course-Grain Only Test'!C159="Air Defense",1,0)</f>
        <v>0</v>
      </c>
      <c r="AT159" s="52">
        <f>IF('Course-Grain Only Test'!C159="MT_LB",1,0)</f>
        <v>1</v>
      </c>
      <c r="AU159" s="52">
        <f>IF('Course-Grain Only Test'!C159="BMD",1,0)</f>
        <v>0</v>
      </c>
      <c r="AV159" s="52">
        <v>1</v>
      </c>
      <c r="AW159" s="52">
        <v>1</v>
      </c>
      <c r="AX159" s="52">
        <v>1</v>
      </c>
      <c r="AY159" s="52">
        <f t="shared" si="0"/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1</v>
      </c>
      <c r="BE159" s="52">
        <f>IF(AND(Testing!D159 = "Tank", 'Course-Grain Only Test'!C159 &lt;&gt; "Tank"),1,0)</f>
        <v>0</v>
      </c>
      <c r="BF159" s="52">
        <f>IF(AND(Testing!D159 = "BMP", 'Course-Grain Only Test'!C159 &lt;&gt; "BMP"),1,0)</f>
        <v>0</v>
      </c>
      <c r="BG159" s="52">
        <f>IF(AND(Testing!D159 = "BTR", 'Course-Grain Only Test'!C159 &lt;&gt; "BTR"),1,0)</f>
        <v>0</v>
      </c>
      <c r="BH159" s="52">
        <f>IF(AND(Testing!D159 = "Self Propelled Artilley", 'Course-Grain Only Test'!C159 &lt;&gt; "Self Propelled Artillery"),1,0)</f>
        <v>0</v>
      </c>
      <c r="BI159" s="52">
        <f>IF(AND(Testing!D159 = "Air Defense", 'Course-Grain Only Test'!C159 &lt;&gt; "Air Defense"),1,0)</f>
        <v>0</v>
      </c>
      <c r="BJ159" s="52">
        <f>IF(AND(Testing!D159 = "MT_LB", 'Course-Grain Only Test'!C159 &lt;&gt; "MT_LB"),1,0)</f>
        <v>0</v>
      </c>
      <c r="BK159" s="52">
        <f>IF(AND(Testing!D159 = "BMD", 'Course-Grain Only Test'!C159 &lt;&gt; "BMD"),1,0)</f>
        <v>0</v>
      </c>
      <c r="BL159" s="52">
        <f>IF(Testing!E159="2S19_MSTA",1,0)</f>
        <v>0</v>
      </c>
      <c r="BM159" s="54">
        <f>IF(Testing!E159="30N6E",1,0)</f>
        <v>0</v>
      </c>
      <c r="BN159" s="52">
        <f>IF(Testing!E159="BM-30",1,0)</f>
        <v>0</v>
      </c>
      <c r="BO159" s="52">
        <f>IF(Testing!E159="BMD",1,0)</f>
        <v>0</v>
      </c>
      <c r="BP159" s="52">
        <f>IF(Testing!E159="BMP-1",1,0)</f>
        <v>0</v>
      </c>
      <c r="BQ159" s="52">
        <f>IF(Testing!E159="BMP-2",1,0)</f>
        <v>0</v>
      </c>
      <c r="BR159" s="52">
        <f>IF(Testing!E159="BMP-T15",1,0)</f>
        <v>0</v>
      </c>
      <c r="BS159" s="54">
        <f>IF(Testing!E159="BRDM",1,0)</f>
        <v>0</v>
      </c>
      <c r="BT159" s="54">
        <f>IF(Testing!E159="BTR-60",1,0)</f>
        <v>0</v>
      </c>
      <c r="BU159" s="52">
        <f>IF(Testing!E159="BTR-70",1,0)</f>
        <v>0</v>
      </c>
      <c r="BV159" s="52">
        <f>IF(Testing!E159="BTR-80",1,0)</f>
        <v>0</v>
      </c>
      <c r="BW159" s="52">
        <f>IF(Testing!E159="D-30",1,0)</f>
        <v>0</v>
      </c>
      <c r="BX159" s="52">
        <f>IF(Testing!E159="Iskander",1,0)</f>
        <v>0</v>
      </c>
      <c r="BY159" s="52">
        <f>IF(Testing!E159="MT_LB",1,0)</f>
        <v>1</v>
      </c>
      <c r="BZ159" s="52">
        <f>IF(Testing!E159="Pantsir-S1",1,0)</f>
        <v>0</v>
      </c>
      <c r="CA159" s="52">
        <f>IF(Testing!E159="Rs-24",1,0)</f>
        <v>0</v>
      </c>
      <c r="CB159" s="52">
        <f>IF(Testing!E159="T-14",1,0)</f>
        <v>0</v>
      </c>
      <c r="CC159" s="52">
        <f>IF(Testing!E159="T-62",1,0)</f>
        <v>0</v>
      </c>
      <c r="CD159" s="52">
        <f>IF(Testing!E159="T-64",1,0)</f>
        <v>0</v>
      </c>
      <c r="CE159" s="52">
        <f>IF(Testing!E159="T-72",1,0)</f>
        <v>0</v>
      </c>
      <c r="CF159" s="52">
        <f>IF(Testing!E159="T-80",1,0)</f>
        <v>0</v>
      </c>
      <c r="CG159" s="52">
        <f>IF(Testing!E159="T-90",1,0)</f>
        <v>0</v>
      </c>
      <c r="CH159" s="52">
        <f>IF(Testing!E159="Tornado",1,0)</f>
        <v>0</v>
      </c>
      <c r="CI159" s="52">
        <f>IF(Testing!E159="TOS-1",1,0)</f>
        <v>0</v>
      </c>
    </row>
    <row r="160" spans="1:87" ht="15">
      <c r="A160" s="49" t="s">
        <v>1729</v>
      </c>
      <c r="B160" s="50">
        <v>0</v>
      </c>
      <c r="C160" s="50">
        <v>1</v>
      </c>
      <c r="D160" s="50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1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  <c r="AC160" s="51">
        <v>0</v>
      </c>
      <c r="AD160" s="51">
        <v>0</v>
      </c>
      <c r="AE160" s="51">
        <v>0</v>
      </c>
      <c r="AF160" s="51">
        <v>0</v>
      </c>
      <c r="AG160" s="51">
        <v>0</v>
      </c>
      <c r="AH160" s="52">
        <f>IF(Testing!D160="Tank",1,0)</f>
        <v>0</v>
      </c>
      <c r="AI160" s="52">
        <f>IF(Testing!D160="BMP",1,0)</f>
        <v>0</v>
      </c>
      <c r="AJ160" s="52">
        <f>IF(Testing!D160="BTR",1,0)</f>
        <v>0</v>
      </c>
      <c r="AK160" s="52">
        <f>IF(Testing!D160="Self Propelled Artillery",1,0)</f>
        <v>0</v>
      </c>
      <c r="AL160" s="53">
        <f>IF(Testing!D160="Air Defense",1,0)</f>
        <v>0</v>
      </c>
      <c r="AM160" s="53">
        <f>IF(Testing!D160="MT_LB",1,0)</f>
        <v>1</v>
      </c>
      <c r="AN160" s="52">
        <f>IF(Testing!D160="BMD",1,0)</f>
        <v>0</v>
      </c>
      <c r="AO160" s="52">
        <f>IF('Course-Grain Only Test'!C160="Tank",1,0)</f>
        <v>0</v>
      </c>
      <c r="AP160" s="52">
        <f>IF('Course-Grain Only Test'!C160="BMP",1,0)</f>
        <v>0</v>
      </c>
      <c r="AQ160" s="52">
        <f>IF('Course-Grain Only Test'!C160="BTR",1,0)</f>
        <v>0</v>
      </c>
      <c r="AR160" s="52">
        <f>IF('Course-Grain Only Test'!C160="Self Propelled Artillery",1,0)</f>
        <v>0</v>
      </c>
      <c r="AS160" s="52">
        <f>IF('Course-Grain Only Test'!C160="Air Defense",1,0)</f>
        <v>0</v>
      </c>
      <c r="AT160" s="52">
        <f>IF('Course-Grain Only Test'!C160="MT_LB",1,0)</f>
        <v>1</v>
      </c>
      <c r="AU160" s="52">
        <f>IF('Course-Grain Only Test'!C160="BMD",1,0)</f>
        <v>0</v>
      </c>
      <c r="AV160" s="52">
        <v>1</v>
      </c>
      <c r="AW160" s="52">
        <v>1</v>
      </c>
      <c r="AX160" s="52">
        <v>1</v>
      </c>
      <c r="AY160" s="52">
        <f t="shared" si="0"/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1</v>
      </c>
      <c r="BE160" s="52">
        <f>IF(AND(Testing!D160 = "Tank", 'Course-Grain Only Test'!C160 &lt;&gt; "Tank"),1,0)</f>
        <v>0</v>
      </c>
      <c r="BF160" s="52">
        <f>IF(AND(Testing!D160 = "BMP", 'Course-Grain Only Test'!C160 &lt;&gt; "BMP"),1,0)</f>
        <v>0</v>
      </c>
      <c r="BG160" s="52">
        <f>IF(AND(Testing!D160 = "BTR", 'Course-Grain Only Test'!C160 &lt;&gt; "BTR"),1,0)</f>
        <v>0</v>
      </c>
      <c r="BH160" s="52">
        <f>IF(AND(Testing!D160 = "Self Propelled Artilley", 'Course-Grain Only Test'!C160 &lt;&gt; "Self Propelled Artillery"),1,0)</f>
        <v>0</v>
      </c>
      <c r="BI160" s="52">
        <f>IF(AND(Testing!D160 = "Air Defense", 'Course-Grain Only Test'!C160 &lt;&gt; "Air Defense"),1,0)</f>
        <v>0</v>
      </c>
      <c r="BJ160" s="52">
        <f>IF(AND(Testing!D160 = "MT_LB", 'Course-Grain Only Test'!C160 &lt;&gt; "MT_LB"),1,0)</f>
        <v>0</v>
      </c>
      <c r="BK160" s="52">
        <f>IF(AND(Testing!D160 = "BMD", 'Course-Grain Only Test'!C160 &lt;&gt; "BMD"),1,0)</f>
        <v>0</v>
      </c>
      <c r="BL160" s="52">
        <f>IF(Testing!E160="2S19_MSTA",1,0)</f>
        <v>0</v>
      </c>
      <c r="BM160" s="54">
        <f>IF(Testing!E160="30N6E",1,0)</f>
        <v>0</v>
      </c>
      <c r="BN160" s="52">
        <f>IF(Testing!E160="BM-30",1,0)</f>
        <v>0</v>
      </c>
      <c r="BO160" s="52">
        <f>IF(Testing!E160="BMD",1,0)</f>
        <v>0</v>
      </c>
      <c r="BP160" s="52">
        <f>IF(Testing!E160="BMP-1",1,0)</f>
        <v>0</v>
      </c>
      <c r="BQ160" s="52">
        <f>IF(Testing!E160="BMP-2",1,0)</f>
        <v>0</v>
      </c>
      <c r="BR160" s="52">
        <f>IF(Testing!E160="BMP-T15",1,0)</f>
        <v>0</v>
      </c>
      <c r="BS160" s="54">
        <f>IF(Testing!E160="BRDM",1,0)</f>
        <v>0</v>
      </c>
      <c r="BT160" s="54">
        <f>IF(Testing!E160="BTR-60",1,0)</f>
        <v>0</v>
      </c>
      <c r="BU160" s="52">
        <f>IF(Testing!E160="BTR-70",1,0)</f>
        <v>0</v>
      </c>
      <c r="BV160" s="52">
        <f>IF(Testing!E160="BTR-80",1,0)</f>
        <v>0</v>
      </c>
      <c r="BW160" s="52">
        <f>IF(Testing!E160="D-30",1,0)</f>
        <v>0</v>
      </c>
      <c r="BX160" s="52">
        <f>IF(Testing!E160="Iskander",1,0)</f>
        <v>0</v>
      </c>
      <c r="BY160" s="52">
        <f>IF(Testing!E160="MT_LB",1,0)</f>
        <v>1</v>
      </c>
      <c r="BZ160" s="52">
        <f>IF(Testing!E160="Pantsir-S1",1,0)</f>
        <v>0</v>
      </c>
      <c r="CA160" s="52">
        <f>IF(Testing!E160="Rs-24",1,0)</f>
        <v>0</v>
      </c>
      <c r="CB160" s="52">
        <f>IF(Testing!E160="T-14",1,0)</f>
        <v>0</v>
      </c>
      <c r="CC160" s="52">
        <f>IF(Testing!E160="T-62",1,0)</f>
        <v>0</v>
      </c>
      <c r="CD160" s="52">
        <f>IF(Testing!E160="T-64",1,0)</f>
        <v>0</v>
      </c>
      <c r="CE160" s="52">
        <f>IF(Testing!E160="T-72",1,0)</f>
        <v>0</v>
      </c>
      <c r="CF160" s="52">
        <f>IF(Testing!E160="T-80",1,0)</f>
        <v>0</v>
      </c>
      <c r="CG160" s="52">
        <f>IF(Testing!E160="T-90",1,0)</f>
        <v>0</v>
      </c>
      <c r="CH160" s="52">
        <f>IF(Testing!E160="Tornado",1,0)</f>
        <v>0</v>
      </c>
      <c r="CI160" s="52">
        <f>IF(Testing!E160="TOS-1",1,0)</f>
        <v>0</v>
      </c>
    </row>
    <row r="161" spans="1:87" ht="15">
      <c r="A161" s="49" t="s">
        <v>1730</v>
      </c>
      <c r="B161" s="50">
        <v>0</v>
      </c>
      <c r="C161" s="50">
        <v>1</v>
      </c>
      <c r="D161" s="50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1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  <c r="AC161" s="51">
        <v>0</v>
      </c>
      <c r="AD161" s="51">
        <v>0</v>
      </c>
      <c r="AE161" s="51">
        <v>0</v>
      </c>
      <c r="AF161" s="51">
        <v>0</v>
      </c>
      <c r="AG161" s="51">
        <v>0</v>
      </c>
      <c r="AH161" s="52">
        <f>IF(Testing!D161="Tank",1,0)</f>
        <v>0</v>
      </c>
      <c r="AI161" s="52">
        <f>IF(Testing!D161="BMP",1,0)</f>
        <v>0</v>
      </c>
      <c r="AJ161" s="52">
        <f>IF(Testing!D161="BTR",1,0)</f>
        <v>0</v>
      </c>
      <c r="AK161" s="52">
        <f>IF(Testing!D161="Self Propelled Artillery",1,0)</f>
        <v>0</v>
      </c>
      <c r="AL161" s="53">
        <f>IF(Testing!D161="Air Defense",1,0)</f>
        <v>0</v>
      </c>
      <c r="AM161" s="53">
        <f>IF(Testing!D161="MT_LB",1,0)</f>
        <v>1</v>
      </c>
      <c r="AN161" s="52">
        <f>IF(Testing!D161="BMD",1,0)</f>
        <v>0</v>
      </c>
      <c r="AO161" s="52">
        <f>IF('Course-Grain Only Test'!C161="Tank",1,0)</f>
        <v>0</v>
      </c>
      <c r="AP161" s="52">
        <f>IF('Course-Grain Only Test'!C161="BMP",1,0)</f>
        <v>0</v>
      </c>
      <c r="AQ161" s="52">
        <f>IF('Course-Grain Only Test'!C161="BTR",1,0)</f>
        <v>0</v>
      </c>
      <c r="AR161" s="52">
        <f>IF('Course-Grain Only Test'!C161="Self Propelled Artillery",1,0)</f>
        <v>0</v>
      </c>
      <c r="AS161" s="52">
        <f>IF('Course-Grain Only Test'!C161="Air Defense",1,0)</f>
        <v>0</v>
      </c>
      <c r="AT161" s="52">
        <f>IF('Course-Grain Only Test'!C161="MT_LB",1,0)</f>
        <v>1</v>
      </c>
      <c r="AU161" s="52">
        <f>IF('Course-Grain Only Test'!C161="BMD",1,0)</f>
        <v>0</v>
      </c>
      <c r="AV161" s="52">
        <v>1</v>
      </c>
      <c r="AW161" s="52">
        <v>1</v>
      </c>
      <c r="AX161" s="52">
        <v>1</v>
      </c>
      <c r="AY161" s="52">
        <f t="shared" si="0"/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1</v>
      </c>
      <c r="BE161" s="52">
        <f>IF(AND(Testing!D161 = "Tank", 'Course-Grain Only Test'!C161 &lt;&gt; "Tank"),1,0)</f>
        <v>0</v>
      </c>
      <c r="BF161" s="52">
        <f>IF(AND(Testing!D161 = "BMP", 'Course-Grain Only Test'!C161 &lt;&gt; "BMP"),1,0)</f>
        <v>0</v>
      </c>
      <c r="BG161" s="52">
        <f>IF(AND(Testing!D161 = "BTR", 'Course-Grain Only Test'!C161 &lt;&gt; "BTR"),1,0)</f>
        <v>0</v>
      </c>
      <c r="BH161" s="52">
        <f>IF(AND(Testing!D161 = "Self Propelled Artilley", 'Course-Grain Only Test'!C161 &lt;&gt; "Self Propelled Artillery"),1,0)</f>
        <v>0</v>
      </c>
      <c r="BI161" s="52">
        <f>IF(AND(Testing!D161 = "Air Defense", 'Course-Grain Only Test'!C161 &lt;&gt; "Air Defense"),1,0)</f>
        <v>0</v>
      </c>
      <c r="BJ161" s="52">
        <f>IF(AND(Testing!D161 = "MT_LB", 'Course-Grain Only Test'!C161 &lt;&gt; "MT_LB"),1,0)</f>
        <v>0</v>
      </c>
      <c r="BK161" s="52">
        <f>IF(AND(Testing!D161 = "BMD", 'Course-Grain Only Test'!C161 &lt;&gt; "BMD"),1,0)</f>
        <v>0</v>
      </c>
      <c r="BL161" s="52">
        <f>IF(Testing!E161="2S19_MSTA",1,0)</f>
        <v>0</v>
      </c>
      <c r="BM161" s="54">
        <f>IF(Testing!E161="30N6E",1,0)</f>
        <v>0</v>
      </c>
      <c r="BN161" s="52">
        <f>IF(Testing!E161="BM-30",1,0)</f>
        <v>0</v>
      </c>
      <c r="BO161" s="52">
        <f>IF(Testing!E161="BMD",1,0)</f>
        <v>0</v>
      </c>
      <c r="BP161" s="52">
        <f>IF(Testing!E161="BMP-1",1,0)</f>
        <v>0</v>
      </c>
      <c r="BQ161" s="52">
        <f>IF(Testing!E161="BMP-2",1,0)</f>
        <v>0</v>
      </c>
      <c r="BR161" s="52">
        <f>IF(Testing!E161="BMP-T15",1,0)</f>
        <v>0</v>
      </c>
      <c r="BS161" s="54">
        <f>IF(Testing!E161="BRDM",1,0)</f>
        <v>0</v>
      </c>
      <c r="BT161" s="54">
        <f>IF(Testing!E161="BTR-60",1,0)</f>
        <v>0</v>
      </c>
      <c r="BU161" s="52">
        <f>IF(Testing!E161="BTR-70",1,0)</f>
        <v>0</v>
      </c>
      <c r="BV161" s="52">
        <f>IF(Testing!E161="BTR-80",1,0)</f>
        <v>0</v>
      </c>
      <c r="BW161" s="52">
        <f>IF(Testing!E161="D-30",1,0)</f>
        <v>0</v>
      </c>
      <c r="BX161" s="52">
        <f>IF(Testing!E161="Iskander",1,0)</f>
        <v>0</v>
      </c>
      <c r="BY161" s="52">
        <f>IF(Testing!E161="MT_LB",1,0)</f>
        <v>1</v>
      </c>
      <c r="BZ161" s="52">
        <f>IF(Testing!E161="Pantsir-S1",1,0)</f>
        <v>0</v>
      </c>
      <c r="CA161" s="52">
        <f>IF(Testing!E161="Rs-24",1,0)</f>
        <v>0</v>
      </c>
      <c r="CB161" s="52">
        <f>IF(Testing!E161="T-14",1,0)</f>
        <v>0</v>
      </c>
      <c r="CC161" s="52">
        <f>IF(Testing!E161="T-62",1,0)</f>
        <v>0</v>
      </c>
      <c r="CD161" s="52">
        <f>IF(Testing!E161="T-64",1,0)</f>
        <v>0</v>
      </c>
      <c r="CE161" s="52">
        <f>IF(Testing!E161="T-72",1,0)</f>
        <v>0</v>
      </c>
      <c r="CF161" s="52">
        <f>IF(Testing!E161="T-80",1,0)</f>
        <v>0</v>
      </c>
      <c r="CG161" s="52">
        <f>IF(Testing!E161="T-90",1,0)</f>
        <v>0</v>
      </c>
      <c r="CH161" s="52">
        <f>IF(Testing!E161="Tornado",1,0)</f>
        <v>0</v>
      </c>
      <c r="CI161" s="52">
        <f>IF(Testing!E161="TOS-1",1,0)</f>
        <v>0</v>
      </c>
    </row>
    <row r="162" spans="1:87" ht="15">
      <c r="A162" s="49" t="s">
        <v>1731</v>
      </c>
      <c r="B162" s="50">
        <v>0</v>
      </c>
      <c r="C162" s="50">
        <v>1</v>
      </c>
      <c r="D162" s="50">
        <v>0</v>
      </c>
      <c r="E162" s="51">
        <v>0</v>
      </c>
      <c r="F162" s="51">
        <v>0</v>
      </c>
      <c r="G162" s="51">
        <v>0</v>
      </c>
      <c r="H162" s="51">
        <v>0</v>
      </c>
      <c r="I162" s="51">
        <v>1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  <c r="AC162" s="51">
        <v>0</v>
      </c>
      <c r="AD162" s="51">
        <v>0</v>
      </c>
      <c r="AE162" s="51">
        <v>0</v>
      </c>
      <c r="AF162" s="51">
        <v>0</v>
      </c>
      <c r="AG162" s="51">
        <v>0</v>
      </c>
      <c r="AH162" s="52">
        <f>IF(Testing!D162="Tank",1,0)</f>
        <v>0</v>
      </c>
      <c r="AI162" s="52">
        <f>IF(Testing!D162="BMP",1,0)</f>
        <v>0</v>
      </c>
      <c r="AJ162" s="52">
        <f>IF(Testing!D162="BTR",1,0)</f>
        <v>0</v>
      </c>
      <c r="AK162" s="52">
        <f>IF(Testing!D162="Self Propelled Artillery",1,0)</f>
        <v>0</v>
      </c>
      <c r="AL162" s="53">
        <f>IF(Testing!D162="Air Defense",1,0)</f>
        <v>0</v>
      </c>
      <c r="AM162" s="53">
        <f>IF(Testing!D162="MT_LB",1,0)</f>
        <v>1</v>
      </c>
      <c r="AN162" s="52">
        <f>IF(Testing!D162="BMD",1,0)</f>
        <v>0</v>
      </c>
      <c r="AO162" s="52">
        <f>IF('Course-Grain Only Test'!C162="Tank",1,0)</f>
        <v>0</v>
      </c>
      <c r="AP162" s="52">
        <f>IF('Course-Grain Only Test'!C162="BMP",1,0)</f>
        <v>0</v>
      </c>
      <c r="AQ162" s="52">
        <f>IF('Course-Grain Only Test'!C162="BTR",1,0)</f>
        <v>0</v>
      </c>
      <c r="AR162" s="52">
        <f>IF('Course-Grain Only Test'!C162="Self Propelled Artillery",1,0)</f>
        <v>0</v>
      </c>
      <c r="AS162" s="52">
        <f>IF('Course-Grain Only Test'!C162="Air Defense",1,0)</f>
        <v>0</v>
      </c>
      <c r="AT162" s="52">
        <f>IF('Course-Grain Only Test'!C162="MT_LB",1,0)</f>
        <v>1</v>
      </c>
      <c r="AU162" s="52">
        <f>IF('Course-Grain Only Test'!C162="BMD",1,0)</f>
        <v>0</v>
      </c>
      <c r="AV162" s="52">
        <v>1</v>
      </c>
      <c r="AW162" s="52">
        <v>1</v>
      </c>
      <c r="AX162" s="52">
        <v>1</v>
      </c>
      <c r="AY162" s="52">
        <f t="shared" si="0"/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1</v>
      </c>
      <c r="BE162" s="52">
        <f>IF(AND(Testing!D162 = "Tank", 'Course-Grain Only Test'!C162 &lt;&gt; "Tank"),1,0)</f>
        <v>0</v>
      </c>
      <c r="BF162" s="52">
        <f>IF(AND(Testing!D162 = "BMP", 'Course-Grain Only Test'!C162 &lt;&gt; "BMP"),1,0)</f>
        <v>0</v>
      </c>
      <c r="BG162" s="52">
        <f>IF(AND(Testing!D162 = "BTR", 'Course-Grain Only Test'!C162 &lt;&gt; "BTR"),1,0)</f>
        <v>0</v>
      </c>
      <c r="BH162" s="52">
        <f>IF(AND(Testing!D162 = "Self Propelled Artilley", 'Course-Grain Only Test'!C162 &lt;&gt; "Self Propelled Artillery"),1,0)</f>
        <v>0</v>
      </c>
      <c r="BI162" s="52">
        <f>IF(AND(Testing!D162 = "Air Defense", 'Course-Grain Only Test'!C162 &lt;&gt; "Air Defense"),1,0)</f>
        <v>0</v>
      </c>
      <c r="BJ162" s="52">
        <f>IF(AND(Testing!D162 = "MT_LB", 'Course-Grain Only Test'!C162 &lt;&gt; "MT_LB"),1,0)</f>
        <v>0</v>
      </c>
      <c r="BK162" s="52">
        <f>IF(AND(Testing!D162 = "BMD", 'Course-Grain Only Test'!C162 &lt;&gt; "BMD"),1,0)</f>
        <v>0</v>
      </c>
      <c r="BL162" s="52">
        <f>IF(Testing!E162="2S19_MSTA",1,0)</f>
        <v>0</v>
      </c>
      <c r="BM162" s="54">
        <f>IF(Testing!E162="30N6E",1,0)</f>
        <v>0</v>
      </c>
      <c r="BN162" s="52">
        <f>IF(Testing!E162="BM-30",1,0)</f>
        <v>0</v>
      </c>
      <c r="BO162" s="52">
        <f>IF(Testing!E162="BMD",1,0)</f>
        <v>0</v>
      </c>
      <c r="BP162" s="52">
        <f>IF(Testing!E162="BMP-1",1,0)</f>
        <v>0</v>
      </c>
      <c r="BQ162" s="52">
        <f>IF(Testing!E162="BMP-2",1,0)</f>
        <v>0</v>
      </c>
      <c r="BR162" s="52">
        <f>IF(Testing!E162="BMP-T15",1,0)</f>
        <v>0</v>
      </c>
      <c r="BS162" s="54">
        <f>IF(Testing!E162="BRDM",1,0)</f>
        <v>0</v>
      </c>
      <c r="BT162" s="54">
        <f>IF(Testing!E162="BTR-60",1,0)</f>
        <v>0</v>
      </c>
      <c r="BU162" s="52">
        <f>IF(Testing!E162="BTR-70",1,0)</f>
        <v>0</v>
      </c>
      <c r="BV162" s="52">
        <f>IF(Testing!E162="BTR-80",1,0)</f>
        <v>0</v>
      </c>
      <c r="BW162" s="52">
        <f>IF(Testing!E162="D-30",1,0)</f>
        <v>0</v>
      </c>
      <c r="BX162" s="52">
        <f>IF(Testing!E162="Iskander",1,0)</f>
        <v>0</v>
      </c>
      <c r="BY162" s="52">
        <f>IF(Testing!E162="MT_LB",1,0)</f>
        <v>1</v>
      </c>
      <c r="BZ162" s="52">
        <f>IF(Testing!E162="Pantsir-S1",1,0)</f>
        <v>0</v>
      </c>
      <c r="CA162" s="52">
        <f>IF(Testing!E162="Rs-24",1,0)</f>
        <v>0</v>
      </c>
      <c r="CB162" s="52">
        <f>IF(Testing!E162="T-14",1,0)</f>
        <v>0</v>
      </c>
      <c r="CC162" s="52">
        <f>IF(Testing!E162="T-62",1,0)</f>
        <v>0</v>
      </c>
      <c r="CD162" s="52">
        <f>IF(Testing!E162="T-64",1,0)</f>
        <v>0</v>
      </c>
      <c r="CE162" s="52">
        <f>IF(Testing!E162="T-72",1,0)</f>
        <v>0</v>
      </c>
      <c r="CF162" s="52">
        <f>IF(Testing!E162="T-80",1,0)</f>
        <v>0</v>
      </c>
      <c r="CG162" s="52">
        <f>IF(Testing!E162="T-90",1,0)</f>
        <v>0</v>
      </c>
      <c r="CH162" s="52">
        <f>IF(Testing!E162="Tornado",1,0)</f>
        <v>0</v>
      </c>
      <c r="CI162" s="52">
        <f>IF(Testing!E162="TOS-1",1,0)</f>
        <v>0</v>
      </c>
    </row>
    <row r="163" spans="1:87" ht="15">
      <c r="A163" s="49" t="s">
        <v>1737</v>
      </c>
      <c r="B163" s="50">
        <v>1</v>
      </c>
      <c r="C163" s="50">
        <v>0</v>
      </c>
      <c r="D163" s="50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1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1</v>
      </c>
      <c r="Z163" s="51">
        <v>0</v>
      </c>
      <c r="AA163" s="51">
        <v>0</v>
      </c>
      <c r="AB163" s="51">
        <v>0</v>
      </c>
      <c r="AC163" s="51">
        <v>0</v>
      </c>
      <c r="AD163" s="51">
        <v>0</v>
      </c>
      <c r="AE163" s="51">
        <v>0</v>
      </c>
      <c r="AF163" s="51">
        <v>0</v>
      </c>
      <c r="AG163" s="51">
        <v>0</v>
      </c>
      <c r="AH163" s="52">
        <f>IF(Testing!D163="Tank",1,0)</f>
        <v>0</v>
      </c>
      <c r="AI163" s="52">
        <f>IF(Testing!D163="BMP",1,0)</f>
        <v>0</v>
      </c>
      <c r="AJ163" s="52">
        <f>IF(Testing!D163="BTR",1,0)</f>
        <v>0</v>
      </c>
      <c r="AK163" s="52">
        <f>IF(Testing!D163="Self Propelled Artillery",1,0)</f>
        <v>1</v>
      </c>
      <c r="AL163" s="53">
        <f>IF(Testing!D163="Air Defense",1,0)</f>
        <v>0</v>
      </c>
      <c r="AM163" s="53">
        <f>IF(Testing!D163="MT_LB",1,0)</f>
        <v>0</v>
      </c>
      <c r="AN163" s="52">
        <f>IF(Testing!D163="BMD",1,0)</f>
        <v>0</v>
      </c>
      <c r="AO163" s="52">
        <f>IF('Course-Grain Only Test'!C163="Tank",1,0)</f>
        <v>0</v>
      </c>
      <c r="AP163" s="52">
        <f>IF('Course-Grain Only Test'!C163="BMP",1,0)</f>
        <v>0</v>
      </c>
      <c r="AQ163" s="52">
        <f>IF('Course-Grain Only Test'!C163="BTR",1,0)</f>
        <v>0</v>
      </c>
      <c r="AR163" s="52">
        <f>IF('Course-Grain Only Test'!C163="Self Propelled Artillery",1,0)</f>
        <v>1</v>
      </c>
      <c r="AS163" s="52">
        <f>IF('Course-Grain Only Test'!C163="Air Defense",1,0)</f>
        <v>0</v>
      </c>
      <c r="AT163" s="52">
        <f>IF('Course-Grain Only Test'!C163="MT_LB",1,0)</f>
        <v>0</v>
      </c>
      <c r="AU163" s="52">
        <f>IF('Course-Grain Only Test'!C163="BMD",1,0)</f>
        <v>0</v>
      </c>
      <c r="AV163" s="52">
        <v>1</v>
      </c>
      <c r="AW163" s="52">
        <v>0</v>
      </c>
      <c r="AX163" s="52">
        <v>1</v>
      </c>
      <c r="AY163" s="52">
        <f t="shared" si="0"/>
        <v>1</v>
      </c>
      <c r="AZ163" s="52">
        <v>1</v>
      </c>
      <c r="BA163" s="52">
        <v>0</v>
      </c>
      <c r="BB163" s="52">
        <v>1</v>
      </c>
      <c r="BC163" s="52">
        <v>0</v>
      </c>
      <c r="BD163" s="52">
        <v>0</v>
      </c>
      <c r="BE163" s="52">
        <f>IF(AND(Testing!D163 = "Tank", 'Course-Grain Only Test'!C163 &lt;&gt; "Tank"),1,0)</f>
        <v>0</v>
      </c>
      <c r="BF163" s="52">
        <f>IF(AND(Testing!D163 = "BMP", 'Course-Grain Only Test'!C163 &lt;&gt; "BMP"),1,0)</f>
        <v>0</v>
      </c>
      <c r="BG163" s="52">
        <f>IF(AND(Testing!D163 = "BTR", 'Course-Grain Only Test'!C163 &lt;&gt; "BTR"),1,0)</f>
        <v>0</v>
      </c>
      <c r="BH163" s="52">
        <f>IF(AND(Testing!D163 = "Self Propelled Artilley", 'Course-Grain Only Test'!C163 &lt;&gt; "Self Propelled Artillery"),1,0)</f>
        <v>0</v>
      </c>
      <c r="BI163" s="52">
        <f>IF(AND(Testing!D163 = "Air Defense", 'Course-Grain Only Test'!C163 &lt;&gt; "Air Defense"),1,0)</f>
        <v>0</v>
      </c>
      <c r="BJ163" s="52">
        <f>IF(AND(Testing!D163 = "MT_LB", 'Course-Grain Only Test'!C163 &lt;&gt; "MT_LB"),1,0)</f>
        <v>0</v>
      </c>
      <c r="BK163" s="52">
        <f>IF(AND(Testing!D163 = "BMD", 'Course-Grain Only Test'!C163 &lt;&gt; "BMD"),1,0)</f>
        <v>0</v>
      </c>
      <c r="BL163" s="52">
        <f>IF(Testing!E163="2S19_MSTA",1,0)</f>
        <v>0</v>
      </c>
      <c r="BM163" s="54">
        <f>IF(Testing!E163="30N6E",1,0)</f>
        <v>0</v>
      </c>
      <c r="BN163" s="52">
        <f>IF(Testing!E163="BM-30",1,0)</f>
        <v>1</v>
      </c>
      <c r="BO163" s="52">
        <f>IF(Testing!E163="BMD",1,0)</f>
        <v>0</v>
      </c>
      <c r="BP163" s="52">
        <f>IF(Testing!E163="BMP-1",1,0)</f>
        <v>0</v>
      </c>
      <c r="BQ163" s="52">
        <f>IF(Testing!E163="BMP-2",1,0)</f>
        <v>0</v>
      </c>
      <c r="BR163" s="52">
        <f>IF(Testing!E163="BMP-T15",1,0)</f>
        <v>0</v>
      </c>
      <c r="BS163" s="54">
        <f>IF(Testing!E163="BRDM",1,0)</f>
        <v>0</v>
      </c>
      <c r="BT163" s="54">
        <f>IF(Testing!E163="BTR-60",1,0)</f>
        <v>0</v>
      </c>
      <c r="BU163" s="52">
        <f>IF(Testing!E163="BTR-70",1,0)</f>
        <v>0</v>
      </c>
      <c r="BV163" s="52">
        <f>IF(Testing!E163="BTR-80",1,0)</f>
        <v>0</v>
      </c>
      <c r="BW163" s="52">
        <f>IF(Testing!E163="D-30",1,0)</f>
        <v>0</v>
      </c>
      <c r="BX163" s="52">
        <f>IF(Testing!E163="Iskander",1,0)</f>
        <v>0</v>
      </c>
      <c r="BY163" s="52">
        <f>IF(Testing!E163="MT_LB",1,0)</f>
        <v>0</v>
      </c>
      <c r="BZ163" s="52">
        <f>IF(Testing!E163="Pantsir-S1",1,0)</f>
        <v>0</v>
      </c>
      <c r="CA163" s="52">
        <f>IF(Testing!E163="Rs-24",1,0)</f>
        <v>0</v>
      </c>
      <c r="CB163" s="52">
        <f>IF(Testing!E163="T-14",1,0)</f>
        <v>0</v>
      </c>
      <c r="CC163" s="52">
        <f>IF(Testing!E163="T-62",1,0)</f>
        <v>0</v>
      </c>
      <c r="CD163" s="52">
        <f>IF(Testing!E163="T-64",1,0)</f>
        <v>0</v>
      </c>
      <c r="CE163" s="52">
        <f>IF(Testing!E163="T-72",1,0)</f>
        <v>0</v>
      </c>
      <c r="CF163" s="52">
        <f>IF(Testing!E163="T-80",1,0)</f>
        <v>0</v>
      </c>
      <c r="CG163" s="52">
        <f>IF(Testing!E163="T-90",1,0)</f>
        <v>0</v>
      </c>
      <c r="CH163" s="52">
        <f>IF(Testing!E163="Tornado",1,0)</f>
        <v>0</v>
      </c>
      <c r="CI163" s="52">
        <f>IF(Testing!E163="TOS-1",1,0)</f>
        <v>0</v>
      </c>
    </row>
    <row r="164" spans="1:87" ht="15">
      <c r="A164" s="49" t="s">
        <v>1588</v>
      </c>
      <c r="B164" s="50">
        <v>1</v>
      </c>
      <c r="C164" s="50">
        <v>0</v>
      </c>
      <c r="D164" s="50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1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1</v>
      </c>
      <c r="Z164" s="51">
        <v>0</v>
      </c>
      <c r="AA164" s="51">
        <v>0</v>
      </c>
      <c r="AB164" s="51">
        <v>0</v>
      </c>
      <c r="AC164" s="51">
        <v>0</v>
      </c>
      <c r="AD164" s="51">
        <v>0</v>
      </c>
      <c r="AE164" s="51">
        <v>0</v>
      </c>
      <c r="AF164" s="51">
        <v>0</v>
      </c>
      <c r="AG164" s="51">
        <v>0</v>
      </c>
      <c r="AH164" s="52">
        <f>IF(Testing!D164="Tank",1,0)</f>
        <v>0</v>
      </c>
      <c r="AI164" s="52">
        <f>IF(Testing!D164="BMP",1,0)</f>
        <v>0</v>
      </c>
      <c r="AJ164" s="52">
        <f>IF(Testing!D164="BTR",1,0)</f>
        <v>0</v>
      </c>
      <c r="AK164" s="52">
        <f>IF(Testing!D164="Self Propelled Artillery",1,0)</f>
        <v>1</v>
      </c>
      <c r="AL164" s="53">
        <f>IF(Testing!D164="Air Defense",1,0)</f>
        <v>0</v>
      </c>
      <c r="AM164" s="53">
        <f>IF(Testing!D164="MT_LB",1,0)</f>
        <v>0</v>
      </c>
      <c r="AN164" s="52">
        <f>IF(Testing!D164="BMD",1,0)</f>
        <v>0</v>
      </c>
      <c r="AO164" s="52">
        <f>IF('Course-Grain Only Test'!C164="Tank",1,0)</f>
        <v>1</v>
      </c>
      <c r="AP164" s="52">
        <f>IF('Course-Grain Only Test'!C164="BMP",1,0)</f>
        <v>0</v>
      </c>
      <c r="AQ164" s="52">
        <f>IF('Course-Grain Only Test'!C164="BTR",1,0)</f>
        <v>0</v>
      </c>
      <c r="AR164" s="52">
        <f>IF('Course-Grain Only Test'!C164="Self Propelled Artillery",1,0)</f>
        <v>0</v>
      </c>
      <c r="AS164" s="52">
        <f>IF('Course-Grain Only Test'!C164="Air Defense",1,0)</f>
        <v>0</v>
      </c>
      <c r="AT164" s="52">
        <f>IF('Course-Grain Only Test'!C164="MT_LB",1,0)</f>
        <v>0</v>
      </c>
      <c r="AU164" s="52">
        <f>IF('Course-Grain Only Test'!C164="BMD",1,0)</f>
        <v>0</v>
      </c>
      <c r="AV164" s="52">
        <v>1</v>
      </c>
      <c r="AW164" s="52">
        <v>0</v>
      </c>
      <c r="AX164" s="52">
        <v>0</v>
      </c>
      <c r="AY164" s="52">
        <f t="shared" si="0"/>
        <v>1</v>
      </c>
      <c r="AZ164" s="52">
        <v>1</v>
      </c>
      <c r="BA164" s="52">
        <v>0</v>
      </c>
      <c r="BB164" s="52">
        <v>1</v>
      </c>
      <c r="BC164" s="52">
        <v>0</v>
      </c>
      <c r="BD164" s="52">
        <v>0</v>
      </c>
      <c r="BE164" s="52">
        <f>IF(AND(Testing!D164 = "Tank", 'Course-Grain Only Test'!C164 &lt;&gt; "Tank"),1,0)</f>
        <v>0</v>
      </c>
      <c r="BF164" s="52">
        <f>IF(AND(Testing!D164 = "BMP", 'Course-Grain Only Test'!C164 &lt;&gt; "BMP"),1,0)</f>
        <v>0</v>
      </c>
      <c r="BG164" s="52">
        <f>IF(AND(Testing!D164 = "BTR", 'Course-Grain Only Test'!C164 &lt;&gt; "BTR"),1,0)</f>
        <v>0</v>
      </c>
      <c r="BH164" s="52">
        <f>IF(AND(Testing!D164 = "Self Propelled Artilley", 'Course-Grain Only Test'!C164 &lt;&gt; "Self Propelled Artillery"),1,0)</f>
        <v>0</v>
      </c>
      <c r="BI164" s="52">
        <f>IF(AND(Testing!D164 = "Air Defense", 'Course-Grain Only Test'!C164 &lt;&gt; "Air Defense"),1,0)</f>
        <v>0</v>
      </c>
      <c r="BJ164" s="52">
        <f>IF(AND(Testing!D164 = "MT_LB", 'Course-Grain Only Test'!C164 &lt;&gt; "MT_LB"),1,0)</f>
        <v>0</v>
      </c>
      <c r="BK164" s="52">
        <f>IF(AND(Testing!D164 = "BMD", 'Course-Grain Only Test'!C164 &lt;&gt; "BMD"),1,0)</f>
        <v>0</v>
      </c>
      <c r="BL164" s="52">
        <f>IF(Testing!E164="2S19_MSTA",1,0)</f>
        <v>0</v>
      </c>
      <c r="BM164" s="54">
        <f>IF(Testing!E164="30N6E",1,0)</f>
        <v>0</v>
      </c>
      <c r="BN164" s="52">
        <f>IF(Testing!E164="BM-30",1,0)</f>
        <v>1</v>
      </c>
      <c r="BO164" s="52">
        <f>IF(Testing!E164="BMD",1,0)</f>
        <v>0</v>
      </c>
      <c r="BP164" s="52">
        <f>IF(Testing!E164="BMP-1",1,0)</f>
        <v>0</v>
      </c>
      <c r="BQ164" s="52">
        <f>IF(Testing!E164="BMP-2",1,0)</f>
        <v>0</v>
      </c>
      <c r="BR164" s="52">
        <f>IF(Testing!E164="BMP-T15",1,0)</f>
        <v>0</v>
      </c>
      <c r="BS164" s="54">
        <f>IF(Testing!E164="BRDM",1,0)</f>
        <v>0</v>
      </c>
      <c r="BT164" s="54">
        <f>IF(Testing!E164="BTR-60",1,0)</f>
        <v>0</v>
      </c>
      <c r="BU164" s="52">
        <f>IF(Testing!E164="BTR-70",1,0)</f>
        <v>0</v>
      </c>
      <c r="BV164" s="52">
        <f>IF(Testing!E164="BTR-80",1,0)</f>
        <v>0</v>
      </c>
      <c r="BW164" s="52">
        <f>IF(Testing!E164="D-30",1,0)</f>
        <v>0</v>
      </c>
      <c r="BX164" s="52">
        <f>IF(Testing!E164="Iskander",1,0)</f>
        <v>0</v>
      </c>
      <c r="BY164" s="52">
        <f>IF(Testing!E164="MT_LB",1,0)</f>
        <v>0</v>
      </c>
      <c r="BZ164" s="52">
        <f>IF(Testing!E164="Pantsir-S1",1,0)</f>
        <v>0</v>
      </c>
      <c r="CA164" s="52">
        <f>IF(Testing!E164="Rs-24",1,0)</f>
        <v>0</v>
      </c>
      <c r="CB164" s="52">
        <f>IF(Testing!E164="T-14",1,0)</f>
        <v>0</v>
      </c>
      <c r="CC164" s="52">
        <f>IF(Testing!E164="T-62",1,0)</f>
        <v>0</v>
      </c>
      <c r="CD164" s="52">
        <f>IF(Testing!E164="T-64",1,0)</f>
        <v>0</v>
      </c>
      <c r="CE164" s="52">
        <f>IF(Testing!E164="T-72",1,0)</f>
        <v>0</v>
      </c>
      <c r="CF164" s="52">
        <f>IF(Testing!E164="T-80",1,0)</f>
        <v>0</v>
      </c>
      <c r="CG164" s="52">
        <f>IF(Testing!E164="T-90",1,0)</f>
        <v>0</v>
      </c>
      <c r="CH164" s="52">
        <f>IF(Testing!E164="Tornado",1,0)</f>
        <v>0</v>
      </c>
      <c r="CI164" s="52">
        <f>IF(Testing!E164="TOS-1",1,0)</f>
        <v>0</v>
      </c>
    </row>
    <row r="165" spans="1:87" ht="15">
      <c r="A165" s="49" t="s">
        <v>1589</v>
      </c>
      <c r="B165" s="50">
        <v>1</v>
      </c>
      <c r="C165" s="50">
        <v>0</v>
      </c>
      <c r="D165" s="50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1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1</v>
      </c>
      <c r="Z165" s="51">
        <v>0</v>
      </c>
      <c r="AA165" s="51">
        <v>0</v>
      </c>
      <c r="AB165" s="51">
        <v>0</v>
      </c>
      <c r="AC165" s="51">
        <v>0</v>
      </c>
      <c r="AD165" s="51">
        <v>0</v>
      </c>
      <c r="AE165" s="51">
        <v>0</v>
      </c>
      <c r="AF165" s="51">
        <v>0</v>
      </c>
      <c r="AG165" s="51">
        <v>0</v>
      </c>
      <c r="AH165" s="52">
        <f>IF(Testing!D165="Tank",1,0)</f>
        <v>1</v>
      </c>
      <c r="AI165" s="52">
        <f>IF(Testing!D165="BMP",1,0)</f>
        <v>0</v>
      </c>
      <c r="AJ165" s="52">
        <f>IF(Testing!D165="BTR",1,0)</f>
        <v>0</v>
      </c>
      <c r="AK165" s="52">
        <f>IF(Testing!D165="Self Propelled Artillery",1,0)</f>
        <v>0</v>
      </c>
      <c r="AL165" s="53">
        <f>IF(Testing!D165="Air Defense",1,0)</f>
        <v>0</v>
      </c>
      <c r="AM165" s="53">
        <f>IF(Testing!D165="MT_LB",1,0)</f>
        <v>0</v>
      </c>
      <c r="AN165" s="52">
        <f>IF(Testing!D165="BMD",1,0)</f>
        <v>0</v>
      </c>
      <c r="AO165" s="52">
        <f>IF('Course-Grain Only Test'!C165="Tank",1,0)</f>
        <v>0</v>
      </c>
      <c r="AP165" s="52">
        <f>IF('Course-Grain Only Test'!C165="BMP",1,0)</f>
        <v>0</v>
      </c>
      <c r="AQ165" s="52">
        <f>IF('Course-Grain Only Test'!C165="BTR",1,0)</f>
        <v>0</v>
      </c>
      <c r="AR165" s="52">
        <f>IF('Course-Grain Only Test'!C165="Self Propelled Artillery",1,0)</f>
        <v>1</v>
      </c>
      <c r="AS165" s="52">
        <f>IF('Course-Grain Only Test'!C165="Air Defense",1,0)</f>
        <v>0</v>
      </c>
      <c r="AT165" s="52">
        <f>IF('Course-Grain Only Test'!C165="MT_LB",1,0)</f>
        <v>0</v>
      </c>
      <c r="AU165" s="52">
        <f>IF('Course-Grain Only Test'!C165="BMD",1,0)</f>
        <v>0</v>
      </c>
      <c r="AV165" s="52">
        <v>0</v>
      </c>
      <c r="AW165" s="52">
        <v>0</v>
      </c>
      <c r="AX165" s="52">
        <v>1</v>
      </c>
      <c r="AY165" s="52">
        <f t="shared" si="0"/>
        <v>1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f>IF(AND(Testing!D165 = "Tank", 'Course-Grain Only Test'!C165 &lt;&gt; "Tank"),1,0)</f>
        <v>1</v>
      </c>
      <c r="BF165" s="52">
        <f>IF(AND(Testing!D165 = "BMP", 'Course-Grain Only Test'!C165 &lt;&gt; "BMP"),1,0)</f>
        <v>0</v>
      </c>
      <c r="BG165" s="52">
        <f>IF(AND(Testing!D165 = "BTR", 'Course-Grain Only Test'!C165 &lt;&gt; "BTR"),1,0)</f>
        <v>0</v>
      </c>
      <c r="BH165" s="52">
        <f>IF(AND(Testing!D165 = "Self Propelled Artilley", 'Course-Grain Only Test'!C165 &lt;&gt; "Self Propelled Artillery"),1,0)</f>
        <v>0</v>
      </c>
      <c r="BI165" s="52">
        <f>IF(AND(Testing!D165 = "Air Defense", 'Course-Grain Only Test'!C165 &lt;&gt; "Air Defense"),1,0)</f>
        <v>0</v>
      </c>
      <c r="BJ165" s="52">
        <f>IF(AND(Testing!D165 = "MT_LB", 'Course-Grain Only Test'!C165 &lt;&gt; "MT_LB"),1,0)</f>
        <v>0</v>
      </c>
      <c r="BK165" s="52">
        <f>IF(AND(Testing!D165 = "BMD", 'Course-Grain Only Test'!C165 &lt;&gt; "BMD"),1,0)</f>
        <v>0</v>
      </c>
      <c r="BL165" s="52">
        <f>IF(Testing!E165="2S19_MSTA",1,0)</f>
        <v>0</v>
      </c>
      <c r="BM165" s="54">
        <f>IF(Testing!E165="30N6E",1,0)</f>
        <v>0</v>
      </c>
      <c r="BN165" s="52">
        <f>IF(Testing!E165="BM-30",1,0)</f>
        <v>0</v>
      </c>
      <c r="BO165" s="52">
        <f>IF(Testing!E165="BMD",1,0)</f>
        <v>0</v>
      </c>
      <c r="BP165" s="52">
        <f>IF(Testing!E165="BMP-1",1,0)</f>
        <v>0</v>
      </c>
      <c r="BQ165" s="52">
        <f>IF(Testing!E165="BMP-2",1,0)</f>
        <v>0</v>
      </c>
      <c r="BR165" s="52">
        <f>IF(Testing!E165="BMP-T15",1,0)</f>
        <v>0</v>
      </c>
      <c r="BS165" s="54">
        <f>IF(Testing!E165="BRDM",1,0)</f>
        <v>0</v>
      </c>
      <c r="BT165" s="54">
        <f>IF(Testing!E165="BTR-60",1,0)</f>
        <v>0</v>
      </c>
      <c r="BU165" s="52">
        <f>IF(Testing!E165="BTR-70",1,0)</f>
        <v>0</v>
      </c>
      <c r="BV165" s="52">
        <f>IF(Testing!E165="BTR-80",1,0)</f>
        <v>0</v>
      </c>
      <c r="BW165" s="52">
        <f>IF(Testing!E165="D-30",1,0)</f>
        <v>0</v>
      </c>
      <c r="BX165" s="52">
        <f>IF(Testing!E165="Iskander",1,0)</f>
        <v>0</v>
      </c>
      <c r="BY165" s="52">
        <f>IF(Testing!E165="MT_LB",1,0)</f>
        <v>0</v>
      </c>
      <c r="BZ165" s="52">
        <f>IF(Testing!E165="Pantsir-S1",1,0)</f>
        <v>0</v>
      </c>
      <c r="CA165" s="52">
        <f>IF(Testing!E165="Rs-24",1,0)</f>
        <v>0</v>
      </c>
      <c r="CB165" s="52">
        <f>IF(Testing!E165="T-14",1,0)</f>
        <v>0</v>
      </c>
      <c r="CC165" s="52">
        <f>IF(Testing!E165="T-62",1,0)</f>
        <v>0</v>
      </c>
      <c r="CD165" s="52">
        <f>IF(Testing!E165="T-64",1,0)</f>
        <v>0</v>
      </c>
      <c r="CE165" s="52">
        <f>IF(Testing!E165="T-72",1,0)</f>
        <v>0</v>
      </c>
      <c r="CF165" s="52">
        <f>IF(Testing!E165="T-80",1,0)</f>
        <v>0</v>
      </c>
      <c r="CG165" s="52">
        <f>IF(Testing!E165="T-90",1,0)</f>
        <v>1</v>
      </c>
      <c r="CH165" s="52">
        <f>IF(Testing!E165="Tornado",1,0)</f>
        <v>0</v>
      </c>
      <c r="CI165" s="52">
        <f>IF(Testing!E165="TOS-1",1,0)</f>
        <v>0</v>
      </c>
    </row>
    <row r="166" spans="1:87" ht="15">
      <c r="A166" s="49" t="s">
        <v>1738</v>
      </c>
      <c r="B166" s="50">
        <v>1</v>
      </c>
      <c r="C166" s="50">
        <v>0</v>
      </c>
      <c r="D166" s="50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1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1</v>
      </c>
      <c r="Z166" s="51">
        <v>0</v>
      </c>
      <c r="AA166" s="51">
        <v>0</v>
      </c>
      <c r="AB166" s="51">
        <v>0</v>
      </c>
      <c r="AC166" s="51">
        <v>0</v>
      </c>
      <c r="AD166" s="51">
        <v>0</v>
      </c>
      <c r="AE166" s="51">
        <v>0</v>
      </c>
      <c r="AF166" s="51">
        <v>0</v>
      </c>
      <c r="AG166" s="51">
        <v>0</v>
      </c>
      <c r="AH166" s="52">
        <f>IF(Testing!D166="Tank",1,0)</f>
        <v>0</v>
      </c>
      <c r="AI166" s="52">
        <f>IF(Testing!D166="BMP",1,0)</f>
        <v>0</v>
      </c>
      <c r="AJ166" s="52">
        <f>IF(Testing!D166="BTR",1,0)</f>
        <v>0</v>
      </c>
      <c r="AK166" s="52">
        <f>IF(Testing!D166="Self Propelled Artillery",1,0)</f>
        <v>1</v>
      </c>
      <c r="AL166" s="53">
        <f>IF(Testing!D166="Air Defense",1,0)</f>
        <v>0</v>
      </c>
      <c r="AM166" s="53">
        <f>IF(Testing!D166="MT_LB",1,0)</f>
        <v>0</v>
      </c>
      <c r="AN166" s="52">
        <f>IF(Testing!D166="BMD",1,0)</f>
        <v>0</v>
      </c>
      <c r="AO166" s="52">
        <f>IF('Course-Grain Only Test'!C166="Tank",1,0)</f>
        <v>0</v>
      </c>
      <c r="AP166" s="52">
        <f>IF('Course-Grain Only Test'!C166="BMP",1,0)</f>
        <v>0</v>
      </c>
      <c r="AQ166" s="52">
        <f>IF('Course-Grain Only Test'!C166="BTR",1,0)</f>
        <v>0</v>
      </c>
      <c r="AR166" s="52">
        <f>IF('Course-Grain Only Test'!C166="Self Propelled Artillery",1,0)</f>
        <v>1</v>
      </c>
      <c r="AS166" s="52">
        <f>IF('Course-Grain Only Test'!C166="Air Defense",1,0)</f>
        <v>0</v>
      </c>
      <c r="AT166" s="52">
        <f>IF('Course-Grain Only Test'!C166="MT_LB",1,0)</f>
        <v>0</v>
      </c>
      <c r="AU166" s="52">
        <f>IF('Course-Grain Only Test'!C166="BMD",1,0)</f>
        <v>0</v>
      </c>
      <c r="AV166" s="52">
        <v>1</v>
      </c>
      <c r="AW166" s="52">
        <v>0</v>
      </c>
      <c r="AX166" s="52">
        <v>1</v>
      </c>
      <c r="AY166" s="52">
        <f t="shared" si="0"/>
        <v>1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f>IF(AND(Testing!D166 = "Tank", 'Course-Grain Only Test'!C166 &lt;&gt; "Tank"),1,0)</f>
        <v>0</v>
      </c>
      <c r="BF166" s="52">
        <f>IF(AND(Testing!D166 = "BMP", 'Course-Grain Only Test'!C166 &lt;&gt; "BMP"),1,0)</f>
        <v>0</v>
      </c>
      <c r="BG166" s="52">
        <f>IF(AND(Testing!D166 = "BTR", 'Course-Grain Only Test'!C166 &lt;&gt; "BTR"),1,0)</f>
        <v>0</v>
      </c>
      <c r="BH166" s="52">
        <f>IF(AND(Testing!D166 = "Self Propelled Artilley", 'Course-Grain Only Test'!C166 &lt;&gt; "Self Propelled Artillery"),1,0)</f>
        <v>0</v>
      </c>
      <c r="BI166" s="52">
        <f>IF(AND(Testing!D166 = "Air Defense", 'Course-Grain Only Test'!C166 &lt;&gt; "Air Defense"),1,0)</f>
        <v>0</v>
      </c>
      <c r="BJ166" s="52">
        <f>IF(AND(Testing!D166 = "MT_LB", 'Course-Grain Only Test'!C166 &lt;&gt; "MT_LB"),1,0)</f>
        <v>0</v>
      </c>
      <c r="BK166" s="52">
        <f>IF(AND(Testing!D166 = "BMD", 'Course-Grain Only Test'!C166 &lt;&gt; "BMD"),1,0)</f>
        <v>0</v>
      </c>
      <c r="BL166" s="52">
        <f>IF(Testing!E166="2S19_MSTA",1,0)</f>
        <v>0</v>
      </c>
      <c r="BM166" s="54">
        <f>IF(Testing!E166="30N6E",1,0)</f>
        <v>0</v>
      </c>
      <c r="BN166" s="52">
        <f>IF(Testing!E166="BM-30",1,0)</f>
        <v>0</v>
      </c>
      <c r="BO166" s="52">
        <f>IF(Testing!E166="BMD",1,0)</f>
        <v>0</v>
      </c>
      <c r="BP166" s="52">
        <f>IF(Testing!E166="BMP-1",1,0)</f>
        <v>0</v>
      </c>
      <c r="BQ166" s="52">
        <f>IF(Testing!E166="BMP-2",1,0)</f>
        <v>0</v>
      </c>
      <c r="BR166" s="52">
        <f>IF(Testing!E166="BMP-T15",1,0)</f>
        <v>0</v>
      </c>
      <c r="BS166" s="54">
        <f>IF(Testing!E166="BRDM",1,0)</f>
        <v>0</v>
      </c>
      <c r="BT166" s="54">
        <f>IF(Testing!E166="BTR-60",1,0)</f>
        <v>0</v>
      </c>
      <c r="BU166" s="52">
        <f>IF(Testing!E166="BTR-70",1,0)</f>
        <v>0</v>
      </c>
      <c r="BV166" s="52">
        <f>IF(Testing!E166="BTR-80",1,0)</f>
        <v>0</v>
      </c>
      <c r="BW166" s="52">
        <f>IF(Testing!E166="D-30",1,0)</f>
        <v>0</v>
      </c>
      <c r="BX166" s="52">
        <f>IF(Testing!E166="Iskander",1,0)</f>
        <v>0</v>
      </c>
      <c r="BY166" s="52">
        <f>IF(Testing!E166="MT_LB",1,0)</f>
        <v>0</v>
      </c>
      <c r="BZ166" s="52">
        <f>IF(Testing!E166="Pantsir-S1",1,0)</f>
        <v>0</v>
      </c>
      <c r="CA166" s="52">
        <f>IF(Testing!E166="Rs-24",1,0)</f>
        <v>0</v>
      </c>
      <c r="CB166" s="52">
        <f>IF(Testing!E166="T-14",1,0)</f>
        <v>0</v>
      </c>
      <c r="CC166" s="52">
        <f>IF(Testing!E166="T-62",1,0)</f>
        <v>0</v>
      </c>
      <c r="CD166" s="52">
        <f>IF(Testing!E166="T-64",1,0)</f>
        <v>0</v>
      </c>
      <c r="CE166" s="52">
        <f>IF(Testing!E166="T-72",1,0)</f>
        <v>0</v>
      </c>
      <c r="CF166" s="52">
        <f>IF(Testing!E166="T-80",1,0)</f>
        <v>0</v>
      </c>
      <c r="CG166" s="52">
        <f>IF(Testing!E166="T-90",1,0)</f>
        <v>0</v>
      </c>
      <c r="CH166" s="52">
        <f>IF(Testing!E166="Tornado",1,0)</f>
        <v>0</v>
      </c>
      <c r="CI166" s="52">
        <f>IF(Testing!E166="TOS-1",1,0)</f>
        <v>1</v>
      </c>
    </row>
    <row r="167" spans="1:87" ht="15">
      <c r="A167" s="49" t="s">
        <v>1605</v>
      </c>
      <c r="B167" s="50">
        <v>1</v>
      </c>
      <c r="C167" s="50">
        <v>0</v>
      </c>
      <c r="D167" s="50">
        <v>0</v>
      </c>
      <c r="E167" s="51">
        <v>1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1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  <c r="AC167" s="51">
        <v>0</v>
      </c>
      <c r="AD167" s="51">
        <v>0</v>
      </c>
      <c r="AE167" s="51">
        <v>0</v>
      </c>
      <c r="AF167" s="51">
        <v>0</v>
      </c>
      <c r="AG167" s="51">
        <v>0</v>
      </c>
      <c r="AH167" s="52">
        <f>IF(Testing!D167="Tank",1,0)</f>
        <v>0</v>
      </c>
      <c r="AI167" s="52">
        <f>IF(Testing!D167="BMP",1,0)</f>
        <v>0</v>
      </c>
      <c r="AJ167" s="52">
        <f>IF(Testing!D167="BTR",1,0)</f>
        <v>0</v>
      </c>
      <c r="AK167" s="52">
        <f>IF(Testing!D167="Self Propelled Artillery",1,0)</f>
        <v>0</v>
      </c>
      <c r="AL167" s="53">
        <f>IF(Testing!D167="Air Defense",1,0)</f>
        <v>1</v>
      </c>
      <c r="AM167" s="53">
        <f>IF(Testing!D167="MT_LB",1,0)</f>
        <v>0</v>
      </c>
      <c r="AN167" s="52">
        <f>IF(Testing!D167="BMD",1,0)</f>
        <v>0</v>
      </c>
      <c r="AO167" s="52">
        <f>IF('Course-Grain Only Test'!C167="Tank",1,0)</f>
        <v>0</v>
      </c>
      <c r="AP167" s="52">
        <f>IF('Course-Grain Only Test'!C167="BMP",1,0)</f>
        <v>0</v>
      </c>
      <c r="AQ167" s="52">
        <f>IF('Course-Grain Only Test'!C167="BTR",1,0)</f>
        <v>0</v>
      </c>
      <c r="AR167" s="52">
        <f>IF('Course-Grain Only Test'!C167="Self Propelled Artillery",1,0)</f>
        <v>0</v>
      </c>
      <c r="AS167" s="52">
        <f>IF('Course-Grain Only Test'!C167="Air Defense",1,0)</f>
        <v>1</v>
      </c>
      <c r="AT167" s="52">
        <f>IF('Course-Grain Only Test'!C167="MT_LB",1,0)</f>
        <v>0</v>
      </c>
      <c r="AU167" s="52">
        <f>IF('Course-Grain Only Test'!C167="BMD",1,0)</f>
        <v>0</v>
      </c>
      <c r="AV167" s="52">
        <v>1</v>
      </c>
      <c r="AW167" s="52">
        <v>0</v>
      </c>
      <c r="AX167" s="52">
        <v>1</v>
      </c>
      <c r="AY167" s="52">
        <f t="shared" si="0"/>
        <v>1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f>IF(AND(Testing!D167 = "Tank", 'Course-Grain Only Test'!C167 &lt;&gt; "Tank"),1,0)</f>
        <v>0</v>
      </c>
      <c r="BF167" s="52">
        <f>IF(AND(Testing!D167 = "BMP", 'Course-Grain Only Test'!C167 &lt;&gt; "BMP"),1,0)</f>
        <v>0</v>
      </c>
      <c r="BG167" s="52">
        <f>IF(AND(Testing!D167 = "BTR", 'Course-Grain Only Test'!C167 &lt;&gt; "BTR"),1,0)</f>
        <v>0</v>
      </c>
      <c r="BH167" s="52">
        <f>IF(AND(Testing!D167 = "Self Propelled Artilley", 'Course-Grain Only Test'!C167 &lt;&gt; "Self Propelled Artillery"),1,0)</f>
        <v>0</v>
      </c>
      <c r="BI167" s="52">
        <f>IF(AND(Testing!D167 = "Air Defense", 'Course-Grain Only Test'!C167 &lt;&gt; "Air Defense"),1,0)</f>
        <v>0</v>
      </c>
      <c r="BJ167" s="52">
        <f>IF(AND(Testing!D167 = "MT_LB", 'Course-Grain Only Test'!C167 &lt;&gt; "MT_LB"),1,0)</f>
        <v>0</v>
      </c>
      <c r="BK167" s="52">
        <f>IF(AND(Testing!D167 = "BMD", 'Course-Grain Only Test'!C167 &lt;&gt; "BMD"),1,0)</f>
        <v>0</v>
      </c>
      <c r="BL167" s="52">
        <f>IF(Testing!E167="2S19_MSTA",1,0)</f>
        <v>0</v>
      </c>
      <c r="BM167" s="54">
        <f>IF(Testing!E167="30N6E",1,0)</f>
        <v>0</v>
      </c>
      <c r="BN167" s="52">
        <f>IF(Testing!E167="BM-30",1,0)</f>
        <v>0</v>
      </c>
      <c r="BO167" s="52">
        <f>IF(Testing!E167="BMD",1,0)</f>
        <v>0</v>
      </c>
      <c r="BP167" s="52">
        <f>IF(Testing!E167="BMP-1",1,0)</f>
        <v>0</v>
      </c>
      <c r="BQ167" s="52">
        <f>IF(Testing!E167="BMP-2",1,0)</f>
        <v>0</v>
      </c>
      <c r="BR167" s="52">
        <f>IF(Testing!E167="BMP-T15",1,0)</f>
        <v>0</v>
      </c>
      <c r="BS167" s="54">
        <f>IF(Testing!E167="BRDM",1,0)</f>
        <v>0</v>
      </c>
      <c r="BT167" s="54">
        <f>IF(Testing!E167="BTR-60",1,0)</f>
        <v>0</v>
      </c>
      <c r="BU167" s="52">
        <f>IF(Testing!E167="BTR-70",1,0)</f>
        <v>0</v>
      </c>
      <c r="BV167" s="52">
        <f>IF(Testing!E167="BTR-80",1,0)</f>
        <v>0</v>
      </c>
      <c r="BW167" s="52">
        <f>IF(Testing!E167="D-30",1,0)</f>
        <v>0</v>
      </c>
      <c r="BX167" s="52">
        <f>IF(Testing!E167="Iskander",1,0)</f>
        <v>0</v>
      </c>
      <c r="BY167" s="52">
        <f>IF(Testing!E167="MT_LB",1,0)</f>
        <v>0</v>
      </c>
      <c r="BZ167" s="52">
        <f>IF(Testing!E167="Pantsir-S1",1,0)</f>
        <v>0</v>
      </c>
      <c r="CA167" s="52">
        <f>IF(Testing!E167="Rs-24",1,0)</f>
        <v>1</v>
      </c>
      <c r="CB167" s="52">
        <f>IF(Testing!E167="T-14",1,0)</f>
        <v>0</v>
      </c>
      <c r="CC167" s="52">
        <f>IF(Testing!E167="T-62",1,0)</f>
        <v>0</v>
      </c>
      <c r="CD167" s="52">
        <f>IF(Testing!E167="T-64",1,0)</f>
        <v>0</v>
      </c>
      <c r="CE167" s="52">
        <f>IF(Testing!E167="T-72",1,0)</f>
        <v>0</v>
      </c>
      <c r="CF167" s="52">
        <f>IF(Testing!E167="T-80",1,0)</f>
        <v>0</v>
      </c>
      <c r="CG167" s="52">
        <f>IF(Testing!E167="T-90",1,0)</f>
        <v>0</v>
      </c>
      <c r="CH167" s="52">
        <f>IF(Testing!E167="Tornado",1,0)</f>
        <v>0</v>
      </c>
      <c r="CI167" s="52">
        <f>IF(Testing!E167="TOS-1",1,0)</f>
        <v>0</v>
      </c>
    </row>
    <row r="168" spans="1:87" ht="15">
      <c r="A168" s="49" t="s">
        <v>1606</v>
      </c>
      <c r="B168" s="50">
        <v>1</v>
      </c>
      <c r="C168" s="50">
        <v>0</v>
      </c>
      <c r="D168" s="50">
        <v>0</v>
      </c>
      <c r="E168" s="51">
        <v>1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1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0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  <c r="AC168" s="51">
        <v>0</v>
      </c>
      <c r="AD168" s="51">
        <v>0</v>
      </c>
      <c r="AE168" s="51">
        <v>0</v>
      </c>
      <c r="AF168" s="51">
        <v>0</v>
      </c>
      <c r="AG168" s="51">
        <v>0</v>
      </c>
      <c r="AH168" s="52">
        <f>IF(Testing!D168="Tank",1,0)</f>
        <v>0</v>
      </c>
      <c r="AI168" s="52">
        <f>IF(Testing!D168="BMP",1,0)</f>
        <v>0</v>
      </c>
      <c r="AJ168" s="52">
        <f>IF(Testing!D168="BTR",1,0)</f>
        <v>0</v>
      </c>
      <c r="AK168" s="52">
        <f>IF(Testing!D168="Self Propelled Artillery",1,0)</f>
        <v>0</v>
      </c>
      <c r="AL168" s="53">
        <f>IF(Testing!D168="Air Defense",1,0)</f>
        <v>1</v>
      </c>
      <c r="AM168" s="53">
        <f>IF(Testing!D168="MT_LB",1,0)</f>
        <v>0</v>
      </c>
      <c r="AN168" s="52">
        <f>IF(Testing!D168="BMD",1,0)</f>
        <v>0</v>
      </c>
      <c r="AO168" s="52">
        <f>IF('Course-Grain Only Test'!C168="Tank",1,0)</f>
        <v>0</v>
      </c>
      <c r="AP168" s="52">
        <f>IF('Course-Grain Only Test'!C168="BMP",1,0)</f>
        <v>0</v>
      </c>
      <c r="AQ168" s="52">
        <f>IF('Course-Grain Only Test'!C168="BTR",1,0)</f>
        <v>0</v>
      </c>
      <c r="AR168" s="52">
        <f>IF('Course-Grain Only Test'!C168="Self Propelled Artillery",1,0)</f>
        <v>0</v>
      </c>
      <c r="AS168" s="52">
        <f>IF('Course-Grain Only Test'!C168="Air Defense",1,0)</f>
        <v>1</v>
      </c>
      <c r="AT168" s="52">
        <f>IF('Course-Grain Only Test'!C168="MT_LB",1,0)</f>
        <v>0</v>
      </c>
      <c r="AU168" s="52">
        <f>IF('Course-Grain Only Test'!C168="BMD",1,0)</f>
        <v>0</v>
      </c>
      <c r="AV168" s="52">
        <v>1</v>
      </c>
      <c r="AW168" s="52">
        <v>0</v>
      </c>
      <c r="AX168" s="52">
        <v>1</v>
      </c>
      <c r="AY168" s="52">
        <f t="shared" si="0"/>
        <v>1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f>IF(AND(Testing!D168 = "Tank", 'Course-Grain Only Test'!C168 &lt;&gt; "Tank"),1,0)</f>
        <v>0</v>
      </c>
      <c r="BF168" s="52">
        <f>IF(AND(Testing!D168 = "BMP", 'Course-Grain Only Test'!C168 &lt;&gt; "BMP"),1,0)</f>
        <v>0</v>
      </c>
      <c r="BG168" s="52">
        <f>IF(AND(Testing!D168 = "BTR", 'Course-Grain Only Test'!C168 &lt;&gt; "BTR"),1,0)</f>
        <v>0</v>
      </c>
      <c r="BH168" s="52">
        <f>IF(AND(Testing!D168 = "Self Propelled Artilley", 'Course-Grain Only Test'!C168 &lt;&gt; "Self Propelled Artillery"),1,0)</f>
        <v>0</v>
      </c>
      <c r="BI168" s="52">
        <f>IF(AND(Testing!D168 = "Air Defense", 'Course-Grain Only Test'!C168 &lt;&gt; "Air Defense"),1,0)</f>
        <v>0</v>
      </c>
      <c r="BJ168" s="52">
        <f>IF(AND(Testing!D168 = "MT_LB", 'Course-Grain Only Test'!C168 &lt;&gt; "MT_LB"),1,0)</f>
        <v>0</v>
      </c>
      <c r="BK168" s="52">
        <f>IF(AND(Testing!D168 = "BMD", 'Course-Grain Only Test'!C168 &lt;&gt; "BMD"),1,0)</f>
        <v>0</v>
      </c>
      <c r="BL168" s="52">
        <f>IF(Testing!E168="2S19_MSTA",1,0)</f>
        <v>0</v>
      </c>
      <c r="BM168" s="54">
        <f>IF(Testing!E168="30N6E",1,0)</f>
        <v>0</v>
      </c>
      <c r="BN168" s="52">
        <f>IF(Testing!E168="BM-30",1,0)</f>
        <v>0</v>
      </c>
      <c r="BO168" s="52">
        <f>IF(Testing!E168="BMD",1,0)</f>
        <v>0</v>
      </c>
      <c r="BP168" s="52">
        <f>IF(Testing!E168="BMP-1",1,0)</f>
        <v>0</v>
      </c>
      <c r="BQ168" s="52">
        <f>IF(Testing!E168="BMP-2",1,0)</f>
        <v>0</v>
      </c>
      <c r="BR168" s="52">
        <f>IF(Testing!E168="BMP-T15",1,0)</f>
        <v>0</v>
      </c>
      <c r="BS168" s="54">
        <f>IF(Testing!E168="BRDM",1,0)</f>
        <v>0</v>
      </c>
      <c r="BT168" s="54">
        <f>IF(Testing!E168="BTR-60",1,0)</f>
        <v>0</v>
      </c>
      <c r="BU168" s="52">
        <f>IF(Testing!E168="BTR-70",1,0)</f>
        <v>0</v>
      </c>
      <c r="BV168" s="52">
        <f>IF(Testing!E168="BTR-80",1,0)</f>
        <v>0</v>
      </c>
      <c r="BW168" s="52">
        <f>IF(Testing!E168="D-30",1,0)</f>
        <v>0</v>
      </c>
      <c r="BX168" s="52">
        <f>IF(Testing!E168="Iskander",1,0)</f>
        <v>0</v>
      </c>
      <c r="BY168" s="52">
        <f>IF(Testing!E168="MT_LB",1,0)</f>
        <v>0</v>
      </c>
      <c r="BZ168" s="52">
        <f>IF(Testing!E168="Pantsir-S1",1,0)</f>
        <v>0</v>
      </c>
      <c r="CA168" s="52">
        <f>IF(Testing!E168="Rs-24",1,0)</f>
        <v>1</v>
      </c>
      <c r="CB168" s="52">
        <f>IF(Testing!E168="T-14",1,0)</f>
        <v>0</v>
      </c>
      <c r="CC168" s="52">
        <f>IF(Testing!E168="T-62",1,0)</f>
        <v>0</v>
      </c>
      <c r="CD168" s="52">
        <f>IF(Testing!E168="T-64",1,0)</f>
        <v>0</v>
      </c>
      <c r="CE168" s="52">
        <f>IF(Testing!E168="T-72",1,0)</f>
        <v>0</v>
      </c>
      <c r="CF168" s="52">
        <f>IF(Testing!E168="T-80",1,0)</f>
        <v>0</v>
      </c>
      <c r="CG168" s="52">
        <f>IF(Testing!E168="T-90",1,0)</f>
        <v>0</v>
      </c>
      <c r="CH168" s="52">
        <f>IF(Testing!E168="Tornado",1,0)</f>
        <v>0</v>
      </c>
      <c r="CI168" s="52">
        <f>IF(Testing!E168="TOS-1",1,0)</f>
        <v>0</v>
      </c>
    </row>
    <row r="169" spans="1:87" ht="15">
      <c r="A169" s="49" t="s">
        <v>1607</v>
      </c>
      <c r="B169" s="50">
        <v>1</v>
      </c>
      <c r="C169" s="50">
        <v>0</v>
      </c>
      <c r="D169" s="50">
        <v>0</v>
      </c>
      <c r="E169" s="51">
        <v>1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1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  <c r="AC169" s="51">
        <v>0</v>
      </c>
      <c r="AD169" s="51">
        <v>0</v>
      </c>
      <c r="AE169" s="51">
        <v>0</v>
      </c>
      <c r="AF169" s="51">
        <v>0</v>
      </c>
      <c r="AG169" s="51">
        <v>0</v>
      </c>
      <c r="AH169" s="52">
        <f>IF(Testing!D169="Tank",1,0)</f>
        <v>0</v>
      </c>
      <c r="AI169" s="52">
        <f>IF(Testing!D169="BMP",1,0)</f>
        <v>0</v>
      </c>
      <c r="AJ169" s="52">
        <f>IF(Testing!D169="BTR",1,0)</f>
        <v>0</v>
      </c>
      <c r="AK169" s="52">
        <f>IF(Testing!D169="Self Propelled Artillery",1,0)</f>
        <v>0</v>
      </c>
      <c r="AL169" s="53">
        <f>IF(Testing!D169="Air Defense",1,0)</f>
        <v>1</v>
      </c>
      <c r="AM169" s="53">
        <f>IF(Testing!D169="MT_LB",1,0)</f>
        <v>0</v>
      </c>
      <c r="AN169" s="52">
        <f>IF(Testing!D169="BMD",1,0)</f>
        <v>0</v>
      </c>
      <c r="AO169" s="52">
        <f>IF('Course-Grain Only Test'!C169="Tank",1,0)</f>
        <v>0</v>
      </c>
      <c r="AP169" s="52">
        <f>IF('Course-Grain Only Test'!C169="BMP",1,0)</f>
        <v>0</v>
      </c>
      <c r="AQ169" s="52">
        <f>IF('Course-Grain Only Test'!C169="BTR",1,0)</f>
        <v>0</v>
      </c>
      <c r="AR169" s="52">
        <f>IF('Course-Grain Only Test'!C169="Self Propelled Artillery",1,0)</f>
        <v>0</v>
      </c>
      <c r="AS169" s="52">
        <f>IF('Course-Grain Only Test'!C169="Air Defense",1,0)</f>
        <v>1</v>
      </c>
      <c r="AT169" s="52">
        <f>IF('Course-Grain Only Test'!C169="MT_LB",1,0)</f>
        <v>0</v>
      </c>
      <c r="AU169" s="52">
        <f>IF('Course-Grain Only Test'!C169="BMD",1,0)</f>
        <v>0</v>
      </c>
      <c r="AV169" s="52">
        <v>1</v>
      </c>
      <c r="AW169" s="52">
        <v>0</v>
      </c>
      <c r="AX169" s="52">
        <v>1</v>
      </c>
      <c r="AY169" s="52">
        <f t="shared" si="0"/>
        <v>1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f>IF(AND(Testing!D169 = "Tank", 'Course-Grain Only Test'!C169 &lt;&gt; "Tank"),1,0)</f>
        <v>0</v>
      </c>
      <c r="BF169" s="52">
        <f>IF(AND(Testing!D169 = "BMP", 'Course-Grain Only Test'!C169 &lt;&gt; "BMP"),1,0)</f>
        <v>0</v>
      </c>
      <c r="BG169" s="52">
        <f>IF(AND(Testing!D169 = "BTR", 'Course-Grain Only Test'!C169 &lt;&gt; "BTR"),1,0)</f>
        <v>0</v>
      </c>
      <c r="BH169" s="52">
        <f>IF(AND(Testing!D169 = "Self Propelled Artilley", 'Course-Grain Only Test'!C169 &lt;&gt; "Self Propelled Artillery"),1,0)</f>
        <v>0</v>
      </c>
      <c r="BI169" s="52">
        <f>IF(AND(Testing!D169 = "Air Defense", 'Course-Grain Only Test'!C169 &lt;&gt; "Air Defense"),1,0)</f>
        <v>0</v>
      </c>
      <c r="BJ169" s="52">
        <f>IF(AND(Testing!D169 = "MT_LB", 'Course-Grain Only Test'!C169 &lt;&gt; "MT_LB"),1,0)</f>
        <v>0</v>
      </c>
      <c r="BK169" s="52">
        <f>IF(AND(Testing!D169 = "BMD", 'Course-Grain Only Test'!C169 &lt;&gt; "BMD"),1,0)</f>
        <v>0</v>
      </c>
      <c r="BL169" s="52">
        <f>IF(Testing!E169="2S19_MSTA",1,0)</f>
        <v>0</v>
      </c>
      <c r="BM169" s="54">
        <f>IF(Testing!E169="30N6E",1,0)</f>
        <v>1</v>
      </c>
      <c r="BN169" s="52">
        <f>IF(Testing!E169="BM-30",1,0)</f>
        <v>0</v>
      </c>
      <c r="BO169" s="52">
        <f>IF(Testing!E169="BMD",1,0)</f>
        <v>0</v>
      </c>
      <c r="BP169" s="52">
        <f>IF(Testing!E169="BMP-1",1,0)</f>
        <v>0</v>
      </c>
      <c r="BQ169" s="52">
        <f>IF(Testing!E169="BMP-2",1,0)</f>
        <v>0</v>
      </c>
      <c r="BR169" s="52">
        <f>IF(Testing!E169="BMP-T15",1,0)</f>
        <v>0</v>
      </c>
      <c r="BS169" s="54">
        <f>IF(Testing!E169="BRDM",1,0)</f>
        <v>0</v>
      </c>
      <c r="BT169" s="54">
        <f>IF(Testing!E169="BTR-60",1,0)</f>
        <v>0</v>
      </c>
      <c r="BU169" s="52">
        <f>IF(Testing!E169="BTR-70",1,0)</f>
        <v>0</v>
      </c>
      <c r="BV169" s="52">
        <f>IF(Testing!E169="BTR-80",1,0)</f>
        <v>0</v>
      </c>
      <c r="BW169" s="52">
        <f>IF(Testing!E169="D-30",1,0)</f>
        <v>0</v>
      </c>
      <c r="BX169" s="52">
        <f>IF(Testing!E169="Iskander",1,0)</f>
        <v>0</v>
      </c>
      <c r="BY169" s="52">
        <f>IF(Testing!E169="MT_LB",1,0)</f>
        <v>0</v>
      </c>
      <c r="BZ169" s="52">
        <f>IF(Testing!E169="Pantsir-S1",1,0)</f>
        <v>0</v>
      </c>
      <c r="CA169" s="52">
        <f>IF(Testing!E169="Rs-24",1,0)</f>
        <v>0</v>
      </c>
      <c r="CB169" s="52">
        <f>IF(Testing!E169="T-14",1,0)</f>
        <v>0</v>
      </c>
      <c r="CC169" s="52">
        <f>IF(Testing!E169="T-62",1,0)</f>
        <v>0</v>
      </c>
      <c r="CD169" s="52">
        <f>IF(Testing!E169="T-64",1,0)</f>
        <v>0</v>
      </c>
      <c r="CE169" s="52">
        <f>IF(Testing!E169="T-72",1,0)</f>
        <v>0</v>
      </c>
      <c r="CF169" s="52">
        <f>IF(Testing!E169="T-80",1,0)</f>
        <v>0</v>
      </c>
      <c r="CG169" s="52">
        <f>IF(Testing!E169="T-90",1,0)</f>
        <v>0</v>
      </c>
      <c r="CH169" s="52">
        <f>IF(Testing!E169="Tornado",1,0)</f>
        <v>0</v>
      </c>
      <c r="CI169" s="52">
        <f>IF(Testing!E169="TOS-1",1,0)</f>
        <v>0</v>
      </c>
    </row>
    <row r="170" spans="1:87" ht="15">
      <c r="A170" s="49" t="s">
        <v>1608</v>
      </c>
      <c r="B170" s="50">
        <v>1</v>
      </c>
      <c r="C170" s="50">
        <v>0</v>
      </c>
      <c r="D170" s="50">
        <v>0</v>
      </c>
      <c r="E170" s="51">
        <v>1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1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0</v>
      </c>
      <c r="Z170" s="51">
        <v>0</v>
      </c>
      <c r="AA170" s="51">
        <v>0</v>
      </c>
      <c r="AB170" s="51">
        <v>0</v>
      </c>
      <c r="AC170" s="51">
        <v>0</v>
      </c>
      <c r="AD170" s="51">
        <v>0</v>
      </c>
      <c r="AE170" s="51">
        <v>0</v>
      </c>
      <c r="AF170" s="51">
        <v>0</v>
      </c>
      <c r="AG170" s="51">
        <v>0</v>
      </c>
      <c r="AH170" s="52">
        <f>IF(Testing!D170="Tank",1,0)</f>
        <v>0</v>
      </c>
      <c r="AI170" s="52">
        <f>IF(Testing!D170="BMP",1,0)</f>
        <v>0</v>
      </c>
      <c r="AJ170" s="52">
        <f>IF(Testing!D170="BTR",1,0)</f>
        <v>0</v>
      </c>
      <c r="AK170" s="52">
        <f>IF(Testing!D170="Self Propelled Artillery",1,0)</f>
        <v>0</v>
      </c>
      <c r="AL170" s="53">
        <f>IF(Testing!D170="Air Defense",1,0)</f>
        <v>1</v>
      </c>
      <c r="AM170" s="53">
        <f>IF(Testing!D170="MT_LB",1,0)</f>
        <v>0</v>
      </c>
      <c r="AN170" s="52">
        <f>IF(Testing!D170="BMD",1,0)</f>
        <v>0</v>
      </c>
      <c r="AO170" s="52">
        <f>IF('Course-Grain Only Test'!C170="Tank",1,0)</f>
        <v>0</v>
      </c>
      <c r="AP170" s="52">
        <f>IF('Course-Grain Only Test'!C170="BMP",1,0)</f>
        <v>0</v>
      </c>
      <c r="AQ170" s="52">
        <f>IF('Course-Grain Only Test'!C170="BTR",1,0)</f>
        <v>0</v>
      </c>
      <c r="AR170" s="52">
        <f>IF('Course-Grain Only Test'!C170="Self Propelled Artillery",1,0)</f>
        <v>0</v>
      </c>
      <c r="AS170" s="52">
        <f>IF('Course-Grain Only Test'!C170="Air Defense",1,0)</f>
        <v>1</v>
      </c>
      <c r="AT170" s="52">
        <f>IF('Course-Grain Only Test'!C170="MT_LB",1,0)</f>
        <v>0</v>
      </c>
      <c r="AU170" s="52">
        <f>IF('Course-Grain Only Test'!C170="BMD",1,0)</f>
        <v>0</v>
      </c>
      <c r="AV170" s="52">
        <v>1</v>
      </c>
      <c r="AW170" s="52">
        <v>0</v>
      </c>
      <c r="AX170" s="52">
        <v>1</v>
      </c>
      <c r="AY170" s="52">
        <f t="shared" si="0"/>
        <v>1</v>
      </c>
      <c r="AZ170" s="52">
        <v>0</v>
      </c>
      <c r="BA170" s="52">
        <v>0</v>
      </c>
      <c r="BB170" s="52">
        <v>0</v>
      </c>
      <c r="BC170" s="52">
        <v>1</v>
      </c>
      <c r="BD170" s="52">
        <v>0</v>
      </c>
      <c r="BE170" s="52">
        <f>IF(AND(Testing!D170 = "Tank", 'Course-Grain Only Test'!C170 &lt;&gt; "Tank"),1,0)</f>
        <v>0</v>
      </c>
      <c r="BF170" s="52">
        <f>IF(AND(Testing!D170 = "BMP", 'Course-Grain Only Test'!C170 &lt;&gt; "BMP"),1,0)</f>
        <v>0</v>
      </c>
      <c r="BG170" s="52">
        <f>IF(AND(Testing!D170 = "BTR", 'Course-Grain Only Test'!C170 &lt;&gt; "BTR"),1,0)</f>
        <v>0</v>
      </c>
      <c r="BH170" s="52">
        <f>IF(AND(Testing!D170 = "Self Propelled Artilley", 'Course-Grain Only Test'!C170 &lt;&gt; "Self Propelled Artillery"),1,0)</f>
        <v>0</v>
      </c>
      <c r="BI170" s="52">
        <f>IF(AND(Testing!D170 = "Air Defense", 'Course-Grain Only Test'!C170 &lt;&gt; "Air Defense"),1,0)</f>
        <v>0</v>
      </c>
      <c r="BJ170" s="52">
        <f>IF(AND(Testing!D170 = "MT_LB", 'Course-Grain Only Test'!C170 &lt;&gt; "MT_LB"),1,0)</f>
        <v>0</v>
      </c>
      <c r="BK170" s="52">
        <f>IF(AND(Testing!D170 = "BMD", 'Course-Grain Only Test'!C170 &lt;&gt; "BMD"),1,0)</f>
        <v>0</v>
      </c>
      <c r="BL170" s="52">
        <f>IF(Testing!E170="2S19_MSTA",1,0)</f>
        <v>0</v>
      </c>
      <c r="BM170" s="54">
        <f>IF(Testing!E170="30N6E",1,0)</f>
        <v>0</v>
      </c>
      <c r="BN170" s="52">
        <f>IF(Testing!E170="BM-30",1,0)</f>
        <v>0</v>
      </c>
      <c r="BO170" s="52">
        <f>IF(Testing!E170="BMD",1,0)</f>
        <v>0</v>
      </c>
      <c r="BP170" s="52">
        <f>IF(Testing!E170="BMP-1",1,0)</f>
        <v>0</v>
      </c>
      <c r="BQ170" s="52">
        <f>IF(Testing!E170="BMP-2",1,0)</f>
        <v>0</v>
      </c>
      <c r="BR170" s="52">
        <f>IF(Testing!E170="BMP-T15",1,0)</f>
        <v>0</v>
      </c>
      <c r="BS170" s="54">
        <f>IF(Testing!E170="BRDM",1,0)</f>
        <v>0</v>
      </c>
      <c r="BT170" s="54">
        <f>IF(Testing!E170="BTR-60",1,0)</f>
        <v>0</v>
      </c>
      <c r="BU170" s="52">
        <f>IF(Testing!E170="BTR-70",1,0)</f>
        <v>0</v>
      </c>
      <c r="BV170" s="52">
        <f>IF(Testing!E170="BTR-80",1,0)</f>
        <v>0</v>
      </c>
      <c r="BW170" s="52">
        <f>IF(Testing!E170="D-30",1,0)</f>
        <v>0</v>
      </c>
      <c r="BX170" s="52">
        <f>IF(Testing!E170="Iskander",1,0)</f>
        <v>0</v>
      </c>
      <c r="BY170" s="52">
        <f>IF(Testing!E170="MT_LB",1,0)</f>
        <v>0</v>
      </c>
      <c r="BZ170" s="52">
        <f>IF(Testing!E170="Pantsir-S1",1,0)</f>
        <v>0</v>
      </c>
      <c r="CA170" s="52">
        <f>IF(Testing!E170="Rs-24",1,0)</f>
        <v>1</v>
      </c>
      <c r="CB170" s="52">
        <f>IF(Testing!E170="T-14",1,0)</f>
        <v>0</v>
      </c>
      <c r="CC170" s="52">
        <f>IF(Testing!E170="T-62",1,0)</f>
        <v>0</v>
      </c>
      <c r="CD170" s="52">
        <f>IF(Testing!E170="T-64",1,0)</f>
        <v>0</v>
      </c>
      <c r="CE170" s="52">
        <f>IF(Testing!E170="T-72",1,0)</f>
        <v>0</v>
      </c>
      <c r="CF170" s="52">
        <f>IF(Testing!E170="T-80",1,0)</f>
        <v>0</v>
      </c>
      <c r="CG170" s="52">
        <f>IF(Testing!E170="T-90",1,0)</f>
        <v>0</v>
      </c>
      <c r="CH170" s="52">
        <f>IF(Testing!E170="Tornado",1,0)</f>
        <v>0</v>
      </c>
      <c r="CI170" s="52">
        <f>IF(Testing!E170="TOS-1",1,0)</f>
        <v>0</v>
      </c>
    </row>
    <row r="171" spans="1:87" ht="15">
      <c r="A171" s="49" t="s">
        <v>1609</v>
      </c>
      <c r="B171" s="50">
        <v>1</v>
      </c>
      <c r="C171" s="50">
        <v>0</v>
      </c>
      <c r="D171" s="50">
        <v>0</v>
      </c>
      <c r="E171" s="51">
        <v>1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1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  <c r="AC171" s="51">
        <v>0</v>
      </c>
      <c r="AD171" s="51">
        <v>0</v>
      </c>
      <c r="AE171" s="51">
        <v>0</v>
      </c>
      <c r="AF171" s="51">
        <v>0</v>
      </c>
      <c r="AG171" s="51">
        <v>0</v>
      </c>
      <c r="AH171" s="52">
        <f>IF(Testing!D171="Tank",1,0)</f>
        <v>0</v>
      </c>
      <c r="AI171" s="52">
        <f>IF(Testing!D171="BMP",1,0)</f>
        <v>0</v>
      </c>
      <c r="AJ171" s="52">
        <f>IF(Testing!D171="BTR",1,0)</f>
        <v>0</v>
      </c>
      <c r="AK171" s="52">
        <f>IF(Testing!D171="Self Propelled Artillery",1,0)</f>
        <v>0</v>
      </c>
      <c r="AL171" s="53">
        <f>IF(Testing!D171="Air Defense",1,0)</f>
        <v>1</v>
      </c>
      <c r="AM171" s="53">
        <f>IF(Testing!D171="MT_LB",1,0)</f>
        <v>0</v>
      </c>
      <c r="AN171" s="52">
        <f>IF(Testing!D171="BMD",1,0)</f>
        <v>0</v>
      </c>
      <c r="AO171" s="52">
        <f>IF('Course-Grain Only Test'!C171="Tank",1,0)</f>
        <v>0</v>
      </c>
      <c r="AP171" s="52">
        <f>IF('Course-Grain Only Test'!C171="BMP",1,0)</f>
        <v>0</v>
      </c>
      <c r="AQ171" s="52">
        <f>IF('Course-Grain Only Test'!C171="BTR",1,0)</f>
        <v>0</v>
      </c>
      <c r="AR171" s="52">
        <f>IF('Course-Grain Only Test'!C171="Self Propelled Artillery",1,0)</f>
        <v>0</v>
      </c>
      <c r="AS171" s="52">
        <f>IF('Course-Grain Only Test'!C171="Air Defense",1,0)</f>
        <v>1</v>
      </c>
      <c r="AT171" s="52">
        <f>IF('Course-Grain Only Test'!C171="MT_LB",1,0)</f>
        <v>0</v>
      </c>
      <c r="AU171" s="52">
        <f>IF('Course-Grain Only Test'!C171="BMD",1,0)</f>
        <v>0</v>
      </c>
      <c r="AV171" s="52">
        <v>1</v>
      </c>
      <c r="AW171" s="52">
        <v>1</v>
      </c>
      <c r="AX171" s="52">
        <v>1</v>
      </c>
      <c r="AY171" s="52">
        <f t="shared" si="0"/>
        <v>0</v>
      </c>
      <c r="AZ171" s="52">
        <v>0</v>
      </c>
      <c r="BA171" s="52">
        <v>0</v>
      </c>
      <c r="BB171" s="52">
        <v>0</v>
      </c>
      <c r="BC171" s="52">
        <v>1</v>
      </c>
      <c r="BD171" s="52">
        <v>0</v>
      </c>
      <c r="BE171" s="52">
        <f>IF(AND(Testing!D171 = "Tank", 'Course-Grain Only Test'!C171 &lt;&gt; "Tank"),1,0)</f>
        <v>0</v>
      </c>
      <c r="BF171" s="52">
        <f>IF(AND(Testing!D171 = "BMP", 'Course-Grain Only Test'!C171 &lt;&gt; "BMP"),1,0)</f>
        <v>0</v>
      </c>
      <c r="BG171" s="52">
        <f>IF(AND(Testing!D171 = "BTR", 'Course-Grain Only Test'!C171 &lt;&gt; "BTR"),1,0)</f>
        <v>0</v>
      </c>
      <c r="BH171" s="52">
        <f>IF(AND(Testing!D171 = "Self Propelled Artilley", 'Course-Grain Only Test'!C171 &lt;&gt; "Self Propelled Artillery"),1,0)</f>
        <v>0</v>
      </c>
      <c r="BI171" s="52">
        <f>IF(AND(Testing!D171 = "Air Defense", 'Course-Grain Only Test'!C171 &lt;&gt; "Air Defense"),1,0)</f>
        <v>0</v>
      </c>
      <c r="BJ171" s="52">
        <f>IF(AND(Testing!D171 = "MT_LB", 'Course-Grain Only Test'!C171 &lt;&gt; "MT_LB"),1,0)</f>
        <v>0</v>
      </c>
      <c r="BK171" s="52">
        <f>IF(AND(Testing!D171 = "BMD", 'Course-Grain Only Test'!C171 &lt;&gt; "BMD"),1,0)</f>
        <v>0</v>
      </c>
      <c r="BL171" s="52">
        <f>IF(Testing!E171="2S19_MSTA",1,0)</f>
        <v>0</v>
      </c>
      <c r="BM171" s="54">
        <f>IF(Testing!E171="30N6E",1,0)</f>
        <v>0</v>
      </c>
      <c r="BN171" s="52">
        <f>IF(Testing!E171="BM-30",1,0)</f>
        <v>0</v>
      </c>
      <c r="BO171" s="52">
        <f>IF(Testing!E171="BMD",1,0)</f>
        <v>0</v>
      </c>
      <c r="BP171" s="52">
        <f>IF(Testing!E171="BMP-1",1,0)</f>
        <v>0</v>
      </c>
      <c r="BQ171" s="52">
        <f>IF(Testing!E171="BMP-2",1,0)</f>
        <v>0</v>
      </c>
      <c r="BR171" s="52">
        <f>IF(Testing!E171="BMP-T15",1,0)</f>
        <v>0</v>
      </c>
      <c r="BS171" s="54">
        <f>IF(Testing!E171="BRDM",1,0)</f>
        <v>0</v>
      </c>
      <c r="BT171" s="54">
        <f>IF(Testing!E171="BTR-60",1,0)</f>
        <v>0</v>
      </c>
      <c r="BU171" s="52">
        <f>IF(Testing!E171="BTR-70",1,0)</f>
        <v>0</v>
      </c>
      <c r="BV171" s="52">
        <f>IF(Testing!E171="BTR-80",1,0)</f>
        <v>0</v>
      </c>
      <c r="BW171" s="52">
        <f>IF(Testing!E171="D-30",1,0)</f>
        <v>0</v>
      </c>
      <c r="BX171" s="52">
        <f>IF(Testing!E171="Iskander",1,0)</f>
        <v>0</v>
      </c>
      <c r="BY171" s="52">
        <f>IF(Testing!E171="MT_LB",1,0)</f>
        <v>0</v>
      </c>
      <c r="BZ171" s="52">
        <f>IF(Testing!E171="Pantsir-S1",1,0)</f>
        <v>1</v>
      </c>
      <c r="CA171" s="52">
        <f>IF(Testing!E171="Rs-24",1,0)</f>
        <v>0</v>
      </c>
      <c r="CB171" s="52">
        <f>IF(Testing!E171="T-14",1,0)</f>
        <v>0</v>
      </c>
      <c r="CC171" s="52">
        <f>IF(Testing!E171="T-62",1,0)</f>
        <v>0</v>
      </c>
      <c r="CD171" s="52">
        <f>IF(Testing!E171="T-64",1,0)</f>
        <v>0</v>
      </c>
      <c r="CE171" s="52">
        <f>IF(Testing!E171="T-72",1,0)</f>
        <v>0</v>
      </c>
      <c r="CF171" s="52">
        <f>IF(Testing!E171="T-80",1,0)</f>
        <v>0</v>
      </c>
      <c r="CG171" s="52">
        <f>IF(Testing!E171="T-90",1,0)</f>
        <v>0</v>
      </c>
      <c r="CH171" s="52">
        <f>IF(Testing!E171="Tornado",1,0)</f>
        <v>0</v>
      </c>
      <c r="CI171" s="52">
        <f>IF(Testing!E171="TOS-1",1,0)</f>
        <v>0</v>
      </c>
    </row>
    <row r="172" spans="1:87" ht="15">
      <c r="A172" s="49" t="s">
        <v>1610</v>
      </c>
      <c r="B172" s="50">
        <v>1</v>
      </c>
      <c r="C172" s="50">
        <v>0</v>
      </c>
      <c r="D172" s="50">
        <v>0</v>
      </c>
      <c r="E172" s="51">
        <v>1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1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  <c r="AC172" s="51">
        <v>0</v>
      </c>
      <c r="AD172" s="51">
        <v>0</v>
      </c>
      <c r="AE172" s="51">
        <v>0</v>
      </c>
      <c r="AF172" s="51">
        <v>0</v>
      </c>
      <c r="AG172" s="51">
        <v>0</v>
      </c>
      <c r="AH172" s="52">
        <f>IF(Testing!D172="Tank",1,0)</f>
        <v>0</v>
      </c>
      <c r="AI172" s="52">
        <f>IF(Testing!D172="BMP",1,0)</f>
        <v>0</v>
      </c>
      <c r="AJ172" s="52">
        <f>IF(Testing!D172="BTR",1,0)</f>
        <v>0</v>
      </c>
      <c r="AK172" s="52">
        <f>IF(Testing!D172="Self Propelled Artillery",1,0)</f>
        <v>0</v>
      </c>
      <c r="AL172" s="53">
        <f>IF(Testing!D172="Air Defense",1,0)</f>
        <v>1</v>
      </c>
      <c r="AM172" s="53">
        <f>IF(Testing!D172="MT_LB",1,0)</f>
        <v>0</v>
      </c>
      <c r="AN172" s="52">
        <f>IF(Testing!D172="BMD",1,0)</f>
        <v>0</v>
      </c>
      <c r="AO172" s="52">
        <f>IF('Course-Grain Only Test'!C172="Tank",1,0)</f>
        <v>0</v>
      </c>
      <c r="AP172" s="52">
        <f>IF('Course-Grain Only Test'!C172="BMP",1,0)</f>
        <v>0</v>
      </c>
      <c r="AQ172" s="52">
        <f>IF('Course-Grain Only Test'!C172="BTR",1,0)</f>
        <v>0</v>
      </c>
      <c r="AR172" s="52">
        <f>IF('Course-Grain Only Test'!C172="Self Propelled Artillery",1,0)</f>
        <v>0</v>
      </c>
      <c r="AS172" s="52">
        <f>IF('Course-Grain Only Test'!C172="Air Defense",1,0)</f>
        <v>1</v>
      </c>
      <c r="AT172" s="52">
        <f>IF('Course-Grain Only Test'!C172="MT_LB",1,0)</f>
        <v>0</v>
      </c>
      <c r="AU172" s="52">
        <f>IF('Course-Grain Only Test'!C172="BMD",1,0)</f>
        <v>0</v>
      </c>
      <c r="AV172" s="52">
        <v>1</v>
      </c>
      <c r="AW172" s="52">
        <v>1</v>
      </c>
      <c r="AX172" s="52">
        <v>1</v>
      </c>
      <c r="AY172" s="52">
        <f t="shared" si="0"/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f>IF(AND(Testing!D172 = "Tank", 'Course-Grain Only Test'!C172 &lt;&gt; "Tank"),1,0)</f>
        <v>0</v>
      </c>
      <c r="BF172" s="52">
        <f>IF(AND(Testing!D172 = "BMP", 'Course-Grain Only Test'!C172 &lt;&gt; "BMP"),1,0)</f>
        <v>0</v>
      </c>
      <c r="BG172" s="52">
        <f>IF(AND(Testing!D172 = "BTR", 'Course-Grain Only Test'!C172 &lt;&gt; "BTR"),1,0)</f>
        <v>0</v>
      </c>
      <c r="BH172" s="52">
        <f>IF(AND(Testing!D172 = "Self Propelled Artilley", 'Course-Grain Only Test'!C172 &lt;&gt; "Self Propelled Artillery"),1,0)</f>
        <v>0</v>
      </c>
      <c r="BI172" s="52">
        <f>IF(AND(Testing!D172 = "Air Defense", 'Course-Grain Only Test'!C172 &lt;&gt; "Air Defense"),1,0)</f>
        <v>0</v>
      </c>
      <c r="BJ172" s="52">
        <f>IF(AND(Testing!D172 = "MT_LB", 'Course-Grain Only Test'!C172 &lt;&gt; "MT_LB"),1,0)</f>
        <v>0</v>
      </c>
      <c r="BK172" s="52">
        <f>IF(AND(Testing!D172 = "BMD", 'Course-Grain Only Test'!C172 &lt;&gt; "BMD"),1,0)</f>
        <v>0</v>
      </c>
      <c r="BL172" s="52">
        <f>IF(Testing!E172="2S19_MSTA",1,0)</f>
        <v>0</v>
      </c>
      <c r="BM172" s="54">
        <f>IF(Testing!E172="30N6E",1,0)</f>
        <v>0</v>
      </c>
      <c r="BN172" s="52">
        <f>IF(Testing!E172="BM-30",1,0)</f>
        <v>0</v>
      </c>
      <c r="BO172" s="52">
        <f>IF(Testing!E172="BMD",1,0)</f>
        <v>0</v>
      </c>
      <c r="BP172" s="52">
        <f>IF(Testing!E172="BMP-1",1,0)</f>
        <v>0</v>
      </c>
      <c r="BQ172" s="52">
        <f>IF(Testing!E172="BMP-2",1,0)</f>
        <v>0</v>
      </c>
      <c r="BR172" s="52">
        <f>IF(Testing!E172="BMP-T15",1,0)</f>
        <v>0</v>
      </c>
      <c r="BS172" s="54">
        <f>IF(Testing!E172="BRDM",1,0)</f>
        <v>0</v>
      </c>
      <c r="BT172" s="54">
        <f>IF(Testing!E172="BTR-60",1,0)</f>
        <v>0</v>
      </c>
      <c r="BU172" s="52">
        <f>IF(Testing!E172="BTR-70",1,0)</f>
        <v>0</v>
      </c>
      <c r="BV172" s="52">
        <f>IF(Testing!E172="BTR-80",1,0)</f>
        <v>0</v>
      </c>
      <c r="BW172" s="52">
        <f>IF(Testing!E172="D-30",1,0)</f>
        <v>0</v>
      </c>
      <c r="BX172" s="52">
        <f>IF(Testing!E172="Iskander",1,0)</f>
        <v>0</v>
      </c>
      <c r="BY172" s="52">
        <f>IF(Testing!E172="MT_LB",1,0)</f>
        <v>0</v>
      </c>
      <c r="BZ172" s="52">
        <f>IF(Testing!E172="Pantsir-S1",1,0)</f>
        <v>1</v>
      </c>
      <c r="CA172" s="52">
        <f>IF(Testing!E172="Rs-24",1,0)</f>
        <v>0</v>
      </c>
      <c r="CB172" s="52">
        <f>IF(Testing!E172="T-14",1,0)</f>
        <v>0</v>
      </c>
      <c r="CC172" s="52">
        <f>IF(Testing!E172="T-62",1,0)</f>
        <v>0</v>
      </c>
      <c r="CD172" s="52">
        <f>IF(Testing!E172="T-64",1,0)</f>
        <v>0</v>
      </c>
      <c r="CE172" s="52">
        <f>IF(Testing!E172="T-72",1,0)</f>
        <v>0</v>
      </c>
      <c r="CF172" s="52">
        <f>IF(Testing!E172="T-80",1,0)</f>
        <v>0</v>
      </c>
      <c r="CG172" s="52">
        <f>IF(Testing!E172="T-90",1,0)</f>
        <v>0</v>
      </c>
      <c r="CH172" s="52">
        <f>IF(Testing!E172="Tornado",1,0)</f>
        <v>0</v>
      </c>
      <c r="CI172" s="52">
        <f>IF(Testing!E172="TOS-1",1,0)</f>
        <v>0</v>
      </c>
    </row>
    <row r="173" spans="1:87" ht="15">
      <c r="A173" s="49" t="s">
        <v>1611</v>
      </c>
      <c r="B173" s="50">
        <v>1</v>
      </c>
      <c r="C173" s="50">
        <v>0</v>
      </c>
      <c r="D173" s="50">
        <v>0</v>
      </c>
      <c r="E173" s="51">
        <v>1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1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  <c r="AC173" s="51">
        <v>0</v>
      </c>
      <c r="AD173" s="51">
        <v>0</v>
      </c>
      <c r="AE173" s="51">
        <v>0</v>
      </c>
      <c r="AF173" s="51">
        <v>0</v>
      </c>
      <c r="AG173" s="51">
        <v>0</v>
      </c>
      <c r="AH173" s="52">
        <f>IF(Testing!D173="Tank",1,0)</f>
        <v>0</v>
      </c>
      <c r="AI173" s="52">
        <f>IF(Testing!D173="BMP",1,0)</f>
        <v>0</v>
      </c>
      <c r="AJ173" s="52">
        <f>IF(Testing!D173="BTR",1,0)</f>
        <v>0</v>
      </c>
      <c r="AK173" s="52">
        <f>IF(Testing!D173="Self Propelled Artillery",1,0)</f>
        <v>0</v>
      </c>
      <c r="AL173" s="53">
        <f>IF(Testing!D173="Air Defense",1,0)</f>
        <v>1</v>
      </c>
      <c r="AM173" s="53">
        <f>IF(Testing!D173="MT_LB",1,0)</f>
        <v>0</v>
      </c>
      <c r="AN173" s="52">
        <f>IF(Testing!D173="BMD",1,0)</f>
        <v>0</v>
      </c>
      <c r="AO173" s="52">
        <f>IF('Course-Grain Only Test'!C173="Tank",1,0)</f>
        <v>0</v>
      </c>
      <c r="AP173" s="52">
        <f>IF('Course-Grain Only Test'!C173="BMP",1,0)</f>
        <v>0</v>
      </c>
      <c r="AQ173" s="52">
        <f>IF('Course-Grain Only Test'!C173="BTR",1,0)</f>
        <v>0</v>
      </c>
      <c r="AR173" s="52">
        <f>IF('Course-Grain Only Test'!C173="Self Propelled Artillery",1,0)</f>
        <v>0</v>
      </c>
      <c r="AS173" s="52">
        <f>IF('Course-Grain Only Test'!C173="Air Defense",1,0)</f>
        <v>1</v>
      </c>
      <c r="AT173" s="52">
        <f>IF('Course-Grain Only Test'!C173="MT_LB",1,0)</f>
        <v>0</v>
      </c>
      <c r="AU173" s="52">
        <f>IF('Course-Grain Only Test'!C173="BMD",1,0)</f>
        <v>0</v>
      </c>
      <c r="AV173" s="52">
        <v>1</v>
      </c>
      <c r="AW173" s="52">
        <v>1</v>
      </c>
      <c r="AX173" s="52">
        <v>1</v>
      </c>
      <c r="AY173" s="52">
        <f t="shared" si="0"/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f>IF(AND(Testing!D173 = "Tank", 'Course-Grain Only Test'!C173 &lt;&gt; "Tank"),1,0)</f>
        <v>0</v>
      </c>
      <c r="BF173" s="52">
        <f>IF(AND(Testing!D173 = "BMP", 'Course-Grain Only Test'!C173 &lt;&gt; "BMP"),1,0)</f>
        <v>0</v>
      </c>
      <c r="BG173" s="52">
        <f>IF(AND(Testing!D173 = "BTR", 'Course-Grain Only Test'!C173 &lt;&gt; "BTR"),1,0)</f>
        <v>0</v>
      </c>
      <c r="BH173" s="52">
        <f>IF(AND(Testing!D173 = "Self Propelled Artilley", 'Course-Grain Only Test'!C173 &lt;&gt; "Self Propelled Artillery"),1,0)</f>
        <v>0</v>
      </c>
      <c r="BI173" s="52">
        <f>IF(AND(Testing!D173 = "Air Defense", 'Course-Grain Only Test'!C173 &lt;&gt; "Air Defense"),1,0)</f>
        <v>0</v>
      </c>
      <c r="BJ173" s="52">
        <f>IF(AND(Testing!D173 = "MT_LB", 'Course-Grain Only Test'!C173 &lt;&gt; "MT_LB"),1,0)</f>
        <v>0</v>
      </c>
      <c r="BK173" s="52">
        <f>IF(AND(Testing!D173 = "BMD", 'Course-Grain Only Test'!C173 &lt;&gt; "BMD"),1,0)</f>
        <v>0</v>
      </c>
      <c r="BL173" s="52">
        <f>IF(Testing!E173="2S19_MSTA",1,0)</f>
        <v>0</v>
      </c>
      <c r="BM173" s="54">
        <f>IF(Testing!E173="30N6E",1,0)</f>
        <v>0</v>
      </c>
      <c r="BN173" s="52">
        <f>IF(Testing!E173="BM-30",1,0)</f>
        <v>0</v>
      </c>
      <c r="BO173" s="52">
        <f>IF(Testing!E173="BMD",1,0)</f>
        <v>0</v>
      </c>
      <c r="BP173" s="52">
        <f>IF(Testing!E173="BMP-1",1,0)</f>
        <v>0</v>
      </c>
      <c r="BQ173" s="52">
        <f>IF(Testing!E173="BMP-2",1,0)</f>
        <v>0</v>
      </c>
      <c r="BR173" s="52">
        <f>IF(Testing!E173="BMP-T15",1,0)</f>
        <v>0</v>
      </c>
      <c r="BS173" s="54">
        <f>IF(Testing!E173="BRDM",1,0)</f>
        <v>0</v>
      </c>
      <c r="BT173" s="54">
        <f>IF(Testing!E173="BTR-60",1,0)</f>
        <v>0</v>
      </c>
      <c r="BU173" s="52">
        <f>IF(Testing!E173="BTR-70",1,0)</f>
        <v>0</v>
      </c>
      <c r="BV173" s="52">
        <f>IF(Testing!E173="BTR-80",1,0)</f>
        <v>0</v>
      </c>
      <c r="BW173" s="52">
        <f>IF(Testing!E173="D-30",1,0)</f>
        <v>0</v>
      </c>
      <c r="BX173" s="52">
        <f>IF(Testing!E173="Iskander",1,0)</f>
        <v>0</v>
      </c>
      <c r="BY173" s="52">
        <f>IF(Testing!E173="MT_LB",1,0)</f>
        <v>0</v>
      </c>
      <c r="BZ173" s="52">
        <f>IF(Testing!E173="Pantsir-S1",1,0)</f>
        <v>1</v>
      </c>
      <c r="CA173" s="52">
        <f>IF(Testing!E173="Rs-24",1,0)</f>
        <v>0</v>
      </c>
      <c r="CB173" s="52">
        <f>IF(Testing!E173="T-14",1,0)</f>
        <v>0</v>
      </c>
      <c r="CC173" s="52">
        <f>IF(Testing!E173="T-62",1,0)</f>
        <v>0</v>
      </c>
      <c r="CD173" s="52">
        <f>IF(Testing!E173="T-64",1,0)</f>
        <v>0</v>
      </c>
      <c r="CE173" s="52">
        <f>IF(Testing!E173="T-72",1,0)</f>
        <v>0</v>
      </c>
      <c r="CF173" s="52">
        <f>IF(Testing!E173="T-80",1,0)</f>
        <v>0</v>
      </c>
      <c r="CG173" s="52">
        <f>IF(Testing!E173="T-90",1,0)</f>
        <v>0</v>
      </c>
      <c r="CH173" s="52">
        <f>IF(Testing!E173="Tornado",1,0)</f>
        <v>0</v>
      </c>
      <c r="CI173" s="52">
        <f>IF(Testing!E173="TOS-1",1,0)</f>
        <v>0</v>
      </c>
    </row>
    <row r="174" spans="1:87" ht="15">
      <c r="A174" s="49" t="s">
        <v>1612</v>
      </c>
      <c r="B174" s="50">
        <v>1</v>
      </c>
      <c r="C174" s="50">
        <v>0</v>
      </c>
      <c r="D174" s="50">
        <v>0</v>
      </c>
      <c r="E174" s="51">
        <v>1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1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  <c r="AC174" s="51">
        <v>0</v>
      </c>
      <c r="AD174" s="51">
        <v>0</v>
      </c>
      <c r="AE174" s="51">
        <v>0</v>
      </c>
      <c r="AF174" s="51">
        <v>0</v>
      </c>
      <c r="AG174" s="51">
        <v>0</v>
      </c>
      <c r="AH174" s="52">
        <f>IF(Testing!D174="Tank",1,0)</f>
        <v>0</v>
      </c>
      <c r="AI174" s="52">
        <f>IF(Testing!D174="BMP",1,0)</f>
        <v>0</v>
      </c>
      <c r="AJ174" s="52">
        <f>IF(Testing!D174="BTR",1,0)</f>
        <v>0</v>
      </c>
      <c r="AK174" s="52">
        <f>IF(Testing!D174="Self Propelled Artillery",1,0)</f>
        <v>0</v>
      </c>
      <c r="AL174" s="53">
        <f>IF(Testing!D174="Air Defense",1,0)</f>
        <v>1</v>
      </c>
      <c r="AM174" s="53">
        <f>IF(Testing!D174="MT_LB",1,0)</f>
        <v>0</v>
      </c>
      <c r="AN174" s="52">
        <f>IF(Testing!D174="BMD",1,0)</f>
        <v>0</v>
      </c>
      <c r="AO174" s="52">
        <f>IF('Course-Grain Only Test'!C174="Tank",1,0)</f>
        <v>0</v>
      </c>
      <c r="AP174" s="52">
        <f>IF('Course-Grain Only Test'!C174="BMP",1,0)</f>
        <v>0</v>
      </c>
      <c r="AQ174" s="52">
        <f>IF('Course-Grain Only Test'!C174="BTR",1,0)</f>
        <v>0</v>
      </c>
      <c r="AR174" s="52">
        <f>IF('Course-Grain Only Test'!C174="Self Propelled Artillery",1,0)</f>
        <v>0</v>
      </c>
      <c r="AS174" s="52">
        <f>IF('Course-Grain Only Test'!C174="Air Defense",1,0)</f>
        <v>1</v>
      </c>
      <c r="AT174" s="52">
        <f>IF('Course-Grain Only Test'!C174="MT_LB",1,0)</f>
        <v>0</v>
      </c>
      <c r="AU174" s="52">
        <f>IF('Course-Grain Only Test'!C174="BMD",1,0)</f>
        <v>0</v>
      </c>
      <c r="AV174" s="52">
        <v>1</v>
      </c>
      <c r="AW174" s="52">
        <v>1</v>
      </c>
      <c r="AX174" s="52">
        <v>1</v>
      </c>
      <c r="AY174" s="52">
        <f t="shared" si="0"/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f>IF(AND(Testing!D174 = "Tank", 'Course-Grain Only Test'!C174 &lt;&gt; "Tank"),1,0)</f>
        <v>0</v>
      </c>
      <c r="BF174" s="52">
        <f>IF(AND(Testing!D174 = "BMP", 'Course-Grain Only Test'!C174 &lt;&gt; "BMP"),1,0)</f>
        <v>0</v>
      </c>
      <c r="BG174" s="52">
        <f>IF(AND(Testing!D174 = "BTR", 'Course-Grain Only Test'!C174 &lt;&gt; "BTR"),1,0)</f>
        <v>0</v>
      </c>
      <c r="BH174" s="52">
        <f>IF(AND(Testing!D174 = "Self Propelled Artilley", 'Course-Grain Only Test'!C174 &lt;&gt; "Self Propelled Artillery"),1,0)</f>
        <v>0</v>
      </c>
      <c r="BI174" s="52">
        <f>IF(AND(Testing!D174 = "Air Defense", 'Course-Grain Only Test'!C174 &lt;&gt; "Air Defense"),1,0)</f>
        <v>0</v>
      </c>
      <c r="BJ174" s="52">
        <f>IF(AND(Testing!D174 = "MT_LB", 'Course-Grain Only Test'!C174 &lt;&gt; "MT_LB"),1,0)</f>
        <v>0</v>
      </c>
      <c r="BK174" s="52">
        <f>IF(AND(Testing!D174 = "BMD", 'Course-Grain Only Test'!C174 &lt;&gt; "BMD"),1,0)</f>
        <v>0</v>
      </c>
      <c r="BL174" s="52">
        <f>IF(Testing!E174="2S19_MSTA",1,0)</f>
        <v>0</v>
      </c>
      <c r="BM174" s="54">
        <f>IF(Testing!E174="30N6E",1,0)</f>
        <v>0</v>
      </c>
      <c r="BN174" s="52">
        <f>IF(Testing!E174="BM-30",1,0)</f>
        <v>0</v>
      </c>
      <c r="BO174" s="52">
        <f>IF(Testing!E174="BMD",1,0)</f>
        <v>0</v>
      </c>
      <c r="BP174" s="52">
        <f>IF(Testing!E174="BMP-1",1,0)</f>
        <v>0</v>
      </c>
      <c r="BQ174" s="52">
        <f>IF(Testing!E174="BMP-2",1,0)</f>
        <v>0</v>
      </c>
      <c r="BR174" s="52">
        <f>IF(Testing!E174="BMP-T15",1,0)</f>
        <v>0</v>
      </c>
      <c r="BS174" s="54">
        <f>IF(Testing!E174="BRDM",1,0)</f>
        <v>0</v>
      </c>
      <c r="BT174" s="54">
        <f>IF(Testing!E174="BTR-60",1,0)</f>
        <v>0</v>
      </c>
      <c r="BU174" s="52">
        <f>IF(Testing!E174="BTR-70",1,0)</f>
        <v>0</v>
      </c>
      <c r="BV174" s="52">
        <f>IF(Testing!E174="BTR-80",1,0)</f>
        <v>0</v>
      </c>
      <c r="BW174" s="52">
        <f>IF(Testing!E174="D-30",1,0)</f>
        <v>0</v>
      </c>
      <c r="BX174" s="52">
        <f>IF(Testing!E174="Iskander",1,0)</f>
        <v>0</v>
      </c>
      <c r="BY174" s="52">
        <f>IF(Testing!E174="MT_LB",1,0)</f>
        <v>0</v>
      </c>
      <c r="BZ174" s="52">
        <f>IF(Testing!E174="Pantsir-S1",1,0)</f>
        <v>0</v>
      </c>
      <c r="CA174" s="52">
        <f>IF(Testing!E174="Rs-24",1,0)</f>
        <v>1</v>
      </c>
      <c r="CB174" s="52">
        <f>IF(Testing!E174="T-14",1,0)</f>
        <v>0</v>
      </c>
      <c r="CC174" s="52">
        <f>IF(Testing!E174="T-62",1,0)</f>
        <v>0</v>
      </c>
      <c r="CD174" s="52">
        <f>IF(Testing!E174="T-64",1,0)</f>
        <v>0</v>
      </c>
      <c r="CE174" s="52">
        <f>IF(Testing!E174="T-72",1,0)</f>
        <v>0</v>
      </c>
      <c r="CF174" s="52">
        <f>IF(Testing!E174="T-80",1,0)</f>
        <v>0</v>
      </c>
      <c r="CG174" s="52">
        <f>IF(Testing!E174="T-90",1,0)</f>
        <v>0</v>
      </c>
      <c r="CH174" s="52">
        <f>IF(Testing!E174="Tornado",1,0)</f>
        <v>0</v>
      </c>
      <c r="CI174" s="52">
        <f>IF(Testing!E174="TOS-1",1,0)</f>
        <v>0</v>
      </c>
    </row>
    <row r="175" spans="1:87" ht="15">
      <c r="A175" s="49" t="s">
        <v>1613</v>
      </c>
      <c r="B175" s="50">
        <v>1</v>
      </c>
      <c r="C175" s="50">
        <v>0</v>
      </c>
      <c r="D175" s="50">
        <v>0</v>
      </c>
      <c r="E175" s="51">
        <v>1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1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0</v>
      </c>
      <c r="Z175" s="51">
        <v>0</v>
      </c>
      <c r="AA175" s="51">
        <v>0</v>
      </c>
      <c r="AB175" s="51">
        <v>0</v>
      </c>
      <c r="AC175" s="51">
        <v>0</v>
      </c>
      <c r="AD175" s="51">
        <v>0</v>
      </c>
      <c r="AE175" s="51">
        <v>0</v>
      </c>
      <c r="AF175" s="51">
        <v>0</v>
      </c>
      <c r="AG175" s="51">
        <v>0</v>
      </c>
      <c r="AH175" s="52">
        <f>IF(Testing!D175="Tank",1,0)</f>
        <v>0</v>
      </c>
      <c r="AI175" s="52">
        <f>IF(Testing!D175="BMP",1,0)</f>
        <v>0</v>
      </c>
      <c r="AJ175" s="52">
        <f>IF(Testing!D175="BTR",1,0)</f>
        <v>0</v>
      </c>
      <c r="AK175" s="52">
        <f>IF(Testing!D175="Self Propelled Artillery",1,0)</f>
        <v>0</v>
      </c>
      <c r="AL175" s="53">
        <f>IF(Testing!D175="Air Defense",1,0)</f>
        <v>1</v>
      </c>
      <c r="AM175" s="53">
        <f>IF(Testing!D175="MT_LB",1,0)</f>
        <v>0</v>
      </c>
      <c r="AN175" s="52">
        <f>IF(Testing!D175="BMD",1,0)</f>
        <v>0</v>
      </c>
      <c r="AO175" s="52">
        <f>IF('Course-Grain Only Test'!C175="Tank",1,0)</f>
        <v>0</v>
      </c>
      <c r="AP175" s="52">
        <f>IF('Course-Grain Only Test'!C175="BMP",1,0)</f>
        <v>0</v>
      </c>
      <c r="AQ175" s="52">
        <f>IF('Course-Grain Only Test'!C175="BTR",1,0)</f>
        <v>0</v>
      </c>
      <c r="AR175" s="52">
        <f>IF('Course-Grain Only Test'!C175="Self Propelled Artillery",1,0)</f>
        <v>0</v>
      </c>
      <c r="AS175" s="52">
        <f>IF('Course-Grain Only Test'!C175="Air Defense",1,0)</f>
        <v>1</v>
      </c>
      <c r="AT175" s="52">
        <f>IF('Course-Grain Only Test'!C175="MT_LB",1,0)</f>
        <v>0</v>
      </c>
      <c r="AU175" s="52">
        <f>IF('Course-Grain Only Test'!C175="BMD",1,0)</f>
        <v>0</v>
      </c>
      <c r="AV175" s="52">
        <v>1</v>
      </c>
      <c r="AW175" s="52">
        <v>1</v>
      </c>
      <c r="AX175" s="52">
        <v>1</v>
      </c>
      <c r="AY175" s="52">
        <f t="shared" si="0"/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f>IF(AND(Testing!D175 = "Tank", 'Course-Grain Only Test'!C175 &lt;&gt; "Tank"),1,0)</f>
        <v>0</v>
      </c>
      <c r="BF175" s="52">
        <f>IF(AND(Testing!D175 = "BMP", 'Course-Grain Only Test'!C175 &lt;&gt; "BMP"),1,0)</f>
        <v>0</v>
      </c>
      <c r="BG175" s="52">
        <f>IF(AND(Testing!D175 = "BTR", 'Course-Grain Only Test'!C175 &lt;&gt; "BTR"),1,0)</f>
        <v>0</v>
      </c>
      <c r="BH175" s="52">
        <f>IF(AND(Testing!D175 = "Self Propelled Artilley", 'Course-Grain Only Test'!C175 &lt;&gt; "Self Propelled Artillery"),1,0)</f>
        <v>0</v>
      </c>
      <c r="BI175" s="52">
        <f>IF(AND(Testing!D175 = "Air Defense", 'Course-Grain Only Test'!C175 &lt;&gt; "Air Defense"),1,0)</f>
        <v>0</v>
      </c>
      <c r="BJ175" s="52">
        <f>IF(AND(Testing!D175 = "MT_LB", 'Course-Grain Only Test'!C175 &lt;&gt; "MT_LB"),1,0)</f>
        <v>0</v>
      </c>
      <c r="BK175" s="52">
        <f>IF(AND(Testing!D175 = "BMD", 'Course-Grain Only Test'!C175 &lt;&gt; "BMD"),1,0)</f>
        <v>0</v>
      </c>
      <c r="BL175" s="52">
        <f>IF(Testing!E175="2S19_MSTA",1,0)</f>
        <v>0</v>
      </c>
      <c r="BM175" s="54">
        <f>IF(Testing!E175="30N6E",1,0)</f>
        <v>0</v>
      </c>
      <c r="BN175" s="52">
        <f>IF(Testing!E175="BM-30",1,0)</f>
        <v>0</v>
      </c>
      <c r="BO175" s="52">
        <f>IF(Testing!E175="BMD",1,0)</f>
        <v>0</v>
      </c>
      <c r="BP175" s="52">
        <f>IF(Testing!E175="BMP-1",1,0)</f>
        <v>0</v>
      </c>
      <c r="BQ175" s="52">
        <f>IF(Testing!E175="BMP-2",1,0)</f>
        <v>0</v>
      </c>
      <c r="BR175" s="52">
        <f>IF(Testing!E175="BMP-T15",1,0)</f>
        <v>0</v>
      </c>
      <c r="BS175" s="54">
        <f>IF(Testing!E175="BRDM",1,0)</f>
        <v>0</v>
      </c>
      <c r="BT175" s="54">
        <f>IF(Testing!E175="BTR-60",1,0)</f>
        <v>0</v>
      </c>
      <c r="BU175" s="52">
        <f>IF(Testing!E175="BTR-70",1,0)</f>
        <v>0</v>
      </c>
      <c r="BV175" s="52">
        <f>IF(Testing!E175="BTR-80",1,0)</f>
        <v>0</v>
      </c>
      <c r="BW175" s="52">
        <f>IF(Testing!E175="D-30",1,0)</f>
        <v>0</v>
      </c>
      <c r="BX175" s="52">
        <f>IF(Testing!E175="Iskander",1,0)</f>
        <v>0</v>
      </c>
      <c r="BY175" s="52">
        <f>IF(Testing!E175="MT_LB",1,0)</f>
        <v>0</v>
      </c>
      <c r="BZ175" s="52">
        <f>IF(Testing!E175="Pantsir-S1",1,0)</f>
        <v>0</v>
      </c>
      <c r="CA175" s="52">
        <f>IF(Testing!E175="Rs-24",1,0)</f>
        <v>1</v>
      </c>
      <c r="CB175" s="52">
        <f>IF(Testing!E175="T-14",1,0)</f>
        <v>0</v>
      </c>
      <c r="CC175" s="52">
        <f>IF(Testing!E175="T-62",1,0)</f>
        <v>0</v>
      </c>
      <c r="CD175" s="52">
        <f>IF(Testing!E175="T-64",1,0)</f>
        <v>0</v>
      </c>
      <c r="CE175" s="52">
        <f>IF(Testing!E175="T-72",1,0)</f>
        <v>0</v>
      </c>
      <c r="CF175" s="52">
        <f>IF(Testing!E175="T-80",1,0)</f>
        <v>0</v>
      </c>
      <c r="CG175" s="52">
        <f>IF(Testing!E175="T-90",1,0)</f>
        <v>0</v>
      </c>
      <c r="CH175" s="52">
        <f>IF(Testing!E175="Tornado",1,0)</f>
        <v>0</v>
      </c>
      <c r="CI175" s="52">
        <f>IF(Testing!E175="TOS-1",1,0)</f>
        <v>0</v>
      </c>
    </row>
    <row r="176" spans="1:87" ht="15">
      <c r="A176" s="49" t="s">
        <v>1614</v>
      </c>
      <c r="B176" s="50">
        <v>1</v>
      </c>
      <c r="C176" s="50">
        <v>0</v>
      </c>
      <c r="D176" s="50">
        <v>0</v>
      </c>
      <c r="E176" s="51">
        <v>1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1">
        <v>0</v>
      </c>
      <c r="O176" s="51">
        <v>1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  <c r="AC176" s="51">
        <v>0</v>
      </c>
      <c r="AD176" s="51">
        <v>0</v>
      </c>
      <c r="AE176" s="51">
        <v>0</v>
      </c>
      <c r="AF176" s="51">
        <v>0</v>
      </c>
      <c r="AG176" s="51">
        <v>0</v>
      </c>
      <c r="AH176" s="52">
        <f>IF(Testing!D176="Tank",1,0)</f>
        <v>0</v>
      </c>
      <c r="AI176" s="52">
        <f>IF(Testing!D176="BMP",1,0)</f>
        <v>0</v>
      </c>
      <c r="AJ176" s="52">
        <f>IF(Testing!D176="BTR",1,0)</f>
        <v>0</v>
      </c>
      <c r="AK176" s="52">
        <f>IF(Testing!D176="Self Propelled Artillery",1,0)</f>
        <v>0</v>
      </c>
      <c r="AL176" s="53">
        <f>IF(Testing!D176="Air Defense",1,0)</f>
        <v>1</v>
      </c>
      <c r="AM176" s="53">
        <f>IF(Testing!D176="MT_LB",1,0)</f>
        <v>0</v>
      </c>
      <c r="AN176" s="52">
        <f>IF(Testing!D176="BMD",1,0)</f>
        <v>0</v>
      </c>
      <c r="AO176" s="52">
        <f>IF('Course-Grain Only Test'!C176="Tank",1,0)</f>
        <v>0</v>
      </c>
      <c r="AP176" s="52">
        <f>IF('Course-Grain Only Test'!C176="BMP",1,0)</f>
        <v>0</v>
      </c>
      <c r="AQ176" s="52">
        <f>IF('Course-Grain Only Test'!C176="BTR",1,0)</f>
        <v>0</v>
      </c>
      <c r="AR176" s="52">
        <f>IF('Course-Grain Only Test'!C176="Self Propelled Artillery",1,0)</f>
        <v>0</v>
      </c>
      <c r="AS176" s="52">
        <f>IF('Course-Grain Only Test'!C176="Air Defense",1,0)</f>
        <v>1</v>
      </c>
      <c r="AT176" s="52">
        <f>IF('Course-Grain Only Test'!C176="MT_LB",1,0)</f>
        <v>0</v>
      </c>
      <c r="AU176" s="52">
        <f>IF('Course-Grain Only Test'!C176="BMD",1,0)</f>
        <v>0</v>
      </c>
      <c r="AV176" s="52">
        <v>1</v>
      </c>
      <c r="AW176" s="52">
        <v>1</v>
      </c>
      <c r="AX176" s="52">
        <v>1</v>
      </c>
      <c r="AY176" s="52">
        <f t="shared" si="0"/>
        <v>0</v>
      </c>
      <c r="AZ176" s="52">
        <v>0</v>
      </c>
      <c r="BA176" s="52">
        <v>0</v>
      </c>
      <c r="BB176" s="52">
        <v>1</v>
      </c>
      <c r="BC176" s="52">
        <v>0</v>
      </c>
      <c r="BD176" s="52">
        <v>0</v>
      </c>
      <c r="BE176" s="52">
        <f>IF(AND(Testing!D176 = "Tank", 'Course-Grain Only Test'!C176 &lt;&gt; "Tank"),1,0)</f>
        <v>0</v>
      </c>
      <c r="BF176" s="52">
        <f>IF(AND(Testing!D176 = "BMP", 'Course-Grain Only Test'!C176 &lt;&gt; "BMP"),1,0)</f>
        <v>0</v>
      </c>
      <c r="BG176" s="52">
        <f>IF(AND(Testing!D176 = "BTR", 'Course-Grain Only Test'!C176 &lt;&gt; "BTR"),1,0)</f>
        <v>0</v>
      </c>
      <c r="BH176" s="52">
        <f>IF(AND(Testing!D176 = "Self Propelled Artilley", 'Course-Grain Only Test'!C176 &lt;&gt; "Self Propelled Artillery"),1,0)</f>
        <v>0</v>
      </c>
      <c r="BI176" s="52">
        <f>IF(AND(Testing!D176 = "Air Defense", 'Course-Grain Only Test'!C176 &lt;&gt; "Air Defense"),1,0)</f>
        <v>0</v>
      </c>
      <c r="BJ176" s="52">
        <f>IF(AND(Testing!D176 = "MT_LB", 'Course-Grain Only Test'!C176 &lt;&gt; "MT_LB"),1,0)</f>
        <v>0</v>
      </c>
      <c r="BK176" s="52">
        <f>IF(AND(Testing!D176 = "BMD", 'Course-Grain Only Test'!C176 &lt;&gt; "BMD"),1,0)</f>
        <v>0</v>
      </c>
      <c r="BL176" s="52">
        <f>IF(Testing!E176="2S19_MSTA",1,0)</f>
        <v>0</v>
      </c>
      <c r="BM176" s="54">
        <f>IF(Testing!E176="30N6E",1,0)</f>
        <v>0</v>
      </c>
      <c r="BN176" s="52">
        <f>IF(Testing!E176="BM-30",1,0)</f>
        <v>0</v>
      </c>
      <c r="BO176" s="52">
        <f>IF(Testing!E176="BMD",1,0)</f>
        <v>0</v>
      </c>
      <c r="BP176" s="52">
        <f>IF(Testing!E176="BMP-1",1,0)</f>
        <v>0</v>
      </c>
      <c r="BQ176" s="52">
        <f>IF(Testing!E176="BMP-2",1,0)</f>
        <v>0</v>
      </c>
      <c r="BR176" s="52">
        <f>IF(Testing!E176="BMP-T15",1,0)</f>
        <v>0</v>
      </c>
      <c r="BS176" s="54">
        <f>IF(Testing!E176="BRDM",1,0)</f>
        <v>0</v>
      </c>
      <c r="BT176" s="54">
        <f>IF(Testing!E176="BTR-60",1,0)</f>
        <v>0</v>
      </c>
      <c r="BU176" s="52">
        <f>IF(Testing!E176="BTR-70",1,0)</f>
        <v>0</v>
      </c>
      <c r="BV176" s="52">
        <f>IF(Testing!E176="BTR-80",1,0)</f>
        <v>0</v>
      </c>
      <c r="BW176" s="52">
        <f>IF(Testing!E176="D-30",1,0)</f>
        <v>0</v>
      </c>
      <c r="BX176" s="52">
        <f>IF(Testing!E176="Iskander",1,0)</f>
        <v>0</v>
      </c>
      <c r="BY176" s="52">
        <f>IF(Testing!E176="MT_LB",1,0)</f>
        <v>0</v>
      </c>
      <c r="BZ176" s="52">
        <f>IF(Testing!E176="Pantsir-S1",1,0)</f>
        <v>0</v>
      </c>
      <c r="CA176" s="52">
        <f>IF(Testing!E176="Rs-24",1,0)</f>
        <v>1</v>
      </c>
      <c r="CB176" s="52">
        <f>IF(Testing!E176="T-14",1,0)</f>
        <v>0</v>
      </c>
      <c r="CC176" s="52">
        <f>IF(Testing!E176="T-62",1,0)</f>
        <v>0</v>
      </c>
      <c r="CD176" s="52">
        <f>IF(Testing!E176="T-64",1,0)</f>
        <v>0</v>
      </c>
      <c r="CE176" s="52">
        <f>IF(Testing!E176="T-72",1,0)</f>
        <v>0</v>
      </c>
      <c r="CF176" s="52">
        <f>IF(Testing!E176="T-80",1,0)</f>
        <v>0</v>
      </c>
      <c r="CG176" s="52">
        <f>IF(Testing!E176="T-90",1,0)</f>
        <v>0</v>
      </c>
      <c r="CH176" s="52">
        <f>IF(Testing!E176="Tornado",1,0)</f>
        <v>0</v>
      </c>
      <c r="CI176" s="52">
        <f>IF(Testing!E176="TOS-1",1,0)</f>
        <v>0</v>
      </c>
    </row>
    <row r="177" spans="1:87" ht="15">
      <c r="A177" s="49" t="s">
        <v>1615</v>
      </c>
      <c r="B177" s="50">
        <v>1</v>
      </c>
      <c r="C177" s="50">
        <v>0</v>
      </c>
      <c r="D177" s="50">
        <v>0</v>
      </c>
      <c r="E177" s="51">
        <v>1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1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  <c r="AC177" s="51">
        <v>0</v>
      </c>
      <c r="AD177" s="51">
        <v>0</v>
      </c>
      <c r="AE177" s="51">
        <v>0</v>
      </c>
      <c r="AF177" s="51">
        <v>0</v>
      </c>
      <c r="AG177" s="51">
        <v>0</v>
      </c>
      <c r="AH177" s="52">
        <f>IF(Testing!D177="Tank",1,0)</f>
        <v>0</v>
      </c>
      <c r="AI177" s="52">
        <f>IF(Testing!D177="BMP",1,0)</f>
        <v>0</v>
      </c>
      <c r="AJ177" s="52">
        <f>IF(Testing!D177="BTR",1,0)</f>
        <v>0</v>
      </c>
      <c r="AK177" s="52">
        <f>IF(Testing!D177="Self Propelled Artillery",1,0)</f>
        <v>0</v>
      </c>
      <c r="AL177" s="53">
        <f>IF(Testing!D177="Air Defense",1,0)</f>
        <v>1</v>
      </c>
      <c r="AM177" s="53">
        <f>IF(Testing!D177="MT_LB",1,0)</f>
        <v>0</v>
      </c>
      <c r="AN177" s="52">
        <f>IF(Testing!D177="BMD",1,0)</f>
        <v>0</v>
      </c>
      <c r="AO177" s="52">
        <f>IF('Course-Grain Only Test'!C177="Tank",1,0)</f>
        <v>0</v>
      </c>
      <c r="AP177" s="52">
        <f>IF('Course-Grain Only Test'!C177="BMP",1,0)</f>
        <v>0</v>
      </c>
      <c r="AQ177" s="52">
        <f>IF('Course-Grain Only Test'!C177="BTR",1,0)</f>
        <v>0</v>
      </c>
      <c r="AR177" s="52">
        <f>IF('Course-Grain Only Test'!C177="Self Propelled Artillery",1,0)</f>
        <v>0</v>
      </c>
      <c r="AS177" s="52">
        <f>IF('Course-Grain Only Test'!C177="Air Defense",1,0)</f>
        <v>1</v>
      </c>
      <c r="AT177" s="52">
        <f>IF('Course-Grain Only Test'!C177="MT_LB",1,0)</f>
        <v>0</v>
      </c>
      <c r="AU177" s="52">
        <f>IF('Course-Grain Only Test'!C177="BMD",1,0)</f>
        <v>0</v>
      </c>
      <c r="AV177" s="52">
        <v>1</v>
      </c>
      <c r="AW177" s="52">
        <v>1</v>
      </c>
      <c r="AX177" s="52">
        <v>1</v>
      </c>
      <c r="AY177" s="52">
        <f t="shared" si="0"/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f>IF(AND(Testing!D177 = "Tank", 'Course-Grain Only Test'!C177 &lt;&gt; "Tank"),1,0)</f>
        <v>0</v>
      </c>
      <c r="BF177" s="52">
        <f>IF(AND(Testing!D177 = "BMP", 'Course-Grain Only Test'!C177 &lt;&gt; "BMP"),1,0)</f>
        <v>0</v>
      </c>
      <c r="BG177" s="52">
        <f>IF(AND(Testing!D177 = "BTR", 'Course-Grain Only Test'!C177 &lt;&gt; "BTR"),1,0)</f>
        <v>0</v>
      </c>
      <c r="BH177" s="52">
        <f>IF(AND(Testing!D177 = "Self Propelled Artilley", 'Course-Grain Only Test'!C177 &lt;&gt; "Self Propelled Artillery"),1,0)</f>
        <v>0</v>
      </c>
      <c r="BI177" s="52">
        <f>IF(AND(Testing!D177 = "Air Defense", 'Course-Grain Only Test'!C177 &lt;&gt; "Air Defense"),1,0)</f>
        <v>0</v>
      </c>
      <c r="BJ177" s="52">
        <f>IF(AND(Testing!D177 = "MT_LB", 'Course-Grain Only Test'!C177 &lt;&gt; "MT_LB"),1,0)</f>
        <v>0</v>
      </c>
      <c r="BK177" s="52">
        <f>IF(AND(Testing!D177 = "BMD", 'Course-Grain Only Test'!C177 &lt;&gt; "BMD"),1,0)</f>
        <v>0</v>
      </c>
      <c r="BL177" s="52">
        <f>IF(Testing!E177="2S19_MSTA",1,0)</f>
        <v>0</v>
      </c>
      <c r="BM177" s="54">
        <f>IF(Testing!E177="30N6E",1,0)</f>
        <v>0</v>
      </c>
      <c r="BN177" s="52">
        <f>IF(Testing!E177="BM-30",1,0)</f>
        <v>0</v>
      </c>
      <c r="BO177" s="52">
        <f>IF(Testing!E177="BMD",1,0)</f>
        <v>0</v>
      </c>
      <c r="BP177" s="52">
        <f>IF(Testing!E177="BMP-1",1,0)</f>
        <v>0</v>
      </c>
      <c r="BQ177" s="52">
        <f>IF(Testing!E177="BMP-2",1,0)</f>
        <v>0</v>
      </c>
      <c r="BR177" s="52">
        <f>IF(Testing!E177="BMP-T15",1,0)</f>
        <v>0</v>
      </c>
      <c r="BS177" s="54">
        <f>IF(Testing!E177="BRDM",1,0)</f>
        <v>0</v>
      </c>
      <c r="BT177" s="54">
        <f>IF(Testing!E177="BTR-60",1,0)</f>
        <v>0</v>
      </c>
      <c r="BU177" s="52">
        <f>IF(Testing!E177="BTR-70",1,0)</f>
        <v>0</v>
      </c>
      <c r="BV177" s="52">
        <f>IF(Testing!E177="BTR-80",1,0)</f>
        <v>0</v>
      </c>
      <c r="BW177" s="52">
        <f>IF(Testing!E177="D-30",1,0)</f>
        <v>0</v>
      </c>
      <c r="BX177" s="52">
        <f>IF(Testing!E177="Iskander",1,0)</f>
        <v>0</v>
      </c>
      <c r="BY177" s="52">
        <f>IF(Testing!E177="MT_LB",1,0)</f>
        <v>0</v>
      </c>
      <c r="BZ177" s="52">
        <f>IF(Testing!E177="Pantsir-S1",1,0)</f>
        <v>0</v>
      </c>
      <c r="CA177" s="52">
        <f>IF(Testing!E177="Rs-24",1,0)</f>
        <v>1</v>
      </c>
      <c r="CB177" s="52">
        <f>IF(Testing!E177="T-14",1,0)</f>
        <v>0</v>
      </c>
      <c r="CC177" s="52">
        <f>IF(Testing!E177="T-62",1,0)</f>
        <v>0</v>
      </c>
      <c r="CD177" s="52">
        <f>IF(Testing!E177="T-64",1,0)</f>
        <v>0</v>
      </c>
      <c r="CE177" s="52">
        <f>IF(Testing!E177="T-72",1,0)</f>
        <v>0</v>
      </c>
      <c r="CF177" s="52">
        <f>IF(Testing!E177="T-80",1,0)</f>
        <v>0</v>
      </c>
      <c r="CG177" s="52">
        <f>IF(Testing!E177="T-90",1,0)</f>
        <v>0</v>
      </c>
      <c r="CH177" s="52">
        <f>IF(Testing!E177="Tornado",1,0)</f>
        <v>0</v>
      </c>
      <c r="CI177" s="52">
        <f>IF(Testing!E177="TOS-1",1,0)</f>
        <v>0</v>
      </c>
    </row>
    <row r="178" spans="1:87" ht="15">
      <c r="A178" s="49" t="s">
        <v>1592</v>
      </c>
      <c r="B178" s="50">
        <v>0</v>
      </c>
      <c r="C178" s="50">
        <v>0</v>
      </c>
      <c r="D178" s="50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1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1</v>
      </c>
      <c r="AC178" s="51">
        <v>0</v>
      </c>
      <c r="AD178" s="51">
        <v>0</v>
      </c>
      <c r="AE178" s="51">
        <v>0</v>
      </c>
      <c r="AF178" s="51">
        <v>0</v>
      </c>
      <c r="AG178" s="51">
        <v>0</v>
      </c>
      <c r="AH178" s="52">
        <f>IF(Testing!D178="Tank",1,0)</f>
        <v>0</v>
      </c>
      <c r="AI178" s="52">
        <f>IF(Testing!D178="BMP",1,0)</f>
        <v>1</v>
      </c>
      <c r="AJ178" s="52">
        <f>IF(Testing!D178="BTR",1,0)</f>
        <v>0</v>
      </c>
      <c r="AK178" s="52">
        <f>IF(Testing!D178="Self Propelled Artillery",1,0)</f>
        <v>0</v>
      </c>
      <c r="AL178" s="53">
        <f>IF(Testing!D178="Air Defense",1,0)</f>
        <v>0</v>
      </c>
      <c r="AM178" s="53">
        <f>IF(Testing!D178="MT_LB",1,0)</f>
        <v>0</v>
      </c>
      <c r="AN178" s="52">
        <f>IF(Testing!D178="BMD",1,0)</f>
        <v>0</v>
      </c>
      <c r="AO178" s="52">
        <f>IF('Course-Grain Only Test'!C178="Tank",1,0)</f>
        <v>1</v>
      </c>
      <c r="AP178" s="52">
        <f>IF('Course-Grain Only Test'!C178="BMP",1,0)</f>
        <v>0</v>
      </c>
      <c r="AQ178" s="52">
        <f>IF('Course-Grain Only Test'!C178="BTR",1,0)</f>
        <v>0</v>
      </c>
      <c r="AR178" s="52">
        <f>IF('Course-Grain Only Test'!C178="Self Propelled Artillery",1,0)</f>
        <v>0</v>
      </c>
      <c r="AS178" s="52">
        <f>IF('Course-Grain Only Test'!C178="Air Defense",1,0)</f>
        <v>0</v>
      </c>
      <c r="AT178" s="52">
        <f>IF('Course-Grain Only Test'!C178="MT_LB",1,0)</f>
        <v>0</v>
      </c>
      <c r="AU178" s="52">
        <f>IF('Course-Grain Only Test'!C178="BMD",1,0)</f>
        <v>0</v>
      </c>
      <c r="AV178" s="52">
        <v>1</v>
      </c>
      <c r="AW178" s="52">
        <v>1</v>
      </c>
      <c r="AX178" s="52">
        <v>1</v>
      </c>
      <c r="AY178" s="52">
        <f t="shared" si="0"/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f>IF(AND(Testing!D178 = "Tank", 'Course-Grain Only Test'!C178 &lt;&gt; "Tank"),1,0)</f>
        <v>0</v>
      </c>
      <c r="BF178" s="52">
        <f>IF(AND(Testing!D178 = "BMP", 'Course-Grain Only Test'!C178 &lt;&gt; "BMP"),1,0)</f>
        <v>1</v>
      </c>
      <c r="BG178" s="52">
        <f>IF(AND(Testing!D178 = "BTR", 'Course-Grain Only Test'!C178 &lt;&gt; "BTR"),1,0)</f>
        <v>0</v>
      </c>
      <c r="BH178" s="52">
        <f>IF(AND(Testing!D178 = "Self Propelled Artilley", 'Course-Grain Only Test'!C178 &lt;&gt; "Self Propelled Artillery"),1,0)</f>
        <v>0</v>
      </c>
      <c r="BI178" s="52">
        <f>IF(AND(Testing!D178 = "Air Defense", 'Course-Grain Only Test'!C178 &lt;&gt; "Air Defense"),1,0)</f>
        <v>0</v>
      </c>
      <c r="BJ178" s="52">
        <f>IF(AND(Testing!D178 = "MT_LB", 'Course-Grain Only Test'!C178 &lt;&gt; "MT_LB"),1,0)</f>
        <v>0</v>
      </c>
      <c r="BK178" s="52">
        <f>IF(AND(Testing!D178 = "BMD", 'Course-Grain Only Test'!C178 &lt;&gt; "BMD"),1,0)</f>
        <v>0</v>
      </c>
      <c r="BL178" s="52">
        <f>IF(Testing!E178="2S19_MSTA",1,0)</f>
        <v>0</v>
      </c>
      <c r="BM178" s="54">
        <f>IF(Testing!E178="30N6E",1,0)</f>
        <v>0</v>
      </c>
      <c r="BN178" s="52">
        <f>IF(Testing!E178="BM-30",1,0)</f>
        <v>0</v>
      </c>
      <c r="BO178" s="52">
        <f>IF(Testing!E178="BMD",1,0)</f>
        <v>0</v>
      </c>
      <c r="BP178" s="52">
        <f>IF(Testing!E178="BMP-1",1,0)</f>
        <v>0</v>
      </c>
      <c r="BQ178" s="52">
        <f>IF(Testing!E178="BMP-2",1,0)</f>
        <v>1</v>
      </c>
      <c r="BR178" s="52">
        <f>IF(Testing!E178="BMP-T15",1,0)</f>
        <v>0</v>
      </c>
      <c r="BS178" s="54">
        <f>IF(Testing!E178="BRDM",1,0)</f>
        <v>0</v>
      </c>
      <c r="BT178" s="54">
        <f>IF(Testing!E178="BTR-60",1,0)</f>
        <v>0</v>
      </c>
      <c r="BU178" s="52">
        <f>IF(Testing!E178="BTR-70",1,0)</f>
        <v>0</v>
      </c>
      <c r="BV178" s="52">
        <f>IF(Testing!E178="BTR-80",1,0)</f>
        <v>0</v>
      </c>
      <c r="BW178" s="52">
        <f>IF(Testing!E178="D-30",1,0)</f>
        <v>0</v>
      </c>
      <c r="BX178" s="52">
        <f>IF(Testing!E178="Iskander",1,0)</f>
        <v>0</v>
      </c>
      <c r="BY178" s="52">
        <f>IF(Testing!E178="MT_LB",1,0)</f>
        <v>0</v>
      </c>
      <c r="BZ178" s="52">
        <f>IF(Testing!E178="Pantsir-S1",1,0)</f>
        <v>0</v>
      </c>
      <c r="CA178" s="52">
        <f>IF(Testing!E178="Rs-24",1,0)</f>
        <v>0</v>
      </c>
      <c r="CB178" s="52">
        <f>IF(Testing!E178="T-14",1,0)</f>
        <v>0</v>
      </c>
      <c r="CC178" s="52">
        <f>IF(Testing!E178="T-62",1,0)</f>
        <v>0</v>
      </c>
      <c r="CD178" s="52">
        <f>IF(Testing!E178="T-64",1,0)</f>
        <v>0</v>
      </c>
      <c r="CE178" s="52">
        <f>IF(Testing!E178="T-72",1,0)</f>
        <v>0</v>
      </c>
      <c r="CF178" s="52">
        <f>IF(Testing!E178="T-80",1,0)</f>
        <v>0</v>
      </c>
      <c r="CG178" s="52">
        <f>IF(Testing!E178="T-90",1,0)</f>
        <v>0</v>
      </c>
      <c r="CH178" s="52">
        <f>IF(Testing!E178="Tornado",1,0)</f>
        <v>0</v>
      </c>
      <c r="CI178" s="52">
        <f>IF(Testing!E178="TOS-1",1,0)</f>
        <v>0</v>
      </c>
    </row>
    <row r="179" spans="1:87" ht="15">
      <c r="A179" s="49" t="s">
        <v>1770</v>
      </c>
      <c r="B179" s="50">
        <v>1</v>
      </c>
      <c r="C179" s="50">
        <v>0</v>
      </c>
      <c r="D179" s="50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1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1</v>
      </c>
      <c r="AC179" s="51">
        <v>0</v>
      </c>
      <c r="AD179" s="51">
        <v>0</v>
      </c>
      <c r="AE179" s="51">
        <v>0</v>
      </c>
      <c r="AF179" s="51">
        <v>0</v>
      </c>
      <c r="AG179" s="51">
        <v>0</v>
      </c>
      <c r="AH179" s="52">
        <f>IF(Testing!D179="Tank",1,0)</f>
        <v>1</v>
      </c>
      <c r="AI179" s="52">
        <f>IF(Testing!D179="BMP",1,0)</f>
        <v>0</v>
      </c>
      <c r="AJ179" s="52">
        <f>IF(Testing!D179="BTR",1,0)</f>
        <v>0</v>
      </c>
      <c r="AK179" s="52">
        <f>IF(Testing!D179="Self Propelled Artillery",1,0)</f>
        <v>0</v>
      </c>
      <c r="AL179" s="53">
        <f>IF(Testing!D179="Air Defense",1,0)</f>
        <v>0</v>
      </c>
      <c r="AM179" s="53">
        <f>IF(Testing!D179="MT_LB",1,0)</f>
        <v>0</v>
      </c>
      <c r="AN179" s="52">
        <f>IF(Testing!D179="BMD",1,0)</f>
        <v>0</v>
      </c>
      <c r="AO179" s="52">
        <f>IF('Course-Grain Only Test'!C179="Tank",1,0)</f>
        <v>1</v>
      </c>
      <c r="AP179" s="52">
        <f>IF('Course-Grain Only Test'!C179="BMP",1,0)</f>
        <v>0</v>
      </c>
      <c r="AQ179" s="52">
        <f>IF('Course-Grain Only Test'!C179="BTR",1,0)</f>
        <v>0</v>
      </c>
      <c r="AR179" s="52">
        <f>IF('Course-Grain Only Test'!C179="Self Propelled Artillery",1,0)</f>
        <v>0</v>
      </c>
      <c r="AS179" s="52">
        <f>IF('Course-Grain Only Test'!C179="Air Defense",1,0)</f>
        <v>0</v>
      </c>
      <c r="AT179" s="52">
        <f>IF('Course-Grain Only Test'!C179="MT_LB",1,0)</f>
        <v>0</v>
      </c>
      <c r="AU179" s="52">
        <f>IF('Course-Grain Only Test'!C179="BMD",1,0)</f>
        <v>0</v>
      </c>
      <c r="AV179" s="52">
        <v>1</v>
      </c>
      <c r="AW179" s="52">
        <v>1</v>
      </c>
      <c r="AX179" s="52">
        <v>1</v>
      </c>
      <c r="AY179" s="52">
        <f t="shared" si="0"/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f>IF(AND(Testing!D179 = "Tank", 'Course-Grain Only Test'!C179 &lt;&gt; "Tank"),1,0)</f>
        <v>0</v>
      </c>
      <c r="BF179" s="52">
        <f>IF(AND(Testing!D179 = "BMP", 'Course-Grain Only Test'!C179 &lt;&gt; "BMP"),1,0)</f>
        <v>0</v>
      </c>
      <c r="BG179" s="52">
        <f>IF(AND(Testing!D179 = "BTR", 'Course-Grain Only Test'!C179 &lt;&gt; "BTR"),1,0)</f>
        <v>0</v>
      </c>
      <c r="BH179" s="52">
        <f>IF(AND(Testing!D179 = "Self Propelled Artilley", 'Course-Grain Only Test'!C179 &lt;&gt; "Self Propelled Artillery"),1,0)</f>
        <v>0</v>
      </c>
      <c r="BI179" s="52">
        <f>IF(AND(Testing!D179 = "Air Defense", 'Course-Grain Only Test'!C179 &lt;&gt; "Air Defense"),1,0)</f>
        <v>0</v>
      </c>
      <c r="BJ179" s="52">
        <f>IF(AND(Testing!D179 = "MT_LB", 'Course-Grain Only Test'!C179 &lt;&gt; "MT_LB"),1,0)</f>
        <v>0</v>
      </c>
      <c r="BK179" s="52">
        <f>IF(AND(Testing!D179 = "BMD", 'Course-Grain Only Test'!C179 &lt;&gt; "BMD"),1,0)</f>
        <v>0</v>
      </c>
      <c r="BL179" s="52">
        <f>IF(Testing!E179="2S19_MSTA",1,0)</f>
        <v>0</v>
      </c>
      <c r="BM179" s="54">
        <f>IF(Testing!E179="30N6E",1,0)</f>
        <v>0</v>
      </c>
      <c r="BN179" s="52">
        <f>IF(Testing!E179="BM-30",1,0)</f>
        <v>0</v>
      </c>
      <c r="BO179" s="52">
        <f>IF(Testing!E179="BMD",1,0)</f>
        <v>0</v>
      </c>
      <c r="BP179" s="52">
        <f>IF(Testing!E179="BMP-1",1,0)</f>
        <v>0</v>
      </c>
      <c r="BQ179" s="52">
        <f>IF(Testing!E179="BMP-2",1,0)</f>
        <v>0</v>
      </c>
      <c r="BR179" s="52">
        <f>IF(Testing!E179="BMP-T15",1,0)</f>
        <v>0</v>
      </c>
      <c r="BS179" s="54">
        <f>IF(Testing!E179="BRDM",1,0)</f>
        <v>0</v>
      </c>
      <c r="BT179" s="54">
        <f>IF(Testing!E179="BTR-60",1,0)</f>
        <v>0</v>
      </c>
      <c r="BU179" s="52">
        <f>IF(Testing!E179="BTR-70",1,0)</f>
        <v>0</v>
      </c>
      <c r="BV179" s="52">
        <f>IF(Testing!E179="BTR-80",1,0)</f>
        <v>0</v>
      </c>
      <c r="BW179" s="52">
        <f>IF(Testing!E179="D-30",1,0)</f>
        <v>0</v>
      </c>
      <c r="BX179" s="52">
        <f>IF(Testing!E179="Iskander",1,0)</f>
        <v>0</v>
      </c>
      <c r="BY179" s="52">
        <f>IF(Testing!E179="MT_LB",1,0)</f>
        <v>0</v>
      </c>
      <c r="BZ179" s="52">
        <f>IF(Testing!E179="Pantsir-S1",1,0)</f>
        <v>0</v>
      </c>
      <c r="CA179" s="52">
        <f>IF(Testing!E179="Rs-24",1,0)</f>
        <v>0</v>
      </c>
      <c r="CB179" s="52">
        <f>IF(Testing!E179="T-14",1,0)</f>
        <v>1</v>
      </c>
      <c r="CC179" s="52">
        <f>IF(Testing!E179="T-62",1,0)</f>
        <v>0</v>
      </c>
      <c r="CD179" s="52">
        <f>IF(Testing!E179="T-64",1,0)</f>
        <v>0</v>
      </c>
      <c r="CE179" s="52">
        <f>IF(Testing!E179="T-72",1,0)</f>
        <v>0</v>
      </c>
      <c r="CF179" s="52">
        <f>IF(Testing!E179="T-80",1,0)</f>
        <v>0</v>
      </c>
      <c r="CG179" s="52">
        <f>IF(Testing!E179="T-90",1,0)</f>
        <v>0</v>
      </c>
      <c r="CH179" s="52">
        <f>IF(Testing!E179="Tornado",1,0)</f>
        <v>0</v>
      </c>
      <c r="CI179" s="52">
        <f>IF(Testing!E179="TOS-1",1,0)</f>
        <v>0</v>
      </c>
    </row>
    <row r="180" spans="1:87" ht="15">
      <c r="A180" s="49" t="s">
        <v>1593</v>
      </c>
      <c r="B180" s="50">
        <v>1</v>
      </c>
      <c r="C180" s="50">
        <v>0</v>
      </c>
      <c r="D180" s="50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1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1</v>
      </c>
      <c r="AC180" s="51">
        <v>0</v>
      </c>
      <c r="AD180" s="51">
        <v>0</v>
      </c>
      <c r="AE180" s="51">
        <v>0</v>
      </c>
      <c r="AF180" s="51">
        <v>0</v>
      </c>
      <c r="AG180" s="51">
        <v>0</v>
      </c>
      <c r="AH180" s="52">
        <f>IF(Testing!D180="Tank",1,0)</f>
        <v>0</v>
      </c>
      <c r="AI180" s="52">
        <f>IF(Testing!D180="BMP",1,0)</f>
        <v>1</v>
      </c>
      <c r="AJ180" s="52">
        <f>IF(Testing!D180="BTR",1,0)</f>
        <v>0</v>
      </c>
      <c r="AK180" s="52">
        <f>IF(Testing!D180="Self Propelled Artillery",1,0)</f>
        <v>0</v>
      </c>
      <c r="AL180" s="53">
        <f>IF(Testing!D180="Air Defense",1,0)</f>
        <v>0</v>
      </c>
      <c r="AM180" s="53">
        <f>IF(Testing!D180="MT_LB",1,0)</f>
        <v>0</v>
      </c>
      <c r="AN180" s="52">
        <f>IF(Testing!D180="BMD",1,0)</f>
        <v>0</v>
      </c>
      <c r="AO180" s="52">
        <f>IF('Course-Grain Only Test'!C180="Tank",1,0)</f>
        <v>1</v>
      </c>
      <c r="AP180" s="52">
        <f>IF('Course-Grain Only Test'!C180="BMP",1,0)</f>
        <v>0</v>
      </c>
      <c r="AQ180" s="52">
        <f>IF('Course-Grain Only Test'!C180="BTR",1,0)</f>
        <v>0</v>
      </c>
      <c r="AR180" s="52">
        <f>IF('Course-Grain Only Test'!C180="Self Propelled Artillery",1,0)</f>
        <v>0</v>
      </c>
      <c r="AS180" s="52">
        <f>IF('Course-Grain Only Test'!C180="Air Defense",1,0)</f>
        <v>0</v>
      </c>
      <c r="AT180" s="52">
        <f>IF('Course-Grain Only Test'!C180="MT_LB",1,0)</f>
        <v>0</v>
      </c>
      <c r="AU180" s="52">
        <f>IF('Course-Grain Only Test'!C180="BMD",1,0)</f>
        <v>0</v>
      </c>
      <c r="AV180" s="52">
        <v>1</v>
      </c>
      <c r="AW180" s="52">
        <v>1</v>
      </c>
      <c r="AX180" s="52">
        <v>1</v>
      </c>
      <c r="AY180" s="52">
        <f t="shared" si="0"/>
        <v>0</v>
      </c>
      <c r="AZ180" s="52">
        <v>0</v>
      </c>
      <c r="BA180" s="52">
        <v>0</v>
      </c>
      <c r="BB180" s="52">
        <v>1</v>
      </c>
      <c r="BC180" s="52">
        <v>1</v>
      </c>
      <c r="BD180" s="52">
        <v>0</v>
      </c>
      <c r="BE180" s="52">
        <f>IF(AND(Testing!D180 = "Tank", 'Course-Grain Only Test'!C180 &lt;&gt; "Tank"),1,0)</f>
        <v>0</v>
      </c>
      <c r="BF180" s="52">
        <f>IF(AND(Testing!D180 = "BMP", 'Course-Grain Only Test'!C180 &lt;&gt; "BMP"),1,0)</f>
        <v>1</v>
      </c>
      <c r="BG180" s="52">
        <f>IF(AND(Testing!D180 = "BTR", 'Course-Grain Only Test'!C180 &lt;&gt; "BTR"),1,0)</f>
        <v>0</v>
      </c>
      <c r="BH180" s="52">
        <f>IF(AND(Testing!D180 = "Self Propelled Artilley", 'Course-Grain Only Test'!C180 &lt;&gt; "Self Propelled Artillery"),1,0)</f>
        <v>0</v>
      </c>
      <c r="BI180" s="52">
        <f>IF(AND(Testing!D180 = "Air Defense", 'Course-Grain Only Test'!C180 &lt;&gt; "Air Defense"),1,0)</f>
        <v>0</v>
      </c>
      <c r="BJ180" s="52">
        <f>IF(AND(Testing!D180 = "MT_LB", 'Course-Grain Only Test'!C180 &lt;&gt; "MT_LB"),1,0)</f>
        <v>0</v>
      </c>
      <c r="BK180" s="52">
        <f>IF(AND(Testing!D180 = "BMD", 'Course-Grain Only Test'!C180 &lt;&gt; "BMD"),1,0)</f>
        <v>0</v>
      </c>
      <c r="BL180" s="52">
        <f>IF(Testing!E180="2S19_MSTA",1,0)</f>
        <v>0</v>
      </c>
      <c r="BM180" s="54">
        <f>IF(Testing!E180="30N6E",1,0)</f>
        <v>0</v>
      </c>
      <c r="BN180" s="52">
        <f>IF(Testing!E180="BM-30",1,0)</f>
        <v>0</v>
      </c>
      <c r="BO180" s="52">
        <f>IF(Testing!E180="BMD",1,0)</f>
        <v>0</v>
      </c>
      <c r="BP180" s="52">
        <f>IF(Testing!E180="BMP-1",1,0)</f>
        <v>0</v>
      </c>
      <c r="BQ180" s="52">
        <f>IF(Testing!E180="BMP-2",1,0)</f>
        <v>0</v>
      </c>
      <c r="BR180" s="52">
        <f>IF(Testing!E180="BMP-T15",1,0)</f>
        <v>1</v>
      </c>
      <c r="BS180" s="54">
        <f>IF(Testing!E180="BRDM",1,0)</f>
        <v>0</v>
      </c>
      <c r="BT180" s="54">
        <f>IF(Testing!E180="BTR-60",1,0)</f>
        <v>0</v>
      </c>
      <c r="BU180" s="52">
        <f>IF(Testing!E180="BTR-70",1,0)</f>
        <v>0</v>
      </c>
      <c r="BV180" s="52">
        <f>IF(Testing!E180="BTR-80",1,0)</f>
        <v>0</v>
      </c>
      <c r="BW180" s="52">
        <f>IF(Testing!E180="D-30",1,0)</f>
        <v>0</v>
      </c>
      <c r="BX180" s="52">
        <f>IF(Testing!E180="Iskander",1,0)</f>
        <v>0</v>
      </c>
      <c r="BY180" s="52">
        <f>IF(Testing!E180="MT_LB",1,0)</f>
        <v>0</v>
      </c>
      <c r="BZ180" s="52">
        <f>IF(Testing!E180="Pantsir-S1",1,0)</f>
        <v>0</v>
      </c>
      <c r="CA180" s="52">
        <f>IF(Testing!E180="Rs-24",1,0)</f>
        <v>0</v>
      </c>
      <c r="CB180" s="52">
        <f>IF(Testing!E180="T-14",1,0)</f>
        <v>0</v>
      </c>
      <c r="CC180" s="52">
        <f>IF(Testing!E180="T-62",1,0)</f>
        <v>0</v>
      </c>
      <c r="CD180" s="52">
        <f>IF(Testing!E180="T-64",1,0)</f>
        <v>0</v>
      </c>
      <c r="CE180" s="52">
        <f>IF(Testing!E180="T-72",1,0)</f>
        <v>0</v>
      </c>
      <c r="CF180" s="52">
        <f>IF(Testing!E180="T-80",1,0)</f>
        <v>0</v>
      </c>
      <c r="CG180" s="52">
        <f>IF(Testing!E180="T-90",1,0)</f>
        <v>0</v>
      </c>
      <c r="CH180" s="52">
        <f>IF(Testing!E180="Tornado",1,0)</f>
        <v>0</v>
      </c>
      <c r="CI180" s="52">
        <f>IF(Testing!E180="TOS-1",1,0)</f>
        <v>0</v>
      </c>
    </row>
    <row r="181" spans="1:87" ht="15">
      <c r="A181" s="49" t="s">
        <v>1771</v>
      </c>
      <c r="B181" s="50">
        <v>1</v>
      </c>
      <c r="C181" s="50">
        <v>0</v>
      </c>
      <c r="D181" s="50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1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1</v>
      </c>
      <c r="AC181" s="51">
        <v>0</v>
      </c>
      <c r="AD181" s="51">
        <v>0</v>
      </c>
      <c r="AE181" s="51">
        <v>0</v>
      </c>
      <c r="AF181" s="51">
        <v>0</v>
      </c>
      <c r="AG181" s="51">
        <v>0</v>
      </c>
      <c r="AH181" s="52">
        <f>IF(Testing!D181="Tank",1,0)</f>
        <v>1</v>
      </c>
      <c r="AI181" s="52">
        <f>IF(Testing!D181="BMP",1,0)</f>
        <v>0</v>
      </c>
      <c r="AJ181" s="52">
        <f>IF(Testing!D181="BTR",1,0)</f>
        <v>0</v>
      </c>
      <c r="AK181" s="52">
        <f>IF(Testing!D181="Self Propelled Artillery",1,0)</f>
        <v>0</v>
      </c>
      <c r="AL181" s="53">
        <f>IF(Testing!D181="Air Defense",1,0)</f>
        <v>0</v>
      </c>
      <c r="AM181" s="53">
        <f>IF(Testing!D181="MT_LB",1,0)</f>
        <v>0</v>
      </c>
      <c r="AN181" s="52">
        <f>IF(Testing!D181="BMD",1,0)</f>
        <v>0</v>
      </c>
      <c r="AO181" s="52">
        <f>IF('Course-Grain Only Test'!C181="Tank",1,0)</f>
        <v>1</v>
      </c>
      <c r="AP181" s="52">
        <f>IF('Course-Grain Only Test'!C181="BMP",1,0)</f>
        <v>0</v>
      </c>
      <c r="AQ181" s="52">
        <f>IF('Course-Grain Only Test'!C181="BTR",1,0)</f>
        <v>0</v>
      </c>
      <c r="AR181" s="52">
        <f>IF('Course-Grain Only Test'!C181="Self Propelled Artillery",1,0)</f>
        <v>0</v>
      </c>
      <c r="AS181" s="52">
        <f>IF('Course-Grain Only Test'!C181="Air Defense",1,0)</f>
        <v>0</v>
      </c>
      <c r="AT181" s="52">
        <f>IF('Course-Grain Only Test'!C181="MT_LB",1,0)</f>
        <v>0</v>
      </c>
      <c r="AU181" s="52">
        <f>IF('Course-Grain Only Test'!C181="BMD",1,0)</f>
        <v>0</v>
      </c>
      <c r="AV181" s="52">
        <v>1</v>
      </c>
      <c r="AW181" s="52">
        <v>1</v>
      </c>
      <c r="AX181" s="52">
        <v>1</v>
      </c>
      <c r="AY181" s="52">
        <f t="shared" si="0"/>
        <v>0</v>
      </c>
      <c r="AZ181" s="52">
        <v>1</v>
      </c>
      <c r="BA181" s="52">
        <v>0</v>
      </c>
      <c r="BB181" s="52">
        <v>0</v>
      </c>
      <c r="BC181" s="52">
        <v>0</v>
      </c>
      <c r="BD181" s="52">
        <v>0</v>
      </c>
      <c r="BE181" s="52">
        <f>IF(AND(Testing!D181 = "Tank", 'Course-Grain Only Test'!C181 &lt;&gt; "Tank"),1,0)</f>
        <v>0</v>
      </c>
      <c r="BF181" s="52">
        <f>IF(AND(Testing!D181 = "BMP", 'Course-Grain Only Test'!C181 &lt;&gt; "BMP"),1,0)</f>
        <v>0</v>
      </c>
      <c r="BG181" s="52">
        <f>IF(AND(Testing!D181 = "BTR", 'Course-Grain Only Test'!C181 &lt;&gt; "BTR"),1,0)</f>
        <v>0</v>
      </c>
      <c r="BH181" s="52">
        <f>IF(AND(Testing!D181 = "Self Propelled Artilley", 'Course-Grain Only Test'!C181 &lt;&gt; "Self Propelled Artillery"),1,0)</f>
        <v>0</v>
      </c>
      <c r="BI181" s="52">
        <f>IF(AND(Testing!D181 = "Air Defense", 'Course-Grain Only Test'!C181 &lt;&gt; "Air Defense"),1,0)</f>
        <v>0</v>
      </c>
      <c r="BJ181" s="52">
        <f>IF(AND(Testing!D181 = "MT_LB", 'Course-Grain Only Test'!C181 &lt;&gt; "MT_LB"),1,0)</f>
        <v>0</v>
      </c>
      <c r="BK181" s="52">
        <f>IF(AND(Testing!D181 = "BMD", 'Course-Grain Only Test'!C181 &lt;&gt; "BMD"),1,0)</f>
        <v>0</v>
      </c>
      <c r="BL181" s="52">
        <f>IF(Testing!E181="2S19_MSTA",1,0)</f>
        <v>0</v>
      </c>
      <c r="BM181" s="54">
        <f>IF(Testing!E181="30N6E",1,0)</f>
        <v>0</v>
      </c>
      <c r="BN181" s="52">
        <f>IF(Testing!E181="BM-30",1,0)</f>
        <v>0</v>
      </c>
      <c r="BO181" s="52">
        <f>IF(Testing!E181="BMD",1,0)</f>
        <v>0</v>
      </c>
      <c r="BP181" s="52">
        <f>IF(Testing!E181="BMP-1",1,0)</f>
        <v>0</v>
      </c>
      <c r="BQ181" s="52">
        <f>IF(Testing!E181="BMP-2",1,0)</f>
        <v>0</v>
      </c>
      <c r="BR181" s="52">
        <f>IF(Testing!E181="BMP-T15",1,0)</f>
        <v>0</v>
      </c>
      <c r="BS181" s="54">
        <f>IF(Testing!E181="BRDM",1,0)</f>
        <v>0</v>
      </c>
      <c r="BT181" s="54">
        <f>IF(Testing!E181="BTR-60",1,0)</f>
        <v>0</v>
      </c>
      <c r="BU181" s="52">
        <f>IF(Testing!E181="BTR-70",1,0)</f>
        <v>0</v>
      </c>
      <c r="BV181" s="52">
        <f>IF(Testing!E181="BTR-80",1,0)</f>
        <v>0</v>
      </c>
      <c r="BW181" s="52">
        <f>IF(Testing!E181="D-30",1,0)</f>
        <v>0</v>
      </c>
      <c r="BX181" s="52">
        <f>IF(Testing!E181="Iskander",1,0)</f>
        <v>0</v>
      </c>
      <c r="BY181" s="52">
        <f>IF(Testing!E181="MT_LB",1,0)</f>
        <v>0</v>
      </c>
      <c r="BZ181" s="52">
        <f>IF(Testing!E181="Pantsir-S1",1,0)</f>
        <v>0</v>
      </c>
      <c r="CA181" s="52">
        <f>IF(Testing!E181="Rs-24",1,0)</f>
        <v>0</v>
      </c>
      <c r="CB181" s="52">
        <f>IF(Testing!E181="T-14",1,0)</f>
        <v>1</v>
      </c>
      <c r="CC181" s="52">
        <f>IF(Testing!E181="T-62",1,0)</f>
        <v>0</v>
      </c>
      <c r="CD181" s="52">
        <f>IF(Testing!E181="T-64",1,0)</f>
        <v>0</v>
      </c>
      <c r="CE181" s="52">
        <f>IF(Testing!E181="T-72",1,0)</f>
        <v>0</v>
      </c>
      <c r="CF181" s="52">
        <f>IF(Testing!E181="T-80",1,0)</f>
        <v>0</v>
      </c>
      <c r="CG181" s="52">
        <f>IF(Testing!E181="T-90",1,0)</f>
        <v>0</v>
      </c>
      <c r="CH181" s="52">
        <f>IF(Testing!E181="Tornado",1,0)</f>
        <v>0</v>
      </c>
      <c r="CI181" s="52">
        <f>IF(Testing!E181="TOS-1",1,0)</f>
        <v>0</v>
      </c>
    </row>
    <row r="182" spans="1:87" ht="15">
      <c r="A182" s="49" t="s">
        <v>1772</v>
      </c>
      <c r="B182" s="50">
        <v>1</v>
      </c>
      <c r="C182" s="50">
        <v>0</v>
      </c>
      <c r="D182" s="50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1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1</v>
      </c>
      <c r="AC182" s="51">
        <v>0</v>
      </c>
      <c r="AD182" s="51">
        <v>0</v>
      </c>
      <c r="AE182" s="51">
        <v>0</v>
      </c>
      <c r="AF182" s="51">
        <v>0</v>
      </c>
      <c r="AG182" s="51">
        <v>0</v>
      </c>
      <c r="AH182" s="52">
        <f>IF(Testing!D182="Tank",1,0)</f>
        <v>1</v>
      </c>
      <c r="AI182" s="52">
        <f>IF(Testing!D182="BMP",1,0)</f>
        <v>0</v>
      </c>
      <c r="AJ182" s="52">
        <f>IF(Testing!D182="BTR",1,0)</f>
        <v>0</v>
      </c>
      <c r="AK182" s="52">
        <f>IF(Testing!D182="Self Propelled Artillery",1,0)</f>
        <v>0</v>
      </c>
      <c r="AL182" s="53">
        <f>IF(Testing!D182="Air Defense",1,0)</f>
        <v>0</v>
      </c>
      <c r="AM182" s="53">
        <f>IF(Testing!D182="MT_LB",1,0)</f>
        <v>0</v>
      </c>
      <c r="AN182" s="52">
        <f>IF(Testing!D182="BMD",1,0)</f>
        <v>0</v>
      </c>
      <c r="AO182" s="52">
        <f>IF('Course-Grain Only Test'!C182="Tank",1,0)</f>
        <v>1</v>
      </c>
      <c r="AP182" s="52">
        <f>IF('Course-Grain Only Test'!C182="BMP",1,0)</f>
        <v>0</v>
      </c>
      <c r="AQ182" s="52">
        <f>IF('Course-Grain Only Test'!C182="BTR",1,0)</f>
        <v>0</v>
      </c>
      <c r="AR182" s="52">
        <f>IF('Course-Grain Only Test'!C182="Self Propelled Artillery",1,0)</f>
        <v>0</v>
      </c>
      <c r="AS182" s="52">
        <f>IF('Course-Grain Only Test'!C182="Air Defense",1,0)</f>
        <v>0</v>
      </c>
      <c r="AT182" s="52">
        <f>IF('Course-Grain Only Test'!C182="MT_LB",1,0)</f>
        <v>0</v>
      </c>
      <c r="AU182" s="52">
        <f>IF('Course-Grain Only Test'!C182="BMD",1,0)</f>
        <v>0</v>
      </c>
      <c r="AV182" s="52">
        <v>1</v>
      </c>
      <c r="AW182" s="52">
        <v>1</v>
      </c>
      <c r="AX182" s="52">
        <v>1</v>
      </c>
      <c r="AY182" s="52">
        <f t="shared" si="0"/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f>IF(AND(Testing!D182 = "Tank", 'Course-Grain Only Test'!C182 &lt;&gt; "Tank"),1,0)</f>
        <v>0</v>
      </c>
      <c r="BF182" s="52">
        <f>IF(AND(Testing!D182 = "BMP", 'Course-Grain Only Test'!C182 &lt;&gt; "BMP"),1,0)</f>
        <v>0</v>
      </c>
      <c r="BG182" s="52">
        <f>IF(AND(Testing!D182 = "BTR", 'Course-Grain Only Test'!C182 &lt;&gt; "BTR"),1,0)</f>
        <v>0</v>
      </c>
      <c r="BH182" s="52">
        <f>IF(AND(Testing!D182 = "Self Propelled Artilley", 'Course-Grain Only Test'!C182 &lt;&gt; "Self Propelled Artillery"),1,0)</f>
        <v>0</v>
      </c>
      <c r="BI182" s="52">
        <f>IF(AND(Testing!D182 = "Air Defense", 'Course-Grain Only Test'!C182 &lt;&gt; "Air Defense"),1,0)</f>
        <v>0</v>
      </c>
      <c r="BJ182" s="52">
        <f>IF(AND(Testing!D182 = "MT_LB", 'Course-Grain Only Test'!C182 &lt;&gt; "MT_LB"),1,0)</f>
        <v>0</v>
      </c>
      <c r="BK182" s="52">
        <f>IF(AND(Testing!D182 = "BMD", 'Course-Grain Only Test'!C182 &lt;&gt; "BMD"),1,0)</f>
        <v>0</v>
      </c>
      <c r="BL182" s="52">
        <f>IF(Testing!E182="2S19_MSTA",1,0)</f>
        <v>0</v>
      </c>
      <c r="BM182" s="54">
        <f>IF(Testing!E182="30N6E",1,0)</f>
        <v>0</v>
      </c>
      <c r="BN182" s="52">
        <f>IF(Testing!E182="BM-30",1,0)</f>
        <v>0</v>
      </c>
      <c r="BO182" s="52">
        <f>IF(Testing!E182="BMD",1,0)</f>
        <v>0</v>
      </c>
      <c r="BP182" s="52">
        <f>IF(Testing!E182="BMP-1",1,0)</f>
        <v>0</v>
      </c>
      <c r="BQ182" s="52">
        <f>IF(Testing!E182="BMP-2",1,0)</f>
        <v>0</v>
      </c>
      <c r="BR182" s="52">
        <f>IF(Testing!E182="BMP-T15",1,0)</f>
        <v>0</v>
      </c>
      <c r="BS182" s="54">
        <f>IF(Testing!E182="BRDM",1,0)</f>
        <v>0</v>
      </c>
      <c r="BT182" s="54">
        <f>IF(Testing!E182="BTR-60",1,0)</f>
        <v>0</v>
      </c>
      <c r="BU182" s="52">
        <f>IF(Testing!E182="BTR-70",1,0)</f>
        <v>0</v>
      </c>
      <c r="BV182" s="52">
        <f>IF(Testing!E182="BTR-80",1,0)</f>
        <v>0</v>
      </c>
      <c r="BW182" s="52">
        <f>IF(Testing!E182="D-30",1,0)</f>
        <v>0</v>
      </c>
      <c r="BX182" s="52">
        <f>IF(Testing!E182="Iskander",1,0)</f>
        <v>0</v>
      </c>
      <c r="BY182" s="52">
        <f>IF(Testing!E182="MT_LB",1,0)</f>
        <v>0</v>
      </c>
      <c r="BZ182" s="52">
        <f>IF(Testing!E182="Pantsir-S1",1,0)</f>
        <v>0</v>
      </c>
      <c r="CA182" s="52">
        <f>IF(Testing!E182="Rs-24",1,0)</f>
        <v>0</v>
      </c>
      <c r="CB182" s="52">
        <f>IF(Testing!E182="T-14",1,0)</f>
        <v>0</v>
      </c>
      <c r="CC182" s="52">
        <f>IF(Testing!E182="T-62",1,0)</f>
        <v>0</v>
      </c>
      <c r="CD182" s="52">
        <f>IF(Testing!E182="T-64",1,0)</f>
        <v>0</v>
      </c>
      <c r="CE182" s="52">
        <f>IF(Testing!E182="T-72",1,0)</f>
        <v>0</v>
      </c>
      <c r="CF182" s="52">
        <f>IF(Testing!E182="T-80",1,0)</f>
        <v>0</v>
      </c>
      <c r="CG182" s="52">
        <f>IF(Testing!E182="T-90",1,0)</f>
        <v>1</v>
      </c>
      <c r="CH182" s="52">
        <f>IF(Testing!E182="Tornado",1,0)</f>
        <v>0</v>
      </c>
      <c r="CI182" s="52">
        <f>IF(Testing!E182="TOS-1",1,0)</f>
        <v>0</v>
      </c>
    </row>
    <row r="183" spans="1:87" ht="15">
      <c r="A183" s="49" t="s">
        <v>1773</v>
      </c>
      <c r="B183" s="50">
        <v>1</v>
      </c>
      <c r="C183" s="50">
        <v>0</v>
      </c>
      <c r="D183" s="50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1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1</v>
      </c>
      <c r="AC183" s="51">
        <v>0</v>
      </c>
      <c r="AD183" s="51">
        <v>0</v>
      </c>
      <c r="AE183" s="51">
        <v>0</v>
      </c>
      <c r="AF183" s="51">
        <v>0</v>
      </c>
      <c r="AG183" s="51">
        <v>0</v>
      </c>
      <c r="AH183" s="52">
        <f>IF(Testing!D183="Tank",1,0)</f>
        <v>1</v>
      </c>
      <c r="AI183" s="52">
        <f>IF(Testing!D183="BMP",1,0)</f>
        <v>0</v>
      </c>
      <c r="AJ183" s="52">
        <f>IF(Testing!D183="BTR",1,0)</f>
        <v>0</v>
      </c>
      <c r="AK183" s="52">
        <f>IF(Testing!D183="Self Propelled Artillery",1,0)</f>
        <v>0</v>
      </c>
      <c r="AL183" s="53">
        <f>IF(Testing!D183="Air Defense",1,0)</f>
        <v>0</v>
      </c>
      <c r="AM183" s="53">
        <f>IF(Testing!D183="MT_LB",1,0)</f>
        <v>0</v>
      </c>
      <c r="AN183" s="52">
        <f>IF(Testing!D183="BMD",1,0)</f>
        <v>0</v>
      </c>
      <c r="AO183" s="52">
        <f>IF('Course-Grain Only Test'!C183="Tank",1,0)</f>
        <v>1</v>
      </c>
      <c r="AP183" s="52">
        <f>IF('Course-Grain Only Test'!C183="BMP",1,0)</f>
        <v>0</v>
      </c>
      <c r="AQ183" s="52">
        <f>IF('Course-Grain Only Test'!C183="BTR",1,0)</f>
        <v>0</v>
      </c>
      <c r="AR183" s="52">
        <f>IF('Course-Grain Only Test'!C183="Self Propelled Artillery",1,0)</f>
        <v>0</v>
      </c>
      <c r="AS183" s="52">
        <f>IF('Course-Grain Only Test'!C183="Air Defense",1,0)</f>
        <v>0</v>
      </c>
      <c r="AT183" s="52">
        <f>IF('Course-Grain Only Test'!C183="MT_LB",1,0)</f>
        <v>0</v>
      </c>
      <c r="AU183" s="52">
        <f>IF('Course-Grain Only Test'!C183="BMD",1,0)</f>
        <v>0</v>
      </c>
      <c r="AV183" s="52">
        <v>1</v>
      </c>
      <c r="AW183" s="52">
        <v>1</v>
      </c>
      <c r="AX183" s="52">
        <v>1</v>
      </c>
      <c r="AY183" s="52">
        <f t="shared" si="0"/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f>IF(AND(Testing!D183 = "Tank", 'Course-Grain Only Test'!C183 &lt;&gt; "Tank"),1,0)</f>
        <v>0</v>
      </c>
      <c r="BF183" s="52">
        <f>IF(AND(Testing!D183 = "BMP", 'Course-Grain Only Test'!C183 &lt;&gt; "BMP"),1,0)</f>
        <v>0</v>
      </c>
      <c r="BG183" s="52">
        <f>IF(AND(Testing!D183 = "BTR", 'Course-Grain Only Test'!C183 &lt;&gt; "BTR"),1,0)</f>
        <v>0</v>
      </c>
      <c r="BH183" s="52">
        <f>IF(AND(Testing!D183 = "Self Propelled Artilley", 'Course-Grain Only Test'!C183 &lt;&gt; "Self Propelled Artillery"),1,0)</f>
        <v>0</v>
      </c>
      <c r="BI183" s="52">
        <f>IF(AND(Testing!D183 = "Air Defense", 'Course-Grain Only Test'!C183 &lt;&gt; "Air Defense"),1,0)</f>
        <v>0</v>
      </c>
      <c r="BJ183" s="52">
        <f>IF(AND(Testing!D183 = "MT_LB", 'Course-Grain Only Test'!C183 &lt;&gt; "MT_LB"),1,0)</f>
        <v>0</v>
      </c>
      <c r="BK183" s="52">
        <f>IF(AND(Testing!D183 = "BMD", 'Course-Grain Only Test'!C183 &lt;&gt; "BMD"),1,0)</f>
        <v>0</v>
      </c>
      <c r="BL183" s="52">
        <f>IF(Testing!E183="2S19_MSTA",1,0)</f>
        <v>0</v>
      </c>
      <c r="BM183" s="54">
        <f>IF(Testing!E183="30N6E",1,0)</f>
        <v>0</v>
      </c>
      <c r="BN183" s="52">
        <f>IF(Testing!E183="BM-30",1,0)</f>
        <v>0</v>
      </c>
      <c r="BO183" s="52">
        <f>IF(Testing!E183="BMD",1,0)</f>
        <v>0</v>
      </c>
      <c r="BP183" s="52">
        <f>IF(Testing!E183="BMP-1",1,0)</f>
        <v>0</v>
      </c>
      <c r="BQ183" s="52">
        <f>IF(Testing!E183="BMP-2",1,0)</f>
        <v>0</v>
      </c>
      <c r="BR183" s="52">
        <f>IF(Testing!E183="BMP-T15",1,0)</f>
        <v>0</v>
      </c>
      <c r="BS183" s="54">
        <f>IF(Testing!E183="BRDM",1,0)</f>
        <v>0</v>
      </c>
      <c r="BT183" s="54">
        <f>IF(Testing!E183="BTR-60",1,0)</f>
        <v>0</v>
      </c>
      <c r="BU183" s="52">
        <f>IF(Testing!E183="BTR-70",1,0)</f>
        <v>0</v>
      </c>
      <c r="BV183" s="52">
        <f>IF(Testing!E183="BTR-80",1,0)</f>
        <v>0</v>
      </c>
      <c r="BW183" s="52">
        <f>IF(Testing!E183="D-30",1,0)</f>
        <v>0</v>
      </c>
      <c r="BX183" s="52">
        <f>IF(Testing!E183="Iskander",1,0)</f>
        <v>0</v>
      </c>
      <c r="BY183" s="52">
        <f>IF(Testing!E183="MT_LB",1,0)</f>
        <v>0</v>
      </c>
      <c r="BZ183" s="52">
        <f>IF(Testing!E183="Pantsir-S1",1,0)</f>
        <v>0</v>
      </c>
      <c r="CA183" s="52">
        <f>IF(Testing!E183="Rs-24",1,0)</f>
        <v>0</v>
      </c>
      <c r="CB183" s="52">
        <f>IF(Testing!E183="T-14",1,0)</f>
        <v>1</v>
      </c>
      <c r="CC183" s="52">
        <f>IF(Testing!E183="T-62",1,0)</f>
        <v>0</v>
      </c>
      <c r="CD183" s="52">
        <f>IF(Testing!E183="T-64",1,0)</f>
        <v>0</v>
      </c>
      <c r="CE183" s="52">
        <f>IF(Testing!E183="T-72",1,0)</f>
        <v>0</v>
      </c>
      <c r="CF183" s="52">
        <f>IF(Testing!E183="T-80",1,0)</f>
        <v>0</v>
      </c>
      <c r="CG183" s="52">
        <f>IF(Testing!E183="T-90",1,0)</f>
        <v>0</v>
      </c>
      <c r="CH183" s="52">
        <f>IF(Testing!E183="Tornado",1,0)</f>
        <v>0</v>
      </c>
      <c r="CI183" s="52">
        <f>IF(Testing!E183="TOS-1",1,0)</f>
        <v>0</v>
      </c>
    </row>
    <row r="184" spans="1:87" ht="15">
      <c r="A184" s="49" t="s">
        <v>1679</v>
      </c>
      <c r="B184" s="50">
        <v>1</v>
      </c>
      <c r="C184" s="50">
        <v>0</v>
      </c>
      <c r="D184" s="50">
        <v>0</v>
      </c>
      <c r="E184" s="51">
        <v>0</v>
      </c>
      <c r="F184" s="51">
        <v>0</v>
      </c>
      <c r="G184" s="51">
        <v>1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1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  <c r="AC184" s="51">
        <v>0</v>
      </c>
      <c r="AD184" s="51">
        <v>0</v>
      </c>
      <c r="AE184" s="51">
        <v>0</v>
      </c>
      <c r="AF184" s="51">
        <v>0</v>
      </c>
      <c r="AG184" s="51">
        <v>0</v>
      </c>
      <c r="AH184" s="52">
        <f>IF(Testing!D184="Tank",1,0)</f>
        <v>0</v>
      </c>
      <c r="AI184" s="52">
        <f>IF(Testing!D184="BMP",1,0)</f>
        <v>1</v>
      </c>
      <c r="AJ184" s="52">
        <f>IF(Testing!D184="BTR",1,0)</f>
        <v>0</v>
      </c>
      <c r="AK184" s="52">
        <f>IF(Testing!D184="Self Propelled Artillery",1,0)</f>
        <v>0</v>
      </c>
      <c r="AL184" s="53">
        <f>IF(Testing!D184="Air Defense",1,0)</f>
        <v>0</v>
      </c>
      <c r="AM184" s="53">
        <f>IF(Testing!D184="MT_LB",1,0)</f>
        <v>0</v>
      </c>
      <c r="AN184" s="52">
        <f>IF(Testing!D184="BMD",1,0)</f>
        <v>0</v>
      </c>
      <c r="AO184" s="52">
        <f>IF('Course-Grain Only Test'!C184="Tank",1,0)</f>
        <v>0</v>
      </c>
      <c r="AP184" s="52">
        <f>IF('Course-Grain Only Test'!C184="BMP",1,0)</f>
        <v>1</v>
      </c>
      <c r="AQ184" s="52">
        <f>IF('Course-Grain Only Test'!C184="BTR",1,0)</f>
        <v>0</v>
      </c>
      <c r="AR184" s="52">
        <f>IF('Course-Grain Only Test'!C184="Self Propelled Artillery",1,0)</f>
        <v>0</v>
      </c>
      <c r="AS184" s="52">
        <f>IF('Course-Grain Only Test'!C184="Air Defense",1,0)</f>
        <v>0</v>
      </c>
      <c r="AT184" s="52">
        <f>IF('Course-Grain Only Test'!C184="MT_LB",1,0)</f>
        <v>0</v>
      </c>
      <c r="AU184" s="52">
        <f>IF('Course-Grain Only Test'!C184="BMD",1,0)</f>
        <v>0</v>
      </c>
      <c r="AV184" s="52">
        <v>1</v>
      </c>
      <c r="AW184" s="52">
        <v>1</v>
      </c>
      <c r="AX184" s="52">
        <v>1</v>
      </c>
      <c r="AY184" s="52">
        <f t="shared" si="0"/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f>IF(AND(Testing!D184 = "Tank", 'Course-Grain Only Test'!C184 &lt;&gt; "Tank"),1,0)</f>
        <v>0</v>
      </c>
      <c r="BF184" s="52">
        <f>IF(AND(Testing!D184 = "BMP", 'Course-Grain Only Test'!C184 &lt;&gt; "BMP"),1,0)</f>
        <v>0</v>
      </c>
      <c r="BG184" s="52">
        <f>IF(AND(Testing!D184 = "BTR", 'Course-Grain Only Test'!C184 &lt;&gt; "BTR"),1,0)</f>
        <v>0</v>
      </c>
      <c r="BH184" s="52">
        <f>IF(AND(Testing!D184 = "Self Propelled Artilley", 'Course-Grain Only Test'!C184 &lt;&gt; "Self Propelled Artillery"),1,0)</f>
        <v>0</v>
      </c>
      <c r="BI184" s="52">
        <f>IF(AND(Testing!D184 = "Air Defense", 'Course-Grain Only Test'!C184 &lt;&gt; "Air Defense"),1,0)</f>
        <v>0</v>
      </c>
      <c r="BJ184" s="52">
        <f>IF(AND(Testing!D184 = "MT_LB", 'Course-Grain Only Test'!C184 &lt;&gt; "MT_LB"),1,0)</f>
        <v>0</v>
      </c>
      <c r="BK184" s="52">
        <f>IF(AND(Testing!D184 = "BMD", 'Course-Grain Only Test'!C184 &lt;&gt; "BMD"),1,0)</f>
        <v>0</v>
      </c>
      <c r="BL184" s="52">
        <f>IF(Testing!E184="2S19_MSTA",1,0)</f>
        <v>0</v>
      </c>
      <c r="BM184" s="54">
        <f>IF(Testing!E184="30N6E",1,0)</f>
        <v>0</v>
      </c>
      <c r="BN184" s="52">
        <f>IF(Testing!E184="BM-30",1,0)</f>
        <v>0</v>
      </c>
      <c r="BO184" s="52">
        <f>IF(Testing!E184="BMD",1,0)</f>
        <v>0</v>
      </c>
      <c r="BP184" s="52">
        <f>IF(Testing!E184="BMP-1",1,0)</f>
        <v>0</v>
      </c>
      <c r="BQ184" s="52">
        <f>IF(Testing!E184="BMP-2",1,0)</f>
        <v>0</v>
      </c>
      <c r="BR184" s="52">
        <f>IF(Testing!E184="BMP-T15",1,0)</f>
        <v>1</v>
      </c>
      <c r="BS184" s="54">
        <f>IF(Testing!E184="BRDM",1,0)</f>
        <v>0</v>
      </c>
      <c r="BT184" s="54">
        <f>IF(Testing!E184="BTR-60",1,0)</f>
        <v>0</v>
      </c>
      <c r="BU184" s="52">
        <f>IF(Testing!E184="BTR-70",1,0)</f>
        <v>0</v>
      </c>
      <c r="BV184" s="52">
        <f>IF(Testing!E184="BTR-80",1,0)</f>
        <v>0</v>
      </c>
      <c r="BW184" s="52">
        <f>IF(Testing!E184="D-30",1,0)</f>
        <v>0</v>
      </c>
      <c r="BX184" s="52">
        <f>IF(Testing!E184="Iskander",1,0)</f>
        <v>0</v>
      </c>
      <c r="BY184" s="52">
        <f>IF(Testing!E184="MT_LB",1,0)</f>
        <v>0</v>
      </c>
      <c r="BZ184" s="52">
        <f>IF(Testing!E184="Pantsir-S1",1,0)</f>
        <v>0</v>
      </c>
      <c r="CA184" s="52">
        <f>IF(Testing!E184="Rs-24",1,0)</f>
        <v>0</v>
      </c>
      <c r="CB184" s="52">
        <f>IF(Testing!E184="T-14",1,0)</f>
        <v>0</v>
      </c>
      <c r="CC184" s="52">
        <f>IF(Testing!E184="T-62",1,0)</f>
        <v>0</v>
      </c>
      <c r="CD184" s="52">
        <f>IF(Testing!E184="T-64",1,0)</f>
        <v>0</v>
      </c>
      <c r="CE184" s="52">
        <f>IF(Testing!E184="T-72",1,0)</f>
        <v>0</v>
      </c>
      <c r="CF184" s="52">
        <f>IF(Testing!E184="T-80",1,0)</f>
        <v>0</v>
      </c>
      <c r="CG184" s="52">
        <f>IF(Testing!E184="T-90",1,0)</f>
        <v>0</v>
      </c>
      <c r="CH184" s="52">
        <f>IF(Testing!E184="Tornado",1,0)</f>
        <v>0</v>
      </c>
      <c r="CI184" s="52">
        <f>IF(Testing!E184="TOS-1",1,0)</f>
        <v>0</v>
      </c>
    </row>
    <row r="185" spans="1:87" ht="15">
      <c r="A185" s="49" t="s">
        <v>1680</v>
      </c>
      <c r="B185" s="50">
        <v>1</v>
      </c>
      <c r="C185" s="50">
        <v>0</v>
      </c>
      <c r="D185" s="50">
        <v>0</v>
      </c>
      <c r="E185" s="51">
        <v>0</v>
      </c>
      <c r="F185" s="51">
        <v>0</v>
      </c>
      <c r="G185" s="51">
        <v>1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1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  <c r="AC185" s="51">
        <v>0</v>
      </c>
      <c r="AD185" s="51">
        <v>0</v>
      </c>
      <c r="AE185" s="51">
        <v>0</v>
      </c>
      <c r="AF185" s="51">
        <v>0</v>
      </c>
      <c r="AG185" s="51">
        <v>0</v>
      </c>
      <c r="AH185" s="52">
        <f>IF(Testing!D185="Tank",1,0)</f>
        <v>0</v>
      </c>
      <c r="AI185" s="52">
        <f>IF(Testing!D185="BMP",1,0)</f>
        <v>1</v>
      </c>
      <c r="AJ185" s="52">
        <f>IF(Testing!D185="BTR",1,0)</f>
        <v>0</v>
      </c>
      <c r="AK185" s="52">
        <f>IF(Testing!D185="Self Propelled Artillery",1,0)</f>
        <v>0</v>
      </c>
      <c r="AL185" s="53">
        <f>IF(Testing!D185="Air Defense",1,0)</f>
        <v>0</v>
      </c>
      <c r="AM185" s="53">
        <f>IF(Testing!D185="MT_LB",1,0)</f>
        <v>0</v>
      </c>
      <c r="AN185" s="52">
        <f>IF(Testing!D185="BMD",1,0)</f>
        <v>0</v>
      </c>
      <c r="AO185" s="52">
        <f>IF('Course-Grain Only Test'!C185="Tank",1,0)</f>
        <v>0</v>
      </c>
      <c r="AP185" s="52">
        <f>IF('Course-Grain Only Test'!C185="BMP",1,0)</f>
        <v>1</v>
      </c>
      <c r="AQ185" s="52">
        <f>IF('Course-Grain Only Test'!C185="BTR",1,0)</f>
        <v>0</v>
      </c>
      <c r="AR185" s="52">
        <f>IF('Course-Grain Only Test'!C185="Self Propelled Artillery",1,0)</f>
        <v>0</v>
      </c>
      <c r="AS185" s="52">
        <f>IF('Course-Grain Only Test'!C185="Air Defense",1,0)</f>
        <v>0</v>
      </c>
      <c r="AT185" s="52">
        <f>IF('Course-Grain Only Test'!C185="MT_LB",1,0)</f>
        <v>0</v>
      </c>
      <c r="AU185" s="52">
        <f>IF('Course-Grain Only Test'!C185="BMD",1,0)</f>
        <v>0</v>
      </c>
      <c r="AV185" s="52">
        <v>1</v>
      </c>
      <c r="AW185" s="52">
        <v>1</v>
      </c>
      <c r="AX185" s="52">
        <v>1</v>
      </c>
      <c r="AY185" s="52">
        <f t="shared" si="0"/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f>IF(AND(Testing!D185 = "Tank", 'Course-Grain Only Test'!C185 &lt;&gt; "Tank"),1,0)</f>
        <v>0</v>
      </c>
      <c r="BF185" s="52">
        <f>IF(AND(Testing!D185 = "BMP", 'Course-Grain Only Test'!C185 &lt;&gt; "BMP"),1,0)</f>
        <v>0</v>
      </c>
      <c r="BG185" s="52">
        <f>IF(AND(Testing!D185 = "BTR", 'Course-Grain Only Test'!C185 &lt;&gt; "BTR"),1,0)</f>
        <v>0</v>
      </c>
      <c r="BH185" s="52">
        <f>IF(AND(Testing!D185 = "Self Propelled Artilley", 'Course-Grain Only Test'!C185 &lt;&gt; "Self Propelled Artillery"),1,0)</f>
        <v>0</v>
      </c>
      <c r="BI185" s="52">
        <f>IF(AND(Testing!D185 = "Air Defense", 'Course-Grain Only Test'!C185 &lt;&gt; "Air Defense"),1,0)</f>
        <v>0</v>
      </c>
      <c r="BJ185" s="52">
        <f>IF(AND(Testing!D185 = "MT_LB", 'Course-Grain Only Test'!C185 &lt;&gt; "MT_LB"),1,0)</f>
        <v>0</v>
      </c>
      <c r="BK185" s="52">
        <f>IF(AND(Testing!D185 = "BMD", 'Course-Grain Only Test'!C185 &lt;&gt; "BMD"),1,0)</f>
        <v>0</v>
      </c>
      <c r="BL185" s="52">
        <f>IF(Testing!E185="2S19_MSTA",1,0)</f>
        <v>0</v>
      </c>
      <c r="BM185" s="54">
        <f>IF(Testing!E185="30N6E",1,0)</f>
        <v>0</v>
      </c>
      <c r="BN185" s="52">
        <f>IF(Testing!E185="BM-30",1,0)</f>
        <v>0</v>
      </c>
      <c r="BO185" s="52">
        <f>IF(Testing!E185="BMD",1,0)</f>
        <v>0</v>
      </c>
      <c r="BP185" s="52">
        <f>IF(Testing!E185="BMP-1",1,0)</f>
        <v>0</v>
      </c>
      <c r="BQ185" s="52">
        <f>IF(Testing!E185="BMP-2",1,0)</f>
        <v>0</v>
      </c>
      <c r="BR185" s="52">
        <f>IF(Testing!E185="BMP-T15",1,0)</f>
        <v>1</v>
      </c>
      <c r="BS185" s="54">
        <f>IF(Testing!E185="BRDM",1,0)</f>
        <v>0</v>
      </c>
      <c r="BT185" s="54">
        <f>IF(Testing!E185="BTR-60",1,0)</f>
        <v>0</v>
      </c>
      <c r="BU185" s="52">
        <f>IF(Testing!E185="BTR-70",1,0)</f>
        <v>0</v>
      </c>
      <c r="BV185" s="52">
        <f>IF(Testing!E185="BTR-80",1,0)</f>
        <v>0</v>
      </c>
      <c r="BW185" s="52">
        <f>IF(Testing!E185="D-30",1,0)</f>
        <v>0</v>
      </c>
      <c r="BX185" s="52">
        <f>IF(Testing!E185="Iskander",1,0)</f>
        <v>0</v>
      </c>
      <c r="BY185" s="52">
        <f>IF(Testing!E185="MT_LB",1,0)</f>
        <v>0</v>
      </c>
      <c r="BZ185" s="52">
        <f>IF(Testing!E185="Pantsir-S1",1,0)</f>
        <v>0</v>
      </c>
      <c r="CA185" s="52">
        <f>IF(Testing!E185="Rs-24",1,0)</f>
        <v>0</v>
      </c>
      <c r="CB185" s="52">
        <f>IF(Testing!E185="T-14",1,0)</f>
        <v>0</v>
      </c>
      <c r="CC185" s="52">
        <f>IF(Testing!E185="T-62",1,0)</f>
        <v>0</v>
      </c>
      <c r="CD185" s="52">
        <f>IF(Testing!E185="T-64",1,0)</f>
        <v>0</v>
      </c>
      <c r="CE185" s="52">
        <f>IF(Testing!E185="T-72",1,0)</f>
        <v>0</v>
      </c>
      <c r="CF185" s="52">
        <f>IF(Testing!E185="T-80",1,0)</f>
        <v>0</v>
      </c>
      <c r="CG185" s="52">
        <f>IF(Testing!E185="T-90",1,0)</f>
        <v>0</v>
      </c>
      <c r="CH185" s="52">
        <f>IF(Testing!E185="Tornado",1,0)</f>
        <v>0</v>
      </c>
      <c r="CI185" s="52">
        <f>IF(Testing!E185="TOS-1",1,0)</f>
        <v>0</v>
      </c>
    </row>
    <row r="186" spans="1:87" ht="15">
      <c r="A186" s="49" t="s">
        <v>1681</v>
      </c>
      <c r="B186" s="50">
        <v>1</v>
      </c>
      <c r="C186" s="50">
        <v>0</v>
      </c>
      <c r="D186" s="50">
        <v>0</v>
      </c>
      <c r="E186" s="51">
        <v>0</v>
      </c>
      <c r="F186" s="51">
        <v>0</v>
      </c>
      <c r="G186" s="51">
        <v>1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1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  <c r="AC186" s="51">
        <v>0</v>
      </c>
      <c r="AD186" s="51">
        <v>0</v>
      </c>
      <c r="AE186" s="51">
        <v>0</v>
      </c>
      <c r="AF186" s="51">
        <v>0</v>
      </c>
      <c r="AG186" s="51">
        <v>0</v>
      </c>
      <c r="AH186" s="52">
        <f>IF(Testing!D186="Tank",1,0)</f>
        <v>0</v>
      </c>
      <c r="AI186" s="52">
        <f>IF(Testing!D186="BMP",1,0)</f>
        <v>1</v>
      </c>
      <c r="AJ186" s="52">
        <f>IF(Testing!D186="BTR",1,0)</f>
        <v>0</v>
      </c>
      <c r="AK186" s="52">
        <f>IF(Testing!D186="Self Propelled Artillery",1,0)</f>
        <v>0</v>
      </c>
      <c r="AL186" s="53">
        <f>IF(Testing!D186="Air Defense",1,0)</f>
        <v>0</v>
      </c>
      <c r="AM186" s="53">
        <f>IF(Testing!D186="MT_LB",1,0)</f>
        <v>0</v>
      </c>
      <c r="AN186" s="52">
        <f>IF(Testing!D186="BMD",1,0)</f>
        <v>0</v>
      </c>
      <c r="AO186" s="52">
        <f>IF('Course-Grain Only Test'!C186="Tank",1,0)</f>
        <v>0</v>
      </c>
      <c r="AP186" s="52">
        <f>IF('Course-Grain Only Test'!C186="BMP",1,0)</f>
        <v>1</v>
      </c>
      <c r="AQ186" s="52">
        <f>IF('Course-Grain Only Test'!C186="BTR",1,0)</f>
        <v>0</v>
      </c>
      <c r="AR186" s="52">
        <f>IF('Course-Grain Only Test'!C186="Self Propelled Artillery",1,0)</f>
        <v>0</v>
      </c>
      <c r="AS186" s="52">
        <f>IF('Course-Grain Only Test'!C186="Air Defense",1,0)</f>
        <v>0</v>
      </c>
      <c r="AT186" s="52">
        <f>IF('Course-Grain Only Test'!C186="MT_LB",1,0)</f>
        <v>0</v>
      </c>
      <c r="AU186" s="52">
        <f>IF('Course-Grain Only Test'!C186="BMD",1,0)</f>
        <v>0</v>
      </c>
      <c r="AV186" s="52">
        <v>1</v>
      </c>
      <c r="AW186" s="52">
        <v>1</v>
      </c>
      <c r="AX186" s="52">
        <v>1</v>
      </c>
      <c r="AY186" s="52">
        <f t="shared" si="0"/>
        <v>0</v>
      </c>
      <c r="AZ186" s="52">
        <v>0</v>
      </c>
      <c r="BA186" s="52">
        <v>0</v>
      </c>
      <c r="BB186" s="52">
        <v>0</v>
      </c>
      <c r="BC186" s="52">
        <v>0</v>
      </c>
      <c r="BD186" s="52">
        <v>0</v>
      </c>
      <c r="BE186" s="52">
        <f>IF(AND(Testing!D186 = "Tank", 'Course-Grain Only Test'!C186 &lt;&gt; "Tank"),1,0)</f>
        <v>0</v>
      </c>
      <c r="BF186" s="52">
        <f>IF(AND(Testing!D186 = "BMP", 'Course-Grain Only Test'!C186 &lt;&gt; "BMP"),1,0)</f>
        <v>0</v>
      </c>
      <c r="BG186" s="52">
        <f>IF(AND(Testing!D186 = "BTR", 'Course-Grain Only Test'!C186 &lt;&gt; "BTR"),1,0)</f>
        <v>0</v>
      </c>
      <c r="BH186" s="52">
        <f>IF(AND(Testing!D186 = "Self Propelled Artilley", 'Course-Grain Only Test'!C186 &lt;&gt; "Self Propelled Artillery"),1,0)</f>
        <v>0</v>
      </c>
      <c r="BI186" s="52">
        <f>IF(AND(Testing!D186 = "Air Defense", 'Course-Grain Only Test'!C186 &lt;&gt; "Air Defense"),1,0)</f>
        <v>0</v>
      </c>
      <c r="BJ186" s="52">
        <f>IF(AND(Testing!D186 = "MT_LB", 'Course-Grain Only Test'!C186 &lt;&gt; "MT_LB"),1,0)</f>
        <v>0</v>
      </c>
      <c r="BK186" s="52">
        <f>IF(AND(Testing!D186 = "BMD", 'Course-Grain Only Test'!C186 &lt;&gt; "BMD"),1,0)</f>
        <v>0</v>
      </c>
      <c r="BL186" s="52">
        <f>IF(Testing!E186="2S19_MSTA",1,0)</f>
        <v>0</v>
      </c>
      <c r="BM186" s="54">
        <f>IF(Testing!E186="30N6E",1,0)</f>
        <v>0</v>
      </c>
      <c r="BN186" s="52">
        <f>IF(Testing!E186="BM-30",1,0)</f>
        <v>0</v>
      </c>
      <c r="BO186" s="52">
        <f>IF(Testing!E186="BMD",1,0)</f>
        <v>0</v>
      </c>
      <c r="BP186" s="52">
        <f>IF(Testing!E186="BMP-1",1,0)</f>
        <v>0</v>
      </c>
      <c r="BQ186" s="52">
        <f>IF(Testing!E186="BMP-2",1,0)</f>
        <v>0</v>
      </c>
      <c r="BR186" s="52">
        <f>IF(Testing!E186="BMP-T15",1,0)</f>
        <v>1</v>
      </c>
      <c r="BS186" s="54">
        <f>IF(Testing!E186="BRDM",1,0)</f>
        <v>0</v>
      </c>
      <c r="BT186" s="54">
        <f>IF(Testing!E186="BTR-60",1,0)</f>
        <v>0</v>
      </c>
      <c r="BU186" s="52">
        <f>IF(Testing!E186="BTR-70",1,0)</f>
        <v>0</v>
      </c>
      <c r="BV186" s="52">
        <f>IF(Testing!E186="BTR-80",1,0)</f>
        <v>0</v>
      </c>
      <c r="BW186" s="52">
        <f>IF(Testing!E186="D-30",1,0)</f>
        <v>0</v>
      </c>
      <c r="BX186" s="52">
        <f>IF(Testing!E186="Iskander",1,0)</f>
        <v>0</v>
      </c>
      <c r="BY186" s="52">
        <f>IF(Testing!E186="MT_LB",1,0)</f>
        <v>0</v>
      </c>
      <c r="BZ186" s="52">
        <f>IF(Testing!E186="Pantsir-S1",1,0)</f>
        <v>0</v>
      </c>
      <c r="CA186" s="52">
        <f>IF(Testing!E186="Rs-24",1,0)</f>
        <v>0</v>
      </c>
      <c r="CB186" s="52">
        <f>IF(Testing!E186="T-14",1,0)</f>
        <v>0</v>
      </c>
      <c r="CC186" s="52">
        <f>IF(Testing!E186="T-62",1,0)</f>
        <v>0</v>
      </c>
      <c r="CD186" s="52">
        <f>IF(Testing!E186="T-64",1,0)</f>
        <v>0</v>
      </c>
      <c r="CE186" s="52">
        <f>IF(Testing!E186="T-72",1,0)</f>
        <v>0</v>
      </c>
      <c r="CF186" s="52">
        <f>IF(Testing!E186="T-80",1,0)</f>
        <v>0</v>
      </c>
      <c r="CG186" s="52">
        <f>IF(Testing!E186="T-90",1,0)</f>
        <v>0</v>
      </c>
      <c r="CH186" s="52">
        <f>IF(Testing!E186="Tornado",1,0)</f>
        <v>0</v>
      </c>
      <c r="CI186" s="52">
        <f>IF(Testing!E186="TOS-1",1,0)</f>
        <v>0</v>
      </c>
    </row>
    <row r="187" spans="1:87" ht="15">
      <c r="A187" s="49" t="s">
        <v>1682</v>
      </c>
      <c r="B187" s="50">
        <v>1</v>
      </c>
      <c r="C187" s="50">
        <v>0</v>
      </c>
      <c r="D187" s="50">
        <v>0</v>
      </c>
      <c r="E187" s="51">
        <v>0</v>
      </c>
      <c r="F187" s="51">
        <v>0</v>
      </c>
      <c r="G187" s="51">
        <v>1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1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  <c r="AC187" s="51">
        <v>0</v>
      </c>
      <c r="AD187" s="51">
        <v>0</v>
      </c>
      <c r="AE187" s="51">
        <v>0</v>
      </c>
      <c r="AF187" s="51">
        <v>0</v>
      </c>
      <c r="AG187" s="51">
        <v>0</v>
      </c>
      <c r="AH187" s="52">
        <f>IF(Testing!D187="Tank",1,0)</f>
        <v>0</v>
      </c>
      <c r="AI187" s="52">
        <f>IF(Testing!D187="BMP",1,0)</f>
        <v>1</v>
      </c>
      <c r="AJ187" s="52">
        <f>IF(Testing!D187="BTR",1,0)</f>
        <v>0</v>
      </c>
      <c r="AK187" s="52">
        <f>IF(Testing!D187="Self Propelled Artillery",1,0)</f>
        <v>0</v>
      </c>
      <c r="AL187" s="53">
        <f>IF(Testing!D187="Air Defense",1,0)</f>
        <v>0</v>
      </c>
      <c r="AM187" s="53">
        <f>IF(Testing!D187="MT_LB",1,0)</f>
        <v>0</v>
      </c>
      <c r="AN187" s="52">
        <f>IF(Testing!D187="BMD",1,0)</f>
        <v>0</v>
      </c>
      <c r="AO187" s="52">
        <f>IF('Course-Grain Only Test'!C187="Tank",1,0)</f>
        <v>0</v>
      </c>
      <c r="AP187" s="52">
        <f>IF('Course-Grain Only Test'!C187="BMP",1,0)</f>
        <v>1</v>
      </c>
      <c r="AQ187" s="52">
        <f>IF('Course-Grain Only Test'!C187="BTR",1,0)</f>
        <v>0</v>
      </c>
      <c r="AR187" s="52">
        <f>IF('Course-Grain Only Test'!C187="Self Propelled Artillery",1,0)</f>
        <v>0</v>
      </c>
      <c r="AS187" s="52">
        <f>IF('Course-Grain Only Test'!C187="Air Defense",1,0)</f>
        <v>0</v>
      </c>
      <c r="AT187" s="52">
        <f>IF('Course-Grain Only Test'!C187="MT_LB",1,0)</f>
        <v>0</v>
      </c>
      <c r="AU187" s="52">
        <f>IF('Course-Grain Only Test'!C187="BMD",1,0)</f>
        <v>0</v>
      </c>
      <c r="AV187" s="52">
        <v>1</v>
      </c>
      <c r="AW187" s="52">
        <v>1</v>
      </c>
      <c r="AX187" s="52">
        <v>1</v>
      </c>
      <c r="AY187" s="52">
        <f t="shared" si="0"/>
        <v>0</v>
      </c>
      <c r="AZ187" s="52">
        <v>0</v>
      </c>
      <c r="BA187" s="52">
        <v>0</v>
      </c>
      <c r="BB187" s="52">
        <v>0</v>
      </c>
      <c r="BC187" s="52">
        <v>0</v>
      </c>
      <c r="BD187" s="52">
        <v>0</v>
      </c>
      <c r="BE187" s="52">
        <f>IF(AND(Testing!D187 = "Tank", 'Course-Grain Only Test'!C187 &lt;&gt; "Tank"),1,0)</f>
        <v>0</v>
      </c>
      <c r="BF187" s="52">
        <f>IF(AND(Testing!D187 = "BMP", 'Course-Grain Only Test'!C187 &lt;&gt; "BMP"),1,0)</f>
        <v>0</v>
      </c>
      <c r="BG187" s="52">
        <f>IF(AND(Testing!D187 = "BTR", 'Course-Grain Only Test'!C187 &lt;&gt; "BTR"),1,0)</f>
        <v>0</v>
      </c>
      <c r="BH187" s="52">
        <f>IF(AND(Testing!D187 = "Self Propelled Artilley", 'Course-Grain Only Test'!C187 &lt;&gt; "Self Propelled Artillery"),1,0)</f>
        <v>0</v>
      </c>
      <c r="BI187" s="52">
        <f>IF(AND(Testing!D187 = "Air Defense", 'Course-Grain Only Test'!C187 &lt;&gt; "Air Defense"),1,0)</f>
        <v>0</v>
      </c>
      <c r="BJ187" s="52">
        <f>IF(AND(Testing!D187 = "MT_LB", 'Course-Grain Only Test'!C187 &lt;&gt; "MT_LB"),1,0)</f>
        <v>0</v>
      </c>
      <c r="BK187" s="52">
        <f>IF(AND(Testing!D187 = "BMD", 'Course-Grain Only Test'!C187 &lt;&gt; "BMD"),1,0)</f>
        <v>0</v>
      </c>
      <c r="BL187" s="52">
        <f>IF(Testing!E187="2S19_MSTA",1,0)</f>
        <v>0</v>
      </c>
      <c r="BM187" s="54">
        <f>IF(Testing!E187="30N6E",1,0)</f>
        <v>0</v>
      </c>
      <c r="BN187" s="52">
        <f>IF(Testing!E187="BM-30",1,0)</f>
        <v>0</v>
      </c>
      <c r="BO187" s="52">
        <f>IF(Testing!E187="BMD",1,0)</f>
        <v>0</v>
      </c>
      <c r="BP187" s="52">
        <f>IF(Testing!E187="BMP-1",1,0)</f>
        <v>0</v>
      </c>
      <c r="BQ187" s="52">
        <f>IF(Testing!E187="BMP-2",1,0)</f>
        <v>0</v>
      </c>
      <c r="BR187" s="52">
        <f>IF(Testing!E187="BMP-T15",1,0)</f>
        <v>1</v>
      </c>
      <c r="BS187" s="54">
        <f>IF(Testing!E187="BRDM",1,0)</f>
        <v>0</v>
      </c>
      <c r="BT187" s="54">
        <f>IF(Testing!E187="BTR-60",1,0)</f>
        <v>0</v>
      </c>
      <c r="BU187" s="52">
        <f>IF(Testing!E187="BTR-70",1,0)</f>
        <v>0</v>
      </c>
      <c r="BV187" s="52">
        <f>IF(Testing!E187="BTR-80",1,0)</f>
        <v>0</v>
      </c>
      <c r="BW187" s="52">
        <f>IF(Testing!E187="D-30",1,0)</f>
        <v>0</v>
      </c>
      <c r="BX187" s="52">
        <f>IF(Testing!E187="Iskander",1,0)</f>
        <v>0</v>
      </c>
      <c r="BY187" s="52">
        <f>IF(Testing!E187="MT_LB",1,0)</f>
        <v>0</v>
      </c>
      <c r="BZ187" s="52">
        <f>IF(Testing!E187="Pantsir-S1",1,0)</f>
        <v>0</v>
      </c>
      <c r="CA187" s="52">
        <f>IF(Testing!E187="Rs-24",1,0)</f>
        <v>0</v>
      </c>
      <c r="CB187" s="52">
        <f>IF(Testing!E187="T-14",1,0)</f>
        <v>0</v>
      </c>
      <c r="CC187" s="52">
        <f>IF(Testing!E187="T-62",1,0)</f>
        <v>0</v>
      </c>
      <c r="CD187" s="52">
        <f>IF(Testing!E187="T-64",1,0)</f>
        <v>0</v>
      </c>
      <c r="CE187" s="52">
        <f>IF(Testing!E187="T-72",1,0)</f>
        <v>0</v>
      </c>
      <c r="CF187" s="52">
        <f>IF(Testing!E187="T-80",1,0)</f>
        <v>0</v>
      </c>
      <c r="CG187" s="52">
        <f>IF(Testing!E187="T-90",1,0)</f>
        <v>0</v>
      </c>
      <c r="CH187" s="52">
        <f>IF(Testing!E187="Tornado",1,0)</f>
        <v>0</v>
      </c>
      <c r="CI187" s="52">
        <f>IF(Testing!E187="TOS-1",1,0)</f>
        <v>0</v>
      </c>
    </row>
    <row r="188" spans="1:87" ht="15">
      <c r="A188" s="49" t="s">
        <v>1683</v>
      </c>
      <c r="B188" s="50">
        <v>1</v>
      </c>
      <c r="C188" s="50">
        <v>0</v>
      </c>
      <c r="D188" s="50">
        <v>0</v>
      </c>
      <c r="E188" s="51">
        <v>0</v>
      </c>
      <c r="F188" s="51">
        <v>0</v>
      </c>
      <c r="G188" s="51">
        <v>1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1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0</v>
      </c>
      <c r="Y188" s="51">
        <v>0</v>
      </c>
      <c r="Z188" s="51">
        <v>0</v>
      </c>
      <c r="AA188" s="51">
        <v>0</v>
      </c>
      <c r="AB188" s="51">
        <v>0</v>
      </c>
      <c r="AC188" s="51">
        <v>0</v>
      </c>
      <c r="AD188" s="51">
        <v>0</v>
      </c>
      <c r="AE188" s="51">
        <v>0</v>
      </c>
      <c r="AF188" s="51">
        <v>0</v>
      </c>
      <c r="AG188" s="51">
        <v>0</v>
      </c>
      <c r="AH188" s="52">
        <f>IF(Testing!D188="Tank",1,0)</f>
        <v>0</v>
      </c>
      <c r="AI188" s="52">
        <f>IF(Testing!D188="BMP",1,0)</f>
        <v>1</v>
      </c>
      <c r="AJ188" s="52">
        <f>IF(Testing!D188="BTR",1,0)</f>
        <v>0</v>
      </c>
      <c r="AK188" s="52">
        <f>IF(Testing!D188="Self Propelled Artillery",1,0)</f>
        <v>0</v>
      </c>
      <c r="AL188" s="53">
        <f>IF(Testing!D188="Air Defense",1,0)</f>
        <v>0</v>
      </c>
      <c r="AM188" s="53">
        <f>IF(Testing!D188="MT_LB",1,0)</f>
        <v>0</v>
      </c>
      <c r="AN188" s="52">
        <f>IF(Testing!D188="BMD",1,0)</f>
        <v>0</v>
      </c>
      <c r="AO188" s="52">
        <f>IF('Course-Grain Only Test'!C188="Tank",1,0)</f>
        <v>0</v>
      </c>
      <c r="AP188" s="52">
        <f>IF('Course-Grain Only Test'!C188="BMP",1,0)</f>
        <v>1</v>
      </c>
      <c r="AQ188" s="52">
        <f>IF('Course-Grain Only Test'!C188="BTR",1,0)</f>
        <v>0</v>
      </c>
      <c r="AR188" s="52">
        <f>IF('Course-Grain Only Test'!C188="Self Propelled Artillery",1,0)</f>
        <v>0</v>
      </c>
      <c r="AS188" s="52">
        <f>IF('Course-Grain Only Test'!C188="Air Defense",1,0)</f>
        <v>0</v>
      </c>
      <c r="AT188" s="52">
        <f>IF('Course-Grain Only Test'!C188="MT_LB",1,0)</f>
        <v>0</v>
      </c>
      <c r="AU188" s="52">
        <f>IF('Course-Grain Only Test'!C188="BMD",1,0)</f>
        <v>0</v>
      </c>
      <c r="AV188" s="52">
        <v>1</v>
      </c>
      <c r="AW188" s="52">
        <v>1</v>
      </c>
      <c r="AX188" s="52">
        <v>1</v>
      </c>
      <c r="AY188" s="52">
        <f t="shared" si="0"/>
        <v>0</v>
      </c>
      <c r="AZ188" s="52">
        <v>0</v>
      </c>
      <c r="BA188" s="52">
        <v>0</v>
      </c>
      <c r="BB188" s="52">
        <v>0</v>
      </c>
      <c r="BC188" s="52">
        <v>0</v>
      </c>
      <c r="BD188" s="52">
        <v>0</v>
      </c>
      <c r="BE188" s="52">
        <f>IF(AND(Testing!D188 = "Tank", 'Course-Grain Only Test'!C188 &lt;&gt; "Tank"),1,0)</f>
        <v>0</v>
      </c>
      <c r="BF188" s="52">
        <f>IF(AND(Testing!D188 = "BMP", 'Course-Grain Only Test'!C188 &lt;&gt; "BMP"),1,0)</f>
        <v>0</v>
      </c>
      <c r="BG188" s="52">
        <f>IF(AND(Testing!D188 = "BTR", 'Course-Grain Only Test'!C188 &lt;&gt; "BTR"),1,0)</f>
        <v>0</v>
      </c>
      <c r="BH188" s="52">
        <f>IF(AND(Testing!D188 = "Self Propelled Artilley", 'Course-Grain Only Test'!C188 &lt;&gt; "Self Propelled Artillery"),1,0)</f>
        <v>0</v>
      </c>
      <c r="BI188" s="52">
        <f>IF(AND(Testing!D188 = "Air Defense", 'Course-Grain Only Test'!C188 &lt;&gt; "Air Defense"),1,0)</f>
        <v>0</v>
      </c>
      <c r="BJ188" s="52">
        <f>IF(AND(Testing!D188 = "MT_LB", 'Course-Grain Only Test'!C188 &lt;&gt; "MT_LB"),1,0)</f>
        <v>0</v>
      </c>
      <c r="BK188" s="52">
        <f>IF(AND(Testing!D188 = "BMD", 'Course-Grain Only Test'!C188 &lt;&gt; "BMD"),1,0)</f>
        <v>0</v>
      </c>
      <c r="BL188" s="52">
        <f>IF(Testing!E188="2S19_MSTA",1,0)</f>
        <v>0</v>
      </c>
      <c r="BM188" s="54">
        <f>IF(Testing!E188="30N6E",1,0)</f>
        <v>0</v>
      </c>
      <c r="BN188" s="52">
        <f>IF(Testing!E188="BM-30",1,0)</f>
        <v>0</v>
      </c>
      <c r="BO188" s="52">
        <f>IF(Testing!E188="BMD",1,0)</f>
        <v>0</v>
      </c>
      <c r="BP188" s="52">
        <f>IF(Testing!E188="BMP-1",1,0)</f>
        <v>0</v>
      </c>
      <c r="BQ188" s="52">
        <f>IF(Testing!E188="BMP-2",1,0)</f>
        <v>0</v>
      </c>
      <c r="BR188" s="52">
        <f>IF(Testing!E188="BMP-T15",1,0)</f>
        <v>1</v>
      </c>
      <c r="BS188" s="54">
        <f>IF(Testing!E188="BRDM",1,0)</f>
        <v>0</v>
      </c>
      <c r="BT188" s="54">
        <f>IF(Testing!E188="BTR-60",1,0)</f>
        <v>0</v>
      </c>
      <c r="BU188" s="52">
        <f>IF(Testing!E188="BTR-70",1,0)</f>
        <v>0</v>
      </c>
      <c r="BV188" s="52">
        <f>IF(Testing!E188="BTR-80",1,0)</f>
        <v>0</v>
      </c>
      <c r="BW188" s="52">
        <f>IF(Testing!E188="D-30",1,0)</f>
        <v>0</v>
      </c>
      <c r="BX188" s="52">
        <f>IF(Testing!E188="Iskander",1,0)</f>
        <v>0</v>
      </c>
      <c r="BY188" s="52">
        <f>IF(Testing!E188="MT_LB",1,0)</f>
        <v>0</v>
      </c>
      <c r="BZ188" s="52">
        <f>IF(Testing!E188="Pantsir-S1",1,0)</f>
        <v>0</v>
      </c>
      <c r="CA188" s="52">
        <f>IF(Testing!E188="Rs-24",1,0)</f>
        <v>0</v>
      </c>
      <c r="CB188" s="52">
        <f>IF(Testing!E188="T-14",1,0)</f>
        <v>0</v>
      </c>
      <c r="CC188" s="52">
        <f>IF(Testing!E188="T-62",1,0)</f>
        <v>0</v>
      </c>
      <c r="CD188" s="52">
        <f>IF(Testing!E188="T-64",1,0)</f>
        <v>0</v>
      </c>
      <c r="CE188" s="52">
        <f>IF(Testing!E188="T-72",1,0)</f>
        <v>0</v>
      </c>
      <c r="CF188" s="52">
        <f>IF(Testing!E188="T-80",1,0)</f>
        <v>0</v>
      </c>
      <c r="CG188" s="52">
        <f>IF(Testing!E188="T-90",1,0)</f>
        <v>0</v>
      </c>
      <c r="CH188" s="52">
        <f>IF(Testing!E188="Tornado",1,0)</f>
        <v>0</v>
      </c>
      <c r="CI188" s="52">
        <f>IF(Testing!E188="TOS-1",1,0)</f>
        <v>0</v>
      </c>
    </row>
    <row r="189" spans="1:87" ht="15">
      <c r="A189" s="49" t="s">
        <v>1684</v>
      </c>
      <c r="B189" s="50">
        <v>1</v>
      </c>
      <c r="C189" s="50">
        <v>0</v>
      </c>
      <c r="D189" s="50">
        <v>0</v>
      </c>
      <c r="E189" s="51">
        <v>0</v>
      </c>
      <c r="F189" s="51">
        <v>0</v>
      </c>
      <c r="G189" s="51">
        <v>1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1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  <c r="AC189" s="51">
        <v>0</v>
      </c>
      <c r="AD189" s="51">
        <v>0</v>
      </c>
      <c r="AE189" s="51">
        <v>0</v>
      </c>
      <c r="AF189" s="51">
        <v>0</v>
      </c>
      <c r="AG189" s="51">
        <v>0</v>
      </c>
      <c r="AH189" s="52">
        <f>IF(Testing!D189="Tank",1,0)</f>
        <v>0</v>
      </c>
      <c r="AI189" s="52">
        <f>IF(Testing!D189="BMP",1,0)</f>
        <v>1</v>
      </c>
      <c r="AJ189" s="52">
        <f>IF(Testing!D189="BTR",1,0)</f>
        <v>0</v>
      </c>
      <c r="AK189" s="52">
        <f>IF(Testing!D189="Self Propelled Artillery",1,0)</f>
        <v>0</v>
      </c>
      <c r="AL189" s="53">
        <f>IF(Testing!D189="Air Defense",1,0)</f>
        <v>0</v>
      </c>
      <c r="AM189" s="53">
        <f>IF(Testing!D189="MT_LB",1,0)</f>
        <v>0</v>
      </c>
      <c r="AN189" s="52">
        <f>IF(Testing!D189="BMD",1,0)</f>
        <v>0</v>
      </c>
      <c r="AO189" s="52">
        <f>IF('Course-Grain Only Test'!C189="Tank",1,0)</f>
        <v>0</v>
      </c>
      <c r="AP189" s="52">
        <f>IF('Course-Grain Only Test'!C189="BMP",1,0)</f>
        <v>1</v>
      </c>
      <c r="AQ189" s="52">
        <f>IF('Course-Grain Only Test'!C189="BTR",1,0)</f>
        <v>0</v>
      </c>
      <c r="AR189" s="52">
        <f>IF('Course-Grain Only Test'!C189="Self Propelled Artillery",1,0)</f>
        <v>0</v>
      </c>
      <c r="AS189" s="52">
        <f>IF('Course-Grain Only Test'!C189="Air Defense",1,0)</f>
        <v>0</v>
      </c>
      <c r="AT189" s="52">
        <f>IF('Course-Grain Only Test'!C189="MT_LB",1,0)</f>
        <v>0</v>
      </c>
      <c r="AU189" s="52">
        <f>IF('Course-Grain Only Test'!C189="BMD",1,0)</f>
        <v>0</v>
      </c>
      <c r="AV189" s="52">
        <v>1</v>
      </c>
      <c r="AW189" s="52">
        <v>1</v>
      </c>
      <c r="AX189" s="52">
        <v>1</v>
      </c>
      <c r="AY189" s="52">
        <f t="shared" si="0"/>
        <v>0</v>
      </c>
      <c r="AZ189" s="52">
        <v>0</v>
      </c>
      <c r="BA189" s="52">
        <v>0</v>
      </c>
      <c r="BB189" s="52">
        <v>0</v>
      </c>
      <c r="BC189" s="52">
        <v>0</v>
      </c>
      <c r="BD189" s="52">
        <v>0</v>
      </c>
      <c r="BE189" s="52">
        <f>IF(AND(Testing!D189 = "Tank", 'Course-Grain Only Test'!C189 &lt;&gt; "Tank"),1,0)</f>
        <v>0</v>
      </c>
      <c r="BF189" s="52">
        <f>IF(AND(Testing!D189 = "BMP", 'Course-Grain Only Test'!C189 &lt;&gt; "BMP"),1,0)</f>
        <v>0</v>
      </c>
      <c r="BG189" s="52">
        <f>IF(AND(Testing!D189 = "BTR", 'Course-Grain Only Test'!C189 &lt;&gt; "BTR"),1,0)</f>
        <v>0</v>
      </c>
      <c r="BH189" s="52">
        <f>IF(AND(Testing!D189 = "Self Propelled Artilley", 'Course-Grain Only Test'!C189 &lt;&gt; "Self Propelled Artillery"),1,0)</f>
        <v>0</v>
      </c>
      <c r="BI189" s="52">
        <f>IF(AND(Testing!D189 = "Air Defense", 'Course-Grain Only Test'!C189 &lt;&gt; "Air Defense"),1,0)</f>
        <v>0</v>
      </c>
      <c r="BJ189" s="52">
        <f>IF(AND(Testing!D189 = "MT_LB", 'Course-Grain Only Test'!C189 &lt;&gt; "MT_LB"),1,0)</f>
        <v>0</v>
      </c>
      <c r="BK189" s="52">
        <f>IF(AND(Testing!D189 = "BMD", 'Course-Grain Only Test'!C189 &lt;&gt; "BMD"),1,0)</f>
        <v>0</v>
      </c>
      <c r="BL189" s="52">
        <f>IF(Testing!E189="2S19_MSTA",1,0)</f>
        <v>0</v>
      </c>
      <c r="BM189" s="54">
        <f>IF(Testing!E189="30N6E",1,0)</f>
        <v>0</v>
      </c>
      <c r="BN189" s="52">
        <f>IF(Testing!E189="BM-30",1,0)</f>
        <v>0</v>
      </c>
      <c r="BO189" s="52">
        <f>IF(Testing!E189="BMD",1,0)</f>
        <v>0</v>
      </c>
      <c r="BP189" s="52">
        <f>IF(Testing!E189="BMP-1",1,0)</f>
        <v>0</v>
      </c>
      <c r="BQ189" s="52">
        <f>IF(Testing!E189="BMP-2",1,0)</f>
        <v>0</v>
      </c>
      <c r="BR189" s="52">
        <f>IF(Testing!E189="BMP-T15",1,0)</f>
        <v>1</v>
      </c>
      <c r="BS189" s="54">
        <f>IF(Testing!E189="BRDM",1,0)</f>
        <v>0</v>
      </c>
      <c r="BT189" s="54">
        <f>IF(Testing!E189="BTR-60",1,0)</f>
        <v>0</v>
      </c>
      <c r="BU189" s="52">
        <f>IF(Testing!E189="BTR-70",1,0)</f>
        <v>0</v>
      </c>
      <c r="BV189" s="52">
        <f>IF(Testing!E189="BTR-80",1,0)</f>
        <v>0</v>
      </c>
      <c r="BW189" s="52">
        <f>IF(Testing!E189="D-30",1,0)</f>
        <v>0</v>
      </c>
      <c r="BX189" s="52">
        <f>IF(Testing!E189="Iskander",1,0)</f>
        <v>0</v>
      </c>
      <c r="BY189" s="52">
        <f>IF(Testing!E189="MT_LB",1,0)</f>
        <v>0</v>
      </c>
      <c r="BZ189" s="52">
        <f>IF(Testing!E189="Pantsir-S1",1,0)</f>
        <v>0</v>
      </c>
      <c r="CA189" s="52">
        <f>IF(Testing!E189="Rs-24",1,0)</f>
        <v>0</v>
      </c>
      <c r="CB189" s="52">
        <f>IF(Testing!E189="T-14",1,0)</f>
        <v>0</v>
      </c>
      <c r="CC189" s="52">
        <f>IF(Testing!E189="T-62",1,0)</f>
        <v>0</v>
      </c>
      <c r="CD189" s="52">
        <f>IF(Testing!E189="T-64",1,0)</f>
        <v>0</v>
      </c>
      <c r="CE189" s="52">
        <f>IF(Testing!E189="T-72",1,0)</f>
        <v>0</v>
      </c>
      <c r="CF189" s="52">
        <f>IF(Testing!E189="T-80",1,0)</f>
        <v>0</v>
      </c>
      <c r="CG189" s="52">
        <f>IF(Testing!E189="T-90",1,0)</f>
        <v>0</v>
      </c>
      <c r="CH189" s="52">
        <f>IF(Testing!E189="Tornado",1,0)</f>
        <v>0</v>
      </c>
      <c r="CI189" s="52">
        <f>IF(Testing!E189="TOS-1",1,0)</f>
        <v>0</v>
      </c>
    </row>
    <row r="190" spans="1:87" ht="15">
      <c r="A190" s="49" t="s">
        <v>1774</v>
      </c>
      <c r="B190" s="50">
        <v>1</v>
      </c>
      <c r="C190" s="50">
        <v>0</v>
      </c>
      <c r="D190" s="50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1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  <c r="AC190" s="51">
        <v>1</v>
      </c>
      <c r="AD190" s="51">
        <v>0</v>
      </c>
      <c r="AE190" s="51">
        <v>0</v>
      </c>
      <c r="AF190" s="51">
        <v>0</v>
      </c>
      <c r="AG190" s="51">
        <v>0</v>
      </c>
      <c r="AH190" s="52">
        <f>IF(Testing!D190="Tank",1,0)</f>
        <v>1</v>
      </c>
      <c r="AI190" s="52">
        <f>IF(Testing!D190="BMP",1,0)</f>
        <v>0</v>
      </c>
      <c r="AJ190" s="52">
        <f>IF(Testing!D190="BTR",1,0)</f>
        <v>0</v>
      </c>
      <c r="AK190" s="52">
        <f>IF(Testing!D190="Self Propelled Artillery",1,0)</f>
        <v>0</v>
      </c>
      <c r="AL190" s="53">
        <f>IF(Testing!D190="Air Defense",1,0)</f>
        <v>0</v>
      </c>
      <c r="AM190" s="53">
        <f>IF(Testing!D190="MT_LB",1,0)</f>
        <v>0</v>
      </c>
      <c r="AN190" s="52">
        <f>IF(Testing!D190="BMD",1,0)</f>
        <v>0</v>
      </c>
      <c r="AO190" s="52">
        <f>IF('Course-Grain Only Test'!C190="Tank",1,0)</f>
        <v>1</v>
      </c>
      <c r="AP190" s="52">
        <f>IF('Course-Grain Only Test'!C190="BMP",1,0)</f>
        <v>0</v>
      </c>
      <c r="AQ190" s="52">
        <f>IF('Course-Grain Only Test'!C190="BTR",1,0)</f>
        <v>0</v>
      </c>
      <c r="AR190" s="52">
        <f>IF('Course-Grain Only Test'!C190="Self Propelled Artillery",1,0)</f>
        <v>0</v>
      </c>
      <c r="AS190" s="52">
        <f>IF('Course-Grain Only Test'!C190="Air Defense",1,0)</f>
        <v>0</v>
      </c>
      <c r="AT190" s="52">
        <f>IF('Course-Grain Only Test'!C190="MT_LB",1,0)</f>
        <v>0</v>
      </c>
      <c r="AU190" s="52">
        <f>IF('Course-Grain Only Test'!C190="BMD",1,0)</f>
        <v>0</v>
      </c>
      <c r="AV190" s="52">
        <v>1</v>
      </c>
      <c r="AW190" s="52">
        <v>1</v>
      </c>
      <c r="AX190" s="52">
        <v>1</v>
      </c>
      <c r="AY190" s="52">
        <f t="shared" si="0"/>
        <v>1</v>
      </c>
      <c r="AZ190" s="52">
        <v>1</v>
      </c>
      <c r="BA190" s="52">
        <v>0</v>
      </c>
      <c r="BB190" s="52">
        <v>1</v>
      </c>
      <c r="BC190" s="52">
        <v>0</v>
      </c>
      <c r="BD190" s="52">
        <v>0</v>
      </c>
      <c r="BE190" s="52">
        <f>IF(AND(Testing!D190 = "Tank", 'Course-Grain Only Test'!C190 &lt;&gt; "Tank"),1,0)</f>
        <v>0</v>
      </c>
      <c r="BF190" s="52">
        <f>IF(AND(Testing!D190 = "BMP", 'Course-Grain Only Test'!C190 &lt;&gt; "BMP"),1,0)</f>
        <v>0</v>
      </c>
      <c r="BG190" s="52">
        <f>IF(AND(Testing!D190 = "BTR", 'Course-Grain Only Test'!C190 &lt;&gt; "BTR"),1,0)</f>
        <v>0</v>
      </c>
      <c r="BH190" s="52">
        <f>IF(AND(Testing!D190 = "Self Propelled Artilley", 'Course-Grain Only Test'!C190 &lt;&gt; "Self Propelled Artillery"),1,0)</f>
        <v>0</v>
      </c>
      <c r="BI190" s="52">
        <f>IF(AND(Testing!D190 = "Air Defense", 'Course-Grain Only Test'!C190 &lt;&gt; "Air Defense"),1,0)</f>
        <v>0</v>
      </c>
      <c r="BJ190" s="52">
        <f>IF(AND(Testing!D190 = "MT_LB", 'Course-Grain Only Test'!C190 &lt;&gt; "MT_LB"),1,0)</f>
        <v>0</v>
      </c>
      <c r="BK190" s="52">
        <f>IF(AND(Testing!D190 = "BMD", 'Course-Grain Only Test'!C190 &lt;&gt; "BMD"),1,0)</f>
        <v>0</v>
      </c>
      <c r="BL190" s="52">
        <f>IF(Testing!E190="2S19_MSTA",1,0)</f>
        <v>0</v>
      </c>
      <c r="BM190" s="54">
        <f>IF(Testing!E190="30N6E",1,0)</f>
        <v>0</v>
      </c>
      <c r="BN190" s="52">
        <f>IF(Testing!E190="BM-30",1,0)</f>
        <v>0</v>
      </c>
      <c r="BO190" s="52">
        <f>IF(Testing!E190="BMD",1,0)</f>
        <v>0</v>
      </c>
      <c r="BP190" s="52">
        <f>IF(Testing!E190="BMP-1",1,0)</f>
        <v>0</v>
      </c>
      <c r="BQ190" s="52">
        <f>IF(Testing!E190="BMP-2",1,0)</f>
        <v>0</v>
      </c>
      <c r="BR190" s="52">
        <f>IF(Testing!E190="BMP-T15",1,0)</f>
        <v>0</v>
      </c>
      <c r="BS190" s="54">
        <f>IF(Testing!E190="BRDM",1,0)</f>
        <v>0</v>
      </c>
      <c r="BT190" s="54">
        <f>IF(Testing!E190="BTR-60",1,0)</f>
        <v>0</v>
      </c>
      <c r="BU190" s="52">
        <f>IF(Testing!E190="BTR-70",1,0)</f>
        <v>0</v>
      </c>
      <c r="BV190" s="52">
        <f>IF(Testing!E190="BTR-80",1,0)</f>
        <v>0</v>
      </c>
      <c r="BW190" s="52">
        <f>IF(Testing!E190="D-30",1,0)</f>
        <v>0</v>
      </c>
      <c r="BX190" s="52">
        <f>IF(Testing!E190="Iskander",1,0)</f>
        <v>0</v>
      </c>
      <c r="BY190" s="52">
        <f>IF(Testing!E190="MT_LB",1,0)</f>
        <v>0</v>
      </c>
      <c r="BZ190" s="52">
        <f>IF(Testing!E190="Pantsir-S1",1,0)</f>
        <v>0</v>
      </c>
      <c r="CA190" s="52">
        <f>IF(Testing!E190="Rs-24",1,0)</f>
        <v>0</v>
      </c>
      <c r="CB190" s="52">
        <f>IF(Testing!E190="T-14",1,0)</f>
        <v>0</v>
      </c>
      <c r="CC190" s="52">
        <f>IF(Testing!E190="T-62",1,0)</f>
        <v>1</v>
      </c>
      <c r="CD190" s="52">
        <f>IF(Testing!E190="T-64",1,0)</f>
        <v>0</v>
      </c>
      <c r="CE190" s="52">
        <f>IF(Testing!E190="T-72",1,0)</f>
        <v>0</v>
      </c>
      <c r="CF190" s="52">
        <f>IF(Testing!E190="T-80",1,0)</f>
        <v>0</v>
      </c>
      <c r="CG190" s="52">
        <f>IF(Testing!E190="T-90",1,0)</f>
        <v>0</v>
      </c>
      <c r="CH190" s="52">
        <f>IF(Testing!E190="Tornado",1,0)</f>
        <v>0</v>
      </c>
      <c r="CI190" s="52">
        <f>IF(Testing!E190="TOS-1",1,0)</f>
        <v>0</v>
      </c>
    </row>
    <row r="191" spans="1:87" ht="15">
      <c r="A191" s="49" t="s">
        <v>1775</v>
      </c>
      <c r="B191" s="50">
        <v>1</v>
      </c>
      <c r="C191" s="50">
        <v>0</v>
      </c>
      <c r="D191" s="50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1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  <c r="AC191" s="51">
        <v>1</v>
      </c>
      <c r="AD191" s="51">
        <v>0</v>
      </c>
      <c r="AE191" s="51">
        <v>0</v>
      </c>
      <c r="AF191" s="51">
        <v>0</v>
      </c>
      <c r="AG191" s="51">
        <v>0</v>
      </c>
      <c r="AH191" s="52">
        <f>IF(Testing!D191="Tank",1,0)</f>
        <v>1</v>
      </c>
      <c r="AI191" s="52">
        <f>IF(Testing!D191="BMP",1,0)</f>
        <v>0</v>
      </c>
      <c r="AJ191" s="52">
        <f>IF(Testing!D191="BTR",1,0)</f>
        <v>0</v>
      </c>
      <c r="AK191" s="52">
        <f>IF(Testing!D191="Self Propelled Artillery",1,0)</f>
        <v>0</v>
      </c>
      <c r="AL191" s="53">
        <f>IF(Testing!D191="Air Defense",1,0)</f>
        <v>0</v>
      </c>
      <c r="AM191" s="53">
        <f>IF(Testing!D191="MT_LB",1,0)</f>
        <v>0</v>
      </c>
      <c r="AN191" s="52">
        <f>IF(Testing!D191="BMD",1,0)</f>
        <v>0</v>
      </c>
      <c r="AO191" s="52">
        <f>IF('Course-Grain Only Test'!C191="Tank",1,0)</f>
        <v>1</v>
      </c>
      <c r="AP191" s="52">
        <f>IF('Course-Grain Only Test'!C191="BMP",1,0)</f>
        <v>0</v>
      </c>
      <c r="AQ191" s="52">
        <f>IF('Course-Grain Only Test'!C191="BTR",1,0)</f>
        <v>0</v>
      </c>
      <c r="AR191" s="52">
        <f>IF('Course-Grain Only Test'!C191="Self Propelled Artillery",1,0)</f>
        <v>0</v>
      </c>
      <c r="AS191" s="52">
        <f>IF('Course-Grain Only Test'!C191="Air Defense",1,0)</f>
        <v>0</v>
      </c>
      <c r="AT191" s="52">
        <f>IF('Course-Grain Only Test'!C191="MT_LB",1,0)</f>
        <v>0</v>
      </c>
      <c r="AU191" s="52">
        <f>IF('Course-Grain Only Test'!C191="BMD",1,0)</f>
        <v>0</v>
      </c>
      <c r="AV191" s="52">
        <v>1</v>
      </c>
      <c r="AW191" s="52">
        <v>0</v>
      </c>
      <c r="AX191" s="52">
        <v>1</v>
      </c>
      <c r="AY191" s="52">
        <f t="shared" si="0"/>
        <v>0</v>
      </c>
      <c r="AZ191" s="52">
        <v>0</v>
      </c>
      <c r="BA191" s="52">
        <v>1</v>
      </c>
      <c r="BB191" s="52">
        <v>1</v>
      </c>
      <c r="BC191" s="52">
        <v>0</v>
      </c>
      <c r="BD191" s="52">
        <v>0</v>
      </c>
      <c r="BE191" s="52">
        <f>IF(AND(Testing!D191 = "Tank", 'Course-Grain Only Test'!C191 &lt;&gt; "Tank"),1,0)</f>
        <v>0</v>
      </c>
      <c r="BF191" s="52">
        <f>IF(AND(Testing!D191 = "BMP", 'Course-Grain Only Test'!C191 &lt;&gt; "BMP"),1,0)</f>
        <v>0</v>
      </c>
      <c r="BG191" s="52">
        <f>IF(AND(Testing!D191 = "BTR", 'Course-Grain Only Test'!C191 &lt;&gt; "BTR"),1,0)</f>
        <v>0</v>
      </c>
      <c r="BH191" s="52">
        <f>IF(AND(Testing!D191 = "Self Propelled Artilley", 'Course-Grain Only Test'!C191 &lt;&gt; "Self Propelled Artillery"),1,0)</f>
        <v>0</v>
      </c>
      <c r="BI191" s="52">
        <f>IF(AND(Testing!D191 = "Air Defense", 'Course-Grain Only Test'!C191 &lt;&gt; "Air Defense"),1,0)</f>
        <v>0</v>
      </c>
      <c r="BJ191" s="52">
        <f>IF(AND(Testing!D191 = "MT_LB", 'Course-Grain Only Test'!C191 &lt;&gt; "MT_LB"),1,0)</f>
        <v>0</v>
      </c>
      <c r="BK191" s="52">
        <f>IF(AND(Testing!D191 = "BMD", 'Course-Grain Only Test'!C191 &lt;&gt; "BMD"),1,0)</f>
        <v>0</v>
      </c>
      <c r="BL191" s="52">
        <f>IF(Testing!E191="2S19_MSTA",1,0)</f>
        <v>0</v>
      </c>
      <c r="BM191" s="54">
        <f>IF(Testing!E191="30N6E",1,0)</f>
        <v>0</v>
      </c>
      <c r="BN191" s="52">
        <f>IF(Testing!E191="BM-30",1,0)</f>
        <v>0</v>
      </c>
      <c r="BO191" s="52">
        <f>IF(Testing!E191="BMD",1,0)</f>
        <v>0</v>
      </c>
      <c r="BP191" s="52">
        <f>IF(Testing!E191="BMP-1",1,0)</f>
        <v>0</v>
      </c>
      <c r="BQ191" s="52">
        <f>IF(Testing!E191="BMP-2",1,0)</f>
        <v>0</v>
      </c>
      <c r="BR191" s="52">
        <f>IF(Testing!E191="BMP-T15",1,0)</f>
        <v>0</v>
      </c>
      <c r="BS191" s="54">
        <f>IF(Testing!E191="BRDM",1,0)</f>
        <v>0</v>
      </c>
      <c r="BT191" s="54">
        <f>IF(Testing!E191="BTR-60",1,0)</f>
        <v>0</v>
      </c>
      <c r="BU191" s="52">
        <f>IF(Testing!E191="BTR-70",1,0)</f>
        <v>0</v>
      </c>
      <c r="BV191" s="52">
        <f>IF(Testing!E191="BTR-80",1,0)</f>
        <v>0</v>
      </c>
      <c r="BW191" s="52">
        <f>IF(Testing!E191="D-30",1,0)</f>
        <v>0</v>
      </c>
      <c r="BX191" s="52">
        <f>IF(Testing!E191="Iskander",1,0)</f>
        <v>0</v>
      </c>
      <c r="BY191" s="52">
        <f>IF(Testing!E191="MT_LB",1,0)</f>
        <v>0</v>
      </c>
      <c r="BZ191" s="52">
        <f>IF(Testing!E191="Pantsir-S1",1,0)</f>
        <v>0</v>
      </c>
      <c r="CA191" s="52">
        <f>IF(Testing!E191="Rs-24",1,0)</f>
        <v>0</v>
      </c>
      <c r="CB191" s="52">
        <f>IF(Testing!E191="T-14",1,0)</f>
        <v>0</v>
      </c>
      <c r="CC191" s="52">
        <f>IF(Testing!E191="T-62",1,0)</f>
        <v>0</v>
      </c>
      <c r="CD191" s="52">
        <f>IF(Testing!E191="T-64",1,0)</f>
        <v>0</v>
      </c>
      <c r="CE191" s="52">
        <f>IF(Testing!E191="T-72",1,0)</f>
        <v>0</v>
      </c>
      <c r="CF191" s="52">
        <f>IF(Testing!E191="T-80",1,0)</f>
        <v>1</v>
      </c>
      <c r="CG191" s="52">
        <f>IF(Testing!E191="T-90",1,0)</f>
        <v>0</v>
      </c>
      <c r="CH191" s="52">
        <f>IF(Testing!E191="Tornado",1,0)</f>
        <v>0</v>
      </c>
      <c r="CI191" s="52">
        <f>IF(Testing!E191="TOS-1",1,0)</f>
        <v>0</v>
      </c>
    </row>
    <row r="192" spans="1:87" ht="15">
      <c r="A192" s="49" t="s">
        <v>1776</v>
      </c>
      <c r="B192" s="50">
        <v>1</v>
      </c>
      <c r="C192" s="50">
        <v>0</v>
      </c>
      <c r="D192" s="50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1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  <c r="AC192" s="51">
        <v>1</v>
      </c>
      <c r="AD192" s="51">
        <v>0</v>
      </c>
      <c r="AE192" s="51">
        <v>0</v>
      </c>
      <c r="AF192" s="51">
        <v>0</v>
      </c>
      <c r="AG192" s="51">
        <v>0</v>
      </c>
      <c r="AH192" s="52">
        <f>IF(Testing!D192="Tank",1,0)</f>
        <v>1</v>
      </c>
      <c r="AI192" s="52">
        <f>IF(Testing!D192="BMP",1,0)</f>
        <v>0</v>
      </c>
      <c r="AJ192" s="52">
        <f>IF(Testing!D192="BTR",1,0)</f>
        <v>0</v>
      </c>
      <c r="AK192" s="52">
        <f>IF(Testing!D192="Self Propelled Artillery",1,0)</f>
        <v>0</v>
      </c>
      <c r="AL192" s="53">
        <f>IF(Testing!D192="Air Defense",1,0)</f>
        <v>0</v>
      </c>
      <c r="AM192" s="53">
        <f>IF(Testing!D192="MT_LB",1,0)</f>
        <v>0</v>
      </c>
      <c r="AN192" s="52">
        <f>IF(Testing!D192="BMD",1,0)</f>
        <v>0</v>
      </c>
      <c r="AO192" s="52">
        <f>IF('Course-Grain Only Test'!C192="Tank",1,0)</f>
        <v>1</v>
      </c>
      <c r="AP192" s="52">
        <f>IF('Course-Grain Only Test'!C192="BMP",1,0)</f>
        <v>0</v>
      </c>
      <c r="AQ192" s="52">
        <f>IF('Course-Grain Only Test'!C192="BTR",1,0)</f>
        <v>0</v>
      </c>
      <c r="AR192" s="52">
        <f>IF('Course-Grain Only Test'!C192="Self Propelled Artillery",1,0)</f>
        <v>0</v>
      </c>
      <c r="AS192" s="52">
        <f>IF('Course-Grain Only Test'!C192="Air Defense",1,0)</f>
        <v>0</v>
      </c>
      <c r="AT192" s="52">
        <f>IF('Course-Grain Only Test'!C192="MT_LB",1,0)</f>
        <v>0</v>
      </c>
      <c r="AU192" s="52">
        <f>IF('Course-Grain Only Test'!C192="BMD",1,0)</f>
        <v>0</v>
      </c>
      <c r="AV192" s="52">
        <v>1</v>
      </c>
      <c r="AW192" s="52">
        <v>1</v>
      </c>
      <c r="AX192" s="52">
        <v>1</v>
      </c>
      <c r="AY192" s="52">
        <f t="shared" si="0"/>
        <v>1</v>
      </c>
      <c r="AZ192" s="52">
        <v>1</v>
      </c>
      <c r="BA192" s="52">
        <v>0</v>
      </c>
      <c r="BB192" s="52">
        <v>1</v>
      </c>
      <c r="BC192" s="52">
        <v>0</v>
      </c>
      <c r="BD192" s="52">
        <v>0</v>
      </c>
      <c r="BE192" s="52">
        <f>IF(AND(Testing!D192 = "Tank", 'Course-Grain Only Test'!C192 &lt;&gt; "Tank"),1,0)</f>
        <v>0</v>
      </c>
      <c r="BF192" s="52">
        <f>IF(AND(Testing!D192 = "BMP", 'Course-Grain Only Test'!C192 &lt;&gt; "BMP"),1,0)</f>
        <v>0</v>
      </c>
      <c r="BG192" s="52">
        <f>IF(AND(Testing!D192 = "BTR", 'Course-Grain Only Test'!C192 &lt;&gt; "BTR"),1,0)</f>
        <v>0</v>
      </c>
      <c r="BH192" s="52">
        <f>IF(AND(Testing!D192 = "Self Propelled Artilley", 'Course-Grain Only Test'!C192 &lt;&gt; "Self Propelled Artillery"),1,0)</f>
        <v>0</v>
      </c>
      <c r="BI192" s="52">
        <f>IF(AND(Testing!D192 = "Air Defense", 'Course-Grain Only Test'!C192 &lt;&gt; "Air Defense"),1,0)</f>
        <v>0</v>
      </c>
      <c r="BJ192" s="52">
        <f>IF(AND(Testing!D192 = "MT_LB", 'Course-Grain Only Test'!C192 &lt;&gt; "MT_LB"),1,0)</f>
        <v>0</v>
      </c>
      <c r="BK192" s="52">
        <f>IF(AND(Testing!D192 = "BMD", 'Course-Grain Only Test'!C192 &lt;&gt; "BMD"),1,0)</f>
        <v>0</v>
      </c>
      <c r="BL192" s="52">
        <f>IF(Testing!E192="2S19_MSTA",1,0)</f>
        <v>0</v>
      </c>
      <c r="BM192" s="54">
        <f>IF(Testing!E192="30N6E",1,0)</f>
        <v>0</v>
      </c>
      <c r="BN192" s="52">
        <f>IF(Testing!E192="BM-30",1,0)</f>
        <v>0</v>
      </c>
      <c r="BO192" s="52">
        <f>IF(Testing!E192="BMD",1,0)</f>
        <v>0</v>
      </c>
      <c r="BP192" s="52">
        <f>IF(Testing!E192="BMP-1",1,0)</f>
        <v>0</v>
      </c>
      <c r="BQ192" s="52">
        <f>IF(Testing!E192="BMP-2",1,0)</f>
        <v>0</v>
      </c>
      <c r="BR192" s="52">
        <f>IF(Testing!E192="BMP-T15",1,0)</f>
        <v>0</v>
      </c>
      <c r="BS192" s="54">
        <f>IF(Testing!E192="BRDM",1,0)</f>
        <v>0</v>
      </c>
      <c r="BT192" s="54">
        <f>IF(Testing!E192="BTR-60",1,0)</f>
        <v>0</v>
      </c>
      <c r="BU192" s="52">
        <f>IF(Testing!E192="BTR-70",1,0)</f>
        <v>0</v>
      </c>
      <c r="BV192" s="52">
        <f>IF(Testing!E192="BTR-80",1,0)</f>
        <v>0</v>
      </c>
      <c r="BW192" s="52">
        <f>IF(Testing!E192="D-30",1,0)</f>
        <v>0</v>
      </c>
      <c r="BX192" s="52">
        <f>IF(Testing!E192="Iskander",1,0)</f>
        <v>0</v>
      </c>
      <c r="BY192" s="52">
        <f>IF(Testing!E192="MT_LB",1,0)</f>
        <v>0</v>
      </c>
      <c r="BZ192" s="52">
        <f>IF(Testing!E192="Pantsir-S1",1,0)</f>
        <v>0</v>
      </c>
      <c r="CA192" s="52">
        <f>IF(Testing!E192="Rs-24",1,0)</f>
        <v>0</v>
      </c>
      <c r="CB192" s="52">
        <f>IF(Testing!E192="T-14",1,0)</f>
        <v>0</v>
      </c>
      <c r="CC192" s="52">
        <f>IF(Testing!E192="T-62",1,0)</f>
        <v>1</v>
      </c>
      <c r="CD192" s="52">
        <f>IF(Testing!E192="T-64",1,0)</f>
        <v>0</v>
      </c>
      <c r="CE192" s="52">
        <f>IF(Testing!E192="T-72",1,0)</f>
        <v>0</v>
      </c>
      <c r="CF192" s="52">
        <f>IF(Testing!E192="T-80",1,0)</f>
        <v>0</v>
      </c>
      <c r="CG192" s="52">
        <f>IF(Testing!E192="T-90",1,0)</f>
        <v>0</v>
      </c>
      <c r="CH192" s="52">
        <f>IF(Testing!E192="Tornado",1,0)</f>
        <v>0</v>
      </c>
      <c r="CI192" s="52">
        <f>IF(Testing!E192="TOS-1",1,0)</f>
        <v>0</v>
      </c>
    </row>
    <row r="193" spans="1:87" ht="15">
      <c r="A193" s="49" t="s">
        <v>1777</v>
      </c>
      <c r="B193" s="50">
        <v>1</v>
      </c>
      <c r="C193" s="50">
        <v>0</v>
      </c>
      <c r="D193" s="50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1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  <c r="AC193" s="51">
        <v>1</v>
      </c>
      <c r="AD193" s="51">
        <v>0</v>
      </c>
      <c r="AE193" s="51">
        <v>0</v>
      </c>
      <c r="AF193" s="51">
        <v>0</v>
      </c>
      <c r="AG193" s="51">
        <v>0</v>
      </c>
      <c r="AH193" s="52">
        <f>IF(Testing!D193="Tank",1,0)</f>
        <v>1</v>
      </c>
      <c r="AI193" s="52">
        <f>IF(Testing!D193="BMP",1,0)</f>
        <v>0</v>
      </c>
      <c r="AJ193" s="52">
        <f>IF(Testing!D193="BTR",1,0)</f>
        <v>0</v>
      </c>
      <c r="AK193" s="52">
        <f>IF(Testing!D193="Self Propelled Artillery",1,0)</f>
        <v>0</v>
      </c>
      <c r="AL193" s="53">
        <f>IF(Testing!D193="Air Defense",1,0)</f>
        <v>0</v>
      </c>
      <c r="AM193" s="53">
        <f>IF(Testing!D193="MT_LB",1,0)</f>
        <v>0</v>
      </c>
      <c r="AN193" s="52">
        <f>IF(Testing!D193="BMD",1,0)</f>
        <v>0</v>
      </c>
      <c r="AO193" s="52">
        <f>IF('Course-Grain Only Test'!C193="Tank",1,0)</f>
        <v>1</v>
      </c>
      <c r="AP193" s="52">
        <f>IF('Course-Grain Only Test'!C193="BMP",1,0)</f>
        <v>0</v>
      </c>
      <c r="AQ193" s="52">
        <f>IF('Course-Grain Only Test'!C193="BTR",1,0)</f>
        <v>0</v>
      </c>
      <c r="AR193" s="52">
        <f>IF('Course-Grain Only Test'!C193="Self Propelled Artillery",1,0)</f>
        <v>0</v>
      </c>
      <c r="AS193" s="52">
        <f>IF('Course-Grain Only Test'!C193="Air Defense",1,0)</f>
        <v>0</v>
      </c>
      <c r="AT193" s="52">
        <f>IF('Course-Grain Only Test'!C193="MT_LB",1,0)</f>
        <v>0</v>
      </c>
      <c r="AU193" s="52">
        <f>IF('Course-Grain Only Test'!C193="BMD",1,0)</f>
        <v>0</v>
      </c>
      <c r="AV193" s="52">
        <v>1</v>
      </c>
      <c r="AW193" s="52">
        <v>1</v>
      </c>
      <c r="AX193" s="52">
        <v>1</v>
      </c>
      <c r="AY193" s="52">
        <f t="shared" si="0"/>
        <v>1</v>
      </c>
      <c r="AZ193" s="52">
        <v>0</v>
      </c>
      <c r="BA193" s="52">
        <v>0</v>
      </c>
      <c r="BB193" s="52">
        <v>1</v>
      </c>
      <c r="BC193" s="52">
        <v>0</v>
      </c>
      <c r="BD193" s="52">
        <v>0</v>
      </c>
      <c r="BE193" s="52">
        <f>IF(AND(Testing!D193 = "Tank", 'Course-Grain Only Test'!C193 &lt;&gt; "Tank"),1,0)</f>
        <v>0</v>
      </c>
      <c r="BF193" s="52">
        <f>IF(AND(Testing!D193 = "BMP", 'Course-Grain Only Test'!C193 &lt;&gt; "BMP"),1,0)</f>
        <v>0</v>
      </c>
      <c r="BG193" s="52">
        <f>IF(AND(Testing!D193 = "BTR", 'Course-Grain Only Test'!C193 &lt;&gt; "BTR"),1,0)</f>
        <v>0</v>
      </c>
      <c r="BH193" s="52">
        <f>IF(AND(Testing!D193 = "Self Propelled Artilley", 'Course-Grain Only Test'!C193 &lt;&gt; "Self Propelled Artillery"),1,0)</f>
        <v>0</v>
      </c>
      <c r="BI193" s="52">
        <f>IF(AND(Testing!D193 = "Air Defense", 'Course-Grain Only Test'!C193 &lt;&gt; "Air Defense"),1,0)</f>
        <v>0</v>
      </c>
      <c r="BJ193" s="52">
        <f>IF(AND(Testing!D193 = "MT_LB", 'Course-Grain Only Test'!C193 &lt;&gt; "MT_LB"),1,0)</f>
        <v>0</v>
      </c>
      <c r="BK193" s="52">
        <f>IF(AND(Testing!D193 = "BMD", 'Course-Grain Only Test'!C193 &lt;&gt; "BMD"),1,0)</f>
        <v>0</v>
      </c>
      <c r="BL193" s="52">
        <f>IF(Testing!E193="2S19_MSTA",1,0)</f>
        <v>0</v>
      </c>
      <c r="BM193" s="54">
        <f>IF(Testing!E193="30N6E",1,0)</f>
        <v>0</v>
      </c>
      <c r="BN193" s="52">
        <f>IF(Testing!E193="BM-30",1,0)</f>
        <v>0</v>
      </c>
      <c r="BO193" s="52">
        <f>IF(Testing!E193="BMD",1,0)</f>
        <v>0</v>
      </c>
      <c r="BP193" s="52">
        <f>IF(Testing!E193="BMP-1",1,0)</f>
        <v>0</v>
      </c>
      <c r="BQ193" s="52">
        <f>IF(Testing!E193="BMP-2",1,0)</f>
        <v>0</v>
      </c>
      <c r="BR193" s="52">
        <f>IF(Testing!E193="BMP-T15",1,0)</f>
        <v>0</v>
      </c>
      <c r="BS193" s="54">
        <f>IF(Testing!E193="BRDM",1,0)</f>
        <v>0</v>
      </c>
      <c r="BT193" s="54">
        <f>IF(Testing!E193="BTR-60",1,0)</f>
        <v>0</v>
      </c>
      <c r="BU193" s="52">
        <f>IF(Testing!E193="BTR-70",1,0)</f>
        <v>0</v>
      </c>
      <c r="BV193" s="52">
        <f>IF(Testing!E193="BTR-80",1,0)</f>
        <v>0</v>
      </c>
      <c r="BW193" s="52">
        <f>IF(Testing!E193="D-30",1,0)</f>
        <v>0</v>
      </c>
      <c r="BX193" s="52">
        <f>IF(Testing!E193="Iskander",1,0)</f>
        <v>0</v>
      </c>
      <c r="BY193" s="52">
        <f>IF(Testing!E193="MT_LB",1,0)</f>
        <v>0</v>
      </c>
      <c r="BZ193" s="52">
        <f>IF(Testing!E193="Pantsir-S1",1,0)</f>
        <v>0</v>
      </c>
      <c r="CA193" s="52">
        <f>IF(Testing!E193="Rs-24",1,0)</f>
        <v>0</v>
      </c>
      <c r="CB193" s="52">
        <f>IF(Testing!E193="T-14",1,0)</f>
        <v>0</v>
      </c>
      <c r="CC193" s="52">
        <f>IF(Testing!E193="T-62",1,0)</f>
        <v>0</v>
      </c>
      <c r="CD193" s="52">
        <f>IF(Testing!E193="T-64",1,0)</f>
        <v>0</v>
      </c>
      <c r="CE193" s="52">
        <f>IF(Testing!E193="T-72",1,0)</f>
        <v>1</v>
      </c>
      <c r="CF193" s="52">
        <f>IF(Testing!E193="T-80",1,0)</f>
        <v>0</v>
      </c>
      <c r="CG193" s="52">
        <f>IF(Testing!E193="T-90",1,0)</f>
        <v>0</v>
      </c>
      <c r="CH193" s="52">
        <f>IF(Testing!E193="Tornado",1,0)</f>
        <v>0</v>
      </c>
      <c r="CI193" s="52">
        <f>IF(Testing!E193="TOS-1",1,0)</f>
        <v>0</v>
      </c>
    </row>
    <row r="194" spans="1:87" ht="15">
      <c r="A194" s="49" t="s">
        <v>1778</v>
      </c>
      <c r="B194" s="50">
        <v>1</v>
      </c>
      <c r="C194" s="50">
        <v>0</v>
      </c>
      <c r="D194" s="50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1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0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  <c r="AC194" s="51">
        <v>1</v>
      </c>
      <c r="AD194" s="51">
        <v>0</v>
      </c>
      <c r="AE194" s="51">
        <v>0</v>
      </c>
      <c r="AF194" s="51">
        <v>0</v>
      </c>
      <c r="AG194" s="51">
        <v>0</v>
      </c>
      <c r="AH194" s="52">
        <f>IF(Testing!D194="Tank",1,0)</f>
        <v>1</v>
      </c>
      <c r="AI194" s="52">
        <f>IF(Testing!D194="BMP",1,0)</f>
        <v>0</v>
      </c>
      <c r="AJ194" s="52">
        <f>IF(Testing!D194="BTR",1,0)</f>
        <v>0</v>
      </c>
      <c r="AK194" s="52">
        <f>IF(Testing!D194="Self Propelled Artillery",1,0)</f>
        <v>0</v>
      </c>
      <c r="AL194" s="53">
        <f>IF(Testing!D194="Air Defense",1,0)</f>
        <v>0</v>
      </c>
      <c r="AM194" s="53">
        <f>IF(Testing!D194="MT_LB",1,0)</f>
        <v>0</v>
      </c>
      <c r="AN194" s="52">
        <f>IF(Testing!D194="BMD",1,0)</f>
        <v>0</v>
      </c>
      <c r="AO194" s="52">
        <f>IF('Course-Grain Only Test'!C194="Tank",1,0)</f>
        <v>1</v>
      </c>
      <c r="AP194" s="52">
        <f>IF('Course-Grain Only Test'!C194="BMP",1,0)</f>
        <v>0</v>
      </c>
      <c r="AQ194" s="52">
        <f>IF('Course-Grain Only Test'!C194="BTR",1,0)</f>
        <v>0</v>
      </c>
      <c r="AR194" s="52">
        <f>IF('Course-Grain Only Test'!C194="Self Propelled Artillery",1,0)</f>
        <v>0</v>
      </c>
      <c r="AS194" s="52">
        <f>IF('Course-Grain Only Test'!C194="Air Defense",1,0)</f>
        <v>0</v>
      </c>
      <c r="AT194" s="52">
        <f>IF('Course-Grain Only Test'!C194="MT_LB",1,0)</f>
        <v>0</v>
      </c>
      <c r="AU194" s="52">
        <f>IF('Course-Grain Only Test'!C194="BMD",1,0)</f>
        <v>0</v>
      </c>
      <c r="AV194" s="52">
        <v>1</v>
      </c>
      <c r="AW194" s="52">
        <v>1</v>
      </c>
      <c r="AX194" s="52">
        <v>1</v>
      </c>
      <c r="AY194" s="52">
        <f t="shared" si="0"/>
        <v>1</v>
      </c>
      <c r="AZ194" s="52">
        <v>0</v>
      </c>
      <c r="BA194" s="52">
        <v>0</v>
      </c>
      <c r="BB194" s="52">
        <v>0</v>
      </c>
      <c r="BC194" s="52">
        <v>1</v>
      </c>
      <c r="BD194" s="52">
        <v>0</v>
      </c>
      <c r="BE194" s="52">
        <f>IF(AND(Testing!D194 = "Tank", 'Course-Grain Only Test'!C194 &lt;&gt; "Tank"),1,0)</f>
        <v>0</v>
      </c>
      <c r="BF194" s="52">
        <f>IF(AND(Testing!D194 = "BMP", 'Course-Grain Only Test'!C194 &lt;&gt; "BMP"),1,0)</f>
        <v>0</v>
      </c>
      <c r="BG194" s="52">
        <f>IF(AND(Testing!D194 = "BTR", 'Course-Grain Only Test'!C194 &lt;&gt; "BTR"),1,0)</f>
        <v>0</v>
      </c>
      <c r="BH194" s="52">
        <f>IF(AND(Testing!D194 = "Self Propelled Artilley", 'Course-Grain Only Test'!C194 &lt;&gt; "Self Propelled Artillery"),1,0)</f>
        <v>0</v>
      </c>
      <c r="BI194" s="52">
        <f>IF(AND(Testing!D194 = "Air Defense", 'Course-Grain Only Test'!C194 &lt;&gt; "Air Defense"),1,0)</f>
        <v>0</v>
      </c>
      <c r="BJ194" s="52">
        <f>IF(AND(Testing!D194 = "MT_LB", 'Course-Grain Only Test'!C194 &lt;&gt; "MT_LB"),1,0)</f>
        <v>0</v>
      </c>
      <c r="BK194" s="52">
        <f>IF(AND(Testing!D194 = "BMD", 'Course-Grain Only Test'!C194 &lt;&gt; "BMD"),1,0)</f>
        <v>0</v>
      </c>
      <c r="BL194" s="52">
        <f>IF(Testing!E194="2S19_MSTA",1,0)</f>
        <v>0</v>
      </c>
      <c r="BM194" s="54">
        <f>IF(Testing!E194="30N6E",1,0)</f>
        <v>0</v>
      </c>
      <c r="BN194" s="52">
        <f>IF(Testing!E194="BM-30",1,0)</f>
        <v>0</v>
      </c>
      <c r="BO194" s="52">
        <f>IF(Testing!E194="BMD",1,0)</f>
        <v>0</v>
      </c>
      <c r="BP194" s="52">
        <f>IF(Testing!E194="BMP-1",1,0)</f>
        <v>0</v>
      </c>
      <c r="BQ194" s="52">
        <f>IF(Testing!E194="BMP-2",1,0)</f>
        <v>0</v>
      </c>
      <c r="BR194" s="52">
        <f>IF(Testing!E194="BMP-T15",1,0)</f>
        <v>0</v>
      </c>
      <c r="BS194" s="54">
        <f>IF(Testing!E194="BRDM",1,0)</f>
        <v>0</v>
      </c>
      <c r="BT194" s="54">
        <f>IF(Testing!E194="BTR-60",1,0)</f>
        <v>0</v>
      </c>
      <c r="BU194" s="52">
        <f>IF(Testing!E194="BTR-70",1,0)</f>
        <v>0</v>
      </c>
      <c r="BV194" s="52">
        <f>IF(Testing!E194="BTR-80",1,0)</f>
        <v>0</v>
      </c>
      <c r="BW194" s="52">
        <f>IF(Testing!E194="D-30",1,0)</f>
        <v>0</v>
      </c>
      <c r="BX194" s="52">
        <f>IF(Testing!E194="Iskander",1,0)</f>
        <v>0</v>
      </c>
      <c r="BY194" s="52">
        <f>IF(Testing!E194="MT_LB",1,0)</f>
        <v>0</v>
      </c>
      <c r="BZ194" s="52">
        <f>IF(Testing!E194="Pantsir-S1",1,0)</f>
        <v>0</v>
      </c>
      <c r="CA194" s="52">
        <f>IF(Testing!E194="Rs-24",1,0)</f>
        <v>0</v>
      </c>
      <c r="CB194" s="52">
        <f>IF(Testing!E194="T-14",1,0)</f>
        <v>0</v>
      </c>
      <c r="CC194" s="52">
        <f>IF(Testing!E194="T-62",1,0)</f>
        <v>1</v>
      </c>
      <c r="CD194" s="52">
        <f>IF(Testing!E194="T-64",1,0)</f>
        <v>0</v>
      </c>
      <c r="CE194" s="52">
        <f>IF(Testing!E194="T-72",1,0)</f>
        <v>0</v>
      </c>
      <c r="CF194" s="52">
        <f>IF(Testing!E194="T-80",1,0)</f>
        <v>0</v>
      </c>
      <c r="CG194" s="52">
        <f>IF(Testing!E194="T-90",1,0)</f>
        <v>0</v>
      </c>
      <c r="CH194" s="52">
        <f>IF(Testing!E194="Tornado",1,0)</f>
        <v>0</v>
      </c>
      <c r="CI194" s="52">
        <f>IF(Testing!E194="TOS-1",1,0)</f>
        <v>0</v>
      </c>
    </row>
    <row r="195" spans="1:87" ht="15">
      <c r="A195" s="49" t="s">
        <v>1594</v>
      </c>
      <c r="B195" s="50">
        <v>1</v>
      </c>
      <c r="C195" s="50">
        <v>0</v>
      </c>
      <c r="D195" s="50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1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  <c r="AC195" s="51">
        <v>0</v>
      </c>
      <c r="AD195" s="51">
        <v>1</v>
      </c>
      <c r="AE195" s="51">
        <v>0</v>
      </c>
      <c r="AF195" s="51">
        <v>0</v>
      </c>
      <c r="AG195" s="51">
        <v>0</v>
      </c>
      <c r="AH195" s="52">
        <f>IF(Testing!D195="Tank",1,0)</f>
        <v>0</v>
      </c>
      <c r="AI195" s="52">
        <f>IF(Testing!D195="BMP",1,0)</f>
        <v>1</v>
      </c>
      <c r="AJ195" s="52">
        <f>IF(Testing!D195="BTR",1,0)</f>
        <v>0</v>
      </c>
      <c r="AK195" s="52">
        <f>IF(Testing!D195="Self Propelled Artillery",1,0)</f>
        <v>0</v>
      </c>
      <c r="AL195" s="53">
        <f>IF(Testing!D195="Air Defense",1,0)</f>
        <v>0</v>
      </c>
      <c r="AM195" s="53">
        <f>IF(Testing!D195="MT_LB",1,0)</f>
        <v>0</v>
      </c>
      <c r="AN195" s="52">
        <f>IF(Testing!D195="BMD",1,0)</f>
        <v>0</v>
      </c>
      <c r="AO195" s="52">
        <f>IF('Course-Grain Only Test'!C195="Tank",1,0)</f>
        <v>1</v>
      </c>
      <c r="AP195" s="52">
        <f>IF('Course-Grain Only Test'!C195="BMP",1,0)</f>
        <v>0</v>
      </c>
      <c r="AQ195" s="52">
        <f>IF('Course-Grain Only Test'!C195="BTR",1,0)</f>
        <v>0</v>
      </c>
      <c r="AR195" s="52">
        <f>IF('Course-Grain Only Test'!C195="Self Propelled Artillery",1,0)</f>
        <v>0</v>
      </c>
      <c r="AS195" s="52">
        <f>IF('Course-Grain Only Test'!C195="Air Defense",1,0)</f>
        <v>0</v>
      </c>
      <c r="AT195" s="52">
        <f>IF('Course-Grain Only Test'!C195="MT_LB",1,0)</f>
        <v>0</v>
      </c>
      <c r="AU195" s="52">
        <f>IF('Course-Grain Only Test'!C195="BMD",1,0)</f>
        <v>0</v>
      </c>
      <c r="AV195" s="52">
        <v>0</v>
      </c>
      <c r="AW195" s="52">
        <v>0</v>
      </c>
      <c r="AX195" s="52">
        <v>1</v>
      </c>
      <c r="AY195" s="52">
        <f t="shared" si="0"/>
        <v>1</v>
      </c>
      <c r="AZ195" s="52">
        <v>0</v>
      </c>
      <c r="BA195" s="52">
        <v>0</v>
      </c>
      <c r="BB195" s="52">
        <v>0</v>
      </c>
      <c r="BC195" s="52">
        <v>1</v>
      </c>
      <c r="BD195" s="52">
        <v>0</v>
      </c>
      <c r="BE195" s="52">
        <f>IF(AND(Testing!D195 = "Tank", 'Course-Grain Only Test'!C195 &lt;&gt; "Tank"),1,0)</f>
        <v>0</v>
      </c>
      <c r="BF195" s="52">
        <f>IF(AND(Testing!D195 = "BMP", 'Course-Grain Only Test'!C195 &lt;&gt; "BMP"),1,0)</f>
        <v>1</v>
      </c>
      <c r="BG195" s="52">
        <f>IF(AND(Testing!D195 = "BTR", 'Course-Grain Only Test'!C195 &lt;&gt; "BTR"),1,0)</f>
        <v>0</v>
      </c>
      <c r="BH195" s="52">
        <f>IF(AND(Testing!D195 = "Self Propelled Artilley", 'Course-Grain Only Test'!C195 &lt;&gt; "Self Propelled Artillery"),1,0)</f>
        <v>0</v>
      </c>
      <c r="BI195" s="52">
        <f>IF(AND(Testing!D195 = "Air Defense", 'Course-Grain Only Test'!C195 &lt;&gt; "Air Defense"),1,0)</f>
        <v>0</v>
      </c>
      <c r="BJ195" s="52">
        <f>IF(AND(Testing!D195 = "MT_LB", 'Course-Grain Only Test'!C195 &lt;&gt; "MT_LB"),1,0)</f>
        <v>0</v>
      </c>
      <c r="BK195" s="52">
        <f>IF(AND(Testing!D195 = "BMD", 'Course-Grain Only Test'!C195 &lt;&gt; "BMD"),1,0)</f>
        <v>0</v>
      </c>
      <c r="BL195" s="52">
        <f>IF(Testing!E195="2S19_MSTA",1,0)</f>
        <v>0</v>
      </c>
      <c r="BM195" s="54">
        <f>IF(Testing!E195="30N6E",1,0)</f>
        <v>0</v>
      </c>
      <c r="BN195" s="52">
        <f>IF(Testing!E195="BM-30",1,0)</f>
        <v>0</v>
      </c>
      <c r="BO195" s="52">
        <f>IF(Testing!E195="BMD",1,0)</f>
        <v>0</v>
      </c>
      <c r="BP195" s="52">
        <f>IF(Testing!E195="BMP-1",1,0)</f>
        <v>0</v>
      </c>
      <c r="BQ195" s="52">
        <f>IF(Testing!E195="BMP-2",1,0)</f>
        <v>1</v>
      </c>
      <c r="BR195" s="52">
        <f>IF(Testing!E195="BMP-T15",1,0)</f>
        <v>0</v>
      </c>
      <c r="BS195" s="54">
        <f>IF(Testing!E195="BRDM",1,0)</f>
        <v>0</v>
      </c>
      <c r="BT195" s="54">
        <f>IF(Testing!E195="BTR-60",1,0)</f>
        <v>0</v>
      </c>
      <c r="BU195" s="52">
        <f>IF(Testing!E195="BTR-70",1,0)</f>
        <v>0</v>
      </c>
      <c r="BV195" s="52">
        <f>IF(Testing!E195="BTR-80",1,0)</f>
        <v>0</v>
      </c>
      <c r="BW195" s="52">
        <f>IF(Testing!E195="D-30",1,0)</f>
        <v>0</v>
      </c>
      <c r="BX195" s="52">
        <f>IF(Testing!E195="Iskander",1,0)</f>
        <v>0</v>
      </c>
      <c r="BY195" s="52">
        <f>IF(Testing!E195="MT_LB",1,0)</f>
        <v>0</v>
      </c>
      <c r="BZ195" s="52">
        <f>IF(Testing!E195="Pantsir-S1",1,0)</f>
        <v>0</v>
      </c>
      <c r="CA195" s="52">
        <f>IF(Testing!E195="Rs-24",1,0)</f>
        <v>0</v>
      </c>
      <c r="CB195" s="52">
        <f>IF(Testing!E195="T-14",1,0)</f>
        <v>0</v>
      </c>
      <c r="CC195" s="52">
        <f>IF(Testing!E195="T-62",1,0)</f>
        <v>0</v>
      </c>
      <c r="CD195" s="52">
        <f>IF(Testing!E195="T-64",1,0)</f>
        <v>0</v>
      </c>
      <c r="CE195" s="52">
        <f>IF(Testing!E195="T-72",1,0)</f>
        <v>0</v>
      </c>
      <c r="CF195" s="52">
        <f>IF(Testing!E195="T-80",1,0)</f>
        <v>0</v>
      </c>
      <c r="CG195" s="52">
        <f>IF(Testing!E195="T-90",1,0)</f>
        <v>0</v>
      </c>
      <c r="CH195" s="52">
        <f>IF(Testing!E195="Tornado",1,0)</f>
        <v>0</v>
      </c>
      <c r="CI195" s="52">
        <f>IF(Testing!E195="TOS-1",1,0)</f>
        <v>0</v>
      </c>
    </row>
    <row r="196" spans="1:87" ht="15">
      <c r="A196" s="49" t="s">
        <v>1779</v>
      </c>
      <c r="B196" s="50">
        <v>1</v>
      </c>
      <c r="C196" s="50">
        <v>0</v>
      </c>
      <c r="D196" s="50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1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  <c r="AC196" s="51">
        <v>0</v>
      </c>
      <c r="AD196" s="51">
        <v>1</v>
      </c>
      <c r="AE196" s="51">
        <v>0</v>
      </c>
      <c r="AF196" s="51">
        <v>0</v>
      </c>
      <c r="AG196" s="51">
        <v>0</v>
      </c>
      <c r="AH196" s="52">
        <f>IF(Testing!D196="Tank",1,0)</f>
        <v>1</v>
      </c>
      <c r="AI196" s="52">
        <f>IF(Testing!D196="BMP",1,0)</f>
        <v>0</v>
      </c>
      <c r="AJ196" s="52">
        <f>IF(Testing!D196="BTR",1,0)</f>
        <v>0</v>
      </c>
      <c r="AK196" s="52">
        <f>IF(Testing!D196="Self Propelled Artillery",1,0)</f>
        <v>0</v>
      </c>
      <c r="AL196" s="53">
        <f>IF(Testing!D196="Air Defense",1,0)</f>
        <v>0</v>
      </c>
      <c r="AM196" s="53">
        <f>IF(Testing!D196="MT_LB",1,0)</f>
        <v>0</v>
      </c>
      <c r="AN196" s="52">
        <f>IF(Testing!D196="BMD",1,0)</f>
        <v>0</v>
      </c>
      <c r="AO196" s="52">
        <f>IF('Course-Grain Only Test'!C196="Tank",1,0)</f>
        <v>1</v>
      </c>
      <c r="AP196" s="52">
        <f>IF('Course-Grain Only Test'!C196="BMP",1,0)</f>
        <v>0</v>
      </c>
      <c r="AQ196" s="52">
        <f>IF('Course-Grain Only Test'!C196="BTR",1,0)</f>
        <v>0</v>
      </c>
      <c r="AR196" s="52">
        <f>IF('Course-Grain Only Test'!C196="Self Propelled Artillery",1,0)</f>
        <v>0</v>
      </c>
      <c r="AS196" s="52">
        <f>IF('Course-Grain Only Test'!C196="Air Defense",1,0)</f>
        <v>0</v>
      </c>
      <c r="AT196" s="52">
        <f>IF('Course-Grain Only Test'!C196="MT_LB",1,0)</f>
        <v>0</v>
      </c>
      <c r="AU196" s="52">
        <f>IF('Course-Grain Only Test'!C196="BMD",1,0)</f>
        <v>0</v>
      </c>
      <c r="AV196" s="52">
        <v>1</v>
      </c>
      <c r="AW196" s="52">
        <v>0</v>
      </c>
      <c r="AX196" s="52">
        <v>1</v>
      </c>
      <c r="AY196" s="52">
        <f t="shared" si="0"/>
        <v>1</v>
      </c>
      <c r="AZ196" s="52">
        <v>0</v>
      </c>
      <c r="BA196" s="52">
        <v>0</v>
      </c>
      <c r="BB196" s="52">
        <v>0</v>
      </c>
      <c r="BC196" s="52">
        <v>1</v>
      </c>
      <c r="BD196" s="52">
        <v>0</v>
      </c>
      <c r="BE196" s="52">
        <f>IF(AND(Testing!D196 = "Tank", 'Course-Grain Only Test'!C196 &lt;&gt; "Tank"),1,0)</f>
        <v>0</v>
      </c>
      <c r="BF196" s="52">
        <f>IF(AND(Testing!D196 = "BMP", 'Course-Grain Only Test'!C196 &lt;&gt; "BMP"),1,0)</f>
        <v>0</v>
      </c>
      <c r="BG196" s="52">
        <f>IF(AND(Testing!D196 = "BTR", 'Course-Grain Only Test'!C196 &lt;&gt; "BTR"),1,0)</f>
        <v>0</v>
      </c>
      <c r="BH196" s="52">
        <f>IF(AND(Testing!D196 = "Self Propelled Artilley", 'Course-Grain Only Test'!C196 &lt;&gt; "Self Propelled Artillery"),1,0)</f>
        <v>0</v>
      </c>
      <c r="BI196" s="52">
        <f>IF(AND(Testing!D196 = "Air Defense", 'Course-Grain Only Test'!C196 &lt;&gt; "Air Defense"),1,0)</f>
        <v>0</v>
      </c>
      <c r="BJ196" s="52">
        <f>IF(AND(Testing!D196 = "MT_LB", 'Course-Grain Only Test'!C196 &lt;&gt; "MT_LB"),1,0)</f>
        <v>0</v>
      </c>
      <c r="BK196" s="52">
        <f>IF(AND(Testing!D196 = "BMD", 'Course-Grain Only Test'!C196 &lt;&gt; "BMD"),1,0)</f>
        <v>0</v>
      </c>
      <c r="BL196" s="52">
        <f>IF(Testing!E196="2S19_MSTA",1,0)</f>
        <v>0</v>
      </c>
      <c r="BM196" s="54">
        <f>IF(Testing!E196="30N6E",1,0)</f>
        <v>0</v>
      </c>
      <c r="BN196" s="52">
        <f>IF(Testing!E196="BM-30",1,0)</f>
        <v>0</v>
      </c>
      <c r="BO196" s="52">
        <f>IF(Testing!E196="BMD",1,0)</f>
        <v>0</v>
      </c>
      <c r="BP196" s="52">
        <f>IF(Testing!E196="BMP-1",1,0)</f>
        <v>0</v>
      </c>
      <c r="BQ196" s="52">
        <f>IF(Testing!E196="BMP-2",1,0)</f>
        <v>0</v>
      </c>
      <c r="BR196" s="52">
        <f>IF(Testing!E196="BMP-T15",1,0)</f>
        <v>0</v>
      </c>
      <c r="BS196" s="54">
        <f>IF(Testing!E196="BRDM",1,0)</f>
        <v>0</v>
      </c>
      <c r="BT196" s="54">
        <f>IF(Testing!E196="BTR-60",1,0)</f>
        <v>0</v>
      </c>
      <c r="BU196" s="52">
        <f>IF(Testing!E196="BTR-70",1,0)</f>
        <v>0</v>
      </c>
      <c r="BV196" s="52">
        <f>IF(Testing!E196="BTR-80",1,0)</f>
        <v>0</v>
      </c>
      <c r="BW196" s="52">
        <f>IF(Testing!E196="D-30",1,0)</f>
        <v>0</v>
      </c>
      <c r="BX196" s="52">
        <f>IF(Testing!E196="Iskander",1,0)</f>
        <v>0</v>
      </c>
      <c r="BY196" s="52">
        <f>IF(Testing!E196="MT_LB",1,0)</f>
        <v>0</v>
      </c>
      <c r="BZ196" s="52">
        <f>IF(Testing!E196="Pantsir-S1",1,0)</f>
        <v>0</v>
      </c>
      <c r="CA196" s="52">
        <f>IF(Testing!E196="Rs-24",1,0)</f>
        <v>0</v>
      </c>
      <c r="CB196" s="52">
        <f>IF(Testing!E196="T-14",1,0)</f>
        <v>0</v>
      </c>
      <c r="CC196" s="52">
        <f>IF(Testing!E196="T-62",1,0)</f>
        <v>0</v>
      </c>
      <c r="CD196" s="52">
        <f>IF(Testing!E196="T-64",1,0)</f>
        <v>0</v>
      </c>
      <c r="CE196" s="52">
        <f>IF(Testing!E196="T-72",1,0)</f>
        <v>0</v>
      </c>
      <c r="CF196" s="52">
        <f>IF(Testing!E196="T-80",1,0)</f>
        <v>1</v>
      </c>
      <c r="CG196" s="52">
        <f>IF(Testing!E196="T-90",1,0)</f>
        <v>0</v>
      </c>
      <c r="CH196" s="52">
        <f>IF(Testing!E196="Tornado",1,0)</f>
        <v>0</v>
      </c>
      <c r="CI196" s="52">
        <f>IF(Testing!E196="TOS-1",1,0)</f>
        <v>0</v>
      </c>
    </row>
    <row r="197" spans="1:87" ht="15">
      <c r="A197" s="49" t="s">
        <v>1780</v>
      </c>
      <c r="B197" s="50">
        <v>1</v>
      </c>
      <c r="C197" s="50">
        <v>0</v>
      </c>
      <c r="D197" s="50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1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  <c r="AC197" s="51">
        <v>0</v>
      </c>
      <c r="AD197" s="51">
        <v>1</v>
      </c>
      <c r="AE197" s="51">
        <v>0</v>
      </c>
      <c r="AF197" s="51">
        <v>0</v>
      </c>
      <c r="AG197" s="51">
        <v>0</v>
      </c>
      <c r="AH197" s="52">
        <f>IF(Testing!D197="Tank",1,0)</f>
        <v>1</v>
      </c>
      <c r="AI197" s="52">
        <f>IF(Testing!D197="BMP",1,0)</f>
        <v>0</v>
      </c>
      <c r="AJ197" s="52">
        <f>IF(Testing!D197="BTR",1,0)</f>
        <v>0</v>
      </c>
      <c r="AK197" s="52">
        <f>IF(Testing!D197="Self Propelled Artillery",1,0)</f>
        <v>0</v>
      </c>
      <c r="AL197" s="53">
        <f>IF(Testing!D197="Air Defense",1,0)</f>
        <v>0</v>
      </c>
      <c r="AM197" s="53">
        <f>IF(Testing!D197="MT_LB",1,0)</f>
        <v>0</v>
      </c>
      <c r="AN197" s="52">
        <f>IF(Testing!D197="BMD",1,0)</f>
        <v>0</v>
      </c>
      <c r="AO197" s="52">
        <f>IF('Course-Grain Only Test'!C197="Tank",1,0)</f>
        <v>1</v>
      </c>
      <c r="AP197" s="52">
        <f>IF('Course-Grain Only Test'!C197="BMP",1,0)</f>
        <v>0</v>
      </c>
      <c r="AQ197" s="52">
        <f>IF('Course-Grain Only Test'!C197="BTR",1,0)</f>
        <v>0</v>
      </c>
      <c r="AR197" s="52">
        <f>IF('Course-Grain Only Test'!C197="Self Propelled Artillery",1,0)</f>
        <v>0</v>
      </c>
      <c r="AS197" s="52">
        <f>IF('Course-Grain Only Test'!C197="Air Defense",1,0)</f>
        <v>0</v>
      </c>
      <c r="AT197" s="52">
        <f>IF('Course-Grain Only Test'!C197="MT_LB",1,0)</f>
        <v>0</v>
      </c>
      <c r="AU197" s="52">
        <f>IF('Course-Grain Only Test'!C197="BMD",1,0)</f>
        <v>0</v>
      </c>
      <c r="AV197" s="52">
        <v>1</v>
      </c>
      <c r="AW197" s="52">
        <v>1</v>
      </c>
      <c r="AX197" s="52">
        <v>1</v>
      </c>
      <c r="AY197" s="52">
        <f t="shared" si="0"/>
        <v>0</v>
      </c>
      <c r="AZ197" s="52">
        <v>0</v>
      </c>
      <c r="BA197" s="52">
        <v>0</v>
      </c>
      <c r="BB197" s="52">
        <v>0</v>
      </c>
      <c r="BC197" s="52">
        <v>1</v>
      </c>
      <c r="BD197" s="52">
        <v>0</v>
      </c>
      <c r="BE197" s="52">
        <f>IF(AND(Testing!D197 = "Tank", 'Course-Grain Only Test'!C197 &lt;&gt; "Tank"),1,0)</f>
        <v>0</v>
      </c>
      <c r="BF197" s="52">
        <f>IF(AND(Testing!D197 = "BMP", 'Course-Grain Only Test'!C197 &lt;&gt; "BMP"),1,0)</f>
        <v>0</v>
      </c>
      <c r="BG197" s="52">
        <f>IF(AND(Testing!D197 = "BTR", 'Course-Grain Only Test'!C197 &lt;&gt; "BTR"),1,0)</f>
        <v>0</v>
      </c>
      <c r="BH197" s="52">
        <f>IF(AND(Testing!D197 = "Self Propelled Artilley", 'Course-Grain Only Test'!C197 &lt;&gt; "Self Propelled Artillery"),1,0)</f>
        <v>0</v>
      </c>
      <c r="BI197" s="52">
        <f>IF(AND(Testing!D197 = "Air Defense", 'Course-Grain Only Test'!C197 &lt;&gt; "Air Defense"),1,0)</f>
        <v>0</v>
      </c>
      <c r="BJ197" s="52">
        <f>IF(AND(Testing!D197 = "MT_LB", 'Course-Grain Only Test'!C197 &lt;&gt; "MT_LB"),1,0)</f>
        <v>0</v>
      </c>
      <c r="BK197" s="52">
        <f>IF(AND(Testing!D197 = "BMD", 'Course-Grain Only Test'!C197 &lt;&gt; "BMD"),1,0)</f>
        <v>0</v>
      </c>
      <c r="BL197" s="52">
        <f>IF(Testing!E197="2S19_MSTA",1,0)</f>
        <v>0</v>
      </c>
      <c r="BM197" s="54">
        <f>IF(Testing!E197="30N6E",1,0)</f>
        <v>0</v>
      </c>
      <c r="BN197" s="52">
        <f>IF(Testing!E197="BM-30",1,0)</f>
        <v>0</v>
      </c>
      <c r="BO197" s="52">
        <f>IF(Testing!E197="BMD",1,0)</f>
        <v>0</v>
      </c>
      <c r="BP197" s="52">
        <f>IF(Testing!E197="BMP-1",1,0)</f>
        <v>0</v>
      </c>
      <c r="BQ197" s="52">
        <f>IF(Testing!E197="BMP-2",1,0)</f>
        <v>0</v>
      </c>
      <c r="BR197" s="52">
        <f>IF(Testing!E197="BMP-T15",1,0)</f>
        <v>0</v>
      </c>
      <c r="BS197" s="54">
        <f>IF(Testing!E197="BRDM",1,0)</f>
        <v>0</v>
      </c>
      <c r="BT197" s="54">
        <f>IF(Testing!E197="BTR-60",1,0)</f>
        <v>0</v>
      </c>
      <c r="BU197" s="52">
        <f>IF(Testing!E197="BTR-70",1,0)</f>
        <v>0</v>
      </c>
      <c r="BV197" s="52">
        <f>IF(Testing!E197="BTR-80",1,0)</f>
        <v>0</v>
      </c>
      <c r="BW197" s="52">
        <f>IF(Testing!E197="D-30",1,0)</f>
        <v>0</v>
      </c>
      <c r="BX197" s="52">
        <f>IF(Testing!E197="Iskander",1,0)</f>
        <v>0</v>
      </c>
      <c r="BY197" s="52">
        <f>IF(Testing!E197="MT_LB",1,0)</f>
        <v>0</v>
      </c>
      <c r="BZ197" s="52">
        <f>IF(Testing!E197="Pantsir-S1",1,0)</f>
        <v>0</v>
      </c>
      <c r="CA197" s="52">
        <f>IF(Testing!E197="Rs-24",1,0)</f>
        <v>0</v>
      </c>
      <c r="CB197" s="52">
        <f>IF(Testing!E197="T-14",1,0)</f>
        <v>0</v>
      </c>
      <c r="CC197" s="52">
        <f>IF(Testing!E197="T-62",1,0)</f>
        <v>0</v>
      </c>
      <c r="CD197" s="52">
        <f>IF(Testing!E197="T-64",1,0)</f>
        <v>1</v>
      </c>
      <c r="CE197" s="52">
        <f>IF(Testing!E197="T-72",1,0)</f>
        <v>0</v>
      </c>
      <c r="CF197" s="52">
        <f>IF(Testing!E197="T-80",1,0)</f>
        <v>0</v>
      </c>
      <c r="CG197" s="52">
        <f>IF(Testing!E197="T-90",1,0)</f>
        <v>0</v>
      </c>
      <c r="CH197" s="52">
        <f>IF(Testing!E197="Tornado",1,0)</f>
        <v>0</v>
      </c>
      <c r="CI197" s="52">
        <f>IF(Testing!E197="TOS-1",1,0)</f>
        <v>0</v>
      </c>
    </row>
    <row r="198" spans="1:87" ht="15">
      <c r="A198" s="49" t="s">
        <v>1781</v>
      </c>
      <c r="B198" s="50">
        <v>1</v>
      </c>
      <c r="C198" s="50">
        <v>0</v>
      </c>
      <c r="D198" s="50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1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  <c r="AC198" s="51">
        <v>0</v>
      </c>
      <c r="AD198" s="51">
        <v>1</v>
      </c>
      <c r="AE198" s="51">
        <v>0</v>
      </c>
      <c r="AF198" s="51">
        <v>0</v>
      </c>
      <c r="AG198" s="51">
        <v>0</v>
      </c>
      <c r="AH198" s="52">
        <f>IF(Testing!D198="Tank",1,0)</f>
        <v>1</v>
      </c>
      <c r="AI198" s="52">
        <f>IF(Testing!D198="BMP",1,0)</f>
        <v>0</v>
      </c>
      <c r="AJ198" s="52">
        <f>IF(Testing!D198="BTR",1,0)</f>
        <v>0</v>
      </c>
      <c r="AK198" s="52">
        <f>IF(Testing!D198="Self Propelled Artillery",1,0)</f>
        <v>0</v>
      </c>
      <c r="AL198" s="53">
        <f>IF(Testing!D198="Air Defense",1,0)</f>
        <v>0</v>
      </c>
      <c r="AM198" s="53">
        <f>IF(Testing!D198="MT_LB",1,0)</f>
        <v>0</v>
      </c>
      <c r="AN198" s="52">
        <f>IF(Testing!D198="BMD",1,0)</f>
        <v>0</v>
      </c>
      <c r="AO198" s="52">
        <f>IF('Course-Grain Only Test'!C198="Tank",1,0)</f>
        <v>1</v>
      </c>
      <c r="AP198" s="52">
        <f>IF('Course-Grain Only Test'!C198="BMP",1,0)</f>
        <v>0</v>
      </c>
      <c r="AQ198" s="52">
        <f>IF('Course-Grain Only Test'!C198="BTR",1,0)</f>
        <v>0</v>
      </c>
      <c r="AR198" s="52">
        <f>IF('Course-Grain Only Test'!C198="Self Propelled Artillery",1,0)</f>
        <v>0</v>
      </c>
      <c r="AS198" s="52">
        <f>IF('Course-Grain Only Test'!C198="Air Defense",1,0)</f>
        <v>0</v>
      </c>
      <c r="AT198" s="52">
        <f>IF('Course-Grain Only Test'!C198="MT_LB",1,0)</f>
        <v>0</v>
      </c>
      <c r="AU198" s="52">
        <f>IF('Course-Grain Only Test'!C198="BMD",1,0)</f>
        <v>0</v>
      </c>
      <c r="AV198" s="52">
        <v>1</v>
      </c>
      <c r="AW198" s="52">
        <v>1</v>
      </c>
      <c r="AX198" s="52">
        <v>1</v>
      </c>
      <c r="AY198" s="52">
        <f t="shared" si="0"/>
        <v>0</v>
      </c>
      <c r="AZ198" s="52">
        <v>0</v>
      </c>
      <c r="BA198" s="52">
        <v>0</v>
      </c>
      <c r="BB198" s="52">
        <v>0</v>
      </c>
      <c r="BC198" s="52">
        <v>1</v>
      </c>
      <c r="BD198" s="52">
        <v>0</v>
      </c>
      <c r="BE198" s="52">
        <f>IF(AND(Testing!D198 = "Tank", 'Course-Grain Only Test'!C198 &lt;&gt; "Tank"),1,0)</f>
        <v>0</v>
      </c>
      <c r="BF198" s="52">
        <f>IF(AND(Testing!D198 = "BMP", 'Course-Grain Only Test'!C198 &lt;&gt; "BMP"),1,0)</f>
        <v>0</v>
      </c>
      <c r="BG198" s="52">
        <f>IF(AND(Testing!D198 = "BTR", 'Course-Grain Only Test'!C198 &lt;&gt; "BTR"),1,0)</f>
        <v>0</v>
      </c>
      <c r="BH198" s="52">
        <f>IF(AND(Testing!D198 = "Self Propelled Artilley", 'Course-Grain Only Test'!C198 &lt;&gt; "Self Propelled Artillery"),1,0)</f>
        <v>0</v>
      </c>
      <c r="BI198" s="52">
        <f>IF(AND(Testing!D198 = "Air Defense", 'Course-Grain Only Test'!C198 &lt;&gt; "Air Defense"),1,0)</f>
        <v>0</v>
      </c>
      <c r="BJ198" s="52">
        <f>IF(AND(Testing!D198 = "MT_LB", 'Course-Grain Only Test'!C198 &lt;&gt; "MT_LB"),1,0)</f>
        <v>0</v>
      </c>
      <c r="BK198" s="52">
        <f>IF(AND(Testing!D198 = "BMD", 'Course-Grain Only Test'!C198 &lt;&gt; "BMD"),1,0)</f>
        <v>0</v>
      </c>
      <c r="BL198" s="52">
        <f>IF(Testing!E198="2S19_MSTA",1,0)</f>
        <v>0</v>
      </c>
      <c r="BM198" s="54">
        <f>IF(Testing!E198="30N6E",1,0)</f>
        <v>0</v>
      </c>
      <c r="BN198" s="52">
        <f>IF(Testing!E198="BM-30",1,0)</f>
        <v>0</v>
      </c>
      <c r="BO198" s="52">
        <f>IF(Testing!E198="BMD",1,0)</f>
        <v>0</v>
      </c>
      <c r="BP198" s="52">
        <f>IF(Testing!E198="BMP-1",1,0)</f>
        <v>0</v>
      </c>
      <c r="BQ198" s="52">
        <f>IF(Testing!E198="BMP-2",1,0)</f>
        <v>0</v>
      </c>
      <c r="BR198" s="52">
        <f>IF(Testing!E198="BMP-T15",1,0)</f>
        <v>0</v>
      </c>
      <c r="BS198" s="54">
        <f>IF(Testing!E198="BRDM",1,0)</f>
        <v>0</v>
      </c>
      <c r="BT198" s="54">
        <f>IF(Testing!E198="BTR-60",1,0)</f>
        <v>0</v>
      </c>
      <c r="BU198" s="52">
        <f>IF(Testing!E198="BTR-70",1,0)</f>
        <v>0</v>
      </c>
      <c r="BV198" s="52">
        <f>IF(Testing!E198="BTR-80",1,0)</f>
        <v>0</v>
      </c>
      <c r="BW198" s="52">
        <f>IF(Testing!E198="D-30",1,0)</f>
        <v>0</v>
      </c>
      <c r="BX198" s="52">
        <f>IF(Testing!E198="Iskander",1,0)</f>
        <v>0</v>
      </c>
      <c r="BY198" s="52">
        <f>IF(Testing!E198="MT_LB",1,0)</f>
        <v>0</v>
      </c>
      <c r="BZ198" s="52">
        <f>IF(Testing!E198="Pantsir-S1",1,0)</f>
        <v>0</v>
      </c>
      <c r="CA198" s="52">
        <f>IF(Testing!E198="Rs-24",1,0)</f>
        <v>0</v>
      </c>
      <c r="CB198" s="52">
        <f>IF(Testing!E198="T-14",1,0)</f>
        <v>0</v>
      </c>
      <c r="CC198" s="52">
        <f>IF(Testing!E198="T-62",1,0)</f>
        <v>0</v>
      </c>
      <c r="CD198" s="52">
        <f>IF(Testing!E198="T-64",1,0)</f>
        <v>1</v>
      </c>
      <c r="CE198" s="52">
        <f>IF(Testing!E198="T-72",1,0)</f>
        <v>0</v>
      </c>
      <c r="CF198" s="52">
        <f>IF(Testing!E198="T-80",1,0)</f>
        <v>0</v>
      </c>
      <c r="CG198" s="52">
        <f>IF(Testing!E198="T-90",1,0)</f>
        <v>0</v>
      </c>
      <c r="CH198" s="52">
        <f>IF(Testing!E198="Tornado",1,0)</f>
        <v>0</v>
      </c>
      <c r="CI198" s="52">
        <f>IF(Testing!E198="TOS-1",1,0)</f>
        <v>0</v>
      </c>
    </row>
    <row r="199" spans="1:87" ht="15">
      <c r="A199" s="49" t="s">
        <v>1595</v>
      </c>
      <c r="B199" s="50">
        <v>0</v>
      </c>
      <c r="C199" s="50">
        <v>0</v>
      </c>
      <c r="D199" s="50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1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  <c r="AC199" s="51">
        <v>0</v>
      </c>
      <c r="AD199" s="51">
        <v>0</v>
      </c>
      <c r="AE199" s="51">
        <v>1</v>
      </c>
      <c r="AF199" s="51">
        <v>0</v>
      </c>
      <c r="AG199" s="51">
        <v>0</v>
      </c>
      <c r="AH199" s="52">
        <f>IF(Testing!D199="Tank",1,0)</f>
        <v>1</v>
      </c>
      <c r="AI199" s="52">
        <f>IF(Testing!D199="BMP",1,0)</f>
        <v>0</v>
      </c>
      <c r="AJ199" s="52">
        <f>IF(Testing!D199="BTR",1,0)</f>
        <v>0</v>
      </c>
      <c r="AK199" s="52">
        <f>IF(Testing!D199="Self Propelled Artillery",1,0)</f>
        <v>0</v>
      </c>
      <c r="AL199" s="53">
        <f>IF(Testing!D199="Air Defense",1,0)</f>
        <v>0</v>
      </c>
      <c r="AM199" s="53">
        <f>IF(Testing!D199="MT_LB",1,0)</f>
        <v>0</v>
      </c>
      <c r="AN199" s="52">
        <f>IF(Testing!D199="BMD",1,0)</f>
        <v>0</v>
      </c>
      <c r="AO199" s="52">
        <f>IF('Course-Grain Only Test'!C199="Tank",1,0)</f>
        <v>0</v>
      </c>
      <c r="AP199" s="52">
        <f>IF('Course-Grain Only Test'!C199="BMP",1,0)</f>
        <v>1</v>
      </c>
      <c r="AQ199" s="52">
        <f>IF('Course-Grain Only Test'!C199="BTR",1,0)</f>
        <v>0</v>
      </c>
      <c r="AR199" s="52">
        <f>IF('Course-Grain Only Test'!C199="Self Propelled Artillery",1,0)</f>
        <v>0</v>
      </c>
      <c r="AS199" s="52">
        <f>IF('Course-Grain Only Test'!C199="Air Defense",1,0)</f>
        <v>0</v>
      </c>
      <c r="AT199" s="52">
        <f>IF('Course-Grain Only Test'!C199="MT_LB",1,0)</f>
        <v>0</v>
      </c>
      <c r="AU199" s="52">
        <f>IF('Course-Grain Only Test'!C199="BMD",1,0)</f>
        <v>0</v>
      </c>
      <c r="AV199" s="52">
        <v>1</v>
      </c>
      <c r="AW199" s="52">
        <v>0</v>
      </c>
      <c r="AX199" s="52">
        <v>0</v>
      </c>
      <c r="AY199" s="52">
        <f t="shared" si="0"/>
        <v>1</v>
      </c>
      <c r="AZ199" s="52">
        <v>0</v>
      </c>
      <c r="BA199" s="52">
        <v>0</v>
      </c>
      <c r="BB199" s="52">
        <v>0</v>
      </c>
      <c r="BC199" s="52">
        <v>0</v>
      </c>
      <c r="BD199" s="52">
        <v>0</v>
      </c>
      <c r="BE199" s="52">
        <f>IF(AND(Testing!D199 = "Tank", 'Course-Grain Only Test'!C199 &lt;&gt; "Tank"),1,0)</f>
        <v>1</v>
      </c>
      <c r="BF199" s="52">
        <f>IF(AND(Testing!D199 = "BMP", 'Course-Grain Only Test'!C199 &lt;&gt; "BMP"),1,0)</f>
        <v>0</v>
      </c>
      <c r="BG199" s="52">
        <f>IF(AND(Testing!D199 = "BTR", 'Course-Grain Only Test'!C199 &lt;&gt; "BTR"),1,0)</f>
        <v>0</v>
      </c>
      <c r="BH199" s="52">
        <f>IF(AND(Testing!D199 = "Self Propelled Artilley", 'Course-Grain Only Test'!C199 &lt;&gt; "Self Propelled Artillery"),1,0)</f>
        <v>0</v>
      </c>
      <c r="BI199" s="52">
        <f>IF(AND(Testing!D199 = "Air Defense", 'Course-Grain Only Test'!C199 &lt;&gt; "Air Defense"),1,0)</f>
        <v>0</v>
      </c>
      <c r="BJ199" s="52">
        <f>IF(AND(Testing!D199 = "MT_LB", 'Course-Grain Only Test'!C199 &lt;&gt; "MT_LB"),1,0)</f>
        <v>0</v>
      </c>
      <c r="BK199" s="52">
        <f>IF(AND(Testing!D199 = "BMD", 'Course-Grain Only Test'!C199 &lt;&gt; "BMD"),1,0)</f>
        <v>0</v>
      </c>
      <c r="BL199" s="52">
        <f>IF(Testing!E199="2S19_MSTA",1,0)</f>
        <v>0</v>
      </c>
      <c r="BM199" s="54">
        <f>IF(Testing!E199="30N6E",1,0)</f>
        <v>0</v>
      </c>
      <c r="BN199" s="52">
        <f>IF(Testing!E199="BM-30",1,0)</f>
        <v>0</v>
      </c>
      <c r="BO199" s="52">
        <f>IF(Testing!E199="BMD",1,0)</f>
        <v>0</v>
      </c>
      <c r="BP199" s="52">
        <f>IF(Testing!E199="BMP-1",1,0)</f>
        <v>0</v>
      </c>
      <c r="BQ199" s="52">
        <f>IF(Testing!E199="BMP-2",1,0)</f>
        <v>0</v>
      </c>
      <c r="BR199" s="52">
        <f>IF(Testing!E199="BMP-T15",1,0)</f>
        <v>0</v>
      </c>
      <c r="BS199" s="54">
        <f>IF(Testing!E199="BRDM",1,0)</f>
        <v>0</v>
      </c>
      <c r="BT199" s="54">
        <f>IF(Testing!E199="BTR-60",1,0)</f>
        <v>0</v>
      </c>
      <c r="BU199" s="52">
        <f>IF(Testing!E199="BTR-70",1,0)</f>
        <v>0</v>
      </c>
      <c r="BV199" s="52">
        <f>IF(Testing!E199="BTR-80",1,0)</f>
        <v>0</v>
      </c>
      <c r="BW199" s="52">
        <f>IF(Testing!E199="D-30",1,0)</f>
        <v>0</v>
      </c>
      <c r="BX199" s="52">
        <f>IF(Testing!E199="Iskander",1,0)</f>
        <v>0</v>
      </c>
      <c r="BY199" s="52">
        <f>IF(Testing!E199="MT_LB",1,0)</f>
        <v>0</v>
      </c>
      <c r="BZ199" s="52">
        <f>IF(Testing!E199="Pantsir-S1",1,0)</f>
        <v>0</v>
      </c>
      <c r="CA199" s="52">
        <f>IF(Testing!E199="Rs-24",1,0)</f>
        <v>0</v>
      </c>
      <c r="CB199" s="52">
        <f>IF(Testing!E199="T-14",1,0)</f>
        <v>0</v>
      </c>
      <c r="CC199" s="52">
        <f>IF(Testing!E199="T-62",1,0)</f>
        <v>0</v>
      </c>
      <c r="CD199" s="52">
        <f>IF(Testing!E199="T-64",1,0)</f>
        <v>1</v>
      </c>
      <c r="CE199" s="52">
        <f>IF(Testing!E199="T-72",1,0)</f>
        <v>0</v>
      </c>
      <c r="CF199" s="52">
        <f>IF(Testing!E199="T-80",1,0)</f>
        <v>0</v>
      </c>
      <c r="CG199" s="52">
        <f>IF(Testing!E199="T-90",1,0)</f>
        <v>0</v>
      </c>
      <c r="CH199" s="52">
        <f>IF(Testing!E199="Tornado",1,0)</f>
        <v>0</v>
      </c>
      <c r="CI199" s="52">
        <f>IF(Testing!E199="TOS-1",1,0)</f>
        <v>0</v>
      </c>
    </row>
    <row r="200" spans="1:87" ht="15">
      <c r="A200" s="49" t="s">
        <v>1782</v>
      </c>
      <c r="B200" s="50">
        <v>1</v>
      </c>
      <c r="C200" s="50">
        <v>0</v>
      </c>
      <c r="D200" s="50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1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0</v>
      </c>
      <c r="U200" s="51">
        <v>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  <c r="AC200" s="51">
        <v>0</v>
      </c>
      <c r="AD200" s="51">
        <v>0</v>
      </c>
      <c r="AE200" s="51">
        <v>1</v>
      </c>
      <c r="AF200" s="51">
        <v>0</v>
      </c>
      <c r="AG200" s="51">
        <v>0</v>
      </c>
      <c r="AH200" s="52">
        <f>IF(Testing!D200="Tank",1,0)</f>
        <v>1</v>
      </c>
      <c r="AI200" s="52">
        <f>IF(Testing!D200="BMP",1,0)</f>
        <v>0</v>
      </c>
      <c r="AJ200" s="52">
        <f>IF(Testing!D200="BTR",1,0)</f>
        <v>0</v>
      </c>
      <c r="AK200" s="52">
        <f>IF(Testing!D200="Self Propelled Artillery",1,0)</f>
        <v>0</v>
      </c>
      <c r="AL200" s="53">
        <f>IF(Testing!D200="Air Defense",1,0)</f>
        <v>0</v>
      </c>
      <c r="AM200" s="53">
        <f>IF(Testing!D200="MT_LB",1,0)</f>
        <v>0</v>
      </c>
      <c r="AN200" s="52">
        <f>IF(Testing!D200="BMD",1,0)</f>
        <v>0</v>
      </c>
      <c r="AO200" s="52">
        <f>IF('Course-Grain Only Test'!C200="Tank",1,0)</f>
        <v>1</v>
      </c>
      <c r="AP200" s="52">
        <f>IF('Course-Grain Only Test'!C200="BMP",1,0)</f>
        <v>0</v>
      </c>
      <c r="AQ200" s="52">
        <f>IF('Course-Grain Only Test'!C200="BTR",1,0)</f>
        <v>0</v>
      </c>
      <c r="AR200" s="52">
        <f>IF('Course-Grain Only Test'!C200="Self Propelled Artillery",1,0)</f>
        <v>0</v>
      </c>
      <c r="AS200" s="52">
        <f>IF('Course-Grain Only Test'!C200="Air Defense",1,0)</f>
        <v>0</v>
      </c>
      <c r="AT200" s="52">
        <f>IF('Course-Grain Only Test'!C200="MT_LB",1,0)</f>
        <v>0</v>
      </c>
      <c r="AU200" s="52">
        <f>IF('Course-Grain Only Test'!C200="BMD",1,0)</f>
        <v>0</v>
      </c>
      <c r="AV200" s="52">
        <v>1</v>
      </c>
      <c r="AW200" s="52">
        <v>0</v>
      </c>
      <c r="AX200" s="52">
        <v>1</v>
      </c>
      <c r="AY200" s="52">
        <f t="shared" si="0"/>
        <v>1</v>
      </c>
      <c r="AZ200" s="52">
        <v>0</v>
      </c>
      <c r="BA200" s="52">
        <v>0</v>
      </c>
      <c r="BB200" s="52">
        <v>0</v>
      </c>
      <c r="BC200" s="52">
        <v>0</v>
      </c>
      <c r="BD200" s="52">
        <v>0</v>
      </c>
      <c r="BE200" s="52">
        <f>IF(AND(Testing!D200 = "Tank", 'Course-Grain Only Test'!C200 &lt;&gt; "Tank"),1,0)</f>
        <v>0</v>
      </c>
      <c r="BF200" s="52">
        <f>IF(AND(Testing!D200 = "BMP", 'Course-Grain Only Test'!C200 &lt;&gt; "BMP"),1,0)</f>
        <v>0</v>
      </c>
      <c r="BG200" s="52">
        <f>IF(AND(Testing!D200 = "BTR", 'Course-Grain Only Test'!C200 &lt;&gt; "BTR"),1,0)</f>
        <v>0</v>
      </c>
      <c r="BH200" s="52">
        <f>IF(AND(Testing!D200 = "Self Propelled Artilley", 'Course-Grain Only Test'!C200 &lt;&gt; "Self Propelled Artillery"),1,0)</f>
        <v>0</v>
      </c>
      <c r="BI200" s="52">
        <f>IF(AND(Testing!D200 = "Air Defense", 'Course-Grain Only Test'!C200 &lt;&gt; "Air Defense"),1,0)</f>
        <v>0</v>
      </c>
      <c r="BJ200" s="52">
        <f>IF(AND(Testing!D200 = "MT_LB", 'Course-Grain Only Test'!C200 &lt;&gt; "MT_LB"),1,0)</f>
        <v>0</v>
      </c>
      <c r="BK200" s="52">
        <f>IF(AND(Testing!D200 = "BMD", 'Course-Grain Only Test'!C200 &lt;&gt; "BMD"),1,0)</f>
        <v>0</v>
      </c>
      <c r="BL200" s="52">
        <f>IF(Testing!E200="2S19_MSTA",1,0)</f>
        <v>0</v>
      </c>
      <c r="BM200" s="54">
        <f>IF(Testing!E200="30N6E",1,0)</f>
        <v>0</v>
      </c>
      <c r="BN200" s="52">
        <f>IF(Testing!E200="BM-30",1,0)</f>
        <v>0</v>
      </c>
      <c r="BO200" s="52">
        <f>IF(Testing!E200="BMD",1,0)</f>
        <v>0</v>
      </c>
      <c r="BP200" s="52">
        <f>IF(Testing!E200="BMP-1",1,0)</f>
        <v>0</v>
      </c>
      <c r="BQ200" s="52">
        <f>IF(Testing!E200="BMP-2",1,0)</f>
        <v>0</v>
      </c>
      <c r="BR200" s="52">
        <f>IF(Testing!E200="BMP-T15",1,0)</f>
        <v>0</v>
      </c>
      <c r="BS200" s="54">
        <f>IF(Testing!E200="BRDM",1,0)</f>
        <v>0</v>
      </c>
      <c r="BT200" s="54">
        <f>IF(Testing!E200="BTR-60",1,0)</f>
        <v>0</v>
      </c>
      <c r="BU200" s="52">
        <f>IF(Testing!E200="BTR-70",1,0)</f>
        <v>0</v>
      </c>
      <c r="BV200" s="52">
        <f>IF(Testing!E200="BTR-80",1,0)</f>
        <v>0</v>
      </c>
      <c r="BW200" s="52">
        <f>IF(Testing!E200="D-30",1,0)</f>
        <v>0</v>
      </c>
      <c r="BX200" s="52">
        <f>IF(Testing!E200="Iskander",1,0)</f>
        <v>0</v>
      </c>
      <c r="BY200" s="52">
        <f>IF(Testing!E200="MT_LB",1,0)</f>
        <v>0</v>
      </c>
      <c r="BZ200" s="52">
        <f>IF(Testing!E200="Pantsir-S1",1,0)</f>
        <v>0</v>
      </c>
      <c r="CA200" s="52">
        <f>IF(Testing!E200="Rs-24",1,0)</f>
        <v>0</v>
      </c>
      <c r="CB200" s="52">
        <f>IF(Testing!E200="T-14",1,0)</f>
        <v>0</v>
      </c>
      <c r="CC200" s="52">
        <f>IF(Testing!E200="T-62",1,0)</f>
        <v>0</v>
      </c>
      <c r="CD200" s="52">
        <f>IF(Testing!E200="T-64",1,0)</f>
        <v>0</v>
      </c>
      <c r="CE200" s="52">
        <f>IF(Testing!E200="T-72",1,0)</f>
        <v>0</v>
      </c>
      <c r="CF200" s="52">
        <f>IF(Testing!E200="T-80",1,0)</f>
        <v>0</v>
      </c>
      <c r="CG200" s="52">
        <f>IF(Testing!E200="T-90",1,0)</f>
        <v>1</v>
      </c>
      <c r="CH200" s="52">
        <f>IF(Testing!E200="Tornado",1,0)</f>
        <v>0</v>
      </c>
      <c r="CI200" s="52">
        <f>IF(Testing!E200="TOS-1",1,0)</f>
        <v>0</v>
      </c>
    </row>
    <row r="201" spans="1:87" ht="15">
      <c r="A201" s="49" t="s">
        <v>1783</v>
      </c>
      <c r="B201" s="50">
        <v>1</v>
      </c>
      <c r="C201" s="50">
        <v>0</v>
      </c>
      <c r="D201" s="50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1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  <c r="AC201" s="51">
        <v>0</v>
      </c>
      <c r="AD201" s="51">
        <v>0</v>
      </c>
      <c r="AE201" s="51">
        <v>1</v>
      </c>
      <c r="AF201" s="51">
        <v>0</v>
      </c>
      <c r="AG201" s="51">
        <v>0</v>
      </c>
      <c r="AH201" s="52">
        <f>IF(Testing!D201="Tank",1,0)</f>
        <v>1</v>
      </c>
      <c r="AI201" s="52">
        <f>IF(Testing!D201="BMP",1,0)</f>
        <v>0</v>
      </c>
      <c r="AJ201" s="52">
        <f>IF(Testing!D201="BTR",1,0)</f>
        <v>0</v>
      </c>
      <c r="AK201" s="52">
        <f>IF(Testing!D201="Self Propelled Artillery",1,0)</f>
        <v>0</v>
      </c>
      <c r="AL201" s="53">
        <f>IF(Testing!D201="Air Defense",1,0)</f>
        <v>0</v>
      </c>
      <c r="AM201" s="53">
        <f>IF(Testing!D201="MT_LB",1,0)</f>
        <v>0</v>
      </c>
      <c r="AN201" s="52">
        <f>IF(Testing!D201="BMD",1,0)</f>
        <v>0</v>
      </c>
      <c r="AO201" s="52">
        <f>IF('Course-Grain Only Test'!C201="Tank",1,0)</f>
        <v>1</v>
      </c>
      <c r="AP201" s="52">
        <f>IF('Course-Grain Only Test'!C201="BMP",1,0)</f>
        <v>0</v>
      </c>
      <c r="AQ201" s="52">
        <f>IF('Course-Grain Only Test'!C201="BTR",1,0)</f>
        <v>0</v>
      </c>
      <c r="AR201" s="52">
        <f>IF('Course-Grain Only Test'!C201="Self Propelled Artillery",1,0)</f>
        <v>0</v>
      </c>
      <c r="AS201" s="52">
        <f>IF('Course-Grain Only Test'!C201="Air Defense",1,0)</f>
        <v>0</v>
      </c>
      <c r="AT201" s="52">
        <f>IF('Course-Grain Only Test'!C201="MT_LB",1,0)</f>
        <v>0</v>
      </c>
      <c r="AU201" s="52">
        <f>IF('Course-Grain Only Test'!C201="BMD",1,0)</f>
        <v>0</v>
      </c>
      <c r="AV201" s="52">
        <v>1</v>
      </c>
      <c r="AW201" s="52">
        <v>0</v>
      </c>
      <c r="AX201" s="52">
        <v>1</v>
      </c>
      <c r="AY201" s="52">
        <f t="shared" si="0"/>
        <v>1</v>
      </c>
      <c r="AZ201" s="52">
        <v>0</v>
      </c>
      <c r="BA201" s="52">
        <v>0</v>
      </c>
      <c r="BB201" s="52">
        <v>0</v>
      </c>
      <c r="BC201" s="52">
        <v>0</v>
      </c>
      <c r="BD201" s="52">
        <v>0</v>
      </c>
      <c r="BE201" s="52">
        <f>IF(AND(Testing!D201 = "Tank", 'Course-Grain Only Test'!C201 &lt;&gt; "Tank"),1,0)</f>
        <v>0</v>
      </c>
      <c r="BF201" s="52">
        <f>IF(AND(Testing!D201 = "BMP", 'Course-Grain Only Test'!C201 &lt;&gt; "BMP"),1,0)</f>
        <v>0</v>
      </c>
      <c r="BG201" s="52">
        <f>IF(AND(Testing!D201 = "BTR", 'Course-Grain Only Test'!C201 &lt;&gt; "BTR"),1,0)</f>
        <v>0</v>
      </c>
      <c r="BH201" s="52">
        <f>IF(AND(Testing!D201 = "Self Propelled Artilley", 'Course-Grain Only Test'!C201 &lt;&gt; "Self Propelled Artillery"),1,0)</f>
        <v>0</v>
      </c>
      <c r="BI201" s="52">
        <f>IF(AND(Testing!D201 = "Air Defense", 'Course-Grain Only Test'!C201 &lt;&gt; "Air Defense"),1,0)</f>
        <v>0</v>
      </c>
      <c r="BJ201" s="52">
        <f>IF(AND(Testing!D201 = "MT_LB", 'Course-Grain Only Test'!C201 &lt;&gt; "MT_LB"),1,0)</f>
        <v>0</v>
      </c>
      <c r="BK201" s="52">
        <f>IF(AND(Testing!D201 = "BMD", 'Course-Grain Only Test'!C201 &lt;&gt; "BMD"),1,0)</f>
        <v>0</v>
      </c>
      <c r="BL201" s="52">
        <f>IF(Testing!E201="2S19_MSTA",1,0)</f>
        <v>0</v>
      </c>
      <c r="BM201" s="54">
        <f>IF(Testing!E201="30N6E",1,0)</f>
        <v>0</v>
      </c>
      <c r="BN201" s="52">
        <f>IF(Testing!E201="BM-30",1,0)</f>
        <v>0</v>
      </c>
      <c r="BO201" s="52">
        <f>IF(Testing!E201="BMD",1,0)</f>
        <v>0</v>
      </c>
      <c r="BP201" s="52">
        <f>IF(Testing!E201="BMP-1",1,0)</f>
        <v>0</v>
      </c>
      <c r="BQ201" s="52">
        <f>IF(Testing!E201="BMP-2",1,0)</f>
        <v>0</v>
      </c>
      <c r="BR201" s="52">
        <f>IF(Testing!E201="BMP-T15",1,0)</f>
        <v>0</v>
      </c>
      <c r="BS201" s="54">
        <f>IF(Testing!E201="BRDM",1,0)</f>
        <v>0</v>
      </c>
      <c r="BT201" s="54">
        <f>IF(Testing!E201="BTR-60",1,0)</f>
        <v>0</v>
      </c>
      <c r="BU201" s="52">
        <f>IF(Testing!E201="BTR-70",1,0)</f>
        <v>0</v>
      </c>
      <c r="BV201" s="52">
        <f>IF(Testing!E201="BTR-80",1,0)</f>
        <v>0</v>
      </c>
      <c r="BW201" s="52">
        <f>IF(Testing!E201="D-30",1,0)</f>
        <v>0</v>
      </c>
      <c r="BX201" s="52">
        <f>IF(Testing!E201="Iskander",1,0)</f>
        <v>0</v>
      </c>
      <c r="BY201" s="52">
        <f>IF(Testing!E201="MT_LB",1,0)</f>
        <v>0</v>
      </c>
      <c r="BZ201" s="52">
        <f>IF(Testing!E201="Pantsir-S1",1,0)</f>
        <v>0</v>
      </c>
      <c r="CA201" s="52">
        <f>IF(Testing!E201="Rs-24",1,0)</f>
        <v>0</v>
      </c>
      <c r="CB201" s="52">
        <f>IF(Testing!E201="T-14",1,0)</f>
        <v>0</v>
      </c>
      <c r="CC201" s="52">
        <f>IF(Testing!E201="T-62",1,0)</f>
        <v>0</v>
      </c>
      <c r="CD201" s="52">
        <f>IF(Testing!E201="T-64",1,0)</f>
        <v>0</v>
      </c>
      <c r="CE201" s="52">
        <f>IF(Testing!E201="T-72",1,0)</f>
        <v>0</v>
      </c>
      <c r="CF201" s="52">
        <f>IF(Testing!E201="T-80",1,0)</f>
        <v>0</v>
      </c>
      <c r="CG201" s="52">
        <f>IF(Testing!E201="T-90",1,0)</f>
        <v>1</v>
      </c>
      <c r="CH201" s="52">
        <f>IF(Testing!E201="Tornado",1,0)</f>
        <v>0</v>
      </c>
      <c r="CI201" s="52">
        <f>IF(Testing!E201="TOS-1",1,0)</f>
        <v>0</v>
      </c>
    </row>
    <row r="202" spans="1:87" ht="15">
      <c r="A202" s="49" t="s">
        <v>1784</v>
      </c>
      <c r="B202" s="50">
        <v>1</v>
      </c>
      <c r="C202" s="50">
        <v>0</v>
      </c>
      <c r="D202" s="50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1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  <c r="AC202" s="51">
        <v>0</v>
      </c>
      <c r="AD202" s="51">
        <v>0</v>
      </c>
      <c r="AE202" s="51">
        <v>1</v>
      </c>
      <c r="AF202" s="51">
        <v>0</v>
      </c>
      <c r="AG202" s="51">
        <v>0</v>
      </c>
      <c r="AH202" s="52">
        <f>IF(Testing!D202="Tank",1,0)</f>
        <v>1</v>
      </c>
      <c r="AI202" s="52">
        <f>IF(Testing!D202="BMP",1,0)</f>
        <v>0</v>
      </c>
      <c r="AJ202" s="52">
        <f>IF(Testing!D202="BTR",1,0)</f>
        <v>0</v>
      </c>
      <c r="AK202" s="52">
        <f>IF(Testing!D202="Self Propelled Artillery",1,0)</f>
        <v>0</v>
      </c>
      <c r="AL202" s="53">
        <f>IF(Testing!D202="Air Defense",1,0)</f>
        <v>0</v>
      </c>
      <c r="AM202" s="53">
        <f>IF(Testing!D202="MT_LB",1,0)</f>
        <v>0</v>
      </c>
      <c r="AN202" s="52">
        <f>IF(Testing!D202="BMD",1,0)</f>
        <v>0</v>
      </c>
      <c r="AO202" s="52">
        <f>IF('Course-Grain Only Test'!C202="Tank",1,0)</f>
        <v>1</v>
      </c>
      <c r="AP202" s="52">
        <f>IF('Course-Grain Only Test'!C202="BMP",1,0)</f>
        <v>0</v>
      </c>
      <c r="AQ202" s="52">
        <f>IF('Course-Grain Only Test'!C202="BTR",1,0)</f>
        <v>0</v>
      </c>
      <c r="AR202" s="52">
        <f>IF('Course-Grain Only Test'!C202="Self Propelled Artillery",1,0)</f>
        <v>0</v>
      </c>
      <c r="AS202" s="52">
        <f>IF('Course-Grain Only Test'!C202="Air Defense",1,0)</f>
        <v>0</v>
      </c>
      <c r="AT202" s="52">
        <f>IF('Course-Grain Only Test'!C202="MT_LB",1,0)</f>
        <v>0</v>
      </c>
      <c r="AU202" s="52">
        <f>IF('Course-Grain Only Test'!C202="BMD",1,0)</f>
        <v>0</v>
      </c>
      <c r="AV202" s="52">
        <v>1</v>
      </c>
      <c r="AW202" s="52">
        <v>0</v>
      </c>
      <c r="AX202" s="52">
        <v>1</v>
      </c>
      <c r="AY202" s="52">
        <f t="shared" si="0"/>
        <v>1</v>
      </c>
      <c r="AZ202" s="52">
        <v>0</v>
      </c>
      <c r="BA202" s="52">
        <v>0</v>
      </c>
      <c r="BB202" s="52">
        <v>0</v>
      </c>
      <c r="BC202" s="52">
        <v>0</v>
      </c>
      <c r="BD202" s="52">
        <v>0</v>
      </c>
      <c r="BE202" s="52">
        <f>IF(AND(Testing!D202 = "Tank", 'Course-Grain Only Test'!C202 &lt;&gt; "Tank"),1,0)</f>
        <v>0</v>
      </c>
      <c r="BF202" s="52">
        <f>IF(AND(Testing!D202 = "BMP", 'Course-Grain Only Test'!C202 &lt;&gt; "BMP"),1,0)</f>
        <v>0</v>
      </c>
      <c r="BG202" s="52">
        <f>IF(AND(Testing!D202 = "BTR", 'Course-Grain Only Test'!C202 &lt;&gt; "BTR"),1,0)</f>
        <v>0</v>
      </c>
      <c r="BH202" s="52">
        <f>IF(AND(Testing!D202 = "Self Propelled Artilley", 'Course-Grain Only Test'!C202 &lt;&gt; "Self Propelled Artillery"),1,0)</f>
        <v>0</v>
      </c>
      <c r="BI202" s="52">
        <f>IF(AND(Testing!D202 = "Air Defense", 'Course-Grain Only Test'!C202 &lt;&gt; "Air Defense"),1,0)</f>
        <v>0</v>
      </c>
      <c r="BJ202" s="52">
        <f>IF(AND(Testing!D202 = "MT_LB", 'Course-Grain Only Test'!C202 &lt;&gt; "MT_LB"),1,0)</f>
        <v>0</v>
      </c>
      <c r="BK202" s="52">
        <f>IF(AND(Testing!D202 = "BMD", 'Course-Grain Only Test'!C202 &lt;&gt; "BMD"),1,0)</f>
        <v>0</v>
      </c>
      <c r="BL202" s="52">
        <f>IF(Testing!E202="2S19_MSTA",1,0)</f>
        <v>0</v>
      </c>
      <c r="BM202" s="54">
        <f>IF(Testing!E202="30N6E",1,0)</f>
        <v>0</v>
      </c>
      <c r="BN202" s="52">
        <f>IF(Testing!E202="BM-30",1,0)</f>
        <v>0</v>
      </c>
      <c r="BO202" s="52">
        <f>IF(Testing!E202="BMD",1,0)</f>
        <v>0</v>
      </c>
      <c r="BP202" s="52">
        <f>IF(Testing!E202="BMP-1",1,0)</f>
        <v>0</v>
      </c>
      <c r="BQ202" s="52">
        <f>IF(Testing!E202="BMP-2",1,0)</f>
        <v>0</v>
      </c>
      <c r="BR202" s="52">
        <f>IF(Testing!E202="BMP-T15",1,0)</f>
        <v>0</v>
      </c>
      <c r="BS202" s="54">
        <f>IF(Testing!E202="BRDM",1,0)</f>
        <v>0</v>
      </c>
      <c r="BT202" s="54">
        <f>IF(Testing!E202="BTR-60",1,0)</f>
        <v>0</v>
      </c>
      <c r="BU202" s="52">
        <f>IF(Testing!E202="BTR-70",1,0)</f>
        <v>0</v>
      </c>
      <c r="BV202" s="52">
        <f>IF(Testing!E202="BTR-80",1,0)</f>
        <v>0</v>
      </c>
      <c r="BW202" s="52">
        <f>IF(Testing!E202="D-30",1,0)</f>
        <v>0</v>
      </c>
      <c r="BX202" s="52">
        <f>IF(Testing!E202="Iskander",1,0)</f>
        <v>0</v>
      </c>
      <c r="BY202" s="52">
        <f>IF(Testing!E202="MT_LB",1,0)</f>
        <v>0</v>
      </c>
      <c r="BZ202" s="52">
        <f>IF(Testing!E202="Pantsir-S1",1,0)</f>
        <v>0</v>
      </c>
      <c r="CA202" s="52">
        <f>IF(Testing!E202="Rs-24",1,0)</f>
        <v>0</v>
      </c>
      <c r="CB202" s="52">
        <f>IF(Testing!E202="T-14",1,0)</f>
        <v>0</v>
      </c>
      <c r="CC202" s="52">
        <f>IF(Testing!E202="T-62",1,0)</f>
        <v>0</v>
      </c>
      <c r="CD202" s="52">
        <f>IF(Testing!E202="T-64",1,0)</f>
        <v>1</v>
      </c>
      <c r="CE202" s="52">
        <f>IF(Testing!E202="T-72",1,0)</f>
        <v>0</v>
      </c>
      <c r="CF202" s="52">
        <f>IF(Testing!E202="T-80",1,0)</f>
        <v>0</v>
      </c>
      <c r="CG202" s="52">
        <f>IF(Testing!E202="T-90",1,0)</f>
        <v>0</v>
      </c>
      <c r="CH202" s="52">
        <f>IF(Testing!E202="Tornado",1,0)</f>
        <v>0</v>
      </c>
      <c r="CI202" s="52">
        <f>IF(Testing!E202="TOS-1",1,0)</f>
        <v>0</v>
      </c>
    </row>
    <row r="203" spans="1:87" ht="15">
      <c r="A203" s="49" t="s">
        <v>1785</v>
      </c>
      <c r="B203" s="50">
        <v>1</v>
      </c>
      <c r="C203" s="50">
        <v>0</v>
      </c>
      <c r="D203" s="50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1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  <c r="AC203" s="51">
        <v>0</v>
      </c>
      <c r="AD203" s="51">
        <v>0</v>
      </c>
      <c r="AE203" s="51">
        <v>1</v>
      </c>
      <c r="AF203" s="51">
        <v>0</v>
      </c>
      <c r="AG203" s="51">
        <v>0</v>
      </c>
      <c r="AH203" s="52">
        <f>IF(Testing!D203="Tank",1,0)</f>
        <v>1</v>
      </c>
      <c r="AI203" s="52">
        <f>IF(Testing!D203="BMP",1,0)</f>
        <v>0</v>
      </c>
      <c r="AJ203" s="52">
        <f>IF(Testing!D203="BTR",1,0)</f>
        <v>0</v>
      </c>
      <c r="AK203" s="52">
        <f>IF(Testing!D203="Self Propelled Artillery",1,0)</f>
        <v>0</v>
      </c>
      <c r="AL203" s="53">
        <f>IF(Testing!D203="Air Defense",1,0)</f>
        <v>0</v>
      </c>
      <c r="AM203" s="53">
        <f>IF(Testing!D203="MT_LB",1,0)</f>
        <v>0</v>
      </c>
      <c r="AN203" s="52">
        <f>IF(Testing!D203="BMD",1,0)</f>
        <v>0</v>
      </c>
      <c r="AO203" s="52">
        <f>IF('Course-Grain Only Test'!C203="Tank",1,0)</f>
        <v>1</v>
      </c>
      <c r="AP203" s="52">
        <f>IF('Course-Grain Only Test'!C203="BMP",1,0)</f>
        <v>0</v>
      </c>
      <c r="AQ203" s="52">
        <f>IF('Course-Grain Only Test'!C203="BTR",1,0)</f>
        <v>0</v>
      </c>
      <c r="AR203" s="52">
        <f>IF('Course-Grain Only Test'!C203="Self Propelled Artillery",1,0)</f>
        <v>0</v>
      </c>
      <c r="AS203" s="52">
        <f>IF('Course-Grain Only Test'!C203="Air Defense",1,0)</f>
        <v>0</v>
      </c>
      <c r="AT203" s="52">
        <f>IF('Course-Grain Only Test'!C203="MT_LB",1,0)</f>
        <v>0</v>
      </c>
      <c r="AU203" s="52">
        <f>IF('Course-Grain Only Test'!C203="BMD",1,0)</f>
        <v>0</v>
      </c>
      <c r="AV203" s="52">
        <v>1</v>
      </c>
      <c r="AW203" s="52">
        <v>1</v>
      </c>
      <c r="AX203" s="52">
        <v>1</v>
      </c>
      <c r="AY203" s="52">
        <f t="shared" si="0"/>
        <v>0</v>
      </c>
      <c r="AZ203" s="52">
        <v>1</v>
      </c>
      <c r="BA203" s="52">
        <v>0</v>
      </c>
      <c r="BB203" s="52">
        <v>0</v>
      </c>
      <c r="BC203" s="52">
        <v>0</v>
      </c>
      <c r="BD203" s="52">
        <v>0</v>
      </c>
      <c r="BE203" s="52">
        <f>IF(AND(Testing!D203 = "Tank", 'Course-Grain Only Test'!C203 &lt;&gt; "Tank"),1,0)</f>
        <v>0</v>
      </c>
      <c r="BF203" s="52">
        <f>IF(AND(Testing!D203 = "BMP", 'Course-Grain Only Test'!C203 &lt;&gt; "BMP"),1,0)</f>
        <v>0</v>
      </c>
      <c r="BG203" s="52">
        <f>IF(AND(Testing!D203 = "BTR", 'Course-Grain Only Test'!C203 &lt;&gt; "BTR"),1,0)</f>
        <v>0</v>
      </c>
      <c r="BH203" s="52">
        <f>IF(AND(Testing!D203 = "Self Propelled Artilley", 'Course-Grain Only Test'!C203 &lt;&gt; "Self Propelled Artillery"),1,0)</f>
        <v>0</v>
      </c>
      <c r="BI203" s="52">
        <f>IF(AND(Testing!D203 = "Air Defense", 'Course-Grain Only Test'!C203 &lt;&gt; "Air Defense"),1,0)</f>
        <v>0</v>
      </c>
      <c r="BJ203" s="52">
        <f>IF(AND(Testing!D203 = "MT_LB", 'Course-Grain Only Test'!C203 &lt;&gt; "MT_LB"),1,0)</f>
        <v>0</v>
      </c>
      <c r="BK203" s="52">
        <f>IF(AND(Testing!D203 = "BMD", 'Course-Grain Only Test'!C203 &lt;&gt; "BMD"),1,0)</f>
        <v>0</v>
      </c>
      <c r="BL203" s="52">
        <f>IF(Testing!E203="2S19_MSTA",1,0)</f>
        <v>0</v>
      </c>
      <c r="BM203" s="54">
        <f>IF(Testing!E203="30N6E",1,0)</f>
        <v>0</v>
      </c>
      <c r="BN203" s="52">
        <f>IF(Testing!E203="BM-30",1,0)</f>
        <v>0</v>
      </c>
      <c r="BO203" s="52">
        <f>IF(Testing!E203="BMD",1,0)</f>
        <v>0</v>
      </c>
      <c r="BP203" s="52">
        <f>IF(Testing!E203="BMP-1",1,0)</f>
        <v>0</v>
      </c>
      <c r="BQ203" s="52">
        <f>IF(Testing!E203="BMP-2",1,0)</f>
        <v>0</v>
      </c>
      <c r="BR203" s="52">
        <f>IF(Testing!E203="BMP-T15",1,0)</f>
        <v>0</v>
      </c>
      <c r="BS203" s="54">
        <f>IF(Testing!E203="BRDM",1,0)</f>
        <v>0</v>
      </c>
      <c r="BT203" s="54">
        <f>IF(Testing!E203="BTR-60",1,0)</f>
        <v>0</v>
      </c>
      <c r="BU203" s="52">
        <f>IF(Testing!E203="BTR-70",1,0)</f>
        <v>0</v>
      </c>
      <c r="BV203" s="52">
        <f>IF(Testing!E203="BTR-80",1,0)</f>
        <v>0</v>
      </c>
      <c r="BW203" s="52">
        <f>IF(Testing!E203="D-30",1,0)</f>
        <v>0</v>
      </c>
      <c r="BX203" s="52">
        <f>IF(Testing!E203="Iskander",1,0)</f>
        <v>0</v>
      </c>
      <c r="BY203" s="52">
        <f>IF(Testing!E203="MT_LB",1,0)</f>
        <v>0</v>
      </c>
      <c r="BZ203" s="52">
        <f>IF(Testing!E203="Pantsir-S1",1,0)</f>
        <v>0</v>
      </c>
      <c r="CA203" s="52">
        <f>IF(Testing!E203="Rs-24",1,0)</f>
        <v>0</v>
      </c>
      <c r="CB203" s="52">
        <f>IF(Testing!E203="T-14",1,0)</f>
        <v>0</v>
      </c>
      <c r="CC203" s="52">
        <f>IF(Testing!E203="T-62",1,0)</f>
        <v>0</v>
      </c>
      <c r="CD203" s="52">
        <f>IF(Testing!E203="T-64",1,0)</f>
        <v>0</v>
      </c>
      <c r="CE203" s="52">
        <f>IF(Testing!E203="T-72",1,0)</f>
        <v>1</v>
      </c>
      <c r="CF203" s="52">
        <f>IF(Testing!E203="T-80",1,0)</f>
        <v>0</v>
      </c>
      <c r="CG203" s="52">
        <f>IF(Testing!E203="T-90",1,0)</f>
        <v>0</v>
      </c>
      <c r="CH203" s="52">
        <f>IF(Testing!E203="Tornado",1,0)</f>
        <v>0</v>
      </c>
      <c r="CI203" s="52">
        <f>IF(Testing!E203="TOS-1",1,0)</f>
        <v>0</v>
      </c>
    </row>
    <row r="204" spans="1:87" ht="15">
      <c r="A204" s="49" t="s">
        <v>1786</v>
      </c>
      <c r="B204" s="50">
        <v>1</v>
      </c>
      <c r="C204" s="50">
        <v>0</v>
      </c>
      <c r="D204" s="50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1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  <c r="AC204" s="51">
        <v>0</v>
      </c>
      <c r="AD204" s="51">
        <v>0</v>
      </c>
      <c r="AE204" s="51">
        <v>1</v>
      </c>
      <c r="AF204" s="51">
        <v>0</v>
      </c>
      <c r="AG204" s="51">
        <v>0</v>
      </c>
      <c r="AH204" s="52">
        <f>IF(Testing!D204="Tank",1,0)</f>
        <v>1</v>
      </c>
      <c r="AI204" s="52">
        <f>IF(Testing!D204="BMP",1,0)</f>
        <v>0</v>
      </c>
      <c r="AJ204" s="52">
        <f>IF(Testing!D204="BTR",1,0)</f>
        <v>0</v>
      </c>
      <c r="AK204" s="52">
        <f>IF(Testing!D204="Self Propelled Artillery",1,0)</f>
        <v>0</v>
      </c>
      <c r="AL204" s="53">
        <f>IF(Testing!D204="Air Defense",1,0)</f>
        <v>0</v>
      </c>
      <c r="AM204" s="53">
        <f>IF(Testing!D204="MT_LB",1,0)</f>
        <v>0</v>
      </c>
      <c r="AN204" s="52">
        <f>IF(Testing!D204="BMD",1,0)</f>
        <v>0</v>
      </c>
      <c r="AO204" s="52">
        <f>IF('Course-Grain Only Test'!C204="Tank",1,0)</f>
        <v>1</v>
      </c>
      <c r="AP204" s="52">
        <f>IF('Course-Grain Only Test'!C204="BMP",1,0)</f>
        <v>0</v>
      </c>
      <c r="AQ204" s="52">
        <f>IF('Course-Grain Only Test'!C204="BTR",1,0)</f>
        <v>0</v>
      </c>
      <c r="AR204" s="52">
        <f>IF('Course-Grain Only Test'!C204="Self Propelled Artillery",1,0)</f>
        <v>0</v>
      </c>
      <c r="AS204" s="52">
        <f>IF('Course-Grain Only Test'!C204="Air Defense",1,0)</f>
        <v>0</v>
      </c>
      <c r="AT204" s="52">
        <f>IF('Course-Grain Only Test'!C204="MT_LB",1,0)</f>
        <v>0</v>
      </c>
      <c r="AU204" s="52">
        <f>IF('Course-Grain Only Test'!C204="BMD",1,0)</f>
        <v>0</v>
      </c>
      <c r="AV204" s="52">
        <v>1</v>
      </c>
      <c r="AW204" s="52">
        <v>0</v>
      </c>
      <c r="AX204" s="52">
        <v>1</v>
      </c>
      <c r="AY204" s="52">
        <f t="shared" si="0"/>
        <v>1</v>
      </c>
      <c r="AZ204" s="52">
        <v>0</v>
      </c>
      <c r="BA204" s="52">
        <v>0</v>
      </c>
      <c r="BB204" s="52">
        <v>0</v>
      </c>
      <c r="BC204" s="52">
        <v>0</v>
      </c>
      <c r="BD204" s="52">
        <v>0</v>
      </c>
      <c r="BE204" s="52">
        <f>IF(AND(Testing!D204 = "Tank", 'Course-Grain Only Test'!C204 &lt;&gt; "Tank"),1,0)</f>
        <v>0</v>
      </c>
      <c r="BF204" s="52">
        <f>IF(AND(Testing!D204 = "BMP", 'Course-Grain Only Test'!C204 &lt;&gt; "BMP"),1,0)</f>
        <v>0</v>
      </c>
      <c r="BG204" s="52">
        <f>IF(AND(Testing!D204 = "BTR", 'Course-Grain Only Test'!C204 &lt;&gt; "BTR"),1,0)</f>
        <v>0</v>
      </c>
      <c r="BH204" s="52">
        <f>IF(AND(Testing!D204 = "Self Propelled Artilley", 'Course-Grain Only Test'!C204 &lt;&gt; "Self Propelled Artillery"),1,0)</f>
        <v>0</v>
      </c>
      <c r="BI204" s="52">
        <f>IF(AND(Testing!D204 = "Air Defense", 'Course-Grain Only Test'!C204 &lt;&gt; "Air Defense"),1,0)</f>
        <v>0</v>
      </c>
      <c r="BJ204" s="52">
        <f>IF(AND(Testing!D204 = "MT_LB", 'Course-Grain Only Test'!C204 &lt;&gt; "MT_LB"),1,0)</f>
        <v>0</v>
      </c>
      <c r="BK204" s="52">
        <f>IF(AND(Testing!D204 = "BMD", 'Course-Grain Only Test'!C204 &lt;&gt; "BMD"),1,0)</f>
        <v>0</v>
      </c>
      <c r="BL204" s="52">
        <f>IF(Testing!E204="2S19_MSTA",1,0)</f>
        <v>0</v>
      </c>
      <c r="BM204" s="54">
        <f>IF(Testing!E204="30N6E",1,0)</f>
        <v>0</v>
      </c>
      <c r="BN204" s="52">
        <f>IF(Testing!E204="BM-30",1,0)</f>
        <v>0</v>
      </c>
      <c r="BO204" s="52">
        <f>IF(Testing!E204="BMD",1,0)</f>
        <v>0</v>
      </c>
      <c r="BP204" s="52">
        <f>IF(Testing!E204="BMP-1",1,0)</f>
        <v>0</v>
      </c>
      <c r="BQ204" s="52">
        <f>IF(Testing!E204="BMP-2",1,0)</f>
        <v>0</v>
      </c>
      <c r="BR204" s="52">
        <f>IF(Testing!E204="BMP-T15",1,0)</f>
        <v>0</v>
      </c>
      <c r="BS204" s="54">
        <f>IF(Testing!E204="BRDM",1,0)</f>
        <v>0</v>
      </c>
      <c r="BT204" s="54">
        <f>IF(Testing!E204="BTR-60",1,0)</f>
        <v>0</v>
      </c>
      <c r="BU204" s="52">
        <f>IF(Testing!E204="BTR-70",1,0)</f>
        <v>0</v>
      </c>
      <c r="BV204" s="52">
        <f>IF(Testing!E204="BTR-80",1,0)</f>
        <v>0</v>
      </c>
      <c r="BW204" s="52">
        <f>IF(Testing!E204="D-30",1,0)</f>
        <v>0</v>
      </c>
      <c r="BX204" s="52">
        <f>IF(Testing!E204="Iskander",1,0)</f>
        <v>0</v>
      </c>
      <c r="BY204" s="52">
        <f>IF(Testing!E204="MT_LB",1,0)</f>
        <v>0</v>
      </c>
      <c r="BZ204" s="52">
        <f>IF(Testing!E204="Pantsir-S1",1,0)</f>
        <v>0</v>
      </c>
      <c r="CA204" s="52">
        <f>IF(Testing!E204="Rs-24",1,0)</f>
        <v>0</v>
      </c>
      <c r="CB204" s="52">
        <f>IF(Testing!E204="T-14",1,0)</f>
        <v>0</v>
      </c>
      <c r="CC204" s="52">
        <f>IF(Testing!E204="T-62",1,0)</f>
        <v>0</v>
      </c>
      <c r="CD204" s="52">
        <f>IF(Testing!E204="T-64",1,0)</f>
        <v>1</v>
      </c>
      <c r="CE204" s="52">
        <f>IF(Testing!E204="T-72",1,0)</f>
        <v>0</v>
      </c>
      <c r="CF204" s="52">
        <f>IF(Testing!E204="T-80",1,0)</f>
        <v>0</v>
      </c>
      <c r="CG204" s="52">
        <f>IF(Testing!E204="T-90",1,0)</f>
        <v>0</v>
      </c>
      <c r="CH204" s="52">
        <f>IF(Testing!E204="Tornado",1,0)</f>
        <v>0</v>
      </c>
      <c r="CI204" s="52">
        <f>IF(Testing!E204="TOS-1",1,0)</f>
        <v>0</v>
      </c>
    </row>
    <row r="205" spans="1:87" ht="15">
      <c r="A205" s="49" t="s">
        <v>1787</v>
      </c>
      <c r="B205" s="50">
        <v>1</v>
      </c>
      <c r="C205" s="50">
        <v>0</v>
      </c>
      <c r="D205" s="50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1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0</v>
      </c>
      <c r="Z205" s="51">
        <v>0</v>
      </c>
      <c r="AA205" s="51">
        <v>0</v>
      </c>
      <c r="AB205" s="51">
        <v>0</v>
      </c>
      <c r="AC205" s="51">
        <v>0</v>
      </c>
      <c r="AD205" s="51">
        <v>0</v>
      </c>
      <c r="AE205" s="51">
        <v>1</v>
      </c>
      <c r="AF205" s="51">
        <v>0</v>
      </c>
      <c r="AG205" s="51">
        <v>0</v>
      </c>
      <c r="AH205" s="52">
        <f>IF(Testing!D205="Tank",1,0)</f>
        <v>1</v>
      </c>
      <c r="AI205" s="52">
        <f>IF(Testing!D205="BMP",1,0)</f>
        <v>0</v>
      </c>
      <c r="AJ205" s="52">
        <f>IF(Testing!D205="BTR",1,0)</f>
        <v>0</v>
      </c>
      <c r="AK205" s="52">
        <f>IF(Testing!D205="Self Propelled Artillery",1,0)</f>
        <v>0</v>
      </c>
      <c r="AL205" s="53">
        <f>IF(Testing!D205="Air Defense",1,0)</f>
        <v>0</v>
      </c>
      <c r="AM205" s="53">
        <f>IF(Testing!D205="MT_LB",1,0)</f>
        <v>0</v>
      </c>
      <c r="AN205" s="52">
        <f>IF(Testing!D205="BMD",1,0)</f>
        <v>0</v>
      </c>
      <c r="AO205" s="52">
        <f>IF('Course-Grain Only Test'!C205="Tank",1,0)</f>
        <v>1</v>
      </c>
      <c r="AP205" s="52">
        <f>IF('Course-Grain Only Test'!C205="BMP",1,0)</f>
        <v>0</v>
      </c>
      <c r="AQ205" s="52">
        <f>IF('Course-Grain Only Test'!C205="BTR",1,0)</f>
        <v>0</v>
      </c>
      <c r="AR205" s="52">
        <f>IF('Course-Grain Only Test'!C205="Self Propelled Artillery",1,0)</f>
        <v>0</v>
      </c>
      <c r="AS205" s="52">
        <f>IF('Course-Grain Only Test'!C205="Air Defense",1,0)</f>
        <v>0</v>
      </c>
      <c r="AT205" s="52">
        <f>IF('Course-Grain Only Test'!C205="MT_LB",1,0)</f>
        <v>0</v>
      </c>
      <c r="AU205" s="52">
        <f>IF('Course-Grain Only Test'!C205="BMD",1,0)</f>
        <v>0</v>
      </c>
      <c r="AV205" s="52">
        <v>1</v>
      </c>
      <c r="AW205" s="52">
        <v>1</v>
      </c>
      <c r="AX205" s="52">
        <v>1</v>
      </c>
      <c r="AY205" s="52">
        <f t="shared" si="0"/>
        <v>0</v>
      </c>
      <c r="AZ205" s="52">
        <v>0</v>
      </c>
      <c r="BA205" s="52">
        <v>0</v>
      </c>
      <c r="BB205" s="52">
        <v>0</v>
      </c>
      <c r="BC205" s="52">
        <v>0</v>
      </c>
      <c r="BD205" s="52">
        <v>0</v>
      </c>
      <c r="BE205" s="52">
        <f>IF(AND(Testing!D205 = "Tank", 'Course-Grain Only Test'!C205 &lt;&gt; "Tank"),1,0)</f>
        <v>0</v>
      </c>
      <c r="BF205" s="52">
        <f>IF(AND(Testing!D205 = "BMP", 'Course-Grain Only Test'!C205 &lt;&gt; "BMP"),1,0)</f>
        <v>0</v>
      </c>
      <c r="BG205" s="52">
        <f>IF(AND(Testing!D205 = "BTR", 'Course-Grain Only Test'!C205 &lt;&gt; "BTR"),1,0)</f>
        <v>0</v>
      </c>
      <c r="BH205" s="52">
        <f>IF(AND(Testing!D205 = "Self Propelled Artilley", 'Course-Grain Only Test'!C205 &lt;&gt; "Self Propelled Artillery"),1,0)</f>
        <v>0</v>
      </c>
      <c r="BI205" s="52">
        <f>IF(AND(Testing!D205 = "Air Defense", 'Course-Grain Only Test'!C205 &lt;&gt; "Air Defense"),1,0)</f>
        <v>0</v>
      </c>
      <c r="BJ205" s="52">
        <f>IF(AND(Testing!D205 = "MT_LB", 'Course-Grain Only Test'!C205 &lt;&gt; "MT_LB"),1,0)</f>
        <v>0</v>
      </c>
      <c r="BK205" s="52">
        <f>IF(AND(Testing!D205 = "BMD", 'Course-Grain Only Test'!C205 &lt;&gt; "BMD"),1,0)</f>
        <v>0</v>
      </c>
      <c r="BL205" s="52">
        <f>IF(Testing!E205="2S19_MSTA",1,0)</f>
        <v>0</v>
      </c>
      <c r="BM205" s="54">
        <f>IF(Testing!E205="30N6E",1,0)</f>
        <v>0</v>
      </c>
      <c r="BN205" s="52">
        <f>IF(Testing!E205="BM-30",1,0)</f>
        <v>0</v>
      </c>
      <c r="BO205" s="52">
        <f>IF(Testing!E205="BMD",1,0)</f>
        <v>0</v>
      </c>
      <c r="BP205" s="52">
        <f>IF(Testing!E205="BMP-1",1,0)</f>
        <v>0</v>
      </c>
      <c r="BQ205" s="52">
        <f>IF(Testing!E205="BMP-2",1,0)</f>
        <v>0</v>
      </c>
      <c r="BR205" s="52">
        <f>IF(Testing!E205="BMP-T15",1,0)</f>
        <v>0</v>
      </c>
      <c r="BS205" s="54">
        <f>IF(Testing!E205="BRDM",1,0)</f>
        <v>0</v>
      </c>
      <c r="BT205" s="54">
        <f>IF(Testing!E205="BTR-60",1,0)</f>
        <v>0</v>
      </c>
      <c r="BU205" s="52">
        <f>IF(Testing!E205="BTR-70",1,0)</f>
        <v>0</v>
      </c>
      <c r="BV205" s="52">
        <f>IF(Testing!E205="BTR-80",1,0)</f>
        <v>0</v>
      </c>
      <c r="BW205" s="52">
        <f>IF(Testing!E205="D-30",1,0)</f>
        <v>0</v>
      </c>
      <c r="BX205" s="52">
        <f>IF(Testing!E205="Iskander",1,0)</f>
        <v>0</v>
      </c>
      <c r="BY205" s="52">
        <f>IF(Testing!E205="MT_LB",1,0)</f>
        <v>0</v>
      </c>
      <c r="BZ205" s="52">
        <f>IF(Testing!E205="Pantsir-S1",1,0)</f>
        <v>0</v>
      </c>
      <c r="CA205" s="52">
        <f>IF(Testing!E205="Rs-24",1,0)</f>
        <v>0</v>
      </c>
      <c r="CB205" s="52">
        <f>IF(Testing!E205="T-14",1,0)</f>
        <v>0</v>
      </c>
      <c r="CC205" s="52">
        <f>IF(Testing!E205="T-62",1,0)</f>
        <v>0</v>
      </c>
      <c r="CD205" s="52">
        <f>IF(Testing!E205="T-64",1,0)</f>
        <v>0</v>
      </c>
      <c r="CE205" s="52">
        <f>IF(Testing!E205="T-72",1,0)</f>
        <v>1</v>
      </c>
      <c r="CF205" s="52">
        <f>IF(Testing!E205="T-80",1,0)</f>
        <v>0</v>
      </c>
      <c r="CG205" s="52">
        <f>IF(Testing!E205="T-90",1,0)</f>
        <v>0</v>
      </c>
      <c r="CH205" s="52">
        <f>IF(Testing!E205="Tornado",1,0)</f>
        <v>0</v>
      </c>
      <c r="CI205" s="52">
        <f>IF(Testing!E205="TOS-1",1,0)</f>
        <v>0</v>
      </c>
    </row>
    <row r="206" spans="1:87" ht="15">
      <c r="A206" s="49" t="s">
        <v>1788</v>
      </c>
      <c r="B206" s="50">
        <v>1</v>
      </c>
      <c r="C206" s="50">
        <v>0</v>
      </c>
      <c r="D206" s="50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1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  <c r="AC206" s="51">
        <v>0</v>
      </c>
      <c r="AD206" s="51">
        <v>0</v>
      </c>
      <c r="AE206" s="51">
        <v>1</v>
      </c>
      <c r="AF206" s="51">
        <v>0</v>
      </c>
      <c r="AG206" s="51">
        <v>0</v>
      </c>
      <c r="AH206" s="52">
        <f>IF(Testing!D206="Tank",1,0)</f>
        <v>1</v>
      </c>
      <c r="AI206" s="52">
        <f>IF(Testing!D206="BMP",1,0)</f>
        <v>0</v>
      </c>
      <c r="AJ206" s="52">
        <f>IF(Testing!D206="BTR",1,0)</f>
        <v>0</v>
      </c>
      <c r="AK206" s="52">
        <f>IF(Testing!D206="Self Propelled Artillery",1,0)</f>
        <v>0</v>
      </c>
      <c r="AL206" s="53">
        <f>IF(Testing!D206="Air Defense",1,0)</f>
        <v>0</v>
      </c>
      <c r="AM206" s="53">
        <f>IF(Testing!D206="MT_LB",1,0)</f>
        <v>0</v>
      </c>
      <c r="AN206" s="52">
        <f>IF(Testing!D206="BMD",1,0)</f>
        <v>0</v>
      </c>
      <c r="AO206" s="52">
        <f>IF('Course-Grain Only Test'!C206="Tank",1,0)</f>
        <v>1</v>
      </c>
      <c r="AP206" s="52">
        <f>IF('Course-Grain Only Test'!C206="BMP",1,0)</f>
        <v>0</v>
      </c>
      <c r="AQ206" s="52">
        <f>IF('Course-Grain Only Test'!C206="BTR",1,0)</f>
        <v>0</v>
      </c>
      <c r="AR206" s="52">
        <f>IF('Course-Grain Only Test'!C206="Self Propelled Artillery",1,0)</f>
        <v>0</v>
      </c>
      <c r="AS206" s="52">
        <f>IF('Course-Grain Only Test'!C206="Air Defense",1,0)</f>
        <v>0</v>
      </c>
      <c r="AT206" s="52">
        <f>IF('Course-Grain Only Test'!C206="MT_LB",1,0)</f>
        <v>0</v>
      </c>
      <c r="AU206" s="52">
        <f>IF('Course-Grain Only Test'!C206="BMD",1,0)</f>
        <v>0</v>
      </c>
      <c r="AV206" s="52">
        <v>1</v>
      </c>
      <c r="AW206" s="52">
        <v>1</v>
      </c>
      <c r="AX206" s="52">
        <v>1</v>
      </c>
      <c r="AY206" s="52">
        <f t="shared" si="0"/>
        <v>0</v>
      </c>
      <c r="AZ206" s="52">
        <v>0</v>
      </c>
      <c r="BA206" s="52">
        <v>0</v>
      </c>
      <c r="BB206" s="52">
        <v>0</v>
      </c>
      <c r="BC206" s="52">
        <v>0</v>
      </c>
      <c r="BD206" s="52">
        <v>0</v>
      </c>
      <c r="BE206" s="52">
        <f>IF(AND(Testing!D206 = "Tank", 'Course-Grain Only Test'!C206 &lt;&gt; "Tank"),1,0)</f>
        <v>0</v>
      </c>
      <c r="BF206" s="52">
        <f>IF(AND(Testing!D206 = "BMP", 'Course-Grain Only Test'!C206 &lt;&gt; "BMP"),1,0)</f>
        <v>0</v>
      </c>
      <c r="BG206" s="52">
        <f>IF(AND(Testing!D206 = "BTR", 'Course-Grain Only Test'!C206 &lt;&gt; "BTR"),1,0)</f>
        <v>0</v>
      </c>
      <c r="BH206" s="52">
        <f>IF(AND(Testing!D206 = "Self Propelled Artilley", 'Course-Grain Only Test'!C206 &lt;&gt; "Self Propelled Artillery"),1,0)</f>
        <v>0</v>
      </c>
      <c r="BI206" s="52">
        <f>IF(AND(Testing!D206 = "Air Defense", 'Course-Grain Only Test'!C206 &lt;&gt; "Air Defense"),1,0)</f>
        <v>0</v>
      </c>
      <c r="BJ206" s="52">
        <f>IF(AND(Testing!D206 = "MT_LB", 'Course-Grain Only Test'!C206 &lt;&gt; "MT_LB"),1,0)</f>
        <v>0</v>
      </c>
      <c r="BK206" s="52">
        <f>IF(AND(Testing!D206 = "BMD", 'Course-Grain Only Test'!C206 &lt;&gt; "BMD"),1,0)</f>
        <v>0</v>
      </c>
      <c r="BL206" s="52">
        <f>IF(Testing!E206="2S19_MSTA",1,0)</f>
        <v>0</v>
      </c>
      <c r="BM206" s="54">
        <f>IF(Testing!E206="30N6E",1,0)</f>
        <v>0</v>
      </c>
      <c r="BN206" s="52">
        <f>IF(Testing!E206="BM-30",1,0)</f>
        <v>0</v>
      </c>
      <c r="BO206" s="52">
        <f>IF(Testing!E206="BMD",1,0)</f>
        <v>0</v>
      </c>
      <c r="BP206" s="52">
        <f>IF(Testing!E206="BMP-1",1,0)</f>
        <v>0</v>
      </c>
      <c r="BQ206" s="52">
        <f>IF(Testing!E206="BMP-2",1,0)</f>
        <v>0</v>
      </c>
      <c r="BR206" s="52">
        <f>IF(Testing!E206="BMP-T15",1,0)</f>
        <v>0</v>
      </c>
      <c r="BS206" s="54">
        <f>IF(Testing!E206="BRDM",1,0)</f>
        <v>0</v>
      </c>
      <c r="BT206" s="54">
        <f>IF(Testing!E206="BTR-60",1,0)</f>
        <v>0</v>
      </c>
      <c r="BU206" s="52">
        <f>IF(Testing!E206="BTR-70",1,0)</f>
        <v>0</v>
      </c>
      <c r="BV206" s="52">
        <f>IF(Testing!E206="BTR-80",1,0)</f>
        <v>0</v>
      </c>
      <c r="BW206" s="52">
        <f>IF(Testing!E206="D-30",1,0)</f>
        <v>0</v>
      </c>
      <c r="BX206" s="52">
        <f>IF(Testing!E206="Iskander",1,0)</f>
        <v>0</v>
      </c>
      <c r="BY206" s="52">
        <f>IF(Testing!E206="MT_LB",1,0)</f>
        <v>0</v>
      </c>
      <c r="BZ206" s="52">
        <f>IF(Testing!E206="Pantsir-S1",1,0)</f>
        <v>0</v>
      </c>
      <c r="CA206" s="52">
        <f>IF(Testing!E206="Rs-24",1,0)</f>
        <v>0</v>
      </c>
      <c r="CB206" s="52">
        <f>IF(Testing!E206="T-14",1,0)</f>
        <v>0</v>
      </c>
      <c r="CC206" s="52">
        <f>IF(Testing!E206="T-62",1,0)</f>
        <v>0</v>
      </c>
      <c r="CD206" s="52">
        <f>IF(Testing!E206="T-64",1,0)</f>
        <v>0</v>
      </c>
      <c r="CE206" s="52">
        <f>IF(Testing!E206="T-72",1,0)</f>
        <v>1</v>
      </c>
      <c r="CF206" s="52">
        <f>IF(Testing!E206="T-80",1,0)</f>
        <v>0</v>
      </c>
      <c r="CG206" s="52">
        <f>IF(Testing!E206="T-90",1,0)</f>
        <v>0</v>
      </c>
      <c r="CH206" s="52">
        <f>IF(Testing!E206="Tornado",1,0)</f>
        <v>0</v>
      </c>
      <c r="CI206" s="52">
        <f>IF(Testing!E206="TOS-1",1,0)</f>
        <v>0</v>
      </c>
    </row>
    <row r="207" spans="1:87" ht="15">
      <c r="A207" s="49" t="s">
        <v>1789</v>
      </c>
      <c r="B207" s="50">
        <v>1</v>
      </c>
      <c r="C207" s="50">
        <v>0</v>
      </c>
      <c r="D207" s="50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1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  <c r="AC207" s="51">
        <v>0</v>
      </c>
      <c r="AD207" s="51">
        <v>0</v>
      </c>
      <c r="AE207" s="51">
        <v>1</v>
      </c>
      <c r="AF207" s="51">
        <v>0</v>
      </c>
      <c r="AG207" s="51">
        <v>0</v>
      </c>
      <c r="AH207" s="52">
        <f>IF(Testing!D207="Tank",1,0)</f>
        <v>1</v>
      </c>
      <c r="AI207" s="52">
        <f>IF(Testing!D207="BMP",1,0)</f>
        <v>0</v>
      </c>
      <c r="AJ207" s="52">
        <f>IF(Testing!D207="BTR",1,0)</f>
        <v>0</v>
      </c>
      <c r="AK207" s="52">
        <f>IF(Testing!D207="Self Propelled Artillery",1,0)</f>
        <v>0</v>
      </c>
      <c r="AL207" s="53">
        <f>IF(Testing!D207="Air Defense",1,0)</f>
        <v>0</v>
      </c>
      <c r="AM207" s="53">
        <f>IF(Testing!D207="MT_LB",1,0)</f>
        <v>0</v>
      </c>
      <c r="AN207" s="52">
        <f>IF(Testing!D207="BMD",1,0)</f>
        <v>0</v>
      </c>
      <c r="AO207" s="52">
        <f>IF('Course-Grain Only Test'!C207="Tank",1,0)</f>
        <v>1</v>
      </c>
      <c r="AP207" s="52">
        <f>IF('Course-Grain Only Test'!C207="BMP",1,0)</f>
        <v>0</v>
      </c>
      <c r="AQ207" s="52">
        <f>IF('Course-Grain Only Test'!C207="BTR",1,0)</f>
        <v>0</v>
      </c>
      <c r="AR207" s="52">
        <f>IF('Course-Grain Only Test'!C207="Self Propelled Artillery",1,0)</f>
        <v>0</v>
      </c>
      <c r="AS207" s="52">
        <f>IF('Course-Grain Only Test'!C207="Air Defense",1,0)</f>
        <v>0</v>
      </c>
      <c r="AT207" s="52">
        <f>IF('Course-Grain Only Test'!C207="MT_LB",1,0)</f>
        <v>0</v>
      </c>
      <c r="AU207" s="52">
        <f>IF('Course-Grain Only Test'!C207="BMD",1,0)</f>
        <v>0</v>
      </c>
      <c r="AV207" s="52">
        <v>1</v>
      </c>
      <c r="AW207" s="52">
        <v>1</v>
      </c>
      <c r="AX207" s="52">
        <v>1</v>
      </c>
      <c r="AY207" s="52">
        <f t="shared" si="0"/>
        <v>0</v>
      </c>
      <c r="AZ207" s="52">
        <v>0</v>
      </c>
      <c r="BA207" s="52">
        <v>0</v>
      </c>
      <c r="BB207" s="52">
        <v>0</v>
      </c>
      <c r="BC207" s="52">
        <v>1</v>
      </c>
      <c r="BD207" s="52">
        <v>0</v>
      </c>
      <c r="BE207" s="52">
        <f>IF(AND(Testing!D207 = "Tank", 'Course-Grain Only Test'!C207 &lt;&gt; "Tank"),1,0)</f>
        <v>0</v>
      </c>
      <c r="BF207" s="52">
        <f>IF(AND(Testing!D207 = "BMP", 'Course-Grain Only Test'!C207 &lt;&gt; "BMP"),1,0)</f>
        <v>0</v>
      </c>
      <c r="BG207" s="52">
        <f>IF(AND(Testing!D207 = "BTR", 'Course-Grain Only Test'!C207 &lt;&gt; "BTR"),1,0)</f>
        <v>0</v>
      </c>
      <c r="BH207" s="52">
        <f>IF(AND(Testing!D207 = "Self Propelled Artilley", 'Course-Grain Only Test'!C207 &lt;&gt; "Self Propelled Artillery"),1,0)</f>
        <v>0</v>
      </c>
      <c r="BI207" s="52">
        <f>IF(AND(Testing!D207 = "Air Defense", 'Course-Grain Only Test'!C207 &lt;&gt; "Air Defense"),1,0)</f>
        <v>0</v>
      </c>
      <c r="BJ207" s="52">
        <f>IF(AND(Testing!D207 = "MT_LB", 'Course-Grain Only Test'!C207 &lt;&gt; "MT_LB"),1,0)</f>
        <v>0</v>
      </c>
      <c r="BK207" s="52">
        <f>IF(AND(Testing!D207 = "BMD", 'Course-Grain Only Test'!C207 &lt;&gt; "BMD"),1,0)</f>
        <v>0</v>
      </c>
      <c r="BL207" s="52">
        <f>IF(Testing!E207="2S19_MSTA",1,0)</f>
        <v>0</v>
      </c>
      <c r="BM207" s="54">
        <f>IF(Testing!E207="30N6E",1,0)</f>
        <v>0</v>
      </c>
      <c r="BN207" s="52">
        <f>IF(Testing!E207="BM-30",1,0)</f>
        <v>0</v>
      </c>
      <c r="BO207" s="52">
        <f>IF(Testing!E207="BMD",1,0)</f>
        <v>0</v>
      </c>
      <c r="BP207" s="52">
        <f>IF(Testing!E207="BMP-1",1,0)</f>
        <v>0</v>
      </c>
      <c r="BQ207" s="52">
        <f>IF(Testing!E207="BMP-2",1,0)</f>
        <v>0</v>
      </c>
      <c r="BR207" s="52">
        <f>IF(Testing!E207="BMP-T15",1,0)</f>
        <v>0</v>
      </c>
      <c r="BS207" s="54">
        <f>IF(Testing!E207="BRDM",1,0)</f>
        <v>0</v>
      </c>
      <c r="BT207" s="54">
        <f>IF(Testing!E207="BTR-60",1,0)</f>
        <v>0</v>
      </c>
      <c r="BU207" s="52">
        <f>IF(Testing!E207="BTR-70",1,0)</f>
        <v>0</v>
      </c>
      <c r="BV207" s="52">
        <f>IF(Testing!E207="BTR-80",1,0)</f>
        <v>0</v>
      </c>
      <c r="BW207" s="52">
        <f>IF(Testing!E207="D-30",1,0)</f>
        <v>0</v>
      </c>
      <c r="BX207" s="52">
        <f>IF(Testing!E207="Iskander",1,0)</f>
        <v>0</v>
      </c>
      <c r="BY207" s="52">
        <f>IF(Testing!E207="MT_LB",1,0)</f>
        <v>0</v>
      </c>
      <c r="BZ207" s="52">
        <f>IF(Testing!E207="Pantsir-S1",1,0)</f>
        <v>0</v>
      </c>
      <c r="CA207" s="52">
        <f>IF(Testing!E207="Rs-24",1,0)</f>
        <v>0</v>
      </c>
      <c r="CB207" s="52">
        <f>IF(Testing!E207="T-14",1,0)</f>
        <v>0</v>
      </c>
      <c r="CC207" s="52">
        <f>IF(Testing!E207="T-62",1,0)</f>
        <v>0</v>
      </c>
      <c r="CD207" s="52">
        <f>IF(Testing!E207="T-64",1,0)</f>
        <v>0</v>
      </c>
      <c r="CE207" s="52">
        <f>IF(Testing!E207="T-72",1,0)</f>
        <v>1</v>
      </c>
      <c r="CF207" s="52">
        <f>IF(Testing!E207="T-80",1,0)</f>
        <v>0</v>
      </c>
      <c r="CG207" s="52">
        <f>IF(Testing!E207="T-90",1,0)</f>
        <v>0</v>
      </c>
      <c r="CH207" s="52">
        <f>IF(Testing!E207="Tornado",1,0)</f>
        <v>0</v>
      </c>
      <c r="CI207" s="52">
        <f>IF(Testing!E207="TOS-1",1,0)</f>
        <v>0</v>
      </c>
    </row>
    <row r="208" spans="1:87" ht="15">
      <c r="A208" s="49" t="s">
        <v>1790</v>
      </c>
      <c r="B208" s="50">
        <v>1</v>
      </c>
      <c r="C208" s="50">
        <v>0</v>
      </c>
      <c r="D208" s="50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1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  <c r="AC208" s="51">
        <v>0</v>
      </c>
      <c r="AD208" s="51">
        <v>0</v>
      </c>
      <c r="AE208" s="51">
        <v>0</v>
      </c>
      <c r="AF208" s="51">
        <v>1</v>
      </c>
      <c r="AG208" s="51">
        <v>0</v>
      </c>
      <c r="AH208" s="52">
        <f>IF(Testing!D208="Tank",1,0)</f>
        <v>1</v>
      </c>
      <c r="AI208" s="52">
        <f>IF(Testing!D208="BMP",1,0)</f>
        <v>0</v>
      </c>
      <c r="AJ208" s="52">
        <f>IF(Testing!D208="BTR",1,0)</f>
        <v>0</v>
      </c>
      <c r="AK208" s="52">
        <f>IF(Testing!D208="Self Propelled Artillery",1,0)</f>
        <v>0</v>
      </c>
      <c r="AL208" s="53">
        <f>IF(Testing!D208="Air Defense",1,0)</f>
        <v>0</v>
      </c>
      <c r="AM208" s="53">
        <f>IF(Testing!D208="MT_LB",1,0)</f>
        <v>0</v>
      </c>
      <c r="AN208" s="52">
        <f>IF(Testing!D208="BMD",1,0)</f>
        <v>0</v>
      </c>
      <c r="AO208" s="52">
        <f>IF('Course-Grain Only Test'!C208="Tank",1,0)</f>
        <v>1</v>
      </c>
      <c r="AP208" s="52">
        <f>IF('Course-Grain Only Test'!C208="BMP",1,0)</f>
        <v>0</v>
      </c>
      <c r="AQ208" s="52">
        <f>IF('Course-Grain Only Test'!C208="BTR",1,0)</f>
        <v>0</v>
      </c>
      <c r="AR208" s="52">
        <f>IF('Course-Grain Only Test'!C208="Self Propelled Artillery",1,0)</f>
        <v>0</v>
      </c>
      <c r="AS208" s="52">
        <f>IF('Course-Grain Only Test'!C208="Air Defense",1,0)</f>
        <v>0</v>
      </c>
      <c r="AT208" s="52">
        <f>IF('Course-Grain Only Test'!C208="MT_LB",1,0)</f>
        <v>0</v>
      </c>
      <c r="AU208" s="52">
        <f>IF('Course-Grain Only Test'!C208="BMD",1,0)</f>
        <v>0</v>
      </c>
      <c r="AV208" s="52">
        <v>1</v>
      </c>
      <c r="AW208" s="52">
        <v>1</v>
      </c>
      <c r="AX208" s="52">
        <v>1</v>
      </c>
      <c r="AY208" s="52">
        <f t="shared" si="0"/>
        <v>0</v>
      </c>
      <c r="AZ208" s="52">
        <v>0</v>
      </c>
      <c r="BA208" s="52">
        <v>0</v>
      </c>
      <c r="BB208" s="52">
        <v>0</v>
      </c>
      <c r="BC208" s="52">
        <v>0</v>
      </c>
      <c r="BD208" s="52">
        <v>0</v>
      </c>
      <c r="BE208" s="52">
        <f>IF(AND(Testing!D208 = "Tank", 'Course-Grain Only Test'!C208 &lt;&gt; "Tank"),1,0)</f>
        <v>0</v>
      </c>
      <c r="BF208" s="52">
        <f>IF(AND(Testing!D208 = "BMP", 'Course-Grain Only Test'!C208 &lt;&gt; "BMP"),1,0)</f>
        <v>0</v>
      </c>
      <c r="BG208" s="52">
        <f>IF(AND(Testing!D208 = "BTR", 'Course-Grain Only Test'!C208 &lt;&gt; "BTR"),1,0)</f>
        <v>0</v>
      </c>
      <c r="BH208" s="52">
        <f>IF(AND(Testing!D208 = "Self Propelled Artilley", 'Course-Grain Only Test'!C208 &lt;&gt; "Self Propelled Artillery"),1,0)</f>
        <v>0</v>
      </c>
      <c r="BI208" s="52">
        <f>IF(AND(Testing!D208 = "Air Defense", 'Course-Grain Only Test'!C208 &lt;&gt; "Air Defense"),1,0)</f>
        <v>0</v>
      </c>
      <c r="BJ208" s="52">
        <f>IF(AND(Testing!D208 = "MT_LB", 'Course-Grain Only Test'!C208 &lt;&gt; "MT_LB"),1,0)</f>
        <v>0</v>
      </c>
      <c r="BK208" s="52">
        <f>IF(AND(Testing!D208 = "BMD", 'Course-Grain Only Test'!C208 &lt;&gt; "BMD"),1,0)</f>
        <v>0</v>
      </c>
      <c r="BL208" s="52">
        <f>IF(Testing!E208="2S19_MSTA",1,0)</f>
        <v>0</v>
      </c>
      <c r="BM208" s="54">
        <f>IF(Testing!E208="30N6E",1,0)</f>
        <v>0</v>
      </c>
      <c r="BN208" s="52">
        <f>IF(Testing!E208="BM-30",1,0)</f>
        <v>0</v>
      </c>
      <c r="BO208" s="52">
        <f>IF(Testing!E208="BMD",1,0)</f>
        <v>0</v>
      </c>
      <c r="BP208" s="52">
        <f>IF(Testing!E208="BMP-1",1,0)</f>
        <v>0</v>
      </c>
      <c r="BQ208" s="52">
        <f>IF(Testing!E208="BMP-2",1,0)</f>
        <v>0</v>
      </c>
      <c r="BR208" s="52">
        <f>IF(Testing!E208="BMP-T15",1,0)</f>
        <v>0</v>
      </c>
      <c r="BS208" s="54">
        <f>IF(Testing!E208="BRDM",1,0)</f>
        <v>0</v>
      </c>
      <c r="BT208" s="54">
        <f>IF(Testing!E208="BTR-60",1,0)</f>
        <v>0</v>
      </c>
      <c r="BU208" s="52">
        <f>IF(Testing!E208="BTR-70",1,0)</f>
        <v>0</v>
      </c>
      <c r="BV208" s="52">
        <f>IF(Testing!E208="BTR-80",1,0)</f>
        <v>0</v>
      </c>
      <c r="BW208" s="52">
        <f>IF(Testing!E208="D-30",1,0)</f>
        <v>0</v>
      </c>
      <c r="BX208" s="52">
        <f>IF(Testing!E208="Iskander",1,0)</f>
        <v>0</v>
      </c>
      <c r="BY208" s="52">
        <f>IF(Testing!E208="MT_LB",1,0)</f>
        <v>0</v>
      </c>
      <c r="BZ208" s="52">
        <f>IF(Testing!E208="Pantsir-S1",1,0)</f>
        <v>0</v>
      </c>
      <c r="CA208" s="52">
        <f>IF(Testing!E208="Rs-24",1,0)</f>
        <v>0</v>
      </c>
      <c r="CB208" s="52">
        <f>IF(Testing!E208="T-14",1,0)</f>
        <v>0</v>
      </c>
      <c r="CC208" s="52">
        <f>IF(Testing!E208="T-62",1,0)</f>
        <v>0</v>
      </c>
      <c r="CD208" s="52">
        <f>IF(Testing!E208="T-64",1,0)</f>
        <v>0</v>
      </c>
      <c r="CE208" s="52">
        <f>IF(Testing!E208="T-72",1,0)</f>
        <v>0</v>
      </c>
      <c r="CF208" s="52">
        <f>IF(Testing!E208="T-80",1,0)</f>
        <v>1</v>
      </c>
      <c r="CG208" s="52">
        <f>IF(Testing!E208="T-90",1,0)</f>
        <v>0</v>
      </c>
      <c r="CH208" s="52">
        <f>IF(Testing!E208="Tornado",1,0)</f>
        <v>0</v>
      </c>
      <c r="CI208" s="52">
        <f>IF(Testing!E208="TOS-1",1,0)</f>
        <v>0</v>
      </c>
    </row>
    <row r="209" spans="1:87" ht="15">
      <c r="A209" s="49" t="s">
        <v>1791</v>
      </c>
      <c r="B209" s="50">
        <v>1</v>
      </c>
      <c r="C209" s="50">
        <v>0</v>
      </c>
      <c r="D209" s="50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1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  <c r="AC209" s="51">
        <v>0</v>
      </c>
      <c r="AD209" s="51">
        <v>0</v>
      </c>
      <c r="AE209" s="51">
        <v>0</v>
      </c>
      <c r="AF209" s="51">
        <v>1</v>
      </c>
      <c r="AG209" s="51">
        <v>0</v>
      </c>
      <c r="AH209" s="52">
        <f>IF(Testing!D209="Tank",1,0)</f>
        <v>1</v>
      </c>
      <c r="AI209" s="52">
        <f>IF(Testing!D209="BMP",1,0)</f>
        <v>0</v>
      </c>
      <c r="AJ209" s="52">
        <f>IF(Testing!D209="BTR",1,0)</f>
        <v>0</v>
      </c>
      <c r="AK209" s="52">
        <f>IF(Testing!D209="Self Propelled Artillery",1,0)</f>
        <v>0</v>
      </c>
      <c r="AL209" s="53">
        <f>IF(Testing!D209="Air Defense",1,0)</f>
        <v>0</v>
      </c>
      <c r="AM209" s="53">
        <f>IF(Testing!D209="MT_LB",1,0)</f>
        <v>0</v>
      </c>
      <c r="AN209" s="52">
        <f>IF(Testing!D209="BMD",1,0)</f>
        <v>0</v>
      </c>
      <c r="AO209" s="52">
        <f>IF('Course-Grain Only Test'!C209="Tank",1,0)</f>
        <v>1</v>
      </c>
      <c r="AP209" s="52">
        <f>IF('Course-Grain Only Test'!C209="BMP",1,0)</f>
        <v>0</v>
      </c>
      <c r="AQ209" s="52">
        <f>IF('Course-Grain Only Test'!C209="BTR",1,0)</f>
        <v>0</v>
      </c>
      <c r="AR209" s="52">
        <f>IF('Course-Grain Only Test'!C209="Self Propelled Artillery",1,0)</f>
        <v>0</v>
      </c>
      <c r="AS209" s="52">
        <f>IF('Course-Grain Only Test'!C209="Air Defense",1,0)</f>
        <v>0</v>
      </c>
      <c r="AT209" s="52">
        <f>IF('Course-Grain Only Test'!C209="MT_LB",1,0)</f>
        <v>0</v>
      </c>
      <c r="AU209" s="52">
        <f>IF('Course-Grain Only Test'!C209="BMD",1,0)</f>
        <v>0</v>
      </c>
      <c r="AV209" s="52">
        <v>1</v>
      </c>
      <c r="AW209" s="52">
        <v>0</v>
      </c>
      <c r="AX209" s="52">
        <v>1</v>
      </c>
      <c r="AY209" s="52">
        <f t="shared" si="0"/>
        <v>1</v>
      </c>
      <c r="AZ209" s="52">
        <v>0</v>
      </c>
      <c r="BA209" s="52">
        <v>0</v>
      </c>
      <c r="BB209" s="52">
        <v>0</v>
      </c>
      <c r="BC209" s="52">
        <v>1</v>
      </c>
      <c r="BD209" s="52">
        <v>0</v>
      </c>
      <c r="BE209" s="52">
        <f>IF(AND(Testing!D209 = "Tank", 'Course-Grain Only Test'!C209 &lt;&gt; "Tank"),1,0)</f>
        <v>0</v>
      </c>
      <c r="BF209" s="52">
        <f>IF(AND(Testing!D209 = "BMP", 'Course-Grain Only Test'!C209 &lt;&gt; "BMP"),1,0)</f>
        <v>0</v>
      </c>
      <c r="BG209" s="52">
        <f>IF(AND(Testing!D209 = "BTR", 'Course-Grain Only Test'!C209 &lt;&gt; "BTR"),1,0)</f>
        <v>0</v>
      </c>
      <c r="BH209" s="52">
        <f>IF(AND(Testing!D209 = "Self Propelled Artilley", 'Course-Grain Only Test'!C209 &lt;&gt; "Self Propelled Artillery"),1,0)</f>
        <v>0</v>
      </c>
      <c r="BI209" s="52">
        <f>IF(AND(Testing!D209 = "Air Defense", 'Course-Grain Only Test'!C209 &lt;&gt; "Air Defense"),1,0)</f>
        <v>0</v>
      </c>
      <c r="BJ209" s="52">
        <f>IF(AND(Testing!D209 = "MT_LB", 'Course-Grain Only Test'!C209 &lt;&gt; "MT_LB"),1,0)</f>
        <v>0</v>
      </c>
      <c r="BK209" s="52">
        <f>IF(AND(Testing!D209 = "BMD", 'Course-Grain Only Test'!C209 &lt;&gt; "BMD"),1,0)</f>
        <v>0</v>
      </c>
      <c r="BL209" s="52">
        <f>IF(Testing!E209="2S19_MSTA",1,0)</f>
        <v>0</v>
      </c>
      <c r="BM209" s="54">
        <f>IF(Testing!E209="30N6E",1,0)</f>
        <v>0</v>
      </c>
      <c r="BN209" s="52">
        <f>IF(Testing!E209="BM-30",1,0)</f>
        <v>0</v>
      </c>
      <c r="BO209" s="52">
        <f>IF(Testing!E209="BMD",1,0)</f>
        <v>0</v>
      </c>
      <c r="BP209" s="52">
        <f>IF(Testing!E209="BMP-1",1,0)</f>
        <v>0</v>
      </c>
      <c r="BQ209" s="52">
        <f>IF(Testing!E209="BMP-2",1,0)</f>
        <v>0</v>
      </c>
      <c r="BR209" s="52">
        <f>IF(Testing!E209="BMP-T15",1,0)</f>
        <v>0</v>
      </c>
      <c r="BS209" s="54">
        <f>IF(Testing!E209="BRDM",1,0)</f>
        <v>0</v>
      </c>
      <c r="BT209" s="54">
        <f>IF(Testing!E209="BTR-60",1,0)</f>
        <v>0</v>
      </c>
      <c r="BU209" s="52">
        <f>IF(Testing!E209="BTR-70",1,0)</f>
        <v>0</v>
      </c>
      <c r="BV209" s="52">
        <f>IF(Testing!E209="BTR-80",1,0)</f>
        <v>0</v>
      </c>
      <c r="BW209" s="52">
        <f>IF(Testing!E209="D-30",1,0)</f>
        <v>0</v>
      </c>
      <c r="BX209" s="52">
        <f>IF(Testing!E209="Iskander",1,0)</f>
        <v>0</v>
      </c>
      <c r="BY209" s="52">
        <f>IF(Testing!E209="MT_LB",1,0)</f>
        <v>0</v>
      </c>
      <c r="BZ209" s="52">
        <f>IF(Testing!E209="Pantsir-S1",1,0)</f>
        <v>0</v>
      </c>
      <c r="CA209" s="52">
        <f>IF(Testing!E209="Rs-24",1,0)</f>
        <v>0</v>
      </c>
      <c r="CB209" s="52">
        <f>IF(Testing!E209="T-14",1,0)</f>
        <v>0</v>
      </c>
      <c r="CC209" s="52">
        <f>IF(Testing!E209="T-62",1,0)</f>
        <v>0</v>
      </c>
      <c r="CD209" s="52">
        <f>IF(Testing!E209="T-64",1,0)</f>
        <v>0</v>
      </c>
      <c r="CE209" s="52">
        <f>IF(Testing!E209="T-72",1,0)</f>
        <v>0</v>
      </c>
      <c r="CF209" s="52">
        <f>IF(Testing!E209="T-80",1,0)</f>
        <v>0</v>
      </c>
      <c r="CG209" s="52">
        <f>IF(Testing!E209="T-90",1,0)</f>
        <v>1</v>
      </c>
      <c r="CH209" s="52">
        <f>IF(Testing!E209="Tornado",1,0)</f>
        <v>0</v>
      </c>
      <c r="CI209" s="52">
        <f>IF(Testing!E209="TOS-1",1,0)</f>
        <v>0</v>
      </c>
    </row>
    <row r="210" spans="1:87" ht="15">
      <c r="A210" s="49" t="s">
        <v>1792</v>
      </c>
      <c r="B210" s="50">
        <v>1</v>
      </c>
      <c r="C210" s="50">
        <v>0</v>
      </c>
      <c r="D210" s="50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1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  <c r="AC210" s="51">
        <v>0</v>
      </c>
      <c r="AD210" s="51">
        <v>0</v>
      </c>
      <c r="AE210" s="51">
        <v>0</v>
      </c>
      <c r="AF210" s="51">
        <v>1</v>
      </c>
      <c r="AG210" s="51">
        <v>0</v>
      </c>
      <c r="AH210" s="52">
        <f>IF(Testing!D210="Tank",1,0)</f>
        <v>1</v>
      </c>
      <c r="AI210" s="52">
        <f>IF(Testing!D210="BMP",1,0)</f>
        <v>0</v>
      </c>
      <c r="AJ210" s="52">
        <f>IF(Testing!D210="BTR",1,0)</f>
        <v>0</v>
      </c>
      <c r="AK210" s="52">
        <f>IF(Testing!D210="Self Propelled Artillery",1,0)</f>
        <v>0</v>
      </c>
      <c r="AL210" s="53">
        <f>IF(Testing!D210="Air Defense",1,0)</f>
        <v>0</v>
      </c>
      <c r="AM210" s="53">
        <f>IF(Testing!D210="MT_LB",1,0)</f>
        <v>0</v>
      </c>
      <c r="AN210" s="52">
        <f>IF(Testing!D210="BMD",1,0)</f>
        <v>0</v>
      </c>
      <c r="AO210" s="52">
        <f>IF('Course-Grain Only Test'!C210="Tank",1,0)</f>
        <v>1</v>
      </c>
      <c r="AP210" s="52">
        <f>IF('Course-Grain Only Test'!C210="BMP",1,0)</f>
        <v>0</v>
      </c>
      <c r="AQ210" s="52">
        <f>IF('Course-Grain Only Test'!C210="BTR",1,0)</f>
        <v>0</v>
      </c>
      <c r="AR210" s="52">
        <f>IF('Course-Grain Only Test'!C210="Self Propelled Artillery",1,0)</f>
        <v>0</v>
      </c>
      <c r="AS210" s="52">
        <f>IF('Course-Grain Only Test'!C210="Air Defense",1,0)</f>
        <v>0</v>
      </c>
      <c r="AT210" s="52">
        <f>IF('Course-Grain Only Test'!C210="MT_LB",1,0)</f>
        <v>0</v>
      </c>
      <c r="AU210" s="52">
        <f>IF('Course-Grain Only Test'!C210="BMD",1,0)</f>
        <v>0</v>
      </c>
      <c r="AV210" s="52">
        <v>1</v>
      </c>
      <c r="AW210" s="52">
        <v>1</v>
      </c>
      <c r="AX210" s="52">
        <v>1</v>
      </c>
      <c r="AY210" s="52">
        <f t="shared" si="0"/>
        <v>0</v>
      </c>
      <c r="AZ210" s="52">
        <v>0</v>
      </c>
      <c r="BA210" s="52">
        <v>0</v>
      </c>
      <c r="BB210" s="52">
        <v>1</v>
      </c>
      <c r="BC210" s="52">
        <v>1</v>
      </c>
      <c r="BD210" s="52">
        <v>0</v>
      </c>
      <c r="BE210" s="52">
        <f>IF(AND(Testing!D210 = "Tank", 'Course-Grain Only Test'!C210 &lt;&gt; "Tank"),1,0)</f>
        <v>0</v>
      </c>
      <c r="BF210" s="52">
        <f>IF(AND(Testing!D210 = "BMP", 'Course-Grain Only Test'!C210 &lt;&gt; "BMP"),1,0)</f>
        <v>0</v>
      </c>
      <c r="BG210" s="52">
        <f>IF(AND(Testing!D210 = "BTR", 'Course-Grain Only Test'!C210 &lt;&gt; "BTR"),1,0)</f>
        <v>0</v>
      </c>
      <c r="BH210" s="52">
        <f>IF(AND(Testing!D210 = "Self Propelled Artilley", 'Course-Grain Only Test'!C210 &lt;&gt; "Self Propelled Artillery"),1,0)</f>
        <v>0</v>
      </c>
      <c r="BI210" s="52">
        <f>IF(AND(Testing!D210 = "Air Defense", 'Course-Grain Only Test'!C210 &lt;&gt; "Air Defense"),1,0)</f>
        <v>0</v>
      </c>
      <c r="BJ210" s="52">
        <f>IF(AND(Testing!D210 = "MT_LB", 'Course-Grain Only Test'!C210 &lt;&gt; "MT_LB"),1,0)</f>
        <v>0</v>
      </c>
      <c r="BK210" s="52">
        <f>IF(AND(Testing!D210 = "BMD", 'Course-Grain Only Test'!C210 &lt;&gt; "BMD"),1,0)</f>
        <v>0</v>
      </c>
      <c r="BL210" s="52">
        <f>IF(Testing!E210="2S19_MSTA",1,0)</f>
        <v>0</v>
      </c>
      <c r="BM210" s="54">
        <f>IF(Testing!E210="30N6E",1,0)</f>
        <v>0</v>
      </c>
      <c r="BN210" s="52">
        <f>IF(Testing!E210="BM-30",1,0)</f>
        <v>0</v>
      </c>
      <c r="BO210" s="52">
        <f>IF(Testing!E210="BMD",1,0)</f>
        <v>0</v>
      </c>
      <c r="BP210" s="52">
        <f>IF(Testing!E210="BMP-1",1,0)</f>
        <v>0</v>
      </c>
      <c r="BQ210" s="52">
        <f>IF(Testing!E210="BMP-2",1,0)</f>
        <v>0</v>
      </c>
      <c r="BR210" s="52">
        <f>IF(Testing!E210="BMP-T15",1,0)</f>
        <v>0</v>
      </c>
      <c r="BS210" s="54">
        <f>IF(Testing!E210="BRDM",1,0)</f>
        <v>0</v>
      </c>
      <c r="BT210" s="54">
        <f>IF(Testing!E210="BTR-60",1,0)</f>
        <v>0</v>
      </c>
      <c r="BU210" s="52">
        <f>IF(Testing!E210="BTR-70",1,0)</f>
        <v>0</v>
      </c>
      <c r="BV210" s="52">
        <f>IF(Testing!E210="BTR-80",1,0)</f>
        <v>0</v>
      </c>
      <c r="BW210" s="52">
        <f>IF(Testing!E210="D-30",1,0)</f>
        <v>0</v>
      </c>
      <c r="BX210" s="52">
        <f>IF(Testing!E210="Iskander",1,0)</f>
        <v>0</v>
      </c>
      <c r="BY210" s="52">
        <f>IF(Testing!E210="MT_LB",1,0)</f>
        <v>0</v>
      </c>
      <c r="BZ210" s="52">
        <f>IF(Testing!E210="Pantsir-S1",1,0)</f>
        <v>0</v>
      </c>
      <c r="CA210" s="52">
        <f>IF(Testing!E210="Rs-24",1,0)</f>
        <v>0</v>
      </c>
      <c r="CB210" s="52">
        <f>IF(Testing!E210="T-14",1,0)</f>
        <v>0</v>
      </c>
      <c r="CC210" s="52">
        <f>IF(Testing!E210="T-62",1,0)</f>
        <v>0</v>
      </c>
      <c r="CD210" s="52">
        <f>IF(Testing!E210="T-64",1,0)</f>
        <v>0</v>
      </c>
      <c r="CE210" s="52">
        <f>IF(Testing!E210="T-72",1,0)</f>
        <v>0</v>
      </c>
      <c r="CF210" s="52">
        <f>IF(Testing!E210="T-80",1,0)</f>
        <v>1</v>
      </c>
      <c r="CG210" s="52">
        <f>IF(Testing!E210="T-90",1,0)</f>
        <v>0</v>
      </c>
      <c r="CH210" s="52">
        <f>IF(Testing!E210="Tornado",1,0)</f>
        <v>0</v>
      </c>
      <c r="CI210" s="52">
        <f>IF(Testing!E210="TOS-1",1,0)</f>
        <v>0</v>
      </c>
    </row>
    <row r="211" spans="1:87" ht="15">
      <c r="A211" s="49" t="s">
        <v>1793</v>
      </c>
      <c r="B211" s="50">
        <v>1</v>
      </c>
      <c r="C211" s="50">
        <v>0</v>
      </c>
      <c r="D211" s="50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1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  <c r="AC211" s="51">
        <v>0</v>
      </c>
      <c r="AD211" s="51">
        <v>0</v>
      </c>
      <c r="AE211" s="51">
        <v>0</v>
      </c>
      <c r="AF211" s="51">
        <v>1</v>
      </c>
      <c r="AG211" s="51">
        <v>0</v>
      </c>
      <c r="AH211" s="52">
        <f>IF(Testing!D211="Tank",1,0)</f>
        <v>1</v>
      </c>
      <c r="AI211" s="52">
        <f>IF(Testing!D211="BMP",1,0)</f>
        <v>0</v>
      </c>
      <c r="AJ211" s="52">
        <f>IF(Testing!D211="BTR",1,0)</f>
        <v>0</v>
      </c>
      <c r="AK211" s="52">
        <f>IF(Testing!D211="Self Propelled Artillery",1,0)</f>
        <v>0</v>
      </c>
      <c r="AL211" s="53">
        <f>IF(Testing!D211="Air Defense",1,0)</f>
        <v>0</v>
      </c>
      <c r="AM211" s="53">
        <f>IF(Testing!D211="MT_LB",1,0)</f>
        <v>0</v>
      </c>
      <c r="AN211" s="52">
        <f>IF(Testing!D211="BMD",1,0)</f>
        <v>0</v>
      </c>
      <c r="AO211" s="52">
        <f>IF('Course-Grain Only Test'!C211="Tank",1,0)</f>
        <v>1</v>
      </c>
      <c r="AP211" s="52">
        <f>IF('Course-Grain Only Test'!C211="BMP",1,0)</f>
        <v>0</v>
      </c>
      <c r="AQ211" s="52">
        <f>IF('Course-Grain Only Test'!C211="BTR",1,0)</f>
        <v>0</v>
      </c>
      <c r="AR211" s="52">
        <f>IF('Course-Grain Only Test'!C211="Self Propelled Artillery",1,0)</f>
        <v>0</v>
      </c>
      <c r="AS211" s="52">
        <f>IF('Course-Grain Only Test'!C211="Air Defense",1,0)</f>
        <v>0</v>
      </c>
      <c r="AT211" s="52">
        <f>IF('Course-Grain Only Test'!C211="MT_LB",1,0)</f>
        <v>0</v>
      </c>
      <c r="AU211" s="52">
        <f>IF('Course-Grain Only Test'!C211="BMD",1,0)</f>
        <v>0</v>
      </c>
      <c r="AV211" s="52">
        <v>1</v>
      </c>
      <c r="AW211" s="52">
        <v>1</v>
      </c>
      <c r="AX211" s="52">
        <v>1</v>
      </c>
      <c r="AY211" s="52">
        <f t="shared" si="0"/>
        <v>0</v>
      </c>
      <c r="AZ211" s="52">
        <v>0</v>
      </c>
      <c r="BA211" s="52">
        <v>0</v>
      </c>
      <c r="BB211" s="52">
        <v>0</v>
      </c>
      <c r="BC211" s="52">
        <v>1</v>
      </c>
      <c r="BD211" s="52">
        <v>0</v>
      </c>
      <c r="BE211" s="52">
        <f>IF(AND(Testing!D211 = "Tank", 'Course-Grain Only Test'!C211 &lt;&gt; "Tank"),1,0)</f>
        <v>0</v>
      </c>
      <c r="BF211" s="52">
        <f>IF(AND(Testing!D211 = "BMP", 'Course-Grain Only Test'!C211 &lt;&gt; "BMP"),1,0)</f>
        <v>0</v>
      </c>
      <c r="BG211" s="52">
        <f>IF(AND(Testing!D211 = "BTR", 'Course-Grain Only Test'!C211 &lt;&gt; "BTR"),1,0)</f>
        <v>0</v>
      </c>
      <c r="BH211" s="52">
        <f>IF(AND(Testing!D211 = "Self Propelled Artilley", 'Course-Grain Only Test'!C211 &lt;&gt; "Self Propelled Artillery"),1,0)</f>
        <v>0</v>
      </c>
      <c r="BI211" s="52">
        <f>IF(AND(Testing!D211 = "Air Defense", 'Course-Grain Only Test'!C211 &lt;&gt; "Air Defense"),1,0)</f>
        <v>0</v>
      </c>
      <c r="BJ211" s="52">
        <f>IF(AND(Testing!D211 = "MT_LB", 'Course-Grain Only Test'!C211 &lt;&gt; "MT_LB"),1,0)</f>
        <v>0</v>
      </c>
      <c r="BK211" s="52">
        <f>IF(AND(Testing!D211 = "BMD", 'Course-Grain Only Test'!C211 &lt;&gt; "BMD"),1,0)</f>
        <v>0</v>
      </c>
      <c r="BL211" s="52">
        <f>IF(Testing!E211="2S19_MSTA",1,0)</f>
        <v>0</v>
      </c>
      <c r="BM211" s="54">
        <f>IF(Testing!E211="30N6E",1,0)</f>
        <v>0</v>
      </c>
      <c r="BN211" s="52">
        <f>IF(Testing!E211="BM-30",1,0)</f>
        <v>0</v>
      </c>
      <c r="BO211" s="52">
        <f>IF(Testing!E211="BMD",1,0)</f>
        <v>0</v>
      </c>
      <c r="BP211" s="52">
        <f>IF(Testing!E211="BMP-1",1,0)</f>
        <v>0</v>
      </c>
      <c r="BQ211" s="52">
        <f>IF(Testing!E211="BMP-2",1,0)</f>
        <v>0</v>
      </c>
      <c r="BR211" s="52">
        <f>IF(Testing!E211="BMP-T15",1,0)</f>
        <v>0</v>
      </c>
      <c r="BS211" s="54">
        <f>IF(Testing!E211="BRDM",1,0)</f>
        <v>0</v>
      </c>
      <c r="BT211" s="54">
        <f>IF(Testing!E211="BTR-60",1,0)</f>
        <v>0</v>
      </c>
      <c r="BU211" s="52">
        <f>IF(Testing!E211="BTR-70",1,0)</f>
        <v>0</v>
      </c>
      <c r="BV211" s="52">
        <f>IF(Testing!E211="BTR-80",1,0)</f>
        <v>0</v>
      </c>
      <c r="BW211" s="52">
        <f>IF(Testing!E211="D-30",1,0)</f>
        <v>0</v>
      </c>
      <c r="BX211" s="52">
        <f>IF(Testing!E211="Iskander",1,0)</f>
        <v>0</v>
      </c>
      <c r="BY211" s="52">
        <f>IF(Testing!E211="MT_LB",1,0)</f>
        <v>0</v>
      </c>
      <c r="BZ211" s="52">
        <f>IF(Testing!E211="Pantsir-S1",1,0)</f>
        <v>0</v>
      </c>
      <c r="CA211" s="52">
        <f>IF(Testing!E211="Rs-24",1,0)</f>
        <v>0</v>
      </c>
      <c r="CB211" s="52">
        <f>IF(Testing!E211="T-14",1,0)</f>
        <v>0</v>
      </c>
      <c r="CC211" s="52">
        <f>IF(Testing!E211="T-62",1,0)</f>
        <v>0</v>
      </c>
      <c r="CD211" s="52">
        <f>IF(Testing!E211="T-64",1,0)</f>
        <v>0</v>
      </c>
      <c r="CE211" s="52">
        <f>IF(Testing!E211="T-72",1,0)</f>
        <v>0</v>
      </c>
      <c r="CF211" s="52">
        <f>IF(Testing!E211="T-80",1,0)</f>
        <v>1</v>
      </c>
      <c r="CG211" s="52">
        <f>IF(Testing!E211="T-90",1,0)</f>
        <v>0</v>
      </c>
      <c r="CH211" s="52">
        <f>IF(Testing!E211="Tornado",1,0)</f>
        <v>0</v>
      </c>
      <c r="CI211" s="52">
        <f>IF(Testing!E211="TOS-1",1,0)</f>
        <v>0</v>
      </c>
    </row>
    <row r="212" spans="1:87" ht="15">
      <c r="A212" s="49" t="s">
        <v>1794</v>
      </c>
      <c r="B212" s="50">
        <v>1</v>
      </c>
      <c r="C212" s="50">
        <v>0</v>
      </c>
      <c r="D212" s="50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1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  <c r="AC212" s="51">
        <v>0</v>
      </c>
      <c r="AD212" s="51">
        <v>0</v>
      </c>
      <c r="AE212" s="51">
        <v>0</v>
      </c>
      <c r="AF212" s="51">
        <v>1</v>
      </c>
      <c r="AG212" s="51">
        <v>0</v>
      </c>
      <c r="AH212" s="52">
        <f>IF(Testing!D212="Tank",1,0)</f>
        <v>1</v>
      </c>
      <c r="AI212" s="52">
        <f>IF(Testing!D212="BMP",1,0)</f>
        <v>0</v>
      </c>
      <c r="AJ212" s="52">
        <f>IF(Testing!D212="BTR",1,0)</f>
        <v>0</v>
      </c>
      <c r="AK212" s="52">
        <f>IF(Testing!D212="Self Propelled Artillery",1,0)</f>
        <v>0</v>
      </c>
      <c r="AL212" s="53">
        <f>IF(Testing!D212="Air Defense",1,0)</f>
        <v>0</v>
      </c>
      <c r="AM212" s="53">
        <f>IF(Testing!D212="MT_LB",1,0)</f>
        <v>0</v>
      </c>
      <c r="AN212" s="52">
        <f>IF(Testing!D212="BMD",1,0)</f>
        <v>0</v>
      </c>
      <c r="AO212" s="52">
        <f>IF('Course-Grain Only Test'!C212="Tank",1,0)</f>
        <v>1</v>
      </c>
      <c r="AP212" s="52">
        <f>IF('Course-Grain Only Test'!C212="BMP",1,0)</f>
        <v>0</v>
      </c>
      <c r="AQ212" s="52">
        <f>IF('Course-Grain Only Test'!C212="BTR",1,0)</f>
        <v>0</v>
      </c>
      <c r="AR212" s="52">
        <f>IF('Course-Grain Only Test'!C212="Self Propelled Artillery",1,0)</f>
        <v>0</v>
      </c>
      <c r="AS212" s="52">
        <f>IF('Course-Grain Only Test'!C212="Air Defense",1,0)</f>
        <v>0</v>
      </c>
      <c r="AT212" s="52">
        <f>IF('Course-Grain Only Test'!C212="MT_LB",1,0)</f>
        <v>0</v>
      </c>
      <c r="AU212" s="52">
        <f>IF('Course-Grain Only Test'!C212="BMD",1,0)</f>
        <v>0</v>
      </c>
      <c r="AV212" s="52">
        <v>1</v>
      </c>
      <c r="AW212" s="52">
        <v>1</v>
      </c>
      <c r="AX212" s="52">
        <v>1</v>
      </c>
      <c r="AY212" s="52">
        <f t="shared" si="0"/>
        <v>0</v>
      </c>
      <c r="AZ212" s="52">
        <v>0</v>
      </c>
      <c r="BA212" s="52">
        <v>0</v>
      </c>
      <c r="BB212" s="52">
        <v>0</v>
      </c>
      <c r="BC212" s="52">
        <v>0</v>
      </c>
      <c r="BD212" s="52">
        <v>0</v>
      </c>
      <c r="BE212" s="52">
        <f>IF(AND(Testing!D212 = "Tank", 'Course-Grain Only Test'!C212 &lt;&gt; "Tank"),1,0)</f>
        <v>0</v>
      </c>
      <c r="BF212" s="52">
        <f>IF(AND(Testing!D212 = "BMP", 'Course-Grain Only Test'!C212 &lt;&gt; "BMP"),1,0)</f>
        <v>0</v>
      </c>
      <c r="BG212" s="52">
        <f>IF(AND(Testing!D212 = "BTR", 'Course-Grain Only Test'!C212 &lt;&gt; "BTR"),1,0)</f>
        <v>0</v>
      </c>
      <c r="BH212" s="52">
        <f>IF(AND(Testing!D212 = "Self Propelled Artilley", 'Course-Grain Only Test'!C212 &lt;&gt; "Self Propelled Artillery"),1,0)</f>
        <v>0</v>
      </c>
      <c r="BI212" s="52">
        <f>IF(AND(Testing!D212 = "Air Defense", 'Course-Grain Only Test'!C212 &lt;&gt; "Air Defense"),1,0)</f>
        <v>0</v>
      </c>
      <c r="BJ212" s="52">
        <f>IF(AND(Testing!D212 = "MT_LB", 'Course-Grain Only Test'!C212 &lt;&gt; "MT_LB"),1,0)</f>
        <v>0</v>
      </c>
      <c r="BK212" s="52">
        <f>IF(AND(Testing!D212 = "BMD", 'Course-Grain Only Test'!C212 &lt;&gt; "BMD"),1,0)</f>
        <v>0</v>
      </c>
      <c r="BL212" s="52">
        <f>IF(Testing!E212="2S19_MSTA",1,0)</f>
        <v>0</v>
      </c>
      <c r="BM212" s="54">
        <f>IF(Testing!E212="30N6E",1,0)</f>
        <v>0</v>
      </c>
      <c r="BN212" s="52">
        <f>IF(Testing!E212="BM-30",1,0)</f>
        <v>0</v>
      </c>
      <c r="BO212" s="52">
        <f>IF(Testing!E212="BMD",1,0)</f>
        <v>0</v>
      </c>
      <c r="BP212" s="52">
        <f>IF(Testing!E212="BMP-1",1,0)</f>
        <v>0</v>
      </c>
      <c r="BQ212" s="52">
        <f>IF(Testing!E212="BMP-2",1,0)</f>
        <v>0</v>
      </c>
      <c r="BR212" s="52">
        <f>IF(Testing!E212="BMP-T15",1,0)</f>
        <v>0</v>
      </c>
      <c r="BS212" s="54">
        <f>IF(Testing!E212="BRDM",1,0)</f>
        <v>0</v>
      </c>
      <c r="BT212" s="54">
        <f>IF(Testing!E212="BTR-60",1,0)</f>
        <v>0</v>
      </c>
      <c r="BU212" s="52">
        <f>IF(Testing!E212="BTR-70",1,0)</f>
        <v>0</v>
      </c>
      <c r="BV212" s="52">
        <f>IF(Testing!E212="BTR-80",1,0)</f>
        <v>0</v>
      </c>
      <c r="BW212" s="52">
        <f>IF(Testing!E212="D-30",1,0)</f>
        <v>0</v>
      </c>
      <c r="BX212" s="52">
        <f>IF(Testing!E212="Iskander",1,0)</f>
        <v>0</v>
      </c>
      <c r="BY212" s="52">
        <f>IF(Testing!E212="MT_LB",1,0)</f>
        <v>0</v>
      </c>
      <c r="BZ212" s="52">
        <f>IF(Testing!E212="Pantsir-S1",1,0)</f>
        <v>0</v>
      </c>
      <c r="CA212" s="52">
        <f>IF(Testing!E212="Rs-24",1,0)</f>
        <v>0</v>
      </c>
      <c r="CB212" s="52">
        <f>IF(Testing!E212="T-14",1,0)</f>
        <v>0</v>
      </c>
      <c r="CC212" s="52">
        <f>IF(Testing!E212="T-62",1,0)</f>
        <v>0</v>
      </c>
      <c r="CD212" s="52">
        <f>IF(Testing!E212="T-64",1,0)</f>
        <v>0</v>
      </c>
      <c r="CE212" s="52">
        <f>IF(Testing!E212="T-72",1,0)</f>
        <v>0</v>
      </c>
      <c r="CF212" s="52">
        <f>IF(Testing!E212="T-80",1,0)</f>
        <v>1</v>
      </c>
      <c r="CG212" s="52">
        <f>IF(Testing!E212="T-90",1,0)</f>
        <v>0</v>
      </c>
      <c r="CH212" s="52">
        <f>IF(Testing!E212="Tornado",1,0)</f>
        <v>0</v>
      </c>
      <c r="CI212" s="52">
        <f>IF(Testing!E212="TOS-1",1,0)</f>
        <v>0</v>
      </c>
    </row>
    <row r="213" spans="1:87" ht="15">
      <c r="A213" s="49" t="s">
        <v>1795</v>
      </c>
      <c r="B213" s="50">
        <v>1</v>
      </c>
      <c r="C213" s="50">
        <v>0</v>
      </c>
      <c r="D213" s="50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1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  <c r="AC213" s="51">
        <v>0</v>
      </c>
      <c r="AD213" s="51">
        <v>0</v>
      </c>
      <c r="AE213" s="51">
        <v>0</v>
      </c>
      <c r="AF213" s="51">
        <v>1</v>
      </c>
      <c r="AG213" s="51">
        <v>0</v>
      </c>
      <c r="AH213" s="52">
        <f>IF(Testing!D213="Tank",1,0)</f>
        <v>1</v>
      </c>
      <c r="AI213" s="52">
        <f>IF(Testing!D213="BMP",1,0)</f>
        <v>0</v>
      </c>
      <c r="AJ213" s="52">
        <f>IF(Testing!D213="BTR",1,0)</f>
        <v>0</v>
      </c>
      <c r="AK213" s="52">
        <f>IF(Testing!D213="Self Propelled Artillery",1,0)</f>
        <v>0</v>
      </c>
      <c r="AL213" s="53">
        <f>IF(Testing!D213="Air Defense",1,0)</f>
        <v>0</v>
      </c>
      <c r="AM213" s="53">
        <f>IF(Testing!D213="MT_LB",1,0)</f>
        <v>0</v>
      </c>
      <c r="AN213" s="52">
        <f>IF(Testing!D213="BMD",1,0)</f>
        <v>0</v>
      </c>
      <c r="AO213" s="52">
        <f>IF('Course-Grain Only Test'!C213="Tank",1,0)</f>
        <v>1</v>
      </c>
      <c r="AP213" s="52">
        <f>IF('Course-Grain Only Test'!C213="BMP",1,0)</f>
        <v>0</v>
      </c>
      <c r="AQ213" s="52">
        <f>IF('Course-Grain Only Test'!C213="BTR",1,0)</f>
        <v>0</v>
      </c>
      <c r="AR213" s="52">
        <f>IF('Course-Grain Only Test'!C213="Self Propelled Artillery",1,0)</f>
        <v>0</v>
      </c>
      <c r="AS213" s="52">
        <f>IF('Course-Grain Only Test'!C213="Air Defense",1,0)</f>
        <v>0</v>
      </c>
      <c r="AT213" s="52">
        <f>IF('Course-Grain Only Test'!C213="MT_LB",1,0)</f>
        <v>0</v>
      </c>
      <c r="AU213" s="52">
        <f>IF('Course-Grain Only Test'!C213="BMD",1,0)</f>
        <v>0</v>
      </c>
      <c r="AV213" s="52">
        <v>1</v>
      </c>
      <c r="AW213" s="52">
        <v>1</v>
      </c>
      <c r="AX213" s="52">
        <v>1</v>
      </c>
      <c r="AY213" s="52">
        <f t="shared" si="0"/>
        <v>0</v>
      </c>
      <c r="AZ213" s="52">
        <v>0</v>
      </c>
      <c r="BA213" s="52">
        <v>0</v>
      </c>
      <c r="BB213" s="52">
        <v>0</v>
      </c>
      <c r="BC213" s="52">
        <v>0</v>
      </c>
      <c r="BD213" s="52">
        <v>0</v>
      </c>
      <c r="BE213" s="52">
        <f>IF(AND(Testing!D213 = "Tank", 'Course-Grain Only Test'!C213 &lt;&gt; "Tank"),1,0)</f>
        <v>0</v>
      </c>
      <c r="BF213" s="52">
        <f>IF(AND(Testing!D213 = "BMP", 'Course-Grain Only Test'!C213 &lt;&gt; "BMP"),1,0)</f>
        <v>0</v>
      </c>
      <c r="BG213" s="52">
        <f>IF(AND(Testing!D213 = "BTR", 'Course-Grain Only Test'!C213 &lt;&gt; "BTR"),1,0)</f>
        <v>0</v>
      </c>
      <c r="BH213" s="52">
        <f>IF(AND(Testing!D213 = "Self Propelled Artilley", 'Course-Grain Only Test'!C213 &lt;&gt; "Self Propelled Artillery"),1,0)</f>
        <v>0</v>
      </c>
      <c r="BI213" s="52">
        <f>IF(AND(Testing!D213 = "Air Defense", 'Course-Grain Only Test'!C213 &lt;&gt; "Air Defense"),1,0)</f>
        <v>0</v>
      </c>
      <c r="BJ213" s="52">
        <f>IF(AND(Testing!D213 = "MT_LB", 'Course-Grain Only Test'!C213 &lt;&gt; "MT_LB"),1,0)</f>
        <v>0</v>
      </c>
      <c r="BK213" s="52">
        <f>IF(AND(Testing!D213 = "BMD", 'Course-Grain Only Test'!C213 &lt;&gt; "BMD"),1,0)</f>
        <v>0</v>
      </c>
      <c r="BL213" s="52">
        <f>IF(Testing!E213="2S19_MSTA",1,0)</f>
        <v>0</v>
      </c>
      <c r="BM213" s="54">
        <f>IF(Testing!E213="30N6E",1,0)</f>
        <v>0</v>
      </c>
      <c r="BN213" s="52">
        <f>IF(Testing!E213="BM-30",1,0)</f>
        <v>0</v>
      </c>
      <c r="BO213" s="52">
        <f>IF(Testing!E213="BMD",1,0)</f>
        <v>0</v>
      </c>
      <c r="BP213" s="52">
        <f>IF(Testing!E213="BMP-1",1,0)</f>
        <v>0</v>
      </c>
      <c r="BQ213" s="52">
        <f>IF(Testing!E213="BMP-2",1,0)</f>
        <v>0</v>
      </c>
      <c r="BR213" s="52">
        <f>IF(Testing!E213="BMP-T15",1,0)</f>
        <v>0</v>
      </c>
      <c r="BS213" s="54">
        <f>IF(Testing!E213="BRDM",1,0)</f>
        <v>0</v>
      </c>
      <c r="BT213" s="54">
        <f>IF(Testing!E213="BTR-60",1,0)</f>
        <v>0</v>
      </c>
      <c r="BU213" s="52">
        <f>IF(Testing!E213="BTR-70",1,0)</f>
        <v>0</v>
      </c>
      <c r="BV213" s="52">
        <f>IF(Testing!E213="BTR-80",1,0)</f>
        <v>0</v>
      </c>
      <c r="BW213" s="52">
        <f>IF(Testing!E213="D-30",1,0)</f>
        <v>0</v>
      </c>
      <c r="BX213" s="52">
        <f>IF(Testing!E213="Iskander",1,0)</f>
        <v>0</v>
      </c>
      <c r="BY213" s="52">
        <f>IF(Testing!E213="MT_LB",1,0)</f>
        <v>0</v>
      </c>
      <c r="BZ213" s="52">
        <f>IF(Testing!E213="Pantsir-S1",1,0)</f>
        <v>0</v>
      </c>
      <c r="CA213" s="52">
        <f>IF(Testing!E213="Rs-24",1,0)</f>
        <v>0</v>
      </c>
      <c r="CB213" s="52">
        <f>IF(Testing!E213="T-14",1,0)</f>
        <v>0</v>
      </c>
      <c r="CC213" s="52">
        <f>IF(Testing!E213="T-62",1,0)</f>
        <v>0</v>
      </c>
      <c r="CD213" s="52">
        <f>IF(Testing!E213="T-64",1,0)</f>
        <v>0</v>
      </c>
      <c r="CE213" s="52">
        <f>IF(Testing!E213="T-72",1,0)</f>
        <v>0</v>
      </c>
      <c r="CF213" s="52">
        <f>IF(Testing!E213="T-80",1,0)</f>
        <v>1</v>
      </c>
      <c r="CG213" s="52">
        <f>IF(Testing!E213="T-90",1,0)</f>
        <v>0</v>
      </c>
      <c r="CH213" s="52">
        <f>IF(Testing!E213="Tornado",1,0)</f>
        <v>0</v>
      </c>
      <c r="CI213" s="52">
        <f>IF(Testing!E213="TOS-1",1,0)</f>
        <v>0</v>
      </c>
    </row>
    <row r="214" spans="1:87" ht="15">
      <c r="A214" s="49" t="s">
        <v>1796</v>
      </c>
      <c r="B214" s="50">
        <v>0</v>
      </c>
      <c r="C214" s="50">
        <v>0</v>
      </c>
      <c r="D214" s="50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1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  <c r="AC214" s="51">
        <v>0</v>
      </c>
      <c r="AD214" s="51">
        <v>0</v>
      </c>
      <c r="AE214" s="51">
        <v>0</v>
      </c>
      <c r="AF214" s="51">
        <v>0</v>
      </c>
      <c r="AG214" s="51">
        <v>1</v>
      </c>
      <c r="AH214" s="52">
        <f>IF(Testing!D214="Tank",1,0)</f>
        <v>1</v>
      </c>
      <c r="AI214" s="52">
        <f>IF(Testing!D214="BMP",1,0)</f>
        <v>0</v>
      </c>
      <c r="AJ214" s="52">
        <f>IF(Testing!D214="BTR",1,0)</f>
        <v>0</v>
      </c>
      <c r="AK214" s="52">
        <f>IF(Testing!D214="Self Propelled Artillery",1,0)</f>
        <v>0</v>
      </c>
      <c r="AL214" s="53">
        <f>IF(Testing!D214="Air Defense",1,0)</f>
        <v>0</v>
      </c>
      <c r="AM214" s="53">
        <f>IF(Testing!D214="MT_LB",1,0)</f>
        <v>0</v>
      </c>
      <c r="AN214" s="52">
        <f>IF(Testing!D214="BMD",1,0)</f>
        <v>0</v>
      </c>
      <c r="AO214" s="52">
        <f>IF('Course-Grain Only Test'!C214="Tank",1,0)</f>
        <v>1</v>
      </c>
      <c r="AP214" s="52">
        <f>IF('Course-Grain Only Test'!C214="BMP",1,0)</f>
        <v>0</v>
      </c>
      <c r="AQ214" s="52">
        <f>IF('Course-Grain Only Test'!C214="BTR",1,0)</f>
        <v>0</v>
      </c>
      <c r="AR214" s="52">
        <f>IF('Course-Grain Only Test'!C214="Self Propelled Artillery",1,0)</f>
        <v>0</v>
      </c>
      <c r="AS214" s="52">
        <f>IF('Course-Grain Only Test'!C214="Air Defense",1,0)</f>
        <v>0</v>
      </c>
      <c r="AT214" s="52">
        <f>IF('Course-Grain Only Test'!C214="MT_LB",1,0)</f>
        <v>0</v>
      </c>
      <c r="AU214" s="52">
        <f>IF('Course-Grain Only Test'!C214="BMD",1,0)</f>
        <v>0</v>
      </c>
      <c r="AV214" s="52">
        <v>1</v>
      </c>
      <c r="AW214" s="52">
        <v>0</v>
      </c>
      <c r="AX214" s="52">
        <v>1</v>
      </c>
      <c r="AY214" s="52">
        <f t="shared" si="0"/>
        <v>1</v>
      </c>
      <c r="AZ214" s="52">
        <v>0</v>
      </c>
      <c r="BA214" s="52">
        <v>0</v>
      </c>
      <c r="BB214" s="52">
        <v>0</v>
      </c>
      <c r="BC214" s="52">
        <v>0</v>
      </c>
      <c r="BD214" s="52">
        <v>0</v>
      </c>
      <c r="BE214" s="52">
        <f>IF(AND(Testing!D214 = "Tank", 'Course-Grain Only Test'!C214 &lt;&gt; "Tank"),1,0)</f>
        <v>0</v>
      </c>
      <c r="BF214" s="52">
        <f>IF(AND(Testing!D214 = "BMP", 'Course-Grain Only Test'!C214 &lt;&gt; "BMP"),1,0)</f>
        <v>0</v>
      </c>
      <c r="BG214" s="52">
        <f>IF(AND(Testing!D214 = "BTR", 'Course-Grain Only Test'!C214 &lt;&gt; "BTR"),1,0)</f>
        <v>0</v>
      </c>
      <c r="BH214" s="52">
        <f>IF(AND(Testing!D214 = "Self Propelled Artilley", 'Course-Grain Only Test'!C214 &lt;&gt; "Self Propelled Artillery"),1,0)</f>
        <v>0</v>
      </c>
      <c r="BI214" s="52">
        <f>IF(AND(Testing!D214 = "Air Defense", 'Course-Grain Only Test'!C214 &lt;&gt; "Air Defense"),1,0)</f>
        <v>0</v>
      </c>
      <c r="BJ214" s="52">
        <f>IF(AND(Testing!D214 = "MT_LB", 'Course-Grain Only Test'!C214 &lt;&gt; "MT_LB"),1,0)</f>
        <v>0</v>
      </c>
      <c r="BK214" s="52">
        <f>IF(AND(Testing!D214 = "BMD", 'Course-Grain Only Test'!C214 &lt;&gt; "BMD"),1,0)</f>
        <v>0</v>
      </c>
      <c r="BL214" s="52">
        <f>IF(Testing!E214="2S19_MSTA",1,0)</f>
        <v>0</v>
      </c>
      <c r="BM214" s="54">
        <f>IF(Testing!E214="30N6E",1,0)</f>
        <v>0</v>
      </c>
      <c r="BN214" s="52">
        <f>IF(Testing!E214="BM-30",1,0)</f>
        <v>0</v>
      </c>
      <c r="BO214" s="52">
        <f>IF(Testing!E214="BMD",1,0)</f>
        <v>0</v>
      </c>
      <c r="BP214" s="52">
        <f>IF(Testing!E214="BMP-1",1,0)</f>
        <v>0</v>
      </c>
      <c r="BQ214" s="52">
        <f>IF(Testing!E214="BMP-2",1,0)</f>
        <v>0</v>
      </c>
      <c r="BR214" s="52">
        <f>IF(Testing!E214="BMP-T15",1,0)</f>
        <v>0</v>
      </c>
      <c r="BS214" s="54">
        <f>IF(Testing!E214="BRDM",1,0)</f>
        <v>0</v>
      </c>
      <c r="BT214" s="54">
        <f>IF(Testing!E214="BTR-60",1,0)</f>
        <v>0</v>
      </c>
      <c r="BU214" s="52">
        <f>IF(Testing!E214="BTR-70",1,0)</f>
        <v>0</v>
      </c>
      <c r="BV214" s="52">
        <f>IF(Testing!E214="BTR-80",1,0)</f>
        <v>0</v>
      </c>
      <c r="BW214" s="52">
        <f>IF(Testing!E214="D-30",1,0)</f>
        <v>0</v>
      </c>
      <c r="BX214" s="52">
        <f>IF(Testing!E214="Iskander",1,0)</f>
        <v>0</v>
      </c>
      <c r="BY214" s="52">
        <f>IF(Testing!E214="MT_LB",1,0)</f>
        <v>0</v>
      </c>
      <c r="BZ214" s="52">
        <f>IF(Testing!E214="Pantsir-S1",1,0)</f>
        <v>0</v>
      </c>
      <c r="CA214" s="52">
        <f>IF(Testing!E214="Rs-24",1,0)</f>
        <v>0</v>
      </c>
      <c r="CB214" s="52">
        <f>IF(Testing!E214="T-14",1,0)</f>
        <v>0</v>
      </c>
      <c r="CC214" s="52">
        <f>IF(Testing!E214="T-62",1,0)</f>
        <v>0</v>
      </c>
      <c r="CD214" s="52">
        <f>IF(Testing!E214="T-64",1,0)</f>
        <v>1</v>
      </c>
      <c r="CE214" s="52">
        <f>IF(Testing!E214="T-72",1,0)</f>
        <v>0</v>
      </c>
      <c r="CF214" s="52">
        <f>IF(Testing!E214="T-80",1,0)</f>
        <v>0</v>
      </c>
      <c r="CG214" s="52">
        <f>IF(Testing!E214="T-90",1,0)</f>
        <v>0</v>
      </c>
      <c r="CH214" s="52">
        <f>IF(Testing!E214="Tornado",1,0)</f>
        <v>0</v>
      </c>
      <c r="CI214" s="52">
        <f>IF(Testing!E214="TOS-1",1,0)</f>
        <v>0</v>
      </c>
    </row>
    <row r="215" spans="1:87" ht="15">
      <c r="A215" s="49" t="s">
        <v>1797</v>
      </c>
      <c r="B215" s="50">
        <v>1</v>
      </c>
      <c r="C215" s="50">
        <v>0</v>
      </c>
      <c r="D215" s="50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1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  <c r="AC215" s="51">
        <v>0</v>
      </c>
      <c r="AD215" s="51">
        <v>0</v>
      </c>
      <c r="AE215" s="51">
        <v>0</v>
      </c>
      <c r="AF215" s="51">
        <v>0</v>
      </c>
      <c r="AG215" s="51">
        <v>1</v>
      </c>
      <c r="AH215" s="52">
        <f>IF(Testing!D215="Tank",1,0)</f>
        <v>1</v>
      </c>
      <c r="AI215" s="52">
        <f>IF(Testing!D215="BMP",1,0)</f>
        <v>0</v>
      </c>
      <c r="AJ215" s="52">
        <f>IF(Testing!D215="BTR",1,0)</f>
        <v>0</v>
      </c>
      <c r="AK215" s="52">
        <f>IF(Testing!D215="Self Propelled Artillery",1,0)</f>
        <v>0</v>
      </c>
      <c r="AL215" s="53">
        <f>IF(Testing!D215="Air Defense",1,0)</f>
        <v>0</v>
      </c>
      <c r="AM215" s="53">
        <f>IF(Testing!D215="MT_LB",1,0)</f>
        <v>0</v>
      </c>
      <c r="AN215" s="52">
        <f>IF(Testing!D215="BMD",1,0)</f>
        <v>0</v>
      </c>
      <c r="AO215" s="52">
        <f>IF('Course-Grain Only Test'!C215="Tank",1,0)</f>
        <v>1</v>
      </c>
      <c r="AP215" s="52">
        <f>IF('Course-Grain Only Test'!C215="BMP",1,0)</f>
        <v>0</v>
      </c>
      <c r="AQ215" s="52">
        <f>IF('Course-Grain Only Test'!C215="BTR",1,0)</f>
        <v>0</v>
      </c>
      <c r="AR215" s="52">
        <f>IF('Course-Grain Only Test'!C215="Self Propelled Artillery",1,0)</f>
        <v>0</v>
      </c>
      <c r="AS215" s="52">
        <f>IF('Course-Grain Only Test'!C215="Air Defense",1,0)</f>
        <v>0</v>
      </c>
      <c r="AT215" s="52">
        <f>IF('Course-Grain Only Test'!C215="MT_LB",1,0)</f>
        <v>0</v>
      </c>
      <c r="AU215" s="52">
        <f>IF('Course-Grain Only Test'!C215="BMD",1,0)</f>
        <v>0</v>
      </c>
      <c r="AV215" s="52">
        <v>1</v>
      </c>
      <c r="AW215" s="52">
        <v>1</v>
      </c>
      <c r="AX215" s="52">
        <v>1</v>
      </c>
      <c r="AY215" s="52">
        <f t="shared" si="0"/>
        <v>0</v>
      </c>
      <c r="AZ215" s="52">
        <v>0</v>
      </c>
      <c r="BA215" s="52">
        <v>0</v>
      </c>
      <c r="BB215" s="52">
        <v>0</v>
      </c>
      <c r="BC215" s="52">
        <v>0</v>
      </c>
      <c r="BD215" s="52">
        <v>0</v>
      </c>
      <c r="BE215" s="52">
        <f>IF(AND(Testing!D215 = "Tank", 'Course-Grain Only Test'!C215 &lt;&gt; "Tank"),1,0)</f>
        <v>0</v>
      </c>
      <c r="BF215" s="52">
        <f>IF(AND(Testing!D215 = "BMP", 'Course-Grain Only Test'!C215 &lt;&gt; "BMP"),1,0)</f>
        <v>0</v>
      </c>
      <c r="BG215" s="52">
        <f>IF(AND(Testing!D215 = "BTR", 'Course-Grain Only Test'!C215 &lt;&gt; "BTR"),1,0)</f>
        <v>0</v>
      </c>
      <c r="BH215" s="52">
        <f>IF(AND(Testing!D215 = "Self Propelled Artilley", 'Course-Grain Only Test'!C215 &lt;&gt; "Self Propelled Artillery"),1,0)</f>
        <v>0</v>
      </c>
      <c r="BI215" s="52">
        <f>IF(AND(Testing!D215 = "Air Defense", 'Course-Grain Only Test'!C215 &lt;&gt; "Air Defense"),1,0)</f>
        <v>0</v>
      </c>
      <c r="BJ215" s="52">
        <f>IF(AND(Testing!D215 = "MT_LB", 'Course-Grain Only Test'!C215 &lt;&gt; "MT_LB"),1,0)</f>
        <v>0</v>
      </c>
      <c r="BK215" s="52">
        <f>IF(AND(Testing!D215 = "BMD", 'Course-Grain Only Test'!C215 &lt;&gt; "BMD"),1,0)</f>
        <v>0</v>
      </c>
      <c r="BL215" s="52">
        <f>IF(Testing!E215="2S19_MSTA",1,0)</f>
        <v>0</v>
      </c>
      <c r="BM215" s="54">
        <f>IF(Testing!E215="30N6E",1,0)</f>
        <v>0</v>
      </c>
      <c r="BN215" s="52">
        <f>IF(Testing!E215="BM-30",1,0)</f>
        <v>0</v>
      </c>
      <c r="BO215" s="52">
        <f>IF(Testing!E215="BMD",1,0)</f>
        <v>0</v>
      </c>
      <c r="BP215" s="52">
        <f>IF(Testing!E215="BMP-1",1,0)</f>
        <v>0</v>
      </c>
      <c r="BQ215" s="52">
        <f>IF(Testing!E215="BMP-2",1,0)</f>
        <v>0</v>
      </c>
      <c r="BR215" s="52">
        <f>IF(Testing!E215="BMP-T15",1,0)</f>
        <v>0</v>
      </c>
      <c r="BS215" s="54">
        <f>IF(Testing!E215="BRDM",1,0)</f>
        <v>0</v>
      </c>
      <c r="BT215" s="54">
        <f>IF(Testing!E215="BTR-60",1,0)</f>
        <v>0</v>
      </c>
      <c r="BU215" s="52">
        <f>IF(Testing!E215="BTR-70",1,0)</f>
        <v>0</v>
      </c>
      <c r="BV215" s="52">
        <f>IF(Testing!E215="BTR-80",1,0)</f>
        <v>0</v>
      </c>
      <c r="BW215" s="52">
        <f>IF(Testing!E215="D-30",1,0)</f>
        <v>0</v>
      </c>
      <c r="BX215" s="52">
        <f>IF(Testing!E215="Iskander",1,0)</f>
        <v>0</v>
      </c>
      <c r="BY215" s="52">
        <f>IF(Testing!E215="MT_LB",1,0)</f>
        <v>0</v>
      </c>
      <c r="BZ215" s="52">
        <f>IF(Testing!E215="Pantsir-S1",1,0)</f>
        <v>0</v>
      </c>
      <c r="CA215" s="52">
        <f>IF(Testing!E215="Rs-24",1,0)</f>
        <v>0</v>
      </c>
      <c r="CB215" s="52">
        <f>IF(Testing!E215="T-14",1,0)</f>
        <v>0</v>
      </c>
      <c r="CC215" s="52">
        <f>IF(Testing!E215="T-62",1,0)</f>
        <v>0</v>
      </c>
      <c r="CD215" s="52">
        <f>IF(Testing!E215="T-64",1,0)</f>
        <v>0</v>
      </c>
      <c r="CE215" s="52">
        <f>IF(Testing!E215="T-72",1,0)</f>
        <v>0</v>
      </c>
      <c r="CF215" s="52">
        <f>IF(Testing!E215="T-80",1,0)</f>
        <v>0</v>
      </c>
      <c r="CG215" s="52">
        <f>IF(Testing!E215="T-90",1,0)</f>
        <v>1</v>
      </c>
      <c r="CH215" s="52">
        <f>IF(Testing!E215="Tornado",1,0)</f>
        <v>0</v>
      </c>
      <c r="CI215" s="52">
        <f>IF(Testing!E215="TOS-1",1,0)</f>
        <v>0</v>
      </c>
    </row>
    <row r="216" spans="1:87" ht="15">
      <c r="A216" s="49" t="s">
        <v>1798</v>
      </c>
      <c r="B216" s="50">
        <v>1</v>
      </c>
      <c r="C216" s="50">
        <v>0</v>
      </c>
      <c r="D216" s="50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1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  <c r="AC216" s="51">
        <v>0</v>
      </c>
      <c r="AD216" s="51">
        <v>0</v>
      </c>
      <c r="AE216" s="51">
        <v>0</v>
      </c>
      <c r="AF216" s="51">
        <v>0</v>
      </c>
      <c r="AG216" s="51">
        <v>1</v>
      </c>
      <c r="AH216" s="52">
        <f>IF(Testing!D216="Tank",1,0)</f>
        <v>1</v>
      </c>
      <c r="AI216" s="52">
        <f>IF(Testing!D216="BMP",1,0)</f>
        <v>0</v>
      </c>
      <c r="AJ216" s="52">
        <f>IF(Testing!D216="BTR",1,0)</f>
        <v>0</v>
      </c>
      <c r="AK216" s="52">
        <f>IF(Testing!D216="Self Propelled Artillery",1,0)</f>
        <v>0</v>
      </c>
      <c r="AL216" s="53">
        <f>IF(Testing!D216="Air Defense",1,0)</f>
        <v>0</v>
      </c>
      <c r="AM216" s="53">
        <f>IF(Testing!D216="MT_LB",1,0)</f>
        <v>0</v>
      </c>
      <c r="AN216" s="52">
        <f>IF(Testing!D216="BMD",1,0)</f>
        <v>0</v>
      </c>
      <c r="AO216" s="52">
        <f>IF('Course-Grain Only Test'!C216="Tank",1,0)</f>
        <v>1</v>
      </c>
      <c r="AP216" s="52">
        <f>IF('Course-Grain Only Test'!C216="BMP",1,0)</f>
        <v>0</v>
      </c>
      <c r="AQ216" s="52">
        <f>IF('Course-Grain Only Test'!C216="BTR",1,0)</f>
        <v>0</v>
      </c>
      <c r="AR216" s="52">
        <f>IF('Course-Grain Only Test'!C216="Self Propelled Artillery",1,0)</f>
        <v>0</v>
      </c>
      <c r="AS216" s="52">
        <f>IF('Course-Grain Only Test'!C216="Air Defense",1,0)</f>
        <v>0</v>
      </c>
      <c r="AT216" s="52">
        <f>IF('Course-Grain Only Test'!C216="MT_LB",1,0)</f>
        <v>0</v>
      </c>
      <c r="AU216" s="52">
        <f>IF('Course-Grain Only Test'!C216="BMD",1,0)</f>
        <v>0</v>
      </c>
      <c r="AV216" s="52">
        <v>1</v>
      </c>
      <c r="AW216" s="52">
        <v>1</v>
      </c>
      <c r="AX216" s="52">
        <v>1</v>
      </c>
      <c r="AY216" s="52">
        <f t="shared" si="0"/>
        <v>0</v>
      </c>
      <c r="AZ216" s="52">
        <v>0</v>
      </c>
      <c r="BA216" s="52">
        <v>0</v>
      </c>
      <c r="BB216" s="52">
        <v>0</v>
      </c>
      <c r="BC216" s="52">
        <v>0</v>
      </c>
      <c r="BD216" s="52">
        <v>0</v>
      </c>
      <c r="BE216" s="52">
        <f>IF(AND(Testing!D216 = "Tank", 'Course-Grain Only Test'!C216 &lt;&gt; "Tank"),1,0)</f>
        <v>0</v>
      </c>
      <c r="BF216" s="52">
        <f>IF(AND(Testing!D216 = "BMP", 'Course-Grain Only Test'!C216 &lt;&gt; "BMP"),1,0)</f>
        <v>0</v>
      </c>
      <c r="BG216" s="52">
        <f>IF(AND(Testing!D216 = "BTR", 'Course-Grain Only Test'!C216 &lt;&gt; "BTR"),1,0)</f>
        <v>0</v>
      </c>
      <c r="BH216" s="52">
        <f>IF(AND(Testing!D216 = "Self Propelled Artilley", 'Course-Grain Only Test'!C216 &lt;&gt; "Self Propelled Artillery"),1,0)</f>
        <v>0</v>
      </c>
      <c r="BI216" s="52">
        <f>IF(AND(Testing!D216 = "Air Defense", 'Course-Grain Only Test'!C216 &lt;&gt; "Air Defense"),1,0)</f>
        <v>0</v>
      </c>
      <c r="BJ216" s="52">
        <f>IF(AND(Testing!D216 = "MT_LB", 'Course-Grain Only Test'!C216 &lt;&gt; "MT_LB"),1,0)</f>
        <v>0</v>
      </c>
      <c r="BK216" s="52">
        <f>IF(AND(Testing!D216 = "BMD", 'Course-Grain Only Test'!C216 &lt;&gt; "BMD"),1,0)</f>
        <v>0</v>
      </c>
      <c r="BL216" s="52">
        <f>IF(Testing!E216="2S19_MSTA",1,0)</f>
        <v>0</v>
      </c>
      <c r="BM216" s="54">
        <f>IF(Testing!E216="30N6E",1,0)</f>
        <v>0</v>
      </c>
      <c r="BN216" s="52">
        <f>IF(Testing!E216="BM-30",1,0)</f>
        <v>0</v>
      </c>
      <c r="BO216" s="52">
        <f>IF(Testing!E216="BMD",1,0)</f>
        <v>0</v>
      </c>
      <c r="BP216" s="52">
        <f>IF(Testing!E216="BMP-1",1,0)</f>
        <v>0</v>
      </c>
      <c r="BQ216" s="52">
        <f>IF(Testing!E216="BMP-2",1,0)</f>
        <v>0</v>
      </c>
      <c r="BR216" s="52">
        <f>IF(Testing!E216="BMP-T15",1,0)</f>
        <v>0</v>
      </c>
      <c r="BS216" s="54">
        <f>IF(Testing!E216="BRDM",1,0)</f>
        <v>0</v>
      </c>
      <c r="BT216" s="54">
        <f>IF(Testing!E216="BTR-60",1,0)</f>
        <v>0</v>
      </c>
      <c r="BU216" s="52">
        <f>IF(Testing!E216="BTR-70",1,0)</f>
        <v>0</v>
      </c>
      <c r="BV216" s="52">
        <f>IF(Testing!E216="BTR-80",1,0)</f>
        <v>0</v>
      </c>
      <c r="BW216" s="52">
        <f>IF(Testing!E216="D-30",1,0)</f>
        <v>0</v>
      </c>
      <c r="BX216" s="52">
        <f>IF(Testing!E216="Iskander",1,0)</f>
        <v>0</v>
      </c>
      <c r="BY216" s="52">
        <f>IF(Testing!E216="MT_LB",1,0)</f>
        <v>0</v>
      </c>
      <c r="BZ216" s="52">
        <f>IF(Testing!E216="Pantsir-S1",1,0)</f>
        <v>0</v>
      </c>
      <c r="CA216" s="52">
        <f>IF(Testing!E216="Rs-24",1,0)</f>
        <v>0</v>
      </c>
      <c r="CB216" s="52">
        <f>IF(Testing!E216="T-14",1,0)</f>
        <v>0</v>
      </c>
      <c r="CC216" s="52">
        <f>IF(Testing!E216="T-62",1,0)</f>
        <v>0</v>
      </c>
      <c r="CD216" s="52">
        <f>IF(Testing!E216="T-64",1,0)</f>
        <v>0</v>
      </c>
      <c r="CE216" s="52">
        <f>IF(Testing!E216="T-72",1,0)</f>
        <v>0</v>
      </c>
      <c r="CF216" s="52">
        <f>IF(Testing!E216="T-80",1,0)</f>
        <v>0</v>
      </c>
      <c r="CG216" s="52">
        <f>IF(Testing!E216="T-90",1,0)</f>
        <v>1</v>
      </c>
      <c r="CH216" s="52">
        <f>IF(Testing!E216="Tornado",1,0)</f>
        <v>0</v>
      </c>
      <c r="CI216" s="52">
        <f>IF(Testing!E216="TOS-1",1,0)</f>
        <v>0</v>
      </c>
    </row>
    <row r="217" spans="1:87" ht="15">
      <c r="A217" s="49" t="s">
        <v>1799</v>
      </c>
      <c r="B217" s="50">
        <v>1</v>
      </c>
      <c r="C217" s="50">
        <v>0</v>
      </c>
      <c r="D217" s="50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1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  <c r="AC217" s="51">
        <v>0</v>
      </c>
      <c r="AD217" s="51">
        <v>0</v>
      </c>
      <c r="AE217" s="51">
        <v>0</v>
      </c>
      <c r="AF217" s="51">
        <v>0</v>
      </c>
      <c r="AG217" s="51">
        <v>1</v>
      </c>
      <c r="AH217" s="52">
        <f>IF(Testing!D217="Tank",1,0)</f>
        <v>1</v>
      </c>
      <c r="AI217" s="52">
        <f>IF(Testing!D217="BMP",1,0)</f>
        <v>0</v>
      </c>
      <c r="AJ217" s="52">
        <f>IF(Testing!D217="BTR",1,0)</f>
        <v>0</v>
      </c>
      <c r="AK217" s="52">
        <f>IF(Testing!D217="Self Propelled Artillery",1,0)</f>
        <v>0</v>
      </c>
      <c r="AL217" s="53">
        <f>IF(Testing!D217="Air Defense",1,0)</f>
        <v>0</v>
      </c>
      <c r="AM217" s="53">
        <f>IF(Testing!D217="MT_LB",1,0)</f>
        <v>0</v>
      </c>
      <c r="AN217" s="52">
        <f>IF(Testing!D217="BMD",1,0)</f>
        <v>0</v>
      </c>
      <c r="AO217" s="52">
        <f>IF('Course-Grain Only Test'!C217="Tank",1,0)</f>
        <v>1</v>
      </c>
      <c r="AP217" s="52">
        <f>IF('Course-Grain Only Test'!C217="BMP",1,0)</f>
        <v>0</v>
      </c>
      <c r="AQ217" s="52">
        <f>IF('Course-Grain Only Test'!C217="BTR",1,0)</f>
        <v>0</v>
      </c>
      <c r="AR217" s="52">
        <f>IF('Course-Grain Only Test'!C217="Self Propelled Artillery",1,0)</f>
        <v>0</v>
      </c>
      <c r="AS217" s="52">
        <f>IF('Course-Grain Only Test'!C217="Air Defense",1,0)</f>
        <v>0</v>
      </c>
      <c r="AT217" s="52">
        <f>IF('Course-Grain Only Test'!C217="MT_LB",1,0)</f>
        <v>0</v>
      </c>
      <c r="AU217" s="52">
        <f>IF('Course-Grain Only Test'!C217="BMD",1,0)</f>
        <v>0</v>
      </c>
      <c r="AV217" s="52">
        <v>1</v>
      </c>
      <c r="AW217" s="52">
        <v>1</v>
      </c>
      <c r="AX217" s="52">
        <v>1</v>
      </c>
      <c r="AY217" s="52">
        <f t="shared" si="0"/>
        <v>0</v>
      </c>
      <c r="AZ217" s="52">
        <v>0</v>
      </c>
      <c r="BA217" s="52">
        <v>0</v>
      </c>
      <c r="BB217" s="52">
        <v>0</v>
      </c>
      <c r="BC217" s="52">
        <v>0</v>
      </c>
      <c r="BD217" s="52">
        <v>0</v>
      </c>
      <c r="BE217" s="52">
        <f>IF(AND(Testing!D217 = "Tank", 'Course-Grain Only Test'!C217 &lt;&gt; "Tank"),1,0)</f>
        <v>0</v>
      </c>
      <c r="BF217" s="52">
        <f>IF(AND(Testing!D217 = "BMP", 'Course-Grain Only Test'!C217 &lt;&gt; "BMP"),1,0)</f>
        <v>0</v>
      </c>
      <c r="BG217" s="52">
        <f>IF(AND(Testing!D217 = "BTR", 'Course-Grain Only Test'!C217 &lt;&gt; "BTR"),1,0)</f>
        <v>0</v>
      </c>
      <c r="BH217" s="52">
        <f>IF(AND(Testing!D217 = "Self Propelled Artilley", 'Course-Grain Only Test'!C217 &lt;&gt; "Self Propelled Artillery"),1,0)</f>
        <v>0</v>
      </c>
      <c r="BI217" s="52">
        <f>IF(AND(Testing!D217 = "Air Defense", 'Course-Grain Only Test'!C217 &lt;&gt; "Air Defense"),1,0)</f>
        <v>0</v>
      </c>
      <c r="BJ217" s="52">
        <f>IF(AND(Testing!D217 = "MT_LB", 'Course-Grain Only Test'!C217 &lt;&gt; "MT_LB"),1,0)</f>
        <v>0</v>
      </c>
      <c r="BK217" s="52">
        <f>IF(AND(Testing!D217 = "BMD", 'Course-Grain Only Test'!C217 &lt;&gt; "BMD"),1,0)</f>
        <v>0</v>
      </c>
      <c r="BL217" s="52">
        <f>IF(Testing!E217="2S19_MSTA",1,0)</f>
        <v>0</v>
      </c>
      <c r="BM217" s="54">
        <f>IF(Testing!E217="30N6E",1,0)</f>
        <v>0</v>
      </c>
      <c r="BN217" s="52">
        <f>IF(Testing!E217="BM-30",1,0)</f>
        <v>0</v>
      </c>
      <c r="BO217" s="52">
        <f>IF(Testing!E217="BMD",1,0)</f>
        <v>0</v>
      </c>
      <c r="BP217" s="52">
        <f>IF(Testing!E217="BMP-1",1,0)</f>
        <v>0</v>
      </c>
      <c r="BQ217" s="52">
        <f>IF(Testing!E217="BMP-2",1,0)</f>
        <v>0</v>
      </c>
      <c r="BR217" s="52">
        <f>IF(Testing!E217="BMP-T15",1,0)</f>
        <v>0</v>
      </c>
      <c r="BS217" s="54">
        <f>IF(Testing!E217="BRDM",1,0)</f>
        <v>0</v>
      </c>
      <c r="BT217" s="54">
        <f>IF(Testing!E217="BTR-60",1,0)</f>
        <v>0</v>
      </c>
      <c r="BU217" s="52">
        <f>IF(Testing!E217="BTR-70",1,0)</f>
        <v>0</v>
      </c>
      <c r="BV217" s="52">
        <f>IF(Testing!E217="BTR-80",1,0)</f>
        <v>0</v>
      </c>
      <c r="BW217" s="52">
        <f>IF(Testing!E217="D-30",1,0)</f>
        <v>0</v>
      </c>
      <c r="BX217" s="52">
        <f>IF(Testing!E217="Iskander",1,0)</f>
        <v>0</v>
      </c>
      <c r="BY217" s="52">
        <f>IF(Testing!E217="MT_LB",1,0)</f>
        <v>0</v>
      </c>
      <c r="BZ217" s="52">
        <f>IF(Testing!E217="Pantsir-S1",1,0)</f>
        <v>0</v>
      </c>
      <c r="CA217" s="52">
        <f>IF(Testing!E217="Rs-24",1,0)</f>
        <v>0</v>
      </c>
      <c r="CB217" s="52">
        <f>IF(Testing!E217="T-14",1,0)</f>
        <v>0</v>
      </c>
      <c r="CC217" s="52">
        <f>IF(Testing!E217="T-62",1,0)</f>
        <v>0</v>
      </c>
      <c r="CD217" s="52">
        <f>IF(Testing!E217="T-64",1,0)</f>
        <v>0</v>
      </c>
      <c r="CE217" s="52">
        <f>IF(Testing!E217="T-72",1,0)</f>
        <v>0</v>
      </c>
      <c r="CF217" s="52">
        <f>IF(Testing!E217="T-80",1,0)</f>
        <v>0</v>
      </c>
      <c r="CG217" s="52">
        <f>IF(Testing!E217="T-90",1,0)</f>
        <v>1</v>
      </c>
      <c r="CH217" s="52">
        <f>IF(Testing!E217="Tornado",1,0)</f>
        <v>0</v>
      </c>
      <c r="CI217" s="52">
        <f>IF(Testing!E217="TOS-1",1,0)</f>
        <v>0</v>
      </c>
    </row>
    <row r="218" spans="1:87" ht="15">
      <c r="A218" s="49" t="s">
        <v>1800</v>
      </c>
      <c r="B218" s="50">
        <v>1</v>
      </c>
      <c r="C218" s="50">
        <v>0</v>
      </c>
      <c r="D218" s="50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1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  <c r="AC218" s="51">
        <v>0</v>
      </c>
      <c r="AD218" s="51">
        <v>0</v>
      </c>
      <c r="AE218" s="51">
        <v>0</v>
      </c>
      <c r="AF218" s="51">
        <v>0</v>
      </c>
      <c r="AG218" s="51">
        <v>1</v>
      </c>
      <c r="AH218" s="52">
        <f>IF(Testing!D218="Tank",1,0)</f>
        <v>1</v>
      </c>
      <c r="AI218" s="52">
        <f>IF(Testing!D218="BMP",1,0)</f>
        <v>0</v>
      </c>
      <c r="AJ218" s="52">
        <f>IF(Testing!D218="BTR",1,0)</f>
        <v>0</v>
      </c>
      <c r="AK218" s="52">
        <f>IF(Testing!D218="Self Propelled Artillery",1,0)</f>
        <v>0</v>
      </c>
      <c r="AL218" s="53">
        <f>IF(Testing!D218="Air Defense",1,0)</f>
        <v>0</v>
      </c>
      <c r="AM218" s="53">
        <f>IF(Testing!D218="MT_LB",1,0)</f>
        <v>0</v>
      </c>
      <c r="AN218" s="52">
        <f>IF(Testing!D218="BMD",1,0)</f>
        <v>0</v>
      </c>
      <c r="AO218" s="52">
        <f>IF('Course-Grain Only Test'!C218="Tank",1,0)</f>
        <v>1</v>
      </c>
      <c r="AP218" s="52">
        <f>IF('Course-Grain Only Test'!C218="BMP",1,0)</f>
        <v>0</v>
      </c>
      <c r="AQ218" s="52">
        <f>IF('Course-Grain Only Test'!C218="BTR",1,0)</f>
        <v>0</v>
      </c>
      <c r="AR218" s="52">
        <f>IF('Course-Grain Only Test'!C218="Self Propelled Artillery",1,0)</f>
        <v>0</v>
      </c>
      <c r="AS218" s="52">
        <f>IF('Course-Grain Only Test'!C218="Air Defense",1,0)</f>
        <v>0</v>
      </c>
      <c r="AT218" s="52">
        <f>IF('Course-Grain Only Test'!C218="MT_LB",1,0)</f>
        <v>0</v>
      </c>
      <c r="AU218" s="52">
        <f>IF('Course-Grain Only Test'!C218="BMD",1,0)</f>
        <v>0</v>
      </c>
      <c r="AV218" s="52">
        <v>1</v>
      </c>
      <c r="AW218" s="52">
        <v>1</v>
      </c>
      <c r="AX218" s="52">
        <v>1</v>
      </c>
      <c r="AY218" s="52">
        <f t="shared" si="0"/>
        <v>0</v>
      </c>
      <c r="AZ218" s="52">
        <v>0</v>
      </c>
      <c r="BA218" s="52">
        <v>0</v>
      </c>
      <c r="BB218" s="52">
        <v>0</v>
      </c>
      <c r="BC218" s="52">
        <v>0</v>
      </c>
      <c r="BD218" s="52">
        <v>0</v>
      </c>
      <c r="BE218" s="52">
        <f>IF(AND(Testing!D218 = "Tank", 'Course-Grain Only Test'!C218 &lt;&gt; "Tank"),1,0)</f>
        <v>0</v>
      </c>
      <c r="BF218" s="52">
        <f>IF(AND(Testing!D218 = "BMP", 'Course-Grain Only Test'!C218 &lt;&gt; "BMP"),1,0)</f>
        <v>0</v>
      </c>
      <c r="BG218" s="52">
        <f>IF(AND(Testing!D218 = "BTR", 'Course-Grain Only Test'!C218 &lt;&gt; "BTR"),1,0)</f>
        <v>0</v>
      </c>
      <c r="BH218" s="52">
        <f>IF(AND(Testing!D218 = "Self Propelled Artilley", 'Course-Grain Only Test'!C218 &lt;&gt; "Self Propelled Artillery"),1,0)</f>
        <v>0</v>
      </c>
      <c r="BI218" s="52">
        <f>IF(AND(Testing!D218 = "Air Defense", 'Course-Grain Only Test'!C218 &lt;&gt; "Air Defense"),1,0)</f>
        <v>0</v>
      </c>
      <c r="BJ218" s="52">
        <f>IF(AND(Testing!D218 = "MT_LB", 'Course-Grain Only Test'!C218 &lt;&gt; "MT_LB"),1,0)</f>
        <v>0</v>
      </c>
      <c r="BK218" s="52">
        <f>IF(AND(Testing!D218 = "BMD", 'Course-Grain Only Test'!C218 &lt;&gt; "BMD"),1,0)</f>
        <v>0</v>
      </c>
      <c r="BL218" s="52">
        <f>IF(Testing!E218="2S19_MSTA",1,0)</f>
        <v>0</v>
      </c>
      <c r="BM218" s="54">
        <f>IF(Testing!E218="30N6E",1,0)</f>
        <v>0</v>
      </c>
      <c r="BN218" s="52">
        <f>IF(Testing!E218="BM-30",1,0)</f>
        <v>0</v>
      </c>
      <c r="BO218" s="52">
        <f>IF(Testing!E218="BMD",1,0)</f>
        <v>0</v>
      </c>
      <c r="BP218" s="52">
        <f>IF(Testing!E218="BMP-1",1,0)</f>
        <v>0</v>
      </c>
      <c r="BQ218" s="52">
        <f>IF(Testing!E218="BMP-2",1,0)</f>
        <v>0</v>
      </c>
      <c r="BR218" s="52">
        <f>IF(Testing!E218="BMP-T15",1,0)</f>
        <v>0</v>
      </c>
      <c r="BS218" s="54">
        <f>IF(Testing!E218="BRDM",1,0)</f>
        <v>0</v>
      </c>
      <c r="BT218" s="54">
        <f>IF(Testing!E218="BTR-60",1,0)</f>
        <v>0</v>
      </c>
      <c r="BU218" s="52">
        <f>IF(Testing!E218="BTR-70",1,0)</f>
        <v>0</v>
      </c>
      <c r="BV218" s="52">
        <f>IF(Testing!E218="BTR-80",1,0)</f>
        <v>0</v>
      </c>
      <c r="BW218" s="52">
        <f>IF(Testing!E218="D-30",1,0)</f>
        <v>0</v>
      </c>
      <c r="BX218" s="52">
        <f>IF(Testing!E218="Iskander",1,0)</f>
        <v>0</v>
      </c>
      <c r="BY218" s="52">
        <f>IF(Testing!E218="MT_LB",1,0)</f>
        <v>0</v>
      </c>
      <c r="BZ218" s="52">
        <f>IF(Testing!E218="Pantsir-S1",1,0)</f>
        <v>0</v>
      </c>
      <c r="CA218" s="52">
        <f>IF(Testing!E218="Rs-24",1,0)</f>
        <v>0</v>
      </c>
      <c r="CB218" s="52">
        <f>IF(Testing!E218="T-14",1,0)</f>
        <v>0</v>
      </c>
      <c r="CC218" s="52">
        <f>IF(Testing!E218="T-62",1,0)</f>
        <v>0</v>
      </c>
      <c r="CD218" s="52">
        <f>IF(Testing!E218="T-64",1,0)</f>
        <v>0</v>
      </c>
      <c r="CE218" s="52">
        <f>IF(Testing!E218="T-72",1,0)</f>
        <v>0</v>
      </c>
      <c r="CF218" s="52">
        <f>IF(Testing!E218="T-80",1,0)</f>
        <v>0</v>
      </c>
      <c r="CG218" s="52">
        <f>IF(Testing!E218="T-90",1,0)</f>
        <v>1</v>
      </c>
      <c r="CH218" s="52">
        <f>IF(Testing!E218="Tornado",1,0)</f>
        <v>0</v>
      </c>
      <c r="CI218" s="52">
        <f>IF(Testing!E218="TOS-1",1,0)</f>
        <v>0</v>
      </c>
    </row>
    <row r="219" spans="1:87" ht="15">
      <c r="A219" s="49" t="s">
        <v>1801</v>
      </c>
      <c r="B219" s="50">
        <v>1</v>
      </c>
      <c r="C219" s="50">
        <v>0</v>
      </c>
      <c r="D219" s="50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1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  <c r="AC219" s="51">
        <v>0</v>
      </c>
      <c r="AD219" s="51">
        <v>0</v>
      </c>
      <c r="AE219" s="51">
        <v>0</v>
      </c>
      <c r="AF219" s="51">
        <v>0</v>
      </c>
      <c r="AG219" s="51">
        <v>1</v>
      </c>
      <c r="AH219" s="52">
        <f>IF(Testing!D219="Tank",1,0)</f>
        <v>1</v>
      </c>
      <c r="AI219" s="52">
        <f>IF(Testing!D219="BMP",1,0)</f>
        <v>0</v>
      </c>
      <c r="AJ219" s="52">
        <f>IF(Testing!D219="BTR",1,0)</f>
        <v>0</v>
      </c>
      <c r="AK219" s="52">
        <f>IF(Testing!D219="Self Propelled Artillery",1,0)</f>
        <v>0</v>
      </c>
      <c r="AL219" s="53">
        <f>IF(Testing!D219="Air Defense",1,0)</f>
        <v>0</v>
      </c>
      <c r="AM219" s="53">
        <f>IF(Testing!D219="MT_LB",1,0)</f>
        <v>0</v>
      </c>
      <c r="AN219" s="52">
        <f>IF(Testing!D219="BMD",1,0)</f>
        <v>0</v>
      </c>
      <c r="AO219" s="52">
        <f>IF('Course-Grain Only Test'!C219="Tank",1,0)</f>
        <v>1</v>
      </c>
      <c r="AP219" s="52">
        <f>IF('Course-Grain Only Test'!C219="BMP",1,0)</f>
        <v>0</v>
      </c>
      <c r="AQ219" s="52">
        <f>IF('Course-Grain Only Test'!C219="BTR",1,0)</f>
        <v>0</v>
      </c>
      <c r="AR219" s="52">
        <f>IF('Course-Grain Only Test'!C219="Self Propelled Artillery",1,0)</f>
        <v>0</v>
      </c>
      <c r="AS219" s="52">
        <f>IF('Course-Grain Only Test'!C219="Air Defense",1,0)</f>
        <v>0</v>
      </c>
      <c r="AT219" s="52">
        <f>IF('Course-Grain Only Test'!C219="MT_LB",1,0)</f>
        <v>0</v>
      </c>
      <c r="AU219" s="52">
        <f>IF('Course-Grain Only Test'!C219="BMD",1,0)</f>
        <v>0</v>
      </c>
      <c r="AV219" s="52">
        <v>1</v>
      </c>
      <c r="AW219" s="52">
        <v>1</v>
      </c>
      <c r="AX219" s="52">
        <v>1</v>
      </c>
      <c r="AY219" s="52">
        <f t="shared" si="0"/>
        <v>0</v>
      </c>
      <c r="AZ219" s="52">
        <v>0</v>
      </c>
      <c r="BA219" s="52">
        <v>0</v>
      </c>
      <c r="BB219" s="52">
        <v>0</v>
      </c>
      <c r="BC219" s="52">
        <v>0</v>
      </c>
      <c r="BD219" s="52">
        <v>0</v>
      </c>
      <c r="BE219" s="52">
        <f>IF(AND(Testing!D219 = "Tank", 'Course-Grain Only Test'!C219 &lt;&gt; "Tank"),1,0)</f>
        <v>0</v>
      </c>
      <c r="BF219" s="52">
        <f>IF(AND(Testing!D219 = "BMP", 'Course-Grain Only Test'!C219 &lt;&gt; "BMP"),1,0)</f>
        <v>0</v>
      </c>
      <c r="BG219" s="52">
        <f>IF(AND(Testing!D219 = "BTR", 'Course-Grain Only Test'!C219 &lt;&gt; "BTR"),1,0)</f>
        <v>0</v>
      </c>
      <c r="BH219" s="52">
        <f>IF(AND(Testing!D219 = "Self Propelled Artilley", 'Course-Grain Only Test'!C219 &lt;&gt; "Self Propelled Artillery"),1,0)</f>
        <v>0</v>
      </c>
      <c r="BI219" s="52">
        <f>IF(AND(Testing!D219 = "Air Defense", 'Course-Grain Only Test'!C219 &lt;&gt; "Air Defense"),1,0)</f>
        <v>0</v>
      </c>
      <c r="BJ219" s="52">
        <f>IF(AND(Testing!D219 = "MT_LB", 'Course-Grain Only Test'!C219 &lt;&gt; "MT_LB"),1,0)</f>
        <v>0</v>
      </c>
      <c r="BK219" s="52">
        <f>IF(AND(Testing!D219 = "BMD", 'Course-Grain Only Test'!C219 &lt;&gt; "BMD"),1,0)</f>
        <v>0</v>
      </c>
      <c r="BL219" s="52">
        <f>IF(Testing!E219="2S19_MSTA",1,0)</f>
        <v>0</v>
      </c>
      <c r="BM219" s="54">
        <f>IF(Testing!E219="30N6E",1,0)</f>
        <v>0</v>
      </c>
      <c r="BN219" s="52">
        <f>IF(Testing!E219="BM-30",1,0)</f>
        <v>0</v>
      </c>
      <c r="BO219" s="52">
        <f>IF(Testing!E219="BMD",1,0)</f>
        <v>0</v>
      </c>
      <c r="BP219" s="52">
        <f>IF(Testing!E219="BMP-1",1,0)</f>
        <v>0</v>
      </c>
      <c r="BQ219" s="52">
        <f>IF(Testing!E219="BMP-2",1,0)</f>
        <v>0</v>
      </c>
      <c r="BR219" s="52">
        <f>IF(Testing!E219="BMP-T15",1,0)</f>
        <v>0</v>
      </c>
      <c r="BS219" s="54">
        <f>IF(Testing!E219="BRDM",1,0)</f>
        <v>0</v>
      </c>
      <c r="BT219" s="54">
        <f>IF(Testing!E219="BTR-60",1,0)</f>
        <v>0</v>
      </c>
      <c r="BU219" s="52">
        <f>IF(Testing!E219="BTR-70",1,0)</f>
        <v>0</v>
      </c>
      <c r="BV219" s="52">
        <f>IF(Testing!E219="BTR-80",1,0)</f>
        <v>0</v>
      </c>
      <c r="BW219" s="52">
        <f>IF(Testing!E219="D-30",1,0)</f>
        <v>0</v>
      </c>
      <c r="BX219" s="52">
        <f>IF(Testing!E219="Iskander",1,0)</f>
        <v>0</v>
      </c>
      <c r="BY219" s="52">
        <f>IF(Testing!E219="MT_LB",1,0)</f>
        <v>0</v>
      </c>
      <c r="BZ219" s="52">
        <f>IF(Testing!E219="Pantsir-S1",1,0)</f>
        <v>0</v>
      </c>
      <c r="CA219" s="52">
        <f>IF(Testing!E219="Rs-24",1,0)</f>
        <v>0</v>
      </c>
      <c r="CB219" s="52">
        <f>IF(Testing!E219="T-14",1,0)</f>
        <v>0</v>
      </c>
      <c r="CC219" s="52">
        <f>IF(Testing!E219="T-62",1,0)</f>
        <v>0</v>
      </c>
      <c r="CD219" s="52">
        <f>IF(Testing!E219="T-64",1,0)</f>
        <v>0</v>
      </c>
      <c r="CE219" s="52">
        <f>IF(Testing!E219="T-72",1,0)</f>
        <v>0</v>
      </c>
      <c r="CF219" s="52">
        <f>IF(Testing!E219="T-80",1,0)</f>
        <v>0</v>
      </c>
      <c r="CG219" s="52">
        <f>IF(Testing!E219="T-90",1,0)</f>
        <v>1</v>
      </c>
      <c r="CH219" s="52">
        <f>IF(Testing!E219="Tornado",1,0)</f>
        <v>0</v>
      </c>
      <c r="CI219" s="52">
        <f>IF(Testing!E219="TOS-1",1,0)</f>
        <v>0</v>
      </c>
    </row>
    <row r="220" spans="1:87" ht="15">
      <c r="A220" s="49" t="s">
        <v>1802</v>
      </c>
      <c r="B220" s="50">
        <v>1</v>
      </c>
      <c r="C220" s="50">
        <v>0</v>
      </c>
      <c r="D220" s="50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1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  <c r="AC220" s="51">
        <v>0</v>
      </c>
      <c r="AD220" s="51">
        <v>0</v>
      </c>
      <c r="AE220" s="51">
        <v>0</v>
      </c>
      <c r="AF220" s="51">
        <v>0</v>
      </c>
      <c r="AG220" s="51">
        <v>1</v>
      </c>
      <c r="AH220" s="52">
        <f>IF(Testing!D220="Tank",1,0)</f>
        <v>1</v>
      </c>
      <c r="AI220" s="52">
        <f>IF(Testing!D220="BMP",1,0)</f>
        <v>0</v>
      </c>
      <c r="AJ220" s="52">
        <f>IF(Testing!D220="BTR",1,0)</f>
        <v>0</v>
      </c>
      <c r="AK220" s="52">
        <f>IF(Testing!D220="Self Propelled Artillery",1,0)</f>
        <v>0</v>
      </c>
      <c r="AL220" s="53">
        <f>IF(Testing!D220="Air Defense",1,0)</f>
        <v>0</v>
      </c>
      <c r="AM220" s="53">
        <f>IF(Testing!D220="MT_LB",1,0)</f>
        <v>0</v>
      </c>
      <c r="AN220" s="52">
        <f>IF(Testing!D220="BMD",1,0)</f>
        <v>0</v>
      </c>
      <c r="AO220" s="52">
        <f>IF('Course-Grain Only Test'!C220="Tank",1,0)</f>
        <v>1</v>
      </c>
      <c r="AP220" s="52">
        <f>IF('Course-Grain Only Test'!C220="BMP",1,0)</f>
        <v>0</v>
      </c>
      <c r="AQ220" s="52">
        <f>IF('Course-Grain Only Test'!C220="BTR",1,0)</f>
        <v>0</v>
      </c>
      <c r="AR220" s="52">
        <f>IF('Course-Grain Only Test'!C220="Self Propelled Artillery",1,0)</f>
        <v>0</v>
      </c>
      <c r="AS220" s="52">
        <f>IF('Course-Grain Only Test'!C220="Air Defense",1,0)</f>
        <v>0</v>
      </c>
      <c r="AT220" s="52">
        <f>IF('Course-Grain Only Test'!C220="MT_LB",1,0)</f>
        <v>0</v>
      </c>
      <c r="AU220" s="52">
        <f>IF('Course-Grain Only Test'!C220="BMD",1,0)</f>
        <v>0</v>
      </c>
      <c r="AV220" s="52">
        <v>1</v>
      </c>
      <c r="AW220" s="52">
        <v>1</v>
      </c>
      <c r="AX220" s="52">
        <v>1</v>
      </c>
      <c r="AY220" s="52">
        <f t="shared" si="0"/>
        <v>0</v>
      </c>
      <c r="AZ220" s="52">
        <v>0</v>
      </c>
      <c r="BA220" s="52">
        <v>0</v>
      </c>
      <c r="BB220" s="52">
        <v>0</v>
      </c>
      <c r="BC220" s="52">
        <v>0</v>
      </c>
      <c r="BD220" s="52">
        <v>0</v>
      </c>
      <c r="BE220" s="52">
        <f>IF(AND(Testing!D220 = "Tank", 'Course-Grain Only Test'!C220 &lt;&gt; "Tank"),1,0)</f>
        <v>0</v>
      </c>
      <c r="BF220" s="52">
        <f>IF(AND(Testing!D220 = "BMP", 'Course-Grain Only Test'!C220 &lt;&gt; "BMP"),1,0)</f>
        <v>0</v>
      </c>
      <c r="BG220" s="52">
        <f>IF(AND(Testing!D220 = "BTR", 'Course-Grain Only Test'!C220 &lt;&gt; "BTR"),1,0)</f>
        <v>0</v>
      </c>
      <c r="BH220" s="52">
        <f>IF(AND(Testing!D220 = "Self Propelled Artilley", 'Course-Grain Only Test'!C220 &lt;&gt; "Self Propelled Artillery"),1,0)</f>
        <v>0</v>
      </c>
      <c r="BI220" s="52">
        <f>IF(AND(Testing!D220 = "Air Defense", 'Course-Grain Only Test'!C220 &lt;&gt; "Air Defense"),1,0)</f>
        <v>0</v>
      </c>
      <c r="BJ220" s="52">
        <f>IF(AND(Testing!D220 = "MT_LB", 'Course-Grain Only Test'!C220 &lt;&gt; "MT_LB"),1,0)</f>
        <v>0</v>
      </c>
      <c r="BK220" s="52">
        <f>IF(AND(Testing!D220 = "BMD", 'Course-Grain Only Test'!C220 &lt;&gt; "BMD"),1,0)</f>
        <v>0</v>
      </c>
      <c r="BL220" s="52">
        <f>IF(Testing!E220="2S19_MSTA",1,0)</f>
        <v>0</v>
      </c>
      <c r="BM220" s="54">
        <f>IF(Testing!E220="30N6E",1,0)</f>
        <v>0</v>
      </c>
      <c r="BN220" s="52">
        <f>IF(Testing!E220="BM-30",1,0)</f>
        <v>0</v>
      </c>
      <c r="BO220" s="52">
        <f>IF(Testing!E220="BMD",1,0)</f>
        <v>0</v>
      </c>
      <c r="BP220" s="52">
        <f>IF(Testing!E220="BMP-1",1,0)</f>
        <v>0</v>
      </c>
      <c r="BQ220" s="52">
        <f>IF(Testing!E220="BMP-2",1,0)</f>
        <v>0</v>
      </c>
      <c r="BR220" s="52">
        <f>IF(Testing!E220="BMP-T15",1,0)</f>
        <v>0</v>
      </c>
      <c r="BS220" s="54">
        <f>IF(Testing!E220="BRDM",1,0)</f>
        <v>0</v>
      </c>
      <c r="BT220" s="54">
        <f>IF(Testing!E220="BTR-60",1,0)</f>
        <v>0</v>
      </c>
      <c r="BU220" s="52">
        <f>IF(Testing!E220="BTR-70",1,0)</f>
        <v>0</v>
      </c>
      <c r="BV220" s="52">
        <f>IF(Testing!E220="BTR-80",1,0)</f>
        <v>0</v>
      </c>
      <c r="BW220" s="52">
        <f>IF(Testing!E220="D-30",1,0)</f>
        <v>0</v>
      </c>
      <c r="BX220" s="52">
        <f>IF(Testing!E220="Iskander",1,0)</f>
        <v>0</v>
      </c>
      <c r="BY220" s="52">
        <f>IF(Testing!E220="MT_LB",1,0)</f>
        <v>0</v>
      </c>
      <c r="BZ220" s="52">
        <f>IF(Testing!E220="Pantsir-S1",1,0)</f>
        <v>0</v>
      </c>
      <c r="CA220" s="52">
        <f>IF(Testing!E220="Rs-24",1,0)</f>
        <v>0</v>
      </c>
      <c r="CB220" s="52">
        <f>IF(Testing!E220="T-14",1,0)</f>
        <v>0</v>
      </c>
      <c r="CC220" s="52">
        <f>IF(Testing!E220="T-62",1,0)</f>
        <v>0</v>
      </c>
      <c r="CD220" s="52">
        <f>IF(Testing!E220="T-64",1,0)</f>
        <v>0</v>
      </c>
      <c r="CE220" s="52">
        <f>IF(Testing!E220="T-72",1,0)</f>
        <v>0</v>
      </c>
      <c r="CF220" s="52">
        <f>IF(Testing!E220="T-80",1,0)</f>
        <v>0</v>
      </c>
      <c r="CG220" s="52">
        <f>IF(Testing!E220="T-90",1,0)</f>
        <v>1</v>
      </c>
      <c r="CH220" s="52">
        <f>IF(Testing!E220="Tornado",1,0)</f>
        <v>0</v>
      </c>
      <c r="CI220" s="52">
        <f>IF(Testing!E220="TOS-1",1,0)</f>
        <v>0</v>
      </c>
    </row>
    <row r="221" spans="1:87" ht="15">
      <c r="A221" s="49" t="s">
        <v>1803</v>
      </c>
      <c r="B221" s="50">
        <v>1</v>
      </c>
      <c r="C221" s="50">
        <v>0</v>
      </c>
      <c r="D221" s="50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1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  <c r="AC221" s="51">
        <v>0</v>
      </c>
      <c r="AD221" s="51">
        <v>0</v>
      </c>
      <c r="AE221" s="51">
        <v>0</v>
      </c>
      <c r="AF221" s="51">
        <v>0</v>
      </c>
      <c r="AG221" s="51">
        <v>1</v>
      </c>
      <c r="AH221" s="52">
        <f>IF(Testing!D221="Tank",1,0)</f>
        <v>1</v>
      </c>
      <c r="AI221" s="52">
        <f>IF(Testing!D221="BMP",1,0)</f>
        <v>0</v>
      </c>
      <c r="AJ221" s="52">
        <f>IF(Testing!D221="BTR",1,0)</f>
        <v>0</v>
      </c>
      <c r="AK221" s="52">
        <f>IF(Testing!D221="Self Propelled Artillery",1,0)</f>
        <v>0</v>
      </c>
      <c r="AL221" s="53">
        <f>IF(Testing!D221="Air Defense",1,0)</f>
        <v>0</v>
      </c>
      <c r="AM221" s="53">
        <f>IF(Testing!D221="MT_LB",1,0)</f>
        <v>0</v>
      </c>
      <c r="AN221" s="52">
        <f>IF(Testing!D221="BMD",1,0)</f>
        <v>0</v>
      </c>
      <c r="AO221" s="52">
        <f>IF('Course-Grain Only Test'!C221="Tank",1,0)</f>
        <v>1</v>
      </c>
      <c r="AP221" s="52">
        <f>IF('Course-Grain Only Test'!C221="BMP",1,0)</f>
        <v>0</v>
      </c>
      <c r="AQ221" s="52">
        <f>IF('Course-Grain Only Test'!C221="BTR",1,0)</f>
        <v>0</v>
      </c>
      <c r="AR221" s="52">
        <f>IF('Course-Grain Only Test'!C221="Self Propelled Artillery",1,0)</f>
        <v>0</v>
      </c>
      <c r="AS221" s="52">
        <f>IF('Course-Grain Only Test'!C221="Air Defense",1,0)</f>
        <v>0</v>
      </c>
      <c r="AT221" s="52">
        <f>IF('Course-Grain Only Test'!C221="MT_LB",1,0)</f>
        <v>0</v>
      </c>
      <c r="AU221" s="52">
        <f>IF('Course-Grain Only Test'!C221="BMD",1,0)</f>
        <v>0</v>
      </c>
      <c r="AV221" s="52">
        <v>1</v>
      </c>
      <c r="AW221" s="52">
        <v>1</v>
      </c>
      <c r="AX221" s="52">
        <v>1</v>
      </c>
      <c r="AY221" s="52">
        <f t="shared" si="0"/>
        <v>0</v>
      </c>
      <c r="AZ221" s="52">
        <v>0</v>
      </c>
      <c r="BA221" s="52">
        <v>0</v>
      </c>
      <c r="BB221" s="52">
        <v>0</v>
      </c>
      <c r="BC221" s="52">
        <v>0</v>
      </c>
      <c r="BD221" s="52">
        <v>0</v>
      </c>
      <c r="BE221" s="52">
        <f>IF(AND(Testing!D221 = "Tank", 'Course-Grain Only Test'!C221 &lt;&gt; "Tank"),1,0)</f>
        <v>0</v>
      </c>
      <c r="BF221" s="52">
        <f>IF(AND(Testing!D221 = "BMP", 'Course-Grain Only Test'!C221 &lt;&gt; "BMP"),1,0)</f>
        <v>0</v>
      </c>
      <c r="BG221" s="52">
        <f>IF(AND(Testing!D221 = "BTR", 'Course-Grain Only Test'!C221 &lt;&gt; "BTR"),1,0)</f>
        <v>0</v>
      </c>
      <c r="BH221" s="52">
        <f>IF(AND(Testing!D221 = "Self Propelled Artilley", 'Course-Grain Only Test'!C221 &lt;&gt; "Self Propelled Artillery"),1,0)</f>
        <v>0</v>
      </c>
      <c r="BI221" s="52">
        <f>IF(AND(Testing!D221 = "Air Defense", 'Course-Grain Only Test'!C221 &lt;&gt; "Air Defense"),1,0)</f>
        <v>0</v>
      </c>
      <c r="BJ221" s="52">
        <f>IF(AND(Testing!D221 = "MT_LB", 'Course-Grain Only Test'!C221 &lt;&gt; "MT_LB"),1,0)</f>
        <v>0</v>
      </c>
      <c r="BK221" s="52">
        <f>IF(AND(Testing!D221 = "BMD", 'Course-Grain Only Test'!C221 &lt;&gt; "BMD"),1,0)</f>
        <v>0</v>
      </c>
      <c r="BL221" s="52">
        <f>IF(Testing!E221="2S19_MSTA",1,0)</f>
        <v>0</v>
      </c>
      <c r="BM221" s="54">
        <f>IF(Testing!E221="30N6E",1,0)</f>
        <v>0</v>
      </c>
      <c r="BN221" s="52">
        <f>IF(Testing!E221="BM-30",1,0)</f>
        <v>0</v>
      </c>
      <c r="BO221" s="52">
        <f>IF(Testing!E221="BMD",1,0)</f>
        <v>0</v>
      </c>
      <c r="BP221" s="52">
        <f>IF(Testing!E221="BMP-1",1,0)</f>
        <v>0</v>
      </c>
      <c r="BQ221" s="52">
        <f>IF(Testing!E221="BMP-2",1,0)</f>
        <v>0</v>
      </c>
      <c r="BR221" s="52">
        <f>IF(Testing!E221="BMP-T15",1,0)</f>
        <v>0</v>
      </c>
      <c r="BS221" s="54">
        <f>IF(Testing!E221="BRDM",1,0)</f>
        <v>0</v>
      </c>
      <c r="BT221" s="54">
        <f>IF(Testing!E221="BTR-60",1,0)</f>
        <v>0</v>
      </c>
      <c r="BU221" s="52">
        <f>IF(Testing!E221="BTR-70",1,0)</f>
        <v>0</v>
      </c>
      <c r="BV221" s="52">
        <f>IF(Testing!E221="BTR-80",1,0)</f>
        <v>0</v>
      </c>
      <c r="BW221" s="52">
        <f>IF(Testing!E221="D-30",1,0)</f>
        <v>0</v>
      </c>
      <c r="BX221" s="52">
        <f>IF(Testing!E221="Iskander",1,0)</f>
        <v>0</v>
      </c>
      <c r="BY221" s="52">
        <f>IF(Testing!E221="MT_LB",1,0)</f>
        <v>0</v>
      </c>
      <c r="BZ221" s="52">
        <f>IF(Testing!E221="Pantsir-S1",1,0)</f>
        <v>0</v>
      </c>
      <c r="CA221" s="52">
        <f>IF(Testing!E221="Rs-24",1,0)</f>
        <v>0</v>
      </c>
      <c r="CB221" s="52">
        <f>IF(Testing!E221="T-14",1,0)</f>
        <v>0</v>
      </c>
      <c r="CC221" s="52">
        <f>IF(Testing!E221="T-62",1,0)</f>
        <v>0</v>
      </c>
      <c r="CD221" s="52">
        <f>IF(Testing!E221="T-64",1,0)</f>
        <v>0</v>
      </c>
      <c r="CE221" s="52">
        <f>IF(Testing!E221="T-72",1,0)</f>
        <v>0</v>
      </c>
      <c r="CF221" s="52">
        <f>IF(Testing!E221="T-80",1,0)</f>
        <v>0</v>
      </c>
      <c r="CG221" s="52">
        <f>IF(Testing!E221="T-90",1,0)</f>
        <v>1</v>
      </c>
      <c r="CH221" s="52">
        <f>IF(Testing!E221="Tornado",1,0)</f>
        <v>0</v>
      </c>
      <c r="CI221" s="52">
        <f>IF(Testing!E221="TOS-1",1,0)</f>
        <v>0</v>
      </c>
    </row>
    <row r="222" spans="1:87" ht="15">
      <c r="A222" s="49" t="s">
        <v>1804</v>
      </c>
      <c r="B222" s="50">
        <v>1</v>
      </c>
      <c r="C222" s="50">
        <v>0</v>
      </c>
      <c r="D222" s="50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1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  <c r="AC222" s="51">
        <v>0</v>
      </c>
      <c r="AD222" s="51">
        <v>0</v>
      </c>
      <c r="AE222" s="51">
        <v>0</v>
      </c>
      <c r="AF222" s="51">
        <v>0</v>
      </c>
      <c r="AG222" s="51">
        <v>1</v>
      </c>
      <c r="AH222" s="52">
        <f>IF(Testing!D222="Tank",1,0)</f>
        <v>1</v>
      </c>
      <c r="AI222" s="52">
        <f>IF(Testing!D222="BMP",1,0)</f>
        <v>0</v>
      </c>
      <c r="AJ222" s="52">
        <f>IF(Testing!D222="BTR",1,0)</f>
        <v>0</v>
      </c>
      <c r="AK222" s="52">
        <f>IF(Testing!D222="Self Propelled Artillery",1,0)</f>
        <v>0</v>
      </c>
      <c r="AL222" s="53">
        <f>IF(Testing!D222="Air Defense",1,0)</f>
        <v>0</v>
      </c>
      <c r="AM222" s="53">
        <f>IF(Testing!D222="MT_LB",1,0)</f>
        <v>0</v>
      </c>
      <c r="AN222" s="52">
        <f>IF(Testing!D222="BMD",1,0)</f>
        <v>0</v>
      </c>
      <c r="AO222" s="52">
        <f>IF('Course-Grain Only Test'!C222="Tank",1,0)</f>
        <v>1</v>
      </c>
      <c r="AP222" s="52">
        <f>IF('Course-Grain Only Test'!C222="BMP",1,0)</f>
        <v>0</v>
      </c>
      <c r="AQ222" s="52">
        <f>IF('Course-Grain Only Test'!C222="BTR",1,0)</f>
        <v>0</v>
      </c>
      <c r="AR222" s="52">
        <f>IF('Course-Grain Only Test'!C222="Self Propelled Artillery",1,0)</f>
        <v>0</v>
      </c>
      <c r="AS222" s="52">
        <f>IF('Course-Grain Only Test'!C222="Air Defense",1,0)</f>
        <v>0</v>
      </c>
      <c r="AT222" s="52">
        <f>IF('Course-Grain Only Test'!C222="MT_LB",1,0)</f>
        <v>0</v>
      </c>
      <c r="AU222" s="52">
        <f>IF('Course-Grain Only Test'!C222="BMD",1,0)</f>
        <v>0</v>
      </c>
      <c r="AV222" s="52">
        <v>1</v>
      </c>
      <c r="AW222" s="52">
        <v>1</v>
      </c>
      <c r="AX222" s="52">
        <v>1</v>
      </c>
      <c r="AY222" s="52">
        <f t="shared" si="0"/>
        <v>0</v>
      </c>
      <c r="AZ222" s="52">
        <v>0</v>
      </c>
      <c r="BA222" s="52">
        <v>0</v>
      </c>
      <c r="BB222" s="52">
        <v>0</v>
      </c>
      <c r="BC222" s="52">
        <v>0</v>
      </c>
      <c r="BD222" s="52">
        <v>0</v>
      </c>
      <c r="BE222" s="52">
        <f>IF(AND(Testing!D222 = "Tank", 'Course-Grain Only Test'!C222 &lt;&gt; "Tank"),1,0)</f>
        <v>0</v>
      </c>
      <c r="BF222" s="52">
        <f>IF(AND(Testing!D222 = "BMP", 'Course-Grain Only Test'!C222 &lt;&gt; "BMP"),1,0)</f>
        <v>0</v>
      </c>
      <c r="BG222" s="52">
        <f>IF(AND(Testing!D222 = "BTR", 'Course-Grain Only Test'!C222 &lt;&gt; "BTR"),1,0)</f>
        <v>0</v>
      </c>
      <c r="BH222" s="52">
        <f>IF(AND(Testing!D222 = "Self Propelled Artilley", 'Course-Grain Only Test'!C222 &lt;&gt; "Self Propelled Artillery"),1,0)</f>
        <v>0</v>
      </c>
      <c r="BI222" s="52">
        <f>IF(AND(Testing!D222 = "Air Defense", 'Course-Grain Only Test'!C222 &lt;&gt; "Air Defense"),1,0)</f>
        <v>0</v>
      </c>
      <c r="BJ222" s="52">
        <f>IF(AND(Testing!D222 = "MT_LB", 'Course-Grain Only Test'!C222 &lt;&gt; "MT_LB"),1,0)</f>
        <v>0</v>
      </c>
      <c r="BK222" s="52">
        <f>IF(AND(Testing!D222 = "BMD", 'Course-Grain Only Test'!C222 &lt;&gt; "BMD"),1,0)</f>
        <v>0</v>
      </c>
      <c r="BL222" s="52">
        <f>IF(Testing!E222="2S19_MSTA",1,0)</f>
        <v>0</v>
      </c>
      <c r="BM222" s="54">
        <f>IF(Testing!E222="30N6E",1,0)</f>
        <v>0</v>
      </c>
      <c r="BN222" s="52">
        <f>IF(Testing!E222="BM-30",1,0)</f>
        <v>0</v>
      </c>
      <c r="BO222" s="52">
        <f>IF(Testing!E222="BMD",1,0)</f>
        <v>0</v>
      </c>
      <c r="BP222" s="52">
        <f>IF(Testing!E222="BMP-1",1,0)</f>
        <v>0</v>
      </c>
      <c r="BQ222" s="52">
        <f>IF(Testing!E222="BMP-2",1,0)</f>
        <v>0</v>
      </c>
      <c r="BR222" s="52">
        <f>IF(Testing!E222="BMP-T15",1,0)</f>
        <v>0</v>
      </c>
      <c r="BS222" s="54">
        <f>IF(Testing!E222="BRDM",1,0)</f>
        <v>0</v>
      </c>
      <c r="BT222" s="54">
        <f>IF(Testing!E222="BTR-60",1,0)</f>
        <v>0</v>
      </c>
      <c r="BU222" s="52">
        <f>IF(Testing!E222="BTR-70",1,0)</f>
        <v>0</v>
      </c>
      <c r="BV222" s="52">
        <f>IF(Testing!E222="BTR-80",1,0)</f>
        <v>0</v>
      </c>
      <c r="BW222" s="52">
        <f>IF(Testing!E222="D-30",1,0)</f>
        <v>0</v>
      </c>
      <c r="BX222" s="52">
        <f>IF(Testing!E222="Iskander",1,0)</f>
        <v>0</v>
      </c>
      <c r="BY222" s="52">
        <f>IF(Testing!E222="MT_LB",1,0)</f>
        <v>0</v>
      </c>
      <c r="BZ222" s="52">
        <f>IF(Testing!E222="Pantsir-S1",1,0)</f>
        <v>0</v>
      </c>
      <c r="CA222" s="52">
        <f>IF(Testing!E222="Rs-24",1,0)</f>
        <v>0</v>
      </c>
      <c r="CB222" s="52">
        <f>IF(Testing!E222="T-14",1,0)</f>
        <v>0</v>
      </c>
      <c r="CC222" s="52">
        <f>IF(Testing!E222="T-62",1,0)</f>
        <v>0</v>
      </c>
      <c r="CD222" s="52">
        <f>IF(Testing!E222="T-64",1,0)</f>
        <v>0</v>
      </c>
      <c r="CE222" s="52">
        <f>IF(Testing!E222="T-72",1,0)</f>
        <v>0</v>
      </c>
      <c r="CF222" s="52">
        <f>IF(Testing!E222="T-80",1,0)</f>
        <v>0</v>
      </c>
      <c r="CG222" s="52">
        <f>IF(Testing!E222="T-90",1,0)</f>
        <v>1</v>
      </c>
      <c r="CH222" s="52">
        <f>IF(Testing!E222="Tornado",1,0)</f>
        <v>0</v>
      </c>
      <c r="CI222" s="52">
        <f>IF(Testing!E222="TOS-1",1,0)</f>
        <v>0</v>
      </c>
    </row>
    <row r="223" spans="1:87" ht="15">
      <c r="A223" s="49" t="s">
        <v>1805</v>
      </c>
      <c r="B223" s="50">
        <v>1</v>
      </c>
      <c r="C223" s="50">
        <v>0</v>
      </c>
      <c r="D223" s="50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1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  <c r="AC223" s="51">
        <v>0</v>
      </c>
      <c r="AD223" s="51">
        <v>0</v>
      </c>
      <c r="AE223" s="51">
        <v>0</v>
      </c>
      <c r="AF223" s="51">
        <v>0</v>
      </c>
      <c r="AG223" s="51">
        <v>1</v>
      </c>
      <c r="AH223" s="52">
        <f>IF(Testing!D223="Tank",1,0)</f>
        <v>1</v>
      </c>
      <c r="AI223" s="52">
        <f>IF(Testing!D223="BMP",1,0)</f>
        <v>0</v>
      </c>
      <c r="AJ223" s="52">
        <f>IF(Testing!D223="BTR",1,0)</f>
        <v>0</v>
      </c>
      <c r="AK223" s="52">
        <f>IF(Testing!D223="Self Propelled Artillery",1,0)</f>
        <v>0</v>
      </c>
      <c r="AL223" s="53">
        <f>IF(Testing!D223="Air Defense",1,0)</f>
        <v>0</v>
      </c>
      <c r="AM223" s="53">
        <f>IF(Testing!D223="MT_LB",1,0)</f>
        <v>0</v>
      </c>
      <c r="AN223" s="52">
        <f>IF(Testing!D223="BMD",1,0)</f>
        <v>0</v>
      </c>
      <c r="AO223" s="52">
        <f>IF('Course-Grain Only Test'!C223="Tank",1,0)</f>
        <v>1</v>
      </c>
      <c r="AP223" s="52">
        <f>IF('Course-Grain Only Test'!C223="BMP",1,0)</f>
        <v>0</v>
      </c>
      <c r="AQ223" s="52">
        <f>IF('Course-Grain Only Test'!C223="BTR",1,0)</f>
        <v>0</v>
      </c>
      <c r="AR223" s="52">
        <f>IF('Course-Grain Only Test'!C223="Self Propelled Artillery",1,0)</f>
        <v>0</v>
      </c>
      <c r="AS223" s="52">
        <f>IF('Course-Grain Only Test'!C223="Air Defense",1,0)</f>
        <v>0</v>
      </c>
      <c r="AT223" s="52">
        <f>IF('Course-Grain Only Test'!C223="MT_LB",1,0)</f>
        <v>0</v>
      </c>
      <c r="AU223" s="52">
        <f>IF('Course-Grain Only Test'!C223="BMD",1,0)</f>
        <v>0</v>
      </c>
      <c r="AV223" s="52">
        <v>1</v>
      </c>
      <c r="AW223" s="52">
        <v>0</v>
      </c>
      <c r="AX223" s="52">
        <v>1</v>
      </c>
      <c r="AY223" s="52">
        <f t="shared" si="0"/>
        <v>1</v>
      </c>
      <c r="AZ223" s="52">
        <v>0</v>
      </c>
      <c r="BA223" s="52">
        <v>0</v>
      </c>
      <c r="BB223" s="52">
        <v>0</v>
      </c>
      <c r="BC223" s="52">
        <v>0</v>
      </c>
      <c r="BD223" s="52">
        <v>0</v>
      </c>
      <c r="BE223" s="52">
        <f>IF(AND(Testing!D223 = "Tank", 'Course-Grain Only Test'!C223 &lt;&gt; "Tank"),1,0)</f>
        <v>0</v>
      </c>
      <c r="BF223" s="52">
        <f>IF(AND(Testing!D223 = "BMP", 'Course-Grain Only Test'!C223 &lt;&gt; "BMP"),1,0)</f>
        <v>0</v>
      </c>
      <c r="BG223" s="52">
        <f>IF(AND(Testing!D223 = "BTR", 'Course-Grain Only Test'!C223 &lt;&gt; "BTR"),1,0)</f>
        <v>0</v>
      </c>
      <c r="BH223" s="52">
        <f>IF(AND(Testing!D223 = "Self Propelled Artilley", 'Course-Grain Only Test'!C223 &lt;&gt; "Self Propelled Artillery"),1,0)</f>
        <v>0</v>
      </c>
      <c r="BI223" s="52">
        <f>IF(AND(Testing!D223 = "Air Defense", 'Course-Grain Only Test'!C223 &lt;&gt; "Air Defense"),1,0)</f>
        <v>0</v>
      </c>
      <c r="BJ223" s="52">
        <f>IF(AND(Testing!D223 = "MT_LB", 'Course-Grain Only Test'!C223 &lt;&gt; "MT_LB"),1,0)</f>
        <v>0</v>
      </c>
      <c r="BK223" s="52">
        <f>IF(AND(Testing!D223 = "BMD", 'Course-Grain Only Test'!C223 &lt;&gt; "BMD"),1,0)</f>
        <v>0</v>
      </c>
      <c r="BL223" s="52">
        <f>IF(Testing!E223="2S19_MSTA",1,0)</f>
        <v>0</v>
      </c>
      <c r="BM223" s="54">
        <f>IF(Testing!E223="30N6E",1,0)</f>
        <v>0</v>
      </c>
      <c r="BN223" s="52">
        <f>IF(Testing!E223="BM-30",1,0)</f>
        <v>0</v>
      </c>
      <c r="BO223" s="52">
        <f>IF(Testing!E223="BMD",1,0)</f>
        <v>0</v>
      </c>
      <c r="BP223" s="52">
        <f>IF(Testing!E223="BMP-1",1,0)</f>
        <v>0</v>
      </c>
      <c r="BQ223" s="52">
        <f>IF(Testing!E223="BMP-2",1,0)</f>
        <v>0</v>
      </c>
      <c r="BR223" s="52">
        <f>IF(Testing!E223="BMP-T15",1,0)</f>
        <v>0</v>
      </c>
      <c r="BS223" s="54">
        <f>IF(Testing!E223="BRDM",1,0)</f>
        <v>0</v>
      </c>
      <c r="BT223" s="54">
        <f>IF(Testing!E223="BTR-60",1,0)</f>
        <v>0</v>
      </c>
      <c r="BU223" s="52">
        <f>IF(Testing!E223="BTR-70",1,0)</f>
        <v>0</v>
      </c>
      <c r="BV223" s="52">
        <f>IF(Testing!E223="BTR-80",1,0)</f>
        <v>0</v>
      </c>
      <c r="BW223" s="52">
        <f>IF(Testing!E223="D-30",1,0)</f>
        <v>0</v>
      </c>
      <c r="BX223" s="52">
        <f>IF(Testing!E223="Iskander",1,0)</f>
        <v>0</v>
      </c>
      <c r="BY223" s="52">
        <f>IF(Testing!E223="MT_LB",1,0)</f>
        <v>0</v>
      </c>
      <c r="BZ223" s="52">
        <f>IF(Testing!E223="Pantsir-S1",1,0)</f>
        <v>0</v>
      </c>
      <c r="CA223" s="52">
        <f>IF(Testing!E223="Rs-24",1,0)</f>
        <v>0</v>
      </c>
      <c r="CB223" s="52">
        <f>IF(Testing!E223="T-14",1,0)</f>
        <v>0</v>
      </c>
      <c r="CC223" s="52">
        <f>IF(Testing!E223="T-62",1,0)</f>
        <v>0</v>
      </c>
      <c r="CD223" s="52">
        <f>IF(Testing!E223="T-64",1,0)</f>
        <v>0</v>
      </c>
      <c r="CE223" s="52">
        <f>IF(Testing!E223="T-72",1,0)</f>
        <v>1</v>
      </c>
      <c r="CF223" s="52">
        <f>IF(Testing!E223="T-80",1,0)</f>
        <v>0</v>
      </c>
      <c r="CG223" s="52">
        <f>IF(Testing!E223="T-90",1,0)</f>
        <v>0</v>
      </c>
      <c r="CH223" s="52">
        <f>IF(Testing!E223="Tornado",1,0)</f>
        <v>0</v>
      </c>
      <c r="CI223" s="52">
        <f>IF(Testing!E223="TOS-1",1,0)</f>
        <v>0</v>
      </c>
    </row>
    <row r="224" spans="1:87" ht="15">
      <c r="A224" s="49" t="s">
        <v>1806</v>
      </c>
      <c r="B224" s="50">
        <v>1</v>
      </c>
      <c r="C224" s="50">
        <v>0</v>
      </c>
      <c r="D224" s="50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1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  <c r="AC224" s="51">
        <v>0</v>
      </c>
      <c r="AD224" s="51">
        <v>0</v>
      </c>
      <c r="AE224" s="51">
        <v>0</v>
      </c>
      <c r="AF224" s="51">
        <v>0</v>
      </c>
      <c r="AG224" s="51">
        <v>1</v>
      </c>
      <c r="AH224" s="52">
        <f>IF(Testing!D224="Tank",1,0)</f>
        <v>1</v>
      </c>
      <c r="AI224" s="52">
        <f>IF(Testing!D224="BMP",1,0)</f>
        <v>0</v>
      </c>
      <c r="AJ224" s="52">
        <f>IF(Testing!D224="BTR",1,0)</f>
        <v>0</v>
      </c>
      <c r="AK224" s="52">
        <f>IF(Testing!D224="Self Propelled Artillery",1,0)</f>
        <v>0</v>
      </c>
      <c r="AL224" s="53">
        <f>IF(Testing!D224="Air Defense",1,0)</f>
        <v>0</v>
      </c>
      <c r="AM224" s="53">
        <f>IF(Testing!D224="MT_LB",1,0)</f>
        <v>0</v>
      </c>
      <c r="AN224" s="52">
        <f>IF(Testing!D224="BMD",1,0)</f>
        <v>0</v>
      </c>
      <c r="AO224" s="52">
        <f>IF('Course-Grain Only Test'!C224="Tank",1,0)</f>
        <v>1</v>
      </c>
      <c r="AP224" s="52">
        <f>IF('Course-Grain Only Test'!C224="BMP",1,0)</f>
        <v>0</v>
      </c>
      <c r="AQ224" s="52">
        <f>IF('Course-Grain Only Test'!C224="BTR",1,0)</f>
        <v>0</v>
      </c>
      <c r="AR224" s="52">
        <f>IF('Course-Grain Only Test'!C224="Self Propelled Artillery",1,0)</f>
        <v>0</v>
      </c>
      <c r="AS224" s="52">
        <f>IF('Course-Grain Only Test'!C224="Air Defense",1,0)</f>
        <v>0</v>
      </c>
      <c r="AT224" s="52">
        <f>IF('Course-Grain Only Test'!C224="MT_LB",1,0)</f>
        <v>0</v>
      </c>
      <c r="AU224" s="52">
        <f>IF('Course-Grain Only Test'!C224="BMD",1,0)</f>
        <v>0</v>
      </c>
      <c r="AV224" s="52">
        <v>1</v>
      </c>
      <c r="AW224" s="52">
        <v>1</v>
      </c>
      <c r="AX224" s="52">
        <v>1</v>
      </c>
      <c r="AY224" s="52">
        <f t="shared" si="0"/>
        <v>0</v>
      </c>
      <c r="AZ224" s="52">
        <v>0</v>
      </c>
      <c r="BA224" s="52">
        <v>0</v>
      </c>
      <c r="BB224" s="52">
        <v>0</v>
      </c>
      <c r="BC224" s="52">
        <v>0</v>
      </c>
      <c r="BD224" s="52">
        <v>0</v>
      </c>
      <c r="BE224" s="52">
        <f>IF(AND(Testing!D224 = "Tank", 'Course-Grain Only Test'!C224 &lt;&gt; "Tank"),1,0)</f>
        <v>0</v>
      </c>
      <c r="BF224" s="52">
        <f>IF(AND(Testing!D224 = "BMP", 'Course-Grain Only Test'!C224 &lt;&gt; "BMP"),1,0)</f>
        <v>0</v>
      </c>
      <c r="BG224" s="52">
        <f>IF(AND(Testing!D224 = "BTR", 'Course-Grain Only Test'!C224 &lt;&gt; "BTR"),1,0)</f>
        <v>0</v>
      </c>
      <c r="BH224" s="52">
        <f>IF(AND(Testing!D224 = "Self Propelled Artilley", 'Course-Grain Only Test'!C224 &lt;&gt; "Self Propelled Artillery"),1,0)</f>
        <v>0</v>
      </c>
      <c r="BI224" s="52">
        <f>IF(AND(Testing!D224 = "Air Defense", 'Course-Grain Only Test'!C224 &lt;&gt; "Air Defense"),1,0)</f>
        <v>0</v>
      </c>
      <c r="BJ224" s="52">
        <f>IF(AND(Testing!D224 = "MT_LB", 'Course-Grain Only Test'!C224 &lt;&gt; "MT_LB"),1,0)</f>
        <v>0</v>
      </c>
      <c r="BK224" s="52">
        <f>IF(AND(Testing!D224 = "BMD", 'Course-Grain Only Test'!C224 &lt;&gt; "BMD"),1,0)</f>
        <v>0</v>
      </c>
      <c r="BL224" s="52">
        <f>IF(Testing!E224="2S19_MSTA",1,0)</f>
        <v>0</v>
      </c>
      <c r="BM224" s="54">
        <f>IF(Testing!E224="30N6E",1,0)</f>
        <v>0</v>
      </c>
      <c r="BN224" s="52">
        <f>IF(Testing!E224="BM-30",1,0)</f>
        <v>0</v>
      </c>
      <c r="BO224" s="52">
        <f>IF(Testing!E224="BMD",1,0)</f>
        <v>0</v>
      </c>
      <c r="BP224" s="52">
        <f>IF(Testing!E224="BMP-1",1,0)</f>
        <v>0</v>
      </c>
      <c r="BQ224" s="52">
        <f>IF(Testing!E224="BMP-2",1,0)</f>
        <v>0</v>
      </c>
      <c r="BR224" s="52">
        <f>IF(Testing!E224="BMP-T15",1,0)</f>
        <v>0</v>
      </c>
      <c r="BS224" s="54">
        <f>IF(Testing!E224="BRDM",1,0)</f>
        <v>0</v>
      </c>
      <c r="BT224" s="54">
        <f>IF(Testing!E224="BTR-60",1,0)</f>
        <v>0</v>
      </c>
      <c r="BU224" s="52">
        <f>IF(Testing!E224="BTR-70",1,0)</f>
        <v>0</v>
      </c>
      <c r="BV224" s="52">
        <f>IF(Testing!E224="BTR-80",1,0)</f>
        <v>0</v>
      </c>
      <c r="BW224" s="52">
        <f>IF(Testing!E224="D-30",1,0)</f>
        <v>0</v>
      </c>
      <c r="BX224" s="52">
        <f>IF(Testing!E224="Iskander",1,0)</f>
        <v>0</v>
      </c>
      <c r="BY224" s="52">
        <f>IF(Testing!E224="MT_LB",1,0)</f>
        <v>0</v>
      </c>
      <c r="BZ224" s="52">
        <f>IF(Testing!E224="Pantsir-S1",1,0)</f>
        <v>0</v>
      </c>
      <c r="CA224" s="52">
        <f>IF(Testing!E224="Rs-24",1,0)</f>
        <v>0</v>
      </c>
      <c r="CB224" s="52">
        <f>IF(Testing!E224="T-14",1,0)</f>
        <v>0</v>
      </c>
      <c r="CC224" s="52">
        <f>IF(Testing!E224="T-62",1,0)</f>
        <v>0</v>
      </c>
      <c r="CD224" s="52">
        <f>IF(Testing!E224="T-64",1,0)</f>
        <v>0</v>
      </c>
      <c r="CE224" s="52">
        <f>IF(Testing!E224="T-72",1,0)</f>
        <v>0</v>
      </c>
      <c r="CF224" s="52">
        <f>IF(Testing!E224="T-80",1,0)</f>
        <v>0</v>
      </c>
      <c r="CG224" s="52">
        <f>IF(Testing!E224="T-90",1,0)</f>
        <v>1</v>
      </c>
      <c r="CH224" s="52">
        <f>IF(Testing!E224="Tornado",1,0)</f>
        <v>0</v>
      </c>
      <c r="CI224" s="52">
        <f>IF(Testing!E224="TOS-1",1,0)</f>
        <v>0</v>
      </c>
    </row>
    <row r="225" spans="1:87" ht="15">
      <c r="A225" s="49" t="s">
        <v>1739</v>
      </c>
      <c r="B225" s="50">
        <v>1</v>
      </c>
      <c r="C225" s="50">
        <v>0</v>
      </c>
      <c r="D225" s="50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1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1">
        <v>0</v>
      </c>
      <c r="Y225" s="51">
        <v>0</v>
      </c>
      <c r="Z225" s="51">
        <v>1</v>
      </c>
      <c r="AA225" s="51">
        <v>0</v>
      </c>
      <c r="AB225" s="51">
        <v>0</v>
      </c>
      <c r="AC225" s="51">
        <v>0</v>
      </c>
      <c r="AD225" s="51">
        <v>0</v>
      </c>
      <c r="AE225" s="51">
        <v>0</v>
      </c>
      <c r="AF225" s="51">
        <v>0</v>
      </c>
      <c r="AG225" s="51">
        <v>0</v>
      </c>
      <c r="AH225" s="52">
        <f>IF(Testing!D225="Tank",1,0)</f>
        <v>0</v>
      </c>
      <c r="AI225" s="52">
        <f>IF(Testing!D225="BMP",1,0)</f>
        <v>0</v>
      </c>
      <c r="AJ225" s="52">
        <f>IF(Testing!D225="BTR",1,0)</f>
        <v>0</v>
      </c>
      <c r="AK225" s="52">
        <f>IF(Testing!D225="Self Propelled Artillery",1,0)</f>
        <v>1</v>
      </c>
      <c r="AL225" s="53">
        <f>IF(Testing!D225="Air Defense",1,0)</f>
        <v>0</v>
      </c>
      <c r="AM225" s="53">
        <f>IF(Testing!D225="MT_LB",1,0)</f>
        <v>0</v>
      </c>
      <c r="AN225" s="52">
        <f>IF(Testing!D225="BMD",1,0)</f>
        <v>0</v>
      </c>
      <c r="AO225" s="52">
        <f>IF('Course-Grain Only Test'!C225="Tank",1,0)</f>
        <v>0</v>
      </c>
      <c r="AP225" s="52">
        <f>IF('Course-Grain Only Test'!C225="BMP",1,0)</f>
        <v>0</v>
      </c>
      <c r="AQ225" s="52">
        <f>IF('Course-Grain Only Test'!C225="BTR",1,0)</f>
        <v>0</v>
      </c>
      <c r="AR225" s="52">
        <f>IF('Course-Grain Only Test'!C225="Self Propelled Artillery",1,0)</f>
        <v>1</v>
      </c>
      <c r="AS225" s="52">
        <f>IF('Course-Grain Only Test'!C225="Air Defense",1,0)</f>
        <v>0</v>
      </c>
      <c r="AT225" s="52">
        <f>IF('Course-Grain Only Test'!C225="MT_LB",1,0)</f>
        <v>0</v>
      </c>
      <c r="AU225" s="52">
        <f>IF('Course-Grain Only Test'!C225="BMD",1,0)</f>
        <v>0</v>
      </c>
      <c r="AV225" s="52">
        <v>1</v>
      </c>
      <c r="AW225" s="52">
        <v>1</v>
      </c>
      <c r="AX225" s="52">
        <v>1</v>
      </c>
      <c r="AY225" s="52">
        <f t="shared" si="0"/>
        <v>0</v>
      </c>
      <c r="AZ225" s="52">
        <v>1</v>
      </c>
      <c r="BA225" s="52">
        <v>0</v>
      </c>
      <c r="BB225" s="52">
        <v>0</v>
      </c>
      <c r="BC225" s="52">
        <v>0</v>
      </c>
      <c r="BD225" s="52">
        <v>0</v>
      </c>
      <c r="BE225" s="52">
        <f>IF(AND(Testing!D225 = "Tank", 'Course-Grain Only Test'!C225 &lt;&gt; "Tank"),1,0)</f>
        <v>0</v>
      </c>
      <c r="BF225" s="52">
        <f>IF(AND(Testing!D225 = "BMP", 'Course-Grain Only Test'!C225 &lt;&gt; "BMP"),1,0)</f>
        <v>0</v>
      </c>
      <c r="BG225" s="52">
        <f>IF(AND(Testing!D225 = "BTR", 'Course-Grain Only Test'!C225 &lt;&gt; "BTR"),1,0)</f>
        <v>0</v>
      </c>
      <c r="BH225" s="52">
        <f>IF(AND(Testing!D225 = "Self Propelled Artilley", 'Course-Grain Only Test'!C225 &lt;&gt; "Self Propelled Artillery"),1,0)</f>
        <v>0</v>
      </c>
      <c r="BI225" s="52">
        <f>IF(AND(Testing!D225 = "Air Defense", 'Course-Grain Only Test'!C225 &lt;&gt; "Air Defense"),1,0)</f>
        <v>0</v>
      </c>
      <c r="BJ225" s="52">
        <f>IF(AND(Testing!D225 = "MT_LB", 'Course-Grain Only Test'!C225 &lt;&gt; "MT_LB"),1,0)</f>
        <v>0</v>
      </c>
      <c r="BK225" s="52">
        <f>IF(AND(Testing!D225 = "BMD", 'Course-Grain Only Test'!C225 &lt;&gt; "BMD"),1,0)</f>
        <v>0</v>
      </c>
      <c r="BL225" s="52">
        <f>IF(Testing!E225="2S19_MSTA",1,0)</f>
        <v>0</v>
      </c>
      <c r="BM225" s="54">
        <f>IF(Testing!E225="30N6E",1,0)</f>
        <v>0</v>
      </c>
      <c r="BN225" s="52">
        <f>IF(Testing!E225="BM-30",1,0)</f>
        <v>0</v>
      </c>
      <c r="BO225" s="52">
        <f>IF(Testing!E225="BMD",1,0)</f>
        <v>0</v>
      </c>
      <c r="BP225" s="52">
        <f>IF(Testing!E225="BMP-1",1,0)</f>
        <v>0</v>
      </c>
      <c r="BQ225" s="52">
        <f>IF(Testing!E225="BMP-2",1,0)</f>
        <v>0</v>
      </c>
      <c r="BR225" s="52">
        <f>IF(Testing!E225="BMP-T15",1,0)</f>
        <v>0</v>
      </c>
      <c r="BS225" s="54">
        <f>IF(Testing!E225="BRDM",1,0)</f>
        <v>0</v>
      </c>
      <c r="BT225" s="54">
        <f>IF(Testing!E225="BTR-60",1,0)</f>
        <v>0</v>
      </c>
      <c r="BU225" s="52">
        <f>IF(Testing!E225="BTR-70",1,0)</f>
        <v>0</v>
      </c>
      <c r="BV225" s="52">
        <f>IF(Testing!E225="BTR-80",1,0)</f>
        <v>0</v>
      </c>
      <c r="BW225" s="52">
        <f>IF(Testing!E225="D-30",1,0)</f>
        <v>0</v>
      </c>
      <c r="BX225" s="52">
        <f>IF(Testing!E225="Iskander",1,0)</f>
        <v>0</v>
      </c>
      <c r="BY225" s="52">
        <f>IF(Testing!E225="MT_LB",1,0)</f>
        <v>0</v>
      </c>
      <c r="BZ225" s="52">
        <f>IF(Testing!E225="Pantsir-S1",1,0)</f>
        <v>0</v>
      </c>
      <c r="CA225" s="52">
        <f>IF(Testing!E225="Rs-24",1,0)</f>
        <v>0</v>
      </c>
      <c r="CB225" s="52">
        <f>IF(Testing!E225="T-14",1,0)</f>
        <v>0</v>
      </c>
      <c r="CC225" s="52">
        <f>IF(Testing!E225="T-62",1,0)</f>
        <v>0</v>
      </c>
      <c r="CD225" s="52">
        <f>IF(Testing!E225="T-64",1,0)</f>
        <v>0</v>
      </c>
      <c r="CE225" s="52">
        <f>IF(Testing!E225="T-72",1,0)</f>
        <v>0</v>
      </c>
      <c r="CF225" s="52">
        <f>IF(Testing!E225="T-80",1,0)</f>
        <v>0</v>
      </c>
      <c r="CG225" s="52">
        <f>IF(Testing!E225="T-90",1,0)</f>
        <v>0</v>
      </c>
      <c r="CH225" s="52">
        <f>IF(Testing!E225="Tornado",1,0)</f>
        <v>1</v>
      </c>
      <c r="CI225" s="52">
        <f>IF(Testing!E225="TOS-1",1,0)</f>
        <v>0</v>
      </c>
    </row>
    <row r="226" spans="1:87" ht="15">
      <c r="A226" s="49" t="s">
        <v>1740</v>
      </c>
      <c r="B226" s="50">
        <v>1</v>
      </c>
      <c r="C226" s="50">
        <v>0</v>
      </c>
      <c r="D226" s="50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1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1</v>
      </c>
      <c r="AA226" s="51">
        <v>0</v>
      </c>
      <c r="AB226" s="51">
        <v>0</v>
      </c>
      <c r="AC226" s="51">
        <v>0</v>
      </c>
      <c r="AD226" s="51">
        <v>0</v>
      </c>
      <c r="AE226" s="51">
        <v>0</v>
      </c>
      <c r="AF226" s="51">
        <v>0</v>
      </c>
      <c r="AG226" s="51">
        <v>0</v>
      </c>
      <c r="AH226" s="52">
        <f>IF(Testing!D226="Tank",1,0)</f>
        <v>0</v>
      </c>
      <c r="AI226" s="52">
        <f>IF(Testing!D226="BMP",1,0)</f>
        <v>0</v>
      </c>
      <c r="AJ226" s="52">
        <f>IF(Testing!D226="BTR",1,0)</f>
        <v>0</v>
      </c>
      <c r="AK226" s="52">
        <f>IF(Testing!D226="Self Propelled Artillery",1,0)</f>
        <v>1</v>
      </c>
      <c r="AL226" s="53">
        <f>IF(Testing!D226="Air Defense",1,0)</f>
        <v>0</v>
      </c>
      <c r="AM226" s="53">
        <f>IF(Testing!D226="MT_LB",1,0)</f>
        <v>0</v>
      </c>
      <c r="AN226" s="52">
        <f>IF(Testing!D226="BMD",1,0)</f>
        <v>0</v>
      </c>
      <c r="AO226" s="52">
        <f>IF('Course-Grain Only Test'!C226="Tank",1,0)</f>
        <v>0</v>
      </c>
      <c r="AP226" s="52">
        <f>IF('Course-Grain Only Test'!C226="BMP",1,0)</f>
        <v>0</v>
      </c>
      <c r="AQ226" s="52">
        <f>IF('Course-Grain Only Test'!C226="BTR",1,0)</f>
        <v>0</v>
      </c>
      <c r="AR226" s="52">
        <f>IF('Course-Grain Only Test'!C226="Self Propelled Artillery",1,0)</f>
        <v>1</v>
      </c>
      <c r="AS226" s="52">
        <f>IF('Course-Grain Only Test'!C226="Air Defense",1,0)</f>
        <v>0</v>
      </c>
      <c r="AT226" s="52">
        <f>IF('Course-Grain Only Test'!C226="MT_LB",1,0)</f>
        <v>0</v>
      </c>
      <c r="AU226" s="52">
        <f>IF('Course-Grain Only Test'!C226="BMD",1,0)</f>
        <v>0</v>
      </c>
      <c r="AV226" s="52">
        <v>1</v>
      </c>
      <c r="AW226" s="52">
        <v>1</v>
      </c>
      <c r="AX226" s="52">
        <v>1</v>
      </c>
      <c r="AY226" s="52">
        <f t="shared" si="0"/>
        <v>0</v>
      </c>
      <c r="AZ226" s="52">
        <v>0</v>
      </c>
      <c r="BA226" s="52">
        <v>0</v>
      </c>
      <c r="BB226" s="52">
        <v>0</v>
      </c>
      <c r="BC226" s="52">
        <v>0</v>
      </c>
      <c r="BD226" s="52">
        <v>0</v>
      </c>
      <c r="BE226" s="52">
        <f>IF(AND(Testing!D226 = "Tank", 'Course-Grain Only Test'!C226 &lt;&gt; "Tank"),1,0)</f>
        <v>0</v>
      </c>
      <c r="BF226" s="52">
        <f>IF(AND(Testing!D226 = "BMP", 'Course-Grain Only Test'!C226 &lt;&gt; "BMP"),1,0)</f>
        <v>0</v>
      </c>
      <c r="BG226" s="52">
        <f>IF(AND(Testing!D226 = "BTR", 'Course-Grain Only Test'!C226 &lt;&gt; "BTR"),1,0)</f>
        <v>0</v>
      </c>
      <c r="BH226" s="52">
        <f>IF(AND(Testing!D226 = "Self Propelled Artilley", 'Course-Grain Only Test'!C226 &lt;&gt; "Self Propelled Artillery"),1,0)</f>
        <v>0</v>
      </c>
      <c r="BI226" s="52">
        <f>IF(AND(Testing!D226 = "Air Defense", 'Course-Grain Only Test'!C226 &lt;&gt; "Air Defense"),1,0)</f>
        <v>0</v>
      </c>
      <c r="BJ226" s="52">
        <f>IF(AND(Testing!D226 = "MT_LB", 'Course-Grain Only Test'!C226 &lt;&gt; "MT_LB"),1,0)</f>
        <v>0</v>
      </c>
      <c r="BK226" s="52">
        <f>IF(AND(Testing!D226 = "BMD", 'Course-Grain Only Test'!C226 &lt;&gt; "BMD"),1,0)</f>
        <v>0</v>
      </c>
      <c r="BL226" s="52">
        <f>IF(Testing!E226="2S19_MSTA",1,0)</f>
        <v>0</v>
      </c>
      <c r="BM226" s="54">
        <f>IF(Testing!E226="30N6E",1,0)</f>
        <v>0</v>
      </c>
      <c r="BN226" s="52">
        <f>IF(Testing!E226="BM-30",1,0)</f>
        <v>0</v>
      </c>
      <c r="BO226" s="52">
        <f>IF(Testing!E226="BMD",1,0)</f>
        <v>0</v>
      </c>
      <c r="BP226" s="52">
        <f>IF(Testing!E226="BMP-1",1,0)</f>
        <v>0</v>
      </c>
      <c r="BQ226" s="52">
        <f>IF(Testing!E226="BMP-2",1,0)</f>
        <v>0</v>
      </c>
      <c r="BR226" s="52">
        <f>IF(Testing!E226="BMP-T15",1,0)</f>
        <v>0</v>
      </c>
      <c r="BS226" s="54">
        <f>IF(Testing!E226="BRDM",1,0)</f>
        <v>0</v>
      </c>
      <c r="BT226" s="54">
        <f>IF(Testing!E226="BTR-60",1,0)</f>
        <v>0</v>
      </c>
      <c r="BU226" s="52">
        <f>IF(Testing!E226="BTR-70",1,0)</f>
        <v>0</v>
      </c>
      <c r="BV226" s="52">
        <f>IF(Testing!E226="BTR-80",1,0)</f>
        <v>0</v>
      </c>
      <c r="BW226" s="52">
        <f>IF(Testing!E226="D-30",1,0)</f>
        <v>0</v>
      </c>
      <c r="BX226" s="52">
        <f>IF(Testing!E226="Iskander",1,0)</f>
        <v>0</v>
      </c>
      <c r="BY226" s="52">
        <f>IF(Testing!E226="MT_LB",1,0)</f>
        <v>0</v>
      </c>
      <c r="BZ226" s="52">
        <f>IF(Testing!E226="Pantsir-S1",1,0)</f>
        <v>0</v>
      </c>
      <c r="CA226" s="52">
        <f>IF(Testing!E226="Rs-24",1,0)</f>
        <v>0</v>
      </c>
      <c r="CB226" s="52">
        <f>IF(Testing!E226="T-14",1,0)</f>
        <v>0</v>
      </c>
      <c r="CC226" s="52">
        <f>IF(Testing!E226="T-62",1,0)</f>
        <v>0</v>
      </c>
      <c r="CD226" s="52">
        <f>IF(Testing!E226="T-64",1,0)</f>
        <v>0</v>
      </c>
      <c r="CE226" s="52">
        <f>IF(Testing!E226="T-72",1,0)</f>
        <v>0</v>
      </c>
      <c r="CF226" s="52">
        <f>IF(Testing!E226="T-80",1,0)</f>
        <v>0</v>
      </c>
      <c r="CG226" s="52">
        <f>IF(Testing!E226="T-90",1,0)</f>
        <v>0</v>
      </c>
      <c r="CH226" s="52">
        <f>IF(Testing!E226="Tornado",1,0)</f>
        <v>1</v>
      </c>
      <c r="CI226" s="52">
        <f>IF(Testing!E226="TOS-1",1,0)</f>
        <v>0</v>
      </c>
    </row>
    <row r="227" spans="1:87" ht="15">
      <c r="A227" s="49" t="s">
        <v>1741</v>
      </c>
      <c r="B227" s="50">
        <v>1</v>
      </c>
      <c r="C227" s="50">
        <v>0</v>
      </c>
      <c r="D227" s="50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1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0</v>
      </c>
      <c r="V227" s="51">
        <v>0</v>
      </c>
      <c r="W227" s="51">
        <v>0</v>
      </c>
      <c r="X227" s="51">
        <v>0</v>
      </c>
      <c r="Y227" s="51">
        <v>0</v>
      </c>
      <c r="Z227" s="51">
        <v>1</v>
      </c>
      <c r="AA227" s="51">
        <v>0</v>
      </c>
      <c r="AB227" s="51">
        <v>0</v>
      </c>
      <c r="AC227" s="51">
        <v>0</v>
      </c>
      <c r="AD227" s="51">
        <v>0</v>
      </c>
      <c r="AE227" s="51">
        <v>0</v>
      </c>
      <c r="AF227" s="51">
        <v>0</v>
      </c>
      <c r="AG227" s="51">
        <v>0</v>
      </c>
      <c r="AH227" s="52">
        <f>IF(Testing!D227="Tank",1,0)</f>
        <v>0</v>
      </c>
      <c r="AI227" s="52">
        <f>IF(Testing!D227="BMP",1,0)</f>
        <v>0</v>
      </c>
      <c r="AJ227" s="52">
        <f>IF(Testing!D227="BTR",1,0)</f>
        <v>0</v>
      </c>
      <c r="AK227" s="52">
        <f>IF(Testing!D227="Self Propelled Artillery",1,0)</f>
        <v>1</v>
      </c>
      <c r="AL227" s="53">
        <f>IF(Testing!D227="Air Defense",1,0)</f>
        <v>0</v>
      </c>
      <c r="AM227" s="53">
        <f>IF(Testing!D227="MT_LB",1,0)</f>
        <v>0</v>
      </c>
      <c r="AN227" s="52">
        <f>IF(Testing!D227="BMD",1,0)</f>
        <v>0</v>
      </c>
      <c r="AO227" s="52">
        <f>IF('Course-Grain Only Test'!C227="Tank",1,0)</f>
        <v>0</v>
      </c>
      <c r="AP227" s="52">
        <f>IF('Course-Grain Only Test'!C227="BMP",1,0)</f>
        <v>0</v>
      </c>
      <c r="AQ227" s="52">
        <f>IF('Course-Grain Only Test'!C227="BTR",1,0)</f>
        <v>0</v>
      </c>
      <c r="AR227" s="52">
        <f>IF('Course-Grain Only Test'!C227="Self Propelled Artillery",1,0)</f>
        <v>1</v>
      </c>
      <c r="AS227" s="52">
        <f>IF('Course-Grain Only Test'!C227="Air Defense",1,0)</f>
        <v>0</v>
      </c>
      <c r="AT227" s="52">
        <f>IF('Course-Grain Only Test'!C227="MT_LB",1,0)</f>
        <v>0</v>
      </c>
      <c r="AU227" s="52">
        <f>IF('Course-Grain Only Test'!C227="BMD",1,0)</f>
        <v>0</v>
      </c>
      <c r="AV227" s="52">
        <v>1</v>
      </c>
      <c r="AW227" s="52">
        <v>1</v>
      </c>
      <c r="AX227" s="52">
        <v>1</v>
      </c>
      <c r="AY227" s="52">
        <f t="shared" si="0"/>
        <v>0</v>
      </c>
      <c r="AZ227" s="52">
        <v>0</v>
      </c>
      <c r="BA227" s="52">
        <v>0</v>
      </c>
      <c r="BB227" s="52">
        <v>0</v>
      </c>
      <c r="BC227" s="52">
        <v>0</v>
      </c>
      <c r="BD227" s="52">
        <v>0</v>
      </c>
      <c r="BE227" s="52">
        <f>IF(AND(Testing!D227 = "Tank", 'Course-Grain Only Test'!C227 &lt;&gt; "Tank"),1,0)</f>
        <v>0</v>
      </c>
      <c r="BF227" s="52">
        <f>IF(AND(Testing!D227 = "BMP", 'Course-Grain Only Test'!C227 &lt;&gt; "BMP"),1,0)</f>
        <v>0</v>
      </c>
      <c r="BG227" s="52">
        <f>IF(AND(Testing!D227 = "BTR", 'Course-Grain Only Test'!C227 &lt;&gt; "BTR"),1,0)</f>
        <v>0</v>
      </c>
      <c r="BH227" s="52">
        <f>IF(AND(Testing!D227 = "Self Propelled Artilley", 'Course-Grain Only Test'!C227 &lt;&gt; "Self Propelled Artillery"),1,0)</f>
        <v>0</v>
      </c>
      <c r="BI227" s="52">
        <f>IF(AND(Testing!D227 = "Air Defense", 'Course-Grain Only Test'!C227 &lt;&gt; "Air Defense"),1,0)</f>
        <v>0</v>
      </c>
      <c r="BJ227" s="52">
        <f>IF(AND(Testing!D227 = "MT_LB", 'Course-Grain Only Test'!C227 &lt;&gt; "MT_LB"),1,0)</f>
        <v>0</v>
      </c>
      <c r="BK227" s="52">
        <f>IF(AND(Testing!D227 = "BMD", 'Course-Grain Only Test'!C227 &lt;&gt; "BMD"),1,0)</f>
        <v>0</v>
      </c>
      <c r="BL227" s="52">
        <f>IF(Testing!E227="2S19_MSTA",1,0)</f>
        <v>0</v>
      </c>
      <c r="BM227" s="54">
        <f>IF(Testing!E227="30N6E",1,0)</f>
        <v>0</v>
      </c>
      <c r="BN227" s="52">
        <f>IF(Testing!E227="BM-30",1,0)</f>
        <v>0</v>
      </c>
      <c r="BO227" s="52">
        <f>IF(Testing!E227="BMD",1,0)</f>
        <v>0</v>
      </c>
      <c r="BP227" s="52">
        <f>IF(Testing!E227="BMP-1",1,0)</f>
        <v>0</v>
      </c>
      <c r="BQ227" s="52">
        <f>IF(Testing!E227="BMP-2",1,0)</f>
        <v>0</v>
      </c>
      <c r="BR227" s="52">
        <f>IF(Testing!E227="BMP-T15",1,0)</f>
        <v>0</v>
      </c>
      <c r="BS227" s="54">
        <f>IF(Testing!E227="BRDM",1,0)</f>
        <v>0</v>
      </c>
      <c r="BT227" s="54">
        <f>IF(Testing!E227="BTR-60",1,0)</f>
        <v>0</v>
      </c>
      <c r="BU227" s="52">
        <f>IF(Testing!E227="BTR-70",1,0)</f>
        <v>0</v>
      </c>
      <c r="BV227" s="52">
        <f>IF(Testing!E227="BTR-80",1,0)</f>
        <v>0</v>
      </c>
      <c r="BW227" s="52">
        <f>IF(Testing!E227="D-30",1,0)</f>
        <v>0</v>
      </c>
      <c r="BX227" s="52">
        <f>IF(Testing!E227="Iskander",1,0)</f>
        <v>0</v>
      </c>
      <c r="BY227" s="52">
        <f>IF(Testing!E227="MT_LB",1,0)</f>
        <v>0</v>
      </c>
      <c r="BZ227" s="52">
        <f>IF(Testing!E227="Pantsir-S1",1,0)</f>
        <v>0</v>
      </c>
      <c r="CA227" s="52">
        <f>IF(Testing!E227="Rs-24",1,0)</f>
        <v>0</v>
      </c>
      <c r="CB227" s="52">
        <f>IF(Testing!E227="T-14",1,0)</f>
        <v>0</v>
      </c>
      <c r="CC227" s="52">
        <f>IF(Testing!E227="T-62",1,0)</f>
        <v>0</v>
      </c>
      <c r="CD227" s="52">
        <f>IF(Testing!E227="T-64",1,0)</f>
        <v>0</v>
      </c>
      <c r="CE227" s="52">
        <f>IF(Testing!E227="T-72",1,0)</f>
        <v>0</v>
      </c>
      <c r="CF227" s="52">
        <f>IF(Testing!E227="T-80",1,0)</f>
        <v>0</v>
      </c>
      <c r="CG227" s="52">
        <f>IF(Testing!E227="T-90",1,0)</f>
        <v>0</v>
      </c>
      <c r="CH227" s="52">
        <f>IF(Testing!E227="Tornado",1,0)</f>
        <v>1</v>
      </c>
      <c r="CI227" s="52">
        <f>IF(Testing!E227="TOS-1",1,0)</f>
        <v>0</v>
      </c>
    </row>
    <row r="228" spans="1:87" ht="15">
      <c r="A228" s="49" t="s">
        <v>1742</v>
      </c>
      <c r="B228" s="50">
        <v>1</v>
      </c>
      <c r="C228" s="50">
        <v>0</v>
      </c>
      <c r="D228" s="50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1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1</v>
      </c>
      <c r="AA228" s="51">
        <v>0</v>
      </c>
      <c r="AB228" s="51">
        <v>0</v>
      </c>
      <c r="AC228" s="51">
        <v>0</v>
      </c>
      <c r="AD228" s="51">
        <v>0</v>
      </c>
      <c r="AE228" s="51">
        <v>0</v>
      </c>
      <c r="AF228" s="51">
        <v>0</v>
      </c>
      <c r="AG228" s="51">
        <v>0</v>
      </c>
      <c r="AH228" s="52">
        <f>IF(Testing!D228="Tank",1,0)</f>
        <v>0</v>
      </c>
      <c r="AI228" s="52">
        <f>IF(Testing!D228="BMP",1,0)</f>
        <v>0</v>
      </c>
      <c r="AJ228" s="52">
        <f>IF(Testing!D228="BTR",1,0)</f>
        <v>0</v>
      </c>
      <c r="AK228" s="52">
        <f>IF(Testing!D228="Self Propelled Artillery",1,0)</f>
        <v>1</v>
      </c>
      <c r="AL228" s="53">
        <f>IF(Testing!D228="Air Defense",1,0)</f>
        <v>0</v>
      </c>
      <c r="AM228" s="53">
        <f>IF(Testing!D228="MT_LB",1,0)</f>
        <v>0</v>
      </c>
      <c r="AN228" s="52">
        <f>IF(Testing!D228="BMD",1,0)</f>
        <v>0</v>
      </c>
      <c r="AO228" s="52">
        <f>IF('Course-Grain Only Test'!C228="Tank",1,0)</f>
        <v>0</v>
      </c>
      <c r="AP228" s="52">
        <f>IF('Course-Grain Only Test'!C228="BMP",1,0)</f>
        <v>0</v>
      </c>
      <c r="AQ228" s="52">
        <f>IF('Course-Grain Only Test'!C228="BTR",1,0)</f>
        <v>0</v>
      </c>
      <c r="AR228" s="52">
        <f>IF('Course-Grain Only Test'!C228="Self Propelled Artillery",1,0)</f>
        <v>1</v>
      </c>
      <c r="AS228" s="52">
        <f>IF('Course-Grain Only Test'!C228="Air Defense",1,0)</f>
        <v>0</v>
      </c>
      <c r="AT228" s="52">
        <f>IF('Course-Grain Only Test'!C228="MT_LB",1,0)</f>
        <v>0</v>
      </c>
      <c r="AU228" s="52">
        <f>IF('Course-Grain Only Test'!C228="BMD",1,0)</f>
        <v>0</v>
      </c>
      <c r="AV228" s="52">
        <v>1</v>
      </c>
      <c r="AW228" s="52">
        <v>1</v>
      </c>
      <c r="AX228" s="52">
        <v>1</v>
      </c>
      <c r="AY228" s="52">
        <f t="shared" si="0"/>
        <v>0</v>
      </c>
      <c r="AZ228" s="52">
        <v>0</v>
      </c>
      <c r="BA228" s="52">
        <v>0</v>
      </c>
      <c r="BB228" s="52">
        <v>0</v>
      </c>
      <c r="BC228" s="52">
        <v>0</v>
      </c>
      <c r="BD228" s="52">
        <v>0</v>
      </c>
      <c r="BE228" s="52">
        <f>IF(AND(Testing!D228 = "Tank", 'Course-Grain Only Test'!C228 &lt;&gt; "Tank"),1,0)</f>
        <v>0</v>
      </c>
      <c r="BF228" s="52">
        <f>IF(AND(Testing!D228 = "BMP", 'Course-Grain Only Test'!C228 &lt;&gt; "BMP"),1,0)</f>
        <v>0</v>
      </c>
      <c r="BG228" s="52">
        <f>IF(AND(Testing!D228 = "BTR", 'Course-Grain Only Test'!C228 &lt;&gt; "BTR"),1,0)</f>
        <v>0</v>
      </c>
      <c r="BH228" s="52">
        <f>IF(AND(Testing!D228 = "Self Propelled Artilley", 'Course-Grain Only Test'!C228 &lt;&gt; "Self Propelled Artillery"),1,0)</f>
        <v>0</v>
      </c>
      <c r="BI228" s="52">
        <f>IF(AND(Testing!D228 = "Air Defense", 'Course-Grain Only Test'!C228 &lt;&gt; "Air Defense"),1,0)</f>
        <v>0</v>
      </c>
      <c r="BJ228" s="52">
        <f>IF(AND(Testing!D228 = "MT_LB", 'Course-Grain Only Test'!C228 &lt;&gt; "MT_LB"),1,0)</f>
        <v>0</v>
      </c>
      <c r="BK228" s="52">
        <f>IF(AND(Testing!D228 = "BMD", 'Course-Grain Only Test'!C228 &lt;&gt; "BMD"),1,0)</f>
        <v>0</v>
      </c>
      <c r="BL228" s="52">
        <f>IF(Testing!E228="2S19_MSTA",1,0)</f>
        <v>0</v>
      </c>
      <c r="BM228" s="54">
        <f>IF(Testing!E228="30N6E",1,0)</f>
        <v>0</v>
      </c>
      <c r="BN228" s="52">
        <f>IF(Testing!E228="BM-30",1,0)</f>
        <v>0</v>
      </c>
      <c r="BO228" s="52">
        <f>IF(Testing!E228="BMD",1,0)</f>
        <v>0</v>
      </c>
      <c r="BP228" s="52">
        <f>IF(Testing!E228="BMP-1",1,0)</f>
        <v>0</v>
      </c>
      <c r="BQ228" s="52">
        <f>IF(Testing!E228="BMP-2",1,0)</f>
        <v>0</v>
      </c>
      <c r="BR228" s="52">
        <f>IF(Testing!E228="BMP-T15",1,0)</f>
        <v>0</v>
      </c>
      <c r="BS228" s="54">
        <f>IF(Testing!E228="BRDM",1,0)</f>
        <v>0</v>
      </c>
      <c r="BT228" s="54">
        <f>IF(Testing!E228="BTR-60",1,0)</f>
        <v>0</v>
      </c>
      <c r="BU228" s="52">
        <f>IF(Testing!E228="BTR-70",1,0)</f>
        <v>0</v>
      </c>
      <c r="BV228" s="52">
        <f>IF(Testing!E228="BTR-80",1,0)</f>
        <v>0</v>
      </c>
      <c r="BW228" s="52">
        <f>IF(Testing!E228="D-30",1,0)</f>
        <v>0</v>
      </c>
      <c r="BX228" s="52">
        <f>IF(Testing!E228="Iskander",1,0)</f>
        <v>0</v>
      </c>
      <c r="BY228" s="52">
        <f>IF(Testing!E228="MT_LB",1,0)</f>
        <v>0</v>
      </c>
      <c r="BZ228" s="52">
        <f>IF(Testing!E228="Pantsir-S1",1,0)</f>
        <v>0</v>
      </c>
      <c r="CA228" s="52">
        <f>IF(Testing!E228="Rs-24",1,0)</f>
        <v>0</v>
      </c>
      <c r="CB228" s="52">
        <f>IF(Testing!E228="T-14",1,0)</f>
        <v>0</v>
      </c>
      <c r="CC228" s="52">
        <f>IF(Testing!E228="T-62",1,0)</f>
        <v>0</v>
      </c>
      <c r="CD228" s="52">
        <f>IF(Testing!E228="T-64",1,0)</f>
        <v>0</v>
      </c>
      <c r="CE228" s="52">
        <f>IF(Testing!E228="T-72",1,0)</f>
        <v>0</v>
      </c>
      <c r="CF228" s="52">
        <f>IF(Testing!E228="T-80",1,0)</f>
        <v>0</v>
      </c>
      <c r="CG228" s="52">
        <f>IF(Testing!E228="T-90",1,0)</f>
        <v>0</v>
      </c>
      <c r="CH228" s="52">
        <f>IF(Testing!E228="Tornado",1,0)</f>
        <v>1</v>
      </c>
      <c r="CI228" s="52">
        <f>IF(Testing!E228="TOS-1",1,0)</f>
        <v>0</v>
      </c>
    </row>
    <row r="229" spans="1:87" ht="15">
      <c r="A229" s="49" t="s">
        <v>1743</v>
      </c>
      <c r="B229" s="50">
        <v>1</v>
      </c>
      <c r="C229" s="50">
        <v>0</v>
      </c>
      <c r="D229" s="50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1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1">
        <v>0</v>
      </c>
      <c r="X229" s="51">
        <v>0</v>
      </c>
      <c r="Y229" s="51">
        <v>0</v>
      </c>
      <c r="Z229" s="51">
        <v>1</v>
      </c>
      <c r="AA229" s="51">
        <v>0</v>
      </c>
      <c r="AB229" s="51">
        <v>0</v>
      </c>
      <c r="AC229" s="51">
        <v>0</v>
      </c>
      <c r="AD229" s="51">
        <v>0</v>
      </c>
      <c r="AE229" s="51">
        <v>0</v>
      </c>
      <c r="AF229" s="51">
        <v>0</v>
      </c>
      <c r="AG229" s="51">
        <v>0</v>
      </c>
      <c r="AH229" s="52">
        <f>IF(Testing!D229="Tank",1,0)</f>
        <v>0</v>
      </c>
      <c r="AI229" s="52">
        <f>IF(Testing!D229="BMP",1,0)</f>
        <v>0</v>
      </c>
      <c r="AJ229" s="52">
        <f>IF(Testing!D229="BTR",1,0)</f>
        <v>0</v>
      </c>
      <c r="AK229" s="52">
        <f>IF(Testing!D229="Self Propelled Artillery",1,0)</f>
        <v>1</v>
      </c>
      <c r="AL229" s="53">
        <f>IF(Testing!D229="Air Defense",1,0)</f>
        <v>0</v>
      </c>
      <c r="AM229" s="53">
        <f>IF(Testing!D229="MT_LB",1,0)</f>
        <v>0</v>
      </c>
      <c r="AN229" s="52">
        <f>IF(Testing!D229="BMD",1,0)</f>
        <v>0</v>
      </c>
      <c r="AO229" s="52">
        <f>IF('Course-Grain Only Test'!C229="Tank",1,0)</f>
        <v>0</v>
      </c>
      <c r="AP229" s="52">
        <f>IF('Course-Grain Only Test'!C229="BMP",1,0)</f>
        <v>0</v>
      </c>
      <c r="AQ229" s="52">
        <f>IF('Course-Grain Only Test'!C229="BTR",1,0)</f>
        <v>0</v>
      </c>
      <c r="AR229" s="52">
        <f>IF('Course-Grain Only Test'!C229="Self Propelled Artillery",1,0)</f>
        <v>1</v>
      </c>
      <c r="AS229" s="52">
        <f>IF('Course-Grain Only Test'!C229="Air Defense",1,0)</f>
        <v>0</v>
      </c>
      <c r="AT229" s="52">
        <f>IF('Course-Grain Only Test'!C229="MT_LB",1,0)</f>
        <v>0</v>
      </c>
      <c r="AU229" s="52">
        <f>IF('Course-Grain Only Test'!C229="BMD",1,0)</f>
        <v>0</v>
      </c>
      <c r="AV229" s="52">
        <v>1</v>
      </c>
      <c r="AW229" s="52">
        <v>1</v>
      </c>
      <c r="AX229" s="52">
        <v>1</v>
      </c>
      <c r="AY229" s="52">
        <f t="shared" si="0"/>
        <v>0</v>
      </c>
      <c r="AZ229" s="52">
        <v>0</v>
      </c>
      <c r="BA229" s="52">
        <v>0</v>
      </c>
      <c r="BB229" s="52">
        <v>0</v>
      </c>
      <c r="BC229" s="52">
        <v>0</v>
      </c>
      <c r="BD229" s="52">
        <v>0</v>
      </c>
      <c r="BE229" s="52">
        <f>IF(AND(Testing!D229 = "Tank", 'Course-Grain Only Test'!C229 &lt;&gt; "Tank"),1,0)</f>
        <v>0</v>
      </c>
      <c r="BF229" s="52">
        <f>IF(AND(Testing!D229 = "BMP", 'Course-Grain Only Test'!C229 &lt;&gt; "BMP"),1,0)</f>
        <v>0</v>
      </c>
      <c r="BG229" s="52">
        <f>IF(AND(Testing!D229 = "BTR", 'Course-Grain Only Test'!C229 &lt;&gt; "BTR"),1,0)</f>
        <v>0</v>
      </c>
      <c r="BH229" s="52">
        <f>IF(AND(Testing!D229 = "Self Propelled Artilley", 'Course-Grain Only Test'!C229 &lt;&gt; "Self Propelled Artillery"),1,0)</f>
        <v>0</v>
      </c>
      <c r="BI229" s="52">
        <f>IF(AND(Testing!D229 = "Air Defense", 'Course-Grain Only Test'!C229 &lt;&gt; "Air Defense"),1,0)</f>
        <v>0</v>
      </c>
      <c r="BJ229" s="52">
        <f>IF(AND(Testing!D229 = "MT_LB", 'Course-Grain Only Test'!C229 &lt;&gt; "MT_LB"),1,0)</f>
        <v>0</v>
      </c>
      <c r="BK229" s="52">
        <f>IF(AND(Testing!D229 = "BMD", 'Course-Grain Only Test'!C229 &lt;&gt; "BMD"),1,0)</f>
        <v>0</v>
      </c>
      <c r="BL229" s="52">
        <f>IF(Testing!E229="2S19_MSTA",1,0)</f>
        <v>0</v>
      </c>
      <c r="BM229" s="54">
        <f>IF(Testing!E229="30N6E",1,0)</f>
        <v>0</v>
      </c>
      <c r="BN229" s="52">
        <f>IF(Testing!E229="BM-30",1,0)</f>
        <v>0</v>
      </c>
      <c r="BO229" s="52">
        <f>IF(Testing!E229="BMD",1,0)</f>
        <v>0</v>
      </c>
      <c r="BP229" s="52">
        <f>IF(Testing!E229="BMP-1",1,0)</f>
        <v>0</v>
      </c>
      <c r="BQ229" s="52">
        <f>IF(Testing!E229="BMP-2",1,0)</f>
        <v>0</v>
      </c>
      <c r="BR229" s="52">
        <f>IF(Testing!E229="BMP-T15",1,0)</f>
        <v>0</v>
      </c>
      <c r="BS229" s="54">
        <f>IF(Testing!E229="BRDM",1,0)</f>
        <v>0</v>
      </c>
      <c r="BT229" s="54">
        <f>IF(Testing!E229="BTR-60",1,0)</f>
        <v>0</v>
      </c>
      <c r="BU229" s="52">
        <f>IF(Testing!E229="BTR-70",1,0)</f>
        <v>0</v>
      </c>
      <c r="BV229" s="52">
        <f>IF(Testing!E229="BTR-80",1,0)</f>
        <v>0</v>
      </c>
      <c r="BW229" s="52">
        <f>IF(Testing!E229="D-30",1,0)</f>
        <v>0</v>
      </c>
      <c r="BX229" s="52">
        <f>IF(Testing!E229="Iskander",1,0)</f>
        <v>0</v>
      </c>
      <c r="BY229" s="52">
        <f>IF(Testing!E229="MT_LB",1,0)</f>
        <v>0</v>
      </c>
      <c r="BZ229" s="52">
        <f>IF(Testing!E229="Pantsir-S1",1,0)</f>
        <v>0</v>
      </c>
      <c r="CA229" s="52">
        <f>IF(Testing!E229="Rs-24",1,0)</f>
        <v>0</v>
      </c>
      <c r="CB229" s="52">
        <f>IF(Testing!E229="T-14",1,0)</f>
        <v>0</v>
      </c>
      <c r="CC229" s="52">
        <f>IF(Testing!E229="T-62",1,0)</f>
        <v>0</v>
      </c>
      <c r="CD229" s="52">
        <f>IF(Testing!E229="T-64",1,0)</f>
        <v>0</v>
      </c>
      <c r="CE229" s="52">
        <f>IF(Testing!E229="T-72",1,0)</f>
        <v>0</v>
      </c>
      <c r="CF229" s="52">
        <f>IF(Testing!E229="T-80",1,0)</f>
        <v>0</v>
      </c>
      <c r="CG229" s="52">
        <f>IF(Testing!E229="T-90",1,0)</f>
        <v>0</v>
      </c>
      <c r="CH229" s="52">
        <f>IF(Testing!E229="Tornado",1,0)</f>
        <v>1</v>
      </c>
      <c r="CI229" s="52">
        <f>IF(Testing!E229="TOS-1",1,0)</f>
        <v>0</v>
      </c>
    </row>
    <row r="230" spans="1:87" ht="15">
      <c r="A230" s="49" t="s">
        <v>1744</v>
      </c>
      <c r="B230" s="50">
        <v>1</v>
      </c>
      <c r="C230" s="50">
        <v>0</v>
      </c>
      <c r="D230" s="50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1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0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1</v>
      </c>
      <c r="AB230" s="51">
        <v>0</v>
      </c>
      <c r="AC230" s="51">
        <v>0</v>
      </c>
      <c r="AD230" s="51">
        <v>0</v>
      </c>
      <c r="AE230" s="51">
        <v>0</v>
      </c>
      <c r="AF230" s="51">
        <v>0</v>
      </c>
      <c r="AG230" s="51">
        <v>0</v>
      </c>
      <c r="AH230" s="52">
        <f>IF(Testing!D230="Tank",1,0)</f>
        <v>0</v>
      </c>
      <c r="AI230" s="52">
        <f>IF(Testing!D230="BMP",1,0)</f>
        <v>0</v>
      </c>
      <c r="AJ230" s="52">
        <f>IF(Testing!D230="BTR",1,0)</f>
        <v>0</v>
      </c>
      <c r="AK230" s="52">
        <f>IF(Testing!D230="Self Propelled Artillery",1,0)</f>
        <v>1</v>
      </c>
      <c r="AL230" s="53">
        <f>IF(Testing!D230="Air Defense",1,0)</f>
        <v>0</v>
      </c>
      <c r="AM230" s="53">
        <f>IF(Testing!D230="MT_LB",1,0)</f>
        <v>0</v>
      </c>
      <c r="AN230" s="52">
        <f>IF(Testing!D230="BMD",1,0)</f>
        <v>0</v>
      </c>
      <c r="AO230" s="52">
        <f>IF('Course-Grain Only Test'!C230="Tank",1,0)</f>
        <v>0</v>
      </c>
      <c r="AP230" s="52">
        <f>IF('Course-Grain Only Test'!C230="BMP",1,0)</f>
        <v>0</v>
      </c>
      <c r="AQ230" s="52">
        <f>IF('Course-Grain Only Test'!C230="BTR",1,0)</f>
        <v>0</v>
      </c>
      <c r="AR230" s="52">
        <f>IF('Course-Grain Only Test'!C230="Self Propelled Artillery",1,0)</f>
        <v>1</v>
      </c>
      <c r="AS230" s="52">
        <f>IF('Course-Grain Only Test'!C230="Air Defense",1,0)</f>
        <v>0</v>
      </c>
      <c r="AT230" s="52">
        <f>IF('Course-Grain Only Test'!C230="MT_LB",1,0)</f>
        <v>0</v>
      </c>
      <c r="AU230" s="52">
        <f>IF('Course-Grain Only Test'!C230="BMD",1,0)</f>
        <v>0</v>
      </c>
      <c r="AV230" s="52">
        <v>1</v>
      </c>
      <c r="AW230" s="52">
        <v>0</v>
      </c>
      <c r="AX230" s="52">
        <v>1</v>
      </c>
      <c r="AY230" s="52">
        <f t="shared" si="0"/>
        <v>1</v>
      </c>
      <c r="AZ230" s="52">
        <v>0</v>
      </c>
      <c r="BA230" s="52">
        <v>0</v>
      </c>
      <c r="BB230" s="52">
        <v>0</v>
      </c>
      <c r="BC230" s="52">
        <v>0</v>
      </c>
      <c r="BD230" s="52">
        <v>0</v>
      </c>
      <c r="BE230" s="52">
        <f>IF(AND(Testing!D230 = "Tank", 'Course-Grain Only Test'!C230 &lt;&gt; "Tank"),1,0)</f>
        <v>0</v>
      </c>
      <c r="BF230" s="52">
        <f>IF(AND(Testing!D230 = "BMP", 'Course-Grain Only Test'!C230 &lt;&gt; "BMP"),1,0)</f>
        <v>0</v>
      </c>
      <c r="BG230" s="52">
        <f>IF(AND(Testing!D230 = "BTR", 'Course-Grain Only Test'!C230 &lt;&gt; "BTR"),1,0)</f>
        <v>0</v>
      </c>
      <c r="BH230" s="52">
        <f>IF(AND(Testing!D230 = "Self Propelled Artilley", 'Course-Grain Only Test'!C230 &lt;&gt; "Self Propelled Artillery"),1,0)</f>
        <v>0</v>
      </c>
      <c r="BI230" s="52">
        <f>IF(AND(Testing!D230 = "Air Defense", 'Course-Grain Only Test'!C230 &lt;&gt; "Air Defense"),1,0)</f>
        <v>0</v>
      </c>
      <c r="BJ230" s="52">
        <f>IF(AND(Testing!D230 = "MT_LB", 'Course-Grain Only Test'!C230 &lt;&gt; "MT_LB"),1,0)</f>
        <v>0</v>
      </c>
      <c r="BK230" s="52">
        <f>IF(AND(Testing!D230 = "BMD", 'Course-Grain Only Test'!C230 &lt;&gt; "BMD"),1,0)</f>
        <v>0</v>
      </c>
      <c r="BL230" s="52">
        <f>IF(Testing!E230="2S19_MSTA",1,0)</f>
        <v>1</v>
      </c>
      <c r="BM230" s="54">
        <f>IF(Testing!E230="30N6E",1,0)</f>
        <v>0</v>
      </c>
      <c r="BN230" s="52">
        <f>IF(Testing!E230="BM-30",1,0)</f>
        <v>0</v>
      </c>
      <c r="BO230" s="52">
        <f>IF(Testing!E230="BMD",1,0)</f>
        <v>0</v>
      </c>
      <c r="BP230" s="52">
        <f>IF(Testing!E230="BMP-1",1,0)</f>
        <v>0</v>
      </c>
      <c r="BQ230" s="52">
        <f>IF(Testing!E230="BMP-2",1,0)</f>
        <v>0</v>
      </c>
      <c r="BR230" s="52">
        <f>IF(Testing!E230="BMP-T15",1,0)</f>
        <v>0</v>
      </c>
      <c r="BS230" s="54">
        <f>IF(Testing!E230="BRDM",1,0)</f>
        <v>0</v>
      </c>
      <c r="BT230" s="54">
        <f>IF(Testing!E230="BTR-60",1,0)</f>
        <v>0</v>
      </c>
      <c r="BU230" s="52">
        <f>IF(Testing!E230="BTR-70",1,0)</f>
        <v>0</v>
      </c>
      <c r="BV230" s="52">
        <f>IF(Testing!E230="BTR-80",1,0)</f>
        <v>0</v>
      </c>
      <c r="BW230" s="52">
        <f>IF(Testing!E230="D-30",1,0)</f>
        <v>0</v>
      </c>
      <c r="BX230" s="52">
        <f>IF(Testing!E230="Iskander",1,0)</f>
        <v>0</v>
      </c>
      <c r="BY230" s="52">
        <f>IF(Testing!E230="MT_LB",1,0)</f>
        <v>0</v>
      </c>
      <c r="BZ230" s="52">
        <f>IF(Testing!E230="Pantsir-S1",1,0)</f>
        <v>0</v>
      </c>
      <c r="CA230" s="52">
        <f>IF(Testing!E230="Rs-24",1,0)</f>
        <v>0</v>
      </c>
      <c r="CB230" s="52">
        <f>IF(Testing!E230="T-14",1,0)</f>
        <v>0</v>
      </c>
      <c r="CC230" s="52">
        <f>IF(Testing!E230="T-62",1,0)</f>
        <v>0</v>
      </c>
      <c r="CD230" s="52">
        <f>IF(Testing!E230="T-64",1,0)</f>
        <v>0</v>
      </c>
      <c r="CE230" s="52">
        <f>IF(Testing!E230="T-72",1,0)</f>
        <v>0</v>
      </c>
      <c r="CF230" s="52">
        <f>IF(Testing!E230="T-80",1,0)</f>
        <v>0</v>
      </c>
      <c r="CG230" s="52">
        <f>IF(Testing!E230="T-90",1,0)</f>
        <v>0</v>
      </c>
      <c r="CH230" s="52">
        <f>IF(Testing!E230="Tornado",1,0)</f>
        <v>0</v>
      </c>
      <c r="CI230" s="52">
        <f>IF(Testing!E230="TOS-1",1,0)</f>
        <v>0</v>
      </c>
    </row>
    <row r="231" spans="1:87" ht="15">
      <c r="A231" s="49" t="s">
        <v>1745</v>
      </c>
      <c r="B231" s="50">
        <v>1</v>
      </c>
      <c r="C231" s="50">
        <v>0</v>
      </c>
      <c r="D231" s="50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1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1</v>
      </c>
      <c r="AB231" s="51">
        <v>0</v>
      </c>
      <c r="AC231" s="51">
        <v>0</v>
      </c>
      <c r="AD231" s="51">
        <v>0</v>
      </c>
      <c r="AE231" s="51">
        <v>0</v>
      </c>
      <c r="AF231" s="51">
        <v>0</v>
      </c>
      <c r="AG231" s="51">
        <v>0</v>
      </c>
      <c r="AH231" s="52">
        <f>IF(Testing!D231="Tank",1,0)</f>
        <v>0</v>
      </c>
      <c r="AI231" s="52">
        <f>IF(Testing!D231="BMP",1,0)</f>
        <v>0</v>
      </c>
      <c r="AJ231" s="52">
        <f>IF(Testing!D231="BTR",1,0)</f>
        <v>0</v>
      </c>
      <c r="AK231" s="52">
        <f>IF(Testing!D231="Self Propelled Artillery",1,0)</f>
        <v>1</v>
      </c>
      <c r="AL231" s="53">
        <f>IF(Testing!D231="Air Defense",1,0)</f>
        <v>0</v>
      </c>
      <c r="AM231" s="53">
        <f>IF(Testing!D231="MT_LB",1,0)</f>
        <v>0</v>
      </c>
      <c r="AN231" s="52">
        <f>IF(Testing!D231="BMD",1,0)</f>
        <v>0</v>
      </c>
      <c r="AO231" s="52">
        <f>IF('Course-Grain Only Test'!C231="Tank",1,0)</f>
        <v>0</v>
      </c>
      <c r="AP231" s="52">
        <f>IF('Course-Grain Only Test'!C231="BMP",1,0)</f>
        <v>0</v>
      </c>
      <c r="AQ231" s="52">
        <f>IF('Course-Grain Only Test'!C231="BTR",1,0)</f>
        <v>0</v>
      </c>
      <c r="AR231" s="52">
        <f>IF('Course-Grain Only Test'!C231="Self Propelled Artillery",1,0)</f>
        <v>1</v>
      </c>
      <c r="AS231" s="52">
        <f>IF('Course-Grain Only Test'!C231="Air Defense",1,0)</f>
        <v>0</v>
      </c>
      <c r="AT231" s="52">
        <f>IF('Course-Grain Only Test'!C231="MT_LB",1,0)</f>
        <v>0</v>
      </c>
      <c r="AU231" s="52">
        <f>IF('Course-Grain Only Test'!C231="BMD",1,0)</f>
        <v>0</v>
      </c>
      <c r="AV231" s="52">
        <v>1</v>
      </c>
      <c r="AW231" s="52">
        <v>1</v>
      </c>
      <c r="AX231" s="52">
        <v>1</v>
      </c>
      <c r="AY231" s="52">
        <f t="shared" si="0"/>
        <v>0</v>
      </c>
      <c r="AZ231" s="52">
        <v>0</v>
      </c>
      <c r="BA231" s="52">
        <v>0</v>
      </c>
      <c r="BB231" s="52">
        <v>0</v>
      </c>
      <c r="BC231" s="52">
        <v>0</v>
      </c>
      <c r="BD231" s="52">
        <v>0</v>
      </c>
      <c r="BE231" s="52">
        <f>IF(AND(Testing!D231 = "Tank", 'Course-Grain Only Test'!C231 &lt;&gt; "Tank"),1,0)</f>
        <v>0</v>
      </c>
      <c r="BF231" s="52">
        <f>IF(AND(Testing!D231 = "BMP", 'Course-Grain Only Test'!C231 &lt;&gt; "BMP"),1,0)</f>
        <v>0</v>
      </c>
      <c r="BG231" s="52">
        <f>IF(AND(Testing!D231 = "BTR", 'Course-Grain Only Test'!C231 &lt;&gt; "BTR"),1,0)</f>
        <v>0</v>
      </c>
      <c r="BH231" s="52">
        <f>IF(AND(Testing!D231 = "Self Propelled Artilley", 'Course-Grain Only Test'!C231 &lt;&gt; "Self Propelled Artillery"),1,0)</f>
        <v>0</v>
      </c>
      <c r="BI231" s="52">
        <f>IF(AND(Testing!D231 = "Air Defense", 'Course-Grain Only Test'!C231 &lt;&gt; "Air Defense"),1,0)</f>
        <v>0</v>
      </c>
      <c r="BJ231" s="52">
        <f>IF(AND(Testing!D231 = "MT_LB", 'Course-Grain Only Test'!C231 &lt;&gt; "MT_LB"),1,0)</f>
        <v>0</v>
      </c>
      <c r="BK231" s="52">
        <f>IF(AND(Testing!D231 = "BMD", 'Course-Grain Only Test'!C231 &lt;&gt; "BMD"),1,0)</f>
        <v>0</v>
      </c>
      <c r="BL231" s="52">
        <f>IF(Testing!E231="2S19_MSTA",1,0)</f>
        <v>0</v>
      </c>
      <c r="BM231" s="54">
        <f>IF(Testing!E231="30N6E",1,0)</f>
        <v>0</v>
      </c>
      <c r="BN231" s="52">
        <f>IF(Testing!E231="BM-30",1,0)</f>
        <v>0</v>
      </c>
      <c r="BO231" s="52">
        <f>IF(Testing!E231="BMD",1,0)</f>
        <v>0</v>
      </c>
      <c r="BP231" s="52">
        <f>IF(Testing!E231="BMP-1",1,0)</f>
        <v>0</v>
      </c>
      <c r="BQ231" s="52">
        <f>IF(Testing!E231="BMP-2",1,0)</f>
        <v>0</v>
      </c>
      <c r="BR231" s="52">
        <f>IF(Testing!E231="BMP-T15",1,0)</f>
        <v>0</v>
      </c>
      <c r="BS231" s="54">
        <f>IF(Testing!E231="BRDM",1,0)</f>
        <v>0</v>
      </c>
      <c r="BT231" s="54">
        <f>IF(Testing!E231="BTR-60",1,0)</f>
        <v>0</v>
      </c>
      <c r="BU231" s="52">
        <f>IF(Testing!E231="BTR-70",1,0)</f>
        <v>0</v>
      </c>
      <c r="BV231" s="52">
        <f>IF(Testing!E231="BTR-80",1,0)</f>
        <v>0</v>
      </c>
      <c r="BW231" s="52">
        <f>IF(Testing!E231="D-30",1,0)</f>
        <v>0</v>
      </c>
      <c r="BX231" s="52">
        <f>IF(Testing!E231="Iskander",1,0)</f>
        <v>0</v>
      </c>
      <c r="BY231" s="52">
        <f>IF(Testing!E231="MT_LB",1,0)</f>
        <v>0</v>
      </c>
      <c r="BZ231" s="52">
        <f>IF(Testing!E231="Pantsir-S1",1,0)</f>
        <v>0</v>
      </c>
      <c r="CA231" s="52">
        <f>IF(Testing!E231="Rs-24",1,0)</f>
        <v>0</v>
      </c>
      <c r="CB231" s="52">
        <f>IF(Testing!E231="T-14",1,0)</f>
        <v>0</v>
      </c>
      <c r="CC231" s="52">
        <f>IF(Testing!E231="T-62",1,0)</f>
        <v>0</v>
      </c>
      <c r="CD231" s="52">
        <f>IF(Testing!E231="T-64",1,0)</f>
        <v>0</v>
      </c>
      <c r="CE231" s="52">
        <f>IF(Testing!E231="T-72",1,0)</f>
        <v>0</v>
      </c>
      <c r="CF231" s="52">
        <f>IF(Testing!E231="T-80",1,0)</f>
        <v>0</v>
      </c>
      <c r="CG231" s="52">
        <f>IF(Testing!E231="T-90",1,0)</f>
        <v>0</v>
      </c>
      <c r="CH231" s="52">
        <f>IF(Testing!E231="Tornado",1,0)</f>
        <v>0</v>
      </c>
      <c r="CI231" s="52">
        <f>IF(Testing!E231="TOS-1",1,0)</f>
        <v>1</v>
      </c>
    </row>
    <row r="232" spans="1:87" ht="15">
      <c r="A232" s="49" t="s">
        <v>1746</v>
      </c>
      <c r="B232" s="50">
        <v>1</v>
      </c>
      <c r="C232" s="50">
        <v>0</v>
      </c>
      <c r="D232" s="50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1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1</v>
      </c>
      <c r="AB232" s="51">
        <v>0</v>
      </c>
      <c r="AC232" s="51">
        <v>0</v>
      </c>
      <c r="AD232" s="51">
        <v>0</v>
      </c>
      <c r="AE232" s="51">
        <v>0</v>
      </c>
      <c r="AF232" s="51">
        <v>0</v>
      </c>
      <c r="AG232" s="51">
        <v>0</v>
      </c>
      <c r="AH232" s="52">
        <f>IF(Testing!D232="Tank",1,0)</f>
        <v>0</v>
      </c>
      <c r="AI232" s="52">
        <f>IF(Testing!D232="BMP",1,0)</f>
        <v>0</v>
      </c>
      <c r="AJ232" s="52">
        <f>IF(Testing!D232="BTR",1,0)</f>
        <v>0</v>
      </c>
      <c r="AK232" s="52">
        <f>IF(Testing!D232="Self Propelled Artillery",1,0)</f>
        <v>1</v>
      </c>
      <c r="AL232" s="53">
        <f>IF(Testing!D232="Air Defense",1,0)</f>
        <v>0</v>
      </c>
      <c r="AM232" s="53">
        <f>IF(Testing!D232="MT_LB",1,0)</f>
        <v>0</v>
      </c>
      <c r="AN232" s="52">
        <f>IF(Testing!D232="BMD",1,0)</f>
        <v>0</v>
      </c>
      <c r="AO232" s="52">
        <f>IF('Course-Grain Only Test'!C232="Tank",1,0)</f>
        <v>0</v>
      </c>
      <c r="AP232" s="52">
        <f>IF('Course-Grain Only Test'!C232="BMP",1,0)</f>
        <v>0</v>
      </c>
      <c r="AQ232" s="52">
        <f>IF('Course-Grain Only Test'!C232="BTR",1,0)</f>
        <v>0</v>
      </c>
      <c r="AR232" s="52">
        <f>IF('Course-Grain Only Test'!C232="Self Propelled Artillery",1,0)</f>
        <v>1</v>
      </c>
      <c r="AS232" s="52">
        <f>IF('Course-Grain Only Test'!C232="Air Defense",1,0)</f>
        <v>0</v>
      </c>
      <c r="AT232" s="52">
        <f>IF('Course-Grain Only Test'!C232="MT_LB",1,0)</f>
        <v>0</v>
      </c>
      <c r="AU232" s="52">
        <f>IF('Course-Grain Only Test'!C232="BMD",1,0)</f>
        <v>0</v>
      </c>
      <c r="AV232" s="52">
        <v>1</v>
      </c>
      <c r="AW232" s="52">
        <v>1</v>
      </c>
      <c r="AX232" s="52">
        <v>1</v>
      </c>
      <c r="AY232" s="52">
        <f t="shared" si="0"/>
        <v>0</v>
      </c>
      <c r="AZ232" s="52">
        <v>0</v>
      </c>
      <c r="BA232" s="52">
        <v>0</v>
      </c>
      <c r="BB232" s="52">
        <v>0</v>
      </c>
      <c r="BC232" s="52">
        <v>0</v>
      </c>
      <c r="BD232" s="52">
        <v>0</v>
      </c>
      <c r="BE232" s="52">
        <f>IF(AND(Testing!D232 = "Tank", 'Course-Grain Only Test'!C232 &lt;&gt; "Tank"),1,0)</f>
        <v>0</v>
      </c>
      <c r="BF232" s="52">
        <f>IF(AND(Testing!D232 = "BMP", 'Course-Grain Only Test'!C232 &lt;&gt; "BMP"),1,0)</f>
        <v>0</v>
      </c>
      <c r="BG232" s="52">
        <f>IF(AND(Testing!D232 = "BTR", 'Course-Grain Only Test'!C232 &lt;&gt; "BTR"),1,0)</f>
        <v>0</v>
      </c>
      <c r="BH232" s="52">
        <f>IF(AND(Testing!D232 = "Self Propelled Artilley", 'Course-Grain Only Test'!C232 &lt;&gt; "Self Propelled Artillery"),1,0)</f>
        <v>0</v>
      </c>
      <c r="BI232" s="52">
        <f>IF(AND(Testing!D232 = "Air Defense", 'Course-Grain Only Test'!C232 &lt;&gt; "Air Defense"),1,0)</f>
        <v>0</v>
      </c>
      <c r="BJ232" s="52">
        <f>IF(AND(Testing!D232 = "MT_LB", 'Course-Grain Only Test'!C232 &lt;&gt; "MT_LB"),1,0)</f>
        <v>0</v>
      </c>
      <c r="BK232" s="52">
        <f>IF(AND(Testing!D232 = "BMD", 'Course-Grain Only Test'!C232 &lt;&gt; "BMD"),1,0)</f>
        <v>0</v>
      </c>
      <c r="BL232" s="52">
        <f>IF(Testing!E232="2S19_MSTA",1,0)</f>
        <v>0</v>
      </c>
      <c r="BM232" s="54">
        <f>IF(Testing!E232="30N6E",1,0)</f>
        <v>0</v>
      </c>
      <c r="BN232" s="52">
        <f>IF(Testing!E232="BM-30",1,0)</f>
        <v>0</v>
      </c>
      <c r="BO232" s="52">
        <f>IF(Testing!E232="BMD",1,0)</f>
        <v>0</v>
      </c>
      <c r="BP232" s="52">
        <f>IF(Testing!E232="BMP-1",1,0)</f>
        <v>0</v>
      </c>
      <c r="BQ232" s="52">
        <f>IF(Testing!E232="BMP-2",1,0)</f>
        <v>0</v>
      </c>
      <c r="BR232" s="52">
        <f>IF(Testing!E232="BMP-T15",1,0)</f>
        <v>0</v>
      </c>
      <c r="BS232" s="54">
        <f>IF(Testing!E232="BRDM",1,0)</f>
        <v>0</v>
      </c>
      <c r="BT232" s="54">
        <f>IF(Testing!E232="BTR-60",1,0)</f>
        <v>0</v>
      </c>
      <c r="BU232" s="52">
        <f>IF(Testing!E232="BTR-70",1,0)</f>
        <v>0</v>
      </c>
      <c r="BV232" s="52">
        <f>IF(Testing!E232="BTR-80",1,0)</f>
        <v>0</v>
      </c>
      <c r="BW232" s="52">
        <f>IF(Testing!E232="D-30",1,0)</f>
        <v>0</v>
      </c>
      <c r="BX232" s="52">
        <f>IF(Testing!E232="Iskander",1,0)</f>
        <v>0</v>
      </c>
      <c r="BY232" s="52">
        <f>IF(Testing!E232="MT_LB",1,0)</f>
        <v>0</v>
      </c>
      <c r="BZ232" s="52">
        <f>IF(Testing!E232="Pantsir-S1",1,0)</f>
        <v>0</v>
      </c>
      <c r="CA232" s="52">
        <f>IF(Testing!E232="Rs-24",1,0)</f>
        <v>0</v>
      </c>
      <c r="CB232" s="52">
        <f>IF(Testing!E232="T-14",1,0)</f>
        <v>0</v>
      </c>
      <c r="CC232" s="52">
        <f>IF(Testing!E232="T-62",1,0)</f>
        <v>0</v>
      </c>
      <c r="CD232" s="52">
        <f>IF(Testing!E232="T-64",1,0)</f>
        <v>0</v>
      </c>
      <c r="CE232" s="52">
        <f>IF(Testing!E232="T-72",1,0)</f>
        <v>0</v>
      </c>
      <c r="CF232" s="52">
        <f>IF(Testing!E232="T-80",1,0)</f>
        <v>0</v>
      </c>
      <c r="CG232" s="52">
        <f>IF(Testing!E232="T-90",1,0)</f>
        <v>0</v>
      </c>
      <c r="CH232" s="52">
        <f>IF(Testing!E232="Tornado",1,0)</f>
        <v>0</v>
      </c>
      <c r="CI232" s="52">
        <f>IF(Testing!E232="TOS-1",1,0)</f>
        <v>1</v>
      </c>
    </row>
    <row r="233" spans="1:87" ht="15">
      <c r="A233" s="49" t="s">
        <v>1747</v>
      </c>
      <c r="B233" s="50">
        <v>1</v>
      </c>
      <c r="C233" s="50">
        <v>0</v>
      </c>
      <c r="D233" s="50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1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0</v>
      </c>
      <c r="X233" s="51">
        <v>0</v>
      </c>
      <c r="Y233" s="51">
        <v>0</v>
      </c>
      <c r="Z233" s="51">
        <v>0</v>
      </c>
      <c r="AA233" s="51">
        <v>1</v>
      </c>
      <c r="AB233" s="51">
        <v>0</v>
      </c>
      <c r="AC233" s="51">
        <v>0</v>
      </c>
      <c r="AD233" s="51">
        <v>0</v>
      </c>
      <c r="AE233" s="51">
        <v>0</v>
      </c>
      <c r="AF233" s="51">
        <v>0</v>
      </c>
      <c r="AG233" s="51">
        <v>0</v>
      </c>
      <c r="AH233" s="52">
        <f>IF(Testing!D233="Tank",1,0)</f>
        <v>0</v>
      </c>
      <c r="AI233" s="52">
        <f>IF(Testing!D233="BMP",1,0)</f>
        <v>0</v>
      </c>
      <c r="AJ233" s="52">
        <f>IF(Testing!D233="BTR",1,0)</f>
        <v>0</v>
      </c>
      <c r="AK233" s="52">
        <f>IF(Testing!D233="Self Propelled Artillery",1,0)</f>
        <v>1</v>
      </c>
      <c r="AL233" s="53">
        <f>IF(Testing!D233="Air Defense",1,0)</f>
        <v>0</v>
      </c>
      <c r="AM233" s="53">
        <f>IF(Testing!D233="MT_LB",1,0)</f>
        <v>0</v>
      </c>
      <c r="AN233" s="52">
        <f>IF(Testing!D233="BMD",1,0)</f>
        <v>0</v>
      </c>
      <c r="AO233" s="52">
        <f>IF('Course-Grain Only Test'!C233="Tank",1,0)</f>
        <v>0</v>
      </c>
      <c r="AP233" s="52">
        <f>IF('Course-Grain Only Test'!C233="BMP",1,0)</f>
        <v>0</v>
      </c>
      <c r="AQ233" s="52">
        <f>IF('Course-Grain Only Test'!C233="BTR",1,0)</f>
        <v>0</v>
      </c>
      <c r="AR233" s="52">
        <f>IF('Course-Grain Only Test'!C233="Self Propelled Artillery",1,0)</f>
        <v>1</v>
      </c>
      <c r="AS233" s="52">
        <f>IF('Course-Grain Only Test'!C233="Air Defense",1,0)</f>
        <v>0</v>
      </c>
      <c r="AT233" s="52">
        <f>IF('Course-Grain Only Test'!C233="MT_LB",1,0)</f>
        <v>0</v>
      </c>
      <c r="AU233" s="52">
        <f>IF('Course-Grain Only Test'!C233="BMD",1,0)</f>
        <v>0</v>
      </c>
      <c r="AV233" s="52">
        <v>1</v>
      </c>
      <c r="AW233" s="52">
        <v>0</v>
      </c>
      <c r="AX233" s="52">
        <v>1</v>
      </c>
      <c r="AY233" s="52">
        <f t="shared" si="0"/>
        <v>1</v>
      </c>
      <c r="AZ233" s="52">
        <v>0</v>
      </c>
      <c r="BA233" s="52">
        <v>0</v>
      </c>
      <c r="BB233" s="52">
        <v>0</v>
      </c>
      <c r="BC233" s="52">
        <v>0</v>
      </c>
      <c r="BD233" s="52">
        <v>0</v>
      </c>
      <c r="BE233" s="52">
        <f>IF(AND(Testing!D233 = "Tank", 'Course-Grain Only Test'!C233 &lt;&gt; "Tank"),1,0)</f>
        <v>0</v>
      </c>
      <c r="BF233" s="52">
        <f>IF(AND(Testing!D233 = "BMP", 'Course-Grain Only Test'!C233 &lt;&gt; "BMP"),1,0)</f>
        <v>0</v>
      </c>
      <c r="BG233" s="52">
        <f>IF(AND(Testing!D233 = "BTR", 'Course-Grain Only Test'!C233 &lt;&gt; "BTR"),1,0)</f>
        <v>0</v>
      </c>
      <c r="BH233" s="52">
        <f>IF(AND(Testing!D233 = "Self Propelled Artilley", 'Course-Grain Only Test'!C233 &lt;&gt; "Self Propelled Artillery"),1,0)</f>
        <v>0</v>
      </c>
      <c r="BI233" s="52">
        <f>IF(AND(Testing!D233 = "Air Defense", 'Course-Grain Only Test'!C233 &lt;&gt; "Air Defense"),1,0)</f>
        <v>0</v>
      </c>
      <c r="BJ233" s="52">
        <f>IF(AND(Testing!D233 = "MT_LB", 'Course-Grain Only Test'!C233 &lt;&gt; "MT_LB"),1,0)</f>
        <v>0</v>
      </c>
      <c r="BK233" s="52">
        <f>IF(AND(Testing!D233 = "BMD", 'Course-Grain Only Test'!C233 &lt;&gt; "BMD"),1,0)</f>
        <v>0</v>
      </c>
      <c r="BL233" s="52">
        <f>IF(Testing!E233="2S19_MSTA",1,0)</f>
        <v>1</v>
      </c>
      <c r="BM233" s="54">
        <f>IF(Testing!E233="30N6E",1,0)</f>
        <v>0</v>
      </c>
      <c r="BN233" s="52">
        <f>IF(Testing!E233="BM-30",1,0)</f>
        <v>0</v>
      </c>
      <c r="BO233" s="52">
        <f>IF(Testing!E233="BMD",1,0)</f>
        <v>0</v>
      </c>
      <c r="BP233" s="52">
        <f>IF(Testing!E233="BMP-1",1,0)</f>
        <v>0</v>
      </c>
      <c r="BQ233" s="52">
        <f>IF(Testing!E233="BMP-2",1,0)</f>
        <v>0</v>
      </c>
      <c r="BR233" s="52">
        <f>IF(Testing!E233="BMP-T15",1,0)</f>
        <v>0</v>
      </c>
      <c r="BS233" s="54">
        <f>IF(Testing!E233="BRDM",1,0)</f>
        <v>0</v>
      </c>
      <c r="BT233" s="54">
        <f>IF(Testing!E233="BTR-60",1,0)</f>
        <v>0</v>
      </c>
      <c r="BU233" s="52">
        <f>IF(Testing!E233="BTR-70",1,0)</f>
        <v>0</v>
      </c>
      <c r="BV233" s="52">
        <f>IF(Testing!E233="BTR-80",1,0)</f>
        <v>0</v>
      </c>
      <c r="BW233" s="52">
        <f>IF(Testing!E233="D-30",1,0)</f>
        <v>0</v>
      </c>
      <c r="BX233" s="52">
        <f>IF(Testing!E233="Iskander",1,0)</f>
        <v>0</v>
      </c>
      <c r="BY233" s="52">
        <f>IF(Testing!E233="MT_LB",1,0)</f>
        <v>0</v>
      </c>
      <c r="BZ233" s="52">
        <f>IF(Testing!E233="Pantsir-S1",1,0)</f>
        <v>0</v>
      </c>
      <c r="CA233" s="52">
        <f>IF(Testing!E233="Rs-24",1,0)</f>
        <v>0</v>
      </c>
      <c r="CB233" s="52">
        <f>IF(Testing!E233="T-14",1,0)</f>
        <v>0</v>
      </c>
      <c r="CC233" s="52">
        <f>IF(Testing!E233="T-62",1,0)</f>
        <v>0</v>
      </c>
      <c r="CD233" s="52">
        <f>IF(Testing!E233="T-64",1,0)</f>
        <v>0</v>
      </c>
      <c r="CE233" s="52">
        <f>IF(Testing!E233="T-72",1,0)</f>
        <v>0</v>
      </c>
      <c r="CF233" s="52">
        <f>IF(Testing!E233="T-80",1,0)</f>
        <v>0</v>
      </c>
      <c r="CG233" s="52">
        <f>IF(Testing!E233="T-90",1,0)</f>
        <v>0</v>
      </c>
      <c r="CH233" s="52">
        <f>IF(Testing!E233="Tornado",1,0)</f>
        <v>0</v>
      </c>
      <c r="CI233" s="52">
        <f>IF(Testing!E233="TOS-1",1,0)</f>
        <v>0</v>
      </c>
    </row>
    <row r="234" spans="1:87" ht="15">
      <c r="A234" s="49" t="s">
        <v>1748</v>
      </c>
      <c r="B234" s="50">
        <v>1</v>
      </c>
      <c r="C234" s="50">
        <v>0</v>
      </c>
      <c r="D234" s="50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1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1</v>
      </c>
      <c r="AB234" s="51">
        <v>0</v>
      </c>
      <c r="AC234" s="51">
        <v>0</v>
      </c>
      <c r="AD234" s="51">
        <v>0</v>
      </c>
      <c r="AE234" s="51">
        <v>0</v>
      </c>
      <c r="AF234" s="51">
        <v>0</v>
      </c>
      <c r="AG234" s="51">
        <v>0</v>
      </c>
      <c r="AH234" s="52">
        <f>IF(Testing!D234="Tank",1,0)</f>
        <v>0</v>
      </c>
      <c r="AI234" s="52">
        <f>IF(Testing!D234="BMP",1,0)</f>
        <v>0</v>
      </c>
      <c r="AJ234" s="52">
        <f>IF(Testing!D234="BTR",1,0)</f>
        <v>0</v>
      </c>
      <c r="AK234" s="52">
        <f>IF(Testing!D234="Self Propelled Artillery",1,0)</f>
        <v>1</v>
      </c>
      <c r="AL234" s="53">
        <f>IF(Testing!D234="Air Defense",1,0)</f>
        <v>0</v>
      </c>
      <c r="AM234" s="53">
        <f>IF(Testing!D234="MT_LB",1,0)</f>
        <v>0</v>
      </c>
      <c r="AN234" s="52">
        <f>IF(Testing!D234="BMD",1,0)</f>
        <v>0</v>
      </c>
      <c r="AO234" s="52">
        <f>IF('Course-Grain Only Test'!C234="Tank",1,0)</f>
        <v>0</v>
      </c>
      <c r="AP234" s="52">
        <f>IF('Course-Grain Only Test'!C234="BMP",1,0)</f>
        <v>0</v>
      </c>
      <c r="AQ234" s="52">
        <f>IF('Course-Grain Only Test'!C234="BTR",1,0)</f>
        <v>0</v>
      </c>
      <c r="AR234" s="52">
        <f>IF('Course-Grain Only Test'!C234="Self Propelled Artillery",1,0)</f>
        <v>1</v>
      </c>
      <c r="AS234" s="52">
        <f>IF('Course-Grain Only Test'!C234="Air Defense",1,0)</f>
        <v>0</v>
      </c>
      <c r="AT234" s="52">
        <f>IF('Course-Grain Only Test'!C234="MT_LB",1,0)</f>
        <v>0</v>
      </c>
      <c r="AU234" s="52">
        <f>IF('Course-Grain Only Test'!C234="BMD",1,0)</f>
        <v>0</v>
      </c>
      <c r="AV234" s="52">
        <v>1</v>
      </c>
      <c r="AW234" s="52">
        <v>1</v>
      </c>
      <c r="AX234" s="52">
        <v>1</v>
      </c>
      <c r="AY234" s="52">
        <f t="shared" si="0"/>
        <v>0</v>
      </c>
      <c r="AZ234" s="52">
        <v>1</v>
      </c>
      <c r="BA234" s="52">
        <v>0</v>
      </c>
      <c r="BB234" s="52">
        <v>0</v>
      </c>
      <c r="BC234" s="52">
        <v>0</v>
      </c>
      <c r="BD234" s="52">
        <v>0</v>
      </c>
      <c r="BE234" s="52">
        <f>IF(AND(Testing!D234 = "Tank", 'Course-Grain Only Test'!C234 &lt;&gt; "Tank"),1,0)</f>
        <v>0</v>
      </c>
      <c r="BF234" s="52">
        <f>IF(AND(Testing!D234 = "BMP", 'Course-Grain Only Test'!C234 &lt;&gt; "BMP"),1,0)</f>
        <v>0</v>
      </c>
      <c r="BG234" s="52">
        <f>IF(AND(Testing!D234 = "BTR", 'Course-Grain Only Test'!C234 &lt;&gt; "BTR"),1,0)</f>
        <v>0</v>
      </c>
      <c r="BH234" s="52">
        <f>IF(AND(Testing!D234 = "Self Propelled Artilley", 'Course-Grain Only Test'!C234 &lt;&gt; "Self Propelled Artillery"),1,0)</f>
        <v>0</v>
      </c>
      <c r="BI234" s="52">
        <f>IF(AND(Testing!D234 = "Air Defense", 'Course-Grain Only Test'!C234 &lt;&gt; "Air Defense"),1,0)</f>
        <v>0</v>
      </c>
      <c r="BJ234" s="52">
        <f>IF(AND(Testing!D234 = "MT_LB", 'Course-Grain Only Test'!C234 &lt;&gt; "MT_LB"),1,0)</f>
        <v>0</v>
      </c>
      <c r="BK234" s="52">
        <f>IF(AND(Testing!D234 = "BMD", 'Course-Grain Only Test'!C234 &lt;&gt; "BMD"),1,0)</f>
        <v>0</v>
      </c>
      <c r="BL234" s="52">
        <f>IF(Testing!E234="2S19_MSTA",1,0)</f>
        <v>0</v>
      </c>
      <c r="BM234" s="54">
        <f>IF(Testing!E234="30N6E",1,0)</f>
        <v>0</v>
      </c>
      <c r="BN234" s="52">
        <f>IF(Testing!E234="BM-30",1,0)</f>
        <v>0</v>
      </c>
      <c r="BO234" s="52">
        <f>IF(Testing!E234="BMD",1,0)</f>
        <v>0</v>
      </c>
      <c r="BP234" s="52">
        <f>IF(Testing!E234="BMP-1",1,0)</f>
        <v>0</v>
      </c>
      <c r="BQ234" s="52">
        <f>IF(Testing!E234="BMP-2",1,0)</f>
        <v>0</v>
      </c>
      <c r="BR234" s="52">
        <f>IF(Testing!E234="BMP-T15",1,0)</f>
        <v>0</v>
      </c>
      <c r="BS234" s="54">
        <f>IF(Testing!E234="BRDM",1,0)</f>
        <v>0</v>
      </c>
      <c r="BT234" s="54">
        <f>IF(Testing!E234="BTR-60",1,0)</f>
        <v>0</v>
      </c>
      <c r="BU234" s="52">
        <f>IF(Testing!E234="BTR-70",1,0)</f>
        <v>0</v>
      </c>
      <c r="BV234" s="52">
        <f>IF(Testing!E234="BTR-80",1,0)</f>
        <v>0</v>
      </c>
      <c r="BW234" s="52">
        <f>IF(Testing!E234="D-30",1,0)</f>
        <v>0</v>
      </c>
      <c r="BX234" s="52">
        <f>IF(Testing!E234="Iskander",1,0)</f>
        <v>0</v>
      </c>
      <c r="BY234" s="52">
        <f>IF(Testing!E234="MT_LB",1,0)</f>
        <v>0</v>
      </c>
      <c r="BZ234" s="52">
        <f>IF(Testing!E234="Pantsir-S1",1,0)</f>
        <v>0</v>
      </c>
      <c r="CA234" s="52">
        <f>IF(Testing!E234="Rs-24",1,0)</f>
        <v>0</v>
      </c>
      <c r="CB234" s="52">
        <f>IF(Testing!E234="T-14",1,0)</f>
        <v>0</v>
      </c>
      <c r="CC234" s="52">
        <f>IF(Testing!E234="T-62",1,0)</f>
        <v>0</v>
      </c>
      <c r="CD234" s="52">
        <f>IF(Testing!E234="T-64",1,0)</f>
        <v>0</v>
      </c>
      <c r="CE234" s="52">
        <f>IF(Testing!E234="T-72",1,0)</f>
        <v>0</v>
      </c>
      <c r="CF234" s="52">
        <f>IF(Testing!E234="T-80",1,0)</f>
        <v>0</v>
      </c>
      <c r="CG234" s="52">
        <f>IF(Testing!E234="T-90",1,0)</f>
        <v>0</v>
      </c>
      <c r="CH234" s="52">
        <f>IF(Testing!E234="Tornado",1,0)</f>
        <v>0</v>
      </c>
      <c r="CI234" s="52">
        <f>IF(Testing!E234="TOS-1",1,0)</f>
        <v>1</v>
      </c>
    </row>
    <row r="235" spans="1:87" ht="15">
      <c r="A235" s="49" t="s">
        <v>1749</v>
      </c>
      <c r="B235" s="50">
        <v>1</v>
      </c>
      <c r="C235" s="50">
        <v>0</v>
      </c>
      <c r="D235" s="50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1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1</v>
      </c>
      <c r="AB235" s="51">
        <v>0</v>
      </c>
      <c r="AC235" s="51">
        <v>0</v>
      </c>
      <c r="AD235" s="51">
        <v>0</v>
      </c>
      <c r="AE235" s="51">
        <v>0</v>
      </c>
      <c r="AF235" s="51">
        <v>0</v>
      </c>
      <c r="AG235" s="51">
        <v>0</v>
      </c>
      <c r="AH235" s="52">
        <f>IF(Testing!D235="Tank",1,0)</f>
        <v>0</v>
      </c>
      <c r="AI235" s="52">
        <f>IF(Testing!D235="BMP",1,0)</f>
        <v>0</v>
      </c>
      <c r="AJ235" s="52">
        <f>IF(Testing!D235="BTR",1,0)</f>
        <v>0</v>
      </c>
      <c r="AK235" s="52">
        <f>IF(Testing!D235="Self Propelled Artillery",1,0)</f>
        <v>1</v>
      </c>
      <c r="AL235" s="53">
        <f>IF(Testing!D235="Air Defense",1,0)</f>
        <v>0</v>
      </c>
      <c r="AM235" s="53">
        <f>IF(Testing!D235="MT_LB",1,0)</f>
        <v>0</v>
      </c>
      <c r="AN235" s="52">
        <f>IF(Testing!D235="BMD",1,0)</f>
        <v>0</v>
      </c>
      <c r="AO235" s="52">
        <f>IF('Course-Grain Only Test'!C235="Tank",1,0)</f>
        <v>0</v>
      </c>
      <c r="AP235" s="52">
        <f>IF('Course-Grain Only Test'!C235="BMP",1,0)</f>
        <v>0</v>
      </c>
      <c r="AQ235" s="52">
        <f>IF('Course-Grain Only Test'!C235="BTR",1,0)</f>
        <v>0</v>
      </c>
      <c r="AR235" s="52">
        <f>IF('Course-Grain Only Test'!C235="Self Propelled Artillery",1,0)</f>
        <v>1</v>
      </c>
      <c r="AS235" s="52">
        <f>IF('Course-Grain Only Test'!C235="Air Defense",1,0)</f>
        <v>0</v>
      </c>
      <c r="AT235" s="52">
        <f>IF('Course-Grain Only Test'!C235="MT_LB",1,0)</f>
        <v>0</v>
      </c>
      <c r="AU235" s="52">
        <f>IF('Course-Grain Only Test'!C235="BMD",1,0)</f>
        <v>0</v>
      </c>
      <c r="AV235" s="52">
        <v>1</v>
      </c>
      <c r="AW235" s="52">
        <v>1</v>
      </c>
      <c r="AX235" s="52">
        <v>1</v>
      </c>
      <c r="AY235" s="52">
        <f t="shared" si="0"/>
        <v>0</v>
      </c>
      <c r="AZ235" s="52">
        <v>0</v>
      </c>
      <c r="BA235" s="52">
        <v>0</v>
      </c>
      <c r="BB235" s="52">
        <v>0</v>
      </c>
      <c r="BC235" s="52">
        <v>0</v>
      </c>
      <c r="BD235" s="52">
        <v>0</v>
      </c>
      <c r="BE235" s="52">
        <f>IF(AND(Testing!D235 = "Tank", 'Course-Grain Only Test'!C235 &lt;&gt; "Tank"),1,0)</f>
        <v>0</v>
      </c>
      <c r="BF235" s="52">
        <f>IF(AND(Testing!D235 = "BMP", 'Course-Grain Only Test'!C235 &lt;&gt; "BMP"),1,0)</f>
        <v>0</v>
      </c>
      <c r="BG235" s="52">
        <f>IF(AND(Testing!D235 = "BTR", 'Course-Grain Only Test'!C235 &lt;&gt; "BTR"),1,0)</f>
        <v>0</v>
      </c>
      <c r="BH235" s="52">
        <f>IF(AND(Testing!D235 = "Self Propelled Artilley", 'Course-Grain Only Test'!C235 &lt;&gt; "Self Propelled Artillery"),1,0)</f>
        <v>0</v>
      </c>
      <c r="BI235" s="52">
        <f>IF(AND(Testing!D235 = "Air Defense", 'Course-Grain Only Test'!C235 &lt;&gt; "Air Defense"),1,0)</f>
        <v>0</v>
      </c>
      <c r="BJ235" s="52">
        <f>IF(AND(Testing!D235 = "MT_LB", 'Course-Grain Only Test'!C235 &lt;&gt; "MT_LB"),1,0)</f>
        <v>0</v>
      </c>
      <c r="BK235" s="52">
        <f>IF(AND(Testing!D235 = "BMD", 'Course-Grain Only Test'!C235 &lt;&gt; "BMD"),1,0)</f>
        <v>0</v>
      </c>
      <c r="BL235" s="52">
        <f>IF(Testing!E235="2S19_MSTA",1,0)</f>
        <v>0</v>
      </c>
      <c r="BM235" s="54">
        <f>IF(Testing!E235="30N6E",1,0)</f>
        <v>0</v>
      </c>
      <c r="BN235" s="52">
        <f>IF(Testing!E235="BM-30",1,0)</f>
        <v>0</v>
      </c>
      <c r="BO235" s="52">
        <f>IF(Testing!E235="BMD",1,0)</f>
        <v>0</v>
      </c>
      <c r="BP235" s="52">
        <f>IF(Testing!E235="BMP-1",1,0)</f>
        <v>0</v>
      </c>
      <c r="BQ235" s="52">
        <f>IF(Testing!E235="BMP-2",1,0)</f>
        <v>0</v>
      </c>
      <c r="BR235" s="52">
        <f>IF(Testing!E235="BMP-T15",1,0)</f>
        <v>0</v>
      </c>
      <c r="BS235" s="54">
        <f>IF(Testing!E235="BRDM",1,0)</f>
        <v>0</v>
      </c>
      <c r="BT235" s="54">
        <f>IF(Testing!E235="BTR-60",1,0)</f>
        <v>0</v>
      </c>
      <c r="BU235" s="52">
        <f>IF(Testing!E235="BTR-70",1,0)</f>
        <v>0</v>
      </c>
      <c r="BV235" s="52">
        <f>IF(Testing!E235="BTR-80",1,0)</f>
        <v>0</v>
      </c>
      <c r="BW235" s="52">
        <f>IF(Testing!E235="D-30",1,0)</f>
        <v>0</v>
      </c>
      <c r="BX235" s="52">
        <f>IF(Testing!E235="Iskander",1,0)</f>
        <v>0</v>
      </c>
      <c r="BY235" s="52">
        <f>IF(Testing!E235="MT_LB",1,0)</f>
        <v>0</v>
      </c>
      <c r="BZ235" s="52">
        <f>IF(Testing!E235="Pantsir-S1",1,0)</f>
        <v>0</v>
      </c>
      <c r="CA235" s="52">
        <f>IF(Testing!E235="Rs-24",1,0)</f>
        <v>0</v>
      </c>
      <c r="CB235" s="52">
        <f>IF(Testing!E235="T-14",1,0)</f>
        <v>0</v>
      </c>
      <c r="CC235" s="52">
        <f>IF(Testing!E235="T-62",1,0)</f>
        <v>0</v>
      </c>
      <c r="CD235" s="52">
        <f>IF(Testing!E235="T-64",1,0)</f>
        <v>0</v>
      </c>
      <c r="CE235" s="52">
        <f>IF(Testing!E235="T-72",1,0)</f>
        <v>0</v>
      </c>
      <c r="CF235" s="52">
        <f>IF(Testing!E235="T-80",1,0)</f>
        <v>0</v>
      </c>
      <c r="CG235" s="52">
        <f>IF(Testing!E235="T-90",1,0)</f>
        <v>0</v>
      </c>
      <c r="CH235" s="52">
        <f>IF(Testing!E235="Tornado",1,0)</f>
        <v>0</v>
      </c>
      <c r="CI235" s="52">
        <f>IF(Testing!E235="TOS-1",1,0)</f>
        <v>1</v>
      </c>
    </row>
    <row r="236" spans="1:87" ht="15">
      <c r="A236" s="49" t="s">
        <v>1750</v>
      </c>
      <c r="B236" s="50">
        <v>1</v>
      </c>
      <c r="C236" s="50">
        <v>0</v>
      </c>
      <c r="D236" s="50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1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1</v>
      </c>
      <c r="AB236" s="51">
        <v>0</v>
      </c>
      <c r="AC236" s="51">
        <v>0</v>
      </c>
      <c r="AD236" s="51">
        <v>0</v>
      </c>
      <c r="AE236" s="51">
        <v>0</v>
      </c>
      <c r="AF236" s="51">
        <v>0</v>
      </c>
      <c r="AG236" s="51">
        <v>0</v>
      </c>
      <c r="AH236" s="52">
        <f>IF(Testing!D236="Tank",1,0)</f>
        <v>0</v>
      </c>
      <c r="AI236" s="52">
        <f>IF(Testing!D236="BMP",1,0)</f>
        <v>0</v>
      </c>
      <c r="AJ236" s="52">
        <f>IF(Testing!D236="BTR",1,0)</f>
        <v>0</v>
      </c>
      <c r="AK236" s="52">
        <f>IF(Testing!D236="Self Propelled Artillery",1,0)</f>
        <v>1</v>
      </c>
      <c r="AL236" s="53">
        <f>IF(Testing!D236="Air Defense",1,0)</f>
        <v>0</v>
      </c>
      <c r="AM236" s="53">
        <f>IF(Testing!D236="MT_LB",1,0)</f>
        <v>0</v>
      </c>
      <c r="AN236" s="52">
        <f>IF(Testing!D236="BMD",1,0)</f>
        <v>0</v>
      </c>
      <c r="AO236" s="52">
        <f>IF('Course-Grain Only Test'!C236="Tank",1,0)</f>
        <v>0</v>
      </c>
      <c r="AP236" s="52">
        <f>IF('Course-Grain Only Test'!C236="BMP",1,0)</f>
        <v>0</v>
      </c>
      <c r="AQ236" s="52">
        <f>IF('Course-Grain Only Test'!C236="BTR",1,0)</f>
        <v>0</v>
      </c>
      <c r="AR236" s="52">
        <f>IF('Course-Grain Only Test'!C236="Self Propelled Artillery",1,0)</f>
        <v>1</v>
      </c>
      <c r="AS236" s="52">
        <f>IF('Course-Grain Only Test'!C236="Air Defense",1,0)</f>
        <v>0</v>
      </c>
      <c r="AT236" s="52">
        <f>IF('Course-Grain Only Test'!C236="MT_LB",1,0)</f>
        <v>0</v>
      </c>
      <c r="AU236" s="52">
        <f>IF('Course-Grain Only Test'!C236="BMD",1,0)</f>
        <v>0</v>
      </c>
      <c r="AV236" s="52">
        <v>1</v>
      </c>
      <c r="AW236" s="52">
        <v>1</v>
      </c>
      <c r="AX236" s="52">
        <v>1</v>
      </c>
      <c r="AY236" s="52">
        <f t="shared" si="0"/>
        <v>0</v>
      </c>
      <c r="AZ236" s="52">
        <v>0</v>
      </c>
      <c r="BA236" s="52">
        <v>0</v>
      </c>
      <c r="BB236" s="52">
        <v>0</v>
      </c>
      <c r="BC236" s="52">
        <v>0</v>
      </c>
      <c r="BD236" s="52">
        <v>0</v>
      </c>
      <c r="BE236" s="52">
        <f>IF(AND(Testing!D236 = "Tank", 'Course-Grain Only Test'!C236 &lt;&gt; "Tank"),1,0)</f>
        <v>0</v>
      </c>
      <c r="BF236" s="52">
        <f>IF(AND(Testing!D236 = "BMP", 'Course-Grain Only Test'!C236 &lt;&gt; "BMP"),1,0)</f>
        <v>0</v>
      </c>
      <c r="BG236" s="52">
        <f>IF(AND(Testing!D236 = "BTR", 'Course-Grain Only Test'!C236 &lt;&gt; "BTR"),1,0)</f>
        <v>0</v>
      </c>
      <c r="BH236" s="52">
        <f>IF(AND(Testing!D236 = "Self Propelled Artilley", 'Course-Grain Only Test'!C236 &lt;&gt; "Self Propelled Artillery"),1,0)</f>
        <v>0</v>
      </c>
      <c r="BI236" s="52">
        <f>IF(AND(Testing!D236 = "Air Defense", 'Course-Grain Only Test'!C236 &lt;&gt; "Air Defense"),1,0)</f>
        <v>0</v>
      </c>
      <c r="BJ236" s="52">
        <f>IF(AND(Testing!D236 = "MT_LB", 'Course-Grain Only Test'!C236 &lt;&gt; "MT_LB"),1,0)</f>
        <v>0</v>
      </c>
      <c r="BK236" s="52">
        <f>IF(AND(Testing!D236 = "BMD", 'Course-Grain Only Test'!C236 &lt;&gt; "BMD"),1,0)</f>
        <v>0</v>
      </c>
      <c r="BL236" s="52">
        <f>IF(Testing!E236="2S19_MSTA",1,0)</f>
        <v>0</v>
      </c>
      <c r="BM236" s="54">
        <f>IF(Testing!E236="30N6E",1,0)</f>
        <v>0</v>
      </c>
      <c r="BN236" s="52">
        <f>IF(Testing!E236="BM-30",1,0)</f>
        <v>0</v>
      </c>
      <c r="BO236" s="52">
        <f>IF(Testing!E236="BMD",1,0)</f>
        <v>0</v>
      </c>
      <c r="BP236" s="52">
        <f>IF(Testing!E236="BMP-1",1,0)</f>
        <v>0</v>
      </c>
      <c r="BQ236" s="52">
        <f>IF(Testing!E236="BMP-2",1,0)</f>
        <v>0</v>
      </c>
      <c r="BR236" s="52">
        <f>IF(Testing!E236="BMP-T15",1,0)</f>
        <v>0</v>
      </c>
      <c r="BS236" s="54">
        <f>IF(Testing!E236="BRDM",1,0)</f>
        <v>0</v>
      </c>
      <c r="BT236" s="54">
        <f>IF(Testing!E236="BTR-60",1,0)</f>
        <v>0</v>
      </c>
      <c r="BU236" s="52">
        <f>IF(Testing!E236="BTR-70",1,0)</f>
        <v>0</v>
      </c>
      <c r="BV236" s="52">
        <f>IF(Testing!E236="BTR-80",1,0)</f>
        <v>0</v>
      </c>
      <c r="BW236" s="52">
        <f>IF(Testing!E236="D-30",1,0)</f>
        <v>0</v>
      </c>
      <c r="BX236" s="52">
        <f>IF(Testing!E236="Iskander",1,0)</f>
        <v>0</v>
      </c>
      <c r="BY236" s="52">
        <f>IF(Testing!E236="MT_LB",1,0)</f>
        <v>0</v>
      </c>
      <c r="BZ236" s="52">
        <f>IF(Testing!E236="Pantsir-S1",1,0)</f>
        <v>0</v>
      </c>
      <c r="CA236" s="52">
        <f>IF(Testing!E236="Rs-24",1,0)</f>
        <v>0</v>
      </c>
      <c r="CB236" s="52">
        <f>IF(Testing!E236="T-14",1,0)</f>
        <v>0</v>
      </c>
      <c r="CC236" s="52">
        <f>IF(Testing!E236="T-62",1,0)</f>
        <v>0</v>
      </c>
      <c r="CD236" s="52">
        <f>IF(Testing!E236="T-64",1,0)</f>
        <v>0</v>
      </c>
      <c r="CE236" s="52">
        <f>IF(Testing!E236="T-72",1,0)</f>
        <v>0</v>
      </c>
      <c r="CF236" s="52">
        <f>IF(Testing!E236="T-80",1,0)</f>
        <v>0</v>
      </c>
      <c r="CG236" s="52">
        <f>IF(Testing!E236="T-90",1,0)</f>
        <v>0</v>
      </c>
      <c r="CH236" s="52">
        <f>IF(Testing!E236="Tornado",1,0)</f>
        <v>0</v>
      </c>
      <c r="CI236" s="52">
        <f>IF(Testing!E236="TOS-1",1,0)</f>
        <v>1</v>
      </c>
    </row>
    <row r="237" spans="1:87" ht="15">
      <c r="A237" s="49" t="s">
        <v>1751</v>
      </c>
      <c r="B237" s="50">
        <v>1</v>
      </c>
      <c r="C237" s="50">
        <v>0</v>
      </c>
      <c r="D237" s="50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1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1</v>
      </c>
      <c r="AB237" s="51">
        <v>0</v>
      </c>
      <c r="AC237" s="51">
        <v>0</v>
      </c>
      <c r="AD237" s="51">
        <v>0</v>
      </c>
      <c r="AE237" s="51">
        <v>0</v>
      </c>
      <c r="AF237" s="51">
        <v>0</v>
      </c>
      <c r="AG237" s="51">
        <v>0</v>
      </c>
      <c r="AH237" s="52">
        <f>IF(Testing!D237="Tank",1,0)</f>
        <v>0</v>
      </c>
      <c r="AI237" s="52">
        <f>IF(Testing!D237="BMP",1,0)</f>
        <v>0</v>
      </c>
      <c r="AJ237" s="52">
        <f>IF(Testing!D237="BTR",1,0)</f>
        <v>0</v>
      </c>
      <c r="AK237" s="52">
        <f>IF(Testing!D237="Self Propelled Artillery",1,0)</f>
        <v>1</v>
      </c>
      <c r="AL237" s="53">
        <f>IF(Testing!D237="Air Defense",1,0)</f>
        <v>0</v>
      </c>
      <c r="AM237" s="53">
        <f>IF(Testing!D237="MT_LB",1,0)</f>
        <v>0</v>
      </c>
      <c r="AN237" s="52">
        <f>IF(Testing!D237="BMD",1,0)</f>
        <v>0</v>
      </c>
      <c r="AO237" s="52">
        <f>IF('Course-Grain Only Test'!C237="Tank",1,0)</f>
        <v>0</v>
      </c>
      <c r="AP237" s="52">
        <f>IF('Course-Grain Only Test'!C237="BMP",1,0)</f>
        <v>0</v>
      </c>
      <c r="AQ237" s="52">
        <f>IF('Course-Grain Only Test'!C237="BTR",1,0)</f>
        <v>0</v>
      </c>
      <c r="AR237" s="52">
        <f>IF('Course-Grain Only Test'!C237="Self Propelled Artillery",1,0)</f>
        <v>1</v>
      </c>
      <c r="AS237" s="52">
        <f>IF('Course-Grain Only Test'!C237="Air Defense",1,0)</f>
        <v>0</v>
      </c>
      <c r="AT237" s="52">
        <f>IF('Course-Grain Only Test'!C237="MT_LB",1,0)</f>
        <v>0</v>
      </c>
      <c r="AU237" s="52">
        <f>IF('Course-Grain Only Test'!C237="BMD",1,0)</f>
        <v>0</v>
      </c>
      <c r="AV237" s="52">
        <v>1</v>
      </c>
      <c r="AW237" s="52">
        <v>1</v>
      </c>
      <c r="AX237" s="52">
        <v>1</v>
      </c>
      <c r="AY237" s="52">
        <f t="shared" si="0"/>
        <v>0</v>
      </c>
      <c r="AZ237" s="52">
        <v>0</v>
      </c>
      <c r="BA237" s="52">
        <v>0</v>
      </c>
      <c r="BB237" s="52">
        <v>0</v>
      </c>
      <c r="BC237" s="52">
        <v>0</v>
      </c>
      <c r="BD237" s="52">
        <v>0</v>
      </c>
      <c r="BE237" s="52">
        <f>IF(AND(Testing!D237 = "Tank", 'Course-Grain Only Test'!C237 &lt;&gt; "Tank"),1,0)</f>
        <v>0</v>
      </c>
      <c r="BF237" s="52">
        <f>IF(AND(Testing!D237 = "BMP", 'Course-Grain Only Test'!C237 &lt;&gt; "BMP"),1,0)</f>
        <v>0</v>
      </c>
      <c r="BG237" s="52">
        <f>IF(AND(Testing!D237 = "BTR", 'Course-Grain Only Test'!C237 &lt;&gt; "BTR"),1,0)</f>
        <v>0</v>
      </c>
      <c r="BH237" s="52">
        <f>IF(AND(Testing!D237 = "Self Propelled Artilley", 'Course-Grain Only Test'!C237 &lt;&gt; "Self Propelled Artillery"),1,0)</f>
        <v>0</v>
      </c>
      <c r="BI237" s="52">
        <f>IF(AND(Testing!D237 = "Air Defense", 'Course-Grain Only Test'!C237 &lt;&gt; "Air Defense"),1,0)</f>
        <v>0</v>
      </c>
      <c r="BJ237" s="52">
        <f>IF(AND(Testing!D237 = "MT_LB", 'Course-Grain Only Test'!C237 &lt;&gt; "MT_LB"),1,0)</f>
        <v>0</v>
      </c>
      <c r="BK237" s="52">
        <f>IF(AND(Testing!D237 = "BMD", 'Course-Grain Only Test'!C237 &lt;&gt; "BMD"),1,0)</f>
        <v>0</v>
      </c>
      <c r="BL237" s="52">
        <f>IF(Testing!E237="2S19_MSTA",1,0)</f>
        <v>0</v>
      </c>
      <c r="BM237" s="54">
        <f>IF(Testing!E237="30N6E",1,0)</f>
        <v>0</v>
      </c>
      <c r="BN237" s="52">
        <f>IF(Testing!E237="BM-30",1,0)</f>
        <v>0</v>
      </c>
      <c r="BO237" s="52">
        <f>IF(Testing!E237="BMD",1,0)</f>
        <v>0</v>
      </c>
      <c r="BP237" s="52">
        <f>IF(Testing!E237="BMP-1",1,0)</f>
        <v>0</v>
      </c>
      <c r="BQ237" s="52">
        <f>IF(Testing!E237="BMP-2",1,0)</f>
        <v>0</v>
      </c>
      <c r="BR237" s="52">
        <f>IF(Testing!E237="BMP-T15",1,0)</f>
        <v>0</v>
      </c>
      <c r="BS237" s="54">
        <f>IF(Testing!E237="BRDM",1,0)</f>
        <v>0</v>
      </c>
      <c r="BT237" s="54">
        <f>IF(Testing!E237="BTR-60",1,0)</f>
        <v>0</v>
      </c>
      <c r="BU237" s="52">
        <f>IF(Testing!E237="BTR-70",1,0)</f>
        <v>0</v>
      </c>
      <c r="BV237" s="52">
        <f>IF(Testing!E237="BTR-80",1,0)</f>
        <v>0</v>
      </c>
      <c r="BW237" s="52">
        <f>IF(Testing!E237="D-30",1,0)</f>
        <v>0</v>
      </c>
      <c r="BX237" s="52">
        <f>IF(Testing!E237="Iskander",1,0)</f>
        <v>0</v>
      </c>
      <c r="BY237" s="52">
        <f>IF(Testing!E237="MT_LB",1,0)</f>
        <v>0</v>
      </c>
      <c r="BZ237" s="52">
        <f>IF(Testing!E237="Pantsir-S1",1,0)</f>
        <v>0</v>
      </c>
      <c r="CA237" s="52">
        <f>IF(Testing!E237="Rs-24",1,0)</f>
        <v>0</v>
      </c>
      <c r="CB237" s="52">
        <f>IF(Testing!E237="T-14",1,0)</f>
        <v>0</v>
      </c>
      <c r="CC237" s="52">
        <f>IF(Testing!E237="T-62",1,0)</f>
        <v>0</v>
      </c>
      <c r="CD237" s="52">
        <f>IF(Testing!E237="T-64",1,0)</f>
        <v>0</v>
      </c>
      <c r="CE237" s="52">
        <f>IF(Testing!E237="T-72",1,0)</f>
        <v>0</v>
      </c>
      <c r="CF237" s="52">
        <f>IF(Testing!E237="T-80",1,0)</f>
        <v>0</v>
      </c>
      <c r="CG237" s="52">
        <f>IF(Testing!E237="T-90",1,0)</f>
        <v>0</v>
      </c>
      <c r="CH237" s="52">
        <f>IF(Testing!E237="Tornado",1,0)</f>
        <v>0</v>
      </c>
      <c r="CI237" s="52">
        <f>IF(Testing!E237="TOS-1",1,0)</f>
        <v>1</v>
      </c>
    </row>
    <row r="238" spans="1:87" ht="15">
      <c r="B238" s="55"/>
      <c r="C238" s="55"/>
      <c r="D238" s="55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7"/>
      <c r="CD238" s="57"/>
      <c r="CE238" s="56"/>
      <c r="CF238" s="56"/>
      <c r="CG238" s="56"/>
      <c r="CH238" s="56"/>
      <c r="CI238" s="56"/>
    </row>
    <row r="239" spans="1:87" ht="13">
      <c r="B239" s="55"/>
      <c r="C239" s="55"/>
      <c r="D239" s="55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</row>
    <row r="240" spans="1:87" ht="13">
      <c r="B240" s="55"/>
      <c r="C240" s="55"/>
      <c r="D240" s="55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</row>
    <row r="241" spans="2:87" ht="13">
      <c r="B241" s="55"/>
      <c r="C241" s="55"/>
      <c r="D241" s="55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</row>
    <row r="242" spans="2:87" ht="13">
      <c r="B242" s="55"/>
      <c r="C242" s="55"/>
      <c r="D242" s="55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</row>
    <row r="243" spans="2:87" ht="13">
      <c r="B243" s="55"/>
      <c r="C243" s="55"/>
      <c r="D243" s="55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</row>
    <row r="244" spans="2:87" ht="13">
      <c r="B244" s="55"/>
      <c r="C244" s="55"/>
      <c r="D244" s="55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</row>
    <row r="245" spans="2:87" ht="13">
      <c r="B245" s="55"/>
      <c r="C245" s="55"/>
      <c r="D245" s="55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</row>
    <row r="246" spans="2:87" ht="13">
      <c r="B246" s="55"/>
      <c r="C246" s="55"/>
      <c r="D246" s="55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</row>
    <row r="247" spans="2:87" ht="13">
      <c r="B247" s="55"/>
      <c r="C247" s="55"/>
      <c r="D247" s="55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</row>
    <row r="248" spans="2:87" ht="13">
      <c r="B248" s="55"/>
      <c r="C248" s="55"/>
      <c r="D248" s="55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</row>
    <row r="249" spans="2:87" ht="13">
      <c r="B249" s="55"/>
      <c r="C249" s="55"/>
      <c r="D249" s="55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</row>
    <row r="250" spans="2:87" ht="13">
      <c r="B250" s="55"/>
      <c r="C250" s="55"/>
      <c r="D250" s="55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</row>
    <row r="251" spans="2:87" ht="13">
      <c r="B251" s="55"/>
      <c r="C251" s="55"/>
      <c r="D251" s="55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</row>
    <row r="252" spans="2:87" ht="13">
      <c r="B252" s="55"/>
      <c r="C252" s="55"/>
      <c r="D252" s="55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</row>
    <row r="253" spans="2:87" ht="13">
      <c r="B253" s="55"/>
      <c r="C253" s="55"/>
      <c r="D253" s="55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</row>
    <row r="254" spans="2:87" ht="13">
      <c r="B254" s="55"/>
      <c r="C254" s="55"/>
      <c r="D254" s="55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</row>
    <row r="255" spans="2:87" ht="13">
      <c r="B255" s="55"/>
      <c r="C255" s="55"/>
      <c r="D255" s="55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</row>
    <row r="256" spans="2:87" ht="13">
      <c r="B256" s="55"/>
      <c r="C256" s="55"/>
      <c r="D256" s="55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</row>
    <row r="257" spans="2:87" ht="13">
      <c r="B257" s="55"/>
      <c r="C257" s="55"/>
      <c r="D257" s="55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</row>
    <row r="258" spans="2:87" ht="13">
      <c r="B258" s="55"/>
      <c r="C258" s="55"/>
      <c r="D258" s="55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</row>
    <row r="259" spans="2:87" ht="13">
      <c r="B259" s="55"/>
      <c r="C259" s="55"/>
      <c r="D259" s="55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</row>
    <row r="260" spans="2:87" ht="13">
      <c r="B260" s="55"/>
      <c r="C260" s="55"/>
      <c r="D260" s="55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</row>
    <row r="261" spans="2:87" ht="13">
      <c r="B261" s="55"/>
      <c r="C261" s="55"/>
      <c r="D261" s="55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</row>
    <row r="262" spans="2:87" ht="13">
      <c r="B262" s="55"/>
      <c r="C262" s="55"/>
      <c r="D262" s="55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</row>
    <row r="263" spans="2:87" ht="13">
      <c r="B263" s="55"/>
      <c r="C263" s="55"/>
      <c r="D263" s="55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</row>
    <row r="264" spans="2:87" ht="13">
      <c r="B264" s="55"/>
      <c r="C264" s="55"/>
      <c r="D264" s="55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</row>
    <row r="265" spans="2:87" ht="13">
      <c r="B265" s="55"/>
      <c r="C265" s="55"/>
      <c r="D265" s="55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</row>
    <row r="266" spans="2:87" ht="13">
      <c r="B266" s="55"/>
      <c r="C266" s="55"/>
      <c r="D266" s="55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</row>
    <row r="267" spans="2:87" ht="13">
      <c r="B267" s="55"/>
      <c r="C267" s="55"/>
      <c r="D267" s="55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</row>
    <row r="268" spans="2:87" ht="13">
      <c r="B268" s="55"/>
      <c r="C268" s="55"/>
      <c r="D268" s="55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</row>
    <row r="269" spans="2:87" ht="13">
      <c r="B269" s="55"/>
      <c r="C269" s="55"/>
      <c r="D269" s="55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</row>
    <row r="270" spans="2:87" ht="13">
      <c r="B270" s="55"/>
      <c r="C270" s="55"/>
      <c r="D270" s="55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</row>
    <row r="271" spans="2:87" ht="13">
      <c r="B271" s="55"/>
      <c r="C271" s="55"/>
      <c r="D271" s="55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</row>
    <row r="272" spans="2:87" ht="13">
      <c r="B272" s="55"/>
      <c r="C272" s="55"/>
      <c r="D272" s="55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</row>
    <row r="273" spans="2:87" ht="13">
      <c r="B273" s="55"/>
      <c r="C273" s="55"/>
      <c r="D273" s="55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</row>
    <row r="274" spans="2:87" ht="13">
      <c r="B274" s="55"/>
      <c r="C274" s="55"/>
      <c r="D274" s="55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</row>
    <row r="275" spans="2:87" ht="13">
      <c r="B275" s="55"/>
      <c r="C275" s="55"/>
      <c r="D275" s="55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</row>
    <row r="276" spans="2:87" ht="13">
      <c r="B276" s="55"/>
      <c r="C276" s="55"/>
      <c r="D276" s="55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</row>
    <row r="277" spans="2:87" ht="13">
      <c r="B277" s="55"/>
      <c r="C277" s="55"/>
      <c r="D277" s="55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</row>
    <row r="278" spans="2:87" ht="13">
      <c r="B278" s="55"/>
      <c r="C278" s="55"/>
      <c r="D278" s="55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</row>
    <row r="279" spans="2:87" ht="13">
      <c r="B279" s="55"/>
      <c r="C279" s="55"/>
      <c r="D279" s="55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</row>
    <row r="280" spans="2:87" ht="13">
      <c r="B280" s="55"/>
      <c r="C280" s="55"/>
      <c r="D280" s="55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</row>
    <row r="281" spans="2:87" ht="13">
      <c r="B281" s="55"/>
      <c r="C281" s="55"/>
      <c r="D281" s="55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</row>
    <row r="282" spans="2:87" ht="13">
      <c r="B282" s="55"/>
      <c r="C282" s="55"/>
      <c r="D282" s="55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</row>
    <row r="283" spans="2:87" ht="13">
      <c r="B283" s="55"/>
      <c r="C283" s="55"/>
      <c r="D283" s="55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</row>
    <row r="284" spans="2:87" ht="13">
      <c r="B284" s="55"/>
      <c r="C284" s="55"/>
      <c r="D284" s="55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</row>
    <row r="285" spans="2:87" ht="13">
      <c r="B285" s="55"/>
      <c r="C285" s="55"/>
      <c r="D285" s="55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</row>
    <row r="286" spans="2:87" ht="13">
      <c r="B286" s="55"/>
      <c r="C286" s="55"/>
      <c r="D286" s="55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</row>
    <row r="287" spans="2:87" ht="13">
      <c r="B287" s="55"/>
      <c r="C287" s="55"/>
      <c r="D287" s="55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</row>
    <row r="288" spans="2:87" ht="13">
      <c r="B288" s="55"/>
      <c r="C288" s="55"/>
      <c r="D288" s="55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</row>
    <row r="289" spans="2:87" ht="13">
      <c r="B289" s="55"/>
      <c r="C289" s="55"/>
      <c r="D289" s="55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</row>
    <row r="290" spans="2:87" ht="13">
      <c r="B290" s="55"/>
      <c r="C290" s="55"/>
      <c r="D290" s="55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</row>
    <row r="291" spans="2:87" ht="13">
      <c r="B291" s="55"/>
      <c r="C291" s="55"/>
      <c r="D291" s="55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</row>
    <row r="292" spans="2:87" ht="13">
      <c r="B292" s="55"/>
      <c r="C292" s="55"/>
      <c r="D292" s="55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</row>
    <row r="293" spans="2:87" ht="13">
      <c r="B293" s="55"/>
      <c r="C293" s="55"/>
      <c r="D293" s="55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</row>
    <row r="294" spans="2:87" ht="13">
      <c r="B294" s="55"/>
      <c r="C294" s="55"/>
      <c r="D294" s="55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</row>
    <row r="295" spans="2:87" ht="13">
      <c r="B295" s="55"/>
      <c r="C295" s="55"/>
      <c r="D295" s="55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</row>
    <row r="296" spans="2:87" ht="13">
      <c r="B296" s="55"/>
      <c r="C296" s="55"/>
      <c r="D296" s="55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</row>
    <row r="297" spans="2:87" ht="13">
      <c r="B297" s="55"/>
      <c r="C297" s="55"/>
      <c r="D297" s="55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</row>
    <row r="298" spans="2:87" ht="13">
      <c r="B298" s="55"/>
      <c r="C298" s="55"/>
      <c r="D298" s="55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</row>
    <row r="299" spans="2:87" ht="13">
      <c r="B299" s="55"/>
      <c r="C299" s="55"/>
      <c r="D299" s="55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</row>
    <row r="300" spans="2:87" ht="13">
      <c r="B300" s="55"/>
      <c r="C300" s="55"/>
      <c r="D300" s="55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</row>
    <row r="301" spans="2:87" ht="13">
      <c r="B301" s="55"/>
      <c r="C301" s="55"/>
      <c r="D301" s="55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</row>
    <row r="302" spans="2:87" ht="13">
      <c r="B302" s="55"/>
      <c r="C302" s="55"/>
      <c r="D302" s="55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</row>
    <row r="303" spans="2:87" ht="13">
      <c r="B303" s="55"/>
      <c r="C303" s="55"/>
      <c r="D303" s="55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</row>
    <row r="304" spans="2:87" ht="13">
      <c r="B304" s="55"/>
      <c r="C304" s="55"/>
      <c r="D304" s="55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</row>
    <row r="305" spans="2:87" ht="13">
      <c r="B305" s="55"/>
      <c r="C305" s="55"/>
      <c r="D305" s="55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</row>
    <row r="306" spans="2:87" ht="13">
      <c r="B306" s="55"/>
      <c r="C306" s="55"/>
      <c r="D306" s="55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</row>
    <row r="307" spans="2:87" ht="13">
      <c r="B307" s="55"/>
      <c r="C307" s="55"/>
      <c r="D307" s="55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</row>
    <row r="308" spans="2:87" ht="13">
      <c r="B308" s="55"/>
      <c r="C308" s="55"/>
      <c r="D308" s="55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</row>
    <row r="309" spans="2:87" ht="13">
      <c r="B309" s="55"/>
      <c r="C309" s="55"/>
      <c r="D309" s="55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</row>
    <row r="310" spans="2:87" ht="13">
      <c r="B310" s="55"/>
      <c r="C310" s="55"/>
      <c r="D310" s="55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</row>
    <row r="311" spans="2:87" ht="13">
      <c r="B311" s="55"/>
      <c r="C311" s="55"/>
      <c r="D311" s="55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</row>
    <row r="312" spans="2:87" ht="13">
      <c r="B312" s="55"/>
      <c r="C312" s="55"/>
      <c r="D312" s="55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</row>
    <row r="313" spans="2:87" ht="13">
      <c r="B313" s="55"/>
      <c r="C313" s="55"/>
      <c r="D313" s="55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</row>
    <row r="314" spans="2:87" ht="13">
      <c r="B314" s="55"/>
      <c r="C314" s="55"/>
      <c r="D314" s="55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</row>
    <row r="315" spans="2:87" ht="13">
      <c r="B315" s="55"/>
      <c r="C315" s="55"/>
      <c r="D315" s="55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</row>
    <row r="316" spans="2:87" ht="13">
      <c r="B316" s="55"/>
      <c r="C316" s="55"/>
      <c r="D316" s="55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</row>
    <row r="317" spans="2:87" ht="13">
      <c r="B317" s="55"/>
      <c r="C317" s="55"/>
      <c r="D317" s="55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</row>
    <row r="318" spans="2:87" ht="13">
      <c r="B318" s="55"/>
      <c r="C318" s="55"/>
      <c r="D318" s="55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</row>
    <row r="319" spans="2:87" ht="13">
      <c r="B319" s="55"/>
      <c r="C319" s="55"/>
      <c r="D319" s="55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</row>
    <row r="320" spans="2:87" ht="13">
      <c r="B320" s="55"/>
      <c r="C320" s="55"/>
      <c r="D320" s="55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</row>
    <row r="321" spans="2:87" ht="13">
      <c r="B321" s="55"/>
      <c r="C321" s="55"/>
      <c r="D321" s="55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</row>
    <row r="322" spans="2:87" ht="13">
      <c r="B322" s="55"/>
      <c r="C322" s="55"/>
      <c r="D322" s="55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</row>
    <row r="323" spans="2:87" ht="13">
      <c r="B323" s="55"/>
      <c r="C323" s="55"/>
      <c r="D323" s="55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</row>
    <row r="324" spans="2:87" ht="13">
      <c r="B324" s="55"/>
      <c r="C324" s="55"/>
      <c r="D324" s="55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</row>
    <row r="325" spans="2:87" ht="13">
      <c r="B325" s="55"/>
      <c r="C325" s="55"/>
      <c r="D325" s="55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</row>
    <row r="326" spans="2:87" ht="13">
      <c r="B326" s="55"/>
      <c r="C326" s="55"/>
      <c r="D326" s="55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</row>
    <row r="327" spans="2:87" ht="13">
      <c r="B327" s="55"/>
      <c r="C327" s="55"/>
      <c r="D327" s="55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</row>
    <row r="328" spans="2:87" ht="13">
      <c r="B328" s="55"/>
      <c r="C328" s="55"/>
      <c r="D328" s="55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</row>
    <row r="329" spans="2:87" ht="13">
      <c r="B329" s="55"/>
      <c r="C329" s="55"/>
      <c r="D329" s="55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</row>
    <row r="330" spans="2:87" ht="13">
      <c r="B330" s="55"/>
      <c r="C330" s="55"/>
      <c r="D330" s="55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</row>
    <row r="331" spans="2:87" ht="13">
      <c r="B331" s="55"/>
      <c r="C331" s="55"/>
      <c r="D331" s="55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</row>
    <row r="332" spans="2:87" ht="13">
      <c r="B332" s="55"/>
      <c r="C332" s="55"/>
      <c r="D332" s="55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</row>
    <row r="333" spans="2:87" ht="13">
      <c r="B333" s="55"/>
      <c r="C333" s="55"/>
      <c r="D333" s="55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</row>
    <row r="334" spans="2:87" ht="13">
      <c r="B334" s="55"/>
      <c r="C334" s="55"/>
      <c r="D334" s="55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</row>
    <row r="335" spans="2:87" ht="13">
      <c r="B335" s="55"/>
      <c r="C335" s="55"/>
      <c r="D335" s="55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</row>
    <row r="336" spans="2:87" ht="13">
      <c r="B336" s="55"/>
      <c r="C336" s="55"/>
      <c r="D336" s="55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</row>
    <row r="337" spans="2:87" ht="13">
      <c r="B337" s="55"/>
      <c r="C337" s="55"/>
      <c r="D337" s="55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</row>
    <row r="338" spans="2:87" ht="13">
      <c r="B338" s="55"/>
      <c r="C338" s="55"/>
      <c r="D338" s="55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</row>
    <row r="339" spans="2:87" ht="13">
      <c r="B339" s="55"/>
      <c r="C339" s="55"/>
      <c r="D339" s="55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</row>
    <row r="340" spans="2:87" ht="13">
      <c r="B340" s="55"/>
      <c r="C340" s="55"/>
      <c r="D340" s="55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</row>
    <row r="341" spans="2:87" ht="13">
      <c r="B341" s="55"/>
      <c r="C341" s="55"/>
      <c r="D341" s="55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</row>
    <row r="342" spans="2:87" ht="13">
      <c r="B342" s="55"/>
      <c r="C342" s="55"/>
      <c r="D342" s="55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</row>
    <row r="343" spans="2:87" ht="13">
      <c r="B343" s="55"/>
      <c r="C343" s="55"/>
      <c r="D343" s="55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</row>
    <row r="344" spans="2:87" ht="13">
      <c r="B344" s="55"/>
      <c r="C344" s="55"/>
      <c r="D344" s="55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</row>
    <row r="345" spans="2:87" ht="13">
      <c r="B345" s="55"/>
      <c r="C345" s="55"/>
      <c r="D345" s="55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</row>
    <row r="346" spans="2:87" ht="13">
      <c r="B346" s="55"/>
      <c r="C346" s="55"/>
      <c r="D346" s="55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</row>
    <row r="347" spans="2:87" ht="13">
      <c r="B347" s="55"/>
      <c r="C347" s="55"/>
      <c r="D347" s="55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</row>
    <row r="348" spans="2:87" ht="13">
      <c r="B348" s="55"/>
      <c r="C348" s="55"/>
      <c r="D348" s="55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</row>
    <row r="349" spans="2:87" ht="13">
      <c r="B349" s="55"/>
      <c r="C349" s="55"/>
      <c r="D349" s="55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</row>
    <row r="350" spans="2:87" ht="13">
      <c r="B350" s="55"/>
      <c r="C350" s="55"/>
      <c r="D350" s="55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</row>
    <row r="351" spans="2:87" ht="13">
      <c r="B351" s="55"/>
      <c r="C351" s="55"/>
      <c r="D351" s="55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</row>
    <row r="352" spans="2:87" ht="13">
      <c r="B352" s="55"/>
      <c r="C352" s="55"/>
      <c r="D352" s="55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</row>
    <row r="353" spans="2:87" ht="13">
      <c r="B353" s="55"/>
      <c r="C353" s="55"/>
      <c r="D353" s="55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</row>
    <row r="354" spans="2:87" ht="13">
      <c r="B354" s="55"/>
      <c r="C354" s="55"/>
      <c r="D354" s="55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</row>
    <row r="355" spans="2:87" ht="13">
      <c r="B355" s="55"/>
      <c r="C355" s="55"/>
      <c r="D355" s="55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</row>
    <row r="356" spans="2:87" ht="13">
      <c r="B356" s="55"/>
      <c r="C356" s="55"/>
      <c r="D356" s="55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</row>
    <row r="357" spans="2:87" ht="13">
      <c r="B357" s="55"/>
      <c r="C357" s="55"/>
      <c r="D357" s="55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</row>
    <row r="358" spans="2:87" ht="13">
      <c r="B358" s="55"/>
      <c r="C358" s="55"/>
      <c r="D358" s="55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</row>
    <row r="359" spans="2:87" ht="13">
      <c r="B359" s="55"/>
      <c r="C359" s="55"/>
      <c r="D359" s="55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</row>
    <row r="360" spans="2:87" ht="13">
      <c r="B360" s="55"/>
      <c r="C360" s="55"/>
      <c r="D360" s="55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</row>
    <row r="361" spans="2:87" ht="13">
      <c r="B361" s="55"/>
      <c r="C361" s="55"/>
      <c r="D361" s="55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</row>
    <row r="362" spans="2:87" ht="13">
      <c r="B362" s="55"/>
      <c r="C362" s="55"/>
      <c r="D362" s="55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</row>
    <row r="363" spans="2:87" ht="13">
      <c r="B363" s="55"/>
      <c r="C363" s="55"/>
      <c r="D363" s="55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</row>
    <row r="364" spans="2:87" ht="13">
      <c r="B364" s="55"/>
      <c r="C364" s="55"/>
      <c r="D364" s="55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</row>
    <row r="365" spans="2:87" ht="13">
      <c r="B365" s="55"/>
      <c r="C365" s="55"/>
      <c r="D365" s="55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</row>
    <row r="366" spans="2:87" ht="13">
      <c r="B366" s="55"/>
      <c r="C366" s="55"/>
      <c r="D366" s="55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</row>
    <row r="367" spans="2:87" ht="13">
      <c r="B367" s="55"/>
      <c r="C367" s="55"/>
      <c r="D367" s="55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</row>
    <row r="368" spans="2:87" ht="13">
      <c r="B368" s="55"/>
      <c r="C368" s="55"/>
      <c r="D368" s="55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</row>
    <row r="369" spans="2:87" ht="13">
      <c r="B369" s="55"/>
      <c r="C369" s="55"/>
      <c r="D369" s="55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</row>
    <row r="370" spans="2:87" ht="13">
      <c r="B370" s="55"/>
      <c r="C370" s="55"/>
      <c r="D370" s="55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</row>
    <row r="371" spans="2:87" ht="13">
      <c r="B371" s="55"/>
      <c r="C371" s="55"/>
      <c r="D371" s="55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</row>
    <row r="372" spans="2:87" ht="13">
      <c r="B372" s="55"/>
      <c r="C372" s="55"/>
      <c r="D372" s="55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</row>
    <row r="373" spans="2:87" ht="13">
      <c r="B373" s="55"/>
      <c r="C373" s="55"/>
      <c r="D373" s="55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</row>
    <row r="374" spans="2:87" ht="13">
      <c r="B374" s="55"/>
      <c r="C374" s="55"/>
      <c r="D374" s="55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</row>
    <row r="375" spans="2:87" ht="13">
      <c r="B375" s="55"/>
      <c r="C375" s="55"/>
      <c r="D375" s="55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</row>
    <row r="376" spans="2:87" ht="13">
      <c r="B376" s="55"/>
      <c r="C376" s="55"/>
      <c r="D376" s="55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</row>
    <row r="377" spans="2:87" ht="13">
      <c r="B377" s="55"/>
      <c r="C377" s="55"/>
      <c r="D377" s="55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</row>
    <row r="378" spans="2:87" ht="13">
      <c r="B378" s="55"/>
      <c r="C378" s="55"/>
      <c r="D378" s="55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</row>
    <row r="379" spans="2:87" ht="13">
      <c r="B379" s="55"/>
      <c r="C379" s="55"/>
      <c r="D379" s="55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</row>
    <row r="380" spans="2:87" ht="13">
      <c r="B380" s="55"/>
      <c r="C380" s="55"/>
      <c r="D380" s="55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</row>
    <row r="381" spans="2:87" ht="13">
      <c r="B381" s="55"/>
      <c r="C381" s="55"/>
      <c r="D381" s="55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</row>
    <row r="382" spans="2:87" ht="13">
      <c r="B382" s="55"/>
      <c r="C382" s="55"/>
      <c r="D382" s="55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</row>
    <row r="383" spans="2:87" ht="13">
      <c r="B383" s="55"/>
      <c r="C383" s="55"/>
      <c r="D383" s="55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</row>
    <row r="384" spans="2:87" ht="13">
      <c r="B384" s="55"/>
      <c r="C384" s="55"/>
      <c r="D384" s="55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</row>
    <row r="385" spans="2:87" ht="13">
      <c r="B385" s="55"/>
      <c r="C385" s="55"/>
      <c r="D385" s="55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</row>
    <row r="386" spans="2:87" ht="13">
      <c r="B386" s="55"/>
      <c r="C386" s="55"/>
      <c r="D386" s="55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</row>
    <row r="387" spans="2:87" ht="13">
      <c r="B387" s="55"/>
      <c r="C387" s="55"/>
      <c r="D387" s="55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</row>
    <row r="388" spans="2:87" ht="13">
      <c r="B388" s="55"/>
      <c r="C388" s="55"/>
      <c r="D388" s="55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</row>
    <row r="389" spans="2:87" ht="13">
      <c r="B389" s="55"/>
      <c r="C389" s="55"/>
      <c r="D389" s="55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</row>
    <row r="390" spans="2:87" ht="13">
      <c r="B390" s="55"/>
      <c r="C390" s="55"/>
      <c r="D390" s="55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</row>
    <row r="391" spans="2:87" ht="13">
      <c r="B391" s="55"/>
      <c r="C391" s="55"/>
      <c r="D391" s="55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</row>
    <row r="392" spans="2:87" ht="13">
      <c r="B392" s="55"/>
      <c r="C392" s="55"/>
      <c r="D392" s="55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</row>
    <row r="393" spans="2:87" ht="13">
      <c r="B393" s="55"/>
      <c r="C393" s="55"/>
      <c r="D393" s="55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</row>
    <row r="394" spans="2:87" ht="13">
      <c r="B394" s="55"/>
      <c r="C394" s="55"/>
      <c r="D394" s="55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</row>
    <row r="395" spans="2:87" ht="13">
      <c r="B395" s="55"/>
      <c r="C395" s="55"/>
      <c r="D395" s="55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</row>
    <row r="396" spans="2:87" ht="13">
      <c r="B396" s="55"/>
      <c r="C396" s="55"/>
      <c r="D396" s="55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</row>
    <row r="397" spans="2:87" ht="13">
      <c r="B397" s="55"/>
      <c r="C397" s="55"/>
      <c r="D397" s="55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</row>
    <row r="398" spans="2:87" ht="13">
      <c r="B398" s="55"/>
      <c r="C398" s="55"/>
      <c r="D398" s="55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</row>
    <row r="399" spans="2:87" ht="13">
      <c r="B399" s="55"/>
      <c r="C399" s="55"/>
      <c r="D399" s="55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</row>
    <row r="400" spans="2:87" ht="13">
      <c r="B400" s="55"/>
      <c r="C400" s="55"/>
      <c r="D400" s="55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</row>
    <row r="401" spans="2:87" ht="13">
      <c r="B401" s="55"/>
      <c r="C401" s="55"/>
      <c r="D401" s="55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</row>
    <row r="402" spans="2:87" ht="13">
      <c r="B402" s="55"/>
      <c r="C402" s="55"/>
      <c r="D402" s="55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</row>
    <row r="403" spans="2:87" ht="13">
      <c r="B403" s="55"/>
      <c r="C403" s="55"/>
      <c r="D403" s="55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</row>
    <row r="404" spans="2:87" ht="13">
      <c r="B404" s="55"/>
      <c r="C404" s="55"/>
      <c r="D404" s="55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</row>
    <row r="405" spans="2:87" ht="13">
      <c r="B405" s="55"/>
      <c r="C405" s="55"/>
      <c r="D405" s="55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</row>
    <row r="406" spans="2:87" ht="13">
      <c r="B406" s="55"/>
      <c r="C406" s="55"/>
      <c r="D406" s="55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</row>
    <row r="407" spans="2:87" ht="13">
      <c r="B407" s="55"/>
      <c r="C407" s="55"/>
      <c r="D407" s="55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</row>
    <row r="408" spans="2:87" ht="13">
      <c r="B408" s="55"/>
      <c r="C408" s="55"/>
      <c r="D408" s="55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</row>
    <row r="409" spans="2:87" ht="13">
      <c r="B409" s="55"/>
      <c r="C409" s="55"/>
      <c r="D409" s="55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</row>
    <row r="410" spans="2:87" ht="13">
      <c r="B410" s="55"/>
      <c r="C410" s="55"/>
      <c r="D410" s="55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</row>
    <row r="411" spans="2:87" ht="13">
      <c r="B411" s="55"/>
      <c r="C411" s="55"/>
      <c r="D411" s="55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</row>
    <row r="412" spans="2:87" ht="13">
      <c r="B412" s="55"/>
      <c r="C412" s="55"/>
      <c r="D412" s="55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</row>
    <row r="413" spans="2:87" ht="13">
      <c r="B413" s="55"/>
      <c r="C413" s="55"/>
      <c r="D413" s="55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</row>
    <row r="414" spans="2:87" ht="13">
      <c r="B414" s="55"/>
      <c r="C414" s="55"/>
      <c r="D414" s="55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</row>
    <row r="415" spans="2:87" ht="13">
      <c r="B415" s="55"/>
      <c r="C415" s="55"/>
      <c r="D415" s="55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</row>
    <row r="416" spans="2:87" ht="13">
      <c r="B416" s="55"/>
      <c r="C416" s="55"/>
      <c r="D416" s="55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</row>
    <row r="417" spans="2:87" ht="13">
      <c r="B417" s="55"/>
      <c r="C417" s="55"/>
      <c r="D417" s="55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</row>
    <row r="418" spans="2:87" ht="13">
      <c r="B418" s="55"/>
      <c r="C418" s="55"/>
      <c r="D418" s="55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</row>
    <row r="419" spans="2:87" ht="13">
      <c r="B419" s="55"/>
      <c r="C419" s="55"/>
      <c r="D419" s="55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</row>
    <row r="420" spans="2:87" ht="13">
      <c r="B420" s="55"/>
      <c r="C420" s="55"/>
      <c r="D420" s="55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</row>
    <row r="421" spans="2:87" ht="13">
      <c r="B421" s="55"/>
      <c r="C421" s="55"/>
      <c r="D421" s="55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</row>
    <row r="422" spans="2:87" ht="13">
      <c r="B422" s="55"/>
      <c r="C422" s="55"/>
      <c r="D422" s="55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</row>
    <row r="423" spans="2:87" ht="13">
      <c r="B423" s="55"/>
      <c r="C423" s="55"/>
      <c r="D423" s="55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</row>
    <row r="424" spans="2:87" ht="13">
      <c r="B424" s="55"/>
      <c r="C424" s="55"/>
      <c r="D424" s="55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</row>
    <row r="425" spans="2:87" ht="13">
      <c r="B425" s="55"/>
      <c r="C425" s="55"/>
      <c r="D425" s="55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</row>
    <row r="426" spans="2:87" ht="13">
      <c r="B426" s="55"/>
      <c r="C426" s="55"/>
      <c r="D426" s="55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</row>
    <row r="427" spans="2:87" ht="13">
      <c r="B427" s="55"/>
      <c r="C427" s="55"/>
      <c r="D427" s="55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</row>
    <row r="428" spans="2:87" ht="13">
      <c r="B428" s="55"/>
      <c r="C428" s="55"/>
      <c r="D428" s="55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</row>
    <row r="429" spans="2:87" ht="13">
      <c r="B429" s="55"/>
      <c r="C429" s="55"/>
      <c r="D429" s="55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</row>
    <row r="430" spans="2:87" ht="13">
      <c r="B430" s="55"/>
      <c r="C430" s="55"/>
      <c r="D430" s="55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</row>
    <row r="431" spans="2:87" ht="13">
      <c r="B431" s="55"/>
      <c r="C431" s="55"/>
      <c r="D431" s="55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</row>
    <row r="432" spans="2:87" ht="13">
      <c r="B432" s="55"/>
      <c r="C432" s="55"/>
      <c r="D432" s="55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</row>
    <row r="433" spans="2:87" ht="13">
      <c r="B433" s="55"/>
      <c r="C433" s="55"/>
      <c r="D433" s="55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</row>
    <row r="434" spans="2:87" ht="13">
      <c r="B434" s="55"/>
      <c r="C434" s="55"/>
      <c r="D434" s="55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</row>
    <row r="435" spans="2:87" ht="13">
      <c r="B435" s="55"/>
      <c r="C435" s="55"/>
      <c r="D435" s="55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</row>
    <row r="436" spans="2:87" ht="13">
      <c r="B436" s="55"/>
      <c r="C436" s="55"/>
      <c r="D436" s="55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</row>
    <row r="437" spans="2:87" ht="13">
      <c r="B437" s="55"/>
      <c r="C437" s="55"/>
      <c r="D437" s="55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</row>
    <row r="438" spans="2:87" ht="13">
      <c r="B438" s="55"/>
      <c r="C438" s="55"/>
      <c r="D438" s="55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</row>
    <row r="439" spans="2:87" ht="13">
      <c r="B439" s="55"/>
      <c r="C439" s="55"/>
      <c r="D439" s="55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</row>
    <row r="440" spans="2:87" ht="13">
      <c r="B440" s="55"/>
      <c r="C440" s="55"/>
      <c r="D440" s="55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</row>
    <row r="441" spans="2:87" ht="13">
      <c r="B441" s="55"/>
      <c r="C441" s="55"/>
      <c r="D441" s="55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</row>
    <row r="442" spans="2:87" ht="13">
      <c r="B442" s="55"/>
      <c r="C442" s="55"/>
      <c r="D442" s="55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</row>
    <row r="443" spans="2:87" ht="13">
      <c r="B443" s="55"/>
      <c r="C443" s="55"/>
      <c r="D443" s="55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</row>
    <row r="444" spans="2:87" ht="13">
      <c r="B444" s="55"/>
      <c r="C444" s="55"/>
      <c r="D444" s="55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</row>
    <row r="445" spans="2:87" ht="13">
      <c r="B445" s="55"/>
      <c r="C445" s="55"/>
      <c r="D445" s="55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</row>
    <row r="446" spans="2:87" ht="13">
      <c r="B446" s="55"/>
      <c r="C446" s="55"/>
      <c r="D446" s="55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</row>
    <row r="447" spans="2:87" ht="13">
      <c r="B447" s="55"/>
      <c r="C447" s="55"/>
      <c r="D447" s="55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</row>
    <row r="448" spans="2:87" ht="13">
      <c r="B448" s="55"/>
      <c r="C448" s="55"/>
      <c r="D448" s="55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</row>
    <row r="449" spans="2:87" ht="13">
      <c r="B449" s="55"/>
      <c r="C449" s="55"/>
      <c r="D449" s="55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</row>
    <row r="450" spans="2:87" ht="13">
      <c r="B450" s="55"/>
      <c r="C450" s="55"/>
      <c r="D450" s="55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</row>
    <row r="451" spans="2:87" ht="13">
      <c r="B451" s="55"/>
      <c r="C451" s="55"/>
      <c r="D451" s="55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</row>
    <row r="452" spans="2:87" ht="13">
      <c r="B452" s="55"/>
      <c r="C452" s="55"/>
      <c r="D452" s="55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</row>
    <row r="453" spans="2:87" ht="13">
      <c r="B453" s="55"/>
      <c r="C453" s="55"/>
      <c r="D453" s="55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</row>
    <row r="454" spans="2:87" ht="13">
      <c r="B454" s="55"/>
      <c r="C454" s="55"/>
      <c r="D454" s="55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</row>
    <row r="455" spans="2:87" ht="13">
      <c r="B455" s="55"/>
      <c r="C455" s="55"/>
      <c r="D455" s="55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</row>
    <row r="456" spans="2:87" ht="13">
      <c r="B456" s="55"/>
      <c r="C456" s="55"/>
      <c r="D456" s="55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</row>
    <row r="457" spans="2:87" ht="13">
      <c r="B457" s="55"/>
      <c r="C457" s="55"/>
      <c r="D457" s="55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</row>
    <row r="458" spans="2:87" ht="13">
      <c r="B458" s="55"/>
      <c r="C458" s="55"/>
      <c r="D458" s="55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</row>
    <row r="459" spans="2:87" ht="13">
      <c r="B459" s="55"/>
      <c r="C459" s="55"/>
      <c r="D459" s="55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</row>
    <row r="460" spans="2:87" ht="13">
      <c r="B460" s="55"/>
      <c r="C460" s="55"/>
      <c r="D460" s="55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</row>
    <row r="461" spans="2:87" ht="13">
      <c r="B461" s="55"/>
      <c r="C461" s="55"/>
      <c r="D461" s="55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</row>
    <row r="462" spans="2:87" ht="13">
      <c r="B462" s="55"/>
      <c r="C462" s="55"/>
      <c r="D462" s="55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</row>
    <row r="463" spans="2:87" ht="13">
      <c r="B463" s="55"/>
      <c r="C463" s="55"/>
      <c r="D463" s="55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</row>
    <row r="464" spans="2:87" ht="13">
      <c r="B464" s="55"/>
      <c r="C464" s="55"/>
      <c r="D464" s="55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</row>
    <row r="465" spans="2:87" ht="13">
      <c r="B465" s="55"/>
      <c r="C465" s="55"/>
      <c r="D465" s="55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</row>
    <row r="466" spans="2:87" ht="13">
      <c r="B466" s="55"/>
      <c r="C466" s="55"/>
      <c r="D466" s="55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</row>
    <row r="467" spans="2:87" ht="13">
      <c r="B467" s="55"/>
      <c r="C467" s="55"/>
      <c r="D467" s="55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</row>
    <row r="468" spans="2:87" ht="13">
      <c r="B468" s="55"/>
      <c r="C468" s="55"/>
      <c r="D468" s="55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</row>
    <row r="469" spans="2:87" ht="13">
      <c r="B469" s="55"/>
      <c r="C469" s="55"/>
      <c r="D469" s="55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</row>
    <row r="470" spans="2:87" ht="13">
      <c r="B470" s="55"/>
      <c r="C470" s="55"/>
      <c r="D470" s="55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</row>
    <row r="471" spans="2:87" ht="13">
      <c r="B471" s="55"/>
      <c r="C471" s="55"/>
      <c r="D471" s="55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</row>
    <row r="472" spans="2:87" ht="13">
      <c r="B472" s="55"/>
      <c r="C472" s="55"/>
      <c r="D472" s="55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</row>
    <row r="473" spans="2:87" ht="13">
      <c r="B473" s="55"/>
      <c r="C473" s="55"/>
      <c r="D473" s="55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</row>
    <row r="474" spans="2:87" ht="13">
      <c r="B474" s="55"/>
      <c r="C474" s="55"/>
      <c r="D474" s="55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</row>
    <row r="475" spans="2:87" ht="13">
      <c r="B475" s="55"/>
      <c r="C475" s="55"/>
      <c r="D475" s="55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</row>
    <row r="476" spans="2:87" ht="13">
      <c r="B476" s="55"/>
      <c r="C476" s="55"/>
      <c r="D476" s="55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</row>
    <row r="477" spans="2:87" ht="13">
      <c r="B477" s="55"/>
      <c r="C477" s="55"/>
      <c r="D477" s="55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</row>
    <row r="478" spans="2:87" ht="13">
      <c r="B478" s="55"/>
      <c r="C478" s="55"/>
      <c r="D478" s="55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</row>
    <row r="479" spans="2:87" ht="13">
      <c r="B479" s="55"/>
      <c r="C479" s="55"/>
      <c r="D479" s="55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</row>
    <row r="480" spans="2:87" ht="13">
      <c r="B480" s="55"/>
      <c r="C480" s="55"/>
      <c r="D480" s="55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</row>
    <row r="481" spans="2:87" ht="13">
      <c r="B481" s="55"/>
      <c r="C481" s="55"/>
      <c r="D481" s="55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</row>
    <row r="482" spans="2:87" ht="13">
      <c r="B482" s="55"/>
      <c r="C482" s="55"/>
      <c r="D482" s="55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</row>
    <row r="483" spans="2:87" ht="13">
      <c r="B483" s="55"/>
      <c r="C483" s="55"/>
      <c r="D483" s="55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</row>
    <row r="484" spans="2:87" ht="13">
      <c r="B484" s="55"/>
      <c r="C484" s="55"/>
      <c r="D484" s="55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</row>
    <row r="485" spans="2:87" ht="13">
      <c r="B485" s="55"/>
      <c r="C485" s="55"/>
      <c r="D485" s="55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</row>
    <row r="486" spans="2:87" ht="13">
      <c r="B486" s="55"/>
      <c r="C486" s="55"/>
      <c r="D486" s="55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</row>
    <row r="487" spans="2:87" ht="13">
      <c r="B487" s="55"/>
      <c r="C487" s="55"/>
      <c r="D487" s="55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</row>
    <row r="488" spans="2:87" ht="13">
      <c r="B488" s="55"/>
      <c r="C488" s="55"/>
      <c r="D488" s="55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</row>
    <row r="489" spans="2:87" ht="13">
      <c r="B489" s="55"/>
      <c r="C489" s="55"/>
      <c r="D489" s="55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</row>
    <row r="490" spans="2:87" ht="13">
      <c r="B490" s="55"/>
      <c r="C490" s="55"/>
      <c r="D490" s="55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</row>
    <row r="491" spans="2:87" ht="13">
      <c r="B491" s="55"/>
      <c r="C491" s="55"/>
      <c r="D491" s="55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</row>
    <row r="492" spans="2:87" ht="13">
      <c r="B492" s="55"/>
      <c r="C492" s="55"/>
      <c r="D492" s="55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</row>
    <row r="493" spans="2:87" ht="13">
      <c r="B493" s="55"/>
      <c r="C493" s="55"/>
      <c r="D493" s="55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</row>
    <row r="494" spans="2:87" ht="13">
      <c r="B494" s="55"/>
      <c r="C494" s="55"/>
      <c r="D494" s="55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</row>
    <row r="495" spans="2:87" ht="13">
      <c r="B495" s="55"/>
      <c r="C495" s="55"/>
      <c r="D495" s="55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</row>
    <row r="496" spans="2:87" ht="13">
      <c r="B496" s="55"/>
      <c r="C496" s="55"/>
      <c r="D496" s="55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</row>
    <row r="497" spans="2:87" ht="13">
      <c r="B497" s="55"/>
      <c r="C497" s="55"/>
      <c r="D497" s="55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</row>
    <row r="498" spans="2:87" ht="13">
      <c r="B498" s="55"/>
      <c r="C498" s="55"/>
      <c r="D498" s="55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</row>
    <row r="499" spans="2:87" ht="13">
      <c r="B499" s="55"/>
      <c r="C499" s="55"/>
      <c r="D499" s="55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</row>
    <row r="500" spans="2:87" ht="13">
      <c r="B500" s="55"/>
      <c r="C500" s="55"/>
      <c r="D500" s="55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</row>
    <row r="501" spans="2:87" ht="13">
      <c r="B501" s="55"/>
      <c r="C501" s="55"/>
      <c r="D501" s="55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</row>
    <row r="502" spans="2:87" ht="13">
      <c r="B502" s="55"/>
      <c r="C502" s="55"/>
      <c r="D502" s="55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</row>
    <row r="503" spans="2:87" ht="13">
      <c r="B503" s="55"/>
      <c r="C503" s="55"/>
      <c r="D503" s="55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</row>
    <row r="504" spans="2:87" ht="13">
      <c r="B504" s="55"/>
      <c r="C504" s="55"/>
      <c r="D504" s="55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</row>
    <row r="505" spans="2:87" ht="13">
      <c r="B505" s="55"/>
      <c r="C505" s="55"/>
      <c r="D505" s="55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</row>
    <row r="506" spans="2:87" ht="13">
      <c r="B506" s="55"/>
      <c r="C506" s="55"/>
      <c r="D506" s="55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</row>
    <row r="507" spans="2:87" ht="13">
      <c r="B507" s="55"/>
      <c r="C507" s="55"/>
      <c r="D507" s="55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</row>
    <row r="508" spans="2:87" ht="13">
      <c r="B508" s="55"/>
      <c r="C508" s="55"/>
      <c r="D508" s="55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</row>
    <row r="509" spans="2:87" ht="13">
      <c r="B509" s="55"/>
      <c r="C509" s="55"/>
      <c r="D509" s="55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</row>
    <row r="510" spans="2:87" ht="13">
      <c r="B510" s="55"/>
      <c r="C510" s="55"/>
      <c r="D510" s="55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</row>
    <row r="511" spans="2:87" ht="13">
      <c r="B511" s="55"/>
      <c r="C511" s="55"/>
      <c r="D511" s="55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</row>
    <row r="512" spans="2:87" ht="13">
      <c r="B512" s="55"/>
      <c r="C512" s="55"/>
      <c r="D512" s="55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</row>
    <row r="513" spans="2:87" ht="13">
      <c r="B513" s="55"/>
      <c r="C513" s="55"/>
      <c r="D513" s="55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</row>
    <row r="514" spans="2:87" ht="13">
      <c r="B514" s="55"/>
      <c r="C514" s="55"/>
      <c r="D514" s="55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</row>
    <row r="515" spans="2:87" ht="13">
      <c r="B515" s="55"/>
      <c r="C515" s="55"/>
      <c r="D515" s="55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</row>
    <row r="516" spans="2:87" ht="13">
      <c r="B516" s="55"/>
      <c r="C516" s="55"/>
      <c r="D516" s="55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</row>
    <row r="517" spans="2:87" ht="13">
      <c r="B517" s="55"/>
      <c r="C517" s="55"/>
      <c r="D517" s="55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</row>
    <row r="518" spans="2:87" ht="13">
      <c r="B518" s="55"/>
      <c r="C518" s="55"/>
      <c r="D518" s="55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</row>
    <row r="519" spans="2:87" ht="13">
      <c r="B519" s="55"/>
      <c r="C519" s="55"/>
      <c r="D519" s="55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</row>
    <row r="520" spans="2:87" ht="13">
      <c r="B520" s="55"/>
      <c r="C520" s="55"/>
      <c r="D520" s="55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</row>
    <row r="521" spans="2:87" ht="13">
      <c r="B521" s="55"/>
      <c r="C521" s="55"/>
      <c r="D521" s="55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</row>
    <row r="522" spans="2:87" ht="13">
      <c r="B522" s="55"/>
      <c r="C522" s="55"/>
      <c r="D522" s="55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</row>
    <row r="523" spans="2:87" ht="13">
      <c r="B523" s="55"/>
      <c r="C523" s="55"/>
      <c r="D523" s="55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</row>
    <row r="524" spans="2:87" ht="13">
      <c r="B524" s="55"/>
      <c r="C524" s="55"/>
      <c r="D524" s="55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</row>
    <row r="525" spans="2:87" ht="13">
      <c r="B525" s="55"/>
      <c r="C525" s="55"/>
      <c r="D525" s="55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</row>
    <row r="526" spans="2:87" ht="13">
      <c r="B526" s="55"/>
      <c r="C526" s="55"/>
      <c r="D526" s="55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</row>
    <row r="527" spans="2:87" ht="13">
      <c r="B527" s="55"/>
      <c r="C527" s="55"/>
      <c r="D527" s="55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</row>
    <row r="528" spans="2:87" ht="13">
      <c r="B528" s="55"/>
      <c r="C528" s="55"/>
      <c r="D528" s="55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</row>
    <row r="529" spans="2:87" ht="13">
      <c r="B529" s="55"/>
      <c r="C529" s="55"/>
      <c r="D529" s="55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</row>
    <row r="530" spans="2:87" ht="13">
      <c r="B530" s="55"/>
      <c r="C530" s="55"/>
      <c r="D530" s="55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</row>
    <row r="531" spans="2:87" ht="13">
      <c r="B531" s="55"/>
      <c r="C531" s="55"/>
      <c r="D531" s="55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</row>
    <row r="532" spans="2:87" ht="13">
      <c r="B532" s="55"/>
      <c r="C532" s="55"/>
      <c r="D532" s="55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</row>
    <row r="533" spans="2:87" ht="13">
      <c r="B533" s="55"/>
      <c r="C533" s="55"/>
      <c r="D533" s="55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</row>
    <row r="534" spans="2:87" ht="13">
      <c r="B534" s="55"/>
      <c r="C534" s="55"/>
      <c r="D534" s="55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</row>
    <row r="535" spans="2:87" ht="13">
      <c r="B535" s="55"/>
      <c r="C535" s="55"/>
      <c r="D535" s="55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</row>
    <row r="536" spans="2:87" ht="13">
      <c r="B536" s="55"/>
      <c r="C536" s="55"/>
      <c r="D536" s="55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</row>
    <row r="537" spans="2:87" ht="13">
      <c r="B537" s="55"/>
      <c r="C537" s="55"/>
      <c r="D537" s="55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</row>
    <row r="538" spans="2:87" ht="13">
      <c r="B538" s="55"/>
      <c r="C538" s="55"/>
      <c r="D538" s="55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</row>
    <row r="539" spans="2:87" ht="13">
      <c r="B539" s="55"/>
      <c r="C539" s="55"/>
      <c r="D539" s="55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</row>
    <row r="540" spans="2:87" ht="13">
      <c r="B540" s="55"/>
      <c r="C540" s="55"/>
      <c r="D540" s="55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</row>
    <row r="541" spans="2:87" ht="13">
      <c r="B541" s="55"/>
      <c r="C541" s="55"/>
      <c r="D541" s="55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</row>
    <row r="542" spans="2:87" ht="13">
      <c r="B542" s="55"/>
      <c r="C542" s="55"/>
      <c r="D542" s="55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</row>
    <row r="543" spans="2:87" ht="13">
      <c r="B543" s="55"/>
      <c r="C543" s="55"/>
      <c r="D543" s="55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</row>
    <row r="544" spans="2:87" ht="13">
      <c r="B544" s="55"/>
      <c r="C544" s="55"/>
      <c r="D544" s="55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</row>
    <row r="545" spans="2:87" ht="13">
      <c r="B545" s="55"/>
      <c r="C545" s="55"/>
      <c r="D545" s="55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</row>
    <row r="546" spans="2:87" ht="13">
      <c r="B546" s="55"/>
      <c r="C546" s="55"/>
      <c r="D546" s="55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</row>
    <row r="547" spans="2:87" ht="13">
      <c r="B547" s="55"/>
      <c r="C547" s="55"/>
      <c r="D547" s="55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</row>
    <row r="548" spans="2:87" ht="13">
      <c r="B548" s="55"/>
      <c r="C548" s="55"/>
      <c r="D548" s="55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</row>
    <row r="549" spans="2:87" ht="13">
      <c r="B549" s="55"/>
      <c r="C549" s="55"/>
      <c r="D549" s="55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</row>
    <row r="550" spans="2:87" ht="13">
      <c r="B550" s="55"/>
      <c r="C550" s="55"/>
      <c r="D550" s="55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</row>
    <row r="551" spans="2:87" ht="13">
      <c r="B551" s="55"/>
      <c r="C551" s="55"/>
      <c r="D551" s="55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</row>
    <row r="552" spans="2:87" ht="13">
      <c r="B552" s="55"/>
      <c r="C552" s="55"/>
      <c r="D552" s="55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</row>
    <row r="553" spans="2:87" ht="13">
      <c r="B553" s="55"/>
      <c r="C553" s="55"/>
      <c r="D553" s="55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</row>
    <row r="554" spans="2:87" ht="13">
      <c r="B554" s="55"/>
      <c r="C554" s="55"/>
      <c r="D554" s="55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</row>
    <row r="555" spans="2:87" ht="13">
      <c r="B555" s="55"/>
      <c r="C555" s="55"/>
      <c r="D555" s="55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</row>
    <row r="556" spans="2:87" ht="13">
      <c r="B556" s="55"/>
      <c r="C556" s="55"/>
      <c r="D556" s="55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</row>
    <row r="557" spans="2:87" ht="13">
      <c r="B557" s="55"/>
      <c r="C557" s="55"/>
      <c r="D557" s="55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</row>
    <row r="558" spans="2:87" ht="13">
      <c r="B558" s="55"/>
      <c r="C558" s="55"/>
      <c r="D558" s="55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</row>
    <row r="559" spans="2:87" ht="13">
      <c r="B559" s="55"/>
      <c r="C559" s="55"/>
      <c r="D559" s="55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</row>
    <row r="560" spans="2:87" ht="13">
      <c r="B560" s="55"/>
      <c r="C560" s="55"/>
      <c r="D560" s="55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</row>
    <row r="561" spans="2:87" ht="13">
      <c r="B561" s="55"/>
      <c r="C561" s="55"/>
      <c r="D561" s="55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</row>
    <row r="562" spans="2:87" ht="13">
      <c r="B562" s="55"/>
      <c r="C562" s="55"/>
      <c r="D562" s="55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</row>
    <row r="563" spans="2:87" ht="13">
      <c r="B563" s="55"/>
      <c r="C563" s="55"/>
      <c r="D563" s="55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</row>
    <row r="564" spans="2:87" ht="13">
      <c r="B564" s="55"/>
      <c r="C564" s="55"/>
      <c r="D564" s="55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</row>
    <row r="565" spans="2:87" ht="13">
      <c r="B565" s="55"/>
      <c r="C565" s="55"/>
      <c r="D565" s="55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</row>
    <row r="566" spans="2:87" ht="13">
      <c r="B566" s="55"/>
      <c r="C566" s="55"/>
      <c r="D566" s="55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</row>
    <row r="567" spans="2:87" ht="13">
      <c r="B567" s="55"/>
      <c r="C567" s="55"/>
      <c r="D567" s="55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</row>
    <row r="568" spans="2:87" ht="13">
      <c r="B568" s="55"/>
      <c r="C568" s="55"/>
      <c r="D568" s="55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</row>
    <row r="569" spans="2:87" ht="13">
      <c r="B569" s="55"/>
      <c r="C569" s="55"/>
      <c r="D569" s="55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</row>
    <row r="570" spans="2:87" ht="13">
      <c r="B570" s="55"/>
      <c r="C570" s="55"/>
      <c r="D570" s="55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</row>
    <row r="571" spans="2:87" ht="13">
      <c r="B571" s="55"/>
      <c r="C571" s="55"/>
      <c r="D571" s="55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</row>
    <row r="572" spans="2:87" ht="13">
      <c r="B572" s="55"/>
      <c r="C572" s="55"/>
      <c r="D572" s="55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</row>
    <row r="573" spans="2:87" ht="13">
      <c r="B573" s="55"/>
      <c r="C573" s="55"/>
      <c r="D573" s="55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</row>
    <row r="574" spans="2:87" ht="13">
      <c r="B574" s="55"/>
      <c r="C574" s="55"/>
      <c r="D574" s="55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</row>
    <row r="575" spans="2:87" ht="13">
      <c r="B575" s="55"/>
      <c r="C575" s="55"/>
      <c r="D575" s="55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</row>
    <row r="576" spans="2:87" ht="13">
      <c r="B576" s="55"/>
      <c r="C576" s="55"/>
      <c r="D576" s="55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</row>
    <row r="577" spans="2:87" ht="13">
      <c r="B577" s="55"/>
      <c r="C577" s="55"/>
      <c r="D577" s="55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</row>
    <row r="578" spans="2:87" ht="13">
      <c r="B578" s="55"/>
      <c r="C578" s="55"/>
      <c r="D578" s="55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</row>
    <row r="579" spans="2:87" ht="13">
      <c r="B579" s="55"/>
      <c r="C579" s="55"/>
      <c r="D579" s="55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</row>
    <row r="580" spans="2:87" ht="13">
      <c r="B580" s="55"/>
      <c r="C580" s="55"/>
      <c r="D580" s="55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</row>
    <row r="581" spans="2:87" ht="13">
      <c r="B581" s="55"/>
      <c r="C581" s="55"/>
      <c r="D581" s="55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</row>
    <row r="582" spans="2:87" ht="13">
      <c r="B582" s="55"/>
      <c r="C582" s="55"/>
      <c r="D582" s="55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</row>
    <row r="583" spans="2:87" ht="13">
      <c r="B583" s="55"/>
      <c r="C583" s="55"/>
      <c r="D583" s="55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</row>
    <row r="584" spans="2:87" ht="13">
      <c r="B584" s="55"/>
      <c r="C584" s="55"/>
      <c r="D584" s="55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</row>
    <row r="585" spans="2:87" ht="13">
      <c r="B585" s="55"/>
      <c r="C585" s="55"/>
      <c r="D585" s="55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</row>
    <row r="586" spans="2:87" ht="13">
      <c r="B586" s="55"/>
      <c r="C586" s="55"/>
      <c r="D586" s="55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</row>
    <row r="587" spans="2:87" ht="13">
      <c r="B587" s="55"/>
      <c r="C587" s="55"/>
      <c r="D587" s="55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</row>
    <row r="588" spans="2:87" ht="13">
      <c r="B588" s="55"/>
      <c r="C588" s="55"/>
      <c r="D588" s="55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</row>
    <row r="589" spans="2:87" ht="13">
      <c r="B589" s="55"/>
      <c r="C589" s="55"/>
      <c r="D589" s="55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</row>
    <row r="590" spans="2:87" ht="13">
      <c r="B590" s="55"/>
      <c r="C590" s="55"/>
      <c r="D590" s="55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</row>
    <row r="591" spans="2:87" ht="13">
      <c r="B591" s="55"/>
      <c r="C591" s="55"/>
      <c r="D591" s="55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</row>
    <row r="592" spans="2:87" ht="13">
      <c r="B592" s="55"/>
      <c r="C592" s="55"/>
      <c r="D592" s="55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</row>
    <row r="593" spans="2:87" ht="13">
      <c r="B593" s="55"/>
      <c r="C593" s="55"/>
      <c r="D593" s="55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</row>
    <row r="594" spans="2:87" ht="13">
      <c r="B594" s="55"/>
      <c r="C594" s="55"/>
      <c r="D594" s="55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</row>
    <row r="595" spans="2:87" ht="13">
      <c r="B595" s="55"/>
      <c r="C595" s="55"/>
      <c r="D595" s="55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</row>
    <row r="596" spans="2:87" ht="13">
      <c r="B596" s="55"/>
      <c r="C596" s="55"/>
      <c r="D596" s="55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</row>
    <row r="597" spans="2:87" ht="13">
      <c r="B597" s="55"/>
      <c r="C597" s="55"/>
      <c r="D597" s="55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</row>
    <row r="598" spans="2:87" ht="13">
      <c r="B598" s="55"/>
      <c r="C598" s="55"/>
      <c r="D598" s="55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</row>
    <row r="599" spans="2:87" ht="13">
      <c r="B599" s="55"/>
      <c r="C599" s="55"/>
      <c r="D599" s="55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</row>
    <row r="600" spans="2:87" ht="13">
      <c r="B600" s="55"/>
      <c r="C600" s="55"/>
      <c r="D600" s="55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</row>
    <row r="601" spans="2:87" ht="13">
      <c r="B601" s="55"/>
      <c r="C601" s="55"/>
      <c r="D601" s="55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</row>
    <row r="602" spans="2:87" ht="13">
      <c r="B602" s="55"/>
      <c r="C602" s="55"/>
      <c r="D602" s="55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</row>
    <row r="603" spans="2:87" ht="13">
      <c r="B603" s="55"/>
      <c r="C603" s="55"/>
      <c r="D603" s="55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</row>
    <row r="604" spans="2:87" ht="13">
      <c r="B604" s="55"/>
      <c r="C604" s="55"/>
      <c r="D604" s="55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</row>
    <row r="605" spans="2:87" ht="13">
      <c r="B605" s="55"/>
      <c r="C605" s="55"/>
      <c r="D605" s="55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</row>
    <row r="606" spans="2:87" ht="13">
      <c r="B606" s="55"/>
      <c r="C606" s="55"/>
      <c r="D606" s="55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</row>
    <row r="607" spans="2:87" ht="13">
      <c r="B607" s="55"/>
      <c r="C607" s="55"/>
      <c r="D607" s="55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</row>
    <row r="608" spans="2:87" ht="13">
      <c r="B608" s="55"/>
      <c r="C608" s="55"/>
      <c r="D608" s="55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</row>
    <row r="609" spans="2:87" ht="13">
      <c r="B609" s="55"/>
      <c r="C609" s="55"/>
      <c r="D609" s="55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</row>
    <row r="610" spans="2:87" ht="13">
      <c r="B610" s="55"/>
      <c r="C610" s="55"/>
      <c r="D610" s="55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</row>
    <row r="611" spans="2:87" ht="13">
      <c r="B611" s="55"/>
      <c r="C611" s="55"/>
      <c r="D611" s="55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</row>
    <row r="612" spans="2:87" ht="13">
      <c r="B612" s="55"/>
      <c r="C612" s="55"/>
      <c r="D612" s="55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</row>
    <row r="613" spans="2:87" ht="13">
      <c r="B613" s="55"/>
      <c r="C613" s="55"/>
      <c r="D613" s="55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</row>
    <row r="614" spans="2:87" ht="13">
      <c r="B614" s="55"/>
      <c r="C614" s="55"/>
      <c r="D614" s="55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</row>
    <row r="615" spans="2:87" ht="13">
      <c r="B615" s="55"/>
      <c r="C615" s="55"/>
      <c r="D615" s="55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</row>
    <row r="616" spans="2:87" ht="13">
      <c r="B616" s="55"/>
      <c r="C616" s="55"/>
      <c r="D616" s="55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</row>
    <row r="617" spans="2:87" ht="13">
      <c r="B617" s="55"/>
      <c r="C617" s="55"/>
      <c r="D617" s="55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</row>
    <row r="618" spans="2:87" ht="13">
      <c r="B618" s="55"/>
      <c r="C618" s="55"/>
      <c r="D618" s="55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</row>
    <row r="619" spans="2:87" ht="13">
      <c r="B619" s="55"/>
      <c r="C619" s="55"/>
      <c r="D619" s="55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</row>
    <row r="620" spans="2:87" ht="13">
      <c r="B620" s="55"/>
      <c r="C620" s="55"/>
      <c r="D620" s="55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</row>
    <row r="621" spans="2:87" ht="13">
      <c r="B621" s="55"/>
      <c r="C621" s="55"/>
      <c r="D621" s="55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</row>
    <row r="622" spans="2:87" ht="13">
      <c r="B622" s="55"/>
      <c r="C622" s="55"/>
      <c r="D622" s="55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</row>
    <row r="623" spans="2:87" ht="13">
      <c r="B623" s="55"/>
      <c r="C623" s="55"/>
      <c r="D623" s="55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</row>
    <row r="624" spans="2:87" ht="13">
      <c r="B624" s="55"/>
      <c r="C624" s="55"/>
      <c r="D624" s="55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</row>
    <row r="625" spans="2:87" ht="13">
      <c r="B625" s="55"/>
      <c r="C625" s="55"/>
      <c r="D625" s="55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</row>
    <row r="626" spans="2:87" ht="13">
      <c r="B626" s="55"/>
      <c r="C626" s="55"/>
      <c r="D626" s="55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</row>
    <row r="627" spans="2:87" ht="13">
      <c r="B627" s="55"/>
      <c r="C627" s="55"/>
      <c r="D627" s="55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</row>
    <row r="628" spans="2:87" ht="13">
      <c r="B628" s="55"/>
      <c r="C628" s="55"/>
      <c r="D628" s="55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</row>
    <row r="629" spans="2:87" ht="13">
      <c r="B629" s="55"/>
      <c r="C629" s="55"/>
      <c r="D629" s="55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</row>
    <row r="630" spans="2:87" ht="13">
      <c r="B630" s="55"/>
      <c r="C630" s="55"/>
      <c r="D630" s="55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</row>
    <row r="631" spans="2:87" ht="13">
      <c r="B631" s="55"/>
      <c r="C631" s="55"/>
      <c r="D631" s="55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</row>
    <row r="632" spans="2:87" ht="13">
      <c r="B632" s="55"/>
      <c r="C632" s="55"/>
      <c r="D632" s="55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</row>
    <row r="633" spans="2:87" ht="13">
      <c r="B633" s="55"/>
      <c r="C633" s="55"/>
      <c r="D633" s="55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</row>
    <row r="634" spans="2:87" ht="13">
      <c r="B634" s="55"/>
      <c r="C634" s="55"/>
      <c r="D634" s="55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</row>
    <row r="635" spans="2:87" ht="13">
      <c r="B635" s="55"/>
      <c r="C635" s="55"/>
      <c r="D635" s="55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</row>
    <row r="636" spans="2:87" ht="13">
      <c r="B636" s="55"/>
      <c r="C636" s="55"/>
      <c r="D636" s="55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</row>
    <row r="637" spans="2:87" ht="13">
      <c r="B637" s="55"/>
      <c r="C637" s="55"/>
      <c r="D637" s="55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</row>
    <row r="638" spans="2:87" ht="13">
      <c r="B638" s="55"/>
      <c r="C638" s="55"/>
      <c r="D638" s="55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</row>
    <row r="639" spans="2:87" ht="13">
      <c r="B639" s="55"/>
      <c r="C639" s="55"/>
      <c r="D639" s="55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</row>
    <row r="640" spans="2:87" ht="13">
      <c r="B640" s="55"/>
      <c r="C640" s="55"/>
      <c r="D640" s="55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</row>
    <row r="641" spans="2:87" ht="13">
      <c r="B641" s="55"/>
      <c r="C641" s="55"/>
      <c r="D641" s="55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</row>
    <row r="642" spans="2:87" ht="13">
      <c r="B642" s="55"/>
      <c r="C642" s="55"/>
      <c r="D642" s="55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</row>
    <row r="643" spans="2:87" ht="13">
      <c r="B643" s="55"/>
      <c r="C643" s="55"/>
      <c r="D643" s="55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</row>
    <row r="644" spans="2:87" ht="13">
      <c r="B644" s="55"/>
      <c r="C644" s="55"/>
      <c r="D644" s="55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</row>
    <row r="645" spans="2:87" ht="13">
      <c r="B645" s="55"/>
      <c r="C645" s="55"/>
      <c r="D645" s="55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</row>
    <row r="646" spans="2:87" ht="13">
      <c r="B646" s="55"/>
      <c r="C646" s="55"/>
      <c r="D646" s="55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</row>
    <row r="647" spans="2:87" ht="13">
      <c r="B647" s="55"/>
      <c r="C647" s="55"/>
      <c r="D647" s="55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</row>
    <row r="648" spans="2:87" ht="13">
      <c r="B648" s="55"/>
      <c r="C648" s="55"/>
      <c r="D648" s="55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</row>
    <row r="649" spans="2:87" ht="13">
      <c r="B649" s="55"/>
      <c r="C649" s="55"/>
      <c r="D649" s="55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</row>
    <row r="650" spans="2:87" ht="13">
      <c r="B650" s="55"/>
      <c r="C650" s="55"/>
      <c r="D650" s="55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</row>
    <row r="651" spans="2:87" ht="13">
      <c r="B651" s="55"/>
      <c r="C651" s="55"/>
      <c r="D651" s="55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</row>
    <row r="652" spans="2:87" ht="13">
      <c r="B652" s="55"/>
      <c r="C652" s="55"/>
      <c r="D652" s="55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</row>
    <row r="653" spans="2:87" ht="13">
      <c r="B653" s="55"/>
      <c r="C653" s="55"/>
      <c r="D653" s="55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</row>
    <row r="654" spans="2:87" ht="13">
      <c r="B654" s="55"/>
      <c r="C654" s="55"/>
      <c r="D654" s="55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</row>
    <row r="655" spans="2:87" ht="13">
      <c r="B655" s="55"/>
      <c r="C655" s="55"/>
      <c r="D655" s="55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</row>
    <row r="656" spans="2:87" ht="13">
      <c r="B656" s="55"/>
      <c r="C656" s="55"/>
      <c r="D656" s="55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</row>
    <row r="657" spans="2:87" ht="13">
      <c r="B657" s="55"/>
      <c r="C657" s="55"/>
      <c r="D657" s="55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</row>
    <row r="658" spans="2:87" ht="13">
      <c r="B658" s="55"/>
      <c r="C658" s="55"/>
      <c r="D658" s="55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</row>
    <row r="659" spans="2:87" ht="13">
      <c r="B659" s="55"/>
      <c r="C659" s="55"/>
      <c r="D659" s="55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</row>
    <row r="660" spans="2:87" ht="13">
      <c r="B660" s="55"/>
      <c r="C660" s="55"/>
      <c r="D660" s="55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</row>
    <row r="661" spans="2:87" ht="13">
      <c r="B661" s="55"/>
      <c r="C661" s="55"/>
      <c r="D661" s="55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</row>
    <row r="662" spans="2:87" ht="13">
      <c r="B662" s="55"/>
      <c r="C662" s="55"/>
      <c r="D662" s="55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</row>
    <row r="663" spans="2:87" ht="13">
      <c r="B663" s="55"/>
      <c r="C663" s="55"/>
      <c r="D663" s="55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</row>
    <row r="664" spans="2:87" ht="13">
      <c r="B664" s="55"/>
      <c r="C664" s="55"/>
      <c r="D664" s="55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</row>
    <row r="665" spans="2:87" ht="13">
      <c r="B665" s="55"/>
      <c r="C665" s="55"/>
      <c r="D665" s="55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</row>
    <row r="666" spans="2:87" ht="13">
      <c r="B666" s="55"/>
      <c r="C666" s="55"/>
      <c r="D666" s="55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</row>
    <row r="667" spans="2:87" ht="13">
      <c r="B667" s="55"/>
      <c r="C667" s="55"/>
      <c r="D667" s="55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</row>
    <row r="668" spans="2:87" ht="13">
      <c r="B668" s="55"/>
      <c r="C668" s="55"/>
      <c r="D668" s="55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</row>
    <row r="669" spans="2:87" ht="13">
      <c r="B669" s="55"/>
      <c r="C669" s="55"/>
      <c r="D669" s="55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</row>
    <row r="670" spans="2:87" ht="13">
      <c r="B670" s="55"/>
      <c r="C670" s="55"/>
      <c r="D670" s="55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</row>
    <row r="671" spans="2:87" ht="13">
      <c r="B671" s="55"/>
      <c r="C671" s="55"/>
      <c r="D671" s="55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</row>
    <row r="672" spans="2:87" ht="13">
      <c r="B672" s="55"/>
      <c r="C672" s="55"/>
      <c r="D672" s="55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</row>
    <row r="673" spans="2:87" ht="13">
      <c r="B673" s="55"/>
      <c r="C673" s="55"/>
      <c r="D673" s="55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</row>
    <row r="674" spans="2:87" ht="13">
      <c r="B674" s="55"/>
      <c r="C674" s="55"/>
      <c r="D674" s="55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</row>
    <row r="675" spans="2:87" ht="13">
      <c r="B675" s="55"/>
      <c r="C675" s="55"/>
      <c r="D675" s="55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</row>
    <row r="676" spans="2:87" ht="13">
      <c r="B676" s="55"/>
      <c r="C676" s="55"/>
      <c r="D676" s="55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</row>
    <row r="677" spans="2:87" ht="13">
      <c r="B677" s="55"/>
      <c r="C677" s="55"/>
      <c r="D677" s="55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</row>
    <row r="678" spans="2:87" ht="13">
      <c r="B678" s="55"/>
      <c r="C678" s="55"/>
      <c r="D678" s="55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</row>
    <row r="679" spans="2:87" ht="13">
      <c r="B679" s="55"/>
      <c r="C679" s="55"/>
      <c r="D679" s="55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</row>
    <row r="680" spans="2:87" ht="13">
      <c r="B680" s="55"/>
      <c r="C680" s="55"/>
      <c r="D680" s="55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</row>
    <row r="681" spans="2:87" ht="13">
      <c r="B681" s="55"/>
      <c r="C681" s="55"/>
      <c r="D681" s="55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</row>
    <row r="682" spans="2:87" ht="13">
      <c r="B682" s="55"/>
      <c r="C682" s="55"/>
      <c r="D682" s="55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</row>
    <row r="683" spans="2:87" ht="13">
      <c r="B683" s="55"/>
      <c r="C683" s="55"/>
      <c r="D683" s="55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</row>
    <row r="684" spans="2:87" ht="13">
      <c r="B684" s="55"/>
      <c r="C684" s="55"/>
      <c r="D684" s="55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</row>
    <row r="685" spans="2:87" ht="13">
      <c r="B685" s="55"/>
      <c r="C685" s="55"/>
      <c r="D685" s="55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</row>
    <row r="686" spans="2:87" ht="13">
      <c r="B686" s="55"/>
      <c r="C686" s="55"/>
      <c r="D686" s="55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</row>
    <row r="687" spans="2:87" ht="13">
      <c r="B687" s="55"/>
      <c r="C687" s="55"/>
      <c r="D687" s="55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</row>
    <row r="688" spans="2:87" ht="13">
      <c r="B688" s="55"/>
      <c r="C688" s="55"/>
      <c r="D688" s="55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</row>
    <row r="689" spans="2:87" ht="13">
      <c r="B689" s="55"/>
      <c r="C689" s="55"/>
      <c r="D689" s="55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</row>
    <row r="690" spans="2:87" ht="13">
      <c r="B690" s="55"/>
      <c r="C690" s="55"/>
      <c r="D690" s="55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</row>
    <row r="691" spans="2:87" ht="13">
      <c r="B691" s="55"/>
      <c r="C691" s="55"/>
      <c r="D691" s="55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</row>
    <row r="692" spans="2:87" ht="13">
      <c r="B692" s="55"/>
      <c r="C692" s="55"/>
      <c r="D692" s="55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</row>
    <row r="693" spans="2:87" ht="13">
      <c r="B693" s="55"/>
      <c r="C693" s="55"/>
      <c r="D693" s="55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</row>
    <row r="694" spans="2:87" ht="13">
      <c r="B694" s="55"/>
      <c r="C694" s="55"/>
      <c r="D694" s="55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</row>
    <row r="695" spans="2:87" ht="13">
      <c r="B695" s="55"/>
      <c r="C695" s="55"/>
      <c r="D695" s="55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</row>
    <row r="696" spans="2:87" ht="13">
      <c r="B696" s="55"/>
      <c r="C696" s="55"/>
      <c r="D696" s="55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</row>
    <row r="697" spans="2:87" ht="13">
      <c r="B697" s="55"/>
      <c r="C697" s="55"/>
      <c r="D697" s="55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</row>
    <row r="698" spans="2:87" ht="13">
      <c r="B698" s="55"/>
      <c r="C698" s="55"/>
      <c r="D698" s="55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</row>
    <row r="699" spans="2:87" ht="13">
      <c r="B699" s="55"/>
      <c r="C699" s="55"/>
      <c r="D699" s="55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</row>
    <row r="700" spans="2:87" ht="13">
      <c r="B700" s="55"/>
      <c r="C700" s="55"/>
      <c r="D700" s="55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</row>
    <row r="701" spans="2:87" ht="13">
      <c r="B701" s="55"/>
      <c r="C701" s="55"/>
      <c r="D701" s="55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</row>
    <row r="702" spans="2:87" ht="13">
      <c r="B702" s="55"/>
      <c r="C702" s="55"/>
      <c r="D702" s="55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</row>
    <row r="703" spans="2:87" ht="13">
      <c r="B703" s="55"/>
      <c r="C703" s="55"/>
      <c r="D703" s="55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</row>
    <row r="704" spans="2:87" ht="13">
      <c r="B704" s="55"/>
      <c r="C704" s="55"/>
      <c r="D704" s="55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</row>
    <row r="705" spans="2:87" ht="13">
      <c r="B705" s="55"/>
      <c r="C705" s="55"/>
      <c r="D705" s="55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</row>
    <row r="706" spans="2:87" ht="13">
      <c r="B706" s="55"/>
      <c r="C706" s="55"/>
      <c r="D706" s="55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</row>
    <row r="707" spans="2:87" ht="13">
      <c r="B707" s="55"/>
      <c r="C707" s="55"/>
      <c r="D707" s="55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</row>
    <row r="708" spans="2:87" ht="13">
      <c r="B708" s="55"/>
      <c r="C708" s="55"/>
      <c r="D708" s="55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</row>
    <row r="709" spans="2:87" ht="13">
      <c r="B709" s="55"/>
      <c r="C709" s="55"/>
      <c r="D709" s="55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</row>
    <row r="710" spans="2:87" ht="13">
      <c r="B710" s="55"/>
      <c r="C710" s="55"/>
      <c r="D710" s="55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</row>
    <row r="711" spans="2:87" ht="13">
      <c r="B711" s="55"/>
      <c r="C711" s="55"/>
      <c r="D711" s="55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</row>
    <row r="712" spans="2:87" ht="13">
      <c r="B712" s="55"/>
      <c r="C712" s="55"/>
      <c r="D712" s="55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</row>
    <row r="713" spans="2:87" ht="13">
      <c r="B713" s="55"/>
      <c r="C713" s="55"/>
      <c r="D713" s="55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</row>
    <row r="714" spans="2:87" ht="13">
      <c r="B714" s="55"/>
      <c r="C714" s="55"/>
      <c r="D714" s="55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</row>
    <row r="715" spans="2:87" ht="13">
      <c r="B715" s="55"/>
      <c r="C715" s="55"/>
      <c r="D715" s="55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</row>
    <row r="716" spans="2:87" ht="13">
      <c r="B716" s="55"/>
      <c r="C716" s="55"/>
      <c r="D716" s="55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</row>
    <row r="717" spans="2:87" ht="13">
      <c r="B717" s="55"/>
      <c r="C717" s="55"/>
      <c r="D717" s="55"/>
      <c r="BE717" s="56"/>
      <c r="BF717" s="56"/>
      <c r="BG717" s="56"/>
      <c r="BH717" s="56"/>
      <c r="BI717" s="56"/>
      <c r="BJ717" s="56"/>
      <c r="BK717" s="56"/>
      <c r="BL717" s="56"/>
      <c r="BM717" s="56"/>
      <c r="BN717" s="56"/>
      <c r="BO717" s="56"/>
      <c r="BP717" s="56"/>
      <c r="BQ717" s="56"/>
      <c r="BR717" s="56"/>
      <c r="BS717" s="56"/>
      <c r="BT717" s="56"/>
      <c r="BU717" s="56"/>
      <c r="BV717" s="56"/>
      <c r="BW717" s="56"/>
      <c r="BX717" s="56"/>
      <c r="BY717" s="56"/>
      <c r="BZ717" s="56"/>
      <c r="CA717" s="56"/>
      <c r="CB717" s="56"/>
      <c r="CC717" s="56"/>
      <c r="CD717" s="56"/>
      <c r="CE717" s="56"/>
      <c r="CF717" s="56"/>
      <c r="CG717" s="56"/>
      <c r="CH717" s="56"/>
      <c r="CI717" s="56"/>
    </row>
    <row r="718" spans="2:87" ht="13">
      <c r="B718" s="55"/>
      <c r="C718" s="55"/>
      <c r="D718" s="55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56"/>
      <c r="BP718" s="56"/>
      <c r="BQ718" s="56"/>
      <c r="BR718" s="56"/>
      <c r="BS718" s="56"/>
      <c r="BT718" s="56"/>
      <c r="BU718" s="56"/>
      <c r="BV718" s="56"/>
      <c r="BW718" s="56"/>
      <c r="BX718" s="56"/>
      <c r="BY718" s="56"/>
      <c r="BZ718" s="56"/>
      <c r="CA718" s="56"/>
      <c r="CB718" s="56"/>
      <c r="CC718" s="56"/>
      <c r="CD718" s="56"/>
      <c r="CE718" s="56"/>
      <c r="CF718" s="56"/>
      <c r="CG718" s="56"/>
      <c r="CH718" s="56"/>
      <c r="CI718" s="56"/>
    </row>
    <row r="719" spans="2:87" ht="13">
      <c r="B719" s="55"/>
      <c r="C719" s="55"/>
      <c r="D719" s="55"/>
      <c r="BE719" s="56"/>
      <c r="BF719" s="56"/>
      <c r="BG719" s="56"/>
      <c r="BH719" s="56"/>
      <c r="BI719" s="56"/>
      <c r="BJ719" s="56"/>
      <c r="BK719" s="56"/>
      <c r="BL719" s="56"/>
      <c r="BM719" s="56"/>
      <c r="BN719" s="56"/>
      <c r="BO719" s="56"/>
      <c r="BP719" s="56"/>
      <c r="BQ719" s="56"/>
      <c r="BR719" s="56"/>
      <c r="BS719" s="56"/>
      <c r="BT719" s="56"/>
      <c r="BU719" s="56"/>
      <c r="BV719" s="56"/>
      <c r="BW719" s="56"/>
      <c r="BX719" s="56"/>
      <c r="BY719" s="56"/>
      <c r="BZ719" s="56"/>
      <c r="CA719" s="56"/>
      <c r="CB719" s="56"/>
      <c r="CC719" s="56"/>
      <c r="CD719" s="56"/>
      <c r="CE719" s="56"/>
      <c r="CF719" s="56"/>
      <c r="CG719" s="56"/>
      <c r="CH719" s="56"/>
      <c r="CI719" s="56"/>
    </row>
    <row r="720" spans="2:87" ht="13">
      <c r="B720" s="55"/>
      <c r="C720" s="55"/>
      <c r="D720" s="55"/>
      <c r="BE720" s="56"/>
      <c r="BF720" s="56"/>
      <c r="BG720" s="56"/>
      <c r="BH720" s="56"/>
      <c r="BI720" s="56"/>
      <c r="BJ720" s="56"/>
      <c r="BK720" s="56"/>
      <c r="BL720" s="56"/>
      <c r="BM720" s="56"/>
      <c r="BN720" s="56"/>
      <c r="BO720" s="56"/>
      <c r="BP720" s="56"/>
      <c r="BQ720" s="56"/>
      <c r="BR720" s="56"/>
      <c r="BS720" s="56"/>
      <c r="BT720" s="56"/>
      <c r="BU720" s="56"/>
      <c r="BV720" s="56"/>
      <c r="BW720" s="56"/>
      <c r="BX720" s="56"/>
      <c r="BY720" s="56"/>
      <c r="BZ720" s="56"/>
      <c r="CA720" s="56"/>
      <c r="CB720" s="56"/>
      <c r="CC720" s="56"/>
      <c r="CD720" s="56"/>
      <c r="CE720" s="56"/>
      <c r="CF720" s="56"/>
      <c r="CG720" s="56"/>
      <c r="CH720" s="56"/>
      <c r="CI720" s="56"/>
    </row>
    <row r="721" spans="2:87" ht="13">
      <c r="B721" s="55"/>
      <c r="C721" s="55"/>
      <c r="D721" s="55"/>
      <c r="BE721" s="56"/>
      <c r="BF721" s="56"/>
      <c r="BG721" s="56"/>
      <c r="BH721" s="56"/>
      <c r="BI721" s="56"/>
      <c r="BJ721" s="56"/>
      <c r="BK721" s="56"/>
      <c r="BL721" s="56"/>
      <c r="BM721" s="56"/>
      <c r="BN721" s="56"/>
      <c r="BO721" s="56"/>
      <c r="BP721" s="56"/>
      <c r="BQ721" s="56"/>
      <c r="BR721" s="56"/>
      <c r="BS721" s="56"/>
      <c r="BT721" s="56"/>
      <c r="BU721" s="56"/>
      <c r="BV721" s="56"/>
      <c r="BW721" s="56"/>
      <c r="BX721" s="56"/>
      <c r="BY721" s="56"/>
      <c r="BZ721" s="56"/>
      <c r="CA721" s="56"/>
      <c r="CB721" s="56"/>
      <c r="CC721" s="56"/>
      <c r="CD721" s="56"/>
      <c r="CE721" s="56"/>
      <c r="CF721" s="56"/>
      <c r="CG721" s="56"/>
      <c r="CH721" s="56"/>
      <c r="CI721" s="56"/>
    </row>
    <row r="722" spans="2:87" ht="13">
      <c r="B722" s="55"/>
      <c r="C722" s="55"/>
      <c r="D722" s="55"/>
      <c r="BE722" s="56"/>
      <c r="BF722" s="56"/>
      <c r="BG722" s="56"/>
      <c r="BH722" s="56"/>
      <c r="BI722" s="56"/>
      <c r="BJ722" s="56"/>
      <c r="BK722" s="56"/>
      <c r="BL722" s="56"/>
      <c r="BM722" s="56"/>
      <c r="BN722" s="56"/>
      <c r="BO722" s="56"/>
      <c r="BP722" s="56"/>
      <c r="BQ722" s="56"/>
      <c r="BR722" s="56"/>
      <c r="BS722" s="56"/>
      <c r="BT722" s="56"/>
      <c r="BU722" s="56"/>
      <c r="BV722" s="56"/>
      <c r="BW722" s="56"/>
      <c r="BX722" s="56"/>
      <c r="BY722" s="56"/>
      <c r="BZ722" s="56"/>
      <c r="CA722" s="56"/>
      <c r="CB722" s="56"/>
      <c r="CC722" s="56"/>
      <c r="CD722" s="56"/>
      <c r="CE722" s="56"/>
      <c r="CF722" s="56"/>
      <c r="CG722" s="56"/>
      <c r="CH722" s="56"/>
      <c r="CI722" s="56"/>
    </row>
    <row r="723" spans="2:87" ht="13">
      <c r="B723" s="55"/>
      <c r="C723" s="55"/>
      <c r="D723" s="55"/>
      <c r="BE723" s="56"/>
      <c r="BF723" s="56"/>
      <c r="BG723" s="56"/>
      <c r="BH723" s="56"/>
      <c r="BI723" s="56"/>
      <c r="BJ723" s="56"/>
      <c r="BK723" s="56"/>
      <c r="BL723" s="56"/>
      <c r="BM723" s="56"/>
      <c r="BN723" s="56"/>
      <c r="BO723" s="56"/>
      <c r="BP723" s="56"/>
      <c r="BQ723" s="56"/>
      <c r="BR723" s="56"/>
      <c r="BS723" s="56"/>
      <c r="BT723" s="56"/>
      <c r="BU723" s="56"/>
      <c r="BV723" s="56"/>
      <c r="BW723" s="56"/>
      <c r="BX723" s="56"/>
      <c r="BY723" s="56"/>
      <c r="BZ723" s="56"/>
      <c r="CA723" s="56"/>
      <c r="CB723" s="56"/>
      <c r="CC723" s="56"/>
      <c r="CD723" s="56"/>
      <c r="CE723" s="56"/>
      <c r="CF723" s="56"/>
      <c r="CG723" s="56"/>
      <c r="CH723" s="56"/>
      <c r="CI723" s="56"/>
    </row>
    <row r="724" spans="2:87" ht="13">
      <c r="B724" s="55"/>
      <c r="C724" s="55"/>
      <c r="D724" s="55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56"/>
      <c r="BS724" s="56"/>
      <c r="BT724" s="56"/>
      <c r="BU724" s="56"/>
      <c r="BV724" s="56"/>
      <c r="BW724" s="56"/>
      <c r="BX724" s="56"/>
      <c r="BY724" s="56"/>
      <c r="BZ724" s="56"/>
      <c r="CA724" s="56"/>
      <c r="CB724" s="56"/>
      <c r="CC724" s="56"/>
      <c r="CD724" s="56"/>
      <c r="CE724" s="56"/>
      <c r="CF724" s="56"/>
      <c r="CG724" s="56"/>
      <c r="CH724" s="56"/>
      <c r="CI724" s="56"/>
    </row>
    <row r="725" spans="2:87" ht="13">
      <c r="B725" s="55"/>
      <c r="C725" s="55"/>
      <c r="D725" s="55"/>
      <c r="BE725" s="56"/>
      <c r="BF725" s="56"/>
      <c r="BG725" s="56"/>
      <c r="BH725" s="56"/>
      <c r="BI725" s="56"/>
      <c r="BJ725" s="56"/>
      <c r="BK725" s="56"/>
      <c r="BL725" s="56"/>
      <c r="BM725" s="56"/>
      <c r="BN725" s="56"/>
      <c r="BO725" s="56"/>
      <c r="BP725" s="56"/>
      <c r="BQ725" s="56"/>
      <c r="BR725" s="56"/>
      <c r="BS725" s="56"/>
      <c r="BT725" s="56"/>
      <c r="BU725" s="56"/>
      <c r="BV725" s="56"/>
      <c r="BW725" s="56"/>
      <c r="BX725" s="56"/>
      <c r="BY725" s="56"/>
      <c r="BZ725" s="56"/>
      <c r="CA725" s="56"/>
      <c r="CB725" s="56"/>
      <c r="CC725" s="56"/>
      <c r="CD725" s="56"/>
      <c r="CE725" s="56"/>
      <c r="CF725" s="56"/>
      <c r="CG725" s="56"/>
      <c r="CH725" s="56"/>
      <c r="CI725" s="56"/>
    </row>
    <row r="726" spans="2:87" ht="13">
      <c r="B726" s="55"/>
      <c r="C726" s="55"/>
      <c r="D726" s="55"/>
      <c r="BE726" s="56"/>
      <c r="BF726" s="56"/>
      <c r="BG726" s="56"/>
      <c r="BH726" s="56"/>
      <c r="BI726" s="56"/>
      <c r="BJ726" s="56"/>
      <c r="BK726" s="56"/>
      <c r="BL726" s="56"/>
      <c r="BM726" s="56"/>
      <c r="BN726" s="56"/>
      <c r="BO726" s="56"/>
      <c r="BP726" s="56"/>
      <c r="BQ726" s="56"/>
      <c r="BR726" s="56"/>
      <c r="BS726" s="56"/>
      <c r="BT726" s="56"/>
      <c r="BU726" s="56"/>
      <c r="BV726" s="56"/>
      <c r="BW726" s="56"/>
      <c r="BX726" s="56"/>
      <c r="BY726" s="56"/>
      <c r="BZ726" s="56"/>
      <c r="CA726" s="56"/>
      <c r="CB726" s="56"/>
      <c r="CC726" s="56"/>
      <c r="CD726" s="56"/>
      <c r="CE726" s="56"/>
      <c r="CF726" s="56"/>
      <c r="CG726" s="56"/>
      <c r="CH726" s="56"/>
      <c r="CI726" s="56"/>
    </row>
    <row r="727" spans="2:87" ht="13">
      <c r="B727" s="55"/>
      <c r="C727" s="55"/>
      <c r="D727" s="55"/>
      <c r="BE727" s="56"/>
      <c r="BF727" s="56"/>
      <c r="BG727" s="56"/>
      <c r="BH727" s="56"/>
      <c r="BI727" s="56"/>
      <c r="BJ727" s="56"/>
      <c r="BK727" s="56"/>
      <c r="BL727" s="56"/>
      <c r="BM727" s="56"/>
      <c r="BN727" s="56"/>
      <c r="BO727" s="56"/>
      <c r="BP727" s="56"/>
      <c r="BQ727" s="56"/>
      <c r="BR727" s="56"/>
      <c r="BS727" s="56"/>
      <c r="BT727" s="56"/>
      <c r="BU727" s="56"/>
      <c r="BV727" s="56"/>
      <c r="BW727" s="56"/>
      <c r="BX727" s="56"/>
      <c r="BY727" s="56"/>
      <c r="BZ727" s="56"/>
      <c r="CA727" s="56"/>
      <c r="CB727" s="56"/>
      <c r="CC727" s="56"/>
      <c r="CD727" s="56"/>
      <c r="CE727" s="56"/>
      <c r="CF727" s="56"/>
      <c r="CG727" s="56"/>
      <c r="CH727" s="56"/>
      <c r="CI727" s="56"/>
    </row>
    <row r="728" spans="2:87" ht="13">
      <c r="B728" s="55"/>
      <c r="C728" s="55"/>
      <c r="D728" s="55"/>
      <c r="BE728" s="56"/>
      <c r="BF728" s="56"/>
      <c r="BG728" s="56"/>
      <c r="BH728" s="56"/>
      <c r="BI728" s="56"/>
      <c r="BJ728" s="56"/>
      <c r="BK728" s="56"/>
      <c r="BL728" s="56"/>
      <c r="BM728" s="56"/>
      <c r="BN728" s="56"/>
      <c r="BO728" s="56"/>
      <c r="BP728" s="56"/>
      <c r="BQ728" s="56"/>
      <c r="BR728" s="56"/>
      <c r="BS728" s="56"/>
      <c r="BT728" s="56"/>
      <c r="BU728" s="56"/>
      <c r="BV728" s="56"/>
      <c r="BW728" s="56"/>
      <c r="BX728" s="56"/>
      <c r="BY728" s="56"/>
      <c r="BZ728" s="56"/>
      <c r="CA728" s="56"/>
      <c r="CB728" s="56"/>
      <c r="CC728" s="56"/>
      <c r="CD728" s="56"/>
      <c r="CE728" s="56"/>
      <c r="CF728" s="56"/>
      <c r="CG728" s="56"/>
      <c r="CH728" s="56"/>
      <c r="CI728" s="56"/>
    </row>
    <row r="729" spans="2:87" ht="13">
      <c r="B729" s="55"/>
      <c r="C729" s="55"/>
      <c r="D729" s="55"/>
      <c r="BE729" s="56"/>
      <c r="BF729" s="56"/>
      <c r="BG729" s="56"/>
      <c r="BH729" s="56"/>
      <c r="BI729" s="56"/>
      <c r="BJ729" s="56"/>
      <c r="BK729" s="56"/>
      <c r="BL729" s="56"/>
      <c r="BM729" s="56"/>
      <c r="BN729" s="56"/>
      <c r="BO729" s="56"/>
      <c r="BP729" s="56"/>
      <c r="BQ729" s="56"/>
      <c r="BR729" s="56"/>
      <c r="BS729" s="56"/>
      <c r="BT729" s="56"/>
      <c r="BU729" s="56"/>
      <c r="BV729" s="56"/>
      <c r="BW729" s="56"/>
      <c r="BX729" s="56"/>
      <c r="BY729" s="56"/>
      <c r="BZ729" s="56"/>
      <c r="CA729" s="56"/>
      <c r="CB729" s="56"/>
      <c r="CC729" s="56"/>
      <c r="CD729" s="56"/>
      <c r="CE729" s="56"/>
      <c r="CF729" s="56"/>
      <c r="CG729" s="56"/>
      <c r="CH729" s="56"/>
      <c r="CI729" s="56"/>
    </row>
    <row r="730" spans="2:87" ht="13">
      <c r="B730" s="55"/>
      <c r="C730" s="55"/>
      <c r="D730" s="55"/>
      <c r="BE730" s="56"/>
      <c r="BF730" s="56"/>
      <c r="BG730" s="56"/>
      <c r="BH730" s="56"/>
      <c r="BI730" s="56"/>
      <c r="BJ730" s="56"/>
      <c r="BK730" s="56"/>
      <c r="BL730" s="56"/>
      <c r="BM730" s="56"/>
      <c r="BN730" s="56"/>
      <c r="BO730" s="56"/>
      <c r="BP730" s="56"/>
      <c r="BQ730" s="56"/>
      <c r="BR730" s="56"/>
      <c r="BS730" s="56"/>
      <c r="BT730" s="56"/>
      <c r="BU730" s="56"/>
      <c r="BV730" s="56"/>
      <c r="BW730" s="56"/>
      <c r="BX730" s="56"/>
      <c r="BY730" s="56"/>
      <c r="BZ730" s="56"/>
      <c r="CA730" s="56"/>
      <c r="CB730" s="56"/>
      <c r="CC730" s="56"/>
      <c r="CD730" s="56"/>
      <c r="CE730" s="56"/>
      <c r="CF730" s="56"/>
      <c r="CG730" s="56"/>
      <c r="CH730" s="56"/>
      <c r="CI730" s="56"/>
    </row>
    <row r="731" spans="2:87" ht="13">
      <c r="B731" s="55"/>
      <c r="C731" s="55"/>
      <c r="D731" s="55"/>
      <c r="BE731" s="56"/>
      <c r="BF731" s="56"/>
      <c r="BG731" s="56"/>
      <c r="BH731" s="56"/>
      <c r="BI731" s="56"/>
      <c r="BJ731" s="56"/>
      <c r="BK731" s="56"/>
      <c r="BL731" s="56"/>
      <c r="BM731" s="56"/>
      <c r="BN731" s="56"/>
      <c r="BO731" s="56"/>
      <c r="BP731" s="56"/>
      <c r="BQ731" s="56"/>
      <c r="BR731" s="56"/>
      <c r="BS731" s="56"/>
      <c r="BT731" s="56"/>
      <c r="BU731" s="56"/>
      <c r="BV731" s="56"/>
      <c r="BW731" s="56"/>
      <c r="BX731" s="56"/>
      <c r="BY731" s="56"/>
      <c r="BZ731" s="56"/>
      <c r="CA731" s="56"/>
      <c r="CB731" s="56"/>
      <c r="CC731" s="56"/>
      <c r="CD731" s="56"/>
      <c r="CE731" s="56"/>
      <c r="CF731" s="56"/>
      <c r="CG731" s="56"/>
      <c r="CH731" s="56"/>
      <c r="CI731" s="56"/>
    </row>
    <row r="732" spans="2:87" ht="13">
      <c r="B732" s="55"/>
      <c r="C732" s="55"/>
      <c r="D732" s="55"/>
      <c r="BE732" s="56"/>
      <c r="BF732" s="56"/>
      <c r="BG732" s="56"/>
      <c r="BH732" s="56"/>
      <c r="BI732" s="56"/>
      <c r="BJ732" s="56"/>
      <c r="BK732" s="56"/>
      <c r="BL732" s="56"/>
      <c r="BM732" s="56"/>
      <c r="BN732" s="56"/>
      <c r="BO732" s="56"/>
      <c r="BP732" s="56"/>
      <c r="BQ732" s="56"/>
      <c r="BR732" s="56"/>
      <c r="BS732" s="56"/>
      <c r="BT732" s="56"/>
      <c r="BU732" s="56"/>
      <c r="BV732" s="56"/>
      <c r="BW732" s="56"/>
      <c r="BX732" s="56"/>
      <c r="BY732" s="56"/>
      <c r="BZ732" s="56"/>
      <c r="CA732" s="56"/>
      <c r="CB732" s="56"/>
      <c r="CC732" s="56"/>
      <c r="CD732" s="56"/>
      <c r="CE732" s="56"/>
      <c r="CF732" s="56"/>
      <c r="CG732" s="56"/>
      <c r="CH732" s="56"/>
      <c r="CI732" s="56"/>
    </row>
    <row r="733" spans="2:87" ht="13">
      <c r="B733" s="55"/>
      <c r="C733" s="55"/>
      <c r="D733" s="55"/>
      <c r="BE733" s="56"/>
      <c r="BF733" s="56"/>
      <c r="BG733" s="56"/>
      <c r="BH733" s="56"/>
      <c r="BI733" s="56"/>
      <c r="BJ733" s="56"/>
      <c r="BK733" s="56"/>
      <c r="BL733" s="56"/>
      <c r="BM733" s="56"/>
      <c r="BN733" s="56"/>
      <c r="BO733" s="56"/>
      <c r="BP733" s="56"/>
      <c r="BQ733" s="56"/>
      <c r="BR733" s="56"/>
      <c r="BS733" s="56"/>
      <c r="BT733" s="56"/>
      <c r="BU733" s="56"/>
      <c r="BV733" s="56"/>
      <c r="BW733" s="56"/>
      <c r="BX733" s="56"/>
      <c r="BY733" s="56"/>
      <c r="BZ733" s="56"/>
      <c r="CA733" s="56"/>
      <c r="CB733" s="56"/>
      <c r="CC733" s="56"/>
      <c r="CD733" s="56"/>
      <c r="CE733" s="56"/>
      <c r="CF733" s="56"/>
      <c r="CG733" s="56"/>
      <c r="CH733" s="56"/>
      <c r="CI733" s="56"/>
    </row>
    <row r="734" spans="2:87" ht="13">
      <c r="B734" s="55"/>
      <c r="C734" s="55"/>
      <c r="D734" s="55"/>
      <c r="BE734" s="56"/>
      <c r="BF734" s="56"/>
      <c r="BG734" s="56"/>
      <c r="BH734" s="56"/>
      <c r="BI734" s="56"/>
      <c r="BJ734" s="56"/>
      <c r="BK734" s="56"/>
      <c r="BL734" s="56"/>
      <c r="BM734" s="56"/>
      <c r="BN734" s="56"/>
      <c r="BO734" s="56"/>
      <c r="BP734" s="56"/>
      <c r="BQ734" s="56"/>
      <c r="BR734" s="56"/>
      <c r="BS734" s="56"/>
      <c r="BT734" s="56"/>
      <c r="BU734" s="56"/>
      <c r="BV734" s="56"/>
      <c r="BW734" s="56"/>
      <c r="BX734" s="56"/>
      <c r="BY734" s="56"/>
      <c r="BZ734" s="56"/>
      <c r="CA734" s="56"/>
      <c r="CB734" s="56"/>
      <c r="CC734" s="56"/>
      <c r="CD734" s="56"/>
      <c r="CE734" s="56"/>
      <c r="CF734" s="56"/>
      <c r="CG734" s="56"/>
      <c r="CH734" s="56"/>
      <c r="CI734" s="56"/>
    </row>
    <row r="735" spans="2:87" ht="13">
      <c r="B735" s="55"/>
      <c r="C735" s="55"/>
      <c r="D735" s="55"/>
      <c r="BE735" s="56"/>
      <c r="BF735" s="56"/>
      <c r="BG735" s="56"/>
      <c r="BH735" s="56"/>
      <c r="BI735" s="56"/>
      <c r="BJ735" s="56"/>
      <c r="BK735" s="56"/>
      <c r="BL735" s="56"/>
      <c r="BM735" s="56"/>
      <c r="BN735" s="56"/>
      <c r="BO735" s="56"/>
      <c r="BP735" s="56"/>
      <c r="BQ735" s="56"/>
      <c r="BR735" s="56"/>
      <c r="BS735" s="56"/>
      <c r="BT735" s="56"/>
      <c r="BU735" s="56"/>
      <c r="BV735" s="56"/>
      <c r="BW735" s="56"/>
      <c r="BX735" s="56"/>
      <c r="BY735" s="56"/>
      <c r="BZ735" s="56"/>
      <c r="CA735" s="56"/>
      <c r="CB735" s="56"/>
      <c r="CC735" s="56"/>
      <c r="CD735" s="56"/>
      <c r="CE735" s="56"/>
      <c r="CF735" s="56"/>
      <c r="CG735" s="56"/>
      <c r="CH735" s="56"/>
      <c r="CI735" s="56"/>
    </row>
    <row r="736" spans="2:87" ht="13">
      <c r="B736" s="55"/>
      <c r="C736" s="55"/>
      <c r="D736" s="55"/>
      <c r="BE736" s="56"/>
      <c r="BF736" s="56"/>
      <c r="BG736" s="56"/>
      <c r="BH736" s="56"/>
      <c r="BI736" s="56"/>
      <c r="BJ736" s="56"/>
      <c r="BK736" s="56"/>
      <c r="BL736" s="56"/>
      <c r="BM736" s="56"/>
      <c r="BN736" s="56"/>
      <c r="BO736" s="56"/>
      <c r="BP736" s="56"/>
      <c r="BQ736" s="56"/>
      <c r="BR736" s="56"/>
      <c r="BS736" s="56"/>
      <c r="BT736" s="56"/>
      <c r="BU736" s="56"/>
      <c r="BV736" s="56"/>
      <c r="BW736" s="56"/>
      <c r="BX736" s="56"/>
      <c r="BY736" s="56"/>
      <c r="BZ736" s="56"/>
      <c r="CA736" s="56"/>
      <c r="CB736" s="56"/>
      <c r="CC736" s="56"/>
      <c r="CD736" s="56"/>
      <c r="CE736" s="56"/>
      <c r="CF736" s="56"/>
      <c r="CG736" s="56"/>
      <c r="CH736" s="56"/>
      <c r="CI736" s="56"/>
    </row>
    <row r="737" spans="2:87" ht="13">
      <c r="B737" s="55"/>
      <c r="C737" s="55"/>
      <c r="D737" s="55"/>
      <c r="BE737" s="56"/>
      <c r="BF737" s="56"/>
      <c r="BG737" s="56"/>
      <c r="BH737" s="56"/>
      <c r="BI737" s="56"/>
      <c r="BJ737" s="56"/>
      <c r="BK737" s="56"/>
      <c r="BL737" s="56"/>
      <c r="BM737" s="56"/>
      <c r="BN737" s="56"/>
      <c r="BO737" s="56"/>
      <c r="BP737" s="56"/>
      <c r="BQ737" s="56"/>
      <c r="BR737" s="56"/>
      <c r="BS737" s="56"/>
      <c r="BT737" s="56"/>
      <c r="BU737" s="56"/>
      <c r="BV737" s="56"/>
      <c r="BW737" s="56"/>
      <c r="BX737" s="56"/>
      <c r="BY737" s="56"/>
      <c r="BZ737" s="56"/>
      <c r="CA737" s="56"/>
      <c r="CB737" s="56"/>
      <c r="CC737" s="56"/>
      <c r="CD737" s="56"/>
      <c r="CE737" s="56"/>
      <c r="CF737" s="56"/>
      <c r="CG737" s="56"/>
      <c r="CH737" s="56"/>
      <c r="CI737" s="56"/>
    </row>
    <row r="738" spans="2:87" ht="13">
      <c r="B738" s="55"/>
      <c r="C738" s="55"/>
      <c r="D738" s="55"/>
      <c r="BE738" s="56"/>
      <c r="BF738" s="56"/>
      <c r="BG738" s="56"/>
      <c r="BH738" s="56"/>
      <c r="BI738" s="56"/>
      <c r="BJ738" s="56"/>
      <c r="BK738" s="56"/>
      <c r="BL738" s="56"/>
      <c r="BM738" s="56"/>
      <c r="BN738" s="56"/>
      <c r="BO738" s="56"/>
      <c r="BP738" s="56"/>
      <c r="BQ738" s="56"/>
      <c r="BR738" s="56"/>
      <c r="BS738" s="56"/>
      <c r="BT738" s="56"/>
      <c r="BU738" s="56"/>
      <c r="BV738" s="56"/>
      <c r="BW738" s="56"/>
      <c r="BX738" s="56"/>
      <c r="BY738" s="56"/>
      <c r="BZ738" s="56"/>
      <c r="CA738" s="56"/>
      <c r="CB738" s="56"/>
      <c r="CC738" s="56"/>
      <c r="CD738" s="56"/>
      <c r="CE738" s="56"/>
      <c r="CF738" s="56"/>
      <c r="CG738" s="56"/>
      <c r="CH738" s="56"/>
      <c r="CI738" s="56"/>
    </row>
    <row r="739" spans="2:87" ht="13">
      <c r="B739" s="55"/>
      <c r="C739" s="55"/>
      <c r="D739" s="55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</row>
    <row r="740" spans="2:87" ht="13">
      <c r="B740" s="55"/>
      <c r="C740" s="55"/>
      <c r="D740" s="55"/>
      <c r="BE740" s="56"/>
      <c r="BF740" s="56"/>
      <c r="BG740" s="56"/>
      <c r="BH740" s="56"/>
      <c r="BI740" s="56"/>
      <c r="BJ740" s="56"/>
      <c r="BK740" s="56"/>
      <c r="BL740" s="56"/>
      <c r="BM740" s="56"/>
      <c r="BN740" s="56"/>
      <c r="BO740" s="56"/>
      <c r="BP740" s="56"/>
      <c r="BQ740" s="56"/>
      <c r="BR740" s="56"/>
      <c r="BS740" s="56"/>
      <c r="BT740" s="56"/>
      <c r="BU740" s="56"/>
      <c r="BV740" s="56"/>
      <c r="BW740" s="56"/>
      <c r="BX740" s="56"/>
      <c r="BY740" s="56"/>
      <c r="BZ740" s="56"/>
      <c r="CA740" s="56"/>
      <c r="CB740" s="56"/>
      <c r="CC740" s="56"/>
      <c r="CD740" s="56"/>
      <c r="CE740" s="56"/>
      <c r="CF740" s="56"/>
      <c r="CG740" s="56"/>
      <c r="CH740" s="56"/>
      <c r="CI740" s="56"/>
    </row>
    <row r="741" spans="2:87" ht="13">
      <c r="B741" s="55"/>
      <c r="C741" s="55"/>
      <c r="D741" s="55"/>
      <c r="BE741" s="56"/>
      <c r="BF741" s="56"/>
      <c r="BG741" s="56"/>
      <c r="BH741" s="56"/>
      <c r="BI741" s="56"/>
      <c r="BJ741" s="56"/>
      <c r="BK741" s="56"/>
      <c r="BL741" s="56"/>
      <c r="BM741" s="56"/>
      <c r="BN741" s="56"/>
      <c r="BO741" s="56"/>
      <c r="BP741" s="56"/>
      <c r="BQ741" s="56"/>
      <c r="BR741" s="56"/>
      <c r="BS741" s="56"/>
      <c r="BT741" s="56"/>
      <c r="BU741" s="56"/>
      <c r="BV741" s="56"/>
      <c r="BW741" s="56"/>
      <c r="BX741" s="56"/>
      <c r="BY741" s="56"/>
      <c r="BZ741" s="56"/>
      <c r="CA741" s="56"/>
      <c r="CB741" s="56"/>
      <c r="CC741" s="56"/>
      <c r="CD741" s="56"/>
      <c r="CE741" s="56"/>
      <c r="CF741" s="56"/>
      <c r="CG741" s="56"/>
      <c r="CH741" s="56"/>
      <c r="CI741" s="56"/>
    </row>
    <row r="742" spans="2:87" ht="13">
      <c r="B742" s="55"/>
      <c r="C742" s="55"/>
      <c r="D742" s="55"/>
      <c r="BE742" s="56"/>
      <c r="BF742" s="56"/>
      <c r="BG742" s="56"/>
      <c r="BH742" s="56"/>
      <c r="BI742" s="56"/>
      <c r="BJ742" s="56"/>
      <c r="BK742" s="56"/>
      <c r="BL742" s="56"/>
      <c r="BM742" s="56"/>
      <c r="BN742" s="56"/>
      <c r="BO742" s="56"/>
      <c r="BP742" s="56"/>
      <c r="BQ742" s="56"/>
      <c r="BR742" s="56"/>
      <c r="BS742" s="56"/>
      <c r="BT742" s="56"/>
      <c r="BU742" s="56"/>
      <c r="BV742" s="56"/>
      <c r="BW742" s="56"/>
      <c r="BX742" s="56"/>
      <c r="BY742" s="56"/>
      <c r="BZ742" s="56"/>
      <c r="CA742" s="56"/>
      <c r="CB742" s="56"/>
      <c r="CC742" s="56"/>
      <c r="CD742" s="56"/>
      <c r="CE742" s="56"/>
      <c r="CF742" s="56"/>
      <c r="CG742" s="56"/>
      <c r="CH742" s="56"/>
      <c r="CI742" s="56"/>
    </row>
    <row r="743" spans="2:87" ht="13">
      <c r="B743" s="55"/>
      <c r="C743" s="55"/>
      <c r="D743" s="55"/>
      <c r="BE743" s="56"/>
      <c r="BF743" s="56"/>
      <c r="BG743" s="56"/>
      <c r="BH743" s="56"/>
      <c r="BI743" s="56"/>
      <c r="BJ743" s="56"/>
      <c r="BK743" s="56"/>
      <c r="BL743" s="56"/>
      <c r="BM743" s="56"/>
      <c r="BN743" s="56"/>
      <c r="BO743" s="56"/>
      <c r="BP743" s="56"/>
      <c r="BQ743" s="56"/>
      <c r="BR743" s="56"/>
      <c r="BS743" s="56"/>
      <c r="BT743" s="56"/>
      <c r="BU743" s="56"/>
      <c r="BV743" s="56"/>
      <c r="BW743" s="56"/>
      <c r="BX743" s="56"/>
      <c r="BY743" s="56"/>
      <c r="BZ743" s="56"/>
      <c r="CA743" s="56"/>
      <c r="CB743" s="56"/>
      <c r="CC743" s="56"/>
      <c r="CD743" s="56"/>
      <c r="CE743" s="56"/>
      <c r="CF743" s="56"/>
      <c r="CG743" s="56"/>
      <c r="CH743" s="56"/>
      <c r="CI743" s="56"/>
    </row>
    <row r="744" spans="2:87" ht="13">
      <c r="B744" s="55"/>
      <c r="C744" s="55"/>
      <c r="D744" s="55"/>
      <c r="BE744" s="56"/>
      <c r="BF744" s="56"/>
      <c r="BG744" s="56"/>
      <c r="BH744" s="56"/>
      <c r="BI744" s="56"/>
      <c r="BJ744" s="56"/>
      <c r="BK744" s="56"/>
      <c r="BL744" s="56"/>
      <c r="BM744" s="56"/>
      <c r="BN744" s="56"/>
      <c r="BO744" s="56"/>
      <c r="BP744" s="56"/>
      <c r="BQ744" s="56"/>
      <c r="BR744" s="56"/>
      <c r="BS744" s="56"/>
      <c r="BT744" s="56"/>
      <c r="BU744" s="56"/>
      <c r="BV744" s="56"/>
      <c r="BW744" s="56"/>
      <c r="BX744" s="56"/>
      <c r="BY744" s="56"/>
      <c r="BZ744" s="56"/>
      <c r="CA744" s="56"/>
      <c r="CB744" s="56"/>
      <c r="CC744" s="56"/>
      <c r="CD744" s="56"/>
      <c r="CE744" s="56"/>
      <c r="CF744" s="56"/>
      <c r="CG744" s="56"/>
      <c r="CH744" s="56"/>
      <c r="CI744" s="56"/>
    </row>
    <row r="745" spans="2:87" ht="13">
      <c r="B745" s="55"/>
      <c r="C745" s="55"/>
      <c r="D745" s="55"/>
      <c r="BE745" s="56"/>
      <c r="BF745" s="56"/>
      <c r="BG745" s="56"/>
      <c r="BH745" s="56"/>
      <c r="BI745" s="56"/>
      <c r="BJ745" s="56"/>
      <c r="BK745" s="56"/>
      <c r="BL745" s="56"/>
      <c r="BM745" s="56"/>
      <c r="BN745" s="56"/>
      <c r="BO745" s="56"/>
      <c r="BP745" s="56"/>
      <c r="BQ745" s="56"/>
      <c r="BR745" s="56"/>
      <c r="BS745" s="56"/>
      <c r="BT745" s="56"/>
      <c r="BU745" s="56"/>
      <c r="BV745" s="56"/>
      <c r="BW745" s="56"/>
      <c r="BX745" s="56"/>
      <c r="BY745" s="56"/>
      <c r="BZ745" s="56"/>
      <c r="CA745" s="56"/>
      <c r="CB745" s="56"/>
      <c r="CC745" s="56"/>
      <c r="CD745" s="56"/>
      <c r="CE745" s="56"/>
      <c r="CF745" s="56"/>
      <c r="CG745" s="56"/>
      <c r="CH745" s="56"/>
      <c r="CI745" s="56"/>
    </row>
    <row r="746" spans="2:87" ht="13">
      <c r="B746" s="55"/>
      <c r="C746" s="55"/>
      <c r="D746" s="55"/>
      <c r="BE746" s="56"/>
      <c r="BF746" s="56"/>
      <c r="BG746" s="56"/>
      <c r="BH746" s="56"/>
      <c r="BI746" s="56"/>
      <c r="BJ746" s="56"/>
      <c r="BK746" s="56"/>
      <c r="BL746" s="56"/>
      <c r="BM746" s="56"/>
      <c r="BN746" s="56"/>
      <c r="BO746" s="56"/>
      <c r="BP746" s="56"/>
      <c r="BQ746" s="56"/>
      <c r="BR746" s="56"/>
      <c r="BS746" s="56"/>
      <c r="BT746" s="56"/>
      <c r="BU746" s="56"/>
      <c r="BV746" s="56"/>
      <c r="BW746" s="56"/>
      <c r="BX746" s="56"/>
      <c r="BY746" s="56"/>
      <c r="BZ746" s="56"/>
      <c r="CA746" s="56"/>
      <c r="CB746" s="56"/>
      <c r="CC746" s="56"/>
      <c r="CD746" s="56"/>
      <c r="CE746" s="56"/>
      <c r="CF746" s="56"/>
      <c r="CG746" s="56"/>
      <c r="CH746" s="56"/>
      <c r="CI746" s="56"/>
    </row>
    <row r="747" spans="2:87" ht="13">
      <c r="B747" s="55"/>
      <c r="C747" s="55"/>
      <c r="D747" s="55"/>
      <c r="BE747" s="56"/>
      <c r="BF747" s="56"/>
      <c r="BG747" s="56"/>
      <c r="BH747" s="56"/>
      <c r="BI747" s="56"/>
      <c r="BJ747" s="56"/>
      <c r="BK747" s="56"/>
      <c r="BL747" s="56"/>
      <c r="BM747" s="56"/>
      <c r="BN747" s="56"/>
      <c r="BO747" s="56"/>
      <c r="BP747" s="56"/>
      <c r="BQ747" s="56"/>
      <c r="BR747" s="56"/>
      <c r="BS747" s="56"/>
      <c r="BT747" s="56"/>
      <c r="BU747" s="56"/>
      <c r="BV747" s="56"/>
      <c r="BW747" s="56"/>
      <c r="BX747" s="56"/>
      <c r="BY747" s="56"/>
      <c r="BZ747" s="56"/>
      <c r="CA747" s="56"/>
      <c r="CB747" s="56"/>
      <c r="CC747" s="56"/>
      <c r="CD747" s="56"/>
      <c r="CE747" s="56"/>
      <c r="CF747" s="56"/>
      <c r="CG747" s="56"/>
      <c r="CH747" s="56"/>
      <c r="CI747" s="56"/>
    </row>
    <row r="748" spans="2:87" ht="13">
      <c r="B748" s="55"/>
      <c r="C748" s="55"/>
      <c r="D748" s="55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56"/>
      <c r="BP748" s="56"/>
      <c r="BQ748" s="56"/>
      <c r="BR748" s="56"/>
      <c r="BS748" s="56"/>
      <c r="BT748" s="56"/>
      <c r="BU748" s="56"/>
      <c r="BV748" s="56"/>
      <c r="BW748" s="56"/>
      <c r="BX748" s="56"/>
      <c r="BY748" s="56"/>
      <c r="BZ748" s="56"/>
      <c r="CA748" s="56"/>
      <c r="CB748" s="56"/>
      <c r="CC748" s="56"/>
      <c r="CD748" s="56"/>
      <c r="CE748" s="56"/>
      <c r="CF748" s="56"/>
      <c r="CG748" s="56"/>
      <c r="CH748" s="56"/>
      <c r="CI748" s="56"/>
    </row>
    <row r="749" spans="2:87" ht="13">
      <c r="B749" s="55"/>
      <c r="C749" s="55"/>
      <c r="D749" s="55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56"/>
      <c r="BP749" s="56"/>
      <c r="BQ749" s="56"/>
      <c r="BR749" s="56"/>
      <c r="BS749" s="56"/>
      <c r="BT749" s="56"/>
      <c r="BU749" s="56"/>
      <c r="BV749" s="56"/>
      <c r="BW749" s="56"/>
      <c r="BX749" s="56"/>
      <c r="BY749" s="56"/>
      <c r="BZ749" s="56"/>
      <c r="CA749" s="56"/>
      <c r="CB749" s="56"/>
      <c r="CC749" s="56"/>
      <c r="CD749" s="56"/>
      <c r="CE749" s="56"/>
      <c r="CF749" s="56"/>
      <c r="CG749" s="56"/>
      <c r="CH749" s="56"/>
      <c r="CI749" s="56"/>
    </row>
    <row r="750" spans="2:87" ht="13">
      <c r="B750" s="55"/>
      <c r="C750" s="55"/>
      <c r="D750" s="55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56"/>
      <c r="BP750" s="56"/>
      <c r="BQ750" s="56"/>
      <c r="BR750" s="56"/>
      <c r="BS750" s="56"/>
      <c r="BT750" s="56"/>
      <c r="BU750" s="56"/>
      <c r="BV750" s="56"/>
      <c r="BW750" s="56"/>
      <c r="BX750" s="56"/>
      <c r="BY750" s="56"/>
      <c r="BZ750" s="56"/>
      <c r="CA750" s="56"/>
      <c r="CB750" s="56"/>
      <c r="CC750" s="56"/>
      <c r="CD750" s="56"/>
      <c r="CE750" s="56"/>
      <c r="CF750" s="56"/>
      <c r="CG750" s="56"/>
      <c r="CH750" s="56"/>
      <c r="CI750" s="56"/>
    </row>
    <row r="751" spans="2:87" ht="13">
      <c r="B751" s="55"/>
      <c r="C751" s="55"/>
      <c r="D751" s="55"/>
      <c r="BE751" s="56"/>
      <c r="BF751" s="56"/>
      <c r="BG751" s="56"/>
      <c r="BH751" s="56"/>
      <c r="BI751" s="56"/>
      <c r="BJ751" s="56"/>
      <c r="BK751" s="56"/>
      <c r="BL751" s="56"/>
      <c r="BM751" s="56"/>
      <c r="BN751" s="56"/>
      <c r="BO751" s="56"/>
      <c r="BP751" s="56"/>
      <c r="BQ751" s="56"/>
      <c r="BR751" s="56"/>
      <c r="BS751" s="56"/>
      <c r="BT751" s="56"/>
      <c r="BU751" s="56"/>
      <c r="BV751" s="56"/>
      <c r="BW751" s="56"/>
      <c r="BX751" s="56"/>
      <c r="BY751" s="56"/>
      <c r="BZ751" s="56"/>
      <c r="CA751" s="56"/>
      <c r="CB751" s="56"/>
      <c r="CC751" s="56"/>
      <c r="CD751" s="56"/>
      <c r="CE751" s="56"/>
      <c r="CF751" s="56"/>
      <c r="CG751" s="56"/>
      <c r="CH751" s="56"/>
      <c r="CI751" s="56"/>
    </row>
    <row r="752" spans="2:87" ht="13">
      <c r="B752" s="55"/>
      <c r="C752" s="55"/>
      <c r="D752" s="55"/>
      <c r="BE752" s="56"/>
      <c r="BF752" s="56"/>
      <c r="BG752" s="56"/>
      <c r="BH752" s="56"/>
      <c r="BI752" s="56"/>
      <c r="BJ752" s="56"/>
      <c r="BK752" s="56"/>
      <c r="BL752" s="56"/>
      <c r="BM752" s="56"/>
      <c r="BN752" s="56"/>
      <c r="BO752" s="56"/>
      <c r="BP752" s="56"/>
      <c r="BQ752" s="56"/>
      <c r="BR752" s="56"/>
      <c r="BS752" s="56"/>
      <c r="BT752" s="56"/>
      <c r="BU752" s="56"/>
      <c r="BV752" s="56"/>
      <c r="BW752" s="56"/>
      <c r="BX752" s="56"/>
      <c r="BY752" s="56"/>
      <c r="BZ752" s="56"/>
      <c r="CA752" s="56"/>
      <c r="CB752" s="56"/>
      <c r="CC752" s="56"/>
      <c r="CD752" s="56"/>
      <c r="CE752" s="56"/>
      <c r="CF752" s="56"/>
      <c r="CG752" s="56"/>
      <c r="CH752" s="56"/>
      <c r="CI752" s="56"/>
    </row>
    <row r="753" spans="2:87" ht="13">
      <c r="B753" s="55"/>
      <c r="C753" s="55"/>
      <c r="D753" s="55"/>
      <c r="BE753" s="56"/>
      <c r="BF753" s="56"/>
      <c r="BG753" s="56"/>
      <c r="BH753" s="56"/>
      <c r="BI753" s="56"/>
      <c r="BJ753" s="56"/>
      <c r="BK753" s="56"/>
      <c r="BL753" s="56"/>
      <c r="BM753" s="56"/>
      <c r="BN753" s="56"/>
      <c r="BO753" s="56"/>
      <c r="BP753" s="56"/>
      <c r="BQ753" s="56"/>
      <c r="BR753" s="56"/>
      <c r="BS753" s="56"/>
      <c r="BT753" s="56"/>
      <c r="BU753" s="56"/>
      <c r="BV753" s="56"/>
      <c r="BW753" s="56"/>
      <c r="BX753" s="56"/>
      <c r="BY753" s="56"/>
      <c r="BZ753" s="56"/>
      <c r="CA753" s="56"/>
      <c r="CB753" s="56"/>
      <c r="CC753" s="56"/>
      <c r="CD753" s="56"/>
      <c r="CE753" s="56"/>
      <c r="CF753" s="56"/>
      <c r="CG753" s="56"/>
      <c r="CH753" s="56"/>
      <c r="CI753" s="56"/>
    </row>
    <row r="754" spans="2:87" ht="13">
      <c r="B754" s="55"/>
      <c r="C754" s="55"/>
      <c r="D754" s="55"/>
      <c r="BE754" s="56"/>
      <c r="BF754" s="56"/>
      <c r="BG754" s="56"/>
      <c r="BH754" s="56"/>
      <c r="BI754" s="56"/>
      <c r="BJ754" s="56"/>
      <c r="BK754" s="56"/>
      <c r="BL754" s="56"/>
      <c r="BM754" s="56"/>
      <c r="BN754" s="56"/>
      <c r="BO754" s="56"/>
      <c r="BP754" s="56"/>
      <c r="BQ754" s="56"/>
      <c r="BR754" s="56"/>
      <c r="BS754" s="56"/>
      <c r="BT754" s="56"/>
      <c r="BU754" s="56"/>
      <c r="BV754" s="56"/>
      <c r="BW754" s="56"/>
      <c r="BX754" s="56"/>
      <c r="BY754" s="56"/>
      <c r="BZ754" s="56"/>
      <c r="CA754" s="56"/>
      <c r="CB754" s="56"/>
      <c r="CC754" s="56"/>
      <c r="CD754" s="56"/>
      <c r="CE754" s="56"/>
      <c r="CF754" s="56"/>
      <c r="CG754" s="56"/>
      <c r="CH754" s="56"/>
      <c r="CI754" s="56"/>
    </row>
    <row r="755" spans="2:87" ht="13">
      <c r="B755" s="55"/>
      <c r="C755" s="55"/>
      <c r="D755" s="55"/>
      <c r="BE755" s="56"/>
      <c r="BF755" s="56"/>
      <c r="BG755" s="56"/>
      <c r="BH755" s="56"/>
      <c r="BI755" s="56"/>
      <c r="BJ755" s="56"/>
      <c r="BK755" s="56"/>
      <c r="BL755" s="56"/>
      <c r="BM755" s="56"/>
      <c r="BN755" s="56"/>
      <c r="BO755" s="56"/>
      <c r="BP755" s="56"/>
      <c r="BQ755" s="56"/>
      <c r="BR755" s="56"/>
      <c r="BS755" s="56"/>
      <c r="BT755" s="56"/>
      <c r="BU755" s="56"/>
      <c r="BV755" s="56"/>
      <c r="BW755" s="56"/>
      <c r="BX755" s="56"/>
      <c r="BY755" s="56"/>
      <c r="BZ755" s="56"/>
      <c r="CA755" s="56"/>
      <c r="CB755" s="56"/>
      <c r="CC755" s="56"/>
      <c r="CD755" s="56"/>
      <c r="CE755" s="56"/>
      <c r="CF755" s="56"/>
      <c r="CG755" s="56"/>
      <c r="CH755" s="56"/>
      <c r="CI755" s="56"/>
    </row>
    <row r="756" spans="2:87" ht="13">
      <c r="B756" s="55"/>
      <c r="C756" s="55"/>
      <c r="D756" s="55"/>
      <c r="BE756" s="56"/>
      <c r="BF756" s="56"/>
      <c r="BG756" s="56"/>
      <c r="BH756" s="56"/>
      <c r="BI756" s="56"/>
      <c r="BJ756" s="56"/>
      <c r="BK756" s="56"/>
      <c r="BL756" s="56"/>
      <c r="BM756" s="56"/>
      <c r="BN756" s="56"/>
      <c r="BO756" s="56"/>
      <c r="BP756" s="56"/>
      <c r="BQ756" s="56"/>
      <c r="BR756" s="56"/>
      <c r="BS756" s="56"/>
      <c r="BT756" s="56"/>
      <c r="BU756" s="56"/>
      <c r="BV756" s="56"/>
      <c r="BW756" s="56"/>
      <c r="BX756" s="56"/>
      <c r="BY756" s="56"/>
      <c r="BZ756" s="56"/>
      <c r="CA756" s="56"/>
      <c r="CB756" s="56"/>
      <c r="CC756" s="56"/>
      <c r="CD756" s="56"/>
      <c r="CE756" s="56"/>
      <c r="CF756" s="56"/>
      <c r="CG756" s="56"/>
      <c r="CH756" s="56"/>
      <c r="CI756" s="56"/>
    </row>
    <row r="757" spans="2:87" ht="13">
      <c r="B757" s="55"/>
      <c r="C757" s="55"/>
      <c r="D757" s="55"/>
      <c r="BE757" s="56"/>
      <c r="BF757" s="56"/>
      <c r="BG757" s="56"/>
      <c r="BH757" s="56"/>
      <c r="BI757" s="56"/>
      <c r="BJ757" s="56"/>
      <c r="BK757" s="56"/>
      <c r="BL757" s="56"/>
      <c r="BM757" s="56"/>
      <c r="BN757" s="56"/>
      <c r="BO757" s="56"/>
      <c r="BP757" s="56"/>
      <c r="BQ757" s="56"/>
      <c r="BR757" s="56"/>
      <c r="BS757" s="56"/>
      <c r="BT757" s="56"/>
      <c r="BU757" s="56"/>
      <c r="BV757" s="56"/>
      <c r="BW757" s="56"/>
      <c r="BX757" s="56"/>
      <c r="BY757" s="56"/>
      <c r="BZ757" s="56"/>
      <c r="CA757" s="56"/>
      <c r="CB757" s="56"/>
      <c r="CC757" s="56"/>
      <c r="CD757" s="56"/>
      <c r="CE757" s="56"/>
      <c r="CF757" s="56"/>
      <c r="CG757" s="56"/>
      <c r="CH757" s="56"/>
      <c r="CI757" s="56"/>
    </row>
    <row r="758" spans="2:87" ht="13">
      <c r="B758" s="55"/>
      <c r="C758" s="55"/>
      <c r="D758" s="55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56"/>
      <c r="BP758" s="56"/>
      <c r="BQ758" s="56"/>
      <c r="BR758" s="56"/>
      <c r="BS758" s="56"/>
      <c r="BT758" s="56"/>
      <c r="BU758" s="56"/>
      <c r="BV758" s="56"/>
      <c r="BW758" s="56"/>
      <c r="BX758" s="56"/>
      <c r="BY758" s="56"/>
      <c r="BZ758" s="56"/>
      <c r="CA758" s="56"/>
      <c r="CB758" s="56"/>
      <c r="CC758" s="56"/>
      <c r="CD758" s="56"/>
      <c r="CE758" s="56"/>
      <c r="CF758" s="56"/>
      <c r="CG758" s="56"/>
      <c r="CH758" s="56"/>
      <c r="CI758" s="56"/>
    </row>
    <row r="759" spans="2:87" ht="13">
      <c r="B759" s="55"/>
      <c r="C759" s="55"/>
      <c r="D759" s="55"/>
      <c r="BE759" s="56"/>
      <c r="BF759" s="56"/>
      <c r="BG759" s="56"/>
      <c r="BH759" s="56"/>
      <c r="BI759" s="56"/>
      <c r="BJ759" s="56"/>
      <c r="BK759" s="56"/>
      <c r="BL759" s="56"/>
      <c r="BM759" s="56"/>
      <c r="BN759" s="56"/>
      <c r="BO759" s="56"/>
      <c r="BP759" s="56"/>
      <c r="BQ759" s="56"/>
      <c r="BR759" s="56"/>
      <c r="BS759" s="56"/>
      <c r="BT759" s="56"/>
      <c r="BU759" s="56"/>
      <c r="BV759" s="56"/>
      <c r="BW759" s="56"/>
      <c r="BX759" s="56"/>
      <c r="BY759" s="56"/>
      <c r="BZ759" s="56"/>
      <c r="CA759" s="56"/>
      <c r="CB759" s="56"/>
      <c r="CC759" s="56"/>
      <c r="CD759" s="56"/>
      <c r="CE759" s="56"/>
      <c r="CF759" s="56"/>
      <c r="CG759" s="56"/>
      <c r="CH759" s="56"/>
      <c r="CI759" s="56"/>
    </row>
    <row r="760" spans="2:87" ht="13">
      <c r="B760" s="55"/>
      <c r="C760" s="55"/>
      <c r="D760" s="55"/>
      <c r="BE760" s="56"/>
      <c r="BF760" s="56"/>
      <c r="BG760" s="56"/>
      <c r="BH760" s="56"/>
      <c r="BI760" s="56"/>
      <c r="BJ760" s="56"/>
      <c r="BK760" s="56"/>
      <c r="BL760" s="56"/>
      <c r="BM760" s="56"/>
      <c r="BN760" s="56"/>
      <c r="BO760" s="56"/>
      <c r="BP760" s="56"/>
      <c r="BQ760" s="56"/>
      <c r="BR760" s="56"/>
      <c r="BS760" s="56"/>
      <c r="BT760" s="56"/>
      <c r="BU760" s="56"/>
      <c r="BV760" s="56"/>
      <c r="BW760" s="56"/>
      <c r="BX760" s="56"/>
      <c r="BY760" s="56"/>
      <c r="BZ760" s="56"/>
      <c r="CA760" s="56"/>
      <c r="CB760" s="56"/>
      <c r="CC760" s="56"/>
      <c r="CD760" s="56"/>
      <c r="CE760" s="56"/>
      <c r="CF760" s="56"/>
      <c r="CG760" s="56"/>
      <c r="CH760" s="56"/>
      <c r="CI760" s="56"/>
    </row>
    <row r="761" spans="2:87" ht="13">
      <c r="B761" s="55"/>
      <c r="C761" s="55"/>
      <c r="D761" s="55"/>
      <c r="BE761" s="56"/>
      <c r="BF761" s="56"/>
      <c r="BG761" s="56"/>
      <c r="BH761" s="56"/>
      <c r="BI761" s="56"/>
      <c r="BJ761" s="56"/>
      <c r="BK761" s="56"/>
      <c r="BL761" s="56"/>
      <c r="BM761" s="56"/>
      <c r="BN761" s="56"/>
      <c r="BO761" s="56"/>
      <c r="BP761" s="56"/>
      <c r="BQ761" s="56"/>
      <c r="BR761" s="56"/>
      <c r="BS761" s="56"/>
      <c r="BT761" s="56"/>
      <c r="BU761" s="56"/>
      <c r="BV761" s="56"/>
      <c r="BW761" s="56"/>
      <c r="BX761" s="56"/>
      <c r="BY761" s="56"/>
      <c r="BZ761" s="56"/>
      <c r="CA761" s="56"/>
      <c r="CB761" s="56"/>
      <c r="CC761" s="56"/>
      <c r="CD761" s="56"/>
      <c r="CE761" s="56"/>
      <c r="CF761" s="56"/>
      <c r="CG761" s="56"/>
      <c r="CH761" s="56"/>
      <c r="CI761" s="56"/>
    </row>
    <row r="762" spans="2:87" ht="13">
      <c r="B762" s="55"/>
      <c r="C762" s="55"/>
      <c r="D762" s="55"/>
      <c r="BE762" s="56"/>
      <c r="BF762" s="56"/>
      <c r="BG762" s="56"/>
      <c r="BH762" s="56"/>
      <c r="BI762" s="56"/>
      <c r="BJ762" s="56"/>
      <c r="BK762" s="56"/>
      <c r="BL762" s="56"/>
      <c r="BM762" s="56"/>
      <c r="BN762" s="56"/>
      <c r="BO762" s="56"/>
      <c r="BP762" s="56"/>
      <c r="BQ762" s="56"/>
      <c r="BR762" s="56"/>
      <c r="BS762" s="56"/>
      <c r="BT762" s="56"/>
      <c r="BU762" s="56"/>
      <c r="BV762" s="56"/>
      <c r="BW762" s="56"/>
      <c r="BX762" s="56"/>
      <c r="BY762" s="56"/>
      <c r="BZ762" s="56"/>
      <c r="CA762" s="56"/>
      <c r="CB762" s="56"/>
      <c r="CC762" s="56"/>
      <c r="CD762" s="56"/>
      <c r="CE762" s="56"/>
      <c r="CF762" s="56"/>
      <c r="CG762" s="56"/>
      <c r="CH762" s="56"/>
      <c r="CI762" s="56"/>
    </row>
    <row r="763" spans="2:87" ht="13">
      <c r="B763" s="55"/>
      <c r="C763" s="55"/>
      <c r="D763" s="55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56"/>
      <c r="BP763" s="56"/>
      <c r="BQ763" s="56"/>
      <c r="BR763" s="56"/>
      <c r="BS763" s="56"/>
      <c r="BT763" s="56"/>
      <c r="BU763" s="56"/>
      <c r="BV763" s="56"/>
      <c r="BW763" s="56"/>
      <c r="BX763" s="56"/>
      <c r="BY763" s="56"/>
      <c r="BZ763" s="56"/>
      <c r="CA763" s="56"/>
      <c r="CB763" s="56"/>
      <c r="CC763" s="56"/>
      <c r="CD763" s="56"/>
      <c r="CE763" s="56"/>
      <c r="CF763" s="56"/>
      <c r="CG763" s="56"/>
      <c r="CH763" s="56"/>
      <c r="CI763" s="56"/>
    </row>
    <row r="764" spans="2:87" ht="13">
      <c r="B764" s="55"/>
      <c r="C764" s="55"/>
      <c r="D764" s="55"/>
      <c r="BE764" s="56"/>
      <c r="BF764" s="56"/>
      <c r="BG764" s="56"/>
      <c r="BH764" s="56"/>
      <c r="BI764" s="56"/>
      <c r="BJ764" s="56"/>
      <c r="BK764" s="56"/>
      <c r="BL764" s="56"/>
      <c r="BM764" s="56"/>
      <c r="BN764" s="56"/>
      <c r="BO764" s="56"/>
      <c r="BP764" s="56"/>
      <c r="BQ764" s="56"/>
      <c r="BR764" s="56"/>
      <c r="BS764" s="56"/>
      <c r="BT764" s="56"/>
      <c r="BU764" s="56"/>
      <c r="BV764" s="56"/>
      <c r="BW764" s="56"/>
      <c r="BX764" s="56"/>
      <c r="BY764" s="56"/>
      <c r="BZ764" s="56"/>
      <c r="CA764" s="56"/>
      <c r="CB764" s="56"/>
      <c r="CC764" s="56"/>
      <c r="CD764" s="56"/>
      <c r="CE764" s="56"/>
      <c r="CF764" s="56"/>
      <c r="CG764" s="56"/>
      <c r="CH764" s="56"/>
      <c r="CI764" s="56"/>
    </row>
    <row r="765" spans="2:87" ht="13">
      <c r="B765" s="55"/>
      <c r="C765" s="55"/>
      <c r="D765" s="55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</row>
    <row r="766" spans="2:87" ht="13">
      <c r="B766" s="55"/>
      <c r="C766" s="55"/>
      <c r="D766" s="55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56"/>
      <c r="BP766" s="56"/>
      <c r="BQ766" s="56"/>
      <c r="BR766" s="56"/>
      <c r="BS766" s="56"/>
      <c r="BT766" s="56"/>
      <c r="BU766" s="56"/>
      <c r="BV766" s="56"/>
      <c r="BW766" s="56"/>
      <c r="BX766" s="56"/>
      <c r="BY766" s="56"/>
      <c r="BZ766" s="56"/>
      <c r="CA766" s="56"/>
      <c r="CB766" s="56"/>
      <c r="CC766" s="56"/>
      <c r="CD766" s="56"/>
      <c r="CE766" s="56"/>
      <c r="CF766" s="56"/>
      <c r="CG766" s="56"/>
      <c r="CH766" s="56"/>
      <c r="CI766" s="56"/>
    </row>
    <row r="767" spans="2:87" ht="13">
      <c r="B767" s="55"/>
      <c r="C767" s="55"/>
      <c r="D767" s="55"/>
      <c r="BE767" s="56"/>
      <c r="BF767" s="56"/>
      <c r="BG767" s="56"/>
      <c r="BH767" s="56"/>
      <c r="BI767" s="56"/>
      <c r="BJ767" s="56"/>
      <c r="BK767" s="56"/>
      <c r="BL767" s="56"/>
      <c r="BM767" s="56"/>
      <c r="BN767" s="56"/>
      <c r="BO767" s="56"/>
      <c r="BP767" s="56"/>
      <c r="BQ767" s="56"/>
      <c r="BR767" s="56"/>
      <c r="BS767" s="56"/>
      <c r="BT767" s="56"/>
      <c r="BU767" s="56"/>
      <c r="BV767" s="56"/>
      <c r="BW767" s="56"/>
      <c r="BX767" s="56"/>
      <c r="BY767" s="56"/>
      <c r="BZ767" s="56"/>
      <c r="CA767" s="56"/>
      <c r="CB767" s="56"/>
      <c r="CC767" s="56"/>
      <c r="CD767" s="56"/>
      <c r="CE767" s="56"/>
      <c r="CF767" s="56"/>
      <c r="CG767" s="56"/>
      <c r="CH767" s="56"/>
      <c r="CI767" s="56"/>
    </row>
    <row r="768" spans="2:87" ht="13">
      <c r="B768" s="55"/>
      <c r="C768" s="55"/>
      <c r="D768" s="55"/>
      <c r="BE768" s="56"/>
      <c r="BF768" s="56"/>
      <c r="BG768" s="56"/>
      <c r="BH768" s="56"/>
      <c r="BI768" s="56"/>
      <c r="BJ768" s="56"/>
      <c r="BK768" s="56"/>
      <c r="BL768" s="56"/>
      <c r="BM768" s="56"/>
      <c r="BN768" s="56"/>
      <c r="BO768" s="56"/>
      <c r="BP768" s="56"/>
      <c r="BQ768" s="56"/>
      <c r="BR768" s="56"/>
      <c r="BS768" s="56"/>
      <c r="BT768" s="56"/>
      <c r="BU768" s="56"/>
      <c r="BV768" s="56"/>
      <c r="BW768" s="56"/>
      <c r="BX768" s="56"/>
      <c r="BY768" s="56"/>
      <c r="BZ768" s="56"/>
      <c r="CA768" s="56"/>
      <c r="CB768" s="56"/>
      <c r="CC768" s="56"/>
      <c r="CD768" s="56"/>
      <c r="CE768" s="56"/>
      <c r="CF768" s="56"/>
      <c r="CG768" s="56"/>
      <c r="CH768" s="56"/>
      <c r="CI768" s="56"/>
    </row>
    <row r="769" spans="2:87" ht="13">
      <c r="B769" s="55"/>
      <c r="C769" s="55"/>
      <c r="D769" s="55"/>
      <c r="BE769" s="56"/>
      <c r="BF769" s="56"/>
      <c r="BG769" s="56"/>
      <c r="BH769" s="56"/>
      <c r="BI769" s="56"/>
      <c r="BJ769" s="56"/>
      <c r="BK769" s="56"/>
      <c r="BL769" s="56"/>
      <c r="BM769" s="56"/>
      <c r="BN769" s="56"/>
      <c r="BO769" s="56"/>
      <c r="BP769" s="56"/>
      <c r="BQ769" s="56"/>
      <c r="BR769" s="56"/>
      <c r="BS769" s="56"/>
      <c r="BT769" s="56"/>
      <c r="BU769" s="56"/>
      <c r="BV769" s="56"/>
      <c r="BW769" s="56"/>
      <c r="BX769" s="56"/>
      <c r="BY769" s="56"/>
      <c r="BZ769" s="56"/>
      <c r="CA769" s="56"/>
      <c r="CB769" s="56"/>
      <c r="CC769" s="56"/>
      <c r="CD769" s="56"/>
      <c r="CE769" s="56"/>
      <c r="CF769" s="56"/>
      <c r="CG769" s="56"/>
      <c r="CH769" s="56"/>
      <c r="CI769" s="56"/>
    </row>
    <row r="770" spans="2:87" ht="13">
      <c r="B770" s="55"/>
      <c r="C770" s="55"/>
      <c r="D770" s="55"/>
      <c r="BE770" s="56"/>
      <c r="BF770" s="56"/>
      <c r="BG770" s="56"/>
      <c r="BH770" s="56"/>
      <c r="BI770" s="56"/>
      <c r="BJ770" s="56"/>
      <c r="BK770" s="56"/>
      <c r="BL770" s="56"/>
      <c r="BM770" s="56"/>
      <c r="BN770" s="56"/>
      <c r="BO770" s="56"/>
      <c r="BP770" s="56"/>
      <c r="BQ770" s="56"/>
      <c r="BR770" s="56"/>
      <c r="BS770" s="56"/>
      <c r="BT770" s="56"/>
      <c r="BU770" s="56"/>
      <c r="BV770" s="56"/>
      <c r="BW770" s="56"/>
      <c r="BX770" s="56"/>
      <c r="BY770" s="56"/>
      <c r="BZ770" s="56"/>
      <c r="CA770" s="56"/>
      <c r="CB770" s="56"/>
      <c r="CC770" s="56"/>
      <c r="CD770" s="56"/>
      <c r="CE770" s="56"/>
      <c r="CF770" s="56"/>
      <c r="CG770" s="56"/>
      <c r="CH770" s="56"/>
      <c r="CI770" s="56"/>
    </row>
    <row r="771" spans="2:87" ht="13">
      <c r="B771" s="55"/>
      <c r="C771" s="55"/>
      <c r="D771" s="55"/>
      <c r="BE771" s="56"/>
      <c r="BF771" s="56"/>
      <c r="BG771" s="56"/>
      <c r="BH771" s="56"/>
      <c r="BI771" s="56"/>
      <c r="BJ771" s="56"/>
      <c r="BK771" s="56"/>
      <c r="BL771" s="56"/>
      <c r="BM771" s="56"/>
      <c r="BN771" s="56"/>
      <c r="BO771" s="56"/>
      <c r="BP771" s="56"/>
      <c r="BQ771" s="56"/>
      <c r="BR771" s="56"/>
      <c r="BS771" s="56"/>
      <c r="BT771" s="56"/>
      <c r="BU771" s="56"/>
      <c r="BV771" s="56"/>
      <c r="BW771" s="56"/>
      <c r="BX771" s="56"/>
      <c r="BY771" s="56"/>
      <c r="BZ771" s="56"/>
      <c r="CA771" s="56"/>
      <c r="CB771" s="56"/>
      <c r="CC771" s="56"/>
      <c r="CD771" s="56"/>
      <c r="CE771" s="56"/>
      <c r="CF771" s="56"/>
      <c r="CG771" s="56"/>
      <c r="CH771" s="56"/>
      <c r="CI771" s="56"/>
    </row>
    <row r="772" spans="2:87" ht="13">
      <c r="B772" s="55"/>
      <c r="C772" s="55"/>
      <c r="D772" s="55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56"/>
      <c r="BS772" s="56"/>
      <c r="BT772" s="56"/>
      <c r="BU772" s="56"/>
      <c r="BV772" s="56"/>
      <c r="BW772" s="56"/>
      <c r="BX772" s="56"/>
      <c r="BY772" s="56"/>
      <c r="BZ772" s="56"/>
      <c r="CA772" s="56"/>
      <c r="CB772" s="56"/>
      <c r="CC772" s="56"/>
      <c r="CD772" s="56"/>
      <c r="CE772" s="56"/>
      <c r="CF772" s="56"/>
      <c r="CG772" s="56"/>
      <c r="CH772" s="56"/>
      <c r="CI772" s="56"/>
    </row>
    <row r="773" spans="2:87" ht="13">
      <c r="B773" s="55"/>
      <c r="C773" s="55"/>
      <c r="D773" s="55"/>
      <c r="BE773" s="56"/>
      <c r="BF773" s="56"/>
      <c r="BG773" s="56"/>
      <c r="BH773" s="56"/>
      <c r="BI773" s="56"/>
      <c r="BJ773" s="56"/>
      <c r="BK773" s="56"/>
      <c r="BL773" s="56"/>
      <c r="BM773" s="56"/>
      <c r="BN773" s="56"/>
      <c r="BO773" s="56"/>
      <c r="BP773" s="56"/>
      <c r="BQ773" s="56"/>
      <c r="BR773" s="56"/>
      <c r="BS773" s="56"/>
      <c r="BT773" s="56"/>
      <c r="BU773" s="56"/>
      <c r="BV773" s="56"/>
      <c r="BW773" s="56"/>
      <c r="BX773" s="56"/>
      <c r="BY773" s="56"/>
      <c r="BZ773" s="56"/>
      <c r="CA773" s="56"/>
      <c r="CB773" s="56"/>
      <c r="CC773" s="56"/>
      <c r="CD773" s="56"/>
      <c r="CE773" s="56"/>
      <c r="CF773" s="56"/>
      <c r="CG773" s="56"/>
      <c r="CH773" s="56"/>
      <c r="CI773" s="56"/>
    </row>
    <row r="774" spans="2:87" ht="13">
      <c r="B774" s="55"/>
      <c r="C774" s="55"/>
      <c r="D774" s="55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  <c r="CB774" s="56"/>
      <c r="CC774" s="56"/>
      <c r="CD774" s="56"/>
      <c r="CE774" s="56"/>
      <c r="CF774" s="56"/>
      <c r="CG774" s="56"/>
      <c r="CH774" s="56"/>
      <c r="CI774" s="56"/>
    </row>
    <row r="775" spans="2:87" ht="13">
      <c r="B775" s="55"/>
      <c r="C775" s="55"/>
      <c r="D775" s="55"/>
      <c r="BE775" s="56"/>
      <c r="BF775" s="56"/>
      <c r="BG775" s="56"/>
      <c r="BH775" s="56"/>
      <c r="BI775" s="56"/>
      <c r="BJ775" s="56"/>
      <c r="BK775" s="56"/>
      <c r="BL775" s="56"/>
      <c r="BM775" s="56"/>
      <c r="BN775" s="56"/>
      <c r="BO775" s="56"/>
      <c r="BP775" s="56"/>
      <c r="BQ775" s="56"/>
      <c r="BR775" s="56"/>
      <c r="BS775" s="56"/>
      <c r="BT775" s="56"/>
      <c r="BU775" s="56"/>
      <c r="BV775" s="56"/>
      <c r="BW775" s="56"/>
      <c r="BX775" s="56"/>
      <c r="BY775" s="56"/>
      <c r="BZ775" s="56"/>
      <c r="CA775" s="56"/>
      <c r="CB775" s="56"/>
      <c r="CC775" s="56"/>
      <c r="CD775" s="56"/>
      <c r="CE775" s="56"/>
      <c r="CF775" s="56"/>
      <c r="CG775" s="56"/>
      <c r="CH775" s="56"/>
      <c r="CI775" s="56"/>
    </row>
    <row r="776" spans="2:87" ht="13">
      <c r="B776" s="55"/>
      <c r="C776" s="55"/>
      <c r="D776" s="55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56"/>
      <c r="BP776" s="56"/>
      <c r="BQ776" s="56"/>
      <c r="BR776" s="56"/>
      <c r="BS776" s="56"/>
      <c r="BT776" s="56"/>
      <c r="BU776" s="56"/>
      <c r="BV776" s="56"/>
      <c r="BW776" s="56"/>
      <c r="BX776" s="56"/>
      <c r="BY776" s="56"/>
      <c r="BZ776" s="56"/>
      <c r="CA776" s="56"/>
      <c r="CB776" s="56"/>
      <c r="CC776" s="56"/>
      <c r="CD776" s="56"/>
      <c r="CE776" s="56"/>
      <c r="CF776" s="56"/>
      <c r="CG776" s="56"/>
      <c r="CH776" s="56"/>
      <c r="CI776" s="56"/>
    </row>
    <row r="777" spans="2:87" ht="13">
      <c r="B777" s="55"/>
      <c r="C777" s="55"/>
      <c r="D777" s="55"/>
      <c r="BE777" s="56"/>
      <c r="BF777" s="56"/>
      <c r="BG777" s="56"/>
      <c r="BH777" s="56"/>
      <c r="BI777" s="56"/>
      <c r="BJ777" s="56"/>
      <c r="BK777" s="56"/>
      <c r="BL777" s="56"/>
      <c r="BM777" s="56"/>
      <c r="BN777" s="56"/>
      <c r="BO777" s="56"/>
      <c r="BP777" s="56"/>
      <c r="BQ777" s="56"/>
      <c r="BR777" s="56"/>
      <c r="BS777" s="56"/>
      <c r="BT777" s="56"/>
      <c r="BU777" s="56"/>
      <c r="BV777" s="56"/>
      <c r="BW777" s="56"/>
      <c r="BX777" s="56"/>
      <c r="BY777" s="56"/>
      <c r="BZ777" s="56"/>
      <c r="CA777" s="56"/>
      <c r="CB777" s="56"/>
      <c r="CC777" s="56"/>
      <c r="CD777" s="56"/>
      <c r="CE777" s="56"/>
      <c r="CF777" s="56"/>
      <c r="CG777" s="56"/>
      <c r="CH777" s="56"/>
      <c r="CI777" s="56"/>
    </row>
    <row r="778" spans="2:87" ht="13">
      <c r="B778" s="55"/>
      <c r="C778" s="55"/>
      <c r="D778" s="55"/>
      <c r="BE778" s="56"/>
      <c r="BF778" s="56"/>
      <c r="BG778" s="56"/>
      <c r="BH778" s="56"/>
      <c r="BI778" s="56"/>
      <c r="BJ778" s="56"/>
      <c r="BK778" s="56"/>
      <c r="BL778" s="56"/>
      <c r="BM778" s="56"/>
      <c r="BN778" s="56"/>
      <c r="BO778" s="56"/>
      <c r="BP778" s="56"/>
      <c r="BQ778" s="56"/>
      <c r="BR778" s="56"/>
      <c r="BS778" s="56"/>
      <c r="BT778" s="56"/>
      <c r="BU778" s="56"/>
      <c r="BV778" s="56"/>
      <c r="BW778" s="56"/>
      <c r="BX778" s="56"/>
      <c r="BY778" s="56"/>
      <c r="BZ778" s="56"/>
      <c r="CA778" s="56"/>
      <c r="CB778" s="56"/>
      <c r="CC778" s="56"/>
      <c r="CD778" s="56"/>
      <c r="CE778" s="56"/>
      <c r="CF778" s="56"/>
      <c r="CG778" s="56"/>
      <c r="CH778" s="56"/>
      <c r="CI778" s="56"/>
    </row>
    <row r="779" spans="2:87" ht="13">
      <c r="B779" s="55"/>
      <c r="C779" s="55"/>
      <c r="D779" s="55"/>
      <c r="BE779" s="56"/>
      <c r="BF779" s="56"/>
      <c r="BG779" s="56"/>
      <c r="BH779" s="56"/>
      <c r="BI779" s="56"/>
      <c r="BJ779" s="56"/>
      <c r="BK779" s="56"/>
      <c r="BL779" s="56"/>
      <c r="BM779" s="56"/>
      <c r="BN779" s="56"/>
      <c r="BO779" s="56"/>
      <c r="BP779" s="56"/>
      <c r="BQ779" s="56"/>
      <c r="BR779" s="56"/>
      <c r="BS779" s="56"/>
      <c r="BT779" s="56"/>
      <c r="BU779" s="56"/>
      <c r="BV779" s="56"/>
      <c r="BW779" s="56"/>
      <c r="BX779" s="56"/>
      <c r="BY779" s="56"/>
      <c r="BZ779" s="56"/>
      <c r="CA779" s="56"/>
      <c r="CB779" s="56"/>
      <c r="CC779" s="56"/>
      <c r="CD779" s="56"/>
      <c r="CE779" s="56"/>
      <c r="CF779" s="56"/>
      <c r="CG779" s="56"/>
      <c r="CH779" s="56"/>
      <c r="CI779" s="56"/>
    </row>
    <row r="780" spans="2:87" ht="13">
      <c r="B780" s="55"/>
      <c r="C780" s="55"/>
      <c r="D780" s="55"/>
      <c r="BE780" s="56"/>
      <c r="BF780" s="56"/>
      <c r="BG780" s="56"/>
      <c r="BH780" s="56"/>
      <c r="BI780" s="56"/>
      <c r="BJ780" s="56"/>
      <c r="BK780" s="56"/>
      <c r="BL780" s="56"/>
      <c r="BM780" s="56"/>
      <c r="BN780" s="56"/>
      <c r="BO780" s="56"/>
      <c r="BP780" s="56"/>
      <c r="BQ780" s="56"/>
      <c r="BR780" s="56"/>
      <c r="BS780" s="56"/>
      <c r="BT780" s="56"/>
      <c r="BU780" s="56"/>
      <c r="BV780" s="56"/>
      <c r="BW780" s="56"/>
      <c r="BX780" s="56"/>
      <c r="BY780" s="56"/>
      <c r="BZ780" s="56"/>
      <c r="CA780" s="56"/>
      <c r="CB780" s="56"/>
      <c r="CC780" s="56"/>
      <c r="CD780" s="56"/>
      <c r="CE780" s="56"/>
      <c r="CF780" s="56"/>
      <c r="CG780" s="56"/>
      <c r="CH780" s="56"/>
      <c r="CI780" s="56"/>
    </row>
    <row r="781" spans="2:87" ht="13">
      <c r="B781" s="55"/>
      <c r="C781" s="55"/>
      <c r="D781" s="55"/>
      <c r="BE781" s="56"/>
      <c r="BF781" s="56"/>
      <c r="BG781" s="56"/>
      <c r="BH781" s="56"/>
      <c r="BI781" s="56"/>
      <c r="BJ781" s="56"/>
      <c r="BK781" s="56"/>
      <c r="BL781" s="56"/>
      <c r="BM781" s="56"/>
      <c r="BN781" s="56"/>
      <c r="BO781" s="56"/>
      <c r="BP781" s="56"/>
      <c r="BQ781" s="56"/>
      <c r="BR781" s="56"/>
      <c r="BS781" s="56"/>
      <c r="BT781" s="56"/>
      <c r="BU781" s="56"/>
      <c r="BV781" s="56"/>
      <c r="BW781" s="56"/>
      <c r="BX781" s="56"/>
      <c r="BY781" s="56"/>
      <c r="BZ781" s="56"/>
      <c r="CA781" s="56"/>
      <c r="CB781" s="56"/>
      <c r="CC781" s="56"/>
      <c r="CD781" s="56"/>
      <c r="CE781" s="56"/>
      <c r="CF781" s="56"/>
      <c r="CG781" s="56"/>
      <c r="CH781" s="56"/>
      <c r="CI781" s="56"/>
    </row>
    <row r="782" spans="2:87" ht="13">
      <c r="B782" s="55"/>
      <c r="C782" s="55"/>
      <c r="D782" s="55"/>
      <c r="BE782" s="56"/>
      <c r="BF782" s="56"/>
      <c r="BG782" s="56"/>
      <c r="BH782" s="56"/>
      <c r="BI782" s="56"/>
      <c r="BJ782" s="56"/>
      <c r="BK782" s="56"/>
      <c r="BL782" s="56"/>
      <c r="BM782" s="56"/>
      <c r="BN782" s="56"/>
      <c r="BO782" s="56"/>
      <c r="BP782" s="56"/>
      <c r="BQ782" s="56"/>
      <c r="BR782" s="56"/>
      <c r="BS782" s="56"/>
      <c r="BT782" s="56"/>
      <c r="BU782" s="56"/>
      <c r="BV782" s="56"/>
      <c r="BW782" s="56"/>
      <c r="BX782" s="56"/>
      <c r="BY782" s="56"/>
      <c r="BZ782" s="56"/>
      <c r="CA782" s="56"/>
      <c r="CB782" s="56"/>
      <c r="CC782" s="56"/>
      <c r="CD782" s="56"/>
      <c r="CE782" s="56"/>
      <c r="CF782" s="56"/>
      <c r="CG782" s="56"/>
      <c r="CH782" s="56"/>
      <c r="CI782" s="56"/>
    </row>
    <row r="783" spans="2:87" ht="13">
      <c r="B783" s="55"/>
      <c r="C783" s="55"/>
      <c r="D783" s="55"/>
      <c r="BE783" s="56"/>
      <c r="BF783" s="56"/>
      <c r="BG783" s="56"/>
      <c r="BH783" s="56"/>
      <c r="BI783" s="56"/>
      <c r="BJ783" s="56"/>
      <c r="BK783" s="56"/>
      <c r="BL783" s="56"/>
      <c r="BM783" s="56"/>
      <c r="BN783" s="56"/>
      <c r="BO783" s="56"/>
      <c r="BP783" s="56"/>
      <c r="BQ783" s="56"/>
      <c r="BR783" s="56"/>
      <c r="BS783" s="56"/>
      <c r="BT783" s="56"/>
      <c r="BU783" s="56"/>
      <c r="BV783" s="56"/>
      <c r="BW783" s="56"/>
      <c r="BX783" s="56"/>
      <c r="BY783" s="56"/>
      <c r="BZ783" s="56"/>
      <c r="CA783" s="56"/>
      <c r="CB783" s="56"/>
      <c r="CC783" s="56"/>
      <c r="CD783" s="56"/>
      <c r="CE783" s="56"/>
      <c r="CF783" s="56"/>
      <c r="CG783" s="56"/>
      <c r="CH783" s="56"/>
      <c r="CI783" s="56"/>
    </row>
    <row r="784" spans="2:87" ht="13">
      <c r="B784" s="55"/>
      <c r="C784" s="55"/>
      <c r="D784" s="55"/>
      <c r="BE784" s="56"/>
      <c r="BF784" s="56"/>
      <c r="BG784" s="56"/>
      <c r="BH784" s="56"/>
      <c r="BI784" s="56"/>
      <c r="BJ784" s="56"/>
      <c r="BK784" s="56"/>
      <c r="BL784" s="56"/>
      <c r="BM784" s="56"/>
      <c r="BN784" s="56"/>
      <c r="BO784" s="56"/>
      <c r="BP784" s="56"/>
      <c r="BQ784" s="56"/>
      <c r="BR784" s="56"/>
      <c r="BS784" s="56"/>
      <c r="BT784" s="56"/>
      <c r="BU784" s="56"/>
      <c r="BV784" s="56"/>
      <c r="BW784" s="56"/>
      <c r="BX784" s="56"/>
      <c r="BY784" s="56"/>
      <c r="BZ784" s="56"/>
      <c r="CA784" s="56"/>
      <c r="CB784" s="56"/>
      <c r="CC784" s="56"/>
      <c r="CD784" s="56"/>
      <c r="CE784" s="56"/>
      <c r="CF784" s="56"/>
      <c r="CG784" s="56"/>
      <c r="CH784" s="56"/>
      <c r="CI784" s="56"/>
    </row>
    <row r="785" spans="2:87" ht="13">
      <c r="B785" s="55"/>
      <c r="C785" s="55"/>
      <c r="D785" s="55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56"/>
      <c r="BP785" s="56"/>
      <c r="BQ785" s="56"/>
      <c r="BR785" s="56"/>
      <c r="BS785" s="56"/>
      <c r="BT785" s="56"/>
      <c r="BU785" s="56"/>
      <c r="BV785" s="56"/>
      <c r="BW785" s="56"/>
      <c r="BX785" s="56"/>
      <c r="BY785" s="56"/>
      <c r="BZ785" s="56"/>
      <c r="CA785" s="56"/>
      <c r="CB785" s="56"/>
      <c r="CC785" s="56"/>
      <c r="CD785" s="56"/>
      <c r="CE785" s="56"/>
      <c r="CF785" s="56"/>
      <c r="CG785" s="56"/>
      <c r="CH785" s="56"/>
      <c r="CI785" s="56"/>
    </row>
    <row r="786" spans="2:87" ht="13">
      <c r="B786" s="55"/>
      <c r="C786" s="55"/>
      <c r="D786" s="55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</row>
    <row r="787" spans="2:87" ht="13">
      <c r="B787" s="55"/>
      <c r="C787" s="55"/>
      <c r="D787" s="55"/>
      <c r="BE787" s="56"/>
      <c r="BF787" s="56"/>
      <c r="BG787" s="56"/>
      <c r="BH787" s="56"/>
      <c r="BI787" s="56"/>
      <c r="BJ787" s="56"/>
      <c r="BK787" s="56"/>
      <c r="BL787" s="56"/>
      <c r="BM787" s="56"/>
      <c r="BN787" s="56"/>
      <c r="BO787" s="56"/>
      <c r="BP787" s="56"/>
      <c r="BQ787" s="56"/>
      <c r="BR787" s="56"/>
      <c r="BS787" s="56"/>
      <c r="BT787" s="56"/>
      <c r="BU787" s="56"/>
      <c r="BV787" s="56"/>
      <c r="BW787" s="56"/>
      <c r="BX787" s="56"/>
      <c r="BY787" s="56"/>
      <c r="BZ787" s="56"/>
      <c r="CA787" s="56"/>
      <c r="CB787" s="56"/>
      <c r="CC787" s="56"/>
      <c r="CD787" s="56"/>
      <c r="CE787" s="56"/>
      <c r="CF787" s="56"/>
      <c r="CG787" s="56"/>
      <c r="CH787" s="56"/>
      <c r="CI787" s="56"/>
    </row>
    <row r="788" spans="2:87" ht="13">
      <c r="B788" s="55"/>
      <c r="C788" s="55"/>
      <c r="D788" s="55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56"/>
      <c r="BS788" s="56"/>
      <c r="BT788" s="56"/>
      <c r="BU788" s="56"/>
      <c r="BV788" s="56"/>
      <c r="BW788" s="56"/>
      <c r="BX788" s="56"/>
      <c r="BY788" s="56"/>
      <c r="BZ788" s="56"/>
      <c r="CA788" s="56"/>
      <c r="CB788" s="56"/>
      <c r="CC788" s="56"/>
      <c r="CD788" s="56"/>
      <c r="CE788" s="56"/>
      <c r="CF788" s="56"/>
      <c r="CG788" s="56"/>
      <c r="CH788" s="56"/>
      <c r="CI788" s="56"/>
    </row>
    <row r="789" spans="2:87" ht="13">
      <c r="B789" s="55"/>
      <c r="C789" s="55"/>
      <c r="D789" s="55"/>
      <c r="BE789" s="56"/>
      <c r="BF789" s="56"/>
      <c r="BG789" s="56"/>
      <c r="BH789" s="56"/>
      <c r="BI789" s="56"/>
      <c r="BJ789" s="56"/>
      <c r="BK789" s="56"/>
      <c r="BL789" s="56"/>
      <c r="BM789" s="56"/>
      <c r="BN789" s="56"/>
      <c r="BO789" s="56"/>
      <c r="BP789" s="56"/>
      <c r="BQ789" s="56"/>
      <c r="BR789" s="56"/>
      <c r="BS789" s="56"/>
      <c r="BT789" s="56"/>
      <c r="BU789" s="56"/>
      <c r="BV789" s="56"/>
      <c r="BW789" s="56"/>
      <c r="BX789" s="56"/>
      <c r="BY789" s="56"/>
      <c r="BZ789" s="56"/>
      <c r="CA789" s="56"/>
      <c r="CB789" s="56"/>
      <c r="CC789" s="56"/>
      <c r="CD789" s="56"/>
      <c r="CE789" s="56"/>
      <c r="CF789" s="56"/>
      <c r="CG789" s="56"/>
      <c r="CH789" s="56"/>
      <c r="CI789" s="56"/>
    </row>
    <row r="790" spans="2:87" ht="13">
      <c r="B790" s="55"/>
      <c r="C790" s="55"/>
      <c r="D790" s="55"/>
      <c r="BE790" s="56"/>
      <c r="BF790" s="56"/>
      <c r="BG790" s="56"/>
      <c r="BH790" s="56"/>
      <c r="BI790" s="56"/>
      <c r="BJ790" s="56"/>
      <c r="BK790" s="56"/>
      <c r="BL790" s="56"/>
      <c r="BM790" s="56"/>
      <c r="BN790" s="56"/>
      <c r="BO790" s="56"/>
      <c r="BP790" s="56"/>
      <c r="BQ790" s="56"/>
      <c r="BR790" s="56"/>
      <c r="BS790" s="56"/>
      <c r="BT790" s="56"/>
      <c r="BU790" s="56"/>
      <c r="BV790" s="56"/>
      <c r="BW790" s="56"/>
      <c r="BX790" s="56"/>
      <c r="BY790" s="56"/>
      <c r="BZ790" s="56"/>
      <c r="CA790" s="56"/>
      <c r="CB790" s="56"/>
      <c r="CC790" s="56"/>
      <c r="CD790" s="56"/>
      <c r="CE790" s="56"/>
      <c r="CF790" s="56"/>
      <c r="CG790" s="56"/>
      <c r="CH790" s="56"/>
      <c r="CI790" s="56"/>
    </row>
    <row r="791" spans="2:87" ht="13">
      <c r="B791" s="55"/>
      <c r="C791" s="55"/>
      <c r="D791" s="55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  <c r="CB791" s="56"/>
      <c r="CC791" s="56"/>
      <c r="CD791" s="56"/>
      <c r="CE791" s="56"/>
      <c r="CF791" s="56"/>
      <c r="CG791" s="56"/>
      <c r="CH791" s="56"/>
      <c r="CI791" s="56"/>
    </row>
    <row r="792" spans="2:87" ht="13">
      <c r="B792" s="55"/>
      <c r="C792" s="55"/>
      <c r="D792" s="55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56"/>
      <c r="BP792" s="56"/>
      <c r="BQ792" s="56"/>
      <c r="BR792" s="56"/>
      <c r="BS792" s="56"/>
      <c r="BT792" s="56"/>
      <c r="BU792" s="56"/>
      <c r="BV792" s="56"/>
      <c r="BW792" s="56"/>
      <c r="BX792" s="56"/>
      <c r="BY792" s="56"/>
      <c r="BZ792" s="56"/>
      <c r="CA792" s="56"/>
      <c r="CB792" s="56"/>
      <c r="CC792" s="56"/>
      <c r="CD792" s="56"/>
      <c r="CE792" s="56"/>
      <c r="CF792" s="56"/>
      <c r="CG792" s="56"/>
      <c r="CH792" s="56"/>
      <c r="CI792" s="56"/>
    </row>
    <row r="793" spans="2:87" ht="13">
      <c r="B793" s="55"/>
      <c r="C793" s="55"/>
      <c r="D793" s="55"/>
      <c r="BE793" s="56"/>
      <c r="BF793" s="56"/>
      <c r="BG793" s="56"/>
      <c r="BH793" s="56"/>
      <c r="BI793" s="56"/>
      <c r="BJ793" s="56"/>
      <c r="BK793" s="56"/>
      <c r="BL793" s="56"/>
      <c r="BM793" s="56"/>
      <c r="BN793" s="56"/>
      <c r="BO793" s="56"/>
      <c r="BP793" s="56"/>
      <c r="BQ793" s="56"/>
      <c r="BR793" s="56"/>
      <c r="BS793" s="56"/>
      <c r="BT793" s="56"/>
      <c r="BU793" s="56"/>
      <c r="BV793" s="56"/>
      <c r="BW793" s="56"/>
      <c r="BX793" s="56"/>
      <c r="BY793" s="56"/>
      <c r="BZ793" s="56"/>
      <c r="CA793" s="56"/>
      <c r="CB793" s="56"/>
      <c r="CC793" s="56"/>
      <c r="CD793" s="56"/>
      <c r="CE793" s="56"/>
      <c r="CF793" s="56"/>
      <c r="CG793" s="56"/>
      <c r="CH793" s="56"/>
      <c r="CI793" s="56"/>
    </row>
    <row r="794" spans="2:87" ht="13">
      <c r="B794" s="55"/>
      <c r="C794" s="55"/>
      <c r="D794" s="55"/>
      <c r="BE794" s="56"/>
      <c r="BF794" s="56"/>
      <c r="BG794" s="56"/>
      <c r="BH794" s="56"/>
      <c r="BI794" s="56"/>
      <c r="BJ794" s="56"/>
      <c r="BK794" s="56"/>
      <c r="BL794" s="56"/>
      <c r="BM794" s="56"/>
      <c r="BN794" s="56"/>
      <c r="BO794" s="56"/>
      <c r="BP794" s="56"/>
      <c r="BQ794" s="56"/>
      <c r="BR794" s="56"/>
      <c r="BS794" s="56"/>
      <c r="BT794" s="56"/>
      <c r="BU794" s="56"/>
      <c r="BV794" s="56"/>
      <c r="BW794" s="56"/>
      <c r="BX794" s="56"/>
      <c r="BY794" s="56"/>
      <c r="BZ794" s="56"/>
      <c r="CA794" s="56"/>
      <c r="CB794" s="56"/>
      <c r="CC794" s="56"/>
      <c r="CD794" s="56"/>
      <c r="CE794" s="56"/>
      <c r="CF794" s="56"/>
      <c r="CG794" s="56"/>
      <c r="CH794" s="56"/>
      <c r="CI794" s="56"/>
    </row>
    <row r="795" spans="2:87" ht="13">
      <c r="B795" s="55"/>
      <c r="C795" s="55"/>
      <c r="D795" s="55"/>
      <c r="BE795" s="56"/>
      <c r="BF795" s="56"/>
      <c r="BG795" s="56"/>
      <c r="BH795" s="56"/>
      <c r="BI795" s="56"/>
      <c r="BJ795" s="56"/>
      <c r="BK795" s="56"/>
      <c r="BL795" s="56"/>
      <c r="BM795" s="56"/>
      <c r="BN795" s="56"/>
      <c r="BO795" s="56"/>
      <c r="BP795" s="56"/>
      <c r="BQ795" s="56"/>
      <c r="BR795" s="56"/>
      <c r="BS795" s="56"/>
      <c r="BT795" s="56"/>
      <c r="BU795" s="56"/>
      <c r="BV795" s="56"/>
      <c r="BW795" s="56"/>
      <c r="BX795" s="56"/>
      <c r="BY795" s="56"/>
      <c r="BZ795" s="56"/>
      <c r="CA795" s="56"/>
      <c r="CB795" s="56"/>
      <c r="CC795" s="56"/>
      <c r="CD795" s="56"/>
      <c r="CE795" s="56"/>
      <c r="CF795" s="56"/>
      <c r="CG795" s="56"/>
      <c r="CH795" s="56"/>
      <c r="CI795" s="56"/>
    </row>
    <row r="796" spans="2:87" ht="13">
      <c r="B796" s="55"/>
      <c r="C796" s="55"/>
      <c r="D796" s="55"/>
      <c r="BE796" s="56"/>
      <c r="BF796" s="56"/>
      <c r="BG796" s="56"/>
      <c r="BH796" s="56"/>
      <c r="BI796" s="56"/>
      <c r="BJ796" s="56"/>
      <c r="BK796" s="56"/>
      <c r="BL796" s="56"/>
      <c r="BM796" s="56"/>
      <c r="BN796" s="56"/>
      <c r="BO796" s="56"/>
      <c r="BP796" s="56"/>
      <c r="BQ796" s="56"/>
      <c r="BR796" s="56"/>
      <c r="BS796" s="56"/>
      <c r="BT796" s="56"/>
      <c r="BU796" s="56"/>
      <c r="BV796" s="56"/>
      <c r="BW796" s="56"/>
      <c r="BX796" s="56"/>
      <c r="BY796" s="56"/>
      <c r="BZ796" s="56"/>
      <c r="CA796" s="56"/>
      <c r="CB796" s="56"/>
      <c r="CC796" s="56"/>
      <c r="CD796" s="56"/>
      <c r="CE796" s="56"/>
      <c r="CF796" s="56"/>
      <c r="CG796" s="56"/>
      <c r="CH796" s="56"/>
      <c r="CI796" s="56"/>
    </row>
    <row r="797" spans="2:87" ht="13">
      <c r="B797" s="55"/>
      <c r="C797" s="55"/>
      <c r="D797" s="55"/>
      <c r="BE797" s="56"/>
      <c r="BF797" s="56"/>
      <c r="BG797" s="56"/>
      <c r="BH797" s="56"/>
      <c r="BI797" s="56"/>
      <c r="BJ797" s="56"/>
      <c r="BK797" s="56"/>
      <c r="BL797" s="56"/>
      <c r="BM797" s="56"/>
      <c r="BN797" s="56"/>
      <c r="BO797" s="56"/>
      <c r="BP797" s="56"/>
      <c r="BQ797" s="56"/>
      <c r="BR797" s="56"/>
      <c r="BS797" s="56"/>
      <c r="BT797" s="56"/>
      <c r="BU797" s="56"/>
      <c r="BV797" s="56"/>
      <c r="BW797" s="56"/>
      <c r="BX797" s="56"/>
      <c r="BY797" s="56"/>
      <c r="BZ797" s="56"/>
      <c r="CA797" s="56"/>
      <c r="CB797" s="56"/>
      <c r="CC797" s="56"/>
      <c r="CD797" s="56"/>
      <c r="CE797" s="56"/>
      <c r="CF797" s="56"/>
      <c r="CG797" s="56"/>
      <c r="CH797" s="56"/>
      <c r="CI797" s="56"/>
    </row>
    <row r="798" spans="2:87" ht="13">
      <c r="B798" s="55"/>
      <c r="C798" s="55"/>
      <c r="D798" s="55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56"/>
      <c r="BP798" s="56"/>
      <c r="BQ798" s="56"/>
      <c r="BR798" s="56"/>
      <c r="BS798" s="56"/>
      <c r="BT798" s="56"/>
      <c r="BU798" s="56"/>
      <c r="BV798" s="56"/>
      <c r="BW798" s="56"/>
      <c r="BX798" s="56"/>
      <c r="BY798" s="56"/>
      <c r="BZ798" s="56"/>
      <c r="CA798" s="56"/>
      <c r="CB798" s="56"/>
      <c r="CC798" s="56"/>
      <c r="CD798" s="56"/>
      <c r="CE798" s="56"/>
      <c r="CF798" s="56"/>
      <c r="CG798" s="56"/>
      <c r="CH798" s="56"/>
      <c r="CI798" s="56"/>
    </row>
    <row r="799" spans="2:87" ht="13">
      <c r="B799" s="55"/>
      <c r="C799" s="55"/>
      <c r="D799" s="55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56"/>
      <c r="BP799" s="56"/>
      <c r="BQ799" s="56"/>
      <c r="BR799" s="56"/>
      <c r="BS799" s="56"/>
      <c r="BT799" s="56"/>
      <c r="BU799" s="56"/>
      <c r="BV799" s="56"/>
      <c r="BW799" s="56"/>
      <c r="BX799" s="56"/>
      <c r="BY799" s="56"/>
      <c r="BZ799" s="56"/>
      <c r="CA799" s="56"/>
      <c r="CB799" s="56"/>
      <c r="CC799" s="56"/>
      <c r="CD799" s="56"/>
      <c r="CE799" s="56"/>
      <c r="CF799" s="56"/>
      <c r="CG799" s="56"/>
      <c r="CH799" s="56"/>
      <c r="CI799" s="56"/>
    </row>
    <row r="800" spans="2:87" ht="13">
      <c r="B800" s="55"/>
      <c r="C800" s="55"/>
      <c r="D800" s="55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  <c r="CB800" s="56"/>
      <c r="CC800" s="56"/>
      <c r="CD800" s="56"/>
      <c r="CE800" s="56"/>
      <c r="CF800" s="56"/>
      <c r="CG800" s="56"/>
      <c r="CH800" s="56"/>
      <c r="CI800" s="56"/>
    </row>
    <row r="801" spans="2:87" ht="13">
      <c r="B801" s="55"/>
      <c r="C801" s="55"/>
      <c r="D801" s="55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</row>
    <row r="802" spans="2:87" ht="13">
      <c r="B802" s="55"/>
      <c r="C802" s="55"/>
      <c r="D802" s="55"/>
      <c r="BE802" s="56"/>
      <c r="BF802" s="56"/>
      <c r="BG802" s="56"/>
      <c r="BH802" s="56"/>
      <c r="BI802" s="56"/>
      <c r="BJ802" s="56"/>
      <c r="BK802" s="56"/>
      <c r="BL802" s="56"/>
      <c r="BM802" s="56"/>
      <c r="BN802" s="56"/>
      <c r="BO802" s="56"/>
      <c r="BP802" s="56"/>
      <c r="BQ802" s="56"/>
      <c r="BR802" s="56"/>
      <c r="BS802" s="56"/>
      <c r="BT802" s="56"/>
      <c r="BU802" s="56"/>
      <c r="BV802" s="56"/>
      <c r="BW802" s="56"/>
      <c r="BX802" s="56"/>
      <c r="BY802" s="56"/>
      <c r="BZ802" s="56"/>
      <c r="CA802" s="56"/>
      <c r="CB802" s="56"/>
      <c r="CC802" s="56"/>
      <c r="CD802" s="56"/>
      <c r="CE802" s="56"/>
      <c r="CF802" s="56"/>
      <c r="CG802" s="56"/>
      <c r="CH802" s="56"/>
      <c r="CI802" s="56"/>
    </row>
    <row r="803" spans="2:87" ht="13">
      <c r="B803" s="55"/>
      <c r="C803" s="55"/>
      <c r="D803" s="55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56"/>
      <c r="BP803" s="56"/>
      <c r="BQ803" s="56"/>
      <c r="BR803" s="56"/>
      <c r="BS803" s="56"/>
      <c r="BT803" s="56"/>
      <c r="BU803" s="56"/>
      <c r="BV803" s="56"/>
      <c r="BW803" s="56"/>
      <c r="BX803" s="56"/>
      <c r="BY803" s="56"/>
      <c r="BZ803" s="56"/>
      <c r="CA803" s="56"/>
      <c r="CB803" s="56"/>
      <c r="CC803" s="56"/>
      <c r="CD803" s="56"/>
      <c r="CE803" s="56"/>
      <c r="CF803" s="56"/>
      <c r="CG803" s="56"/>
      <c r="CH803" s="56"/>
      <c r="CI803" s="56"/>
    </row>
    <row r="804" spans="2:87" ht="13">
      <c r="B804" s="55"/>
      <c r="C804" s="55"/>
      <c r="D804" s="55"/>
      <c r="BE804" s="56"/>
      <c r="BF804" s="56"/>
      <c r="BG804" s="56"/>
      <c r="BH804" s="56"/>
      <c r="BI804" s="56"/>
      <c r="BJ804" s="56"/>
      <c r="BK804" s="56"/>
      <c r="BL804" s="56"/>
      <c r="BM804" s="56"/>
      <c r="BN804" s="56"/>
      <c r="BO804" s="56"/>
      <c r="BP804" s="56"/>
      <c r="BQ804" s="56"/>
      <c r="BR804" s="56"/>
      <c r="BS804" s="56"/>
      <c r="BT804" s="56"/>
      <c r="BU804" s="56"/>
      <c r="BV804" s="56"/>
      <c r="BW804" s="56"/>
      <c r="BX804" s="56"/>
      <c r="BY804" s="56"/>
      <c r="BZ804" s="56"/>
      <c r="CA804" s="56"/>
      <c r="CB804" s="56"/>
      <c r="CC804" s="56"/>
      <c r="CD804" s="56"/>
      <c r="CE804" s="56"/>
      <c r="CF804" s="56"/>
      <c r="CG804" s="56"/>
      <c r="CH804" s="56"/>
      <c r="CI804" s="56"/>
    </row>
    <row r="805" spans="2:87" ht="13">
      <c r="B805" s="55"/>
      <c r="C805" s="55"/>
      <c r="D805" s="55"/>
      <c r="BE805" s="56"/>
      <c r="BF805" s="56"/>
      <c r="BG805" s="56"/>
      <c r="BH805" s="56"/>
      <c r="BI805" s="56"/>
      <c r="BJ805" s="56"/>
      <c r="BK805" s="56"/>
      <c r="BL805" s="56"/>
      <c r="BM805" s="56"/>
      <c r="BN805" s="56"/>
      <c r="BO805" s="56"/>
      <c r="BP805" s="56"/>
      <c r="BQ805" s="56"/>
      <c r="BR805" s="56"/>
      <c r="BS805" s="56"/>
      <c r="BT805" s="56"/>
      <c r="BU805" s="56"/>
      <c r="BV805" s="56"/>
      <c r="BW805" s="56"/>
      <c r="BX805" s="56"/>
      <c r="BY805" s="56"/>
      <c r="BZ805" s="56"/>
      <c r="CA805" s="56"/>
      <c r="CB805" s="56"/>
      <c r="CC805" s="56"/>
      <c r="CD805" s="56"/>
      <c r="CE805" s="56"/>
      <c r="CF805" s="56"/>
      <c r="CG805" s="56"/>
      <c r="CH805" s="56"/>
      <c r="CI805" s="56"/>
    </row>
    <row r="806" spans="2:87" ht="13">
      <c r="B806" s="55"/>
      <c r="C806" s="55"/>
      <c r="D806" s="55"/>
      <c r="BE806" s="56"/>
      <c r="BF806" s="56"/>
      <c r="BG806" s="56"/>
      <c r="BH806" s="56"/>
      <c r="BI806" s="56"/>
      <c r="BJ806" s="56"/>
      <c r="BK806" s="56"/>
      <c r="BL806" s="56"/>
      <c r="BM806" s="56"/>
      <c r="BN806" s="56"/>
      <c r="BO806" s="56"/>
      <c r="BP806" s="56"/>
      <c r="BQ806" s="56"/>
      <c r="BR806" s="56"/>
      <c r="BS806" s="56"/>
      <c r="BT806" s="56"/>
      <c r="BU806" s="56"/>
      <c r="BV806" s="56"/>
      <c r="BW806" s="56"/>
      <c r="BX806" s="56"/>
      <c r="BY806" s="56"/>
      <c r="BZ806" s="56"/>
      <c r="CA806" s="56"/>
      <c r="CB806" s="56"/>
      <c r="CC806" s="56"/>
      <c r="CD806" s="56"/>
      <c r="CE806" s="56"/>
      <c r="CF806" s="56"/>
      <c r="CG806" s="56"/>
      <c r="CH806" s="56"/>
      <c r="CI806" s="56"/>
    </row>
    <row r="807" spans="2:87" ht="13">
      <c r="B807" s="55"/>
      <c r="C807" s="55"/>
      <c r="D807" s="55"/>
      <c r="BE807" s="56"/>
      <c r="BF807" s="56"/>
      <c r="BG807" s="56"/>
      <c r="BH807" s="56"/>
      <c r="BI807" s="56"/>
      <c r="BJ807" s="56"/>
      <c r="BK807" s="56"/>
      <c r="BL807" s="56"/>
      <c r="BM807" s="56"/>
      <c r="BN807" s="56"/>
      <c r="BO807" s="56"/>
      <c r="BP807" s="56"/>
      <c r="BQ807" s="56"/>
      <c r="BR807" s="56"/>
      <c r="BS807" s="56"/>
      <c r="BT807" s="56"/>
      <c r="BU807" s="56"/>
      <c r="BV807" s="56"/>
      <c r="BW807" s="56"/>
      <c r="BX807" s="56"/>
      <c r="BY807" s="56"/>
      <c r="BZ807" s="56"/>
      <c r="CA807" s="56"/>
      <c r="CB807" s="56"/>
      <c r="CC807" s="56"/>
      <c r="CD807" s="56"/>
      <c r="CE807" s="56"/>
      <c r="CF807" s="56"/>
      <c r="CG807" s="56"/>
      <c r="CH807" s="56"/>
      <c r="CI807" s="56"/>
    </row>
    <row r="808" spans="2:87" ht="13">
      <c r="B808" s="55"/>
      <c r="C808" s="55"/>
      <c r="D808" s="55"/>
      <c r="BE808" s="56"/>
      <c r="BF808" s="56"/>
      <c r="BG808" s="56"/>
      <c r="BH808" s="56"/>
      <c r="BI808" s="56"/>
      <c r="BJ808" s="56"/>
      <c r="BK808" s="56"/>
      <c r="BL808" s="56"/>
      <c r="BM808" s="56"/>
      <c r="BN808" s="56"/>
      <c r="BO808" s="56"/>
      <c r="BP808" s="56"/>
      <c r="BQ808" s="56"/>
      <c r="BR808" s="56"/>
      <c r="BS808" s="56"/>
      <c r="BT808" s="56"/>
      <c r="BU808" s="56"/>
      <c r="BV808" s="56"/>
      <c r="BW808" s="56"/>
      <c r="BX808" s="56"/>
      <c r="BY808" s="56"/>
      <c r="BZ808" s="56"/>
      <c r="CA808" s="56"/>
      <c r="CB808" s="56"/>
      <c r="CC808" s="56"/>
      <c r="CD808" s="56"/>
      <c r="CE808" s="56"/>
      <c r="CF808" s="56"/>
      <c r="CG808" s="56"/>
      <c r="CH808" s="56"/>
      <c r="CI808" s="56"/>
    </row>
    <row r="809" spans="2:87" ht="13">
      <c r="B809" s="55"/>
      <c r="C809" s="55"/>
      <c r="D809" s="55"/>
      <c r="BE809" s="56"/>
      <c r="BF809" s="56"/>
      <c r="BG809" s="56"/>
      <c r="BH809" s="56"/>
      <c r="BI809" s="56"/>
      <c r="BJ809" s="56"/>
      <c r="BK809" s="56"/>
      <c r="BL809" s="56"/>
      <c r="BM809" s="56"/>
      <c r="BN809" s="56"/>
      <c r="BO809" s="56"/>
      <c r="BP809" s="56"/>
      <c r="BQ809" s="56"/>
      <c r="BR809" s="56"/>
      <c r="BS809" s="56"/>
      <c r="BT809" s="56"/>
      <c r="BU809" s="56"/>
      <c r="BV809" s="56"/>
      <c r="BW809" s="56"/>
      <c r="BX809" s="56"/>
      <c r="BY809" s="56"/>
      <c r="BZ809" s="56"/>
      <c r="CA809" s="56"/>
      <c r="CB809" s="56"/>
      <c r="CC809" s="56"/>
      <c r="CD809" s="56"/>
      <c r="CE809" s="56"/>
      <c r="CF809" s="56"/>
      <c r="CG809" s="56"/>
      <c r="CH809" s="56"/>
      <c r="CI809" s="56"/>
    </row>
    <row r="810" spans="2:87" ht="13">
      <c r="B810" s="55"/>
      <c r="C810" s="55"/>
      <c r="D810" s="55"/>
      <c r="BE810" s="56"/>
      <c r="BF810" s="56"/>
      <c r="BG810" s="56"/>
      <c r="BH810" s="56"/>
      <c r="BI810" s="56"/>
      <c r="BJ810" s="56"/>
      <c r="BK810" s="56"/>
      <c r="BL810" s="56"/>
      <c r="BM810" s="56"/>
      <c r="BN810" s="56"/>
      <c r="BO810" s="56"/>
      <c r="BP810" s="56"/>
      <c r="BQ810" s="56"/>
      <c r="BR810" s="56"/>
      <c r="BS810" s="56"/>
      <c r="BT810" s="56"/>
      <c r="BU810" s="56"/>
      <c r="BV810" s="56"/>
      <c r="BW810" s="56"/>
      <c r="BX810" s="56"/>
      <c r="BY810" s="56"/>
      <c r="BZ810" s="56"/>
      <c r="CA810" s="56"/>
      <c r="CB810" s="56"/>
      <c r="CC810" s="56"/>
      <c r="CD810" s="56"/>
      <c r="CE810" s="56"/>
      <c r="CF810" s="56"/>
      <c r="CG810" s="56"/>
      <c r="CH810" s="56"/>
      <c r="CI810" s="56"/>
    </row>
    <row r="811" spans="2:87" ht="13">
      <c r="B811" s="55"/>
      <c r="C811" s="55"/>
      <c r="D811" s="55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  <c r="CB811" s="56"/>
      <c r="CC811" s="56"/>
      <c r="CD811" s="56"/>
      <c r="CE811" s="56"/>
      <c r="CF811" s="56"/>
      <c r="CG811" s="56"/>
      <c r="CH811" s="56"/>
      <c r="CI811" s="56"/>
    </row>
    <row r="812" spans="2:87" ht="13">
      <c r="B812" s="55"/>
      <c r="C812" s="55"/>
      <c r="D812" s="55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56"/>
      <c r="BP812" s="56"/>
      <c r="BQ812" s="56"/>
      <c r="BR812" s="56"/>
      <c r="BS812" s="56"/>
      <c r="BT812" s="56"/>
      <c r="BU812" s="56"/>
      <c r="BV812" s="56"/>
      <c r="BW812" s="56"/>
      <c r="BX812" s="56"/>
      <c r="BY812" s="56"/>
      <c r="BZ812" s="56"/>
      <c r="CA812" s="56"/>
      <c r="CB812" s="56"/>
      <c r="CC812" s="56"/>
      <c r="CD812" s="56"/>
      <c r="CE812" s="56"/>
      <c r="CF812" s="56"/>
      <c r="CG812" s="56"/>
      <c r="CH812" s="56"/>
      <c r="CI812" s="56"/>
    </row>
    <row r="813" spans="2:87" ht="13">
      <c r="B813" s="55"/>
      <c r="C813" s="55"/>
      <c r="D813" s="55"/>
      <c r="BE813" s="56"/>
      <c r="BF813" s="56"/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  <c r="CB813" s="56"/>
      <c r="CC813" s="56"/>
      <c r="CD813" s="56"/>
      <c r="CE813" s="56"/>
      <c r="CF813" s="56"/>
      <c r="CG813" s="56"/>
      <c r="CH813" s="56"/>
      <c r="CI813" s="56"/>
    </row>
    <row r="814" spans="2:87" ht="13">
      <c r="B814" s="55"/>
      <c r="C814" s="55"/>
      <c r="D814" s="55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56"/>
      <c r="BP814" s="56"/>
      <c r="BQ814" s="56"/>
      <c r="BR814" s="56"/>
      <c r="BS814" s="56"/>
      <c r="BT814" s="56"/>
      <c r="BU814" s="56"/>
      <c r="BV814" s="56"/>
      <c r="BW814" s="56"/>
      <c r="BX814" s="56"/>
      <c r="BY814" s="56"/>
      <c r="BZ814" s="56"/>
      <c r="CA814" s="56"/>
      <c r="CB814" s="56"/>
      <c r="CC814" s="56"/>
      <c r="CD814" s="56"/>
      <c r="CE814" s="56"/>
      <c r="CF814" s="56"/>
      <c r="CG814" s="56"/>
      <c r="CH814" s="56"/>
      <c r="CI814" s="56"/>
    </row>
    <row r="815" spans="2:87" ht="13">
      <c r="B815" s="55"/>
      <c r="C815" s="55"/>
      <c r="D815" s="55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56"/>
      <c r="BP815" s="56"/>
      <c r="BQ815" s="56"/>
      <c r="BR815" s="56"/>
      <c r="BS815" s="56"/>
      <c r="BT815" s="56"/>
      <c r="BU815" s="56"/>
      <c r="BV815" s="56"/>
      <c r="BW815" s="56"/>
      <c r="BX815" s="56"/>
      <c r="BY815" s="56"/>
      <c r="BZ815" s="56"/>
      <c r="CA815" s="56"/>
      <c r="CB815" s="56"/>
      <c r="CC815" s="56"/>
      <c r="CD815" s="56"/>
      <c r="CE815" s="56"/>
      <c r="CF815" s="56"/>
      <c r="CG815" s="56"/>
      <c r="CH815" s="56"/>
      <c r="CI815" s="56"/>
    </row>
    <row r="816" spans="2:87" ht="13">
      <c r="B816" s="55"/>
      <c r="C816" s="55"/>
      <c r="D816" s="55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56"/>
      <c r="BP816" s="56"/>
      <c r="BQ816" s="56"/>
      <c r="BR816" s="56"/>
      <c r="BS816" s="56"/>
      <c r="BT816" s="56"/>
      <c r="BU816" s="56"/>
      <c r="BV816" s="56"/>
      <c r="BW816" s="56"/>
      <c r="BX816" s="56"/>
      <c r="BY816" s="56"/>
      <c r="BZ816" s="56"/>
      <c r="CA816" s="56"/>
      <c r="CB816" s="56"/>
      <c r="CC816" s="56"/>
      <c r="CD816" s="56"/>
      <c r="CE816" s="56"/>
      <c r="CF816" s="56"/>
      <c r="CG816" s="56"/>
      <c r="CH816" s="56"/>
      <c r="CI816" s="56"/>
    </row>
    <row r="817" spans="2:87" ht="13">
      <c r="B817" s="55"/>
      <c r="C817" s="55"/>
      <c r="D817" s="55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  <c r="CB817" s="56"/>
      <c r="CC817" s="56"/>
      <c r="CD817" s="56"/>
      <c r="CE817" s="56"/>
      <c r="CF817" s="56"/>
      <c r="CG817" s="56"/>
      <c r="CH817" s="56"/>
      <c r="CI817" s="56"/>
    </row>
    <row r="818" spans="2:87" ht="13">
      <c r="B818" s="55"/>
      <c r="C818" s="55"/>
      <c r="D818" s="55"/>
      <c r="BE818" s="56"/>
      <c r="BF818" s="56"/>
      <c r="BG818" s="56"/>
      <c r="BH818" s="56"/>
      <c r="BI818" s="56"/>
      <c r="BJ818" s="56"/>
      <c r="BK818" s="56"/>
      <c r="BL818" s="56"/>
      <c r="BM818" s="56"/>
      <c r="BN818" s="56"/>
      <c r="BO818" s="56"/>
      <c r="BP818" s="56"/>
      <c r="BQ818" s="56"/>
      <c r="BR818" s="56"/>
      <c r="BS818" s="56"/>
      <c r="BT818" s="56"/>
      <c r="BU818" s="56"/>
      <c r="BV818" s="56"/>
      <c r="BW818" s="56"/>
      <c r="BX818" s="56"/>
      <c r="BY818" s="56"/>
      <c r="BZ818" s="56"/>
      <c r="CA818" s="56"/>
      <c r="CB818" s="56"/>
      <c r="CC818" s="56"/>
      <c r="CD818" s="56"/>
      <c r="CE818" s="56"/>
      <c r="CF818" s="56"/>
      <c r="CG818" s="56"/>
      <c r="CH818" s="56"/>
      <c r="CI818" s="56"/>
    </row>
    <row r="819" spans="2:87" ht="13">
      <c r="B819" s="55"/>
      <c r="C819" s="55"/>
      <c r="D819" s="55"/>
      <c r="BE819" s="56"/>
      <c r="BF819" s="56"/>
      <c r="BG819" s="56"/>
      <c r="BH819" s="56"/>
      <c r="BI819" s="56"/>
      <c r="BJ819" s="56"/>
      <c r="BK819" s="56"/>
      <c r="BL819" s="56"/>
      <c r="BM819" s="56"/>
      <c r="BN819" s="56"/>
      <c r="BO819" s="56"/>
      <c r="BP819" s="56"/>
      <c r="BQ819" s="56"/>
      <c r="BR819" s="56"/>
      <c r="BS819" s="56"/>
      <c r="BT819" s="56"/>
      <c r="BU819" s="56"/>
      <c r="BV819" s="56"/>
      <c r="BW819" s="56"/>
      <c r="BX819" s="56"/>
      <c r="BY819" s="56"/>
      <c r="BZ819" s="56"/>
      <c r="CA819" s="56"/>
      <c r="CB819" s="56"/>
      <c r="CC819" s="56"/>
      <c r="CD819" s="56"/>
      <c r="CE819" s="56"/>
      <c r="CF819" s="56"/>
      <c r="CG819" s="56"/>
      <c r="CH819" s="56"/>
      <c r="CI819" s="56"/>
    </row>
    <row r="820" spans="2:87" ht="13">
      <c r="B820" s="55"/>
      <c r="C820" s="55"/>
      <c r="D820" s="55"/>
      <c r="BE820" s="56"/>
      <c r="BF820" s="56"/>
      <c r="BG820" s="56"/>
      <c r="BH820" s="56"/>
      <c r="BI820" s="56"/>
      <c r="BJ820" s="56"/>
      <c r="BK820" s="56"/>
      <c r="BL820" s="56"/>
      <c r="BM820" s="56"/>
      <c r="BN820" s="56"/>
      <c r="BO820" s="56"/>
      <c r="BP820" s="56"/>
      <c r="BQ820" s="56"/>
      <c r="BR820" s="56"/>
      <c r="BS820" s="56"/>
      <c r="BT820" s="56"/>
      <c r="BU820" s="56"/>
      <c r="BV820" s="56"/>
      <c r="BW820" s="56"/>
      <c r="BX820" s="56"/>
      <c r="BY820" s="56"/>
      <c r="BZ820" s="56"/>
      <c r="CA820" s="56"/>
      <c r="CB820" s="56"/>
      <c r="CC820" s="56"/>
      <c r="CD820" s="56"/>
      <c r="CE820" s="56"/>
      <c r="CF820" s="56"/>
      <c r="CG820" s="56"/>
      <c r="CH820" s="56"/>
      <c r="CI820" s="56"/>
    </row>
    <row r="821" spans="2:87" ht="13">
      <c r="B821" s="55"/>
      <c r="C821" s="55"/>
      <c r="D821" s="55"/>
      <c r="BE821" s="56"/>
      <c r="BF821" s="56"/>
      <c r="BG821" s="56"/>
      <c r="BH821" s="56"/>
      <c r="BI821" s="56"/>
      <c r="BJ821" s="56"/>
      <c r="BK821" s="56"/>
      <c r="BL821" s="56"/>
      <c r="BM821" s="56"/>
      <c r="BN821" s="56"/>
      <c r="BO821" s="56"/>
      <c r="BP821" s="56"/>
      <c r="BQ821" s="56"/>
      <c r="BR821" s="56"/>
      <c r="BS821" s="56"/>
      <c r="BT821" s="56"/>
      <c r="BU821" s="56"/>
      <c r="BV821" s="56"/>
      <c r="BW821" s="56"/>
      <c r="BX821" s="56"/>
      <c r="BY821" s="56"/>
      <c r="BZ821" s="56"/>
      <c r="CA821" s="56"/>
      <c r="CB821" s="56"/>
      <c r="CC821" s="56"/>
      <c r="CD821" s="56"/>
      <c r="CE821" s="56"/>
      <c r="CF821" s="56"/>
      <c r="CG821" s="56"/>
      <c r="CH821" s="56"/>
      <c r="CI821" s="56"/>
    </row>
    <row r="822" spans="2:87" ht="13">
      <c r="B822" s="55"/>
      <c r="C822" s="55"/>
      <c r="D822" s="55"/>
      <c r="BE822" s="56"/>
      <c r="BF822" s="56"/>
      <c r="BG822" s="56"/>
      <c r="BH822" s="56"/>
      <c r="BI822" s="56"/>
      <c r="BJ822" s="56"/>
      <c r="BK822" s="56"/>
      <c r="BL822" s="56"/>
      <c r="BM822" s="56"/>
      <c r="BN822" s="56"/>
      <c r="BO822" s="56"/>
      <c r="BP822" s="56"/>
      <c r="BQ822" s="56"/>
      <c r="BR822" s="56"/>
      <c r="BS822" s="56"/>
      <c r="BT822" s="56"/>
      <c r="BU822" s="56"/>
      <c r="BV822" s="56"/>
      <c r="BW822" s="56"/>
      <c r="BX822" s="56"/>
      <c r="BY822" s="56"/>
      <c r="BZ822" s="56"/>
      <c r="CA822" s="56"/>
      <c r="CB822" s="56"/>
      <c r="CC822" s="56"/>
      <c r="CD822" s="56"/>
      <c r="CE822" s="56"/>
      <c r="CF822" s="56"/>
      <c r="CG822" s="56"/>
      <c r="CH822" s="56"/>
      <c r="CI822" s="56"/>
    </row>
    <row r="823" spans="2:87" ht="13">
      <c r="B823" s="55"/>
      <c r="C823" s="55"/>
      <c r="D823" s="55"/>
      <c r="BE823" s="56"/>
      <c r="BF823" s="56"/>
      <c r="BG823" s="56"/>
      <c r="BH823" s="56"/>
      <c r="BI823" s="56"/>
      <c r="BJ823" s="56"/>
      <c r="BK823" s="56"/>
      <c r="BL823" s="56"/>
      <c r="BM823" s="56"/>
      <c r="BN823" s="56"/>
      <c r="BO823" s="56"/>
      <c r="BP823" s="56"/>
      <c r="BQ823" s="56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  <c r="CB823" s="56"/>
      <c r="CC823" s="56"/>
      <c r="CD823" s="56"/>
      <c r="CE823" s="56"/>
      <c r="CF823" s="56"/>
      <c r="CG823" s="56"/>
      <c r="CH823" s="56"/>
      <c r="CI823" s="56"/>
    </row>
    <row r="824" spans="2:87" ht="13">
      <c r="B824" s="55"/>
      <c r="C824" s="55"/>
      <c r="D824" s="55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  <c r="CB824" s="56"/>
      <c r="CC824" s="56"/>
      <c r="CD824" s="56"/>
      <c r="CE824" s="56"/>
      <c r="CF824" s="56"/>
      <c r="CG824" s="56"/>
      <c r="CH824" s="56"/>
      <c r="CI824" s="56"/>
    </row>
    <row r="825" spans="2:87" ht="13">
      <c r="B825" s="55"/>
      <c r="C825" s="55"/>
      <c r="D825" s="55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  <c r="CB825" s="56"/>
      <c r="CC825" s="56"/>
      <c r="CD825" s="56"/>
      <c r="CE825" s="56"/>
      <c r="CF825" s="56"/>
      <c r="CG825" s="56"/>
      <c r="CH825" s="56"/>
      <c r="CI825" s="56"/>
    </row>
    <row r="826" spans="2:87" ht="13">
      <c r="B826" s="55"/>
      <c r="C826" s="55"/>
      <c r="D826" s="55"/>
      <c r="BE826" s="56"/>
      <c r="BF826" s="56"/>
      <c r="BG826" s="56"/>
      <c r="BH826" s="56"/>
      <c r="BI826" s="56"/>
      <c r="BJ826" s="56"/>
      <c r="BK826" s="56"/>
      <c r="BL826" s="56"/>
      <c r="BM826" s="56"/>
      <c r="BN826" s="56"/>
      <c r="BO826" s="56"/>
      <c r="BP826" s="56"/>
      <c r="BQ826" s="56"/>
      <c r="BR826" s="56"/>
      <c r="BS826" s="56"/>
      <c r="BT826" s="56"/>
      <c r="BU826" s="56"/>
      <c r="BV826" s="56"/>
      <c r="BW826" s="56"/>
      <c r="BX826" s="56"/>
      <c r="BY826" s="56"/>
      <c r="BZ826" s="56"/>
      <c r="CA826" s="56"/>
      <c r="CB826" s="56"/>
      <c r="CC826" s="56"/>
      <c r="CD826" s="56"/>
      <c r="CE826" s="56"/>
      <c r="CF826" s="56"/>
      <c r="CG826" s="56"/>
      <c r="CH826" s="56"/>
      <c r="CI826" s="56"/>
    </row>
    <row r="827" spans="2:87" ht="13">
      <c r="B827" s="55"/>
      <c r="C827" s="55"/>
      <c r="D827" s="55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56"/>
      <c r="BP827" s="56"/>
      <c r="BQ827" s="56"/>
      <c r="BR827" s="56"/>
      <c r="BS827" s="56"/>
      <c r="BT827" s="56"/>
      <c r="BU827" s="56"/>
      <c r="BV827" s="56"/>
      <c r="BW827" s="56"/>
      <c r="BX827" s="56"/>
      <c r="BY827" s="56"/>
      <c r="BZ827" s="56"/>
      <c r="CA827" s="56"/>
      <c r="CB827" s="56"/>
      <c r="CC827" s="56"/>
      <c r="CD827" s="56"/>
      <c r="CE827" s="56"/>
      <c r="CF827" s="56"/>
      <c r="CG827" s="56"/>
      <c r="CH827" s="56"/>
      <c r="CI827" s="56"/>
    </row>
    <row r="828" spans="2:87" ht="13">
      <c r="B828" s="55"/>
      <c r="C828" s="55"/>
      <c r="D828" s="55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</row>
    <row r="829" spans="2:87" ht="13">
      <c r="B829" s="55"/>
      <c r="C829" s="55"/>
      <c r="D829" s="55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</row>
    <row r="830" spans="2:87" ht="13">
      <c r="B830" s="55"/>
      <c r="C830" s="55"/>
      <c r="D830" s="55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</row>
    <row r="831" spans="2:87" ht="13">
      <c r="B831" s="55"/>
      <c r="C831" s="55"/>
      <c r="D831" s="55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</row>
    <row r="832" spans="2:87" ht="13">
      <c r="B832" s="55"/>
      <c r="C832" s="55"/>
      <c r="D832" s="55"/>
      <c r="BE832" s="56"/>
      <c r="BF832" s="56"/>
      <c r="BG832" s="56"/>
      <c r="BH832" s="56"/>
      <c r="BI832" s="56"/>
      <c r="BJ832" s="56"/>
      <c r="BK832" s="56"/>
      <c r="BL832" s="56"/>
      <c r="BM832" s="56"/>
      <c r="BN832" s="56"/>
      <c r="BO832" s="56"/>
      <c r="BP832" s="56"/>
      <c r="BQ832" s="56"/>
      <c r="BR832" s="56"/>
      <c r="BS832" s="56"/>
      <c r="BT832" s="56"/>
      <c r="BU832" s="56"/>
      <c r="BV832" s="56"/>
      <c r="BW832" s="56"/>
      <c r="BX832" s="56"/>
      <c r="BY832" s="56"/>
      <c r="BZ832" s="56"/>
      <c r="CA832" s="56"/>
      <c r="CB832" s="56"/>
      <c r="CC832" s="56"/>
      <c r="CD832" s="56"/>
      <c r="CE832" s="56"/>
      <c r="CF832" s="56"/>
      <c r="CG832" s="56"/>
      <c r="CH832" s="56"/>
      <c r="CI832" s="56"/>
    </row>
    <row r="833" spans="2:87" ht="13">
      <c r="B833" s="55"/>
      <c r="C833" s="55"/>
      <c r="D833" s="55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56"/>
      <c r="BP833" s="56"/>
      <c r="BQ833" s="56"/>
      <c r="BR833" s="56"/>
      <c r="BS833" s="56"/>
      <c r="BT833" s="56"/>
      <c r="BU833" s="56"/>
      <c r="BV833" s="56"/>
      <c r="BW833" s="56"/>
      <c r="BX833" s="56"/>
      <c r="BY833" s="56"/>
      <c r="BZ833" s="56"/>
      <c r="CA833" s="56"/>
      <c r="CB833" s="56"/>
      <c r="CC833" s="56"/>
      <c r="CD833" s="56"/>
      <c r="CE833" s="56"/>
      <c r="CF833" s="56"/>
      <c r="CG833" s="56"/>
      <c r="CH833" s="56"/>
      <c r="CI833" s="56"/>
    </row>
    <row r="834" spans="2:87" ht="13">
      <c r="B834" s="55"/>
      <c r="C834" s="55"/>
      <c r="D834" s="55"/>
      <c r="BE834" s="56"/>
      <c r="BF834" s="56"/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56"/>
      <c r="BS834" s="56"/>
      <c r="BT834" s="56"/>
      <c r="BU834" s="56"/>
      <c r="BV834" s="56"/>
      <c r="BW834" s="56"/>
      <c r="BX834" s="56"/>
      <c r="BY834" s="56"/>
      <c r="BZ834" s="56"/>
      <c r="CA834" s="56"/>
      <c r="CB834" s="56"/>
      <c r="CC834" s="56"/>
      <c r="CD834" s="56"/>
      <c r="CE834" s="56"/>
      <c r="CF834" s="56"/>
      <c r="CG834" s="56"/>
      <c r="CH834" s="56"/>
      <c r="CI834" s="56"/>
    </row>
    <row r="835" spans="2:87" ht="13">
      <c r="B835" s="55"/>
      <c r="C835" s="55"/>
      <c r="D835" s="55"/>
      <c r="BE835" s="56"/>
      <c r="BF835" s="56"/>
      <c r="BG835" s="56"/>
      <c r="BH835" s="56"/>
      <c r="BI835" s="56"/>
      <c r="BJ835" s="56"/>
      <c r="BK835" s="56"/>
      <c r="BL835" s="56"/>
      <c r="BM835" s="56"/>
      <c r="BN835" s="56"/>
      <c r="BO835" s="56"/>
      <c r="BP835" s="56"/>
      <c r="BQ835" s="56"/>
      <c r="BR835" s="56"/>
      <c r="BS835" s="56"/>
      <c r="BT835" s="56"/>
      <c r="BU835" s="56"/>
      <c r="BV835" s="56"/>
      <c r="BW835" s="56"/>
      <c r="BX835" s="56"/>
      <c r="BY835" s="56"/>
      <c r="BZ835" s="56"/>
      <c r="CA835" s="56"/>
      <c r="CB835" s="56"/>
      <c r="CC835" s="56"/>
      <c r="CD835" s="56"/>
      <c r="CE835" s="56"/>
      <c r="CF835" s="56"/>
      <c r="CG835" s="56"/>
      <c r="CH835" s="56"/>
      <c r="CI835" s="56"/>
    </row>
    <row r="836" spans="2:87" ht="13">
      <c r="B836" s="55"/>
      <c r="C836" s="55"/>
      <c r="D836" s="55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</row>
    <row r="837" spans="2:87" ht="13">
      <c r="B837" s="55"/>
      <c r="C837" s="55"/>
      <c r="D837" s="55"/>
      <c r="BE837" s="56"/>
      <c r="BF837" s="56"/>
      <c r="BG837" s="56"/>
      <c r="BH837" s="56"/>
      <c r="BI837" s="56"/>
      <c r="BJ837" s="56"/>
      <c r="BK837" s="56"/>
      <c r="BL837" s="56"/>
      <c r="BM837" s="56"/>
      <c r="BN837" s="56"/>
      <c r="BO837" s="56"/>
      <c r="BP837" s="56"/>
      <c r="BQ837" s="56"/>
      <c r="BR837" s="56"/>
      <c r="BS837" s="56"/>
      <c r="BT837" s="56"/>
      <c r="BU837" s="56"/>
      <c r="BV837" s="56"/>
      <c r="BW837" s="56"/>
      <c r="BX837" s="56"/>
      <c r="BY837" s="56"/>
      <c r="BZ837" s="56"/>
      <c r="CA837" s="56"/>
      <c r="CB837" s="56"/>
      <c r="CC837" s="56"/>
      <c r="CD837" s="56"/>
      <c r="CE837" s="56"/>
      <c r="CF837" s="56"/>
      <c r="CG837" s="56"/>
      <c r="CH837" s="56"/>
      <c r="CI837" s="56"/>
    </row>
    <row r="838" spans="2:87" ht="13">
      <c r="B838" s="55"/>
      <c r="C838" s="55"/>
      <c r="D838" s="55"/>
      <c r="BE838" s="56"/>
      <c r="BF838" s="56"/>
      <c r="BG838" s="56"/>
      <c r="BH838" s="56"/>
      <c r="BI838" s="56"/>
      <c r="BJ838" s="56"/>
      <c r="BK838" s="56"/>
      <c r="BL838" s="56"/>
      <c r="BM838" s="56"/>
      <c r="BN838" s="56"/>
      <c r="BO838" s="56"/>
      <c r="BP838" s="56"/>
      <c r="BQ838" s="56"/>
      <c r="BR838" s="56"/>
      <c r="BS838" s="56"/>
      <c r="BT838" s="56"/>
      <c r="BU838" s="56"/>
      <c r="BV838" s="56"/>
      <c r="BW838" s="56"/>
      <c r="BX838" s="56"/>
      <c r="BY838" s="56"/>
      <c r="BZ838" s="56"/>
      <c r="CA838" s="56"/>
      <c r="CB838" s="56"/>
      <c r="CC838" s="56"/>
      <c r="CD838" s="56"/>
      <c r="CE838" s="56"/>
      <c r="CF838" s="56"/>
      <c r="CG838" s="56"/>
      <c r="CH838" s="56"/>
      <c r="CI838" s="56"/>
    </row>
    <row r="839" spans="2:87" ht="13">
      <c r="B839" s="55"/>
      <c r="C839" s="55"/>
      <c r="D839" s="55"/>
      <c r="BE839" s="56"/>
      <c r="BF839" s="56"/>
      <c r="BG839" s="56"/>
      <c r="BH839" s="56"/>
      <c r="BI839" s="56"/>
      <c r="BJ839" s="56"/>
      <c r="BK839" s="56"/>
      <c r="BL839" s="56"/>
      <c r="BM839" s="56"/>
      <c r="BN839" s="56"/>
      <c r="BO839" s="56"/>
      <c r="BP839" s="56"/>
      <c r="BQ839" s="56"/>
      <c r="BR839" s="56"/>
      <c r="BS839" s="56"/>
      <c r="BT839" s="56"/>
      <c r="BU839" s="56"/>
      <c r="BV839" s="56"/>
      <c r="BW839" s="56"/>
      <c r="BX839" s="56"/>
      <c r="BY839" s="56"/>
      <c r="BZ839" s="56"/>
      <c r="CA839" s="56"/>
      <c r="CB839" s="56"/>
      <c r="CC839" s="56"/>
      <c r="CD839" s="56"/>
      <c r="CE839" s="56"/>
      <c r="CF839" s="56"/>
      <c r="CG839" s="56"/>
      <c r="CH839" s="56"/>
      <c r="CI839" s="56"/>
    </row>
    <row r="840" spans="2:87" ht="13">
      <c r="B840" s="55"/>
      <c r="C840" s="55"/>
      <c r="D840" s="55"/>
      <c r="BE840" s="56"/>
      <c r="BF840" s="56"/>
      <c r="BG840" s="56"/>
      <c r="BH840" s="56"/>
      <c r="BI840" s="56"/>
      <c r="BJ840" s="56"/>
      <c r="BK840" s="56"/>
      <c r="BL840" s="56"/>
      <c r="BM840" s="56"/>
      <c r="BN840" s="56"/>
      <c r="BO840" s="56"/>
      <c r="BP840" s="56"/>
      <c r="BQ840" s="56"/>
      <c r="BR840" s="56"/>
      <c r="BS840" s="56"/>
      <c r="BT840" s="56"/>
      <c r="BU840" s="56"/>
      <c r="BV840" s="56"/>
      <c r="BW840" s="56"/>
      <c r="BX840" s="56"/>
      <c r="BY840" s="56"/>
      <c r="BZ840" s="56"/>
      <c r="CA840" s="56"/>
      <c r="CB840" s="56"/>
      <c r="CC840" s="56"/>
      <c r="CD840" s="56"/>
      <c r="CE840" s="56"/>
      <c r="CF840" s="56"/>
      <c r="CG840" s="56"/>
      <c r="CH840" s="56"/>
      <c r="CI840" s="56"/>
    </row>
    <row r="841" spans="2:87" ht="13">
      <c r="B841" s="55"/>
      <c r="C841" s="55"/>
      <c r="D841" s="55"/>
      <c r="BE841" s="56"/>
      <c r="BF841" s="56"/>
      <c r="BG841" s="56"/>
      <c r="BH841" s="56"/>
      <c r="BI841" s="56"/>
      <c r="BJ841" s="56"/>
      <c r="BK841" s="56"/>
      <c r="BL841" s="56"/>
      <c r="BM841" s="56"/>
      <c r="BN841" s="56"/>
      <c r="BO841" s="56"/>
      <c r="BP841" s="56"/>
      <c r="BQ841" s="56"/>
      <c r="BR841" s="56"/>
      <c r="BS841" s="56"/>
      <c r="BT841" s="56"/>
      <c r="BU841" s="56"/>
      <c r="BV841" s="56"/>
      <c r="BW841" s="56"/>
      <c r="BX841" s="56"/>
      <c r="BY841" s="56"/>
      <c r="BZ841" s="56"/>
      <c r="CA841" s="56"/>
      <c r="CB841" s="56"/>
      <c r="CC841" s="56"/>
      <c r="CD841" s="56"/>
      <c r="CE841" s="56"/>
      <c r="CF841" s="56"/>
      <c r="CG841" s="56"/>
      <c r="CH841" s="56"/>
      <c r="CI841" s="56"/>
    </row>
    <row r="842" spans="2:87" ht="13">
      <c r="B842" s="55"/>
      <c r="C842" s="55"/>
      <c r="D842" s="55"/>
      <c r="BE842" s="56"/>
      <c r="BF842" s="56"/>
      <c r="BG842" s="56"/>
      <c r="BH842" s="56"/>
      <c r="BI842" s="56"/>
      <c r="BJ842" s="56"/>
      <c r="BK842" s="56"/>
      <c r="BL842" s="56"/>
      <c r="BM842" s="56"/>
      <c r="BN842" s="56"/>
      <c r="BO842" s="56"/>
      <c r="BP842" s="56"/>
      <c r="BQ842" s="56"/>
      <c r="BR842" s="56"/>
      <c r="BS842" s="56"/>
      <c r="BT842" s="56"/>
      <c r="BU842" s="56"/>
      <c r="BV842" s="56"/>
      <c r="BW842" s="56"/>
      <c r="BX842" s="56"/>
      <c r="BY842" s="56"/>
      <c r="BZ842" s="56"/>
      <c r="CA842" s="56"/>
      <c r="CB842" s="56"/>
      <c r="CC842" s="56"/>
      <c r="CD842" s="56"/>
      <c r="CE842" s="56"/>
      <c r="CF842" s="56"/>
      <c r="CG842" s="56"/>
      <c r="CH842" s="56"/>
      <c r="CI842" s="56"/>
    </row>
    <row r="843" spans="2:87" ht="13">
      <c r="B843" s="55"/>
      <c r="C843" s="55"/>
      <c r="D843" s="55"/>
      <c r="BE843" s="56"/>
      <c r="BF843" s="56"/>
      <c r="BG843" s="56"/>
      <c r="BH843" s="56"/>
      <c r="BI843" s="56"/>
      <c r="BJ843" s="56"/>
      <c r="BK843" s="56"/>
      <c r="BL843" s="56"/>
      <c r="BM843" s="56"/>
      <c r="BN843" s="56"/>
      <c r="BO843" s="56"/>
      <c r="BP843" s="56"/>
      <c r="BQ843" s="56"/>
      <c r="BR843" s="56"/>
      <c r="BS843" s="56"/>
      <c r="BT843" s="56"/>
      <c r="BU843" s="56"/>
      <c r="BV843" s="56"/>
      <c r="BW843" s="56"/>
      <c r="BX843" s="56"/>
      <c r="BY843" s="56"/>
      <c r="BZ843" s="56"/>
      <c r="CA843" s="56"/>
      <c r="CB843" s="56"/>
      <c r="CC843" s="56"/>
      <c r="CD843" s="56"/>
      <c r="CE843" s="56"/>
      <c r="CF843" s="56"/>
      <c r="CG843" s="56"/>
      <c r="CH843" s="56"/>
      <c r="CI843" s="56"/>
    </row>
    <row r="844" spans="2:87" ht="13">
      <c r="B844" s="55"/>
      <c r="C844" s="55"/>
      <c r="D844" s="55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  <c r="CB844" s="56"/>
      <c r="CC844" s="56"/>
      <c r="CD844" s="56"/>
      <c r="CE844" s="56"/>
      <c r="CF844" s="56"/>
      <c r="CG844" s="56"/>
      <c r="CH844" s="56"/>
      <c r="CI844" s="56"/>
    </row>
    <row r="845" spans="2:87" ht="13">
      <c r="B845" s="55"/>
      <c r="C845" s="55"/>
      <c r="D845" s="55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</row>
    <row r="846" spans="2:87" ht="13">
      <c r="B846" s="55"/>
      <c r="C846" s="55"/>
      <c r="D846" s="55"/>
      <c r="BE846" s="56"/>
      <c r="BF846" s="56"/>
      <c r="BG846" s="56"/>
      <c r="BH846" s="56"/>
      <c r="BI846" s="56"/>
      <c r="BJ846" s="56"/>
      <c r="BK846" s="56"/>
      <c r="BL846" s="56"/>
      <c r="BM846" s="56"/>
      <c r="BN846" s="56"/>
      <c r="BO846" s="56"/>
      <c r="BP846" s="56"/>
      <c r="BQ846" s="56"/>
      <c r="BR846" s="56"/>
      <c r="BS846" s="56"/>
      <c r="BT846" s="56"/>
      <c r="BU846" s="56"/>
      <c r="BV846" s="56"/>
      <c r="BW846" s="56"/>
      <c r="BX846" s="56"/>
      <c r="BY846" s="56"/>
      <c r="BZ846" s="56"/>
      <c r="CA846" s="56"/>
      <c r="CB846" s="56"/>
      <c r="CC846" s="56"/>
      <c r="CD846" s="56"/>
      <c r="CE846" s="56"/>
      <c r="CF846" s="56"/>
      <c r="CG846" s="56"/>
      <c r="CH846" s="56"/>
      <c r="CI846" s="56"/>
    </row>
    <row r="847" spans="2:87" ht="13">
      <c r="B847" s="55"/>
      <c r="C847" s="55"/>
      <c r="D847" s="55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56"/>
      <c r="BP847" s="56"/>
      <c r="BQ847" s="56"/>
      <c r="BR847" s="56"/>
      <c r="BS847" s="56"/>
      <c r="BT847" s="56"/>
      <c r="BU847" s="56"/>
      <c r="BV847" s="56"/>
      <c r="BW847" s="56"/>
      <c r="BX847" s="56"/>
      <c r="BY847" s="56"/>
      <c r="BZ847" s="56"/>
      <c r="CA847" s="56"/>
      <c r="CB847" s="56"/>
      <c r="CC847" s="56"/>
      <c r="CD847" s="56"/>
      <c r="CE847" s="56"/>
      <c r="CF847" s="56"/>
      <c r="CG847" s="56"/>
      <c r="CH847" s="56"/>
      <c r="CI847" s="56"/>
    </row>
    <row r="848" spans="2:87" ht="13">
      <c r="B848" s="55"/>
      <c r="C848" s="55"/>
      <c r="D848" s="55"/>
      <c r="BE848" s="56"/>
      <c r="BF848" s="56"/>
      <c r="BG848" s="56"/>
      <c r="BH848" s="56"/>
      <c r="BI848" s="56"/>
      <c r="BJ848" s="56"/>
      <c r="BK848" s="56"/>
      <c r="BL848" s="56"/>
      <c r="BM848" s="56"/>
      <c r="BN848" s="56"/>
      <c r="BO848" s="56"/>
      <c r="BP848" s="56"/>
      <c r="BQ848" s="56"/>
      <c r="BR848" s="56"/>
      <c r="BS848" s="56"/>
      <c r="BT848" s="56"/>
      <c r="BU848" s="56"/>
      <c r="BV848" s="56"/>
      <c r="BW848" s="56"/>
      <c r="BX848" s="56"/>
      <c r="BY848" s="56"/>
      <c r="BZ848" s="56"/>
      <c r="CA848" s="56"/>
      <c r="CB848" s="56"/>
      <c r="CC848" s="56"/>
      <c r="CD848" s="56"/>
      <c r="CE848" s="56"/>
      <c r="CF848" s="56"/>
      <c r="CG848" s="56"/>
      <c r="CH848" s="56"/>
      <c r="CI848" s="56"/>
    </row>
    <row r="849" spans="2:87" ht="13">
      <c r="B849" s="55"/>
      <c r="C849" s="55"/>
      <c r="D849" s="55"/>
      <c r="BE849" s="56"/>
      <c r="BF849" s="56"/>
      <c r="BG849" s="56"/>
      <c r="BH849" s="56"/>
      <c r="BI849" s="56"/>
      <c r="BJ849" s="56"/>
      <c r="BK849" s="56"/>
      <c r="BL849" s="56"/>
      <c r="BM849" s="56"/>
      <c r="BN849" s="56"/>
      <c r="BO849" s="56"/>
      <c r="BP849" s="56"/>
      <c r="BQ849" s="56"/>
      <c r="BR849" s="56"/>
      <c r="BS849" s="56"/>
      <c r="BT849" s="56"/>
      <c r="BU849" s="56"/>
      <c r="BV849" s="56"/>
      <c r="BW849" s="56"/>
      <c r="BX849" s="56"/>
      <c r="BY849" s="56"/>
      <c r="BZ849" s="56"/>
      <c r="CA849" s="56"/>
      <c r="CB849" s="56"/>
      <c r="CC849" s="56"/>
      <c r="CD849" s="56"/>
      <c r="CE849" s="56"/>
      <c r="CF849" s="56"/>
      <c r="CG849" s="56"/>
      <c r="CH849" s="56"/>
      <c r="CI849" s="56"/>
    </row>
    <row r="850" spans="2:87" ht="13">
      <c r="B850" s="55"/>
      <c r="C850" s="55"/>
      <c r="D850" s="55"/>
      <c r="BE850" s="56"/>
      <c r="BF850" s="56"/>
      <c r="BG850" s="56"/>
      <c r="BH850" s="56"/>
      <c r="BI850" s="56"/>
      <c r="BJ850" s="56"/>
      <c r="BK850" s="56"/>
      <c r="BL850" s="56"/>
      <c r="BM850" s="56"/>
      <c r="BN850" s="56"/>
      <c r="BO850" s="56"/>
      <c r="BP850" s="56"/>
      <c r="BQ850" s="56"/>
      <c r="BR850" s="56"/>
      <c r="BS850" s="56"/>
      <c r="BT850" s="56"/>
      <c r="BU850" s="56"/>
      <c r="BV850" s="56"/>
      <c r="BW850" s="56"/>
      <c r="BX850" s="56"/>
      <c r="BY850" s="56"/>
      <c r="BZ850" s="56"/>
      <c r="CA850" s="56"/>
      <c r="CB850" s="56"/>
      <c r="CC850" s="56"/>
      <c r="CD850" s="56"/>
      <c r="CE850" s="56"/>
      <c r="CF850" s="56"/>
      <c r="CG850" s="56"/>
      <c r="CH850" s="56"/>
      <c r="CI850" s="56"/>
    </row>
    <row r="851" spans="2:87" ht="13">
      <c r="B851" s="55"/>
      <c r="C851" s="55"/>
      <c r="D851" s="55"/>
      <c r="BE851" s="56"/>
      <c r="BF851" s="56"/>
      <c r="BG851" s="56"/>
      <c r="BH851" s="56"/>
      <c r="BI851" s="56"/>
      <c r="BJ851" s="56"/>
      <c r="BK851" s="56"/>
      <c r="BL851" s="56"/>
      <c r="BM851" s="56"/>
      <c r="BN851" s="56"/>
      <c r="BO851" s="56"/>
      <c r="BP851" s="56"/>
      <c r="BQ851" s="56"/>
      <c r="BR851" s="56"/>
      <c r="BS851" s="56"/>
      <c r="BT851" s="56"/>
      <c r="BU851" s="56"/>
      <c r="BV851" s="56"/>
      <c r="BW851" s="56"/>
      <c r="BX851" s="56"/>
      <c r="BY851" s="56"/>
      <c r="BZ851" s="56"/>
      <c r="CA851" s="56"/>
      <c r="CB851" s="56"/>
      <c r="CC851" s="56"/>
      <c r="CD851" s="56"/>
      <c r="CE851" s="56"/>
      <c r="CF851" s="56"/>
      <c r="CG851" s="56"/>
      <c r="CH851" s="56"/>
      <c r="CI851" s="56"/>
    </row>
    <row r="852" spans="2:87" ht="13">
      <c r="B852" s="55"/>
      <c r="C852" s="55"/>
      <c r="D852" s="55"/>
      <c r="BE852" s="56"/>
      <c r="BF852" s="56"/>
      <c r="BG852" s="56"/>
      <c r="BH852" s="56"/>
      <c r="BI852" s="56"/>
      <c r="BJ852" s="56"/>
      <c r="BK852" s="56"/>
      <c r="BL852" s="56"/>
      <c r="BM852" s="56"/>
      <c r="BN852" s="56"/>
      <c r="BO852" s="56"/>
      <c r="BP852" s="56"/>
      <c r="BQ852" s="56"/>
      <c r="BR852" s="56"/>
      <c r="BS852" s="56"/>
      <c r="BT852" s="56"/>
      <c r="BU852" s="56"/>
      <c r="BV852" s="56"/>
      <c r="BW852" s="56"/>
      <c r="BX852" s="56"/>
      <c r="BY852" s="56"/>
      <c r="BZ852" s="56"/>
      <c r="CA852" s="56"/>
      <c r="CB852" s="56"/>
      <c r="CC852" s="56"/>
      <c r="CD852" s="56"/>
      <c r="CE852" s="56"/>
      <c r="CF852" s="56"/>
      <c r="CG852" s="56"/>
      <c r="CH852" s="56"/>
      <c r="CI852" s="56"/>
    </row>
    <row r="853" spans="2:87" ht="13">
      <c r="B853" s="55"/>
      <c r="C853" s="55"/>
      <c r="D853" s="55"/>
      <c r="BE853" s="56"/>
      <c r="BF853" s="56"/>
      <c r="BG853" s="56"/>
      <c r="BH853" s="56"/>
      <c r="BI853" s="56"/>
      <c r="BJ853" s="56"/>
      <c r="BK853" s="56"/>
      <c r="BL853" s="56"/>
      <c r="BM853" s="56"/>
      <c r="BN853" s="56"/>
      <c r="BO853" s="56"/>
      <c r="BP853" s="56"/>
      <c r="BQ853" s="56"/>
      <c r="BR853" s="56"/>
      <c r="BS853" s="56"/>
      <c r="BT853" s="56"/>
      <c r="BU853" s="56"/>
      <c r="BV853" s="56"/>
      <c r="BW853" s="56"/>
      <c r="BX853" s="56"/>
      <c r="BY853" s="56"/>
      <c r="BZ853" s="56"/>
      <c r="CA853" s="56"/>
      <c r="CB853" s="56"/>
      <c r="CC853" s="56"/>
      <c r="CD853" s="56"/>
      <c r="CE853" s="56"/>
      <c r="CF853" s="56"/>
      <c r="CG853" s="56"/>
      <c r="CH853" s="56"/>
      <c r="CI853" s="56"/>
    </row>
    <row r="854" spans="2:87" ht="13">
      <c r="B854" s="55"/>
      <c r="C854" s="55"/>
      <c r="D854" s="55"/>
      <c r="BE854" s="56"/>
      <c r="BF854" s="56"/>
      <c r="BG854" s="56"/>
      <c r="BH854" s="56"/>
      <c r="BI854" s="56"/>
      <c r="BJ854" s="56"/>
      <c r="BK854" s="56"/>
      <c r="BL854" s="56"/>
      <c r="BM854" s="56"/>
      <c r="BN854" s="56"/>
      <c r="BO854" s="56"/>
      <c r="BP854" s="56"/>
      <c r="BQ854" s="56"/>
      <c r="BR854" s="56"/>
      <c r="BS854" s="56"/>
      <c r="BT854" s="56"/>
      <c r="BU854" s="56"/>
      <c r="BV854" s="56"/>
      <c r="BW854" s="56"/>
      <c r="BX854" s="56"/>
      <c r="BY854" s="56"/>
      <c r="BZ854" s="56"/>
      <c r="CA854" s="56"/>
      <c r="CB854" s="56"/>
      <c r="CC854" s="56"/>
      <c r="CD854" s="56"/>
      <c r="CE854" s="56"/>
      <c r="CF854" s="56"/>
      <c r="CG854" s="56"/>
      <c r="CH854" s="56"/>
      <c r="CI854" s="56"/>
    </row>
    <row r="855" spans="2:87" ht="13">
      <c r="B855" s="55"/>
      <c r="C855" s="55"/>
      <c r="D855" s="55"/>
      <c r="BE855" s="56"/>
      <c r="BF855" s="56"/>
      <c r="BG855" s="56"/>
      <c r="BH855" s="56"/>
      <c r="BI855" s="56"/>
      <c r="BJ855" s="56"/>
      <c r="BK855" s="56"/>
      <c r="BL855" s="56"/>
      <c r="BM855" s="56"/>
      <c r="BN855" s="56"/>
      <c r="BO855" s="56"/>
      <c r="BP855" s="56"/>
      <c r="BQ855" s="56"/>
      <c r="BR855" s="56"/>
      <c r="BS855" s="56"/>
      <c r="BT855" s="56"/>
      <c r="BU855" s="56"/>
      <c r="BV855" s="56"/>
      <c r="BW855" s="56"/>
      <c r="BX855" s="56"/>
      <c r="BY855" s="56"/>
      <c r="BZ855" s="56"/>
      <c r="CA855" s="56"/>
      <c r="CB855" s="56"/>
      <c r="CC855" s="56"/>
      <c r="CD855" s="56"/>
      <c r="CE855" s="56"/>
      <c r="CF855" s="56"/>
      <c r="CG855" s="56"/>
      <c r="CH855" s="56"/>
      <c r="CI855" s="56"/>
    </row>
    <row r="856" spans="2:87" ht="13">
      <c r="B856" s="55"/>
      <c r="C856" s="55"/>
      <c r="D856" s="55"/>
      <c r="BE856" s="56"/>
      <c r="BF856" s="56"/>
      <c r="BG856" s="56"/>
      <c r="BH856" s="56"/>
      <c r="BI856" s="56"/>
      <c r="BJ856" s="56"/>
      <c r="BK856" s="56"/>
      <c r="BL856" s="56"/>
      <c r="BM856" s="56"/>
      <c r="BN856" s="56"/>
      <c r="BO856" s="56"/>
      <c r="BP856" s="56"/>
      <c r="BQ856" s="56"/>
      <c r="BR856" s="56"/>
      <c r="BS856" s="56"/>
      <c r="BT856" s="56"/>
      <c r="BU856" s="56"/>
      <c r="BV856" s="56"/>
      <c r="BW856" s="56"/>
      <c r="BX856" s="56"/>
      <c r="BY856" s="56"/>
      <c r="BZ856" s="56"/>
      <c r="CA856" s="56"/>
      <c r="CB856" s="56"/>
      <c r="CC856" s="56"/>
      <c r="CD856" s="56"/>
      <c r="CE856" s="56"/>
      <c r="CF856" s="56"/>
      <c r="CG856" s="56"/>
      <c r="CH856" s="56"/>
      <c r="CI856" s="56"/>
    </row>
    <row r="857" spans="2:87" ht="13">
      <c r="B857" s="55"/>
      <c r="C857" s="55"/>
      <c r="D857" s="55"/>
      <c r="BE857" s="56"/>
      <c r="BF857" s="56"/>
      <c r="BG857" s="56"/>
      <c r="BH857" s="56"/>
      <c r="BI857" s="56"/>
      <c r="BJ857" s="56"/>
      <c r="BK857" s="56"/>
      <c r="BL857" s="56"/>
      <c r="BM857" s="56"/>
      <c r="BN857" s="56"/>
      <c r="BO857" s="56"/>
      <c r="BP857" s="56"/>
      <c r="BQ857" s="56"/>
      <c r="BR857" s="56"/>
      <c r="BS857" s="56"/>
      <c r="BT857" s="56"/>
      <c r="BU857" s="56"/>
      <c r="BV857" s="56"/>
      <c r="BW857" s="56"/>
      <c r="BX857" s="56"/>
      <c r="BY857" s="56"/>
      <c r="BZ857" s="56"/>
      <c r="CA857" s="56"/>
      <c r="CB857" s="56"/>
      <c r="CC857" s="56"/>
      <c r="CD857" s="56"/>
      <c r="CE857" s="56"/>
      <c r="CF857" s="56"/>
      <c r="CG857" s="56"/>
      <c r="CH857" s="56"/>
      <c r="CI857" s="56"/>
    </row>
    <row r="858" spans="2:87" ht="13">
      <c r="B858" s="55"/>
      <c r="C858" s="55"/>
      <c r="D858" s="55"/>
      <c r="BE858" s="56"/>
      <c r="BF858" s="56"/>
      <c r="BG858" s="56"/>
      <c r="BH858" s="56"/>
      <c r="BI858" s="56"/>
      <c r="BJ858" s="56"/>
      <c r="BK858" s="56"/>
      <c r="BL858" s="56"/>
      <c r="BM858" s="56"/>
      <c r="BN858" s="56"/>
      <c r="BO858" s="56"/>
      <c r="BP858" s="56"/>
      <c r="BQ858" s="56"/>
      <c r="BR858" s="56"/>
      <c r="BS858" s="56"/>
      <c r="BT858" s="56"/>
      <c r="BU858" s="56"/>
      <c r="BV858" s="56"/>
      <c r="BW858" s="56"/>
      <c r="BX858" s="56"/>
      <c r="BY858" s="56"/>
      <c r="BZ858" s="56"/>
      <c r="CA858" s="56"/>
      <c r="CB858" s="56"/>
      <c r="CC858" s="56"/>
      <c r="CD858" s="56"/>
      <c r="CE858" s="56"/>
      <c r="CF858" s="56"/>
      <c r="CG858" s="56"/>
      <c r="CH858" s="56"/>
      <c r="CI858" s="56"/>
    </row>
    <row r="859" spans="2:87" ht="13">
      <c r="B859" s="55"/>
      <c r="C859" s="55"/>
      <c r="D859" s="55"/>
      <c r="BE859" s="56"/>
      <c r="BF859" s="56"/>
      <c r="BG859" s="56"/>
      <c r="BH859" s="56"/>
      <c r="BI859" s="56"/>
      <c r="BJ859" s="56"/>
      <c r="BK859" s="56"/>
      <c r="BL859" s="56"/>
      <c r="BM859" s="56"/>
      <c r="BN859" s="56"/>
      <c r="BO859" s="56"/>
      <c r="BP859" s="56"/>
      <c r="BQ859" s="56"/>
      <c r="BR859" s="56"/>
      <c r="BS859" s="56"/>
      <c r="BT859" s="56"/>
      <c r="BU859" s="56"/>
      <c r="BV859" s="56"/>
      <c r="BW859" s="56"/>
      <c r="BX859" s="56"/>
      <c r="BY859" s="56"/>
      <c r="BZ859" s="56"/>
      <c r="CA859" s="56"/>
      <c r="CB859" s="56"/>
      <c r="CC859" s="56"/>
      <c r="CD859" s="56"/>
      <c r="CE859" s="56"/>
      <c r="CF859" s="56"/>
      <c r="CG859" s="56"/>
      <c r="CH859" s="56"/>
      <c r="CI859" s="56"/>
    </row>
    <row r="860" spans="2:87" ht="13">
      <c r="B860" s="55"/>
      <c r="C860" s="55"/>
      <c r="D860" s="55"/>
      <c r="BE860" s="56"/>
      <c r="BF860" s="56"/>
      <c r="BG860" s="56"/>
      <c r="BH860" s="56"/>
      <c r="BI860" s="56"/>
      <c r="BJ860" s="56"/>
      <c r="BK860" s="56"/>
      <c r="BL860" s="56"/>
      <c r="BM860" s="56"/>
      <c r="BN860" s="56"/>
      <c r="BO860" s="56"/>
      <c r="BP860" s="56"/>
      <c r="BQ860" s="56"/>
      <c r="BR860" s="56"/>
      <c r="BS860" s="56"/>
      <c r="BT860" s="56"/>
      <c r="BU860" s="56"/>
      <c r="BV860" s="56"/>
      <c r="BW860" s="56"/>
      <c r="BX860" s="56"/>
      <c r="BY860" s="56"/>
      <c r="BZ860" s="56"/>
      <c r="CA860" s="56"/>
      <c r="CB860" s="56"/>
      <c r="CC860" s="56"/>
      <c r="CD860" s="56"/>
      <c r="CE860" s="56"/>
      <c r="CF860" s="56"/>
      <c r="CG860" s="56"/>
      <c r="CH860" s="56"/>
      <c r="CI860" s="56"/>
    </row>
    <row r="861" spans="2:87" ht="13">
      <c r="B861" s="55"/>
      <c r="C861" s="55"/>
      <c r="D861" s="55"/>
      <c r="BE861" s="56"/>
      <c r="BF861" s="56"/>
      <c r="BG861" s="56"/>
      <c r="BH861" s="56"/>
      <c r="BI861" s="56"/>
      <c r="BJ861" s="56"/>
      <c r="BK861" s="56"/>
      <c r="BL861" s="56"/>
      <c r="BM861" s="56"/>
      <c r="BN861" s="56"/>
      <c r="BO861" s="56"/>
      <c r="BP861" s="56"/>
      <c r="BQ861" s="56"/>
      <c r="BR861" s="56"/>
      <c r="BS861" s="56"/>
      <c r="BT861" s="56"/>
      <c r="BU861" s="56"/>
      <c r="BV861" s="56"/>
      <c r="BW861" s="56"/>
      <c r="BX861" s="56"/>
      <c r="BY861" s="56"/>
      <c r="BZ861" s="56"/>
      <c r="CA861" s="56"/>
      <c r="CB861" s="56"/>
      <c r="CC861" s="56"/>
      <c r="CD861" s="56"/>
      <c r="CE861" s="56"/>
      <c r="CF861" s="56"/>
      <c r="CG861" s="56"/>
      <c r="CH861" s="56"/>
      <c r="CI861" s="56"/>
    </row>
    <row r="862" spans="2:87" ht="13">
      <c r="B862" s="55"/>
      <c r="C862" s="55"/>
      <c r="D862" s="55"/>
      <c r="BE862" s="56"/>
      <c r="BF862" s="56"/>
      <c r="BG862" s="56"/>
      <c r="BH862" s="56"/>
      <c r="BI862" s="56"/>
      <c r="BJ862" s="56"/>
      <c r="BK862" s="56"/>
      <c r="BL862" s="56"/>
      <c r="BM862" s="56"/>
      <c r="BN862" s="56"/>
      <c r="BO862" s="56"/>
      <c r="BP862" s="56"/>
      <c r="BQ862" s="56"/>
      <c r="BR862" s="56"/>
      <c r="BS862" s="56"/>
      <c r="BT862" s="56"/>
      <c r="BU862" s="56"/>
      <c r="BV862" s="56"/>
      <c r="BW862" s="56"/>
      <c r="BX862" s="56"/>
      <c r="BY862" s="56"/>
      <c r="BZ862" s="56"/>
      <c r="CA862" s="56"/>
      <c r="CB862" s="56"/>
      <c r="CC862" s="56"/>
      <c r="CD862" s="56"/>
      <c r="CE862" s="56"/>
      <c r="CF862" s="56"/>
      <c r="CG862" s="56"/>
      <c r="CH862" s="56"/>
      <c r="CI862" s="56"/>
    </row>
    <row r="863" spans="2:87" ht="13">
      <c r="B863" s="55"/>
      <c r="C863" s="55"/>
      <c r="D863" s="55"/>
      <c r="BE863" s="56"/>
      <c r="BF863" s="56"/>
      <c r="BG863" s="56"/>
      <c r="BH863" s="56"/>
      <c r="BI863" s="56"/>
      <c r="BJ863" s="56"/>
      <c r="BK863" s="56"/>
      <c r="BL863" s="56"/>
      <c r="BM863" s="56"/>
      <c r="BN863" s="56"/>
      <c r="BO863" s="56"/>
      <c r="BP863" s="56"/>
      <c r="BQ863" s="56"/>
      <c r="BR863" s="56"/>
      <c r="BS863" s="56"/>
      <c r="BT863" s="56"/>
      <c r="BU863" s="56"/>
      <c r="BV863" s="56"/>
      <c r="BW863" s="56"/>
      <c r="BX863" s="56"/>
      <c r="BY863" s="56"/>
      <c r="BZ863" s="56"/>
      <c r="CA863" s="56"/>
      <c r="CB863" s="56"/>
      <c r="CC863" s="56"/>
      <c r="CD863" s="56"/>
      <c r="CE863" s="56"/>
      <c r="CF863" s="56"/>
      <c r="CG863" s="56"/>
      <c r="CH863" s="56"/>
      <c r="CI863" s="56"/>
    </row>
    <row r="864" spans="2:87" ht="13">
      <c r="B864" s="55"/>
      <c r="C864" s="55"/>
      <c r="D864" s="55"/>
      <c r="BE864" s="56"/>
      <c r="BF864" s="56"/>
      <c r="BG864" s="56"/>
      <c r="BH864" s="56"/>
      <c r="BI864" s="56"/>
      <c r="BJ864" s="56"/>
      <c r="BK864" s="56"/>
      <c r="BL864" s="56"/>
      <c r="BM864" s="56"/>
      <c r="BN864" s="56"/>
      <c r="BO864" s="56"/>
      <c r="BP864" s="56"/>
      <c r="BQ864" s="56"/>
      <c r="BR864" s="56"/>
      <c r="BS864" s="56"/>
      <c r="BT864" s="56"/>
      <c r="BU864" s="56"/>
      <c r="BV864" s="56"/>
      <c r="BW864" s="56"/>
      <c r="BX864" s="56"/>
      <c r="BY864" s="56"/>
      <c r="BZ864" s="56"/>
      <c r="CA864" s="56"/>
      <c r="CB864" s="56"/>
      <c r="CC864" s="56"/>
      <c r="CD864" s="56"/>
      <c r="CE864" s="56"/>
      <c r="CF864" s="56"/>
      <c r="CG864" s="56"/>
      <c r="CH864" s="56"/>
      <c r="CI864" s="56"/>
    </row>
    <row r="865" spans="2:87" ht="13">
      <c r="B865" s="55"/>
      <c r="C865" s="55"/>
      <c r="D865" s="55"/>
      <c r="BE865" s="56"/>
      <c r="BF865" s="56"/>
      <c r="BG865" s="56"/>
      <c r="BH865" s="56"/>
      <c r="BI865" s="56"/>
      <c r="BJ865" s="56"/>
      <c r="BK865" s="56"/>
      <c r="BL865" s="56"/>
      <c r="BM865" s="56"/>
      <c r="BN865" s="56"/>
      <c r="BO865" s="56"/>
      <c r="BP865" s="56"/>
      <c r="BQ865" s="56"/>
      <c r="BR865" s="56"/>
      <c r="BS865" s="56"/>
      <c r="BT865" s="56"/>
      <c r="BU865" s="56"/>
      <c r="BV865" s="56"/>
      <c r="BW865" s="56"/>
      <c r="BX865" s="56"/>
      <c r="BY865" s="56"/>
      <c r="BZ865" s="56"/>
      <c r="CA865" s="56"/>
      <c r="CB865" s="56"/>
      <c r="CC865" s="56"/>
      <c r="CD865" s="56"/>
      <c r="CE865" s="56"/>
      <c r="CF865" s="56"/>
      <c r="CG865" s="56"/>
      <c r="CH865" s="56"/>
      <c r="CI865" s="56"/>
    </row>
    <row r="866" spans="2:87" ht="13">
      <c r="B866" s="55"/>
      <c r="C866" s="55"/>
      <c r="D866" s="55"/>
      <c r="BE866" s="56"/>
      <c r="BF866" s="56"/>
      <c r="BG866" s="56"/>
      <c r="BH866" s="56"/>
      <c r="BI866" s="56"/>
      <c r="BJ866" s="56"/>
      <c r="BK866" s="56"/>
      <c r="BL866" s="56"/>
      <c r="BM866" s="56"/>
      <c r="BN866" s="56"/>
      <c r="BO866" s="56"/>
      <c r="BP866" s="56"/>
      <c r="BQ866" s="56"/>
      <c r="BR866" s="56"/>
      <c r="BS866" s="56"/>
      <c r="BT866" s="56"/>
      <c r="BU866" s="56"/>
      <c r="BV866" s="56"/>
      <c r="BW866" s="56"/>
      <c r="BX866" s="56"/>
      <c r="BY866" s="56"/>
      <c r="BZ866" s="56"/>
      <c r="CA866" s="56"/>
      <c r="CB866" s="56"/>
      <c r="CC866" s="56"/>
      <c r="CD866" s="56"/>
      <c r="CE866" s="56"/>
      <c r="CF866" s="56"/>
      <c r="CG866" s="56"/>
      <c r="CH866" s="56"/>
      <c r="CI866" s="56"/>
    </row>
    <row r="867" spans="2:87" ht="13">
      <c r="B867" s="55"/>
      <c r="C867" s="55"/>
      <c r="D867" s="55"/>
      <c r="BE867" s="56"/>
      <c r="BF867" s="56"/>
      <c r="BG867" s="56"/>
      <c r="BH867" s="56"/>
      <c r="BI867" s="56"/>
      <c r="BJ867" s="56"/>
      <c r="BK867" s="56"/>
      <c r="BL867" s="56"/>
      <c r="BM867" s="56"/>
      <c r="BN867" s="56"/>
      <c r="BO867" s="56"/>
      <c r="BP867" s="56"/>
      <c r="BQ867" s="56"/>
      <c r="BR867" s="56"/>
      <c r="BS867" s="56"/>
      <c r="BT867" s="56"/>
      <c r="BU867" s="56"/>
      <c r="BV867" s="56"/>
      <c r="BW867" s="56"/>
      <c r="BX867" s="56"/>
      <c r="BY867" s="56"/>
      <c r="BZ867" s="56"/>
      <c r="CA867" s="56"/>
      <c r="CB867" s="56"/>
      <c r="CC867" s="56"/>
      <c r="CD867" s="56"/>
      <c r="CE867" s="56"/>
      <c r="CF867" s="56"/>
      <c r="CG867" s="56"/>
      <c r="CH867" s="56"/>
      <c r="CI867" s="56"/>
    </row>
    <row r="868" spans="2:87" ht="13">
      <c r="B868" s="55"/>
      <c r="C868" s="55"/>
      <c r="D868" s="55"/>
      <c r="BE868" s="56"/>
      <c r="BF868" s="56"/>
      <c r="BG868" s="56"/>
      <c r="BH868" s="56"/>
      <c r="BI868" s="56"/>
      <c r="BJ868" s="56"/>
      <c r="BK868" s="56"/>
      <c r="BL868" s="56"/>
      <c r="BM868" s="56"/>
      <c r="BN868" s="56"/>
      <c r="BO868" s="56"/>
      <c r="BP868" s="56"/>
      <c r="BQ868" s="56"/>
      <c r="BR868" s="56"/>
      <c r="BS868" s="56"/>
      <c r="BT868" s="56"/>
      <c r="BU868" s="56"/>
      <c r="BV868" s="56"/>
      <c r="BW868" s="56"/>
      <c r="BX868" s="56"/>
      <c r="BY868" s="56"/>
      <c r="BZ868" s="56"/>
      <c r="CA868" s="56"/>
      <c r="CB868" s="56"/>
      <c r="CC868" s="56"/>
      <c r="CD868" s="56"/>
      <c r="CE868" s="56"/>
      <c r="CF868" s="56"/>
      <c r="CG868" s="56"/>
      <c r="CH868" s="56"/>
      <c r="CI868" s="56"/>
    </row>
    <row r="869" spans="2:87" ht="13">
      <c r="B869" s="55"/>
      <c r="C869" s="55"/>
      <c r="D869" s="55"/>
      <c r="BE869" s="56"/>
      <c r="BF869" s="56"/>
      <c r="BG869" s="56"/>
      <c r="BH869" s="56"/>
      <c r="BI869" s="56"/>
      <c r="BJ869" s="56"/>
      <c r="BK869" s="56"/>
      <c r="BL869" s="56"/>
      <c r="BM869" s="56"/>
      <c r="BN869" s="56"/>
      <c r="BO869" s="56"/>
      <c r="BP869" s="56"/>
      <c r="BQ869" s="56"/>
      <c r="BR869" s="56"/>
      <c r="BS869" s="56"/>
      <c r="BT869" s="56"/>
      <c r="BU869" s="56"/>
      <c r="BV869" s="56"/>
      <c r="BW869" s="56"/>
      <c r="BX869" s="56"/>
      <c r="BY869" s="56"/>
      <c r="BZ869" s="56"/>
      <c r="CA869" s="56"/>
      <c r="CB869" s="56"/>
      <c r="CC869" s="56"/>
      <c r="CD869" s="56"/>
      <c r="CE869" s="56"/>
      <c r="CF869" s="56"/>
      <c r="CG869" s="56"/>
      <c r="CH869" s="56"/>
      <c r="CI869" s="56"/>
    </row>
    <row r="870" spans="2:87" ht="13">
      <c r="B870" s="55"/>
      <c r="C870" s="55"/>
      <c r="D870" s="55"/>
      <c r="BE870" s="56"/>
      <c r="BF870" s="56"/>
      <c r="BG870" s="56"/>
      <c r="BH870" s="56"/>
      <c r="BI870" s="56"/>
      <c r="BJ870" s="56"/>
      <c r="BK870" s="56"/>
      <c r="BL870" s="56"/>
      <c r="BM870" s="56"/>
      <c r="BN870" s="56"/>
      <c r="BO870" s="56"/>
      <c r="BP870" s="56"/>
      <c r="BQ870" s="56"/>
      <c r="BR870" s="56"/>
      <c r="BS870" s="56"/>
      <c r="BT870" s="56"/>
      <c r="BU870" s="56"/>
      <c r="BV870" s="56"/>
      <c r="BW870" s="56"/>
      <c r="BX870" s="56"/>
      <c r="BY870" s="56"/>
      <c r="BZ870" s="56"/>
      <c r="CA870" s="56"/>
      <c r="CB870" s="56"/>
      <c r="CC870" s="56"/>
      <c r="CD870" s="56"/>
      <c r="CE870" s="56"/>
      <c r="CF870" s="56"/>
      <c r="CG870" s="56"/>
      <c r="CH870" s="56"/>
      <c r="CI870" s="56"/>
    </row>
    <row r="871" spans="2:87" ht="13">
      <c r="B871" s="55"/>
      <c r="C871" s="55"/>
      <c r="D871" s="55"/>
      <c r="BE871" s="56"/>
      <c r="BF871" s="56"/>
      <c r="BG871" s="56"/>
      <c r="BH871" s="56"/>
      <c r="BI871" s="56"/>
      <c r="BJ871" s="56"/>
      <c r="BK871" s="56"/>
      <c r="BL871" s="56"/>
      <c r="BM871" s="56"/>
      <c r="BN871" s="56"/>
      <c r="BO871" s="56"/>
      <c r="BP871" s="56"/>
      <c r="BQ871" s="56"/>
      <c r="BR871" s="56"/>
      <c r="BS871" s="56"/>
      <c r="BT871" s="56"/>
      <c r="BU871" s="56"/>
      <c r="BV871" s="56"/>
      <c r="BW871" s="56"/>
      <c r="BX871" s="56"/>
      <c r="BY871" s="56"/>
      <c r="BZ871" s="56"/>
      <c r="CA871" s="56"/>
      <c r="CB871" s="56"/>
      <c r="CC871" s="56"/>
      <c r="CD871" s="56"/>
      <c r="CE871" s="56"/>
      <c r="CF871" s="56"/>
      <c r="CG871" s="56"/>
      <c r="CH871" s="56"/>
      <c r="CI871" s="56"/>
    </row>
    <row r="872" spans="2:87" ht="13">
      <c r="B872" s="55"/>
      <c r="C872" s="55"/>
      <c r="D872" s="55"/>
      <c r="BE872" s="56"/>
      <c r="BF872" s="56"/>
      <c r="BG872" s="56"/>
      <c r="BH872" s="56"/>
      <c r="BI872" s="56"/>
      <c r="BJ872" s="56"/>
      <c r="BK872" s="56"/>
      <c r="BL872" s="56"/>
      <c r="BM872" s="56"/>
      <c r="BN872" s="56"/>
      <c r="BO872" s="56"/>
      <c r="BP872" s="56"/>
      <c r="BQ872" s="56"/>
      <c r="BR872" s="56"/>
      <c r="BS872" s="56"/>
      <c r="BT872" s="56"/>
      <c r="BU872" s="56"/>
      <c r="BV872" s="56"/>
      <c r="BW872" s="56"/>
      <c r="BX872" s="56"/>
      <c r="BY872" s="56"/>
      <c r="BZ872" s="56"/>
      <c r="CA872" s="56"/>
      <c r="CB872" s="56"/>
      <c r="CC872" s="56"/>
      <c r="CD872" s="56"/>
      <c r="CE872" s="56"/>
      <c r="CF872" s="56"/>
      <c r="CG872" s="56"/>
      <c r="CH872" s="56"/>
      <c r="CI872" s="56"/>
    </row>
    <row r="873" spans="2:87" ht="13">
      <c r="B873" s="55"/>
      <c r="C873" s="55"/>
      <c r="D873" s="55"/>
      <c r="BE873" s="56"/>
      <c r="BF873" s="56"/>
      <c r="BG873" s="56"/>
      <c r="BH873" s="56"/>
      <c r="BI873" s="56"/>
      <c r="BJ873" s="56"/>
      <c r="BK873" s="56"/>
      <c r="BL873" s="56"/>
      <c r="BM873" s="56"/>
      <c r="BN873" s="56"/>
      <c r="BO873" s="56"/>
      <c r="BP873" s="56"/>
      <c r="BQ873" s="56"/>
      <c r="BR873" s="56"/>
      <c r="BS873" s="56"/>
      <c r="BT873" s="56"/>
      <c r="BU873" s="56"/>
      <c r="BV873" s="56"/>
      <c r="BW873" s="56"/>
      <c r="BX873" s="56"/>
      <c r="BY873" s="56"/>
      <c r="BZ873" s="56"/>
      <c r="CA873" s="56"/>
      <c r="CB873" s="56"/>
      <c r="CC873" s="56"/>
      <c r="CD873" s="56"/>
      <c r="CE873" s="56"/>
      <c r="CF873" s="56"/>
      <c r="CG873" s="56"/>
      <c r="CH873" s="56"/>
      <c r="CI873" s="56"/>
    </row>
    <row r="874" spans="2:87" ht="13">
      <c r="B874" s="55"/>
      <c r="C874" s="55"/>
      <c r="D874" s="55"/>
      <c r="BE874" s="56"/>
      <c r="BF874" s="56"/>
      <c r="BG874" s="56"/>
      <c r="BH874" s="56"/>
      <c r="BI874" s="56"/>
      <c r="BJ874" s="56"/>
      <c r="BK874" s="56"/>
      <c r="BL874" s="56"/>
      <c r="BM874" s="56"/>
      <c r="BN874" s="56"/>
      <c r="BO874" s="56"/>
      <c r="BP874" s="56"/>
      <c r="BQ874" s="56"/>
      <c r="BR874" s="56"/>
      <c r="BS874" s="56"/>
      <c r="BT874" s="56"/>
      <c r="BU874" s="56"/>
      <c r="BV874" s="56"/>
      <c r="BW874" s="56"/>
      <c r="BX874" s="56"/>
      <c r="BY874" s="56"/>
      <c r="BZ874" s="56"/>
      <c r="CA874" s="56"/>
      <c r="CB874" s="56"/>
      <c r="CC874" s="56"/>
      <c r="CD874" s="56"/>
      <c r="CE874" s="56"/>
      <c r="CF874" s="56"/>
      <c r="CG874" s="56"/>
      <c r="CH874" s="56"/>
      <c r="CI874" s="56"/>
    </row>
    <row r="875" spans="2:87" ht="13">
      <c r="B875" s="55"/>
      <c r="C875" s="55"/>
      <c r="D875" s="55"/>
      <c r="BE875" s="56"/>
      <c r="BF875" s="56"/>
      <c r="BG875" s="56"/>
      <c r="BH875" s="56"/>
      <c r="BI875" s="56"/>
      <c r="BJ875" s="56"/>
      <c r="BK875" s="56"/>
      <c r="BL875" s="56"/>
      <c r="BM875" s="56"/>
      <c r="BN875" s="56"/>
      <c r="BO875" s="56"/>
      <c r="BP875" s="56"/>
      <c r="BQ875" s="56"/>
      <c r="BR875" s="56"/>
      <c r="BS875" s="56"/>
      <c r="BT875" s="56"/>
      <c r="BU875" s="56"/>
      <c r="BV875" s="56"/>
      <c r="BW875" s="56"/>
      <c r="BX875" s="56"/>
      <c r="BY875" s="56"/>
      <c r="BZ875" s="56"/>
      <c r="CA875" s="56"/>
      <c r="CB875" s="56"/>
      <c r="CC875" s="56"/>
      <c r="CD875" s="56"/>
      <c r="CE875" s="56"/>
      <c r="CF875" s="56"/>
      <c r="CG875" s="56"/>
      <c r="CH875" s="56"/>
      <c r="CI875" s="56"/>
    </row>
    <row r="876" spans="2:87" ht="13">
      <c r="B876" s="55"/>
      <c r="C876" s="55"/>
      <c r="D876" s="55"/>
      <c r="BE876" s="56"/>
      <c r="BF876" s="56"/>
      <c r="BG876" s="56"/>
      <c r="BH876" s="56"/>
      <c r="BI876" s="56"/>
      <c r="BJ876" s="56"/>
      <c r="BK876" s="56"/>
      <c r="BL876" s="56"/>
      <c r="BM876" s="56"/>
      <c r="BN876" s="56"/>
      <c r="BO876" s="56"/>
      <c r="BP876" s="56"/>
      <c r="BQ876" s="56"/>
      <c r="BR876" s="56"/>
      <c r="BS876" s="56"/>
      <c r="BT876" s="56"/>
      <c r="BU876" s="56"/>
      <c r="BV876" s="56"/>
      <c r="BW876" s="56"/>
      <c r="BX876" s="56"/>
      <c r="BY876" s="56"/>
      <c r="BZ876" s="56"/>
      <c r="CA876" s="56"/>
      <c r="CB876" s="56"/>
      <c r="CC876" s="56"/>
      <c r="CD876" s="56"/>
      <c r="CE876" s="56"/>
      <c r="CF876" s="56"/>
      <c r="CG876" s="56"/>
      <c r="CH876" s="56"/>
      <c r="CI876" s="56"/>
    </row>
    <row r="877" spans="2:87" ht="13">
      <c r="B877" s="55"/>
      <c r="C877" s="55"/>
      <c r="D877" s="55"/>
      <c r="BE877" s="56"/>
      <c r="BF877" s="56"/>
      <c r="BG877" s="56"/>
      <c r="BH877" s="56"/>
      <c r="BI877" s="56"/>
      <c r="BJ877" s="56"/>
      <c r="BK877" s="56"/>
      <c r="BL877" s="56"/>
      <c r="BM877" s="56"/>
      <c r="BN877" s="56"/>
      <c r="BO877" s="56"/>
      <c r="BP877" s="56"/>
      <c r="BQ877" s="56"/>
      <c r="BR877" s="56"/>
      <c r="BS877" s="56"/>
      <c r="BT877" s="56"/>
      <c r="BU877" s="56"/>
      <c r="BV877" s="56"/>
      <c r="BW877" s="56"/>
      <c r="BX877" s="56"/>
      <c r="BY877" s="56"/>
      <c r="BZ877" s="56"/>
      <c r="CA877" s="56"/>
      <c r="CB877" s="56"/>
      <c r="CC877" s="56"/>
      <c r="CD877" s="56"/>
      <c r="CE877" s="56"/>
      <c r="CF877" s="56"/>
      <c r="CG877" s="56"/>
      <c r="CH877" s="56"/>
      <c r="CI877" s="56"/>
    </row>
    <row r="878" spans="2:87" ht="13">
      <c r="B878" s="55"/>
      <c r="C878" s="55"/>
      <c r="D878" s="55"/>
      <c r="BE878" s="56"/>
      <c r="BF878" s="56"/>
      <c r="BG878" s="56"/>
      <c r="BH878" s="56"/>
      <c r="BI878" s="56"/>
      <c r="BJ878" s="56"/>
      <c r="BK878" s="56"/>
      <c r="BL878" s="56"/>
      <c r="BM878" s="56"/>
      <c r="BN878" s="56"/>
      <c r="BO878" s="56"/>
      <c r="BP878" s="56"/>
      <c r="BQ878" s="56"/>
      <c r="BR878" s="56"/>
      <c r="BS878" s="56"/>
      <c r="BT878" s="56"/>
      <c r="BU878" s="56"/>
      <c r="BV878" s="56"/>
      <c r="BW878" s="56"/>
      <c r="BX878" s="56"/>
      <c r="BY878" s="56"/>
      <c r="BZ878" s="56"/>
      <c r="CA878" s="56"/>
      <c r="CB878" s="56"/>
      <c r="CC878" s="56"/>
      <c r="CD878" s="56"/>
      <c r="CE878" s="56"/>
      <c r="CF878" s="56"/>
      <c r="CG878" s="56"/>
      <c r="CH878" s="56"/>
      <c r="CI878" s="56"/>
    </row>
    <row r="879" spans="2:87" ht="13">
      <c r="B879" s="55"/>
      <c r="C879" s="55"/>
      <c r="D879" s="55"/>
      <c r="BE879" s="56"/>
      <c r="BF879" s="56"/>
      <c r="BG879" s="56"/>
      <c r="BH879" s="56"/>
      <c r="BI879" s="56"/>
      <c r="BJ879" s="56"/>
      <c r="BK879" s="56"/>
      <c r="BL879" s="56"/>
      <c r="BM879" s="56"/>
      <c r="BN879" s="56"/>
      <c r="BO879" s="56"/>
      <c r="BP879" s="56"/>
      <c r="BQ879" s="56"/>
      <c r="BR879" s="56"/>
      <c r="BS879" s="56"/>
      <c r="BT879" s="56"/>
      <c r="BU879" s="56"/>
      <c r="BV879" s="56"/>
      <c r="BW879" s="56"/>
      <c r="BX879" s="56"/>
      <c r="BY879" s="56"/>
      <c r="BZ879" s="56"/>
      <c r="CA879" s="56"/>
      <c r="CB879" s="56"/>
      <c r="CC879" s="56"/>
      <c r="CD879" s="56"/>
      <c r="CE879" s="56"/>
      <c r="CF879" s="56"/>
      <c r="CG879" s="56"/>
      <c r="CH879" s="56"/>
      <c r="CI879" s="56"/>
    </row>
    <row r="880" spans="2:87" ht="13">
      <c r="B880" s="55"/>
      <c r="C880" s="55"/>
      <c r="D880" s="55"/>
      <c r="BE880" s="56"/>
      <c r="BF880" s="56"/>
      <c r="BG880" s="56"/>
      <c r="BH880" s="56"/>
      <c r="BI880" s="56"/>
      <c r="BJ880" s="56"/>
      <c r="BK880" s="56"/>
      <c r="BL880" s="56"/>
      <c r="BM880" s="56"/>
      <c r="BN880" s="56"/>
      <c r="BO880" s="56"/>
      <c r="BP880" s="56"/>
      <c r="BQ880" s="56"/>
      <c r="BR880" s="56"/>
      <c r="BS880" s="56"/>
      <c r="BT880" s="56"/>
      <c r="BU880" s="56"/>
      <c r="BV880" s="56"/>
      <c r="BW880" s="56"/>
      <c r="BX880" s="56"/>
      <c r="BY880" s="56"/>
      <c r="BZ880" s="56"/>
      <c r="CA880" s="56"/>
      <c r="CB880" s="56"/>
      <c r="CC880" s="56"/>
      <c r="CD880" s="56"/>
      <c r="CE880" s="56"/>
      <c r="CF880" s="56"/>
      <c r="CG880" s="56"/>
      <c r="CH880" s="56"/>
      <c r="CI880" s="56"/>
    </row>
    <row r="881" spans="2:87" ht="13">
      <c r="B881" s="55"/>
      <c r="C881" s="55"/>
      <c r="D881" s="55"/>
      <c r="BE881" s="56"/>
      <c r="BF881" s="56"/>
      <c r="BG881" s="56"/>
      <c r="BH881" s="56"/>
      <c r="BI881" s="56"/>
      <c r="BJ881" s="56"/>
      <c r="BK881" s="56"/>
      <c r="BL881" s="56"/>
      <c r="BM881" s="56"/>
      <c r="BN881" s="56"/>
      <c r="BO881" s="56"/>
      <c r="BP881" s="56"/>
      <c r="BQ881" s="56"/>
      <c r="BR881" s="56"/>
      <c r="BS881" s="56"/>
      <c r="BT881" s="56"/>
      <c r="BU881" s="56"/>
      <c r="BV881" s="56"/>
      <c r="BW881" s="56"/>
      <c r="BX881" s="56"/>
      <c r="BY881" s="56"/>
      <c r="BZ881" s="56"/>
      <c r="CA881" s="56"/>
      <c r="CB881" s="56"/>
      <c r="CC881" s="56"/>
      <c r="CD881" s="56"/>
      <c r="CE881" s="56"/>
      <c r="CF881" s="56"/>
      <c r="CG881" s="56"/>
      <c r="CH881" s="56"/>
      <c r="CI881" s="56"/>
    </row>
    <row r="882" spans="2:87" ht="13">
      <c r="B882" s="55"/>
      <c r="C882" s="55"/>
      <c r="D882" s="55"/>
      <c r="BE882" s="56"/>
      <c r="BF882" s="56"/>
      <c r="BG882" s="56"/>
      <c r="BH882" s="56"/>
      <c r="BI882" s="56"/>
      <c r="BJ882" s="56"/>
      <c r="BK882" s="56"/>
      <c r="BL882" s="56"/>
      <c r="BM882" s="56"/>
      <c r="BN882" s="56"/>
      <c r="BO882" s="56"/>
      <c r="BP882" s="56"/>
      <c r="BQ882" s="56"/>
      <c r="BR882" s="56"/>
      <c r="BS882" s="56"/>
      <c r="BT882" s="56"/>
      <c r="BU882" s="56"/>
      <c r="BV882" s="56"/>
      <c r="BW882" s="56"/>
      <c r="BX882" s="56"/>
      <c r="BY882" s="56"/>
      <c r="BZ882" s="56"/>
      <c r="CA882" s="56"/>
      <c r="CB882" s="56"/>
      <c r="CC882" s="56"/>
      <c r="CD882" s="56"/>
      <c r="CE882" s="56"/>
      <c r="CF882" s="56"/>
      <c r="CG882" s="56"/>
      <c r="CH882" s="56"/>
      <c r="CI882" s="56"/>
    </row>
    <row r="883" spans="2:87" ht="13">
      <c r="B883" s="55"/>
      <c r="C883" s="55"/>
      <c r="D883" s="55"/>
      <c r="BE883" s="56"/>
      <c r="BF883" s="56"/>
      <c r="BG883" s="56"/>
      <c r="BH883" s="56"/>
      <c r="BI883" s="56"/>
      <c r="BJ883" s="56"/>
      <c r="BK883" s="56"/>
      <c r="BL883" s="56"/>
      <c r="BM883" s="56"/>
      <c r="BN883" s="56"/>
      <c r="BO883" s="56"/>
      <c r="BP883" s="56"/>
      <c r="BQ883" s="56"/>
      <c r="BR883" s="56"/>
      <c r="BS883" s="56"/>
      <c r="BT883" s="56"/>
      <c r="BU883" s="56"/>
      <c r="BV883" s="56"/>
      <c r="BW883" s="56"/>
      <c r="BX883" s="56"/>
      <c r="BY883" s="56"/>
      <c r="BZ883" s="56"/>
      <c r="CA883" s="56"/>
      <c r="CB883" s="56"/>
      <c r="CC883" s="56"/>
      <c r="CD883" s="56"/>
      <c r="CE883" s="56"/>
      <c r="CF883" s="56"/>
      <c r="CG883" s="56"/>
      <c r="CH883" s="56"/>
      <c r="CI883" s="56"/>
    </row>
    <row r="884" spans="2:87" ht="13">
      <c r="B884" s="55"/>
      <c r="C884" s="55"/>
      <c r="D884" s="55"/>
      <c r="BE884" s="56"/>
      <c r="BF884" s="56"/>
      <c r="BG884" s="56"/>
      <c r="BH884" s="56"/>
      <c r="BI884" s="56"/>
      <c r="BJ884" s="56"/>
      <c r="BK884" s="56"/>
      <c r="BL884" s="56"/>
      <c r="BM884" s="56"/>
      <c r="BN884" s="56"/>
      <c r="BO884" s="56"/>
      <c r="BP884" s="56"/>
      <c r="BQ884" s="56"/>
      <c r="BR884" s="56"/>
      <c r="BS884" s="56"/>
      <c r="BT884" s="56"/>
      <c r="BU884" s="56"/>
      <c r="BV884" s="56"/>
      <c r="BW884" s="56"/>
      <c r="BX884" s="56"/>
      <c r="BY884" s="56"/>
      <c r="BZ884" s="56"/>
      <c r="CA884" s="56"/>
      <c r="CB884" s="56"/>
      <c r="CC884" s="56"/>
      <c r="CD884" s="56"/>
      <c r="CE884" s="56"/>
      <c r="CF884" s="56"/>
      <c r="CG884" s="56"/>
      <c r="CH884" s="56"/>
      <c r="CI884" s="56"/>
    </row>
    <row r="885" spans="2:87" ht="13">
      <c r="B885" s="55"/>
      <c r="C885" s="55"/>
      <c r="D885" s="55"/>
      <c r="BE885" s="56"/>
      <c r="BF885" s="56"/>
      <c r="BG885" s="56"/>
      <c r="BH885" s="56"/>
      <c r="BI885" s="56"/>
      <c r="BJ885" s="56"/>
      <c r="BK885" s="56"/>
      <c r="BL885" s="56"/>
      <c r="BM885" s="56"/>
      <c r="BN885" s="56"/>
      <c r="BO885" s="56"/>
      <c r="BP885" s="56"/>
      <c r="BQ885" s="56"/>
      <c r="BR885" s="56"/>
      <c r="BS885" s="56"/>
      <c r="BT885" s="56"/>
      <c r="BU885" s="56"/>
      <c r="BV885" s="56"/>
      <c r="BW885" s="56"/>
      <c r="BX885" s="56"/>
      <c r="BY885" s="56"/>
      <c r="BZ885" s="56"/>
      <c r="CA885" s="56"/>
      <c r="CB885" s="56"/>
      <c r="CC885" s="56"/>
      <c r="CD885" s="56"/>
      <c r="CE885" s="56"/>
      <c r="CF885" s="56"/>
      <c r="CG885" s="56"/>
      <c r="CH885" s="56"/>
      <c r="CI885" s="56"/>
    </row>
    <row r="886" spans="2:87" ht="13">
      <c r="B886" s="55"/>
      <c r="C886" s="55"/>
      <c r="D886" s="55"/>
      <c r="BE886" s="56"/>
      <c r="BF886" s="56"/>
      <c r="BG886" s="56"/>
      <c r="BH886" s="56"/>
      <c r="BI886" s="56"/>
      <c r="BJ886" s="56"/>
      <c r="BK886" s="56"/>
      <c r="BL886" s="56"/>
      <c r="BM886" s="56"/>
      <c r="BN886" s="56"/>
      <c r="BO886" s="56"/>
      <c r="BP886" s="56"/>
      <c r="BQ886" s="56"/>
      <c r="BR886" s="56"/>
      <c r="BS886" s="56"/>
      <c r="BT886" s="56"/>
      <c r="BU886" s="56"/>
      <c r="BV886" s="56"/>
      <c r="BW886" s="56"/>
      <c r="BX886" s="56"/>
      <c r="BY886" s="56"/>
      <c r="BZ886" s="56"/>
      <c r="CA886" s="56"/>
      <c r="CB886" s="56"/>
      <c r="CC886" s="56"/>
      <c r="CD886" s="56"/>
      <c r="CE886" s="56"/>
      <c r="CF886" s="56"/>
      <c r="CG886" s="56"/>
      <c r="CH886" s="56"/>
      <c r="CI886" s="56"/>
    </row>
    <row r="887" spans="2:87" ht="13">
      <c r="B887" s="55"/>
      <c r="C887" s="55"/>
      <c r="D887" s="55"/>
      <c r="BE887" s="56"/>
      <c r="BF887" s="56"/>
      <c r="BG887" s="56"/>
      <c r="BH887" s="56"/>
      <c r="BI887" s="56"/>
      <c r="BJ887" s="56"/>
      <c r="BK887" s="56"/>
      <c r="BL887" s="56"/>
      <c r="BM887" s="56"/>
      <c r="BN887" s="56"/>
      <c r="BO887" s="56"/>
      <c r="BP887" s="56"/>
      <c r="BQ887" s="56"/>
      <c r="BR887" s="56"/>
      <c r="BS887" s="56"/>
      <c r="BT887" s="56"/>
      <c r="BU887" s="56"/>
      <c r="BV887" s="56"/>
      <c r="BW887" s="56"/>
      <c r="BX887" s="56"/>
      <c r="BY887" s="56"/>
      <c r="BZ887" s="56"/>
      <c r="CA887" s="56"/>
      <c r="CB887" s="56"/>
      <c r="CC887" s="56"/>
      <c r="CD887" s="56"/>
      <c r="CE887" s="56"/>
      <c r="CF887" s="56"/>
      <c r="CG887" s="56"/>
      <c r="CH887" s="56"/>
      <c r="CI887" s="56"/>
    </row>
    <row r="888" spans="2:87" ht="13">
      <c r="B888" s="55"/>
      <c r="C888" s="55"/>
      <c r="D888" s="55"/>
      <c r="BE888" s="56"/>
      <c r="BF888" s="56"/>
      <c r="BG888" s="56"/>
      <c r="BH888" s="56"/>
      <c r="BI888" s="56"/>
      <c r="BJ888" s="56"/>
      <c r="BK888" s="56"/>
      <c r="BL888" s="56"/>
      <c r="BM888" s="56"/>
      <c r="BN888" s="56"/>
      <c r="BO888" s="56"/>
      <c r="BP888" s="56"/>
      <c r="BQ888" s="56"/>
      <c r="BR888" s="56"/>
      <c r="BS888" s="56"/>
      <c r="BT888" s="56"/>
      <c r="BU888" s="56"/>
      <c r="BV888" s="56"/>
      <c r="BW888" s="56"/>
      <c r="BX888" s="56"/>
      <c r="BY888" s="56"/>
      <c r="BZ888" s="56"/>
      <c r="CA888" s="56"/>
      <c r="CB888" s="56"/>
      <c r="CC888" s="56"/>
      <c r="CD888" s="56"/>
      <c r="CE888" s="56"/>
      <c r="CF888" s="56"/>
      <c r="CG888" s="56"/>
      <c r="CH888" s="56"/>
      <c r="CI888" s="56"/>
    </row>
    <row r="889" spans="2:87" ht="13">
      <c r="B889" s="55"/>
      <c r="C889" s="55"/>
      <c r="D889" s="55"/>
      <c r="BE889" s="56"/>
      <c r="BF889" s="56"/>
      <c r="BG889" s="56"/>
      <c r="BH889" s="56"/>
      <c r="BI889" s="56"/>
      <c r="BJ889" s="56"/>
      <c r="BK889" s="56"/>
      <c r="BL889" s="56"/>
      <c r="BM889" s="56"/>
      <c r="BN889" s="56"/>
      <c r="BO889" s="56"/>
      <c r="BP889" s="56"/>
      <c r="BQ889" s="56"/>
      <c r="BR889" s="56"/>
      <c r="BS889" s="56"/>
      <c r="BT889" s="56"/>
      <c r="BU889" s="56"/>
      <c r="BV889" s="56"/>
      <c r="BW889" s="56"/>
      <c r="BX889" s="56"/>
      <c r="BY889" s="56"/>
      <c r="BZ889" s="56"/>
      <c r="CA889" s="56"/>
      <c r="CB889" s="56"/>
      <c r="CC889" s="56"/>
      <c r="CD889" s="56"/>
      <c r="CE889" s="56"/>
      <c r="CF889" s="56"/>
      <c r="CG889" s="56"/>
      <c r="CH889" s="56"/>
      <c r="CI889" s="56"/>
    </row>
    <row r="890" spans="2:87" ht="13">
      <c r="B890" s="55"/>
      <c r="C890" s="55"/>
      <c r="D890" s="55"/>
      <c r="BE890" s="56"/>
      <c r="BF890" s="56"/>
      <c r="BG890" s="56"/>
      <c r="BH890" s="56"/>
      <c r="BI890" s="56"/>
      <c r="BJ890" s="56"/>
      <c r="BK890" s="56"/>
      <c r="BL890" s="56"/>
      <c r="BM890" s="56"/>
      <c r="BN890" s="56"/>
      <c r="BO890" s="56"/>
      <c r="BP890" s="56"/>
      <c r="BQ890" s="56"/>
      <c r="BR890" s="56"/>
      <c r="BS890" s="56"/>
      <c r="BT890" s="56"/>
      <c r="BU890" s="56"/>
      <c r="BV890" s="56"/>
      <c r="BW890" s="56"/>
      <c r="BX890" s="56"/>
      <c r="BY890" s="56"/>
      <c r="BZ890" s="56"/>
      <c r="CA890" s="56"/>
      <c r="CB890" s="56"/>
      <c r="CC890" s="56"/>
      <c r="CD890" s="56"/>
      <c r="CE890" s="56"/>
      <c r="CF890" s="56"/>
      <c r="CG890" s="56"/>
      <c r="CH890" s="56"/>
      <c r="CI890" s="56"/>
    </row>
    <row r="891" spans="2:87" ht="13">
      <c r="B891" s="55"/>
      <c r="C891" s="55"/>
      <c r="D891" s="55"/>
      <c r="BE891" s="56"/>
      <c r="BF891" s="56"/>
      <c r="BG891" s="56"/>
      <c r="BH891" s="56"/>
      <c r="BI891" s="56"/>
      <c r="BJ891" s="56"/>
      <c r="BK891" s="56"/>
      <c r="BL891" s="56"/>
      <c r="BM891" s="56"/>
      <c r="BN891" s="56"/>
      <c r="BO891" s="56"/>
      <c r="BP891" s="56"/>
      <c r="BQ891" s="56"/>
      <c r="BR891" s="56"/>
      <c r="BS891" s="56"/>
      <c r="BT891" s="56"/>
      <c r="BU891" s="56"/>
      <c r="BV891" s="56"/>
      <c r="BW891" s="56"/>
      <c r="BX891" s="56"/>
      <c r="BY891" s="56"/>
      <c r="BZ891" s="56"/>
      <c r="CA891" s="56"/>
      <c r="CB891" s="56"/>
      <c r="CC891" s="56"/>
      <c r="CD891" s="56"/>
      <c r="CE891" s="56"/>
      <c r="CF891" s="56"/>
      <c r="CG891" s="56"/>
      <c r="CH891" s="56"/>
      <c r="CI891" s="56"/>
    </row>
    <row r="892" spans="2:87" ht="13">
      <c r="B892" s="55"/>
      <c r="C892" s="55"/>
      <c r="D892" s="55"/>
      <c r="BE892" s="56"/>
      <c r="BF892" s="56"/>
      <c r="BG892" s="56"/>
      <c r="BH892" s="56"/>
      <c r="BI892" s="56"/>
      <c r="BJ892" s="56"/>
      <c r="BK892" s="56"/>
      <c r="BL892" s="56"/>
      <c r="BM892" s="56"/>
      <c r="BN892" s="56"/>
      <c r="BO892" s="56"/>
      <c r="BP892" s="56"/>
      <c r="BQ892" s="56"/>
      <c r="BR892" s="56"/>
      <c r="BS892" s="56"/>
      <c r="BT892" s="56"/>
      <c r="BU892" s="56"/>
      <c r="BV892" s="56"/>
      <c r="BW892" s="56"/>
      <c r="BX892" s="56"/>
      <c r="BY892" s="56"/>
      <c r="BZ892" s="56"/>
      <c r="CA892" s="56"/>
      <c r="CB892" s="56"/>
      <c r="CC892" s="56"/>
      <c r="CD892" s="56"/>
      <c r="CE892" s="56"/>
      <c r="CF892" s="56"/>
      <c r="CG892" s="56"/>
      <c r="CH892" s="56"/>
      <c r="CI892" s="56"/>
    </row>
    <row r="893" spans="2:87" ht="13">
      <c r="B893" s="55"/>
      <c r="C893" s="55"/>
      <c r="D893" s="55"/>
      <c r="BE893" s="56"/>
      <c r="BF893" s="56"/>
      <c r="BG893" s="56"/>
      <c r="BH893" s="56"/>
      <c r="BI893" s="56"/>
      <c r="BJ893" s="56"/>
      <c r="BK893" s="56"/>
      <c r="BL893" s="56"/>
      <c r="BM893" s="56"/>
      <c r="BN893" s="56"/>
      <c r="BO893" s="56"/>
      <c r="BP893" s="56"/>
      <c r="BQ893" s="56"/>
      <c r="BR893" s="56"/>
      <c r="BS893" s="56"/>
      <c r="BT893" s="56"/>
      <c r="BU893" s="56"/>
      <c r="BV893" s="56"/>
      <c r="BW893" s="56"/>
      <c r="BX893" s="56"/>
      <c r="BY893" s="56"/>
      <c r="BZ893" s="56"/>
      <c r="CA893" s="56"/>
      <c r="CB893" s="56"/>
      <c r="CC893" s="56"/>
      <c r="CD893" s="56"/>
      <c r="CE893" s="56"/>
      <c r="CF893" s="56"/>
      <c r="CG893" s="56"/>
      <c r="CH893" s="56"/>
      <c r="CI893" s="56"/>
    </row>
    <row r="894" spans="2:87" ht="13">
      <c r="B894" s="55"/>
      <c r="C894" s="55"/>
      <c r="D894" s="55"/>
      <c r="BE894" s="56"/>
      <c r="BF894" s="56"/>
      <c r="BG894" s="56"/>
      <c r="BH894" s="56"/>
      <c r="BI894" s="56"/>
      <c r="BJ894" s="56"/>
      <c r="BK894" s="56"/>
      <c r="BL894" s="56"/>
      <c r="BM894" s="56"/>
      <c r="BN894" s="56"/>
      <c r="BO894" s="56"/>
      <c r="BP894" s="56"/>
      <c r="BQ894" s="56"/>
      <c r="BR894" s="56"/>
      <c r="BS894" s="56"/>
      <c r="BT894" s="56"/>
      <c r="BU894" s="56"/>
      <c r="BV894" s="56"/>
      <c r="BW894" s="56"/>
      <c r="BX894" s="56"/>
      <c r="BY894" s="56"/>
      <c r="BZ894" s="56"/>
      <c r="CA894" s="56"/>
      <c r="CB894" s="56"/>
      <c r="CC894" s="56"/>
      <c r="CD894" s="56"/>
      <c r="CE894" s="56"/>
      <c r="CF894" s="56"/>
      <c r="CG894" s="56"/>
      <c r="CH894" s="56"/>
      <c r="CI894" s="56"/>
    </row>
    <row r="895" spans="2:87" ht="13">
      <c r="B895" s="55"/>
      <c r="C895" s="55"/>
      <c r="D895" s="55"/>
      <c r="BE895" s="56"/>
      <c r="BF895" s="56"/>
      <c r="BG895" s="56"/>
      <c r="BH895" s="56"/>
      <c r="BI895" s="56"/>
      <c r="BJ895" s="56"/>
      <c r="BK895" s="56"/>
      <c r="BL895" s="56"/>
      <c r="BM895" s="56"/>
      <c r="BN895" s="56"/>
      <c r="BO895" s="56"/>
      <c r="BP895" s="56"/>
      <c r="BQ895" s="56"/>
      <c r="BR895" s="56"/>
      <c r="BS895" s="56"/>
      <c r="BT895" s="56"/>
      <c r="BU895" s="56"/>
      <c r="BV895" s="56"/>
      <c r="BW895" s="56"/>
      <c r="BX895" s="56"/>
      <c r="BY895" s="56"/>
      <c r="BZ895" s="56"/>
      <c r="CA895" s="56"/>
      <c r="CB895" s="56"/>
      <c r="CC895" s="56"/>
      <c r="CD895" s="56"/>
      <c r="CE895" s="56"/>
      <c r="CF895" s="56"/>
      <c r="CG895" s="56"/>
      <c r="CH895" s="56"/>
      <c r="CI895" s="56"/>
    </row>
    <row r="896" spans="2:87" ht="13">
      <c r="B896" s="55"/>
      <c r="C896" s="55"/>
      <c r="D896" s="55"/>
      <c r="BE896" s="56"/>
      <c r="BF896" s="56"/>
      <c r="BG896" s="56"/>
      <c r="BH896" s="56"/>
      <c r="BI896" s="56"/>
      <c r="BJ896" s="56"/>
      <c r="BK896" s="56"/>
      <c r="BL896" s="56"/>
      <c r="BM896" s="56"/>
      <c r="BN896" s="56"/>
      <c r="BO896" s="56"/>
      <c r="BP896" s="56"/>
      <c r="BQ896" s="56"/>
      <c r="BR896" s="56"/>
      <c r="BS896" s="56"/>
      <c r="BT896" s="56"/>
      <c r="BU896" s="56"/>
      <c r="BV896" s="56"/>
      <c r="BW896" s="56"/>
      <c r="BX896" s="56"/>
      <c r="BY896" s="56"/>
      <c r="BZ896" s="56"/>
      <c r="CA896" s="56"/>
      <c r="CB896" s="56"/>
      <c r="CC896" s="56"/>
      <c r="CD896" s="56"/>
      <c r="CE896" s="56"/>
      <c r="CF896" s="56"/>
      <c r="CG896" s="56"/>
      <c r="CH896" s="56"/>
      <c r="CI896" s="56"/>
    </row>
    <row r="897" spans="2:87" ht="13">
      <c r="B897" s="55"/>
      <c r="C897" s="55"/>
      <c r="D897" s="55"/>
      <c r="BE897" s="56"/>
      <c r="BF897" s="56"/>
      <c r="BG897" s="56"/>
      <c r="BH897" s="56"/>
      <c r="BI897" s="56"/>
      <c r="BJ897" s="56"/>
      <c r="BK897" s="56"/>
      <c r="BL897" s="56"/>
      <c r="BM897" s="56"/>
      <c r="BN897" s="56"/>
      <c r="BO897" s="56"/>
      <c r="BP897" s="56"/>
      <c r="BQ897" s="56"/>
      <c r="BR897" s="56"/>
      <c r="BS897" s="56"/>
      <c r="BT897" s="56"/>
      <c r="BU897" s="56"/>
      <c r="BV897" s="56"/>
      <c r="BW897" s="56"/>
      <c r="BX897" s="56"/>
      <c r="BY897" s="56"/>
      <c r="BZ897" s="56"/>
      <c r="CA897" s="56"/>
      <c r="CB897" s="56"/>
      <c r="CC897" s="56"/>
      <c r="CD897" s="56"/>
      <c r="CE897" s="56"/>
      <c r="CF897" s="56"/>
      <c r="CG897" s="56"/>
      <c r="CH897" s="56"/>
      <c r="CI897" s="56"/>
    </row>
    <row r="898" spans="2:87" ht="13">
      <c r="B898" s="55"/>
      <c r="C898" s="55"/>
      <c r="D898" s="55"/>
      <c r="BE898" s="56"/>
      <c r="BF898" s="56"/>
      <c r="BG898" s="56"/>
      <c r="BH898" s="56"/>
      <c r="BI898" s="56"/>
      <c r="BJ898" s="56"/>
      <c r="BK898" s="56"/>
      <c r="BL898" s="56"/>
      <c r="BM898" s="56"/>
      <c r="BN898" s="56"/>
      <c r="BO898" s="56"/>
      <c r="BP898" s="56"/>
      <c r="BQ898" s="56"/>
      <c r="BR898" s="56"/>
      <c r="BS898" s="56"/>
      <c r="BT898" s="56"/>
      <c r="BU898" s="56"/>
      <c r="BV898" s="56"/>
      <c r="BW898" s="56"/>
      <c r="BX898" s="56"/>
      <c r="BY898" s="56"/>
      <c r="BZ898" s="56"/>
      <c r="CA898" s="56"/>
      <c r="CB898" s="56"/>
      <c r="CC898" s="56"/>
      <c r="CD898" s="56"/>
      <c r="CE898" s="56"/>
      <c r="CF898" s="56"/>
      <c r="CG898" s="56"/>
      <c r="CH898" s="56"/>
      <c r="CI898" s="56"/>
    </row>
    <row r="899" spans="2:87" ht="13">
      <c r="B899" s="55"/>
      <c r="C899" s="55"/>
      <c r="D899" s="55"/>
      <c r="BE899" s="56"/>
      <c r="BF899" s="56"/>
      <c r="BG899" s="56"/>
      <c r="BH899" s="56"/>
      <c r="BI899" s="56"/>
      <c r="BJ899" s="56"/>
      <c r="BK899" s="56"/>
      <c r="BL899" s="56"/>
      <c r="BM899" s="56"/>
      <c r="BN899" s="56"/>
      <c r="BO899" s="56"/>
      <c r="BP899" s="56"/>
      <c r="BQ899" s="56"/>
      <c r="BR899" s="56"/>
      <c r="BS899" s="56"/>
      <c r="BT899" s="56"/>
      <c r="BU899" s="56"/>
      <c r="BV899" s="56"/>
      <c r="BW899" s="56"/>
      <c r="BX899" s="56"/>
      <c r="BY899" s="56"/>
      <c r="BZ899" s="56"/>
      <c r="CA899" s="56"/>
      <c r="CB899" s="56"/>
      <c r="CC899" s="56"/>
      <c r="CD899" s="56"/>
      <c r="CE899" s="56"/>
      <c r="CF899" s="56"/>
      <c r="CG899" s="56"/>
      <c r="CH899" s="56"/>
      <c r="CI899" s="56"/>
    </row>
    <row r="900" spans="2:87" ht="13">
      <c r="B900" s="55"/>
      <c r="C900" s="55"/>
      <c r="D900" s="55"/>
      <c r="BE900" s="56"/>
      <c r="BF900" s="56"/>
      <c r="BG900" s="56"/>
      <c r="BH900" s="56"/>
      <c r="BI900" s="56"/>
      <c r="BJ900" s="56"/>
      <c r="BK900" s="56"/>
      <c r="BL900" s="56"/>
      <c r="BM900" s="56"/>
      <c r="BN900" s="56"/>
      <c r="BO900" s="56"/>
      <c r="BP900" s="56"/>
      <c r="BQ900" s="56"/>
      <c r="BR900" s="56"/>
      <c r="BS900" s="56"/>
      <c r="BT900" s="56"/>
      <c r="BU900" s="56"/>
      <c r="BV900" s="56"/>
      <c r="BW900" s="56"/>
      <c r="BX900" s="56"/>
      <c r="BY900" s="56"/>
      <c r="BZ900" s="56"/>
      <c r="CA900" s="56"/>
      <c r="CB900" s="56"/>
      <c r="CC900" s="56"/>
      <c r="CD900" s="56"/>
      <c r="CE900" s="56"/>
      <c r="CF900" s="56"/>
      <c r="CG900" s="56"/>
      <c r="CH900" s="56"/>
      <c r="CI900" s="56"/>
    </row>
    <row r="901" spans="2:87" ht="13">
      <c r="B901" s="55"/>
      <c r="C901" s="55"/>
      <c r="D901" s="55"/>
      <c r="BE901" s="56"/>
      <c r="BF901" s="56"/>
      <c r="BG901" s="56"/>
      <c r="BH901" s="56"/>
      <c r="BI901" s="56"/>
      <c r="BJ901" s="56"/>
      <c r="BK901" s="56"/>
      <c r="BL901" s="56"/>
      <c r="BM901" s="56"/>
      <c r="BN901" s="56"/>
      <c r="BO901" s="56"/>
      <c r="BP901" s="56"/>
      <c r="BQ901" s="56"/>
      <c r="BR901" s="56"/>
      <c r="BS901" s="56"/>
      <c r="BT901" s="56"/>
      <c r="BU901" s="56"/>
      <c r="BV901" s="56"/>
      <c r="BW901" s="56"/>
      <c r="BX901" s="56"/>
      <c r="BY901" s="56"/>
      <c r="BZ901" s="56"/>
      <c r="CA901" s="56"/>
      <c r="CB901" s="56"/>
      <c r="CC901" s="56"/>
      <c r="CD901" s="56"/>
      <c r="CE901" s="56"/>
      <c r="CF901" s="56"/>
      <c r="CG901" s="56"/>
      <c r="CH901" s="56"/>
      <c r="CI901" s="56"/>
    </row>
    <row r="902" spans="2:87" ht="13">
      <c r="B902" s="55"/>
      <c r="C902" s="55"/>
      <c r="D902" s="55"/>
      <c r="BE902" s="56"/>
      <c r="BF902" s="56"/>
      <c r="BG902" s="56"/>
      <c r="BH902" s="56"/>
      <c r="BI902" s="56"/>
      <c r="BJ902" s="56"/>
      <c r="BK902" s="56"/>
      <c r="BL902" s="56"/>
      <c r="BM902" s="56"/>
      <c r="BN902" s="56"/>
      <c r="BO902" s="56"/>
      <c r="BP902" s="56"/>
      <c r="BQ902" s="56"/>
      <c r="BR902" s="56"/>
      <c r="BS902" s="56"/>
      <c r="BT902" s="56"/>
      <c r="BU902" s="56"/>
      <c r="BV902" s="56"/>
      <c r="BW902" s="56"/>
      <c r="BX902" s="56"/>
      <c r="BY902" s="56"/>
      <c r="BZ902" s="56"/>
      <c r="CA902" s="56"/>
      <c r="CB902" s="56"/>
      <c r="CC902" s="56"/>
      <c r="CD902" s="56"/>
      <c r="CE902" s="56"/>
      <c r="CF902" s="56"/>
      <c r="CG902" s="56"/>
      <c r="CH902" s="56"/>
      <c r="CI902" s="56"/>
    </row>
    <row r="903" spans="2:87" ht="13">
      <c r="B903" s="55"/>
      <c r="C903" s="55"/>
      <c r="D903" s="55"/>
      <c r="BE903" s="56"/>
      <c r="BF903" s="56"/>
      <c r="BG903" s="56"/>
      <c r="BH903" s="56"/>
      <c r="BI903" s="56"/>
      <c r="BJ903" s="56"/>
      <c r="BK903" s="56"/>
      <c r="BL903" s="56"/>
      <c r="BM903" s="56"/>
      <c r="BN903" s="56"/>
      <c r="BO903" s="56"/>
      <c r="BP903" s="56"/>
      <c r="BQ903" s="56"/>
      <c r="BR903" s="56"/>
      <c r="BS903" s="56"/>
      <c r="BT903" s="56"/>
      <c r="BU903" s="56"/>
      <c r="BV903" s="56"/>
      <c r="BW903" s="56"/>
      <c r="BX903" s="56"/>
      <c r="BY903" s="56"/>
      <c r="BZ903" s="56"/>
      <c r="CA903" s="56"/>
      <c r="CB903" s="56"/>
      <c r="CC903" s="56"/>
      <c r="CD903" s="56"/>
      <c r="CE903" s="56"/>
      <c r="CF903" s="56"/>
      <c r="CG903" s="56"/>
      <c r="CH903" s="56"/>
      <c r="CI903" s="56"/>
    </row>
    <row r="904" spans="2:87" ht="13">
      <c r="B904" s="55"/>
      <c r="C904" s="55"/>
      <c r="D904" s="55"/>
      <c r="BE904" s="56"/>
      <c r="BF904" s="56"/>
      <c r="BG904" s="56"/>
      <c r="BH904" s="56"/>
      <c r="BI904" s="56"/>
      <c r="BJ904" s="56"/>
      <c r="BK904" s="56"/>
      <c r="BL904" s="56"/>
      <c r="BM904" s="56"/>
      <c r="BN904" s="56"/>
      <c r="BO904" s="56"/>
      <c r="BP904" s="56"/>
      <c r="BQ904" s="56"/>
      <c r="BR904" s="56"/>
      <c r="BS904" s="56"/>
      <c r="BT904" s="56"/>
      <c r="BU904" s="56"/>
      <c r="BV904" s="56"/>
      <c r="BW904" s="56"/>
      <c r="BX904" s="56"/>
      <c r="BY904" s="56"/>
      <c r="BZ904" s="56"/>
      <c r="CA904" s="56"/>
      <c r="CB904" s="56"/>
      <c r="CC904" s="56"/>
      <c r="CD904" s="56"/>
      <c r="CE904" s="56"/>
      <c r="CF904" s="56"/>
      <c r="CG904" s="56"/>
      <c r="CH904" s="56"/>
      <c r="CI904" s="56"/>
    </row>
    <row r="905" spans="2:87" ht="13">
      <c r="B905" s="55"/>
      <c r="C905" s="55"/>
      <c r="D905" s="55"/>
      <c r="BE905" s="56"/>
      <c r="BF905" s="56"/>
      <c r="BG905" s="56"/>
      <c r="BH905" s="56"/>
      <c r="BI905" s="56"/>
      <c r="BJ905" s="56"/>
      <c r="BK905" s="56"/>
      <c r="BL905" s="56"/>
      <c r="BM905" s="56"/>
      <c r="BN905" s="56"/>
      <c r="BO905" s="56"/>
      <c r="BP905" s="56"/>
      <c r="BQ905" s="56"/>
      <c r="BR905" s="56"/>
      <c r="BS905" s="56"/>
      <c r="BT905" s="56"/>
      <c r="BU905" s="56"/>
      <c r="BV905" s="56"/>
      <c r="BW905" s="56"/>
      <c r="BX905" s="56"/>
      <c r="BY905" s="56"/>
      <c r="BZ905" s="56"/>
      <c r="CA905" s="56"/>
      <c r="CB905" s="56"/>
      <c r="CC905" s="56"/>
      <c r="CD905" s="56"/>
      <c r="CE905" s="56"/>
      <c r="CF905" s="56"/>
      <c r="CG905" s="56"/>
      <c r="CH905" s="56"/>
      <c r="CI905" s="56"/>
    </row>
    <row r="906" spans="2:87" ht="13">
      <c r="B906" s="55"/>
      <c r="C906" s="55"/>
      <c r="D906" s="55"/>
      <c r="BE906" s="56"/>
      <c r="BF906" s="56"/>
      <c r="BG906" s="56"/>
      <c r="BH906" s="56"/>
      <c r="BI906" s="56"/>
      <c r="BJ906" s="56"/>
      <c r="BK906" s="56"/>
      <c r="BL906" s="56"/>
      <c r="BM906" s="56"/>
      <c r="BN906" s="56"/>
      <c r="BO906" s="56"/>
      <c r="BP906" s="56"/>
      <c r="BQ906" s="56"/>
      <c r="BR906" s="56"/>
      <c r="BS906" s="56"/>
      <c r="BT906" s="56"/>
      <c r="BU906" s="56"/>
      <c r="BV906" s="56"/>
      <c r="BW906" s="56"/>
      <c r="BX906" s="56"/>
      <c r="BY906" s="56"/>
      <c r="BZ906" s="56"/>
      <c r="CA906" s="56"/>
      <c r="CB906" s="56"/>
      <c r="CC906" s="56"/>
      <c r="CD906" s="56"/>
      <c r="CE906" s="56"/>
      <c r="CF906" s="56"/>
      <c r="CG906" s="56"/>
      <c r="CH906" s="56"/>
      <c r="CI906" s="56"/>
    </row>
    <row r="907" spans="2:87" ht="13">
      <c r="B907" s="55"/>
      <c r="C907" s="55"/>
      <c r="D907" s="55"/>
      <c r="BE907" s="56"/>
      <c r="BF907" s="56"/>
      <c r="BG907" s="56"/>
      <c r="BH907" s="56"/>
      <c r="BI907" s="56"/>
      <c r="BJ907" s="56"/>
      <c r="BK907" s="56"/>
      <c r="BL907" s="56"/>
      <c r="BM907" s="56"/>
      <c r="BN907" s="56"/>
      <c r="BO907" s="56"/>
      <c r="BP907" s="56"/>
      <c r="BQ907" s="56"/>
      <c r="BR907" s="56"/>
      <c r="BS907" s="56"/>
      <c r="BT907" s="56"/>
      <c r="BU907" s="56"/>
      <c r="BV907" s="56"/>
      <c r="BW907" s="56"/>
      <c r="BX907" s="56"/>
      <c r="BY907" s="56"/>
      <c r="BZ907" s="56"/>
      <c r="CA907" s="56"/>
      <c r="CB907" s="56"/>
      <c r="CC907" s="56"/>
      <c r="CD907" s="56"/>
      <c r="CE907" s="56"/>
      <c r="CF907" s="56"/>
      <c r="CG907" s="56"/>
      <c r="CH907" s="56"/>
      <c r="CI907" s="56"/>
    </row>
    <row r="908" spans="2:87" ht="13">
      <c r="B908" s="55"/>
      <c r="C908" s="55"/>
      <c r="D908" s="55"/>
      <c r="BE908" s="56"/>
      <c r="BF908" s="56"/>
      <c r="BG908" s="56"/>
      <c r="BH908" s="56"/>
      <c r="BI908" s="56"/>
      <c r="BJ908" s="56"/>
      <c r="BK908" s="56"/>
      <c r="BL908" s="56"/>
      <c r="BM908" s="56"/>
      <c r="BN908" s="56"/>
      <c r="BO908" s="56"/>
      <c r="BP908" s="56"/>
      <c r="BQ908" s="56"/>
      <c r="BR908" s="56"/>
      <c r="BS908" s="56"/>
      <c r="BT908" s="56"/>
      <c r="BU908" s="56"/>
      <c r="BV908" s="56"/>
      <c r="BW908" s="56"/>
      <c r="BX908" s="56"/>
      <c r="BY908" s="56"/>
      <c r="BZ908" s="56"/>
      <c r="CA908" s="56"/>
      <c r="CB908" s="56"/>
      <c r="CC908" s="56"/>
      <c r="CD908" s="56"/>
      <c r="CE908" s="56"/>
      <c r="CF908" s="56"/>
      <c r="CG908" s="56"/>
      <c r="CH908" s="56"/>
      <c r="CI908" s="56"/>
    </row>
    <row r="909" spans="2:87" ht="13">
      <c r="B909" s="55"/>
      <c r="C909" s="55"/>
      <c r="D909" s="55"/>
      <c r="BE909" s="56"/>
      <c r="BF909" s="56"/>
      <c r="BG909" s="56"/>
      <c r="BH909" s="56"/>
      <c r="BI909" s="56"/>
      <c r="BJ909" s="56"/>
      <c r="BK909" s="56"/>
      <c r="BL909" s="56"/>
      <c r="BM909" s="56"/>
      <c r="BN909" s="56"/>
      <c r="BO909" s="56"/>
      <c r="BP909" s="56"/>
      <c r="BQ909" s="56"/>
      <c r="BR909" s="56"/>
      <c r="BS909" s="56"/>
      <c r="BT909" s="56"/>
      <c r="BU909" s="56"/>
      <c r="BV909" s="56"/>
      <c r="BW909" s="56"/>
      <c r="BX909" s="56"/>
      <c r="BY909" s="56"/>
      <c r="BZ909" s="56"/>
      <c r="CA909" s="56"/>
      <c r="CB909" s="56"/>
      <c r="CC909" s="56"/>
      <c r="CD909" s="56"/>
      <c r="CE909" s="56"/>
      <c r="CF909" s="56"/>
      <c r="CG909" s="56"/>
      <c r="CH909" s="56"/>
      <c r="CI909" s="56"/>
    </row>
    <row r="910" spans="2:87" ht="13">
      <c r="B910" s="55"/>
      <c r="C910" s="55"/>
      <c r="D910" s="55"/>
      <c r="BE910" s="56"/>
      <c r="BF910" s="56"/>
      <c r="BG910" s="56"/>
      <c r="BH910" s="56"/>
      <c r="BI910" s="56"/>
      <c r="BJ910" s="56"/>
      <c r="BK910" s="56"/>
      <c r="BL910" s="56"/>
      <c r="BM910" s="56"/>
      <c r="BN910" s="56"/>
      <c r="BO910" s="56"/>
      <c r="BP910" s="56"/>
      <c r="BQ910" s="56"/>
      <c r="BR910" s="56"/>
      <c r="BS910" s="56"/>
      <c r="BT910" s="56"/>
      <c r="BU910" s="56"/>
      <c r="BV910" s="56"/>
      <c r="BW910" s="56"/>
      <c r="BX910" s="56"/>
      <c r="BY910" s="56"/>
      <c r="BZ910" s="56"/>
      <c r="CA910" s="56"/>
      <c r="CB910" s="56"/>
      <c r="CC910" s="56"/>
      <c r="CD910" s="56"/>
      <c r="CE910" s="56"/>
      <c r="CF910" s="56"/>
      <c r="CG910" s="56"/>
      <c r="CH910" s="56"/>
      <c r="CI910" s="56"/>
    </row>
    <row r="911" spans="2:87" ht="13">
      <c r="B911" s="55"/>
      <c r="C911" s="55"/>
      <c r="D911" s="55"/>
      <c r="BE911" s="56"/>
      <c r="BF911" s="56"/>
      <c r="BG911" s="56"/>
      <c r="BH911" s="56"/>
      <c r="BI911" s="56"/>
      <c r="BJ911" s="56"/>
      <c r="BK911" s="56"/>
      <c r="BL911" s="56"/>
      <c r="BM911" s="56"/>
      <c r="BN911" s="56"/>
      <c r="BO911" s="56"/>
      <c r="BP911" s="56"/>
      <c r="BQ911" s="56"/>
      <c r="BR911" s="56"/>
      <c r="BS911" s="56"/>
      <c r="BT911" s="56"/>
      <c r="BU911" s="56"/>
      <c r="BV911" s="56"/>
      <c r="BW911" s="56"/>
      <c r="BX911" s="56"/>
      <c r="BY911" s="56"/>
      <c r="BZ911" s="56"/>
      <c r="CA911" s="56"/>
      <c r="CB911" s="56"/>
      <c r="CC911" s="56"/>
      <c r="CD911" s="56"/>
      <c r="CE911" s="56"/>
      <c r="CF911" s="56"/>
      <c r="CG911" s="56"/>
      <c r="CH911" s="56"/>
      <c r="CI911" s="56"/>
    </row>
    <row r="912" spans="2:87" ht="13">
      <c r="B912" s="55"/>
      <c r="C912" s="55"/>
      <c r="D912" s="55"/>
      <c r="BE912" s="56"/>
      <c r="BF912" s="56"/>
      <c r="BG912" s="56"/>
      <c r="BH912" s="56"/>
      <c r="BI912" s="56"/>
      <c r="BJ912" s="56"/>
      <c r="BK912" s="56"/>
      <c r="BL912" s="56"/>
      <c r="BM912" s="56"/>
      <c r="BN912" s="56"/>
      <c r="BO912" s="56"/>
      <c r="BP912" s="56"/>
      <c r="BQ912" s="56"/>
      <c r="BR912" s="56"/>
      <c r="BS912" s="56"/>
      <c r="BT912" s="56"/>
      <c r="BU912" s="56"/>
      <c r="BV912" s="56"/>
      <c r="BW912" s="56"/>
      <c r="BX912" s="56"/>
      <c r="BY912" s="56"/>
      <c r="BZ912" s="56"/>
      <c r="CA912" s="56"/>
      <c r="CB912" s="56"/>
      <c r="CC912" s="56"/>
      <c r="CD912" s="56"/>
      <c r="CE912" s="56"/>
      <c r="CF912" s="56"/>
      <c r="CG912" s="56"/>
      <c r="CH912" s="56"/>
      <c r="CI912" s="56"/>
    </row>
    <row r="913" spans="2:87" ht="13">
      <c r="B913" s="55"/>
      <c r="C913" s="55"/>
      <c r="D913" s="55"/>
      <c r="BE913" s="56"/>
      <c r="BF913" s="56"/>
      <c r="BG913" s="56"/>
      <c r="BH913" s="56"/>
      <c r="BI913" s="56"/>
      <c r="BJ913" s="56"/>
      <c r="BK913" s="56"/>
      <c r="BL913" s="56"/>
      <c r="BM913" s="56"/>
      <c r="BN913" s="56"/>
      <c r="BO913" s="56"/>
      <c r="BP913" s="56"/>
      <c r="BQ913" s="56"/>
      <c r="BR913" s="56"/>
      <c r="BS913" s="56"/>
      <c r="BT913" s="56"/>
      <c r="BU913" s="56"/>
      <c r="BV913" s="56"/>
      <c r="BW913" s="56"/>
      <c r="BX913" s="56"/>
      <c r="BY913" s="56"/>
      <c r="BZ913" s="56"/>
      <c r="CA913" s="56"/>
      <c r="CB913" s="56"/>
      <c r="CC913" s="56"/>
      <c r="CD913" s="56"/>
      <c r="CE913" s="56"/>
      <c r="CF913" s="56"/>
      <c r="CG913" s="56"/>
      <c r="CH913" s="56"/>
      <c r="CI913" s="56"/>
    </row>
    <row r="914" spans="2:87" ht="13">
      <c r="B914" s="55"/>
      <c r="C914" s="55"/>
      <c r="D914" s="55"/>
      <c r="BE914" s="56"/>
      <c r="BF914" s="56"/>
      <c r="BG914" s="56"/>
      <c r="BH914" s="56"/>
      <c r="BI914" s="56"/>
      <c r="BJ914" s="56"/>
      <c r="BK914" s="56"/>
      <c r="BL914" s="56"/>
      <c r="BM914" s="56"/>
      <c r="BN914" s="56"/>
      <c r="BO914" s="56"/>
      <c r="BP914" s="56"/>
      <c r="BQ914" s="56"/>
      <c r="BR914" s="56"/>
      <c r="BS914" s="56"/>
      <c r="BT914" s="56"/>
      <c r="BU914" s="56"/>
      <c r="BV914" s="56"/>
      <c r="BW914" s="56"/>
      <c r="BX914" s="56"/>
      <c r="BY914" s="56"/>
      <c r="BZ914" s="56"/>
      <c r="CA914" s="56"/>
      <c r="CB914" s="56"/>
      <c r="CC914" s="56"/>
      <c r="CD914" s="56"/>
      <c r="CE914" s="56"/>
      <c r="CF914" s="56"/>
      <c r="CG914" s="56"/>
      <c r="CH914" s="56"/>
      <c r="CI914" s="56"/>
    </row>
    <row r="915" spans="2:87" ht="13">
      <c r="B915" s="55"/>
      <c r="C915" s="55"/>
      <c r="D915" s="55"/>
      <c r="BE915" s="56"/>
      <c r="BF915" s="56"/>
      <c r="BG915" s="56"/>
      <c r="BH915" s="56"/>
      <c r="BI915" s="56"/>
      <c r="BJ915" s="56"/>
      <c r="BK915" s="56"/>
      <c r="BL915" s="56"/>
      <c r="BM915" s="56"/>
      <c r="BN915" s="56"/>
      <c r="BO915" s="56"/>
      <c r="BP915" s="56"/>
      <c r="BQ915" s="56"/>
      <c r="BR915" s="56"/>
      <c r="BS915" s="56"/>
      <c r="BT915" s="56"/>
      <c r="BU915" s="56"/>
      <c r="BV915" s="56"/>
      <c r="BW915" s="56"/>
      <c r="BX915" s="56"/>
      <c r="BY915" s="56"/>
      <c r="BZ915" s="56"/>
      <c r="CA915" s="56"/>
      <c r="CB915" s="56"/>
      <c r="CC915" s="56"/>
      <c r="CD915" s="56"/>
      <c r="CE915" s="56"/>
      <c r="CF915" s="56"/>
      <c r="CG915" s="56"/>
      <c r="CH915" s="56"/>
      <c r="CI915" s="56"/>
    </row>
    <row r="916" spans="2:87" ht="13">
      <c r="B916" s="55"/>
      <c r="C916" s="55"/>
      <c r="D916" s="55"/>
      <c r="BE916" s="56"/>
      <c r="BF916" s="56"/>
      <c r="BG916" s="56"/>
      <c r="BH916" s="56"/>
      <c r="BI916" s="56"/>
      <c r="BJ916" s="56"/>
      <c r="BK916" s="56"/>
      <c r="BL916" s="56"/>
      <c r="BM916" s="56"/>
      <c r="BN916" s="56"/>
      <c r="BO916" s="56"/>
      <c r="BP916" s="56"/>
      <c r="BQ916" s="56"/>
      <c r="BR916" s="56"/>
      <c r="BS916" s="56"/>
      <c r="BT916" s="56"/>
      <c r="BU916" s="56"/>
      <c r="BV916" s="56"/>
      <c r="BW916" s="56"/>
      <c r="BX916" s="56"/>
      <c r="BY916" s="56"/>
      <c r="BZ916" s="56"/>
      <c r="CA916" s="56"/>
      <c r="CB916" s="56"/>
      <c r="CC916" s="56"/>
      <c r="CD916" s="56"/>
      <c r="CE916" s="56"/>
      <c r="CF916" s="56"/>
      <c r="CG916" s="56"/>
      <c r="CH916" s="56"/>
      <c r="CI916" s="56"/>
    </row>
    <row r="917" spans="2:87" ht="13">
      <c r="B917" s="55"/>
      <c r="C917" s="55"/>
      <c r="D917" s="55"/>
      <c r="BE917" s="56"/>
      <c r="BF917" s="56"/>
      <c r="BG917" s="56"/>
      <c r="BH917" s="56"/>
      <c r="BI917" s="56"/>
      <c r="BJ917" s="56"/>
      <c r="BK917" s="56"/>
      <c r="BL917" s="56"/>
      <c r="BM917" s="56"/>
      <c r="BN917" s="56"/>
      <c r="BO917" s="56"/>
      <c r="BP917" s="56"/>
      <c r="BQ917" s="56"/>
      <c r="BR917" s="56"/>
      <c r="BS917" s="56"/>
      <c r="BT917" s="56"/>
      <c r="BU917" s="56"/>
      <c r="BV917" s="56"/>
      <c r="BW917" s="56"/>
      <c r="BX917" s="56"/>
      <c r="BY917" s="56"/>
      <c r="BZ917" s="56"/>
      <c r="CA917" s="56"/>
      <c r="CB917" s="56"/>
      <c r="CC917" s="56"/>
      <c r="CD917" s="56"/>
      <c r="CE917" s="56"/>
      <c r="CF917" s="56"/>
      <c r="CG917" s="56"/>
      <c r="CH917" s="56"/>
      <c r="CI917" s="56"/>
    </row>
    <row r="918" spans="2:87" ht="13">
      <c r="B918" s="55"/>
      <c r="C918" s="55"/>
      <c r="D918" s="55"/>
      <c r="BE918" s="56"/>
      <c r="BF918" s="56"/>
      <c r="BG918" s="56"/>
      <c r="BH918" s="56"/>
      <c r="BI918" s="56"/>
      <c r="BJ918" s="56"/>
      <c r="BK918" s="56"/>
      <c r="BL918" s="56"/>
      <c r="BM918" s="56"/>
      <c r="BN918" s="56"/>
      <c r="BO918" s="56"/>
      <c r="BP918" s="56"/>
      <c r="BQ918" s="56"/>
      <c r="BR918" s="56"/>
      <c r="BS918" s="56"/>
      <c r="BT918" s="56"/>
      <c r="BU918" s="56"/>
      <c r="BV918" s="56"/>
      <c r="BW918" s="56"/>
      <c r="BX918" s="56"/>
      <c r="BY918" s="56"/>
      <c r="BZ918" s="56"/>
      <c r="CA918" s="56"/>
      <c r="CB918" s="56"/>
      <c r="CC918" s="56"/>
      <c r="CD918" s="56"/>
      <c r="CE918" s="56"/>
      <c r="CF918" s="56"/>
      <c r="CG918" s="56"/>
      <c r="CH918" s="56"/>
      <c r="CI918" s="56"/>
    </row>
    <row r="919" spans="2:87" ht="13">
      <c r="B919" s="55"/>
      <c r="C919" s="55"/>
      <c r="D919" s="55"/>
      <c r="BE919" s="56"/>
      <c r="BF919" s="56"/>
      <c r="BG919" s="56"/>
      <c r="BH919" s="56"/>
      <c r="BI919" s="56"/>
      <c r="BJ919" s="56"/>
      <c r="BK919" s="56"/>
      <c r="BL919" s="56"/>
      <c r="BM919" s="56"/>
      <c r="BN919" s="56"/>
      <c r="BO919" s="56"/>
      <c r="BP919" s="56"/>
      <c r="BQ919" s="56"/>
      <c r="BR919" s="56"/>
      <c r="BS919" s="56"/>
      <c r="BT919" s="56"/>
      <c r="BU919" s="56"/>
      <c r="BV919" s="56"/>
      <c r="BW919" s="56"/>
      <c r="BX919" s="56"/>
      <c r="BY919" s="56"/>
      <c r="BZ919" s="56"/>
      <c r="CA919" s="56"/>
      <c r="CB919" s="56"/>
      <c r="CC919" s="56"/>
      <c r="CD919" s="56"/>
      <c r="CE919" s="56"/>
      <c r="CF919" s="56"/>
      <c r="CG919" s="56"/>
      <c r="CH919" s="56"/>
      <c r="CI919" s="56"/>
    </row>
    <row r="920" spans="2:87" ht="13">
      <c r="B920" s="55"/>
      <c r="C920" s="55"/>
      <c r="D920" s="55"/>
      <c r="BE920" s="56"/>
      <c r="BF920" s="56"/>
      <c r="BG920" s="56"/>
      <c r="BH920" s="56"/>
      <c r="BI920" s="56"/>
      <c r="BJ920" s="56"/>
      <c r="BK920" s="56"/>
      <c r="BL920" s="56"/>
      <c r="BM920" s="56"/>
      <c r="BN920" s="56"/>
      <c r="BO920" s="56"/>
      <c r="BP920" s="56"/>
      <c r="BQ920" s="56"/>
      <c r="BR920" s="56"/>
      <c r="BS920" s="56"/>
      <c r="BT920" s="56"/>
      <c r="BU920" s="56"/>
      <c r="BV920" s="56"/>
      <c r="BW920" s="56"/>
      <c r="BX920" s="56"/>
      <c r="BY920" s="56"/>
      <c r="BZ920" s="56"/>
      <c r="CA920" s="56"/>
      <c r="CB920" s="56"/>
      <c r="CC920" s="56"/>
      <c r="CD920" s="56"/>
      <c r="CE920" s="56"/>
      <c r="CF920" s="56"/>
      <c r="CG920" s="56"/>
      <c r="CH920" s="56"/>
      <c r="CI920" s="56"/>
    </row>
    <row r="921" spans="2:87" ht="13">
      <c r="B921" s="55"/>
      <c r="C921" s="55"/>
      <c r="D921" s="55"/>
      <c r="BE921" s="56"/>
      <c r="BF921" s="56"/>
      <c r="BG921" s="56"/>
      <c r="BH921" s="56"/>
      <c r="BI921" s="56"/>
      <c r="BJ921" s="56"/>
      <c r="BK921" s="56"/>
      <c r="BL921" s="56"/>
      <c r="BM921" s="56"/>
      <c r="BN921" s="56"/>
      <c r="BO921" s="56"/>
      <c r="BP921" s="56"/>
      <c r="BQ921" s="56"/>
      <c r="BR921" s="56"/>
      <c r="BS921" s="56"/>
      <c r="BT921" s="56"/>
      <c r="BU921" s="56"/>
      <c r="BV921" s="56"/>
      <c r="BW921" s="56"/>
      <c r="BX921" s="56"/>
      <c r="BY921" s="56"/>
      <c r="BZ921" s="56"/>
      <c r="CA921" s="56"/>
      <c r="CB921" s="56"/>
      <c r="CC921" s="56"/>
      <c r="CD921" s="56"/>
      <c r="CE921" s="56"/>
      <c r="CF921" s="56"/>
      <c r="CG921" s="56"/>
      <c r="CH921" s="56"/>
      <c r="CI921" s="56"/>
    </row>
    <row r="922" spans="2:87" ht="13">
      <c r="B922" s="55"/>
      <c r="C922" s="55"/>
      <c r="D922" s="55"/>
      <c r="BE922" s="56"/>
      <c r="BF922" s="56"/>
      <c r="BG922" s="56"/>
      <c r="BH922" s="56"/>
      <c r="BI922" s="56"/>
      <c r="BJ922" s="56"/>
      <c r="BK922" s="56"/>
      <c r="BL922" s="56"/>
      <c r="BM922" s="56"/>
      <c r="BN922" s="56"/>
      <c r="BO922" s="56"/>
      <c r="BP922" s="56"/>
      <c r="BQ922" s="56"/>
      <c r="BR922" s="56"/>
      <c r="BS922" s="56"/>
      <c r="BT922" s="56"/>
      <c r="BU922" s="56"/>
      <c r="BV922" s="56"/>
      <c r="BW922" s="56"/>
      <c r="BX922" s="56"/>
      <c r="BY922" s="56"/>
      <c r="BZ922" s="56"/>
      <c r="CA922" s="56"/>
      <c r="CB922" s="56"/>
      <c r="CC922" s="56"/>
      <c r="CD922" s="56"/>
      <c r="CE922" s="56"/>
      <c r="CF922" s="56"/>
      <c r="CG922" s="56"/>
      <c r="CH922" s="56"/>
      <c r="CI922" s="56"/>
    </row>
    <row r="923" spans="2:87" ht="13">
      <c r="B923" s="55"/>
      <c r="C923" s="55"/>
      <c r="D923" s="55"/>
      <c r="BE923" s="56"/>
      <c r="BF923" s="56"/>
      <c r="BG923" s="56"/>
      <c r="BH923" s="56"/>
      <c r="BI923" s="56"/>
      <c r="BJ923" s="56"/>
      <c r="BK923" s="56"/>
      <c r="BL923" s="56"/>
      <c r="BM923" s="56"/>
      <c r="BN923" s="56"/>
      <c r="BO923" s="56"/>
      <c r="BP923" s="56"/>
      <c r="BQ923" s="56"/>
      <c r="BR923" s="56"/>
      <c r="BS923" s="56"/>
      <c r="BT923" s="56"/>
      <c r="BU923" s="56"/>
      <c r="BV923" s="56"/>
      <c r="BW923" s="56"/>
      <c r="BX923" s="56"/>
      <c r="BY923" s="56"/>
      <c r="BZ923" s="56"/>
      <c r="CA923" s="56"/>
      <c r="CB923" s="56"/>
      <c r="CC923" s="56"/>
      <c r="CD923" s="56"/>
      <c r="CE923" s="56"/>
      <c r="CF923" s="56"/>
      <c r="CG923" s="56"/>
      <c r="CH923" s="56"/>
      <c r="CI923" s="56"/>
    </row>
    <row r="924" spans="2:87" ht="13">
      <c r="B924" s="55"/>
      <c r="C924" s="55"/>
      <c r="D924" s="55"/>
      <c r="BE924" s="56"/>
      <c r="BF924" s="56"/>
      <c r="BG924" s="56"/>
      <c r="BH924" s="56"/>
      <c r="BI924" s="56"/>
      <c r="BJ924" s="56"/>
      <c r="BK924" s="56"/>
      <c r="BL924" s="56"/>
      <c r="BM924" s="56"/>
      <c r="BN924" s="56"/>
      <c r="BO924" s="56"/>
      <c r="BP924" s="56"/>
      <c r="BQ924" s="56"/>
      <c r="BR924" s="56"/>
      <c r="BS924" s="56"/>
      <c r="BT924" s="56"/>
      <c r="BU924" s="56"/>
      <c r="BV924" s="56"/>
      <c r="BW924" s="56"/>
      <c r="BX924" s="56"/>
      <c r="BY924" s="56"/>
      <c r="BZ924" s="56"/>
      <c r="CA924" s="56"/>
      <c r="CB924" s="56"/>
      <c r="CC924" s="56"/>
      <c r="CD924" s="56"/>
      <c r="CE924" s="56"/>
      <c r="CF924" s="56"/>
      <c r="CG924" s="56"/>
      <c r="CH924" s="56"/>
      <c r="CI924" s="56"/>
    </row>
    <row r="925" spans="2:87" ht="13">
      <c r="B925" s="55"/>
      <c r="C925" s="55"/>
      <c r="D925" s="55"/>
      <c r="BE925" s="56"/>
      <c r="BF925" s="56"/>
      <c r="BG925" s="56"/>
      <c r="BH925" s="56"/>
      <c r="BI925" s="56"/>
      <c r="BJ925" s="56"/>
      <c r="BK925" s="56"/>
      <c r="BL925" s="56"/>
      <c r="BM925" s="56"/>
      <c r="BN925" s="56"/>
      <c r="BO925" s="56"/>
      <c r="BP925" s="56"/>
      <c r="BQ925" s="56"/>
      <c r="BR925" s="56"/>
      <c r="BS925" s="56"/>
      <c r="BT925" s="56"/>
      <c r="BU925" s="56"/>
      <c r="BV925" s="56"/>
      <c r="BW925" s="56"/>
      <c r="BX925" s="56"/>
      <c r="BY925" s="56"/>
      <c r="BZ925" s="56"/>
      <c r="CA925" s="56"/>
      <c r="CB925" s="56"/>
      <c r="CC925" s="56"/>
      <c r="CD925" s="56"/>
      <c r="CE925" s="56"/>
      <c r="CF925" s="56"/>
      <c r="CG925" s="56"/>
      <c r="CH925" s="56"/>
      <c r="CI925" s="56"/>
    </row>
    <row r="926" spans="2:87" ht="13">
      <c r="B926" s="55"/>
      <c r="C926" s="55"/>
      <c r="D926" s="55"/>
      <c r="BE926" s="56"/>
      <c r="BF926" s="56"/>
      <c r="BG926" s="56"/>
      <c r="BH926" s="56"/>
      <c r="BI926" s="56"/>
      <c r="BJ926" s="56"/>
      <c r="BK926" s="56"/>
      <c r="BL926" s="56"/>
      <c r="BM926" s="56"/>
      <c r="BN926" s="56"/>
      <c r="BO926" s="56"/>
      <c r="BP926" s="56"/>
      <c r="BQ926" s="56"/>
      <c r="BR926" s="56"/>
      <c r="BS926" s="56"/>
      <c r="BT926" s="56"/>
      <c r="BU926" s="56"/>
      <c r="BV926" s="56"/>
      <c r="BW926" s="56"/>
      <c r="BX926" s="56"/>
      <c r="BY926" s="56"/>
      <c r="BZ926" s="56"/>
      <c r="CA926" s="56"/>
      <c r="CB926" s="56"/>
      <c r="CC926" s="56"/>
      <c r="CD926" s="56"/>
      <c r="CE926" s="56"/>
      <c r="CF926" s="56"/>
      <c r="CG926" s="56"/>
      <c r="CH926" s="56"/>
      <c r="CI926" s="56"/>
    </row>
    <row r="927" spans="2:87" ht="13">
      <c r="B927" s="55"/>
      <c r="C927" s="55"/>
      <c r="D927" s="55"/>
      <c r="BE927" s="56"/>
      <c r="BF927" s="56"/>
      <c r="BG927" s="56"/>
      <c r="BH927" s="56"/>
      <c r="BI927" s="56"/>
      <c r="BJ927" s="56"/>
      <c r="BK927" s="56"/>
      <c r="BL927" s="56"/>
      <c r="BM927" s="56"/>
      <c r="BN927" s="56"/>
      <c r="BO927" s="56"/>
      <c r="BP927" s="56"/>
      <c r="BQ927" s="56"/>
      <c r="BR927" s="56"/>
      <c r="BS927" s="56"/>
      <c r="BT927" s="56"/>
      <c r="BU927" s="56"/>
      <c r="BV927" s="56"/>
      <c r="BW927" s="56"/>
      <c r="BX927" s="56"/>
      <c r="BY927" s="56"/>
      <c r="BZ927" s="56"/>
      <c r="CA927" s="56"/>
      <c r="CB927" s="56"/>
      <c r="CC927" s="56"/>
      <c r="CD927" s="56"/>
      <c r="CE927" s="56"/>
      <c r="CF927" s="56"/>
      <c r="CG927" s="56"/>
      <c r="CH927" s="56"/>
      <c r="CI927" s="56"/>
    </row>
    <row r="928" spans="2:87" ht="13">
      <c r="B928" s="55"/>
      <c r="C928" s="55"/>
      <c r="D928" s="55"/>
      <c r="BE928" s="56"/>
      <c r="BF928" s="56"/>
      <c r="BG928" s="56"/>
      <c r="BH928" s="56"/>
      <c r="BI928" s="56"/>
      <c r="BJ928" s="56"/>
      <c r="BK928" s="56"/>
      <c r="BL928" s="56"/>
      <c r="BM928" s="56"/>
      <c r="BN928" s="56"/>
      <c r="BO928" s="56"/>
      <c r="BP928" s="56"/>
      <c r="BQ928" s="56"/>
      <c r="BR928" s="56"/>
      <c r="BS928" s="56"/>
      <c r="BT928" s="56"/>
      <c r="BU928" s="56"/>
      <c r="BV928" s="56"/>
      <c r="BW928" s="56"/>
      <c r="BX928" s="56"/>
      <c r="BY928" s="56"/>
      <c r="BZ928" s="56"/>
      <c r="CA928" s="56"/>
      <c r="CB928" s="56"/>
      <c r="CC928" s="56"/>
      <c r="CD928" s="56"/>
      <c r="CE928" s="56"/>
      <c r="CF928" s="56"/>
      <c r="CG928" s="56"/>
      <c r="CH928" s="56"/>
      <c r="CI928" s="56"/>
    </row>
    <row r="929" spans="2:87" ht="13">
      <c r="B929" s="55"/>
      <c r="C929" s="55"/>
      <c r="D929" s="55"/>
      <c r="BE929" s="56"/>
      <c r="BF929" s="56"/>
      <c r="BG929" s="56"/>
      <c r="BH929" s="56"/>
      <c r="BI929" s="56"/>
      <c r="BJ929" s="56"/>
      <c r="BK929" s="56"/>
      <c r="BL929" s="56"/>
      <c r="BM929" s="56"/>
      <c r="BN929" s="56"/>
      <c r="BO929" s="56"/>
      <c r="BP929" s="56"/>
      <c r="BQ929" s="56"/>
      <c r="BR929" s="56"/>
      <c r="BS929" s="56"/>
      <c r="BT929" s="56"/>
      <c r="BU929" s="56"/>
      <c r="BV929" s="56"/>
      <c r="BW929" s="56"/>
      <c r="BX929" s="56"/>
      <c r="BY929" s="56"/>
      <c r="BZ929" s="56"/>
      <c r="CA929" s="56"/>
      <c r="CB929" s="56"/>
      <c r="CC929" s="56"/>
      <c r="CD929" s="56"/>
      <c r="CE929" s="56"/>
      <c r="CF929" s="56"/>
      <c r="CG929" s="56"/>
      <c r="CH929" s="56"/>
      <c r="CI929" s="56"/>
    </row>
    <row r="930" spans="2:87" ht="13">
      <c r="B930" s="55"/>
      <c r="C930" s="55"/>
      <c r="D930" s="55"/>
      <c r="BE930" s="56"/>
      <c r="BF930" s="56"/>
      <c r="BG930" s="56"/>
      <c r="BH930" s="56"/>
      <c r="BI930" s="56"/>
      <c r="BJ930" s="56"/>
      <c r="BK930" s="56"/>
      <c r="BL930" s="56"/>
      <c r="BM930" s="56"/>
      <c r="BN930" s="56"/>
      <c r="BO930" s="56"/>
      <c r="BP930" s="56"/>
      <c r="BQ930" s="56"/>
      <c r="BR930" s="56"/>
      <c r="BS930" s="56"/>
      <c r="BT930" s="56"/>
      <c r="BU930" s="56"/>
      <c r="BV930" s="56"/>
      <c r="BW930" s="56"/>
      <c r="BX930" s="56"/>
      <c r="BY930" s="56"/>
      <c r="BZ930" s="56"/>
      <c r="CA930" s="56"/>
      <c r="CB930" s="56"/>
      <c r="CC930" s="56"/>
      <c r="CD930" s="56"/>
      <c r="CE930" s="56"/>
      <c r="CF930" s="56"/>
      <c r="CG930" s="56"/>
      <c r="CH930" s="56"/>
      <c r="CI930" s="56"/>
    </row>
    <row r="931" spans="2:87" ht="13">
      <c r="B931" s="55"/>
      <c r="C931" s="55"/>
      <c r="D931" s="55"/>
      <c r="BE931" s="56"/>
      <c r="BF931" s="56"/>
      <c r="BG931" s="56"/>
      <c r="BH931" s="56"/>
      <c r="BI931" s="56"/>
      <c r="BJ931" s="56"/>
      <c r="BK931" s="56"/>
      <c r="BL931" s="56"/>
      <c r="BM931" s="56"/>
      <c r="BN931" s="56"/>
      <c r="BO931" s="56"/>
      <c r="BP931" s="56"/>
      <c r="BQ931" s="56"/>
      <c r="BR931" s="56"/>
      <c r="BS931" s="56"/>
      <c r="BT931" s="56"/>
      <c r="BU931" s="56"/>
      <c r="BV931" s="56"/>
      <c r="BW931" s="56"/>
      <c r="BX931" s="56"/>
      <c r="BY931" s="56"/>
      <c r="BZ931" s="56"/>
      <c r="CA931" s="56"/>
      <c r="CB931" s="56"/>
      <c r="CC931" s="56"/>
      <c r="CD931" s="56"/>
      <c r="CE931" s="56"/>
      <c r="CF931" s="56"/>
      <c r="CG931" s="56"/>
      <c r="CH931" s="56"/>
      <c r="CI931" s="56"/>
    </row>
    <row r="932" spans="2:87" ht="13">
      <c r="B932" s="55"/>
      <c r="C932" s="55"/>
      <c r="D932" s="55"/>
      <c r="BE932" s="56"/>
      <c r="BF932" s="56"/>
      <c r="BG932" s="56"/>
      <c r="BH932" s="56"/>
      <c r="BI932" s="56"/>
      <c r="BJ932" s="56"/>
      <c r="BK932" s="56"/>
      <c r="BL932" s="56"/>
      <c r="BM932" s="56"/>
      <c r="BN932" s="56"/>
      <c r="BO932" s="56"/>
      <c r="BP932" s="56"/>
      <c r="BQ932" s="56"/>
      <c r="BR932" s="56"/>
      <c r="BS932" s="56"/>
      <c r="BT932" s="56"/>
      <c r="BU932" s="56"/>
      <c r="BV932" s="56"/>
      <c r="BW932" s="56"/>
      <c r="BX932" s="56"/>
      <c r="BY932" s="56"/>
      <c r="BZ932" s="56"/>
      <c r="CA932" s="56"/>
      <c r="CB932" s="56"/>
      <c r="CC932" s="56"/>
      <c r="CD932" s="56"/>
      <c r="CE932" s="56"/>
      <c r="CF932" s="56"/>
      <c r="CG932" s="56"/>
      <c r="CH932" s="56"/>
      <c r="CI932" s="56"/>
    </row>
    <row r="933" spans="2:87" ht="13">
      <c r="B933" s="55"/>
      <c r="C933" s="55"/>
      <c r="D933" s="55"/>
      <c r="BE933" s="56"/>
      <c r="BF933" s="56"/>
      <c r="BG933" s="56"/>
      <c r="BH933" s="56"/>
      <c r="BI933" s="56"/>
      <c r="BJ933" s="56"/>
      <c r="BK933" s="56"/>
      <c r="BL933" s="56"/>
      <c r="BM933" s="56"/>
      <c r="BN933" s="56"/>
      <c r="BO933" s="56"/>
      <c r="BP933" s="56"/>
      <c r="BQ933" s="56"/>
      <c r="BR933" s="56"/>
      <c r="BS933" s="56"/>
      <c r="BT933" s="56"/>
      <c r="BU933" s="56"/>
      <c r="BV933" s="56"/>
      <c r="BW933" s="56"/>
      <c r="BX933" s="56"/>
      <c r="BY933" s="56"/>
      <c r="BZ933" s="56"/>
      <c r="CA933" s="56"/>
      <c r="CB933" s="56"/>
      <c r="CC933" s="56"/>
      <c r="CD933" s="56"/>
      <c r="CE933" s="56"/>
      <c r="CF933" s="56"/>
      <c r="CG933" s="56"/>
      <c r="CH933" s="56"/>
      <c r="CI933" s="56"/>
    </row>
    <row r="934" spans="2:87" ht="13">
      <c r="B934" s="55"/>
      <c r="C934" s="55"/>
      <c r="D934" s="55"/>
      <c r="BE934" s="56"/>
      <c r="BF934" s="56"/>
      <c r="BG934" s="56"/>
      <c r="BH934" s="56"/>
      <c r="BI934" s="56"/>
      <c r="BJ934" s="56"/>
      <c r="BK934" s="56"/>
      <c r="BL934" s="56"/>
      <c r="BM934" s="56"/>
      <c r="BN934" s="56"/>
      <c r="BO934" s="56"/>
      <c r="BP934" s="56"/>
      <c r="BQ934" s="56"/>
      <c r="BR934" s="56"/>
      <c r="BS934" s="56"/>
      <c r="BT934" s="56"/>
      <c r="BU934" s="56"/>
      <c r="BV934" s="56"/>
      <c r="BW934" s="56"/>
      <c r="BX934" s="56"/>
      <c r="BY934" s="56"/>
      <c r="BZ934" s="56"/>
      <c r="CA934" s="56"/>
      <c r="CB934" s="56"/>
      <c r="CC934" s="56"/>
      <c r="CD934" s="56"/>
      <c r="CE934" s="56"/>
      <c r="CF934" s="56"/>
      <c r="CG934" s="56"/>
      <c r="CH934" s="56"/>
      <c r="CI934" s="56"/>
    </row>
    <row r="935" spans="2:87" ht="13">
      <c r="B935" s="55"/>
      <c r="C935" s="55"/>
      <c r="D935" s="55"/>
      <c r="BE935" s="56"/>
      <c r="BF935" s="56"/>
      <c r="BG935" s="56"/>
      <c r="BH935" s="56"/>
      <c r="BI935" s="56"/>
      <c r="BJ935" s="56"/>
      <c r="BK935" s="56"/>
      <c r="BL935" s="56"/>
      <c r="BM935" s="56"/>
      <c r="BN935" s="56"/>
      <c r="BO935" s="56"/>
      <c r="BP935" s="56"/>
      <c r="BQ935" s="56"/>
      <c r="BR935" s="56"/>
      <c r="BS935" s="56"/>
      <c r="BT935" s="56"/>
      <c r="BU935" s="56"/>
      <c r="BV935" s="56"/>
      <c r="BW935" s="56"/>
      <c r="BX935" s="56"/>
      <c r="BY935" s="56"/>
      <c r="BZ935" s="56"/>
      <c r="CA935" s="56"/>
      <c r="CB935" s="56"/>
      <c r="CC935" s="56"/>
      <c r="CD935" s="56"/>
      <c r="CE935" s="56"/>
      <c r="CF935" s="56"/>
      <c r="CG935" s="56"/>
      <c r="CH935" s="56"/>
      <c r="CI935" s="56"/>
    </row>
    <row r="936" spans="2:87" ht="13">
      <c r="B936" s="55"/>
      <c r="C936" s="55"/>
      <c r="D936" s="55"/>
      <c r="BE936" s="56"/>
      <c r="BF936" s="56"/>
      <c r="BG936" s="56"/>
      <c r="BH936" s="56"/>
      <c r="BI936" s="56"/>
      <c r="BJ936" s="56"/>
      <c r="BK936" s="56"/>
      <c r="BL936" s="56"/>
      <c r="BM936" s="56"/>
      <c r="BN936" s="56"/>
      <c r="BO936" s="56"/>
      <c r="BP936" s="56"/>
      <c r="BQ936" s="56"/>
      <c r="BR936" s="56"/>
      <c r="BS936" s="56"/>
      <c r="BT936" s="56"/>
      <c r="BU936" s="56"/>
      <c r="BV936" s="56"/>
      <c r="BW936" s="56"/>
      <c r="BX936" s="56"/>
      <c r="BY936" s="56"/>
      <c r="BZ936" s="56"/>
      <c r="CA936" s="56"/>
      <c r="CB936" s="56"/>
      <c r="CC936" s="56"/>
      <c r="CD936" s="56"/>
      <c r="CE936" s="56"/>
      <c r="CF936" s="56"/>
      <c r="CG936" s="56"/>
      <c r="CH936" s="56"/>
      <c r="CI936" s="56"/>
    </row>
    <row r="937" spans="2:87" ht="13">
      <c r="B937" s="55"/>
      <c r="C937" s="55"/>
      <c r="D937" s="55"/>
      <c r="BE937" s="56"/>
      <c r="BF937" s="56"/>
      <c r="BG937" s="56"/>
      <c r="BH937" s="56"/>
      <c r="BI937" s="56"/>
      <c r="BJ937" s="56"/>
      <c r="BK937" s="56"/>
      <c r="BL937" s="56"/>
      <c r="BM937" s="56"/>
      <c r="BN937" s="56"/>
      <c r="BO937" s="56"/>
      <c r="BP937" s="56"/>
      <c r="BQ937" s="56"/>
      <c r="BR937" s="56"/>
      <c r="BS937" s="56"/>
      <c r="BT937" s="56"/>
      <c r="BU937" s="56"/>
      <c r="BV937" s="56"/>
      <c r="BW937" s="56"/>
      <c r="BX937" s="56"/>
      <c r="BY937" s="56"/>
      <c r="BZ937" s="56"/>
      <c r="CA937" s="56"/>
      <c r="CB937" s="56"/>
      <c r="CC937" s="56"/>
      <c r="CD937" s="56"/>
      <c r="CE937" s="56"/>
      <c r="CF937" s="56"/>
      <c r="CG937" s="56"/>
      <c r="CH937" s="56"/>
      <c r="CI937" s="56"/>
    </row>
    <row r="938" spans="2:87" ht="13">
      <c r="B938" s="55"/>
      <c r="C938" s="55"/>
      <c r="D938" s="55"/>
      <c r="BE938" s="56"/>
      <c r="BF938" s="56"/>
      <c r="BG938" s="56"/>
      <c r="BH938" s="56"/>
      <c r="BI938" s="56"/>
      <c r="BJ938" s="56"/>
      <c r="BK938" s="56"/>
      <c r="BL938" s="56"/>
      <c r="BM938" s="56"/>
      <c r="BN938" s="56"/>
      <c r="BO938" s="56"/>
      <c r="BP938" s="56"/>
      <c r="BQ938" s="56"/>
      <c r="BR938" s="56"/>
      <c r="BS938" s="56"/>
      <c r="BT938" s="56"/>
      <c r="BU938" s="56"/>
      <c r="BV938" s="56"/>
      <c r="BW938" s="56"/>
      <c r="BX938" s="56"/>
      <c r="BY938" s="56"/>
      <c r="BZ938" s="56"/>
      <c r="CA938" s="56"/>
      <c r="CB938" s="56"/>
      <c r="CC938" s="56"/>
      <c r="CD938" s="56"/>
      <c r="CE938" s="56"/>
      <c r="CF938" s="56"/>
      <c r="CG938" s="56"/>
      <c r="CH938" s="56"/>
      <c r="CI938" s="56"/>
    </row>
    <row r="939" spans="2:87" ht="13">
      <c r="B939" s="55"/>
      <c r="C939" s="55"/>
      <c r="D939" s="55"/>
      <c r="BE939" s="56"/>
      <c r="BF939" s="56"/>
      <c r="BG939" s="56"/>
      <c r="BH939" s="56"/>
      <c r="BI939" s="56"/>
      <c r="BJ939" s="56"/>
      <c r="BK939" s="56"/>
      <c r="BL939" s="56"/>
      <c r="BM939" s="56"/>
      <c r="BN939" s="56"/>
      <c r="BO939" s="56"/>
      <c r="BP939" s="56"/>
      <c r="BQ939" s="56"/>
      <c r="BR939" s="56"/>
      <c r="BS939" s="56"/>
      <c r="BT939" s="56"/>
      <c r="BU939" s="56"/>
      <c r="BV939" s="56"/>
      <c r="BW939" s="56"/>
      <c r="BX939" s="56"/>
      <c r="BY939" s="56"/>
      <c r="BZ939" s="56"/>
      <c r="CA939" s="56"/>
      <c r="CB939" s="56"/>
      <c r="CC939" s="56"/>
      <c r="CD939" s="56"/>
      <c r="CE939" s="56"/>
      <c r="CF939" s="56"/>
      <c r="CG939" s="56"/>
      <c r="CH939" s="56"/>
      <c r="CI939" s="56"/>
    </row>
    <row r="940" spans="2:87" ht="13">
      <c r="B940" s="55"/>
      <c r="C940" s="55"/>
      <c r="D940" s="55"/>
      <c r="BE940" s="56"/>
      <c r="BF940" s="56"/>
      <c r="BG940" s="56"/>
      <c r="BH940" s="56"/>
      <c r="BI940" s="56"/>
      <c r="BJ940" s="56"/>
      <c r="BK940" s="56"/>
      <c r="BL940" s="56"/>
      <c r="BM940" s="56"/>
      <c r="BN940" s="56"/>
      <c r="BO940" s="56"/>
      <c r="BP940" s="56"/>
      <c r="BQ940" s="56"/>
      <c r="BR940" s="56"/>
      <c r="BS940" s="56"/>
      <c r="BT940" s="56"/>
      <c r="BU940" s="56"/>
      <c r="BV940" s="56"/>
      <c r="BW940" s="56"/>
      <c r="BX940" s="56"/>
      <c r="BY940" s="56"/>
      <c r="BZ940" s="56"/>
      <c r="CA940" s="56"/>
      <c r="CB940" s="56"/>
      <c r="CC940" s="56"/>
      <c r="CD940" s="56"/>
      <c r="CE940" s="56"/>
      <c r="CF940" s="56"/>
      <c r="CG940" s="56"/>
      <c r="CH940" s="56"/>
      <c r="CI940" s="56"/>
    </row>
    <row r="941" spans="2:87" ht="13">
      <c r="B941" s="55"/>
      <c r="C941" s="55"/>
      <c r="D941" s="55"/>
      <c r="BE941" s="56"/>
      <c r="BF941" s="56"/>
      <c r="BG941" s="56"/>
      <c r="BH941" s="56"/>
      <c r="BI941" s="56"/>
      <c r="BJ941" s="56"/>
      <c r="BK941" s="56"/>
      <c r="BL941" s="56"/>
      <c r="BM941" s="56"/>
      <c r="BN941" s="56"/>
      <c r="BO941" s="56"/>
      <c r="BP941" s="56"/>
      <c r="BQ941" s="56"/>
      <c r="BR941" s="56"/>
      <c r="BS941" s="56"/>
      <c r="BT941" s="56"/>
      <c r="BU941" s="56"/>
      <c r="BV941" s="56"/>
      <c r="BW941" s="56"/>
      <c r="BX941" s="56"/>
      <c r="BY941" s="56"/>
      <c r="BZ941" s="56"/>
      <c r="CA941" s="56"/>
      <c r="CB941" s="56"/>
      <c r="CC941" s="56"/>
      <c r="CD941" s="56"/>
      <c r="CE941" s="56"/>
      <c r="CF941" s="56"/>
      <c r="CG941" s="56"/>
      <c r="CH941" s="56"/>
      <c r="CI941" s="56"/>
    </row>
    <row r="942" spans="2:87" ht="13">
      <c r="B942" s="55"/>
      <c r="C942" s="55"/>
      <c r="D942" s="55"/>
      <c r="BE942" s="56"/>
      <c r="BF942" s="56"/>
      <c r="BG942" s="56"/>
      <c r="BH942" s="56"/>
      <c r="BI942" s="56"/>
      <c r="BJ942" s="56"/>
      <c r="BK942" s="56"/>
      <c r="BL942" s="56"/>
      <c r="BM942" s="56"/>
      <c r="BN942" s="56"/>
      <c r="BO942" s="56"/>
      <c r="BP942" s="56"/>
      <c r="BQ942" s="56"/>
      <c r="BR942" s="56"/>
      <c r="BS942" s="56"/>
      <c r="BT942" s="56"/>
      <c r="BU942" s="56"/>
      <c r="BV942" s="56"/>
      <c r="BW942" s="56"/>
      <c r="BX942" s="56"/>
      <c r="BY942" s="56"/>
      <c r="BZ942" s="56"/>
      <c r="CA942" s="56"/>
      <c r="CB942" s="56"/>
      <c r="CC942" s="56"/>
      <c r="CD942" s="56"/>
      <c r="CE942" s="56"/>
      <c r="CF942" s="56"/>
      <c r="CG942" s="56"/>
      <c r="CH942" s="56"/>
      <c r="CI942" s="56"/>
    </row>
    <row r="943" spans="2:87" ht="13">
      <c r="B943" s="55"/>
      <c r="C943" s="55"/>
      <c r="D943" s="55"/>
      <c r="BE943" s="56"/>
      <c r="BF943" s="56"/>
      <c r="BG943" s="56"/>
      <c r="BH943" s="56"/>
      <c r="BI943" s="56"/>
      <c r="BJ943" s="56"/>
      <c r="BK943" s="56"/>
      <c r="BL943" s="56"/>
      <c r="BM943" s="56"/>
      <c r="BN943" s="56"/>
      <c r="BO943" s="56"/>
      <c r="BP943" s="56"/>
      <c r="BQ943" s="56"/>
      <c r="BR943" s="56"/>
      <c r="BS943" s="56"/>
      <c r="BT943" s="56"/>
      <c r="BU943" s="56"/>
      <c r="BV943" s="56"/>
      <c r="BW943" s="56"/>
      <c r="BX943" s="56"/>
      <c r="BY943" s="56"/>
      <c r="BZ943" s="56"/>
      <c r="CA943" s="56"/>
      <c r="CB943" s="56"/>
      <c r="CC943" s="56"/>
      <c r="CD943" s="56"/>
      <c r="CE943" s="56"/>
      <c r="CF943" s="56"/>
      <c r="CG943" s="56"/>
      <c r="CH943" s="56"/>
      <c r="CI943" s="56"/>
    </row>
    <row r="944" spans="2:87" ht="13">
      <c r="B944" s="55"/>
      <c r="C944" s="55"/>
      <c r="D944" s="55"/>
      <c r="BE944" s="56"/>
      <c r="BF944" s="56"/>
      <c r="BG944" s="56"/>
      <c r="BH944" s="56"/>
      <c r="BI944" s="56"/>
      <c r="BJ944" s="56"/>
      <c r="BK944" s="56"/>
      <c r="BL944" s="56"/>
      <c r="BM944" s="56"/>
      <c r="BN944" s="56"/>
      <c r="BO944" s="56"/>
      <c r="BP944" s="56"/>
      <c r="BQ944" s="56"/>
      <c r="BR944" s="56"/>
      <c r="BS944" s="56"/>
      <c r="BT944" s="56"/>
      <c r="BU944" s="56"/>
      <c r="BV944" s="56"/>
      <c r="BW944" s="56"/>
      <c r="BX944" s="56"/>
      <c r="BY944" s="56"/>
      <c r="BZ944" s="56"/>
      <c r="CA944" s="56"/>
      <c r="CB944" s="56"/>
      <c r="CC944" s="56"/>
      <c r="CD944" s="56"/>
      <c r="CE944" s="56"/>
      <c r="CF944" s="56"/>
      <c r="CG944" s="56"/>
      <c r="CH944" s="56"/>
      <c r="CI944" s="56"/>
    </row>
    <row r="945" spans="2:87" ht="13">
      <c r="B945" s="55"/>
      <c r="C945" s="55"/>
      <c r="D945" s="55"/>
      <c r="BE945" s="56"/>
      <c r="BF945" s="56"/>
      <c r="BG945" s="56"/>
      <c r="BH945" s="56"/>
      <c r="BI945" s="56"/>
      <c r="BJ945" s="56"/>
      <c r="BK945" s="56"/>
      <c r="BL945" s="56"/>
      <c r="BM945" s="56"/>
      <c r="BN945" s="56"/>
      <c r="BO945" s="56"/>
      <c r="BP945" s="56"/>
      <c r="BQ945" s="56"/>
      <c r="BR945" s="56"/>
      <c r="BS945" s="56"/>
      <c r="BT945" s="56"/>
      <c r="BU945" s="56"/>
      <c r="BV945" s="56"/>
      <c r="BW945" s="56"/>
      <c r="BX945" s="56"/>
      <c r="BY945" s="56"/>
      <c r="BZ945" s="56"/>
      <c r="CA945" s="56"/>
      <c r="CB945" s="56"/>
      <c r="CC945" s="56"/>
      <c r="CD945" s="56"/>
      <c r="CE945" s="56"/>
      <c r="CF945" s="56"/>
      <c r="CG945" s="56"/>
      <c r="CH945" s="56"/>
      <c r="CI945" s="56"/>
    </row>
    <row r="946" spans="2:87" ht="13">
      <c r="B946" s="55"/>
      <c r="C946" s="55"/>
      <c r="D946" s="55"/>
      <c r="BE946" s="56"/>
      <c r="BF946" s="56"/>
      <c r="BG946" s="56"/>
      <c r="BH946" s="56"/>
      <c r="BI946" s="56"/>
      <c r="BJ946" s="56"/>
      <c r="BK946" s="56"/>
      <c r="BL946" s="56"/>
      <c r="BM946" s="56"/>
      <c r="BN946" s="56"/>
      <c r="BO946" s="56"/>
      <c r="BP946" s="56"/>
      <c r="BQ946" s="56"/>
      <c r="BR946" s="56"/>
      <c r="BS946" s="56"/>
      <c r="BT946" s="56"/>
      <c r="BU946" s="56"/>
      <c r="BV946" s="56"/>
      <c r="BW946" s="56"/>
      <c r="BX946" s="56"/>
      <c r="BY946" s="56"/>
      <c r="BZ946" s="56"/>
      <c r="CA946" s="56"/>
      <c r="CB946" s="56"/>
      <c r="CC946" s="56"/>
      <c r="CD946" s="56"/>
      <c r="CE946" s="56"/>
      <c r="CF946" s="56"/>
      <c r="CG946" s="56"/>
      <c r="CH946" s="56"/>
      <c r="CI946" s="56"/>
    </row>
    <row r="947" spans="2:87" ht="13">
      <c r="B947" s="55"/>
      <c r="C947" s="55"/>
      <c r="D947" s="55"/>
      <c r="BE947" s="56"/>
      <c r="BF947" s="56"/>
      <c r="BG947" s="56"/>
      <c r="BH947" s="56"/>
      <c r="BI947" s="56"/>
      <c r="BJ947" s="56"/>
      <c r="BK947" s="56"/>
      <c r="BL947" s="56"/>
      <c r="BM947" s="56"/>
      <c r="BN947" s="56"/>
      <c r="BO947" s="56"/>
      <c r="BP947" s="56"/>
      <c r="BQ947" s="56"/>
      <c r="BR947" s="56"/>
      <c r="BS947" s="56"/>
      <c r="BT947" s="56"/>
      <c r="BU947" s="56"/>
      <c r="BV947" s="56"/>
      <c r="BW947" s="56"/>
      <c r="BX947" s="56"/>
      <c r="BY947" s="56"/>
      <c r="BZ947" s="56"/>
      <c r="CA947" s="56"/>
      <c r="CB947" s="56"/>
      <c r="CC947" s="56"/>
      <c r="CD947" s="56"/>
      <c r="CE947" s="56"/>
      <c r="CF947" s="56"/>
      <c r="CG947" s="56"/>
      <c r="CH947" s="56"/>
      <c r="CI947" s="56"/>
    </row>
    <row r="948" spans="2:87" ht="13">
      <c r="B948" s="55"/>
      <c r="C948" s="55"/>
      <c r="D948" s="55"/>
      <c r="BE948" s="56"/>
      <c r="BF948" s="56"/>
      <c r="BG948" s="56"/>
      <c r="BH948" s="56"/>
      <c r="BI948" s="56"/>
      <c r="BJ948" s="56"/>
      <c r="BK948" s="56"/>
      <c r="BL948" s="56"/>
      <c r="BM948" s="56"/>
      <c r="BN948" s="56"/>
      <c r="BO948" s="56"/>
      <c r="BP948" s="56"/>
      <c r="BQ948" s="56"/>
      <c r="BR948" s="56"/>
      <c r="BS948" s="56"/>
      <c r="BT948" s="56"/>
      <c r="BU948" s="56"/>
      <c r="BV948" s="56"/>
      <c r="BW948" s="56"/>
      <c r="BX948" s="56"/>
      <c r="BY948" s="56"/>
      <c r="BZ948" s="56"/>
      <c r="CA948" s="56"/>
      <c r="CB948" s="56"/>
      <c r="CC948" s="56"/>
      <c r="CD948" s="56"/>
      <c r="CE948" s="56"/>
      <c r="CF948" s="56"/>
      <c r="CG948" s="56"/>
      <c r="CH948" s="56"/>
      <c r="CI948" s="56"/>
    </row>
    <row r="949" spans="2:87" ht="13">
      <c r="B949" s="55"/>
      <c r="C949" s="55"/>
      <c r="D949" s="55"/>
      <c r="BE949" s="56"/>
      <c r="BF949" s="56"/>
      <c r="BG949" s="56"/>
      <c r="BH949" s="56"/>
      <c r="BI949" s="56"/>
      <c r="BJ949" s="56"/>
      <c r="BK949" s="56"/>
      <c r="BL949" s="56"/>
      <c r="BM949" s="56"/>
      <c r="BN949" s="56"/>
      <c r="BO949" s="56"/>
      <c r="BP949" s="56"/>
      <c r="BQ949" s="56"/>
      <c r="BR949" s="56"/>
      <c r="BS949" s="56"/>
      <c r="BT949" s="56"/>
      <c r="BU949" s="56"/>
      <c r="BV949" s="56"/>
      <c r="BW949" s="56"/>
      <c r="BX949" s="56"/>
      <c r="BY949" s="56"/>
      <c r="BZ949" s="56"/>
      <c r="CA949" s="56"/>
      <c r="CB949" s="56"/>
      <c r="CC949" s="56"/>
      <c r="CD949" s="56"/>
      <c r="CE949" s="56"/>
      <c r="CF949" s="56"/>
      <c r="CG949" s="56"/>
      <c r="CH949" s="56"/>
      <c r="CI949" s="56"/>
    </row>
    <row r="950" spans="2:87" ht="13">
      <c r="B950" s="55"/>
      <c r="C950" s="55"/>
      <c r="D950" s="55"/>
      <c r="BE950" s="56"/>
      <c r="BF950" s="56"/>
      <c r="BG950" s="56"/>
      <c r="BH950" s="56"/>
      <c r="BI950" s="56"/>
      <c r="BJ950" s="56"/>
      <c r="BK950" s="56"/>
      <c r="BL950" s="56"/>
      <c r="BM950" s="56"/>
      <c r="BN950" s="56"/>
      <c r="BO950" s="56"/>
      <c r="BP950" s="56"/>
      <c r="BQ950" s="56"/>
      <c r="BR950" s="56"/>
      <c r="BS950" s="56"/>
      <c r="BT950" s="56"/>
      <c r="BU950" s="56"/>
      <c r="BV950" s="56"/>
      <c r="BW950" s="56"/>
      <c r="BX950" s="56"/>
      <c r="BY950" s="56"/>
      <c r="BZ950" s="56"/>
      <c r="CA950" s="56"/>
      <c r="CB950" s="56"/>
      <c r="CC950" s="56"/>
      <c r="CD950" s="56"/>
      <c r="CE950" s="56"/>
      <c r="CF950" s="56"/>
      <c r="CG950" s="56"/>
      <c r="CH950" s="56"/>
      <c r="CI950" s="56"/>
    </row>
    <row r="951" spans="2:87" ht="13">
      <c r="B951" s="55"/>
      <c r="C951" s="55"/>
      <c r="D951" s="55"/>
      <c r="BE951" s="56"/>
      <c r="BF951" s="56"/>
      <c r="BG951" s="56"/>
      <c r="BH951" s="56"/>
      <c r="BI951" s="56"/>
      <c r="BJ951" s="56"/>
      <c r="BK951" s="56"/>
      <c r="BL951" s="56"/>
      <c r="BM951" s="56"/>
      <c r="BN951" s="56"/>
      <c r="BO951" s="56"/>
      <c r="BP951" s="56"/>
      <c r="BQ951" s="56"/>
      <c r="BR951" s="56"/>
      <c r="BS951" s="56"/>
      <c r="BT951" s="56"/>
      <c r="BU951" s="56"/>
      <c r="BV951" s="56"/>
      <c r="BW951" s="56"/>
      <c r="BX951" s="56"/>
      <c r="BY951" s="56"/>
      <c r="BZ951" s="56"/>
      <c r="CA951" s="56"/>
      <c r="CB951" s="56"/>
      <c r="CC951" s="56"/>
      <c r="CD951" s="56"/>
      <c r="CE951" s="56"/>
      <c r="CF951" s="56"/>
      <c r="CG951" s="56"/>
      <c r="CH951" s="56"/>
      <c r="CI951" s="56"/>
    </row>
    <row r="952" spans="2:87" ht="13">
      <c r="B952" s="55"/>
      <c r="C952" s="55"/>
      <c r="D952" s="55"/>
      <c r="BE952" s="56"/>
      <c r="BF952" s="56"/>
      <c r="BG952" s="56"/>
      <c r="BH952" s="56"/>
      <c r="BI952" s="56"/>
      <c r="BJ952" s="56"/>
      <c r="BK952" s="56"/>
      <c r="BL952" s="56"/>
      <c r="BM952" s="56"/>
      <c r="BN952" s="56"/>
      <c r="BO952" s="56"/>
      <c r="BP952" s="56"/>
      <c r="BQ952" s="56"/>
      <c r="BR952" s="56"/>
      <c r="BS952" s="56"/>
      <c r="BT952" s="56"/>
      <c r="BU952" s="56"/>
      <c r="BV952" s="56"/>
      <c r="BW952" s="56"/>
      <c r="BX952" s="56"/>
      <c r="BY952" s="56"/>
      <c r="BZ952" s="56"/>
      <c r="CA952" s="56"/>
      <c r="CB952" s="56"/>
      <c r="CC952" s="56"/>
      <c r="CD952" s="56"/>
      <c r="CE952" s="56"/>
      <c r="CF952" s="56"/>
      <c r="CG952" s="56"/>
      <c r="CH952" s="56"/>
      <c r="CI952" s="56"/>
    </row>
    <row r="953" spans="2:87" ht="13">
      <c r="B953" s="55"/>
      <c r="C953" s="55"/>
      <c r="D953" s="55"/>
      <c r="BE953" s="56"/>
      <c r="BF953" s="56"/>
      <c r="BG953" s="56"/>
      <c r="BH953" s="56"/>
      <c r="BI953" s="56"/>
      <c r="BJ953" s="56"/>
      <c r="BK953" s="56"/>
      <c r="BL953" s="56"/>
      <c r="BM953" s="56"/>
      <c r="BN953" s="56"/>
      <c r="BO953" s="56"/>
      <c r="BP953" s="56"/>
      <c r="BQ953" s="56"/>
      <c r="BR953" s="56"/>
      <c r="BS953" s="56"/>
      <c r="BT953" s="56"/>
      <c r="BU953" s="56"/>
      <c r="BV953" s="56"/>
      <c r="BW953" s="56"/>
      <c r="BX953" s="56"/>
      <c r="BY953" s="56"/>
      <c r="BZ953" s="56"/>
      <c r="CA953" s="56"/>
      <c r="CB953" s="56"/>
      <c r="CC953" s="56"/>
      <c r="CD953" s="56"/>
      <c r="CE953" s="56"/>
      <c r="CF953" s="56"/>
      <c r="CG953" s="56"/>
      <c r="CH953" s="56"/>
      <c r="CI953" s="56"/>
    </row>
    <row r="954" spans="2:87" ht="13">
      <c r="B954" s="55"/>
      <c r="C954" s="55"/>
      <c r="D954" s="55"/>
      <c r="BE954" s="56"/>
      <c r="BF954" s="56"/>
      <c r="BG954" s="56"/>
      <c r="BH954" s="56"/>
      <c r="BI954" s="56"/>
      <c r="BJ954" s="56"/>
      <c r="BK954" s="56"/>
      <c r="BL954" s="56"/>
      <c r="BM954" s="56"/>
      <c r="BN954" s="56"/>
      <c r="BO954" s="56"/>
      <c r="BP954" s="56"/>
      <c r="BQ954" s="56"/>
      <c r="BR954" s="56"/>
      <c r="BS954" s="56"/>
      <c r="BT954" s="56"/>
      <c r="BU954" s="56"/>
      <c r="BV954" s="56"/>
      <c r="BW954" s="56"/>
      <c r="BX954" s="56"/>
      <c r="BY954" s="56"/>
      <c r="BZ954" s="56"/>
      <c r="CA954" s="56"/>
      <c r="CB954" s="56"/>
      <c r="CC954" s="56"/>
      <c r="CD954" s="56"/>
      <c r="CE954" s="56"/>
      <c r="CF954" s="56"/>
      <c r="CG954" s="56"/>
      <c r="CH954" s="56"/>
      <c r="CI954" s="56"/>
    </row>
    <row r="955" spans="2:87" ht="13">
      <c r="B955" s="55"/>
      <c r="C955" s="55"/>
      <c r="D955" s="55"/>
      <c r="BE955" s="56"/>
      <c r="BF955" s="56"/>
      <c r="BG955" s="56"/>
      <c r="BH955" s="56"/>
      <c r="BI955" s="56"/>
      <c r="BJ955" s="56"/>
      <c r="BK955" s="56"/>
      <c r="BL955" s="56"/>
      <c r="BM955" s="56"/>
      <c r="BN955" s="56"/>
      <c r="BO955" s="56"/>
      <c r="BP955" s="56"/>
      <c r="BQ955" s="56"/>
      <c r="BR955" s="56"/>
      <c r="BS955" s="56"/>
      <c r="BT955" s="56"/>
      <c r="BU955" s="56"/>
      <c r="BV955" s="56"/>
      <c r="BW955" s="56"/>
      <c r="BX955" s="56"/>
      <c r="BY955" s="56"/>
      <c r="BZ955" s="56"/>
      <c r="CA955" s="56"/>
      <c r="CB955" s="56"/>
      <c r="CC955" s="56"/>
      <c r="CD955" s="56"/>
      <c r="CE955" s="56"/>
      <c r="CF955" s="56"/>
      <c r="CG955" s="56"/>
      <c r="CH955" s="56"/>
      <c r="CI955" s="56"/>
    </row>
    <row r="956" spans="2:87" ht="13">
      <c r="B956" s="55"/>
      <c r="C956" s="55"/>
      <c r="D956" s="55"/>
      <c r="BE956" s="56"/>
      <c r="BF956" s="56"/>
      <c r="BG956" s="56"/>
      <c r="BH956" s="56"/>
      <c r="BI956" s="56"/>
      <c r="BJ956" s="56"/>
      <c r="BK956" s="56"/>
      <c r="BL956" s="56"/>
      <c r="BM956" s="56"/>
      <c r="BN956" s="56"/>
      <c r="BO956" s="56"/>
      <c r="BP956" s="56"/>
      <c r="BQ956" s="56"/>
      <c r="BR956" s="56"/>
      <c r="BS956" s="56"/>
      <c r="BT956" s="56"/>
      <c r="BU956" s="56"/>
      <c r="BV956" s="56"/>
      <c r="BW956" s="56"/>
      <c r="BX956" s="56"/>
      <c r="BY956" s="56"/>
      <c r="BZ956" s="56"/>
      <c r="CA956" s="56"/>
      <c r="CB956" s="56"/>
      <c r="CC956" s="56"/>
      <c r="CD956" s="56"/>
      <c r="CE956" s="56"/>
      <c r="CF956" s="56"/>
      <c r="CG956" s="56"/>
      <c r="CH956" s="56"/>
      <c r="CI956" s="56"/>
    </row>
    <row r="957" spans="2:87" ht="13">
      <c r="B957" s="55"/>
      <c r="C957" s="55"/>
      <c r="D957" s="55"/>
      <c r="BE957" s="56"/>
      <c r="BF957" s="56"/>
      <c r="BG957" s="56"/>
      <c r="BH957" s="56"/>
      <c r="BI957" s="56"/>
      <c r="BJ957" s="56"/>
      <c r="BK957" s="56"/>
      <c r="BL957" s="56"/>
      <c r="BM957" s="56"/>
      <c r="BN957" s="56"/>
      <c r="BO957" s="56"/>
      <c r="BP957" s="56"/>
      <c r="BQ957" s="56"/>
      <c r="BR957" s="56"/>
      <c r="BS957" s="56"/>
      <c r="BT957" s="56"/>
      <c r="BU957" s="56"/>
      <c r="BV957" s="56"/>
      <c r="BW957" s="56"/>
      <c r="BX957" s="56"/>
      <c r="BY957" s="56"/>
      <c r="BZ957" s="56"/>
      <c r="CA957" s="56"/>
      <c r="CB957" s="56"/>
      <c r="CC957" s="56"/>
      <c r="CD957" s="56"/>
      <c r="CE957" s="56"/>
      <c r="CF957" s="56"/>
      <c r="CG957" s="56"/>
      <c r="CH957" s="56"/>
      <c r="CI957" s="56"/>
    </row>
    <row r="958" spans="2:87" ht="13">
      <c r="B958" s="55"/>
      <c r="C958" s="55"/>
      <c r="D958" s="55"/>
      <c r="BE958" s="56"/>
      <c r="BF958" s="56"/>
      <c r="BG958" s="56"/>
      <c r="BH958" s="56"/>
      <c r="BI958" s="56"/>
      <c r="BJ958" s="56"/>
      <c r="BK958" s="56"/>
      <c r="BL958" s="56"/>
      <c r="BM958" s="56"/>
      <c r="BN958" s="56"/>
      <c r="BO958" s="56"/>
      <c r="BP958" s="56"/>
      <c r="BQ958" s="56"/>
      <c r="BR958" s="56"/>
      <c r="BS958" s="56"/>
      <c r="BT958" s="56"/>
      <c r="BU958" s="56"/>
      <c r="BV958" s="56"/>
      <c r="BW958" s="56"/>
      <c r="BX958" s="56"/>
      <c r="BY958" s="56"/>
      <c r="BZ958" s="56"/>
      <c r="CA958" s="56"/>
      <c r="CB958" s="56"/>
      <c r="CC958" s="56"/>
      <c r="CD958" s="56"/>
      <c r="CE958" s="56"/>
      <c r="CF958" s="56"/>
      <c r="CG958" s="56"/>
      <c r="CH958" s="56"/>
      <c r="CI958" s="56"/>
    </row>
    <row r="959" spans="2:87" ht="13">
      <c r="B959" s="55"/>
      <c r="C959" s="55"/>
      <c r="D959" s="55"/>
      <c r="BE959" s="56"/>
      <c r="BF959" s="56"/>
      <c r="BG959" s="56"/>
      <c r="BH959" s="56"/>
      <c r="BI959" s="56"/>
      <c r="BJ959" s="56"/>
      <c r="BK959" s="56"/>
      <c r="BL959" s="56"/>
      <c r="BM959" s="56"/>
      <c r="BN959" s="56"/>
      <c r="BO959" s="56"/>
      <c r="BP959" s="56"/>
      <c r="BQ959" s="56"/>
      <c r="BR959" s="56"/>
      <c r="BS959" s="56"/>
      <c r="BT959" s="56"/>
      <c r="BU959" s="56"/>
      <c r="BV959" s="56"/>
      <c r="BW959" s="56"/>
      <c r="BX959" s="56"/>
      <c r="BY959" s="56"/>
      <c r="BZ959" s="56"/>
      <c r="CA959" s="56"/>
      <c r="CB959" s="56"/>
      <c r="CC959" s="56"/>
      <c r="CD959" s="56"/>
      <c r="CE959" s="56"/>
      <c r="CF959" s="56"/>
      <c r="CG959" s="56"/>
      <c r="CH959" s="56"/>
      <c r="CI959" s="56"/>
    </row>
    <row r="960" spans="2:87" ht="13">
      <c r="B960" s="55"/>
      <c r="C960" s="55"/>
      <c r="D960" s="55"/>
      <c r="BE960" s="56"/>
      <c r="BF960" s="56"/>
      <c r="BG960" s="56"/>
      <c r="BH960" s="56"/>
      <c r="BI960" s="56"/>
      <c r="BJ960" s="56"/>
      <c r="BK960" s="56"/>
      <c r="BL960" s="56"/>
      <c r="BM960" s="56"/>
      <c r="BN960" s="56"/>
      <c r="BO960" s="56"/>
      <c r="BP960" s="56"/>
      <c r="BQ960" s="56"/>
      <c r="BR960" s="56"/>
      <c r="BS960" s="56"/>
      <c r="BT960" s="56"/>
      <c r="BU960" s="56"/>
      <c r="BV960" s="56"/>
      <c r="BW960" s="56"/>
      <c r="BX960" s="56"/>
      <c r="BY960" s="56"/>
      <c r="BZ960" s="56"/>
      <c r="CA960" s="56"/>
      <c r="CB960" s="56"/>
      <c r="CC960" s="56"/>
      <c r="CD960" s="56"/>
      <c r="CE960" s="56"/>
      <c r="CF960" s="56"/>
      <c r="CG960" s="56"/>
      <c r="CH960" s="56"/>
      <c r="CI960" s="56"/>
    </row>
    <row r="961" spans="2:87" ht="13">
      <c r="B961" s="55"/>
      <c r="C961" s="55"/>
      <c r="D961" s="55"/>
      <c r="BE961" s="56"/>
      <c r="BF961" s="56"/>
      <c r="BG961" s="56"/>
      <c r="BH961" s="56"/>
      <c r="BI961" s="56"/>
      <c r="BJ961" s="56"/>
      <c r="BK961" s="56"/>
      <c r="BL961" s="56"/>
      <c r="BM961" s="56"/>
      <c r="BN961" s="56"/>
      <c r="BO961" s="56"/>
      <c r="BP961" s="56"/>
      <c r="BQ961" s="56"/>
      <c r="BR961" s="56"/>
      <c r="BS961" s="56"/>
      <c r="BT961" s="56"/>
      <c r="BU961" s="56"/>
      <c r="BV961" s="56"/>
      <c r="BW961" s="56"/>
      <c r="BX961" s="56"/>
      <c r="BY961" s="56"/>
      <c r="BZ961" s="56"/>
      <c r="CA961" s="56"/>
      <c r="CB961" s="56"/>
      <c r="CC961" s="56"/>
      <c r="CD961" s="56"/>
      <c r="CE961" s="56"/>
      <c r="CF961" s="56"/>
      <c r="CG961" s="56"/>
      <c r="CH961" s="56"/>
      <c r="CI961" s="56"/>
    </row>
    <row r="962" spans="2:87" ht="13">
      <c r="B962" s="55"/>
      <c r="C962" s="55"/>
      <c r="D962" s="55"/>
      <c r="BE962" s="56"/>
      <c r="BF962" s="56"/>
      <c r="BG962" s="56"/>
      <c r="BH962" s="56"/>
      <c r="BI962" s="56"/>
      <c r="BJ962" s="56"/>
      <c r="BK962" s="56"/>
      <c r="BL962" s="56"/>
      <c r="BM962" s="56"/>
      <c r="BN962" s="56"/>
      <c r="BO962" s="56"/>
      <c r="BP962" s="56"/>
      <c r="BQ962" s="56"/>
      <c r="BR962" s="56"/>
      <c r="BS962" s="56"/>
      <c r="BT962" s="56"/>
      <c r="BU962" s="56"/>
      <c r="BV962" s="56"/>
      <c r="BW962" s="56"/>
      <c r="BX962" s="56"/>
      <c r="BY962" s="56"/>
      <c r="BZ962" s="56"/>
      <c r="CA962" s="56"/>
      <c r="CB962" s="56"/>
      <c r="CC962" s="56"/>
      <c r="CD962" s="56"/>
      <c r="CE962" s="56"/>
      <c r="CF962" s="56"/>
      <c r="CG962" s="56"/>
      <c r="CH962" s="56"/>
      <c r="CI962" s="56"/>
    </row>
    <row r="963" spans="2:87" ht="13">
      <c r="B963" s="55"/>
      <c r="C963" s="55"/>
      <c r="D963" s="55"/>
      <c r="BE963" s="56"/>
      <c r="BF963" s="56"/>
      <c r="BG963" s="56"/>
      <c r="BH963" s="56"/>
      <c r="BI963" s="56"/>
      <c r="BJ963" s="56"/>
      <c r="BK963" s="56"/>
      <c r="BL963" s="56"/>
      <c r="BM963" s="56"/>
      <c r="BN963" s="56"/>
      <c r="BO963" s="56"/>
      <c r="BP963" s="56"/>
      <c r="BQ963" s="56"/>
      <c r="BR963" s="56"/>
      <c r="BS963" s="56"/>
      <c r="BT963" s="56"/>
      <c r="BU963" s="56"/>
      <c r="BV963" s="56"/>
      <c r="BW963" s="56"/>
      <c r="BX963" s="56"/>
      <c r="BY963" s="56"/>
      <c r="BZ963" s="56"/>
      <c r="CA963" s="56"/>
      <c r="CB963" s="56"/>
      <c r="CC963" s="56"/>
      <c r="CD963" s="56"/>
      <c r="CE963" s="56"/>
      <c r="CF963" s="56"/>
      <c r="CG963" s="56"/>
      <c r="CH963" s="56"/>
      <c r="CI963" s="56"/>
    </row>
    <row r="964" spans="2:87" ht="13">
      <c r="B964" s="55"/>
      <c r="C964" s="55"/>
      <c r="D964" s="55"/>
      <c r="BE964" s="56"/>
      <c r="BF964" s="56"/>
      <c r="BG964" s="56"/>
      <c r="BH964" s="56"/>
      <c r="BI964" s="56"/>
      <c r="BJ964" s="56"/>
      <c r="BK964" s="56"/>
      <c r="BL964" s="56"/>
      <c r="BM964" s="56"/>
      <c r="BN964" s="56"/>
      <c r="BO964" s="56"/>
      <c r="BP964" s="56"/>
      <c r="BQ964" s="56"/>
      <c r="BR964" s="56"/>
      <c r="BS964" s="56"/>
      <c r="BT964" s="56"/>
      <c r="BU964" s="56"/>
      <c r="BV964" s="56"/>
      <c r="BW964" s="56"/>
      <c r="BX964" s="56"/>
      <c r="BY964" s="56"/>
      <c r="BZ964" s="56"/>
      <c r="CA964" s="56"/>
      <c r="CB964" s="56"/>
      <c r="CC964" s="56"/>
      <c r="CD964" s="56"/>
      <c r="CE964" s="56"/>
      <c r="CF964" s="56"/>
      <c r="CG964" s="56"/>
      <c r="CH964" s="56"/>
      <c r="CI964" s="56"/>
    </row>
    <row r="965" spans="2:87" ht="13">
      <c r="B965" s="55"/>
      <c r="C965" s="55"/>
      <c r="D965" s="55"/>
      <c r="BE965" s="56"/>
      <c r="BF965" s="56"/>
      <c r="BG965" s="56"/>
      <c r="BH965" s="56"/>
      <c r="BI965" s="56"/>
      <c r="BJ965" s="56"/>
      <c r="BK965" s="56"/>
      <c r="BL965" s="56"/>
      <c r="BM965" s="56"/>
      <c r="BN965" s="56"/>
      <c r="BO965" s="56"/>
      <c r="BP965" s="56"/>
      <c r="BQ965" s="56"/>
      <c r="BR965" s="56"/>
      <c r="BS965" s="56"/>
      <c r="BT965" s="56"/>
      <c r="BU965" s="56"/>
      <c r="BV965" s="56"/>
      <c r="BW965" s="56"/>
      <c r="BX965" s="56"/>
      <c r="BY965" s="56"/>
      <c r="BZ965" s="56"/>
      <c r="CA965" s="56"/>
      <c r="CB965" s="56"/>
      <c r="CC965" s="56"/>
      <c r="CD965" s="56"/>
      <c r="CE965" s="56"/>
      <c r="CF965" s="56"/>
      <c r="CG965" s="56"/>
      <c r="CH965" s="56"/>
      <c r="CI965" s="56"/>
    </row>
    <row r="966" spans="2:87" ht="13">
      <c r="B966" s="55"/>
      <c r="C966" s="55"/>
      <c r="D966" s="55"/>
      <c r="BE966" s="56"/>
      <c r="BF966" s="56"/>
      <c r="BG966" s="56"/>
      <c r="BH966" s="56"/>
      <c r="BI966" s="56"/>
      <c r="BJ966" s="56"/>
      <c r="BK966" s="56"/>
      <c r="BL966" s="56"/>
      <c r="BM966" s="56"/>
      <c r="BN966" s="56"/>
      <c r="BO966" s="56"/>
      <c r="BP966" s="56"/>
      <c r="BQ966" s="56"/>
      <c r="BR966" s="56"/>
      <c r="BS966" s="56"/>
      <c r="BT966" s="56"/>
      <c r="BU966" s="56"/>
      <c r="BV966" s="56"/>
      <c r="BW966" s="56"/>
      <c r="BX966" s="56"/>
      <c r="BY966" s="56"/>
      <c r="BZ966" s="56"/>
      <c r="CA966" s="56"/>
      <c r="CB966" s="56"/>
      <c r="CC966" s="56"/>
      <c r="CD966" s="56"/>
      <c r="CE966" s="56"/>
      <c r="CF966" s="56"/>
      <c r="CG966" s="56"/>
      <c r="CH966" s="56"/>
      <c r="CI966" s="56"/>
    </row>
    <row r="967" spans="2:87" ht="13">
      <c r="B967" s="55"/>
      <c r="C967" s="55"/>
      <c r="D967" s="55"/>
      <c r="BE967" s="56"/>
      <c r="BF967" s="56"/>
      <c r="BG967" s="56"/>
      <c r="BH967" s="56"/>
      <c r="BI967" s="56"/>
      <c r="BJ967" s="56"/>
      <c r="BK967" s="56"/>
      <c r="BL967" s="56"/>
      <c r="BM967" s="56"/>
      <c r="BN967" s="56"/>
      <c r="BO967" s="56"/>
      <c r="BP967" s="56"/>
      <c r="BQ967" s="56"/>
      <c r="BR967" s="56"/>
      <c r="BS967" s="56"/>
      <c r="BT967" s="56"/>
      <c r="BU967" s="56"/>
      <c r="BV967" s="56"/>
      <c r="BW967" s="56"/>
      <c r="BX967" s="56"/>
      <c r="BY967" s="56"/>
      <c r="BZ967" s="56"/>
      <c r="CA967" s="56"/>
      <c r="CB967" s="56"/>
      <c r="CC967" s="56"/>
      <c r="CD967" s="56"/>
      <c r="CE967" s="56"/>
      <c r="CF967" s="56"/>
      <c r="CG967" s="56"/>
      <c r="CH967" s="56"/>
      <c r="CI967" s="56"/>
    </row>
    <row r="968" spans="2:87" ht="13">
      <c r="B968" s="55"/>
      <c r="C968" s="55"/>
      <c r="D968" s="55"/>
      <c r="BE968" s="56"/>
      <c r="BF968" s="56"/>
      <c r="BG968" s="56"/>
      <c r="BH968" s="56"/>
      <c r="BI968" s="56"/>
      <c r="BJ968" s="56"/>
      <c r="BK968" s="56"/>
      <c r="BL968" s="56"/>
      <c r="BM968" s="56"/>
      <c r="BN968" s="56"/>
      <c r="BO968" s="56"/>
      <c r="BP968" s="56"/>
      <c r="BQ968" s="56"/>
      <c r="BR968" s="56"/>
      <c r="BS968" s="56"/>
      <c r="BT968" s="56"/>
      <c r="BU968" s="56"/>
      <c r="BV968" s="56"/>
      <c r="BW968" s="56"/>
      <c r="BX968" s="56"/>
      <c r="BY968" s="56"/>
      <c r="BZ968" s="56"/>
      <c r="CA968" s="56"/>
      <c r="CB968" s="56"/>
      <c r="CC968" s="56"/>
      <c r="CD968" s="56"/>
      <c r="CE968" s="56"/>
      <c r="CF968" s="56"/>
      <c r="CG968" s="56"/>
      <c r="CH968" s="56"/>
      <c r="CI968" s="56"/>
    </row>
    <row r="969" spans="2:87" ht="13">
      <c r="B969" s="55"/>
      <c r="C969" s="55"/>
      <c r="D969" s="55"/>
      <c r="BE969" s="56"/>
      <c r="BF969" s="56"/>
      <c r="BG969" s="56"/>
      <c r="BH969" s="56"/>
      <c r="BI969" s="56"/>
      <c r="BJ969" s="56"/>
      <c r="BK969" s="56"/>
      <c r="BL969" s="56"/>
      <c r="BM969" s="56"/>
      <c r="BN969" s="56"/>
      <c r="BO969" s="56"/>
      <c r="BP969" s="56"/>
      <c r="BQ969" s="56"/>
      <c r="BR969" s="56"/>
      <c r="BS969" s="56"/>
      <c r="BT969" s="56"/>
      <c r="BU969" s="56"/>
      <c r="BV969" s="56"/>
      <c r="BW969" s="56"/>
      <c r="BX969" s="56"/>
      <c r="BY969" s="56"/>
      <c r="BZ969" s="56"/>
      <c r="CA969" s="56"/>
      <c r="CB969" s="56"/>
      <c r="CC969" s="56"/>
      <c r="CD969" s="56"/>
      <c r="CE969" s="56"/>
      <c r="CF969" s="56"/>
      <c r="CG969" s="56"/>
      <c r="CH969" s="56"/>
      <c r="CI969" s="56"/>
    </row>
    <row r="970" spans="2:87" ht="13">
      <c r="B970" s="55"/>
      <c r="C970" s="55"/>
      <c r="D970" s="55"/>
      <c r="BE970" s="56"/>
      <c r="BF970" s="56"/>
      <c r="BG970" s="56"/>
      <c r="BH970" s="56"/>
      <c r="BI970" s="56"/>
      <c r="BJ970" s="56"/>
      <c r="BK970" s="56"/>
      <c r="BL970" s="56"/>
      <c r="BM970" s="56"/>
      <c r="BN970" s="56"/>
      <c r="BO970" s="56"/>
      <c r="BP970" s="56"/>
      <c r="BQ970" s="56"/>
      <c r="BR970" s="56"/>
      <c r="BS970" s="56"/>
      <c r="BT970" s="56"/>
      <c r="BU970" s="56"/>
      <c r="BV970" s="56"/>
      <c r="BW970" s="56"/>
      <c r="BX970" s="56"/>
      <c r="BY970" s="56"/>
      <c r="BZ970" s="56"/>
      <c r="CA970" s="56"/>
      <c r="CB970" s="56"/>
      <c r="CC970" s="56"/>
      <c r="CD970" s="56"/>
      <c r="CE970" s="56"/>
      <c r="CF970" s="56"/>
      <c r="CG970" s="56"/>
      <c r="CH970" s="56"/>
      <c r="CI970" s="56"/>
    </row>
    <row r="971" spans="2:87" ht="13">
      <c r="B971" s="55"/>
      <c r="C971" s="55"/>
      <c r="D971" s="55"/>
      <c r="BE971" s="56"/>
      <c r="BF971" s="56"/>
      <c r="BG971" s="56"/>
      <c r="BH971" s="56"/>
      <c r="BI971" s="56"/>
      <c r="BJ971" s="56"/>
      <c r="BK971" s="56"/>
      <c r="BL971" s="56"/>
      <c r="BM971" s="56"/>
      <c r="BN971" s="56"/>
      <c r="BO971" s="56"/>
      <c r="BP971" s="56"/>
      <c r="BQ971" s="56"/>
      <c r="BR971" s="56"/>
      <c r="BS971" s="56"/>
      <c r="BT971" s="56"/>
      <c r="BU971" s="56"/>
      <c r="BV971" s="56"/>
      <c r="BW971" s="56"/>
      <c r="BX971" s="56"/>
      <c r="BY971" s="56"/>
      <c r="BZ971" s="56"/>
      <c r="CA971" s="56"/>
      <c r="CB971" s="56"/>
      <c r="CC971" s="56"/>
      <c r="CD971" s="56"/>
      <c r="CE971" s="56"/>
      <c r="CF971" s="56"/>
      <c r="CG971" s="56"/>
      <c r="CH971" s="56"/>
      <c r="CI971" s="56"/>
    </row>
    <row r="972" spans="2:87" ht="13">
      <c r="B972" s="55"/>
      <c r="C972" s="55"/>
      <c r="D972" s="55"/>
      <c r="BE972" s="56"/>
      <c r="BF972" s="56"/>
      <c r="BG972" s="56"/>
      <c r="BH972" s="56"/>
      <c r="BI972" s="56"/>
      <c r="BJ972" s="56"/>
      <c r="BK972" s="56"/>
      <c r="BL972" s="56"/>
      <c r="BM972" s="56"/>
      <c r="BN972" s="56"/>
      <c r="BO972" s="56"/>
      <c r="BP972" s="56"/>
      <c r="BQ972" s="56"/>
      <c r="BR972" s="56"/>
      <c r="BS972" s="56"/>
      <c r="BT972" s="56"/>
      <c r="BU972" s="56"/>
      <c r="BV972" s="56"/>
      <c r="BW972" s="56"/>
      <c r="BX972" s="56"/>
      <c r="BY972" s="56"/>
      <c r="BZ972" s="56"/>
      <c r="CA972" s="56"/>
      <c r="CB972" s="56"/>
      <c r="CC972" s="56"/>
      <c r="CD972" s="56"/>
      <c r="CE972" s="56"/>
      <c r="CF972" s="56"/>
      <c r="CG972" s="56"/>
      <c r="CH972" s="56"/>
      <c r="CI972" s="56"/>
    </row>
    <row r="973" spans="2:87" ht="13">
      <c r="B973" s="55"/>
      <c r="C973" s="55"/>
      <c r="D973" s="55"/>
      <c r="BE973" s="56"/>
      <c r="BF973" s="56"/>
      <c r="BG973" s="56"/>
      <c r="BH973" s="56"/>
      <c r="BI973" s="56"/>
      <c r="BJ973" s="56"/>
      <c r="BK973" s="56"/>
      <c r="BL973" s="56"/>
      <c r="BM973" s="56"/>
      <c r="BN973" s="56"/>
      <c r="BO973" s="56"/>
      <c r="BP973" s="56"/>
      <c r="BQ973" s="56"/>
      <c r="BR973" s="56"/>
      <c r="BS973" s="56"/>
      <c r="BT973" s="56"/>
      <c r="BU973" s="56"/>
      <c r="BV973" s="56"/>
      <c r="BW973" s="56"/>
      <c r="BX973" s="56"/>
      <c r="BY973" s="56"/>
      <c r="BZ973" s="56"/>
      <c r="CA973" s="56"/>
      <c r="CB973" s="56"/>
      <c r="CC973" s="56"/>
      <c r="CD973" s="56"/>
      <c r="CE973" s="56"/>
      <c r="CF973" s="56"/>
      <c r="CG973" s="56"/>
      <c r="CH973" s="56"/>
      <c r="CI973" s="56"/>
    </row>
    <row r="974" spans="2:87" ht="13">
      <c r="B974" s="55"/>
      <c r="C974" s="55"/>
      <c r="D974" s="55"/>
      <c r="BE974" s="56"/>
      <c r="BF974" s="56"/>
      <c r="BG974" s="56"/>
      <c r="BH974" s="56"/>
      <c r="BI974" s="56"/>
      <c r="BJ974" s="56"/>
      <c r="BK974" s="56"/>
      <c r="BL974" s="56"/>
      <c r="BM974" s="56"/>
      <c r="BN974" s="56"/>
      <c r="BO974" s="56"/>
      <c r="BP974" s="56"/>
      <c r="BQ974" s="56"/>
      <c r="BR974" s="56"/>
      <c r="BS974" s="56"/>
      <c r="BT974" s="56"/>
      <c r="BU974" s="56"/>
      <c r="BV974" s="56"/>
      <c r="BW974" s="56"/>
      <c r="BX974" s="56"/>
      <c r="BY974" s="56"/>
      <c r="BZ974" s="56"/>
      <c r="CA974" s="56"/>
      <c r="CB974" s="56"/>
      <c r="CC974" s="56"/>
      <c r="CD974" s="56"/>
      <c r="CE974" s="56"/>
      <c r="CF974" s="56"/>
      <c r="CG974" s="56"/>
      <c r="CH974" s="56"/>
      <c r="CI974" s="56"/>
    </row>
    <row r="975" spans="2:87" ht="13">
      <c r="B975" s="55"/>
      <c r="C975" s="55"/>
      <c r="D975" s="55"/>
      <c r="BE975" s="56"/>
      <c r="BF975" s="56"/>
      <c r="BG975" s="56"/>
      <c r="BH975" s="56"/>
      <c r="BI975" s="56"/>
      <c r="BJ975" s="56"/>
      <c r="BK975" s="56"/>
      <c r="BL975" s="56"/>
      <c r="BM975" s="56"/>
      <c r="BN975" s="56"/>
      <c r="BO975" s="56"/>
      <c r="BP975" s="56"/>
      <c r="BQ975" s="56"/>
      <c r="BR975" s="56"/>
      <c r="BS975" s="56"/>
      <c r="BT975" s="56"/>
      <c r="BU975" s="56"/>
      <c r="BV975" s="56"/>
      <c r="BW975" s="56"/>
      <c r="BX975" s="56"/>
      <c r="BY975" s="56"/>
      <c r="BZ975" s="56"/>
      <c r="CA975" s="56"/>
      <c r="CB975" s="56"/>
      <c r="CC975" s="56"/>
      <c r="CD975" s="56"/>
      <c r="CE975" s="56"/>
      <c r="CF975" s="56"/>
      <c r="CG975" s="56"/>
      <c r="CH975" s="56"/>
      <c r="CI975" s="56"/>
    </row>
    <row r="976" spans="2:87" ht="13">
      <c r="B976" s="55"/>
      <c r="C976" s="55"/>
      <c r="D976" s="55"/>
      <c r="BE976" s="56"/>
      <c r="BF976" s="56"/>
      <c r="BG976" s="56"/>
      <c r="BH976" s="56"/>
      <c r="BI976" s="56"/>
      <c r="BJ976" s="56"/>
      <c r="BK976" s="56"/>
      <c r="BL976" s="56"/>
      <c r="BM976" s="56"/>
      <c r="BN976" s="56"/>
      <c r="BO976" s="56"/>
      <c r="BP976" s="56"/>
      <c r="BQ976" s="56"/>
      <c r="BR976" s="56"/>
      <c r="BS976" s="56"/>
      <c r="BT976" s="56"/>
      <c r="BU976" s="56"/>
      <c r="BV976" s="56"/>
      <c r="BW976" s="56"/>
      <c r="BX976" s="56"/>
      <c r="BY976" s="56"/>
      <c r="BZ976" s="56"/>
      <c r="CA976" s="56"/>
      <c r="CB976" s="56"/>
      <c r="CC976" s="56"/>
      <c r="CD976" s="56"/>
      <c r="CE976" s="56"/>
      <c r="CF976" s="56"/>
      <c r="CG976" s="56"/>
      <c r="CH976" s="56"/>
      <c r="CI976" s="56"/>
    </row>
    <row r="977" spans="2:87" ht="13">
      <c r="B977" s="55"/>
      <c r="C977" s="55"/>
      <c r="D977" s="55"/>
      <c r="BE977" s="56"/>
      <c r="BF977" s="56"/>
      <c r="BG977" s="56"/>
      <c r="BH977" s="56"/>
      <c r="BI977" s="56"/>
      <c r="BJ977" s="56"/>
      <c r="BK977" s="56"/>
      <c r="BL977" s="56"/>
      <c r="BM977" s="56"/>
      <c r="BN977" s="56"/>
      <c r="BO977" s="56"/>
      <c r="BP977" s="56"/>
      <c r="BQ977" s="56"/>
      <c r="BR977" s="56"/>
      <c r="BS977" s="56"/>
      <c r="BT977" s="56"/>
      <c r="BU977" s="56"/>
      <c r="BV977" s="56"/>
      <c r="BW977" s="56"/>
      <c r="BX977" s="56"/>
      <c r="BY977" s="56"/>
      <c r="BZ977" s="56"/>
      <c r="CA977" s="56"/>
      <c r="CB977" s="56"/>
      <c r="CC977" s="56"/>
      <c r="CD977" s="56"/>
      <c r="CE977" s="56"/>
      <c r="CF977" s="56"/>
      <c r="CG977" s="56"/>
      <c r="CH977" s="56"/>
      <c r="CI977" s="56"/>
    </row>
    <row r="978" spans="2:87" ht="13">
      <c r="B978" s="55"/>
      <c r="C978" s="55"/>
      <c r="D978" s="55"/>
      <c r="BE978" s="56"/>
      <c r="BF978" s="56"/>
      <c r="BG978" s="56"/>
      <c r="BH978" s="56"/>
      <c r="BI978" s="56"/>
      <c r="BJ978" s="56"/>
      <c r="BK978" s="56"/>
      <c r="BL978" s="56"/>
      <c r="BM978" s="56"/>
      <c r="BN978" s="56"/>
      <c r="BO978" s="56"/>
      <c r="BP978" s="56"/>
      <c r="BQ978" s="56"/>
      <c r="BR978" s="56"/>
      <c r="BS978" s="56"/>
      <c r="BT978" s="56"/>
      <c r="BU978" s="56"/>
      <c r="BV978" s="56"/>
      <c r="BW978" s="56"/>
      <c r="BX978" s="56"/>
      <c r="BY978" s="56"/>
      <c r="BZ978" s="56"/>
      <c r="CA978" s="56"/>
      <c r="CB978" s="56"/>
      <c r="CC978" s="56"/>
      <c r="CD978" s="56"/>
      <c r="CE978" s="56"/>
      <c r="CF978" s="56"/>
      <c r="CG978" s="56"/>
      <c r="CH978" s="56"/>
      <c r="CI978" s="56"/>
    </row>
    <row r="979" spans="2:87" ht="13">
      <c r="B979" s="55"/>
      <c r="C979" s="55"/>
      <c r="D979" s="55"/>
      <c r="BE979" s="56"/>
      <c r="BF979" s="56"/>
      <c r="BG979" s="56"/>
      <c r="BH979" s="56"/>
      <c r="BI979" s="56"/>
      <c r="BJ979" s="56"/>
      <c r="BK979" s="56"/>
      <c r="BL979" s="56"/>
      <c r="BM979" s="56"/>
      <c r="BN979" s="56"/>
      <c r="BO979" s="56"/>
      <c r="BP979" s="56"/>
      <c r="BQ979" s="56"/>
      <c r="BR979" s="56"/>
      <c r="BS979" s="56"/>
      <c r="BT979" s="56"/>
      <c r="BU979" s="56"/>
      <c r="BV979" s="56"/>
      <c r="BW979" s="56"/>
      <c r="BX979" s="56"/>
      <c r="BY979" s="56"/>
      <c r="BZ979" s="56"/>
      <c r="CA979" s="56"/>
      <c r="CB979" s="56"/>
      <c r="CC979" s="56"/>
      <c r="CD979" s="56"/>
      <c r="CE979" s="56"/>
      <c r="CF979" s="56"/>
      <c r="CG979" s="56"/>
      <c r="CH979" s="56"/>
      <c r="CI979" s="56"/>
    </row>
    <row r="980" spans="2:87" ht="13">
      <c r="B980" s="55"/>
      <c r="C980" s="55"/>
      <c r="D980" s="55"/>
      <c r="BE980" s="56"/>
      <c r="BF980" s="56"/>
      <c r="BG980" s="56"/>
      <c r="BH980" s="56"/>
      <c r="BI980" s="56"/>
      <c r="BJ980" s="56"/>
      <c r="BK980" s="56"/>
      <c r="BL980" s="56"/>
      <c r="BM980" s="56"/>
      <c r="BN980" s="56"/>
      <c r="BO980" s="56"/>
      <c r="BP980" s="56"/>
      <c r="BQ980" s="56"/>
      <c r="BR980" s="56"/>
      <c r="BS980" s="56"/>
      <c r="BT980" s="56"/>
      <c r="BU980" s="56"/>
      <c r="BV980" s="56"/>
      <c r="BW980" s="56"/>
      <c r="BX980" s="56"/>
      <c r="BY980" s="56"/>
      <c r="BZ980" s="56"/>
      <c r="CA980" s="56"/>
      <c r="CB980" s="56"/>
      <c r="CC980" s="56"/>
      <c r="CD980" s="56"/>
      <c r="CE980" s="56"/>
      <c r="CF980" s="56"/>
      <c r="CG980" s="56"/>
      <c r="CH980" s="56"/>
      <c r="CI980" s="56"/>
    </row>
    <row r="981" spans="2:87" ht="13">
      <c r="B981" s="55"/>
      <c r="C981" s="55"/>
      <c r="D981" s="55"/>
      <c r="BE981" s="56"/>
      <c r="BF981" s="56"/>
      <c r="BG981" s="56"/>
      <c r="BH981" s="56"/>
      <c r="BI981" s="56"/>
      <c r="BJ981" s="56"/>
      <c r="BK981" s="56"/>
      <c r="BL981" s="56"/>
      <c r="BM981" s="56"/>
      <c r="BN981" s="56"/>
      <c r="BO981" s="56"/>
      <c r="BP981" s="56"/>
      <c r="BQ981" s="56"/>
      <c r="BR981" s="56"/>
      <c r="BS981" s="56"/>
      <c r="BT981" s="56"/>
      <c r="BU981" s="56"/>
      <c r="BV981" s="56"/>
      <c r="BW981" s="56"/>
      <c r="BX981" s="56"/>
      <c r="BY981" s="56"/>
      <c r="BZ981" s="56"/>
      <c r="CA981" s="56"/>
      <c r="CB981" s="56"/>
      <c r="CC981" s="56"/>
      <c r="CD981" s="56"/>
      <c r="CE981" s="56"/>
      <c r="CF981" s="56"/>
      <c r="CG981" s="56"/>
      <c r="CH981" s="56"/>
      <c r="CI981" s="56"/>
    </row>
    <row r="982" spans="2:87" ht="13">
      <c r="B982" s="55"/>
      <c r="C982" s="55"/>
      <c r="D982" s="55"/>
      <c r="BE982" s="56"/>
      <c r="BF982" s="56"/>
      <c r="BG982" s="56"/>
      <c r="BH982" s="56"/>
      <c r="BI982" s="56"/>
      <c r="BJ982" s="56"/>
      <c r="BK982" s="56"/>
      <c r="BL982" s="56"/>
      <c r="BM982" s="56"/>
      <c r="BN982" s="56"/>
      <c r="BO982" s="56"/>
      <c r="BP982" s="56"/>
      <c r="BQ982" s="56"/>
      <c r="BR982" s="56"/>
      <c r="BS982" s="56"/>
      <c r="BT982" s="56"/>
      <c r="BU982" s="56"/>
      <c r="BV982" s="56"/>
      <c r="BW982" s="56"/>
      <c r="BX982" s="56"/>
      <c r="BY982" s="56"/>
      <c r="BZ982" s="56"/>
      <c r="CA982" s="56"/>
      <c r="CB982" s="56"/>
      <c r="CC982" s="56"/>
      <c r="CD982" s="56"/>
      <c r="CE982" s="56"/>
      <c r="CF982" s="56"/>
      <c r="CG982" s="56"/>
      <c r="CH982" s="56"/>
      <c r="CI982" s="56"/>
    </row>
    <row r="983" spans="2:87" ht="13">
      <c r="B983" s="55"/>
      <c r="C983" s="55"/>
      <c r="D983" s="55"/>
      <c r="BE983" s="56"/>
      <c r="BF983" s="56"/>
      <c r="BG983" s="56"/>
      <c r="BH983" s="56"/>
      <c r="BI983" s="56"/>
      <c r="BJ983" s="56"/>
      <c r="BK983" s="56"/>
      <c r="BL983" s="56"/>
      <c r="BM983" s="56"/>
      <c r="BN983" s="56"/>
      <c r="BO983" s="56"/>
      <c r="BP983" s="56"/>
      <c r="BQ983" s="56"/>
      <c r="BR983" s="56"/>
      <c r="BS983" s="56"/>
      <c r="BT983" s="56"/>
      <c r="BU983" s="56"/>
      <c r="BV983" s="56"/>
      <c r="BW983" s="56"/>
      <c r="BX983" s="56"/>
      <c r="BY983" s="56"/>
      <c r="BZ983" s="56"/>
      <c r="CA983" s="56"/>
      <c r="CB983" s="56"/>
      <c r="CC983" s="56"/>
      <c r="CD983" s="56"/>
      <c r="CE983" s="56"/>
      <c r="CF983" s="56"/>
      <c r="CG983" s="56"/>
      <c r="CH983" s="56"/>
      <c r="CI983" s="56"/>
    </row>
    <row r="984" spans="2:87" ht="13">
      <c r="B984" s="55"/>
      <c r="C984" s="55"/>
      <c r="D984" s="55"/>
      <c r="BE984" s="56"/>
      <c r="BF984" s="56"/>
      <c r="BG984" s="56"/>
      <c r="BH984" s="56"/>
      <c r="BI984" s="56"/>
      <c r="BJ984" s="56"/>
      <c r="BK984" s="56"/>
      <c r="BL984" s="56"/>
      <c r="BM984" s="56"/>
      <c r="BN984" s="56"/>
      <c r="BO984" s="56"/>
      <c r="BP984" s="56"/>
      <c r="BQ984" s="56"/>
      <c r="BR984" s="56"/>
      <c r="BS984" s="56"/>
      <c r="BT984" s="56"/>
      <c r="BU984" s="56"/>
      <c r="BV984" s="56"/>
      <c r="BW984" s="56"/>
      <c r="BX984" s="56"/>
      <c r="BY984" s="56"/>
      <c r="BZ984" s="56"/>
      <c r="CA984" s="56"/>
      <c r="CB984" s="56"/>
      <c r="CC984" s="56"/>
      <c r="CD984" s="56"/>
      <c r="CE984" s="56"/>
      <c r="CF984" s="56"/>
      <c r="CG984" s="56"/>
      <c r="CH984" s="56"/>
      <c r="CI984" s="56"/>
    </row>
    <row r="985" spans="2:87" ht="13">
      <c r="B985" s="55"/>
      <c r="C985" s="55"/>
      <c r="D985" s="55"/>
      <c r="BE985" s="56"/>
      <c r="BF985" s="56"/>
      <c r="BG985" s="56"/>
      <c r="BH985" s="56"/>
      <c r="BI985" s="56"/>
      <c r="BJ985" s="56"/>
      <c r="BK985" s="56"/>
      <c r="BL985" s="56"/>
      <c r="BM985" s="56"/>
      <c r="BN985" s="56"/>
      <c r="BO985" s="56"/>
      <c r="BP985" s="56"/>
      <c r="BQ985" s="56"/>
      <c r="BR985" s="56"/>
      <c r="BS985" s="56"/>
      <c r="BT985" s="56"/>
      <c r="BU985" s="56"/>
      <c r="BV985" s="56"/>
      <c r="BW985" s="56"/>
      <c r="BX985" s="56"/>
      <c r="BY985" s="56"/>
      <c r="BZ985" s="56"/>
      <c r="CA985" s="56"/>
      <c r="CB985" s="56"/>
      <c r="CC985" s="56"/>
      <c r="CD985" s="56"/>
      <c r="CE985" s="56"/>
      <c r="CF985" s="56"/>
      <c r="CG985" s="56"/>
      <c r="CH985" s="56"/>
      <c r="CI985" s="56"/>
    </row>
    <row r="986" spans="2:87" ht="13">
      <c r="B986" s="55"/>
      <c r="C986" s="55"/>
      <c r="D986" s="55"/>
      <c r="BE986" s="56"/>
      <c r="BF986" s="56"/>
      <c r="BG986" s="56"/>
      <c r="BH986" s="56"/>
      <c r="BI986" s="56"/>
      <c r="BJ986" s="56"/>
      <c r="BK986" s="56"/>
      <c r="BL986" s="56"/>
      <c r="BM986" s="56"/>
      <c r="BN986" s="56"/>
      <c r="BO986" s="56"/>
      <c r="BP986" s="56"/>
      <c r="BQ986" s="56"/>
      <c r="BR986" s="56"/>
      <c r="BS986" s="56"/>
      <c r="BT986" s="56"/>
      <c r="BU986" s="56"/>
      <c r="BV986" s="56"/>
      <c r="BW986" s="56"/>
      <c r="BX986" s="56"/>
      <c r="BY986" s="56"/>
      <c r="BZ986" s="56"/>
      <c r="CA986" s="56"/>
      <c r="CB986" s="56"/>
      <c r="CC986" s="56"/>
      <c r="CD986" s="56"/>
      <c r="CE986" s="56"/>
      <c r="CF986" s="56"/>
      <c r="CG986" s="56"/>
      <c r="CH986" s="56"/>
      <c r="CI986" s="56"/>
    </row>
    <row r="987" spans="2:87" ht="13">
      <c r="B987" s="55"/>
      <c r="C987" s="55"/>
      <c r="D987" s="55"/>
      <c r="BE987" s="56"/>
      <c r="BF987" s="56"/>
      <c r="BG987" s="56"/>
      <c r="BH987" s="56"/>
      <c r="BI987" s="56"/>
      <c r="BJ987" s="56"/>
      <c r="BK987" s="56"/>
      <c r="BL987" s="56"/>
      <c r="BM987" s="56"/>
      <c r="BN987" s="56"/>
      <c r="BO987" s="56"/>
      <c r="BP987" s="56"/>
      <c r="BQ987" s="56"/>
      <c r="BR987" s="56"/>
      <c r="BS987" s="56"/>
      <c r="BT987" s="56"/>
      <c r="BU987" s="56"/>
      <c r="BV987" s="56"/>
      <c r="BW987" s="56"/>
      <c r="BX987" s="56"/>
      <c r="BY987" s="56"/>
      <c r="BZ987" s="56"/>
      <c r="CA987" s="56"/>
      <c r="CB987" s="56"/>
      <c r="CC987" s="56"/>
      <c r="CD987" s="56"/>
      <c r="CE987" s="56"/>
      <c r="CF987" s="56"/>
      <c r="CG987" s="56"/>
      <c r="CH987" s="56"/>
      <c r="CI987" s="56"/>
    </row>
    <row r="988" spans="2:87" ht="13">
      <c r="B988" s="55"/>
      <c r="C988" s="55"/>
      <c r="D988" s="55"/>
      <c r="BE988" s="56"/>
      <c r="BF988" s="56"/>
      <c r="BG988" s="56"/>
      <c r="BH988" s="56"/>
      <c r="BI988" s="56"/>
      <c r="BJ988" s="56"/>
      <c r="BK988" s="56"/>
      <c r="BL988" s="56"/>
      <c r="BM988" s="56"/>
      <c r="BN988" s="56"/>
      <c r="BO988" s="56"/>
      <c r="BP988" s="56"/>
      <c r="BQ988" s="56"/>
      <c r="BR988" s="56"/>
      <c r="BS988" s="56"/>
      <c r="BT988" s="56"/>
      <c r="BU988" s="56"/>
      <c r="BV988" s="56"/>
      <c r="BW988" s="56"/>
      <c r="BX988" s="56"/>
      <c r="BY988" s="56"/>
      <c r="BZ988" s="56"/>
      <c r="CA988" s="56"/>
      <c r="CB988" s="56"/>
      <c r="CC988" s="56"/>
      <c r="CD988" s="56"/>
      <c r="CE988" s="56"/>
      <c r="CF988" s="56"/>
      <c r="CG988" s="56"/>
      <c r="CH988" s="56"/>
      <c r="CI988" s="56"/>
    </row>
    <row r="989" spans="2:87" ht="13">
      <c r="B989" s="55"/>
      <c r="C989" s="55"/>
      <c r="D989" s="55"/>
      <c r="BE989" s="56"/>
      <c r="BF989" s="56"/>
      <c r="BG989" s="56"/>
      <c r="BH989" s="56"/>
      <c r="BI989" s="56"/>
      <c r="BJ989" s="56"/>
      <c r="BK989" s="56"/>
      <c r="BL989" s="56"/>
      <c r="BM989" s="56"/>
      <c r="BN989" s="56"/>
      <c r="BO989" s="56"/>
      <c r="BP989" s="56"/>
      <c r="BQ989" s="56"/>
      <c r="BR989" s="56"/>
      <c r="BS989" s="56"/>
      <c r="BT989" s="56"/>
      <c r="BU989" s="56"/>
      <c r="BV989" s="56"/>
      <c r="BW989" s="56"/>
      <c r="BX989" s="56"/>
      <c r="BY989" s="56"/>
      <c r="BZ989" s="56"/>
      <c r="CA989" s="56"/>
      <c r="CB989" s="56"/>
      <c r="CC989" s="56"/>
      <c r="CD989" s="56"/>
      <c r="CE989" s="56"/>
      <c r="CF989" s="56"/>
      <c r="CG989" s="56"/>
      <c r="CH989" s="56"/>
      <c r="CI989" s="56"/>
    </row>
    <row r="990" spans="2:87" ht="13">
      <c r="B990" s="55"/>
      <c r="C990" s="55"/>
      <c r="D990" s="55"/>
      <c r="BE990" s="56"/>
      <c r="BF990" s="56"/>
      <c r="BG990" s="56"/>
      <c r="BH990" s="56"/>
      <c r="BI990" s="56"/>
      <c r="BJ990" s="56"/>
      <c r="BK990" s="56"/>
      <c r="BL990" s="56"/>
      <c r="BM990" s="56"/>
      <c r="BN990" s="56"/>
      <c r="BO990" s="56"/>
      <c r="BP990" s="56"/>
      <c r="BQ990" s="56"/>
      <c r="BR990" s="56"/>
      <c r="BS990" s="56"/>
      <c r="BT990" s="56"/>
      <c r="BU990" s="56"/>
      <c r="BV990" s="56"/>
      <c r="BW990" s="56"/>
      <c r="BX990" s="56"/>
      <c r="BY990" s="56"/>
      <c r="BZ990" s="56"/>
      <c r="CA990" s="56"/>
      <c r="CB990" s="56"/>
      <c r="CC990" s="56"/>
      <c r="CD990" s="56"/>
      <c r="CE990" s="56"/>
      <c r="CF990" s="56"/>
      <c r="CG990" s="56"/>
      <c r="CH990" s="56"/>
      <c r="CI990" s="56"/>
    </row>
    <row r="991" spans="2:87" ht="13">
      <c r="B991" s="55"/>
      <c r="C991" s="55"/>
      <c r="D991" s="55"/>
      <c r="BE991" s="56"/>
      <c r="BF991" s="56"/>
      <c r="BG991" s="56"/>
      <c r="BH991" s="56"/>
      <c r="BI991" s="56"/>
      <c r="BJ991" s="56"/>
      <c r="BK991" s="56"/>
      <c r="BL991" s="56"/>
      <c r="BM991" s="56"/>
      <c r="BN991" s="56"/>
      <c r="BO991" s="56"/>
      <c r="BP991" s="56"/>
      <c r="BQ991" s="56"/>
      <c r="BR991" s="56"/>
      <c r="BS991" s="56"/>
      <c r="BT991" s="56"/>
      <c r="BU991" s="56"/>
      <c r="BV991" s="56"/>
      <c r="BW991" s="56"/>
      <c r="BX991" s="56"/>
      <c r="BY991" s="56"/>
      <c r="BZ991" s="56"/>
      <c r="CA991" s="56"/>
      <c r="CB991" s="56"/>
      <c r="CC991" s="56"/>
      <c r="CD991" s="56"/>
      <c r="CE991" s="56"/>
      <c r="CF991" s="56"/>
      <c r="CG991" s="56"/>
      <c r="CH991" s="56"/>
      <c r="CI991" s="56"/>
    </row>
    <row r="992" spans="2:87" ht="13">
      <c r="B992" s="55"/>
      <c r="C992" s="55"/>
      <c r="D992" s="55"/>
      <c r="BE992" s="56"/>
      <c r="BF992" s="56"/>
      <c r="BG992" s="56"/>
      <c r="BH992" s="56"/>
      <c r="BI992" s="56"/>
      <c r="BJ992" s="56"/>
      <c r="BK992" s="56"/>
      <c r="BL992" s="56"/>
      <c r="BM992" s="56"/>
      <c r="BN992" s="56"/>
      <c r="BO992" s="56"/>
      <c r="BP992" s="56"/>
      <c r="BQ992" s="56"/>
      <c r="BR992" s="56"/>
      <c r="BS992" s="56"/>
      <c r="BT992" s="56"/>
      <c r="BU992" s="56"/>
      <c r="BV992" s="56"/>
      <c r="BW992" s="56"/>
      <c r="BX992" s="56"/>
      <c r="BY992" s="56"/>
      <c r="BZ992" s="56"/>
      <c r="CA992" s="56"/>
      <c r="CB992" s="56"/>
      <c r="CC992" s="56"/>
      <c r="CD992" s="56"/>
      <c r="CE992" s="56"/>
      <c r="CF992" s="56"/>
      <c r="CG992" s="56"/>
      <c r="CH992" s="56"/>
      <c r="CI992" s="56"/>
    </row>
    <row r="993" spans="2:87" ht="13">
      <c r="B993" s="55"/>
      <c r="C993" s="55"/>
      <c r="D993" s="55"/>
      <c r="BE993" s="56"/>
      <c r="BF993" s="56"/>
      <c r="BG993" s="56"/>
      <c r="BH993" s="56"/>
      <c r="BI993" s="56"/>
      <c r="BJ993" s="56"/>
      <c r="BK993" s="56"/>
      <c r="BL993" s="56"/>
      <c r="BM993" s="56"/>
      <c r="BN993" s="56"/>
      <c r="BO993" s="56"/>
      <c r="BP993" s="56"/>
      <c r="BQ993" s="56"/>
      <c r="BR993" s="56"/>
      <c r="BS993" s="56"/>
      <c r="BT993" s="56"/>
      <c r="BU993" s="56"/>
      <c r="BV993" s="56"/>
      <c r="BW993" s="56"/>
      <c r="BX993" s="56"/>
      <c r="BY993" s="56"/>
      <c r="BZ993" s="56"/>
      <c r="CA993" s="56"/>
      <c r="CB993" s="56"/>
      <c r="CC993" s="56"/>
      <c r="CD993" s="56"/>
      <c r="CE993" s="56"/>
      <c r="CF993" s="56"/>
      <c r="CG993" s="56"/>
      <c r="CH993" s="56"/>
      <c r="CI993" s="56"/>
    </row>
    <row r="994" spans="2:87" ht="13">
      <c r="B994" s="55"/>
      <c r="C994" s="55"/>
      <c r="D994" s="55"/>
      <c r="BE994" s="56"/>
      <c r="BF994" s="56"/>
      <c r="BG994" s="56"/>
      <c r="BH994" s="56"/>
      <c r="BI994" s="56"/>
      <c r="BJ994" s="56"/>
      <c r="BK994" s="56"/>
      <c r="BL994" s="56"/>
      <c r="BM994" s="56"/>
      <c r="BN994" s="56"/>
      <c r="BO994" s="56"/>
      <c r="BP994" s="56"/>
      <c r="BQ994" s="56"/>
      <c r="BR994" s="56"/>
      <c r="BS994" s="56"/>
      <c r="BT994" s="56"/>
      <c r="BU994" s="56"/>
      <c r="BV994" s="56"/>
      <c r="BW994" s="56"/>
      <c r="BX994" s="56"/>
      <c r="BY994" s="56"/>
      <c r="BZ994" s="56"/>
      <c r="CA994" s="56"/>
      <c r="CB994" s="56"/>
      <c r="CC994" s="56"/>
      <c r="CD994" s="56"/>
      <c r="CE994" s="56"/>
      <c r="CF994" s="56"/>
      <c r="CG994" s="56"/>
      <c r="CH994" s="56"/>
      <c r="CI994" s="56"/>
    </row>
    <row r="995" spans="2:87" ht="13">
      <c r="B995" s="55"/>
      <c r="C995" s="55"/>
      <c r="D995" s="55"/>
      <c r="BE995" s="56"/>
      <c r="BF995" s="56"/>
      <c r="BG995" s="56"/>
      <c r="BH995" s="56"/>
      <c r="BI995" s="56"/>
      <c r="BJ995" s="56"/>
      <c r="BK995" s="56"/>
      <c r="BL995" s="56"/>
      <c r="BM995" s="56"/>
      <c r="BN995" s="56"/>
      <c r="BO995" s="56"/>
      <c r="BP995" s="56"/>
      <c r="BQ995" s="56"/>
      <c r="BR995" s="56"/>
      <c r="BS995" s="56"/>
      <c r="BT995" s="56"/>
      <c r="BU995" s="56"/>
      <c r="BV995" s="56"/>
      <c r="BW995" s="56"/>
      <c r="BX995" s="56"/>
      <c r="BY995" s="56"/>
      <c r="BZ995" s="56"/>
      <c r="CA995" s="56"/>
      <c r="CB995" s="56"/>
      <c r="CC995" s="56"/>
      <c r="CD995" s="56"/>
      <c r="CE995" s="56"/>
      <c r="CF995" s="56"/>
      <c r="CG995" s="56"/>
      <c r="CH995" s="56"/>
      <c r="CI995" s="56"/>
    </row>
    <row r="996" spans="2:87" ht="13">
      <c r="B996" s="55"/>
      <c r="C996" s="55"/>
      <c r="D996" s="55"/>
      <c r="BE996" s="56"/>
      <c r="BF996" s="56"/>
      <c r="BG996" s="56"/>
      <c r="BH996" s="56"/>
      <c r="BI996" s="56"/>
      <c r="BJ996" s="56"/>
      <c r="BK996" s="56"/>
      <c r="BL996" s="56"/>
      <c r="BM996" s="56"/>
      <c r="BN996" s="56"/>
      <c r="BO996" s="56"/>
      <c r="BP996" s="56"/>
      <c r="BQ996" s="56"/>
      <c r="BR996" s="56"/>
      <c r="BS996" s="56"/>
      <c r="BT996" s="56"/>
      <c r="BU996" s="56"/>
      <c r="BV996" s="56"/>
      <c r="BW996" s="56"/>
      <c r="BX996" s="56"/>
      <c r="BY996" s="56"/>
      <c r="BZ996" s="56"/>
      <c r="CA996" s="56"/>
      <c r="CB996" s="56"/>
      <c r="CC996" s="56"/>
      <c r="CD996" s="56"/>
      <c r="CE996" s="56"/>
      <c r="CF996" s="56"/>
      <c r="CG996" s="56"/>
      <c r="CH996" s="56"/>
      <c r="CI996" s="56"/>
    </row>
    <row r="997" spans="2:87" ht="13">
      <c r="B997" s="55"/>
      <c r="C997" s="55"/>
      <c r="D997" s="55"/>
      <c r="BE997" s="56"/>
      <c r="BF997" s="56"/>
      <c r="BG997" s="56"/>
      <c r="BH997" s="56"/>
      <c r="BI997" s="56"/>
      <c r="BJ997" s="56"/>
      <c r="BK997" s="56"/>
      <c r="BL997" s="56"/>
      <c r="BM997" s="56"/>
      <c r="BN997" s="56"/>
      <c r="BO997" s="56"/>
      <c r="BP997" s="56"/>
      <c r="BQ997" s="56"/>
      <c r="BR997" s="56"/>
      <c r="BS997" s="56"/>
      <c r="BT997" s="56"/>
      <c r="BU997" s="56"/>
      <c r="BV997" s="56"/>
      <c r="BW997" s="56"/>
      <c r="BX997" s="56"/>
      <c r="BY997" s="56"/>
      <c r="BZ997" s="56"/>
      <c r="CA997" s="56"/>
      <c r="CB997" s="56"/>
      <c r="CC997" s="56"/>
      <c r="CD997" s="56"/>
      <c r="CE997" s="56"/>
      <c r="CF997" s="56"/>
      <c r="CG997" s="56"/>
      <c r="CH997" s="56"/>
      <c r="CI997" s="56"/>
    </row>
    <row r="998" spans="2:87" ht="13">
      <c r="B998" s="55"/>
      <c r="C998" s="55"/>
      <c r="D998" s="55"/>
      <c r="BE998" s="56"/>
      <c r="BF998" s="56"/>
      <c r="BG998" s="56"/>
      <c r="BH998" s="56"/>
      <c r="BI998" s="56"/>
      <c r="BJ998" s="56"/>
      <c r="BK998" s="56"/>
      <c r="BL998" s="56"/>
      <c r="BM998" s="56"/>
      <c r="BN998" s="56"/>
      <c r="BO998" s="56"/>
      <c r="BP998" s="56"/>
      <c r="BQ998" s="56"/>
      <c r="BR998" s="56"/>
      <c r="BS998" s="56"/>
      <c r="BT998" s="56"/>
      <c r="BU998" s="56"/>
      <c r="BV998" s="56"/>
      <c r="BW998" s="56"/>
      <c r="BX998" s="56"/>
      <c r="BY998" s="56"/>
      <c r="BZ998" s="56"/>
      <c r="CA998" s="56"/>
      <c r="CB998" s="56"/>
      <c r="CC998" s="56"/>
      <c r="CD998" s="56"/>
      <c r="CE998" s="56"/>
      <c r="CF998" s="56"/>
      <c r="CG998" s="56"/>
      <c r="CH998" s="56"/>
      <c r="CI998" s="56"/>
    </row>
    <row r="999" spans="2:87" ht="13">
      <c r="B999" s="55"/>
      <c r="C999" s="55"/>
      <c r="D999" s="55"/>
      <c r="BE999" s="56"/>
      <c r="BF999" s="56"/>
      <c r="BG999" s="56"/>
      <c r="BH999" s="56"/>
      <c r="BI999" s="56"/>
      <c r="BJ999" s="56"/>
      <c r="BK999" s="56"/>
      <c r="BL999" s="56"/>
      <c r="BM999" s="56"/>
      <c r="BN999" s="56"/>
      <c r="BO999" s="56"/>
      <c r="BP999" s="56"/>
      <c r="BQ999" s="56"/>
      <c r="BR999" s="56"/>
      <c r="BS999" s="56"/>
      <c r="BT999" s="56"/>
      <c r="BU999" s="56"/>
      <c r="BV999" s="56"/>
      <c r="BW999" s="56"/>
      <c r="BX999" s="56"/>
      <c r="BY999" s="56"/>
      <c r="BZ999" s="56"/>
      <c r="CA999" s="56"/>
      <c r="CB999" s="56"/>
      <c r="CC999" s="56"/>
      <c r="CD999" s="56"/>
      <c r="CE999" s="56"/>
      <c r="CF999" s="56"/>
      <c r="CG999" s="56"/>
      <c r="CH999" s="56"/>
      <c r="CI999" s="5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U2002"/>
  <sheetViews>
    <sheetView workbookViewId="0"/>
  </sheetViews>
  <sheetFormatPr baseColWidth="10" defaultColWidth="12.6640625" defaultRowHeight="15.75" customHeight="1"/>
  <cols>
    <col min="1" max="1" width="96.6640625" customWidth="1"/>
    <col min="2" max="2" width="28.5" customWidth="1"/>
    <col min="3" max="3" width="20.5" customWidth="1"/>
    <col min="4" max="4" width="20.1640625" customWidth="1"/>
    <col min="5" max="5" width="18" customWidth="1"/>
    <col min="6" max="6" width="13.6640625" customWidth="1"/>
    <col min="11" max="11" width="7" customWidth="1"/>
    <col min="13" max="13" width="55.6640625" customWidth="1"/>
    <col min="21" max="21" width="13.6640625" customWidth="1"/>
  </cols>
  <sheetData>
    <row r="1" spans="1:21" ht="15.75" customHeight="1">
      <c r="A1" s="17" t="s">
        <v>0</v>
      </c>
      <c r="B1" s="17" t="s">
        <v>1</v>
      </c>
      <c r="C1" s="17" t="s">
        <v>2</v>
      </c>
      <c r="D1" s="17" t="s">
        <v>2953</v>
      </c>
      <c r="E1" s="17" t="s">
        <v>2954</v>
      </c>
      <c r="F1" s="58" t="s">
        <v>3</v>
      </c>
      <c r="G1" s="17" t="s">
        <v>4</v>
      </c>
      <c r="H1" s="59" t="s">
        <v>5</v>
      </c>
      <c r="I1" s="17" t="s">
        <v>6</v>
      </c>
      <c r="J1" s="17" t="s">
        <v>7</v>
      </c>
      <c r="K1" s="60" t="s">
        <v>8</v>
      </c>
      <c r="L1" s="17" t="s">
        <v>2955</v>
      </c>
      <c r="M1" s="31"/>
      <c r="N1" s="31"/>
      <c r="O1" s="31"/>
      <c r="P1" s="31"/>
      <c r="Q1" s="31"/>
      <c r="R1" s="31"/>
      <c r="S1" s="31"/>
      <c r="T1" s="31"/>
      <c r="U1" s="31"/>
    </row>
    <row r="2" spans="1:21" ht="15.75" customHeight="1">
      <c r="A2" s="18" t="s">
        <v>1568</v>
      </c>
      <c r="B2" s="18" t="s">
        <v>144</v>
      </c>
      <c r="C2" s="18" t="s">
        <v>224</v>
      </c>
      <c r="D2" s="18" t="s">
        <v>308</v>
      </c>
      <c r="E2" s="18" t="s">
        <v>336</v>
      </c>
      <c r="F2" s="19">
        <v>32.9873046875</v>
      </c>
      <c r="G2" s="18">
        <v>173056</v>
      </c>
      <c r="H2" s="18">
        <v>1</v>
      </c>
      <c r="I2" s="18">
        <v>416</v>
      </c>
      <c r="J2" s="18">
        <v>416</v>
      </c>
      <c r="K2" s="61">
        <v>1</v>
      </c>
      <c r="L2" s="18">
        <v>1</v>
      </c>
      <c r="M2" s="7" t="s">
        <v>2956</v>
      </c>
      <c r="N2" s="33"/>
      <c r="O2" s="45"/>
      <c r="P2" s="45"/>
    </row>
    <row r="3" spans="1:21" ht="15.75" customHeight="1">
      <c r="A3" s="18" t="s">
        <v>1752</v>
      </c>
      <c r="B3" s="18" t="s">
        <v>571</v>
      </c>
      <c r="C3" s="18" t="s">
        <v>615</v>
      </c>
      <c r="D3" s="18" t="s">
        <v>571</v>
      </c>
      <c r="E3" s="18" t="s">
        <v>615</v>
      </c>
      <c r="F3" s="19">
        <v>42.8583984375</v>
      </c>
      <c r="G3" s="18">
        <v>173056</v>
      </c>
      <c r="H3" s="18">
        <v>1</v>
      </c>
      <c r="I3" s="18">
        <v>416</v>
      </c>
      <c r="J3" s="18">
        <v>416</v>
      </c>
      <c r="K3" s="61">
        <v>1</v>
      </c>
      <c r="L3" s="18">
        <v>0</v>
      </c>
      <c r="M3" s="8" t="s">
        <v>14</v>
      </c>
      <c r="N3" s="33"/>
      <c r="O3" s="45"/>
      <c r="P3" s="45"/>
    </row>
    <row r="4" spans="1:21" ht="15">
      <c r="A4" s="18" t="s">
        <v>1616</v>
      </c>
      <c r="B4" s="18" t="s">
        <v>55</v>
      </c>
      <c r="C4" s="18" t="s">
        <v>55</v>
      </c>
      <c r="D4" s="18" t="s">
        <v>55</v>
      </c>
      <c r="E4" s="18" t="s">
        <v>55</v>
      </c>
      <c r="F4" s="62">
        <v>37.9091796875</v>
      </c>
      <c r="G4" s="63">
        <v>173056</v>
      </c>
      <c r="H4" s="64">
        <v>1</v>
      </c>
      <c r="I4" s="63">
        <v>416</v>
      </c>
      <c r="J4" s="63">
        <v>416</v>
      </c>
      <c r="K4" s="61">
        <v>1</v>
      </c>
      <c r="L4" s="18">
        <v>0</v>
      </c>
      <c r="M4" s="8" t="s">
        <v>16</v>
      </c>
      <c r="N4" s="33"/>
      <c r="O4" s="45"/>
      <c r="P4" s="45"/>
    </row>
    <row r="5" spans="1:21" ht="15.75" customHeight="1">
      <c r="A5" s="18" t="s">
        <v>1581</v>
      </c>
      <c r="B5" s="18" t="s">
        <v>464</v>
      </c>
      <c r="C5" s="18" t="s">
        <v>464</v>
      </c>
      <c r="D5" s="18" t="s">
        <v>571</v>
      </c>
      <c r="E5" s="18" t="s">
        <v>572</v>
      </c>
      <c r="F5" s="19">
        <v>29.4423828125</v>
      </c>
      <c r="G5" s="18">
        <v>173056</v>
      </c>
      <c r="H5" s="18">
        <v>1</v>
      </c>
      <c r="I5" s="18">
        <v>416</v>
      </c>
      <c r="J5" s="18">
        <v>416</v>
      </c>
      <c r="K5" s="61">
        <v>1</v>
      </c>
      <c r="L5" s="18">
        <v>1</v>
      </c>
      <c r="M5" s="15"/>
      <c r="N5" s="33"/>
      <c r="O5" s="45"/>
      <c r="P5" s="45"/>
    </row>
    <row r="6" spans="1:21" ht="15.75" customHeight="1">
      <c r="A6" s="18" t="s">
        <v>1635</v>
      </c>
      <c r="B6" s="18" t="s">
        <v>144</v>
      </c>
      <c r="C6" s="18" t="s">
        <v>224</v>
      </c>
      <c r="D6" s="18" t="s">
        <v>144</v>
      </c>
      <c r="E6" s="18" t="s">
        <v>145</v>
      </c>
      <c r="F6" s="19">
        <v>22.0107421875</v>
      </c>
      <c r="G6" s="18">
        <v>173056</v>
      </c>
      <c r="H6" s="18">
        <v>1</v>
      </c>
      <c r="I6" s="18">
        <v>416</v>
      </c>
      <c r="J6" s="18">
        <v>416</v>
      </c>
      <c r="K6" s="61">
        <v>1</v>
      </c>
      <c r="L6" s="18">
        <v>0</v>
      </c>
      <c r="M6" s="15"/>
      <c r="N6" s="33"/>
      <c r="O6" s="45"/>
      <c r="P6" s="45"/>
    </row>
    <row r="7" spans="1:21" ht="15">
      <c r="A7" s="18" t="s">
        <v>1565</v>
      </c>
      <c r="B7" s="18" t="s">
        <v>55</v>
      </c>
      <c r="C7" s="18" t="s">
        <v>55</v>
      </c>
      <c r="D7" s="18" t="s">
        <v>55</v>
      </c>
      <c r="E7" s="18" t="s">
        <v>55</v>
      </c>
      <c r="F7" s="62">
        <v>19.0849609375</v>
      </c>
      <c r="G7" s="63">
        <v>173056</v>
      </c>
      <c r="H7" s="64">
        <v>1</v>
      </c>
      <c r="I7" s="63">
        <v>416</v>
      </c>
      <c r="J7" s="63">
        <v>416</v>
      </c>
      <c r="K7" s="61">
        <v>1</v>
      </c>
      <c r="L7" s="18">
        <v>1</v>
      </c>
      <c r="M7" s="15"/>
      <c r="N7" s="33"/>
      <c r="O7" s="45"/>
      <c r="P7" s="45"/>
    </row>
    <row r="8" spans="1:21" ht="15.75" customHeight="1">
      <c r="A8" s="18" t="s">
        <v>1617</v>
      </c>
      <c r="B8" s="18" t="s">
        <v>55</v>
      </c>
      <c r="C8" s="18" t="s">
        <v>55</v>
      </c>
      <c r="D8" s="18" t="s">
        <v>55</v>
      </c>
      <c r="E8" s="18" t="s">
        <v>55</v>
      </c>
      <c r="F8" s="19">
        <v>28.0263671875</v>
      </c>
      <c r="G8" s="18">
        <v>173056</v>
      </c>
      <c r="H8" s="18">
        <v>1</v>
      </c>
      <c r="I8" s="18">
        <v>416</v>
      </c>
      <c r="J8" s="18">
        <v>416</v>
      </c>
      <c r="K8" s="61">
        <v>1</v>
      </c>
      <c r="L8" s="18">
        <v>0</v>
      </c>
      <c r="M8" s="15"/>
      <c r="N8" s="33"/>
      <c r="O8" s="45"/>
      <c r="P8" s="45"/>
    </row>
    <row r="9" spans="1:21" ht="15.75" customHeight="1">
      <c r="A9" s="18" t="s">
        <v>1685</v>
      </c>
      <c r="B9" s="18" t="s">
        <v>308</v>
      </c>
      <c r="C9" s="18" t="s">
        <v>336</v>
      </c>
      <c r="D9" s="18" t="s">
        <v>308</v>
      </c>
      <c r="E9" s="18" t="s">
        <v>336</v>
      </c>
      <c r="F9" s="19">
        <v>29.1767578125</v>
      </c>
      <c r="G9" s="18">
        <v>173056</v>
      </c>
      <c r="H9" s="18">
        <v>1</v>
      </c>
      <c r="I9" s="18">
        <v>416</v>
      </c>
      <c r="J9" s="18">
        <v>416</v>
      </c>
      <c r="K9" s="61">
        <v>1</v>
      </c>
      <c r="L9" s="18">
        <v>0</v>
      </c>
    </row>
    <row r="10" spans="1:21" ht="15.75" customHeight="1">
      <c r="A10" s="18" t="s">
        <v>1686</v>
      </c>
      <c r="B10" s="18" t="s">
        <v>308</v>
      </c>
      <c r="C10" s="18" t="s">
        <v>336</v>
      </c>
      <c r="D10" s="18" t="s">
        <v>571</v>
      </c>
      <c r="E10" s="18" t="s">
        <v>572</v>
      </c>
      <c r="F10" s="19">
        <v>33.787109375</v>
      </c>
      <c r="G10" s="18">
        <v>173056</v>
      </c>
      <c r="H10" s="18">
        <v>1</v>
      </c>
      <c r="I10" s="18">
        <v>416</v>
      </c>
      <c r="J10" s="18">
        <v>416</v>
      </c>
      <c r="K10" s="61">
        <v>1</v>
      </c>
      <c r="L10" s="18">
        <v>0</v>
      </c>
    </row>
    <row r="11" spans="1:21" ht="15">
      <c r="A11" s="18" t="s">
        <v>1584</v>
      </c>
      <c r="B11" s="18" t="s">
        <v>10</v>
      </c>
      <c r="C11" s="18" t="s">
        <v>11</v>
      </c>
      <c r="D11" s="18" t="s">
        <v>571</v>
      </c>
      <c r="E11" s="18" t="s">
        <v>615</v>
      </c>
      <c r="F11" s="62">
        <v>25.28125</v>
      </c>
      <c r="G11" s="63">
        <v>120000</v>
      </c>
      <c r="H11" s="64">
        <v>1</v>
      </c>
      <c r="I11" s="63">
        <v>300</v>
      </c>
      <c r="J11" s="63">
        <v>400</v>
      </c>
      <c r="K11" s="61">
        <v>2</v>
      </c>
      <c r="L11" s="18">
        <v>1</v>
      </c>
    </row>
    <row r="12" spans="1:21" ht="15">
      <c r="A12" s="18" t="s">
        <v>1732</v>
      </c>
      <c r="B12" s="18" t="s">
        <v>10</v>
      </c>
      <c r="C12" s="18" t="s">
        <v>11</v>
      </c>
      <c r="D12" s="18" t="s">
        <v>571</v>
      </c>
      <c r="E12" s="18" t="s">
        <v>615</v>
      </c>
      <c r="F12" s="62">
        <v>23.1337890625</v>
      </c>
      <c r="G12" s="63">
        <v>120000</v>
      </c>
      <c r="H12" s="64">
        <v>1</v>
      </c>
      <c r="I12" s="63">
        <v>300</v>
      </c>
      <c r="J12" s="63">
        <v>400</v>
      </c>
      <c r="K12" s="61">
        <v>2</v>
      </c>
      <c r="L12" s="18">
        <v>0</v>
      </c>
    </row>
    <row r="13" spans="1:21" ht="15">
      <c r="A13" s="18" t="s">
        <v>1733</v>
      </c>
      <c r="B13" s="18" t="s">
        <v>10</v>
      </c>
      <c r="C13" s="18" t="s">
        <v>11</v>
      </c>
      <c r="D13" s="18" t="s">
        <v>571</v>
      </c>
      <c r="E13" s="18" t="s">
        <v>615</v>
      </c>
      <c r="F13" s="62">
        <v>25.1015625</v>
      </c>
      <c r="G13" s="63">
        <v>120000</v>
      </c>
      <c r="H13" s="64">
        <v>1</v>
      </c>
      <c r="I13" s="63">
        <v>300</v>
      </c>
      <c r="J13" s="63">
        <v>400</v>
      </c>
      <c r="K13" s="61">
        <v>2</v>
      </c>
      <c r="L13" s="18">
        <v>0</v>
      </c>
      <c r="M13" s="31"/>
      <c r="N13" s="31"/>
      <c r="O13" s="31"/>
      <c r="P13" s="31"/>
      <c r="Q13" s="31"/>
      <c r="R13" s="31"/>
      <c r="S13" s="31"/>
      <c r="T13" s="31"/>
      <c r="U13" s="31"/>
    </row>
    <row r="14" spans="1:21" ht="15">
      <c r="A14" s="18" t="s">
        <v>1734</v>
      </c>
      <c r="B14" s="18" t="s">
        <v>10</v>
      </c>
      <c r="C14" s="18" t="s">
        <v>11</v>
      </c>
      <c r="D14" s="18" t="s">
        <v>571</v>
      </c>
      <c r="E14" s="18" t="s">
        <v>712</v>
      </c>
      <c r="F14" s="62">
        <v>31.796875</v>
      </c>
      <c r="G14" s="63">
        <v>120000</v>
      </c>
      <c r="H14" s="64">
        <v>1</v>
      </c>
      <c r="I14" s="63">
        <v>300</v>
      </c>
      <c r="J14" s="63">
        <v>400</v>
      </c>
      <c r="K14" s="61">
        <v>2</v>
      </c>
      <c r="L14" s="18">
        <v>0</v>
      </c>
      <c r="M14" s="43"/>
      <c r="N14" s="15"/>
      <c r="S14" s="65"/>
    </row>
    <row r="15" spans="1:21" ht="15">
      <c r="A15" s="18" t="s">
        <v>1585</v>
      </c>
      <c r="B15" s="18" t="s">
        <v>10</v>
      </c>
      <c r="C15" s="18" t="s">
        <v>11</v>
      </c>
      <c r="D15" s="18" t="s">
        <v>28</v>
      </c>
      <c r="E15" s="18" t="s">
        <v>447</v>
      </c>
      <c r="F15" s="62">
        <v>167.3515625</v>
      </c>
      <c r="G15" s="63">
        <v>853600</v>
      </c>
      <c r="H15" s="64">
        <v>1</v>
      </c>
      <c r="I15" s="63">
        <v>1067</v>
      </c>
      <c r="J15" s="63">
        <v>800</v>
      </c>
      <c r="K15" s="61">
        <v>2</v>
      </c>
      <c r="L15" s="18">
        <v>1</v>
      </c>
      <c r="M15" s="43"/>
      <c r="N15" s="15"/>
      <c r="S15" s="65"/>
    </row>
    <row r="16" spans="1:21" ht="15.75" customHeight="1">
      <c r="A16" s="18" t="s">
        <v>1687</v>
      </c>
      <c r="B16" s="18" t="s">
        <v>308</v>
      </c>
      <c r="C16" s="18" t="s">
        <v>336</v>
      </c>
      <c r="D16" s="18" t="s">
        <v>308</v>
      </c>
      <c r="E16" s="18" t="s">
        <v>336</v>
      </c>
      <c r="F16" s="19">
        <v>34.5166015625</v>
      </c>
      <c r="G16" s="18">
        <v>173056</v>
      </c>
      <c r="H16" s="18">
        <v>1</v>
      </c>
      <c r="I16" s="18">
        <v>416</v>
      </c>
      <c r="J16" s="18">
        <v>416</v>
      </c>
      <c r="K16" s="61">
        <v>1</v>
      </c>
      <c r="L16" s="18">
        <v>0</v>
      </c>
      <c r="M16" s="43"/>
      <c r="N16" s="15"/>
      <c r="S16" s="65"/>
    </row>
    <row r="17" spans="1:19" ht="15">
      <c r="A17" s="18" t="s">
        <v>1602</v>
      </c>
      <c r="B17" s="18" t="s">
        <v>28</v>
      </c>
      <c r="C17" s="18" t="s">
        <v>29</v>
      </c>
      <c r="D17" s="18" t="s">
        <v>28</v>
      </c>
      <c r="E17" s="18" t="s">
        <v>29</v>
      </c>
      <c r="F17" s="62">
        <v>71.5771484375</v>
      </c>
      <c r="G17" s="63">
        <v>262200</v>
      </c>
      <c r="H17" s="64">
        <v>1</v>
      </c>
      <c r="I17" s="63">
        <v>437</v>
      </c>
      <c r="J17" s="63">
        <v>600</v>
      </c>
      <c r="K17" s="61">
        <v>2</v>
      </c>
      <c r="L17" s="18">
        <v>0</v>
      </c>
      <c r="M17" s="43"/>
      <c r="N17" s="15"/>
      <c r="S17" s="65"/>
    </row>
    <row r="18" spans="1:19" ht="15">
      <c r="A18" s="18" t="s">
        <v>1603</v>
      </c>
      <c r="B18" s="18" t="s">
        <v>28</v>
      </c>
      <c r="C18" s="18" t="s">
        <v>29</v>
      </c>
      <c r="D18" s="18" t="s">
        <v>28</v>
      </c>
      <c r="E18" s="18" t="s">
        <v>29</v>
      </c>
      <c r="F18" s="62">
        <v>70.599609375</v>
      </c>
      <c r="G18" s="63">
        <v>259800</v>
      </c>
      <c r="H18" s="64">
        <v>1</v>
      </c>
      <c r="I18" s="63">
        <v>433</v>
      </c>
      <c r="J18" s="63">
        <v>600</v>
      </c>
      <c r="K18" s="61">
        <v>2</v>
      </c>
      <c r="L18" s="18">
        <v>0</v>
      </c>
      <c r="M18" s="43"/>
      <c r="N18" s="15"/>
      <c r="S18" s="65"/>
    </row>
    <row r="19" spans="1:19" ht="15">
      <c r="A19" s="18" t="s">
        <v>1604</v>
      </c>
      <c r="B19" s="18" t="s">
        <v>28</v>
      </c>
      <c r="C19" s="18" t="s">
        <v>29</v>
      </c>
      <c r="D19" s="18" t="s">
        <v>28</v>
      </c>
      <c r="E19" s="18" t="s">
        <v>543</v>
      </c>
      <c r="F19" s="62">
        <v>104.5009765625</v>
      </c>
      <c r="G19" s="63">
        <v>247200</v>
      </c>
      <c r="H19" s="64">
        <v>1</v>
      </c>
      <c r="I19" s="63">
        <v>412</v>
      </c>
      <c r="J19" s="63">
        <v>600</v>
      </c>
      <c r="K19" s="61">
        <v>2</v>
      </c>
      <c r="L19" s="18">
        <v>0</v>
      </c>
      <c r="M19" s="43"/>
      <c r="N19" s="15"/>
      <c r="S19" s="65"/>
    </row>
    <row r="20" spans="1:19" ht="15.75" customHeight="1">
      <c r="A20" s="18" t="s">
        <v>1569</v>
      </c>
      <c r="B20" s="18" t="s">
        <v>144</v>
      </c>
      <c r="C20" s="18" t="s">
        <v>145</v>
      </c>
      <c r="D20" s="18" t="s">
        <v>308</v>
      </c>
      <c r="E20" s="18" t="s">
        <v>336</v>
      </c>
      <c r="F20" s="19">
        <v>36.0615234375</v>
      </c>
      <c r="G20" s="18">
        <v>173056</v>
      </c>
      <c r="H20" s="18">
        <v>1</v>
      </c>
      <c r="I20" s="18">
        <v>416</v>
      </c>
      <c r="J20" s="18">
        <v>416</v>
      </c>
      <c r="K20" s="61">
        <v>1</v>
      </c>
      <c r="L20" s="18">
        <v>1</v>
      </c>
      <c r="M20" s="43"/>
      <c r="N20" s="15"/>
      <c r="S20" s="65"/>
    </row>
    <row r="21" spans="1:19" ht="15.75" customHeight="1">
      <c r="A21" s="18" t="s">
        <v>1636</v>
      </c>
      <c r="B21" s="18" t="s">
        <v>144</v>
      </c>
      <c r="C21" s="18" t="s">
        <v>224</v>
      </c>
      <c r="D21" s="18" t="s">
        <v>144</v>
      </c>
      <c r="E21" s="18" t="s">
        <v>145</v>
      </c>
      <c r="F21" s="19">
        <v>29.3779296875</v>
      </c>
      <c r="G21" s="18">
        <v>173056</v>
      </c>
      <c r="H21" s="18">
        <v>1</v>
      </c>
      <c r="I21" s="18">
        <v>416</v>
      </c>
      <c r="J21" s="18">
        <v>416</v>
      </c>
      <c r="K21" s="61">
        <v>1</v>
      </c>
      <c r="L21" s="18">
        <v>0</v>
      </c>
      <c r="M21" s="43"/>
      <c r="N21" s="15"/>
      <c r="S21" s="65"/>
    </row>
    <row r="22" spans="1:19" ht="15.75" customHeight="1">
      <c r="A22" s="18" t="s">
        <v>1688</v>
      </c>
      <c r="B22" s="18" t="s">
        <v>308</v>
      </c>
      <c r="C22" s="18" t="s">
        <v>336</v>
      </c>
      <c r="D22" s="18" t="s">
        <v>308</v>
      </c>
      <c r="E22" s="18" t="s">
        <v>336</v>
      </c>
      <c r="F22" s="19">
        <v>35.9697265625</v>
      </c>
      <c r="G22" s="18">
        <v>173056</v>
      </c>
      <c r="H22" s="18">
        <v>1</v>
      </c>
      <c r="I22" s="18">
        <v>416</v>
      </c>
      <c r="J22" s="18">
        <v>416</v>
      </c>
      <c r="K22" s="61">
        <v>1</v>
      </c>
      <c r="L22" s="18">
        <v>0</v>
      </c>
      <c r="M22" s="43"/>
      <c r="N22" s="15"/>
      <c r="S22" s="65"/>
    </row>
    <row r="23" spans="1:19" ht="15.75" customHeight="1">
      <c r="A23" s="18" t="s">
        <v>1637</v>
      </c>
      <c r="B23" s="18" t="s">
        <v>144</v>
      </c>
      <c r="C23" s="18" t="s">
        <v>145</v>
      </c>
      <c r="D23" s="18" t="s">
        <v>144</v>
      </c>
      <c r="E23" s="18" t="s">
        <v>145</v>
      </c>
      <c r="F23" s="19">
        <v>40.19921875</v>
      </c>
      <c r="G23" s="18">
        <v>173056</v>
      </c>
      <c r="H23" s="18">
        <v>1</v>
      </c>
      <c r="I23" s="18">
        <v>416</v>
      </c>
      <c r="J23" s="18">
        <v>416</v>
      </c>
      <c r="K23" s="61">
        <v>1</v>
      </c>
      <c r="L23" s="18">
        <v>0</v>
      </c>
      <c r="M23" s="43"/>
      <c r="N23" s="15"/>
      <c r="S23" s="65"/>
    </row>
    <row r="24" spans="1:19" ht="15.75" customHeight="1">
      <c r="A24" s="18" t="s">
        <v>1689</v>
      </c>
      <c r="B24" s="18" t="s">
        <v>308</v>
      </c>
      <c r="C24" s="18" t="s">
        <v>336</v>
      </c>
      <c r="D24" s="18" t="s">
        <v>308</v>
      </c>
      <c r="E24" s="18" t="s">
        <v>336</v>
      </c>
      <c r="F24" s="19">
        <v>45.5205078125</v>
      </c>
      <c r="G24" s="18">
        <v>173056</v>
      </c>
      <c r="H24" s="18">
        <v>1</v>
      </c>
      <c r="I24" s="18">
        <v>416</v>
      </c>
      <c r="J24" s="18">
        <v>416</v>
      </c>
      <c r="K24" s="61">
        <v>1</v>
      </c>
      <c r="L24" s="18">
        <v>0</v>
      </c>
      <c r="M24" s="43"/>
      <c r="N24" s="15"/>
      <c r="S24" s="65"/>
    </row>
    <row r="25" spans="1:19" ht="15.75" customHeight="1">
      <c r="A25" s="18" t="s">
        <v>1690</v>
      </c>
      <c r="B25" s="18" t="s">
        <v>308</v>
      </c>
      <c r="C25" s="18" t="s">
        <v>336</v>
      </c>
      <c r="D25" s="18" t="s">
        <v>308</v>
      </c>
      <c r="E25" s="18" t="s">
        <v>336</v>
      </c>
      <c r="F25" s="19">
        <v>38.0146484375</v>
      </c>
      <c r="G25" s="18">
        <v>173056</v>
      </c>
      <c r="H25" s="18">
        <v>1</v>
      </c>
      <c r="I25" s="18">
        <v>416</v>
      </c>
      <c r="J25" s="18">
        <v>416</v>
      </c>
      <c r="K25" s="61">
        <v>1</v>
      </c>
      <c r="L25" s="18">
        <v>0</v>
      </c>
      <c r="M25" s="43"/>
      <c r="N25" s="15"/>
      <c r="S25" s="65"/>
    </row>
    <row r="26" spans="1:19" ht="15.75" customHeight="1">
      <c r="A26" s="18" t="s">
        <v>1618</v>
      </c>
      <c r="B26" s="18" t="s">
        <v>55</v>
      </c>
      <c r="C26" s="18" t="s">
        <v>55</v>
      </c>
      <c r="D26" s="18" t="s">
        <v>55</v>
      </c>
      <c r="E26" s="18" t="s">
        <v>55</v>
      </c>
      <c r="F26" s="19">
        <v>27.154296875</v>
      </c>
      <c r="G26" s="18">
        <v>173056</v>
      </c>
      <c r="H26" s="18">
        <v>1</v>
      </c>
      <c r="I26" s="18">
        <v>416</v>
      </c>
      <c r="J26" s="18">
        <v>416</v>
      </c>
      <c r="K26" s="61">
        <v>1</v>
      </c>
      <c r="L26" s="18">
        <v>0</v>
      </c>
      <c r="M26" s="43"/>
      <c r="N26" s="15"/>
      <c r="S26" s="65"/>
    </row>
    <row r="27" spans="1:19" ht="15.75" customHeight="1">
      <c r="A27" s="18" t="s">
        <v>1638</v>
      </c>
      <c r="B27" s="18" t="s">
        <v>144</v>
      </c>
      <c r="C27" s="18" t="s">
        <v>145</v>
      </c>
      <c r="D27" s="18" t="s">
        <v>144</v>
      </c>
      <c r="E27" s="18" t="s">
        <v>145</v>
      </c>
      <c r="F27" s="19">
        <v>20.806640625</v>
      </c>
      <c r="G27" s="18">
        <v>173056</v>
      </c>
      <c r="H27" s="18">
        <v>1</v>
      </c>
      <c r="I27" s="18">
        <v>416</v>
      </c>
      <c r="J27" s="18">
        <v>416</v>
      </c>
      <c r="K27" s="61">
        <v>1</v>
      </c>
      <c r="L27" s="18">
        <v>0</v>
      </c>
      <c r="M27" s="43"/>
      <c r="N27" s="15"/>
      <c r="S27" s="65"/>
    </row>
    <row r="28" spans="1:19" ht="15.75" customHeight="1">
      <c r="A28" s="18" t="s">
        <v>1691</v>
      </c>
      <c r="B28" s="18" t="s">
        <v>308</v>
      </c>
      <c r="C28" s="18" t="s">
        <v>336</v>
      </c>
      <c r="D28" s="18" t="s">
        <v>308</v>
      </c>
      <c r="E28" s="18" t="s">
        <v>336</v>
      </c>
      <c r="F28" s="19">
        <v>25.7412109375</v>
      </c>
      <c r="G28" s="18">
        <v>173056</v>
      </c>
      <c r="H28" s="18">
        <v>1</v>
      </c>
      <c r="I28" s="18">
        <v>416</v>
      </c>
      <c r="J28" s="18">
        <v>416</v>
      </c>
      <c r="K28" s="61">
        <v>1</v>
      </c>
      <c r="L28" s="18">
        <v>0</v>
      </c>
      <c r="M28" s="43"/>
      <c r="N28" s="15"/>
      <c r="S28" s="65"/>
    </row>
    <row r="29" spans="1:19" ht="15.75" customHeight="1">
      <c r="A29" s="18" t="s">
        <v>1692</v>
      </c>
      <c r="B29" s="18" t="s">
        <v>308</v>
      </c>
      <c r="C29" s="18" t="s">
        <v>336</v>
      </c>
      <c r="D29" s="18" t="s">
        <v>308</v>
      </c>
      <c r="E29" s="18" t="s">
        <v>336</v>
      </c>
      <c r="F29" s="19">
        <v>26.7109375</v>
      </c>
      <c r="G29" s="18">
        <v>173056</v>
      </c>
      <c r="H29" s="18">
        <v>1</v>
      </c>
      <c r="I29" s="18">
        <v>416</v>
      </c>
      <c r="J29" s="18">
        <v>416</v>
      </c>
      <c r="K29" s="61">
        <v>1</v>
      </c>
      <c r="L29" s="18">
        <v>0</v>
      </c>
      <c r="M29" s="43"/>
      <c r="N29" s="15"/>
      <c r="S29" s="65"/>
    </row>
    <row r="30" spans="1:19" ht="15.75" customHeight="1">
      <c r="A30" s="18" t="s">
        <v>1639</v>
      </c>
      <c r="B30" s="18" t="s">
        <v>144</v>
      </c>
      <c r="C30" s="18" t="s">
        <v>145</v>
      </c>
      <c r="D30" s="18" t="s">
        <v>144</v>
      </c>
      <c r="E30" s="18" t="s">
        <v>145</v>
      </c>
      <c r="F30" s="19">
        <v>45.7294921875</v>
      </c>
      <c r="G30" s="18">
        <v>173056</v>
      </c>
      <c r="H30" s="18">
        <v>1</v>
      </c>
      <c r="I30" s="18">
        <v>416</v>
      </c>
      <c r="J30" s="18">
        <v>416</v>
      </c>
      <c r="K30" s="61">
        <v>1</v>
      </c>
      <c r="L30" s="18">
        <v>0</v>
      </c>
      <c r="M30" s="43"/>
      <c r="N30" s="15"/>
      <c r="S30" s="65"/>
    </row>
    <row r="31" spans="1:19" ht="15.75" customHeight="1">
      <c r="A31" s="18" t="s">
        <v>1619</v>
      </c>
      <c r="B31" s="18" t="s">
        <v>55</v>
      </c>
      <c r="C31" s="18" t="s">
        <v>55</v>
      </c>
      <c r="D31" s="18" t="s">
        <v>55</v>
      </c>
      <c r="E31" s="18" t="s">
        <v>55</v>
      </c>
      <c r="F31" s="19">
        <v>25.4853515625</v>
      </c>
      <c r="G31" s="18">
        <v>173056</v>
      </c>
      <c r="H31" s="18">
        <v>1</v>
      </c>
      <c r="I31" s="18">
        <v>416</v>
      </c>
      <c r="J31" s="18">
        <v>416</v>
      </c>
      <c r="K31" s="61">
        <v>1</v>
      </c>
      <c r="L31" s="18">
        <v>0</v>
      </c>
      <c r="M31" s="43"/>
      <c r="N31" s="15"/>
      <c r="S31" s="65"/>
    </row>
    <row r="32" spans="1:19" ht="15.75" customHeight="1">
      <c r="A32" s="18" t="s">
        <v>1640</v>
      </c>
      <c r="B32" s="18" t="s">
        <v>144</v>
      </c>
      <c r="C32" s="18" t="s">
        <v>145</v>
      </c>
      <c r="D32" s="18" t="s">
        <v>144</v>
      </c>
      <c r="E32" s="18" t="s">
        <v>145</v>
      </c>
      <c r="F32" s="19">
        <v>35.8974609375</v>
      </c>
      <c r="G32" s="18">
        <v>173056</v>
      </c>
      <c r="H32" s="18">
        <v>1</v>
      </c>
      <c r="I32" s="18">
        <v>416</v>
      </c>
      <c r="J32" s="18">
        <v>416</v>
      </c>
      <c r="K32" s="61">
        <v>1</v>
      </c>
      <c r="L32" s="18">
        <v>0</v>
      </c>
      <c r="M32" s="43"/>
      <c r="N32" s="15"/>
      <c r="S32" s="65"/>
    </row>
    <row r="33" spans="1:19" ht="15.75" customHeight="1">
      <c r="A33" s="18" t="s">
        <v>1620</v>
      </c>
      <c r="B33" s="18" t="s">
        <v>55</v>
      </c>
      <c r="C33" s="18" t="s">
        <v>55</v>
      </c>
      <c r="D33" s="18" t="s">
        <v>55</v>
      </c>
      <c r="E33" s="18" t="s">
        <v>55</v>
      </c>
      <c r="F33" s="19">
        <v>50.2666015625</v>
      </c>
      <c r="G33" s="18">
        <v>173056</v>
      </c>
      <c r="H33" s="18">
        <v>1</v>
      </c>
      <c r="I33" s="18">
        <v>416</v>
      </c>
      <c r="J33" s="18">
        <v>416</v>
      </c>
      <c r="K33" s="61">
        <v>1</v>
      </c>
      <c r="L33" s="18">
        <v>0</v>
      </c>
      <c r="M33" s="43"/>
      <c r="N33" s="15"/>
      <c r="S33" s="65"/>
    </row>
    <row r="34" spans="1:19" ht="15.75" customHeight="1">
      <c r="A34" s="18" t="s">
        <v>1641</v>
      </c>
      <c r="B34" s="18" t="s">
        <v>144</v>
      </c>
      <c r="C34" s="18" t="s">
        <v>145</v>
      </c>
      <c r="D34" s="18" t="s">
        <v>144</v>
      </c>
      <c r="E34" s="18" t="s">
        <v>145</v>
      </c>
      <c r="F34" s="19">
        <v>27.2978515625</v>
      </c>
      <c r="G34" s="18">
        <v>173056</v>
      </c>
      <c r="H34" s="18">
        <v>1</v>
      </c>
      <c r="I34" s="18">
        <v>416</v>
      </c>
      <c r="J34" s="18">
        <v>416</v>
      </c>
      <c r="K34" s="61">
        <v>1</v>
      </c>
      <c r="L34" s="18">
        <v>0</v>
      </c>
      <c r="M34" s="43"/>
      <c r="N34" s="15"/>
      <c r="S34" s="65"/>
    </row>
    <row r="35" spans="1:19" ht="15.75" customHeight="1">
      <c r="A35" s="18" t="s">
        <v>1642</v>
      </c>
      <c r="B35" s="18" t="s">
        <v>144</v>
      </c>
      <c r="C35" s="18" t="s">
        <v>145</v>
      </c>
      <c r="D35" s="18" t="s">
        <v>144</v>
      </c>
      <c r="E35" s="18" t="s">
        <v>224</v>
      </c>
      <c r="F35" s="19">
        <v>21.1259765625</v>
      </c>
      <c r="G35" s="18">
        <v>173056</v>
      </c>
      <c r="H35" s="18">
        <v>1</v>
      </c>
      <c r="I35" s="18">
        <v>416</v>
      </c>
      <c r="J35" s="18">
        <v>416</v>
      </c>
      <c r="K35" s="61">
        <v>1</v>
      </c>
      <c r="L35" s="18">
        <v>0</v>
      </c>
      <c r="M35" s="43"/>
      <c r="N35" s="15"/>
      <c r="S35" s="65"/>
    </row>
    <row r="36" spans="1:19" ht="15.75" customHeight="1">
      <c r="A36" s="18" t="s">
        <v>1643</v>
      </c>
      <c r="B36" s="18" t="s">
        <v>144</v>
      </c>
      <c r="C36" s="18" t="s">
        <v>145</v>
      </c>
      <c r="D36" s="18" t="s">
        <v>144</v>
      </c>
      <c r="E36" s="18" t="s">
        <v>145</v>
      </c>
      <c r="F36" s="19">
        <v>21.921875</v>
      </c>
      <c r="G36" s="18">
        <v>173056</v>
      </c>
      <c r="H36" s="18">
        <v>1</v>
      </c>
      <c r="I36" s="18">
        <v>416</v>
      </c>
      <c r="J36" s="18">
        <v>416</v>
      </c>
      <c r="K36" s="61">
        <v>1</v>
      </c>
      <c r="L36" s="18">
        <v>0</v>
      </c>
      <c r="M36" s="43"/>
      <c r="N36" s="15"/>
      <c r="S36" s="65"/>
    </row>
    <row r="37" spans="1:19" ht="15.75" customHeight="1">
      <c r="A37" s="18" t="s">
        <v>1570</v>
      </c>
      <c r="B37" s="18" t="s">
        <v>144</v>
      </c>
      <c r="C37" s="18" t="s">
        <v>145</v>
      </c>
      <c r="D37" s="18" t="s">
        <v>308</v>
      </c>
      <c r="E37" s="18" t="s">
        <v>336</v>
      </c>
      <c r="F37" s="19">
        <v>27.8876953125</v>
      </c>
      <c r="G37" s="18">
        <v>173056</v>
      </c>
      <c r="H37" s="18">
        <v>1</v>
      </c>
      <c r="I37" s="18">
        <v>416</v>
      </c>
      <c r="J37" s="18">
        <v>416</v>
      </c>
      <c r="K37" s="61">
        <v>1</v>
      </c>
      <c r="L37" s="18">
        <v>1</v>
      </c>
      <c r="M37" s="43"/>
      <c r="N37" s="15"/>
      <c r="S37" s="65"/>
    </row>
    <row r="38" spans="1:19" ht="15.75" customHeight="1">
      <c r="A38" s="18" t="s">
        <v>1644</v>
      </c>
      <c r="B38" s="18" t="s">
        <v>144</v>
      </c>
      <c r="C38" s="18" t="s">
        <v>224</v>
      </c>
      <c r="D38" s="18" t="s">
        <v>144</v>
      </c>
      <c r="E38" s="18" t="s">
        <v>224</v>
      </c>
      <c r="F38" s="19">
        <v>18.662109375</v>
      </c>
      <c r="G38" s="18">
        <v>173056</v>
      </c>
      <c r="H38" s="18">
        <v>1</v>
      </c>
      <c r="I38" s="18">
        <v>416</v>
      </c>
      <c r="J38" s="18">
        <v>416</v>
      </c>
      <c r="K38" s="61">
        <v>1</v>
      </c>
      <c r="L38" s="18">
        <v>0</v>
      </c>
    </row>
    <row r="39" spans="1:19" ht="15.75" customHeight="1">
      <c r="A39" s="18" t="s">
        <v>1621</v>
      </c>
      <c r="B39" s="18" t="s">
        <v>55</v>
      </c>
      <c r="C39" s="18" t="s">
        <v>55</v>
      </c>
      <c r="D39" s="18" t="s">
        <v>308</v>
      </c>
      <c r="E39" s="18" t="s">
        <v>336</v>
      </c>
      <c r="F39" s="19">
        <v>31.1533203125</v>
      </c>
      <c r="G39" s="18">
        <v>173056</v>
      </c>
      <c r="H39" s="18">
        <v>1</v>
      </c>
      <c r="I39" s="18">
        <v>416</v>
      </c>
      <c r="J39" s="18">
        <v>416</v>
      </c>
      <c r="K39" s="61">
        <v>1</v>
      </c>
      <c r="L39" s="18">
        <v>0</v>
      </c>
    </row>
    <row r="40" spans="1:19" ht="15.75" customHeight="1">
      <c r="A40" s="18" t="s">
        <v>1645</v>
      </c>
      <c r="B40" s="18" t="s">
        <v>144</v>
      </c>
      <c r="C40" s="18" t="s">
        <v>145</v>
      </c>
      <c r="D40" s="18" t="s">
        <v>144</v>
      </c>
      <c r="E40" s="18" t="s">
        <v>224</v>
      </c>
      <c r="F40" s="19">
        <v>38.154296875</v>
      </c>
      <c r="G40" s="18">
        <v>173056</v>
      </c>
      <c r="H40" s="18">
        <v>1</v>
      </c>
      <c r="I40" s="18">
        <v>416</v>
      </c>
      <c r="J40" s="18">
        <v>416</v>
      </c>
      <c r="K40" s="61">
        <v>1</v>
      </c>
      <c r="L40" s="18">
        <v>0</v>
      </c>
    </row>
    <row r="41" spans="1:19" ht="15.75" customHeight="1">
      <c r="A41" s="18" t="s">
        <v>1693</v>
      </c>
      <c r="B41" s="18" t="s">
        <v>308</v>
      </c>
      <c r="C41" s="18" t="s">
        <v>336</v>
      </c>
      <c r="D41" s="18" t="s">
        <v>308</v>
      </c>
      <c r="E41" s="18" t="s">
        <v>336</v>
      </c>
      <c r="F41" s="19">
        <v>24.5302734375</v>
      </c>
      <c r="G41" s="18">
        <v>173056</v>
      </c>
      <c r="H41" s="18">
        <v>1</v>
      </c>
      <c r="I41" s="18">
        <v>416</v>
      </c>
      <c r="J41" s="18">
        <v>416</v>
      </c>
      <c r="K41" s="61">
        <v>1</v>
      </c>
      <c r="L41" s="18">
        <v>0</v>
      </c>
    </row>
    <row r="42" spans="1:19" ht="15.75" customHeight="1">
      <c r="A42" s="18" t="s">
        <v>1622</v>
      </c>
      <c r="B42" s="18" t="s">
        <v>55</v>
      </c>
      <c r="C42" s="18" t="s">
        <v>55</v>
      </c>
      <c r="D42" s="18" t="s">
        <v>55</v>
      </c>
      <c r="E42" s="18" t="s">
        <v>55</v>
      </c>
      <c r="F42" s="19">
        <v>29.3671875</v>
      </c>
      <c r="G42" s="18">
        <v>173056</v>
      </c>
      <c r="H42" s="18">
        <v>1</v>
      </c>
      <c r="I42" s="18">
        <v>416</v>
      </c>
      <c r="J42" s="18">
        <v>416</v>
      </c>
      <c r="K42" s="61">
        <v>1</v>
      </c>
      <c r="L42" s="18">
        <v>0</v>
      </c>
    </row>
    <row r="43" spans="1:19" ht="15.75" customHeight="1">
      <c r="A43" s="18" t="s">
        <v>1646</v>
      </c>
      <c r="B43" s="18" t="s">
        <v>144</v>
      </c>
      <c r="C43" s="18" t="s">
        <v>224</v>
      </c>
      <c r="D43" s="18" t="s">
        <v>144</v>
      </c>
      <c r="E43" s="18" t="s">
        <v>224</v>
      </c>
      <c r="F43" s="19">
        <v>31.0869140625</v>
      </c>
      <c r="G43" s="18">
        <v>173056</v>
      </c>
      <c r="H43" s="18">
        <v>1</v>
      </c>
      <c r="I43" s="18">
        <v>416</v>
      </c>
      <c r="J43" s="18">
        <v>416</v>
      </c>
      <c r="K43" s="61">
        <v>1</v>
      </c>
      <c r="L43" s="18">
        <v>0</v>
      </c>
    </row>
    <row r="44" spans="1:19" ht="15.75" customHeight="1">
      <c r="A44" s="18" t="s">
        <v>1647</v>
      </c>
      <c r="B44" s="18" t="s">
        <v>144</v>
      </c>
      <c r="C44" s="18" t="s">
        <v>224</v>
      </c>
      <c r="D44" s="18" t="s">
        <v>144</v>
      </c>
      <c r="E44" s="18" t="s">
        <v>145</v>
      </c>
      <c r="F44" s="19">
        <v>38.6328125</v>
      </c>
      <c r="G44" s="18">
        <v>173056</v>
      </c>
      <c r="H44" s="18">
        <v>1</v>
      </c>
      <c r="I44" s="18">
        <v>416</v>
      </c>
      <c r="J44" s="18">
        <v>416</v>
      </c>
      <c r="K44" s="61">
        <v>1</v>
      </c>
      <c r="L44" s="18">
        <v>0</v>
      </c>
    </row>
    <row r="45" spans="1:19" ht="15.75" customHeight="1">
      <c r="A45" s="18" t="s">
        <v>1648</v>
      </c>
      <c r="B45" s="18" t="s">
        <v>144</v>
      </c>
      <c r="C45" s="18" t="s">
        <v>224</v>
      </c>
      <c r="D45" s="18" t="s">
        <v>144</v>
      </c>
      <c r="E45" s="18" t="s">
        <v>224</v>
      </c>
      <c r="F45" s="19">
        <v>26.0595703125</v>
      </c>
      <c r="G45" s="18">
        <v>173056</v>
      </c>
      <c r="H45" s="18">
        <v>1</v>
      </c>
      <c r="I45" s="18">
        <v>416</v>
      </c>
      <c r="J45" s="18">
        <v>416</v>
      </c>
      <c r="K45" s="61">
        <v>1</v>
      </c>
      <c r="L45" s="18">
        <v>0</v>
      </c>
    </row>
    <row r="46" spans="1:19" ht="15.75" customHeight="1">
      <c r="A46" s="18" t="s">
        <v>1571</v>
      </c>
      <c r="B46" s="18" t="s">
        <v>144</v>
      </c>
      <c r="C46" s="18" t="s">
        <v>145</v>
      </c>
      <c r="D46" s="18" t="s">
        <v>308</v>
      </c>
      <c r="E46" s="18" t="s">
        <v>336</v>
      </c>
      <c r="F46" s="19">
        <v>34.55859375</v>
      </c>
      <c r="G46" s="18">
        <v>173056</v>
      </c>
      <c r="H46" s="18">
        <v>1</v>
      </c>
      <c r="I46" s="18">
        <v>416</v>
      </c>
      <c r="J46" s="18">
        <v>416</v>
      </c>
      <c r="K46" s="61">
        <v>1</v>
      </c>
      <c r="L46" s="18">
        <v>1</v>
      </c>
    </row>
    <row r="47" spans="1:19" ht="15.75" customHeight="1">
      <c r="A47" s="18" t="s">
        <v>1649</v>
      </c>
      <c r="B47" s="18" t="s">
        <v>144</v>
      </c>
      <c r="C47" s="18" t="s">
        <v>224</v>
      </c>
      <c r="D47" s="18" t="s">
        <v>144</v>
      </c>
      <c r="E47" s="18" t="s">
        <v>224</v>
      </c>
      <c r="F47" s="19">
        <v>28.9697265625</v>
      </c>
      <c r="G47" s="18">
        <v>173056</v>
      </c>
      <c r="H47" s="18">
        <v>1</v>
      </c>
      <c r="I47" s="18">
        <v>416</v>
      </c>
      <c r="J47" s="18">
        <v>416</v>
      </c>
      <c r="K47" s="61">
        <v>1</v>
      </c>
      <c r="L47" s="18">
        <v>0</v>
      </c>
    </row>
    <row r="48" spans="1:19" ht="15.75" customHeight="1">
      <c r="A48" s="18" t="s">
        <v>1650</v>
      </c>
      <c r="B48" s="18" t="s">
        <v>144</v>
      </c>
      <c r="C48" s="18" t="s">
        <v>145</v>
      </c>
      <c r="D48" s="18" t="s">
        <v>144</v>
      </c>
      <c r="E48" s="18" t="s">
        <v>224</v>
      </c>
      <c r="F48" s="19">
        <v>27.4833984375</v>
      </c>
      <c r="G48" s="18">
        <v>173056</v>
      </c>
      <c r="H48" s="18">
        <v>1</v>
      </c>
      <c r="I48" s="18">
        <v>416</v>
      </c>
      <c r="J48" s="18">
        <v>416</v>
      </c>
      <c r="K48" s="61">
        <v>1</v>
      </c>
      <c r="L48" s="18">
        <v>0</v>
      </c>
    </row>
    <row r="49" spans="1:12" ht="15.75" customHeight="1">
      <c r="A49" s="18" t="s">
        <v>1576</v>
      </c>
      <c r="B49" s="18" t="s">
        <v>308</v>
      </c>
      <c r="C49" s="18" t="s">
        <v>336</v>
      </c>
      <c r="D49" s="18" t="s">
        <v>571</v>
      </c>
      <c r="E49" s="18" t="s">
        <v>712</v>
      </c>
      <c r="F49" s="19">
        <v>24.8134765625</v>
      </c>
      <c r="G49" s="18">
        <v>173056</v>
      </c>
      <c r="H49" s="18">
        <v>1</v>
      </c>
      <c r="I49" s="18">
        <v>416</v>
      </c>
      <c r="J49" s="18">
        <v>416</v>
      </c>
      <c r="K49" s="61">
        <v>1</v>
      </c>
      <c r="L49" s="18">
        <v>1</v>
      </c>
    </row>
    <row r="50" spans="1:12" ht="15.75" customHeight="1">
      <c r="A50" s="18" t="s">
        <v>1651</v>
      </c>
      <c r="B50" s="18" t="s">
        <v>144</v>
      </c>
      <c r="C50" s="18" t="s">
        <v>224</v>
      </c>
      <c r="D50" s="18" t="s">
        <v>144</v>
      </c>
      <c r="E50" s="18" t="s">
        <v>224</v>
      </c>
      <c r="F50" s="19">
        <v>20.8779296875</v>
      </c>
      <c r="G50" s="18">
        <v>173056</v>
      </c>
      <c r="H50" s="18">
        <v>1</v>
      </c>
      <c r="I50" s="18">
        <v>416</v>
      </c>
      <c r="J50" s="18">
        <v>416</v>
      </c>
      <c r="K50" s="61">
        <v>1</v>
      </c>
      <c r="L50" s="18">
        <v>0</v>
      </c>
    </row>
    <row r="51" spans="1:12" ht="15.75" customHeight="1">
      <c r="A51" s="18" t="s">
        <v>1652</v>
      </c>
      <c r="B51" s="18" t="s">
        <v>144</v>
      </c>
      <c r="C51" s="18" t="s">
        <v>224</v>
      </c>
      <c r="D51" s="18" t="s">
        <v>144</v>
      </c>
      <c r="E51" s="18" t="s">
        <v>224</v>
      </c>
      <c r="F51" s="19">
        <v>28.1279296875</v>
      </c>
      <c r="G51" s="18">
        <v>173056</v>
      </c>
      <c r="H51" s="18">
        <v>1</v>
      </c>
      <c r="I51" s="18">
        <v>416</v>
      </c>
      <c r="J51" s="18">
        <v>416</v>
      </c>
      <c r="K51" s="61">
        <v>1</v>
      </c>
      <c r="L51" s="18">
        <v>0</v>
      </c>
    </row>
    <row r="52" spans="1:12" ht="15.75" customHeight="1">
      <c r="A52" s="18" t="s">
        <v>1577</v>
      </c>
      <c r="B52" s="18" t="s">
        <v>308</v>
      </c>
      <c r="C52" s="18" t="s">
        <v>336</v>
      </c>
      <c r="D52" s="18" t="s">
        <v>308</v>
      </c>
      <c r="E52" s="18" t="s">
        <v>336</v>
      </c>
      <c r="F52" s="19">
        <v>31.3076171875</v>
      </c>
      <c r="G52" s="18">
        <v>173056</v>
      </c>
      <c r="H52" s="18">
        <v>1</v>
      </c>
      <c r="I52" s="18">
        <v>416</v>
      </c>
      <c r="J52" s="18">
        <v>416</v>
      </c>
      <c r="K52" s="61">
        <v>1</v>
      </c>
      <c r="L52" s="18">
        <v>1</v>
      </c>
    </row>
    <row r="53" spans="1:12" ht="15.75" customHeight="1">
      <c r="A53" s="18" t="s">
        <v>1653</v>
      </c>
      <c r="B53" s="18" t="s">
        <v>144</v>
      </c>
      <c r="C53" s="18" t="s">
        <v>224</v>
      </c>
      <c r="D53" s="18" t="s">
        <v>144</v>
      </c>
      <c r="E53" s="18" t="s">
        <v>224</v>
      </c>
      <c r="F53" s="19">
        <v>37.2265625</v>
      </c>
      <c r="G53" s="18">
        <v>173056</v>
      </c>
      <c r="H53" s="18">
        <v>1</v>
      </c>
      <c r="I53" s="18">
        <v>416</v>
      </c>
      <c r="J53" s="18">
        <v>416</v>
      </c>
      <c r="K53" s="61">
        <v>1</v>
      </c>
      <c r="L53" s="18">
        <v>0</v>
      </c>
    </row>
    <row r="54" spans="1:12" ht="15.75" customHeight="1">
      <c r="A54" s="18" t="s">
        <v>1654</v>
      </c>
      <c r="B54" s="18" t="s">
        <v>144</v>
      </c>
      <c r="C54" s="18" t="s">
        <v>145</v>
      </c>
      <c r="D54" s="18" t="s">
        <v>144</v>
      </c>
      <c r="E54" s="18" t="s">
        <v>145</v>
      </c>
      <c r="F54" s="19">
        <v>32.552734375</v>
      </c>
      <c r="G54" s="18">
        <v>173056</v>
      </c>
      <c r="H54" s="18">
        <v>1</v>
      </c>
      <c r="I54" s="18">
        <v>416</v>
      </c>
      <c r="J54" s="18">
        <v>416</v>
      </c>
      <c r="K54" s="61">
        <v>1</v>
      </c>
      <c r="L54" s="18">
        <v>0</v>
      </c>
    </row>
    <row r="55" spans="1:12" ht="14">
      <c r="A55" s="18" t="s">
        <v>1694</v>
      </c>
      <c r="B55" s="18" t="s">
        <v>308</v>
      </c>
      <c r="C55" s="18" t="s">
        <v>336</v>
      </c>
      <c r="D55" s="18" t="s">
        <v>308</v>
      </c>
      <c r="E55" s="18" t="s">
        <v>336</v>
      </c>
      <c r="F55" s="19">
        <v>37.2998046875</v>
      </c>
      <c r="G55" s="18">
        <v>173056</v>
      </c>
      <c r="H55" s="18">
        <v>1</v>
      </c>
      <c r="I55" s="18">
        <v>416</v>
      </c>
      <c r="J55" s="18">
        <v>416</v>
      </c>
      <c r="K55" s="61">
        <v>1</v>
      </c>
      <c r="L55" s="18">
        <v>0</v>
      </c>
    </row>
    <row r="56" spans="1:12" ht="14">
      <c r="A56" s="18" t="s">
        <v>1655</v>
      </c>
      <c r="B56" s="18" t="s">
        <v>144</v>
      </c>
      <c r="C56" s="18" t="s">
        <v>224</v>
      </c>
      <c r="D56" s="18" t="s">
        <v>144</v>
      </c>
      <c r="E56" s="18" t="s">
        <v>145</v>
      </c>
      <c r="F56" s="19">
        <v>27.263671875</v>
      </c>
      <c r="G56" s="18">
        <v>173056</v>
      </c>
      <c r="H56" s="18">
        <v>1</v>
      </c>
      <c r="I56" s="18">
        <v>416</v>
      </c>
      <c r="J56" s="18">
        <v>416</v>
      </c>
      <c r="K56" s="61">
        <v>1</v>
      </c>
      <c r="L56" s="18">
        <v>0</v>
      </c>
    </row>
    <row r="57" spans="1:12" ht="14">
      <c r="A57" s="18" t="s">
        <v>1656</v>
      </c>
      <c r="B57" s="18" t="s">
        <v>144</v>
      </c>
      <c r="C57" s="18" t="s">
        <v>145</v>
      </c>
      <c r="D57" s="18" t="s">
        <v>144</v>
      </c>
      <c r="E57" s="18" t="s">
        <v>145</v>
      </c>
      <c r="F57" s="19">
        <v>31.455078125</v>
      </c>
      <c r="G57" s="18">
        <v>173056</v>
      </c>
      <c r="H57" s="18">
        <v>1</v>
      </c>
      <c r="I57" s="18">
        <v>416</v>
      </c>
      <c r="J57" s="18">
        <v>416</v>
      </c>
      <c r="K57" s="61">
        <v>1</v>
      </c>
      <c r="L57" s="18">
        <v>0</v>
      </c>
    </row>
    <row r="58" spans="1:12" ht="14">
      <c r="A58" s="18" t="s">
        <v>1657</v>
      </c>
      <c r="B58" s="18" t="s">
        <v>144</v>
      </c>
      <c r="C58" s="18" t="s">
        <v>224</v>
      </c>
      <c r="D58" s="18" t="s">
        <v>144</v>
      </c>
      <c r="E58" s="18" t="s">
        <v>145</v>
      </c>
      <c r="F58" s="19">
        <v>36.13671875</v>
      </c>
      <c r="G58" s="18">
        <v>173056</v>
      </c>
      <c r="H58" s="18">
        <v>1</v>
      </c>
      <c r="I58" s="18">
        <v>416</v>
      </c>
      <c r="J58" s="18">
        <v>416</v>
      </c>
      <c r="K58" s="61">
        <v>1</v>
      </c>
      <c r="L58" s="18">
        <v>0</v>
      </c>
    </row>
    <row r="59" spans="1:12" ht="14">
      <c r="A59" s="18" t="s">
        <v>1623</v>
      </c>
      <c r="B59" s="18" t="s">
        <v>55</v>
      </c>
      <c r="C59" s="18" t="s">
        <v>55</v>
      </c>
      <c r="D59" s="18" t="s">
        <v>55</v>
      </c>
      <c r="E59" s="18" t="s">
        <v>55</v>
      </c>
      <c r="F59" s="19">
        <v>24.0625</v>
      </c>
      <c r="G59" s="18">
        <v>173056</v>
      </c>
      <c r="H59" s="18">
        <v>1</v>
      </c>
      <c r="I59" s="18">
        <v>416</v>
      </c>
      <c r="J59" s="18">
        <v>416</v>
      </c>
      <c r="K59" s="61">
        <v>1</v>
      </c>
      <c r="L59" s="18">
        <v>0</v>
      </c>
    </row>
    <row r="60" spans="1:12" ht="14">
      <c r="A60" s="18" t="s">
        <v>1658</v>
      </c>
      <c r="B60" s="18" t="s">
        <v>144</v>
      </c>
      <c r="C60" s="18" t="s">
        <v>145</v>
      </c>
      <c r="D60" s="18" t="s">
        <v>144</v>
      </c>
      <c r="E60" s="18" t="s">
        <v>145</v>
      </c>
      <c r="F60" s="19">
        <v>37.7421875</v>
      </c>
      <c r="G60" s="18">
        <v>173056</v>
      </c>
      <c r="H60" s="18">
        <v>1</v>
      </c>
      <c r="I60" s="18">
        <v>416</v>
      </c>
      <c r="J60" s="18">
        <v>416</v>
      </c>
      <c r="K60" s="61">
        <v>1</v>
      </c>
      <c r="L60" s="18">
        <v>0</v>
      </c>
    </row>
    <row r="61" spans="1:12" ht="14">
      <c r="A61" s="18" t="s">
        <v>1659</v>
      </c>
      <c r="B61" s="18" t="s">
        <v>144</v>
      </c>
      <c r="C61" s="18" t="s">
        <v>224</v>
      </c>
      <c r="D61" s="18" t="s">
        <v>144</v>
      </c>
      <c r="E61" s="18" t="s">
        <v>224</v>
      </c>
      <c r="F61" s="19">
        <v>29.38671875</v>
      </c>
      <c r="G61" s="18">
        <v>173056</v>
      </c>
      <c r="H61" s="18">
        <v>1</v>
      </c>
      <c r="I61" s="18">
        <v>416</v>
      </c>
      <c r="J61" s="18">
        <v>416</v>
      </c>
      <c r="K61" s="61">
        <v>1</v>
      </c>
      <c r="L61" s="18">
        <v>0</v>
      </c>
    </row>
    <row r="62" spans="1:12" ht="14">
      <c r="A62" s="18" t="s">
        <v>1566</v>
      </c>
      <c r="B62" s="18" t="s">
        <v>55</v>
      </c>
      <c r="C62" s="18" t="s">
        <v>55</v>
      </c>
      <c r="D62" s="18" t="s">
        <v>55</v>
      </c>
      <c r="E62" s="18" t="s">
        <v>55</v>
      </c>
      <c r="F62" s="19">
        <v>25.9248046875</v>
      </c>
      <c r="G62" s="18">
        <v>173056</v>
      </c>
      <c r="H62" s="18">
        <v>1</v>
      </c>
      <c r="I62" s="18">
        <v>416</v>
      </c>
      <c r="J62" s="18">
        <v>416</v>
      </c>
      <c r="K62" s="61">
        <v>1</v>
      </c>
      <c r="L62" s="18">
        <v>1</v>
      </c>
    </row>
    <row r="63" spans="1:12" ht="14">
      <c r="A63" s="18" t="s">
        <v>1695</v>
      </c>
      <c r="B63" s="18" t="s">
        <v>308</v>
      </c>
      <c r="C63" s="18" t="s">
        <v>336</v>
      </c>
      <c r="D63" s="18" t="s">
        <v>308</v>
      </c>
      <c r="E63" s="18" t="s">
        <v>336</v>
      </c>
      <c r="F63" s="19">
        <v>24.5849609375</v>
      </c>
      <c r="G63" s="18">
        <v>173056</v>
      </c>
      <c r="H63" s="18">
        <v>1</v>
      </c>
      <c r="I63" s="18">
        <v>416</v>
      </c>
      <c r="J63" s="18">
        <v>416</v>
      </c>
      <c r="K63" s="61">
        <v>1</v>
      </c>
      <c r="L63" s="18">
        <v>0</v>
      </c>
    </row>
    <row r="64" spans="1:12" ht="14">
      <c r="A64" s="18" t="s">
        <v>1572</v>
      </c>
      <c r="B64" s="18" t="s">
        <v>144</v>
      </c>
      <c r="C64" s="18" t="s">
        <v>224</v>
      </c>
      <c r="D64" s="18" t="s">
        <v>571</v>
      </c>
      <c r="E64" s="18" t="s">
        <v>768</v>
      </c>
      <c r="F64" s="19">
        <v>31.71484375</v>
      </c>
      <c r="G64" s="18">
        <v>173056</v>
      </c>
      <c r="H64" s="18">
        <v>1</v>
      </c>
      <c r="I64" s="18">
        <v>416</v>
      </c>
      <c r="J64" s="18">
        <v>416</v>
      </c>
      <c r="K64" s="61">
        <v>1</v>
      </c>
      <c r="L64" s="18">
        <v>1</v>
      </c>
    </row>
    <row r="65" spans="1:12" ht="14">
      <c r="A65" s="18" t="s">
        <v>1624</v>
      </c>
      <c r="B65" s="18" t="s">
        <v>55</v>
      </c>
      <c r="C65" s="18" t="s">
        <v>55</v>
      </c>
      <c r="D65" s="18" t="s">
        <v>55</v>
      </c>
      <c r="E65" s="18" t="s">
        <v>55</v>
      </c>
      <c r="F65" s="19">
        <v>48.5869140625</v>
      </c>
      <c r="G65" s="18">
        <v>173056</v>
      </c>
      <c r="H65" s="18">
        <v>1</v>
      </c>
      <c r="I65" s="18">
        <v>416</v>
      </c>
      <c r="J65" s="18">
        <v>416</v>
      </c>
      <c r="K65" s="61">
        <v>1</v>
      </c>
      <c r="L65" s="18">
        <v>0</v>
      </c>
    </row>
    <row r="66" spans="1:12" ht="14">
      <c r="A66" s="18" t="s">
        <v>1660</v>
      </c>
      <c r="B66" s="18" t="s">
        <v>144</v>
      </c>
      <c r="C66" s="18" t="s">
        <v>145</v>
      </c>
      <c r="D66" s="18" t="s">
        <v>144</v>
      </c>
      <c r="E66" s="18" t="s">
        <v>224</v>
      </c>
      <c r="F66" s="19">
        <v>41.080078125</v>
      </c>
      <c r="G66" s="18">
        <v>173056</v>
      </c>
      <c r="H66" s="18">
        <v>1</v>
      </c>
      <c r="I66" s="18">
        <v>416</v>
      </c>
      <c r="J66" s="18">
        <v>416</v>
      </c>
      <c r="K66" s="61">
        <v>1</v>
      </c>
      <c r="L66" s="18">
        <v>0</v>
      </c>
    </row>
    <row r="67" spans="1:12" ht="14">
      <c r="A67" s="18" t="s">
        <v>1573</v>
      </c>
      <c r="B67" s="18" t="s">
        <v>144</v>
      </c>
      <c r="C67" s="18" t="s">
        <v>145</v>
      </c>
      <c r="D67" s="18" t="s">
        <v>308</v>
      </c>
      <c r="E67" s="18" t="s">
        <v>336</v>
      </c>
      <c r="F67" s="19">
        <v>37.423828125</v>
      </c>
      <c r="G67" s="18">
        <v>173056</v>
      </c>
      <c r="H67" s="18">
        <v>1</v>
      </c>
      <c r="I67" s="18">
        <v>416</v>
      </c>
      <c r="J67" s="18">
        <v>416</v>
      </c>
      <c r="K67" s="61">
        <v>1</v>
      </c>
      <c r="L67" s="18">
        <v>1</v>
      </c>
    </row>
    <row r="68" spans="1:12" ht="14">
      <c r="A68" s="18" t="s">
        <v>1625</v>
      </c>
      <c r="B68" s="18" t="s">
        <v>55</v>
      </c>
      <c r="C68" s="18" t="s">
        <v>55</v>
      </c>
      <c r="D68" s="18" t="s">
        <v>55</v>
      </c>
      <c r="E68" s="18" t="s">
        <v>55</v>
      </c>
      <c r="F68" s="19">
        <v>48.2548828125</v>
      </c>
      <c r="G68" s="18">
        <v>173056</v>
      </c>
      <c r="H68" s="18">
        <v>1</v>
      </c>
      <c r="I68" s="18">
        <v>416</v>
      </c>
      <c r="J68" s="18">
        <v>416</v>
      </c>
      <c r="K68" s="61">
        <v>1</v>
      </c>
      <c r="L68" s="18">
        <v>0</v>
      </c>
    </row>
    <row r="69" spans="1:12" ht="14">
      <c r="A69" s="18" t="s">
        <v>1661</v>
      </c>
      <c r="B69" s="18" t="s">
        <v>144</v>
      </c>
      <c r="C69" s="18" t="s">
        <v>145</v>
      </c>
      <c r="D69" s="18" t="s">
        <v>144</v>
      </c>
      <c r="E69" s="18" t="s">
        <v>224</v>
      </c>
      <c r="F69" s="19">
        <v>47.4931640625</v>
      </c>
      <c r="G69" s="18">
        <v>173056</v>
      </c>
      <c r="H69" s="18">
        <v>1</v>
      </c>
      <c r="I69" s="18">
        <v>416</v>
      </c>
      <c r="J69" s="18">
        <v>416</v>
      </c>
      <c r="K69" s="61">
        <v>1</v>
      </c>
      <c r="L69" s="18">
        <v>0</v>
      </c>
    </row>
    <row r="70" spans="1:12" ht="14">
      <c r="A70" s="18" t="s">
        <v>1574</v>
      </c>
      <c r="B70" s="18" t="s">
        <v>144</v>
      </c>
      <c r="C70" s="18" t="s">
        <v>224</v>
      </c>
      <c r="D70" s="18" t="s">
        <v>144</v>
      </c>
      <c r="E70" s="18" t="s">
        <v>224</v>
      </c>
      <c r="F70" s="19">
        <v>26.7919921875</v>
      </c>
      <c r="G70" s="18">
        <v>173056</v>
      </c>
      <c r="H70" s="18">
        <v>1</v>
      </c>
      <c r="I70" s="18">
        <v>416</v>
      </c>
      <c r="J70" s="18">
        <v>416</v>
      </c>
      <c r="K70" s="61">
        <v>1</v>
      </c>
      <c r="L70" s="18">
        <v>1</v>
      </c>
    </row>
    <row r="71" spans="1:12" ht="14">
      <c r="A71" s="18" t="s">
        <v>1696</v>
      </c>
      <c r="B71" s="18" t="s">
        <v>308</v>
      </c>
      <c r="C71" s="18" t="s">
        <v>336</v>
      </c>
      <c r="D71" s="18" t="s">
        <v>308</v>
      </c>
      <c r="E71" s="18" t="s">
        <v>336</v>
      </c>
      <c r="F71" s="19">
        <v>37.88671875</v>
      </c>
      <c r="G71" s="18">
        <v>173056</v>
      </c>
      <c r="H71" s="18">
        <v>1</v>
      </c>
      <c r="I71" s="18">
        <v>416</v>
      </c>
      <c r="J71" s="18">
        <v>416</v>
      </c>
      <c r="K71" s="61">
        <v>1</v>
      </c>
      <c r="L71" s="18">
        <v>0</v>
      </c>
    </row>
    <row r="72" spans="1:12" ht="14">
      <c r="A72" s="18" t="s">
        <v>1626</v>
      </c>
      <c r="B72" s="18" t="s">
        <v>55</v>
      </c>
      <c r="C72" s="18" t="s">
        <v>55</v>
      </c>
      <c r="D72" s="18" t="s">
        <v>55</v>
      </c>
      <c r="E72" s="18" t="s">
        <v>55</v>
      </c>
      <c r="F72" s="19">
        <v>26.2060546875</v>
      </c>
      <c r="G72" s="18">
        <v>173056</v>
      </c>
      <c r="H72" s="18">
        <v>1</v>
      </c>
      <c r="I72" s="18">
        <v>416</v>
      </c>
      <c r="J72" s="18">
        <v>416</v>
      </c>
      <c r="K72" s="61">
        <v>1</v>
      </c>
      <c r="L72" s="18">
        <v>0</v>
      </c>
    </row>
    <row r="73" spans="1:12" ht="14">
      <c r="A73" s="18" t="s">
        <v>1662</v>
      </c>
      <c r="B73" s="18" t="s">
        <v>144</v>
      </c>
      <c r="C73" s="18" t="s">
        <v>224</v>
      </c>
      <c r="D73" s="18" t="s">
        <v>144</v>
      </c>
      <c r="E73" s="18" t="s">
        <v>224</v>
      </c>
      <c r="F73" s="19">
        <v>29.5322265625</v>
      </c>
      <c r="G73" s="18">
        <v>173056</v>
      </c>
      <c r="H73" s="18">
        <v>1</v>
      </c>
      <c r="I73" s="18">
        <v>416</v>
      </c>
      <c r="J73" s="18">
        <v>416</v>
      </c>
      <c r="K73" s="61">
        <v>1</v>
      </c>
      <c r="L73" s="18">
        <v>0</v>
      </c>
    </row>
    <row r="74" spans="1:12" ht="14">
      <c r="A74" s="18" t="s">
        <v>1697</v>
      </c>
      <c r="B74" s="18" t="s">
        <v>308</v>
      </c>
      <c r="C74" s="18" t="s">
        <v>336</v>
      </c>
      <c r="D74" s="18" t="s">
        <v>308</v>
      </c>
      <c r="E74" s="18" t="s">
        <v>336</v>
      </c>
      <c r="F74" s="19">
        <v>31.322265625</v>
      </c>
      <c r="G74" s="18">
        <v>173056</v>
      </c>
      <c r="H74" s="18">
        <v>1</v>
      </c>
      <c r="I74" s="18">
        <v>416</v>
      </c>
      <c r="J74" s="18">
        <v>416</v>
      </c>
      <c r="K74" s="61">
        <v>1</v>
      </c>
      <c r="L74" s="18">
        <v>0</v>
      </c>
    </row>
    <row r="75" spans="1:12" ht="14">
      <c r="A75" s="18" t="s">
        <v>1582</v>
      </c>
      <c r="B75" s="18" t="s">
        <v>464</v>
      </c>
      <c r="C75" s="18" t="s">
        <v>464</v>
      </c>
      <c r="D75" s="18" t="s">
        <v>464</v>
      </c>
      <c r="E75" s="18" t="s">
        <v>464</v>
      </c>
      <c r="F75" s="19">
        <v>28.9052734375</v>
      </c>
      <c r="G75" s="18">
        <v>173056</v>
      </c>
      <c r="H75" s="18">
        <v>1</v>
      </c>
      <c r="I75" s="18">
        <v>416</v>
      </c>
      <c r="J75" s="18">
        <v>416</v>
      </c>
      <c r="K75" s="61">
        <v>1</v>
      </c>
      <c r="L75" s="18">
        <v>1</v>
      </c>
    </row>
    <row r="76" spans="1:12" ht="14">
      <c r="A76" s="18" t="s">
        <v>1663</v>
      </c>
      <c r="B76" s="18" t="s">
        <v>144</v>
      </c>
      <c r="C76" s="18" t="s">
        <v>224</v>
      </c>
      <c r="D76" s="18" t="s">
        <v>144</v>
      </c>
      <c r="E76" s="18" t="s">
        <v>145</v>
      </c>
      <c r="F76" s="19">
        <v>31.1484375</v>
      </c>
      <c r="G76" s="18">
        <v>173056</v>
      </c>
      <c r="H76" s="18">
        <v>1</v>
      </c>
      <c r="I76" s="18">
        <v>416</v>
      </c>
      <c r="J76" s="18">
        <v>416</v>
      </c>
      <c r="K76" s="61">
        <v>1</v>
      </c>
      <c r="L76" s="18">
        <v>0</v>
      </c>
    </row>
    <row r="77" spans="1:12" ht="14">
      <c r="A77" s="18" t="s">
        <v>1664</v>
      </c>
      <c r="B77" s="18" t="s">
        <v>144</v>
      </c>
      <c r="C77" s="18" t="s">
        <v>145</v>
      </c>
      <c r="D77" s="18" t="s">
        <v>144</v>
      </c>
      <c r="E77" s="18" t="s">
        <v>145</v>
      </c>
      <c r="F77" s="19">
        <v>31.0693359375</v>
      </c>
      <c r="G77" s="18">
        <v>173056</v>
      </c>
      <c r="H77" s="18">
        <v>1</v>
      </c>
      <c r="I77" s="18">
        <v>416</v>
      </c>
      <c r="J77" s="18">
        <v>416</v>
      </c>
      <c r="K77" s="61">
        <v>1</v>
      </c>
      <c r="L77" s="18">
        <v>0</v>
      </c>
    </row>
    <row r="78" spans="1:12" ht="14">
      <c r="A78" s="18" t="s">
        <v>1627</v>
      </c>
      <c r="B78" s="18" t="s">
        <v>55</v>
      </c>
      <c r="C78" s="18" t="s">
        <v>55</v>
      </c>
      <c r="D78" s="18" t="s">
        <v>55</v>
      </c>
      <c r="E78" s="18" t="s">
        <v>55</v>
      </c>
      <c r="F78" s="19">
        <v>39.31640625</v>
      </c>
      <c r="G78" s="18">
        <v>173056</v>
      </c>
      <c r="H78" s="18">
        <v>1</v>
      </c>
      <c r="I78" s="18">
        <v>416</v>
      </c>
      <c r="J78" s="18">
        <v>416</v>
      </c>
      <c r="K78" s="61">
        <v>1</v>
      </c>
      <c r="L78" s="18">
        <v>0</v>
      </c>
    </row>
    <row r="79" spans="1:12" ht="14">
      <c r="A79" s="18" t="s">
        <v>1753</v>
      </c>
      <c r="B79" s="18" t="s">
        <v>571</v>
      </c>
      <c r="C79" s="18" t="s">
        <v>615</v>
      </c>
      <c r="D79" s="18" t="s">
        <v>571</v>
      </c>
      <c r="E79" s="18" t="s">
        <v>615</v>
      </c>
      <c r="F79" s="19">
        <v>47.1630859375</v>
      </c>
      <c r="G79" s="18">
        <v>173056</v>
      </c>
      <c r="H79" s="18">
        <v>1</v>
      </c>
      <c r="I79" s="18">
        <v>416</v>
      </c>
      <c r="J79" s="18">
        <v>416</v>
      </c>
      <c r="K79" s="61">
        <v>1</v>
      </c>
      <c r="L79" s="18">
        <v>0</v>
      </c>
    </row>
    <row r="80" spans="1:12" ht="14">
      <c r="A80" s="18" t="s">
        <v>1754</v>
      </c>
      <c r="B80" s="18" t="s">
        <v>571</v>
      </c>
      <c r="C80" s="18" t="s">
        <v>615</v>
      </c>
      <c r="D80" s="18" t="s">
        <v>571</v>
      </c>
      <c r="E80" s="18" t="s">
        <v>615</v>
      </c>
      <c r="F80" s="19">
        <v>36.2353515625</v>
      </c>
      <c r="G80" s="18">
        <v>173056</v>
      </c>
      <c r="H80" s="18">
        <v>1</v>
      </c>
      <c r="I80" s="18">
        <v>416</v>
      </c>
      <c r="J80" s="18">
        <v>416</v>
      </c>
      <c r="K80" s="61">
        <v>1</v>
      </c>
      <c r="L80" s="18">
        <v>0</v>
      </c>
    </row>
    <row r="81" spans="1:12" ht="14">
      <c r="A81" s="18" t="s">
        <v>1714</v>
      </c>
      <c r="B81" s="18" t="s">
        <v>464</v>
      </c>
      <c r="C81" s="18" t="s">
        <v>464</v>
      </c>
      <c r="D81" s="18" t="s">
        <v>464</v>
      </c>
      <c r="E81" s="18" t="s">
        <v>464</v>
      </c>
      <c r="F81" s="19">
        <v>34.150390625</v>
      </c>
      <c r="G81" s="18">
        <v>173056</v>
      </c>
      <c r="H81" s="18">
        <v>1</v>
      </c>
      <c r="I81" s="18">
        <v>416</v>
      </c>
      <c r="J81" s="18">
        <v>416</v>
      </c>
      <c r="K81" s="61">
        <v>1</v>
      </c>
      <c r="L81" s="18">
        <v>0</v>
      </c>
    </row>
    <row r="82" spans="1:12" ht="14">
      <c r="A82" s="18" t="s">
        <v>1665</v>
      </c>
      <c r="B82" s="18" t="s">
        <v>144</v>
      </c>
      <c r="C82" s="18" t="s">
        <v>224</v>
      </c>
      <c r="D82" s="18" t="s">
        <v>144</v>
      </c>
      <c r="E82" s="18" t="s">
        <v>145</v>
      </c>
      <c r="F82" s="19">
        <v>31.541015625</v>
      </c>
      <c r="G82" s="18">
        <v>173056</v>
      </c>
      <c r="H82" s="18">
        <v>1</v>
      </c>
      <c r="I82" s="18">
        <v>416</v>
      </c>
      <c r="J82" s="18">
        <v>416</v>
      </c>
      <c r="K82" s="61">
        <v>1</v>
      </c>
      <c r="L82" s="18">
        <v>0</v>
      </c>
    </row>
    <row r="83" spans="1:12" ht="14">
      <c r="A83" s="18" t="s">
        <v>1628</v>
      </c>
      <c r="B83" s="18" t="s">
        <v>55</v>
      </c>
      <c r="C83" s="18" t="s">
        <v>55</v>
      </c>
      <c r="D83" s="18" t="s">
        <v>55</v>
      </c>
      <c r="E83" s="18" t="s">
        <v>55</v>
      </c>
      <c r="F83" s="19">
        <v>43.8359375</v>
      </c>
      <c r="G83" s="18">
        <v>173056</v>
      </c>
      <c r="H83" s="18">
        <v>1</v>
      </c>
      <c r="I83" s="18">
        <v>416</v>
      </c>
      <c r="J83" s="18">
        <v>416</v>
      </c>
      <c r="K83" s="61">
        <v>1</v>
      </c>
      <c r="L83" s="18">
        <v>0</v>
      </c>
    </row>
    <row r="84" spans="1:12" ht="14">
      <c r="A84" s="18" t="s">
        <v>1698</v>
      </c>
      <c r="B84" s="18" t="s">
        <v>308</v>
      </c>
      <c r="C84" s="18" t="s">
        <v>336</v>
      </c>
      <c r="D84" s="18" t="s">
        <v>308</v>
      </c>
      <c r="E84" s="18" t="s">
        <v>336</v>
      </c>
      <c r="F84" s="19">
        <v>24.974609375</v>
      </c>
      <c r="G84" s="18">
        <v>173056</v>
      </c>
      <c r="H84" s="18">
        <v>1</v>
      </c>
      <c r="I84" s="18">
        <v>416</v>
      </c>
      <c r="J84" s="18">
        <v>416</v>
      </c>
      <c r="K84" s="61">
        <v>1</v>
      </c>
      <c r="L84" s="18">
        <v>0</v>
      </c>
    </row>
    <row r="85" spans="1:12" ht="14">
      <c r="A85" s="18" t="s">
        <v>1715</v>
      </c>
      <c r="B85" s="18" t="s">
        <v>464</v>
      </c>
      <c r="C85" s="18" t="s">
        <v>464</v>
      </c>
      <c r="D85" s="18" t="s">
        <v>464</v>
      </c>
      <c r="E85" s="18" t="s">
        <v>464</v>
      </c>
      <c r="F85" s="19">
        <v>40.32421875</v>
      </c>
      <c r="G85" s="18">
        <v>173056</v>
      </c>
      <c r="H85" s="18">
        <v>1</v>
      </c>
      <c r="I85" s="18">
        <v>416</v>
      </c>
      <c r="J85" s="18">
        <v>416</v>
      </c>
      <c r="K85" s="61">
        <v>1</v>
      </c>
      <c r="L85" s="18">
        <v>0</v>
      </c>
    </row>
    <row r="86" spans="1:12" ht="14">
      <c r="A86" s="18" t="s">
        <v>1666</v>
      </c>
      <c r="B86" s="18" t="s">
        <v>144</v>
      </c>
      <c r="C86" s="18" t="s">
        <v>145</v>
      </c>
      <c r="D86" s="18" t="s">
        <v>144</v>
      </c>
      <c r="E86" s="18" t="s">
        <v>145</v>
      </c>
      <c r="F86" s="19">
        <v>37.1845703125</v>
      </c>
      <c r="G86" s="18">
        <v>173056</v>
      </c>
      <c r="H86" s="18">
        <v>1</v>
      </c>
      <c r="I86" s="18">
        <v>416</v>
      </c>
      <c r="J86" s="18">
        <v>416</v>
      </c>
      <c r="K86" s="61">
        <v>1</v>
      </c>
      <c r="L86" s="18">
        <v>0</v>
      </c>
    </row>
    <row r="87" spans="1:12" ht="14">
      <c r="A87" s="18" t="s">
        <v>1755</v>
      </c>
      <c r="B87" s="18" t="s">
        <v>571</v>
      </c>
      <c r="C87" s="18" t="s">
        <v>615</v>
      </c>
      <c r="D87" s="18" t="s">
        <v>571</v>
      </c>
      <c r="E87" s="18" t="s">
        <v>615</v>
      </c>
      <c r="F87" s="19">
        <v>30.7734375</v>
      </c>
      <c r="G87" s="18">
        <v>173056</v>
      </c>
      <c r="H87" s="18">
        <v>1</v>
      </c>
      <c r="I87" s="18">
        <v>416</v>
      </c>
      <c r="J87" s="18">
        <v>416</v>
      </c>
      <c r="K87" s="61">
        <v>1</v>
      </c>
      <c r="L87" s="18">
        <v>0</v>
      </c>
    </row>
    <row r="88" spans="1:12" ht="14">
      <c r="A88" s="18" t="s">
        <v>1667</v>
      </c>
      <c r="B88" s="18" t="s">
        <v>144</v>
      </c>
      <c r="C88" s="18" t="s">
        <v>224</v>
      </c>
      <c r="D88" s="18" t="s">
        <v>144</v>
      </c>
      <c r="E88" s="18" t="s">
        <v>224</v>
      </c>
      <c r="F88" s="19">
        <v>26.142578125</v>
      </c>
      <c r="G88" s="18">
        <v>173056</v>
      </c>
      <c r="H88" s="18">
        <v>1</v>
      </c>
      <c r="I88" s="18">
        <v>416</v>
      </c>
      <c r="J88" s="18">
        <v>416</v>
      </c>
      <c r="K88" s="61">
        <v>1</v>
      </c>
      <c r="L88" s="18">
        <v>0</v>
      </c>
    </row>
    <row r="89" spans="1:12" ht="14">
      <c r="A89" s="18" t="s">
        <v>1668</v>
      </c>
      <c r="B89" s="18" t="s">
        <v>144</v>
      </c>
      <c r="C89" s="18" t="s">
        <v>145</v>
      </c>
      <c r="D89" s="18" t="s">
        <v>144</v>
      </c>
      <c r="E89" s="18" t="s">
        <v>224</v>
      </c>
      <c r="F89" s="19">
        <v>24.34765625</v>
      </c>
      <c r="G89" s="18">
        <v>173056</v>
      </c>
      <c r="H89" s="18">
        <v>1</v>
      </c>
      <c r="I89" s="18">
        <v>416</v>
      </c>
      <c r="J89" s="18">
        <v>416</v>
      </c>
      <c r="K89" s="61">
        <v>1</v>
      </c>
      <c r="L89" s="18">
        <v>0</v>
      </c>
    </row>
    <row r="90" spans="1:12" ht="14">
      <c r="A90" s="18" t="s">
        <v>1756</v>
      </c>
      <c r="B90" s="18" t="s">
        <v>571</v>
      </c>
      <c r="C90" s="18" t="s">
        <v>615</v>
      </c>
      <c r="D90" s="18" t="s">
        <v>571</v>
      </c>
      <c r="E90" s="18" t="s">
        <v>615</v>
      </c>
      <c r="F90" s="19">
        <v>33.9033203125</v>
      </c>
      <c r="G90" s="18">
        <v>173056</v>
      </c>
      <c r="H90" s="18">
        <v>1</v>
      </c>
      <c r="I90" s="18">
        <v>416</v>
      </c>
      <c r="J90" s="18">
        <v>416</v>
      </c>
      <c r="K90" s="61">
        <v>1</v>
      </c>
      <c r="L90" s="18">
        <v>0</v>
      </c>
    </row>
    <row r="91" spans="1:12" ht="14">
      <c r="A91" s="18" t="s">
        <v>1716</v>
      </c>
      <c r="B91" s="18" t="s">
        <v>464</v>
      </c>
      <c r="C91" s="18" t="s">
        <v>464</v>
      </c>
      <c r="D91" s="18" t="s">
        <v>464</v>
      </c>
      <c r="E91" s="18" t="s">
        <v>464</v>
      </c>
      <c r="F91" s="19">
        <v>26.84765625</v>
      </c>
      <c r="G91" s="18">
        <v>173056</v>
      </c>
      <c r="H91" s="18">
        <v>1</v>
      </c>
      <c r="I91" s="18">
        <v>416</v>
      </c>
      <c r="J91" s="18">
        <v>416</v>
      </c>
      <c r="K91" s="61">
        <v>1</v>
      </c>
      <c r="L91" s="18">
        <v>0</v>
      </c>
    </row>
    <row r="92" spans="1:12" ht="14">
      <c r="A92" s="18" t="s">
        <v>1757</v>
      </c>
      <c r="B92" s="18" t="s">
        <v>571</v>
      </c>
      <c r="C92" s="18" t="s">
        <v>615</v>
      </c>
      <c r="D92" s="18" t="s">
        <v>571</v>
      </c>
      <c r="E92" s="18" t="s">
        <v>615</v>
      </c>
      <c r="F92" s="19">
        <v>35.7216796875</v>
      </c>
      <c r="G92" s="18">
        <v>173056</v>
      </c>
      <c r="H92" s="18">
        <v>1</v>
      </c>
      <c r="I92" s="18">
        <v>416</v>
      </c>
      <c r="J92" s="18">
        <v>416</v>
      </c>
      <c r="K92" s="61">
        <v>1</v>
      </c>
      <c r="L92" s="18">
        <v>0</v>
      </c>
    </row>
    <row r="93" spans="1:12" ht="14">
      <c r="A93" s="18" t="s">
        <v>1583</v>
      </c>
      <c r="B93" s="18" t="s">
        <v>464</v>
      </c>
      <c r="C93" s="18" t="s">
        <v>464</v>
      </c>
      <c r="D93" s="18" t="s">
        <v>464</v>
      </c>
      <c r="E93" s="18" t="s">
        <v>464</v>
      </c>
      <c r="F93" s="19">
        <v>25.2763671875</v>
      </c>
      <c r="G93" s="18">
        <v>173056</v>
      </c>
      <c r="H93" s="18">
        <v>1</v>
      </c>
      <c r="I93" s="18">
        <v>416</v>
      </c>
      <c r="J93" s="18">
        <v>416</v>
      </c>
      <c r="K93" s="61">
        <v>1</v>
      </c>
      <c r="L93" s="18">
        <v>1</v>
      </c>
    </row>
    <row r="94" spans="1:12" ht="14">
      <c r="A94" s="18" t="s">
        <v>1717</v>
      </c>
      <c r="B94" s="18" t="s">
        <v>464</v>
      </c>
      <c r="C94" s="18" t="s">
        <v>464</v>
      </c>
      <c r="D94" s="18" t="s">
        <v>464</v>
      </c>
      <c r="E94" s="18" t="s">
        <v>464</v>
      </c>
      <c r="F94" s="19">
        <v>32.794921875</v>
      </c>
      <c r="G94" s="18">
        <v>173056</v>
      </c>
      <c r="H94" s="18">
        <v>1</v>
      </c>
      <c r="I94" s="18">
        <v>416</v>
      </c>
      <c r="J94" s="18">
        <v>416</v>
      </c>
      <c r="K94" s="61">
        <v>1</v>
      </c>
      <c r="L94" s="18">
        <v>0</v>
      </c>
    </row>
    <row r="95" spans="1:12" ht="14">
      <c r="A95" s="18" t="s">
        <v>1758</v>
      </c>
      <c r="B95" s="18" t="s">
        <v>571</v>
      </c>
      <c r="C95" s="18" t="s">
        <v>615</v>
      </c>
      <c r="D95" s="18" t="s">
        <v>571</v>
      </c>
      <c r="E95" s="18" t="s">
        <v>615</v>
      </c>
      <c r="F95" s="19">
        <v>27.7861328125</v>
      </c>
      <c r="G95" s="18">
        <v>173056</v>
      </c>
      <c r="H95" s="18">
        <v>1</v>
      </c>
      <c r="I95" s="18">
        <v>416</v>
      </c>
      <c r="J95" s="18">
        <v>416</v>
      </c>
      <c r="K95" s="61">
        <v>1</v>
      </c>
      <c r="L95" s="18">
        <v>0</v>
      </c>
    </row>
    <row r="96" spans="1:12" ht="14">
      <c r="A96" s="18" t="s">
        <v>1669</v>
      </c>
      <c r="B96" s="18" t="s">
        <v>144</v>
      </c>
      <c r="C96" s="18" t="s">
        <v>145</v>
      </c>
      <c r="D96" s="18" t="s">
        <v>144</v>
      </c>
      <c r="E96" s="18" t="s">
        <v>224</v>
      </c>
      <c r="F96" s="19">
        <v>44.9658203125</v>
      </c>
      <c r="G96" s="18">
        <v>173056</v>
      </c>
      <c r="H96" s="18">
        <v>1</v>
      </c>
      <c r="I96" s="18">
        <v>416</v>
      </c>
      <c r="J96" s="18">
        <v>416</v>
      </c>
      <c r="K96" s="61">
        <v>1</v>
      </c>
      <c r="L96" s="18">
        <v>0</v>
      </c>
    </row>
    <row r="97" spans="1:12" ht="14">
      <c r="A97" s="18" t="s">
        <v>1759</v>
      </c>
      <c r="B97" s="18" t="s">
        <v>571</v>
      </c>
      <c r="C97" s="18" t="s">
        <v>615</v>
      </c>
      <c r="D97" s="18" t="s">
        <v>571</v>
      </c>
      <c r="E97" s="18" t="s">
        <v>712</v>
      </c>
      <c r="F97" s="19">
        <v>26.126953125</v>
      </c>
      <c r="G97" s="18">
        <v>173056</v>
      </c>
      <c r="H97" s="18">
        <v>1</v>
      </c>
      <c r="I97" s="18">
        <v>416</v>
      </c>
      <c r="J97" s="18">
        <v>416</v>
      </c>
      <c r="K97" s="61">
        <v>1</v>
      </c>
      <c r="L97" s="18">
        <v>0</v>
      </c>
    </row>
    <row r="98" spans="1:12" ht="14">
      <c r="A98" s="18" t="s">
        <v>1718</v>
      </c>
      <c r="B98" s="18" t="s">
        <v>464</v>
      </c>
      <c r="C98" s="18" t="s">
        <v>464</v>
      </c>
      <c r="D98" s="18" t="s">
        <v>464</v>
      </c>
      <c r="E98" s="18" t="s">
        <v>464</v>
      </c>
      <c r="F98" s="19">
        <v>32.6845703125</v>
      </c>
      <c r="G98" s="18">
        <v>173056</v>
      </c>
      <c r="H98" s="18">
        <v>1</v>
      </c>
      <c r="I98" s="18">
        <v>416</v>
      </c>
      <c r="J98" s="18">
        <v>416</v>
      </c>
      <c r="K98" s="61">
        <v>1</v>
      </c>
      <c r="L98" s="18">
        <v>0</v>
      </c>
    </row>
    <row r="99" spans="1:12" ht="14">
      <c r="A99" s="18" t="s">
        <v>1760</v>
      </c>
      <c r="B99" s="18" t="s">
        <v>571</v>
      </c>
      <c r="C99" s="18" t="s">
        <v>615</v>
      </c>
      <c r="D99" s="18" t="s">
        <v>571</v>
      </c>
      <c r="E99" s="18" t="s">
        <v>615</v>
      </c>
      <c r="F99" s="19">
        <v>26.919921875</v>
      </c>
      <c r="G99" s="18">
        <v>173056</v>
      </c>
      <c r="H99" s="18">
        <v>1</v>
      </c>
      <c r="I99" s="18">
        <v>416</v>
      </c>
      <c r="J99" s="18">
        <v>416</v>
      </c>
      <c r="K99" s="61">
        <v>1</v>
      </c>
      <c r="L99" s="18">
        <v>0</v>
      </c>
    </row>
    <row r="100" spans="1:12" ht="14">
      <c r="A100" s="18" t="s">
        <v>1719</v>
      </c>
      <c r="B100" s="18" t="s">
        <v>464</v>
      </c>
      <c r="C100" s="18" t="s">
        <v>464</v>
      </c>
      <c r="D100" s="18" t="s">
        <v>464</v>
      </c>
      <c r="E100" s="18" t="s">
        <v>464</v>
      </c>
      <c r="F100" s="19">
        <v>35.443359375</v>
      </c>
      <c r="G100" s="18">
        <v>173056</v>
      </c>
      <c r="H100" s="18">
        <v>1</v>
      </c>
      <c r="I100" s="18">
        <v>416</v>
      </c>
      <c r="J100" s="18">
        <v>416</v>
      </c>
      <c r="K100" s="61">
        <v>1</v>
      </c>
      <c r="L100" s="18">
        <v>0</v>
      </c>
    </row>
    <row r="101" spans="1:12" ht="14">
      <c r="A101" s="18" t="s">
        <v>1629</v>
      </c>
      <c r="B101" s="18" t="s">
        <v>55</v>
      </c>
      <c r="C101" s="18" t="s">
        <v>55</v>
      </c>
      <c r="D101" s="18" t="s">
        <v>571</v>
      </c>
      <c r="E101" s="18" t="s">
        <v>768</v>
      </c>
      <c r="F101" s="19">
        <v>32.69140625</v>
      </c>
      <c r="G101" s="18">
        <v>173056</v>
      </c>
      <c r="H101" s="18">
        <v>1</v>
      </c>
      <c r="I101" s="18">
        <v>416</v>
      </c>
      <c r="J101" s="18">
        <v>416</v>
      </c>
      <c r="K101" s="61">
        <v>1</v>
      </c>
      <c r="L101" s="18">
        <v>0</v>
      </c>
    </row>
    <row r="102" spans="1:12" ht="14">
      <c r="A102" s="18" t="s">
        <v>1575</v>
      </c>
      <c r="B102" s="18" t="s">
        <v>144</v>
      </c>
      <c r="C102" s="18" t="s">
        <v>145</v>
      </c>
      <c r="D102" s="18" t="s">
        <v>308</v>
      </c>
      <c r="E102" s="18" t="s">
        <v>336</v>
      </c>
      <c r="F102" s="19">
        <v>25.50390625</v>
      </c>
      <c r="G102" s="18">
        <v>173056</v>
      </c>
      <c r="H102" s="18">
        <v>1</v>
      </c>
      <c r="I102" s="18">
        <v>416</v>
      </c>
      <c r="J102" s="18">
        <v>416</v>
      </c>
      <c r="K102" s="61">
        <v>1</v>
      </c>
      <c r="L102" s="18">
        <v>1</v>
      </c>
    </row>
    <row r="103" spans="1:12" ht="14">
      <c r="A103" s="18" t="s">
        <v>1670</v>
      </c>
      <c r="B103" s="18" t="s">
        <v>144</v>
      </c>
      <c r="C103" s="18" t="s">
        <v>224</v>
      </c>
      <c r="D103" s="18" t="s">
        <v>144</v>
      </c>
      <c r="E103" s="18" t="s">
        <v>224</v>
      </c>
      <c r="F103" s="19">
        <v>44.880859375</v>
      </c>
      <c r="G103" s="18">
        <v>173056</v>
      </c>
      <c r="H103" s="18">
        <v>1</v>
      </c>
      <c r="I103" s="18">
        <v>416</v>
      </c>
      <c r="J103" s="18">
        <v>416</v>
      </c>
      <c r="K103" s="61">
        <v>1</v>
      </c>
      <c r="L103" s="18">
        <v>0</v>
      </c>
    </row>
    <row r="104" spans="1:12" ht="14">
      <c r="A104" s="18" t="s">
        <v>1761</v>
      </c>
      <c r="B104" s="18" t="s">
        <v>571</v>
      </c>
      <c r="C104" s="18" t="s">
        <v>615</v>
      </c>
      <c r="D104" s="18" t="s">
        <v>571</v>
      </c>
      <c r="E104" s="18" t="s">
        <v>615</v>
      </c>
      <c r="F104" s="19">
        <v>32.634765625</v>
      </c>
      <c r="G104" s="18">
        <v>173056</v>
      </c>
      <c r="H104" s="18">
        <v>1</v>
      </c>
      <c r="I104" s="18">
        <v>416</v>
      </c>
      <c r="J104" s="18">
        <v>416</v>
      </c>
      <c r="K104" s="61">
        <v>1</v>
      </c>
      <c r="L104" s="18">
        <v>0</v>
      </c>
    </row>
    <row r="105" spans="1:12" ht="14">
      <c r="A105" s="18" t="s">
        <v>1671</v>
      </c>
      <c r="B105" s="18" t="s">
        <v>144</v>
      </c>
      <c r="C105" s="18" t="s">
        <v>145</v>
      </c>
      <c r="D105" s="18" t="s">
        <v>144</v>
      </c>
      <c r="E105" s="18" t="s">
        <v>145</v>
      </c>
      <c r="F105" s="19">
        <v>27.6279296875</v>
      </c>
      <c r="G105" s="18">
        <v>173056</v>
      </c>
      <c r="H105" s="18">
        <v>1</v>
      </c>
      <c r="I105" s="18">
        <v>416</v>
      </c>
      <c r="J105" s="18">
        <v>416</v>
      </c>
      <c r="K105" s="61">
        <v>1</v>
      </c>
      <c r="L105" s="18">
        <v>0</v>
      </c>
    </row>
    <row r="106" spans="1:12" ht="14">
      <c r="A106" s="18" t="s">
        <v>1630</v>
      </c>
      <c r="B106" s="18" t="s">
        <v>55</v>
      </c>
      <c r="C106" s="18" t="s">
        <v>55</v>
      </c>
      <c r="D106" s="18" t="s">
        <v>55</v>
      </c>
      <c r="E106" s="18" t="s">
        <v>55</v>
      </c>
      <c r="F106" s="19">
        <v>20.41796875</v>
      </c>
      <c r="G106" s="18">
        <v>173056</v>
      </c>
      <c r="H106" s="18">
        <v>1</v>
      </c>
      <c r="I106" s="18">
        <v>416</v>
      </c>
      <c r="J106" s="18">
        <v>416</v>
      </c>
      <c r="K106" s="61">
        <v>1</v>
      </c>
      <c r="L106" s="18">
        <v>0</v>
      </c>
    </row>
    <row r="107" spans="1:12" ht="14">
      <c r="A107" s="18" t="s">
        <v>1672</v>
      </c>
      <c r="B107" s="18" t="s">
        <v>144</v>
      </c>
      <c r="C107" s="18" t="s">
        <v>224</v>
      </c>
      <c r="D107" s="18" t="s">
        <v>144</v>
      </c>
      <c r="E107" s="18" t="s">
        <v>145</v>
      </c>
      <c r="F107" s="19">
        <v>37.3486328125</v>
      </c>
      <c r="G107" s="18">
        <v>173056</v>
      </c>
      <c r="H107" s="18">
        <v>1</v>
      </c>
      <c r="I107" s="18">
        <v>416</v>
      </c>
      <c r="J107" s="18">
        <v>416</v>
      </c>
      <c r="K107" s="61">
        <v>1</v>
      </c>
      <c r="L107" s="18">
        <v>0</v>
      </c>
    </row>
    <row r="108" spans="1:12" ht="14">
      <c r="A108" s="18" t="s">
        <v>1720</v>
      </c>
      <c r="B108" s="18" t="s">
        <v>464</v>
      </c>
      <c r="C108" s="18" t="s">
        <v>464</v>
      </c>
      <c r="D108" s="18" t="s">
        <v>464</v>
      </c>
      <c r="E108" s="18" t="s">
        <v>464</v>
      </c>
      <c r="F108" s="19">
        <v>32.9775390625</v>
      </c>
      <c r="G108" s="18">
        <v>173056</v>
      </c>
      <c r="H108" s="18">
        <v>1</v>
      </c>
      <c r="I108" s="18">
        <v>416</v>
      </c>
      <c r="J108" s="18">
        <v>416</v>
      </c>
      <c r="K108" s="61">
        <v>1</v>
      </c>
      <c r="L108" s="18">
        <v>0</v>
      </c>
    </row>
    <row r="109" spans="1:12" ht="14">
      <c r="A109" s="18" t="s">
        <v>1699</v>
      </c>
      <c r="B109" s="18" t="s">
        <v>308</v>
      </c>
      <c r="C109" s="18" t="s">
        <v>336</v>
      </c>
      <c r="D109" s="18" t="s">
        <v>308</v>
      </c>
      <c r="E109" s="18" t="s">
        <v>336</v>
      </c>
      <c r="F109" s="19">
        <v>23.9150390625</v>
      </c>
      <c r="G109" s="18">
        <v>173056</v>
      </c>
      <c r="H109" s="18">
        <v>1</v>
      </c>
      <c r="I109" s="18">
        <v>416</v>
      </c>
      <c r="J109" s="18">
        <v>416</v>
      </c>
      <c r="K109" s="61">
        <v>1</v>
      </c>
      <c r="L109" s="18">
        <v>0</v>
      </c>
    </row>
    <row r="110" spans="1:12" ht="14">
      <c r="A110" s="18" t="s">
        <v>1762</v>
      </c>
      <c r="B110" s="18" t="s">
        <v>571</v>
      </c>
      <c r="C110" s="18" t="s">
        <v>615</v>
      </c>
      <c r="D110" s="18" t="s">
        <v>571</v>
      </c>
      <c r="E110" s="18" t="s">
        <v>615</v>
      </c>
      <c r="F110" s="19">
        <v>30.7294921875</v>
      </c>
      <c r="G110" s="18">
        <v>173056</v>
      </c>
      <c r="H110" s="18">
        <v>1</v>
      </c>
      <c r="I110" s="18">
        <v>416</v>
      </c>
      <c r="J110" s="18">
        <v>416</v>
      </c>
      <c r="K110" s="61">
        <v>1</v>
      </c>
      <c r="L110" s="18">
        <v>0</v>
      </c>
    </row>
    <row r="111" spans="1:12" ht="14">
      <c r="A111" s="18" t="s">
        <v>1673</v>
      </c>
      <c r="B111" s="18" t="s">
        <v>144</v>
      </c>
      <c r="C111" s="18" t="s">
        <v>224</v>
      </c>
      <c r="D111" s="18" t="s">
        <v>144</v>
      </c>
      <c r="E111" s="18" t="s">
        <v>224</v>
      </c>
      <c r="F111" s="19">
        <v>32.1728515625</v>
      </c>
      <c r="G111" s="18">
        <v>173056</v>
      </c>
      <c r="H111" s="18">
        <v>1</v>
      </c>
      <c r="I111" s="18">
        <v>416</v>
      </c>
      <c r="J111" s="18">
        <v>416</v>
      </c>
      <c r="K111" s="61">
        <v>1</v>
      </c>
      <c r="L111" s="18">
        <v>0</v>
      </c>
    </row>
    <row r="112" spans="1:12" ht="14">
      <c r="A112" s="18" t="s">
        <v>1721</v>
      </c>
      <c r="B112" s="18" t="s">
        <v>464</v>
      </c>
      <c r="C112" s="18" t="s">
        <v>464</v>
      </c>
      <c r="D112" s="18" t="s">
        <v>464</v>
      </c>
      <c r="E112" s="18" t="s">
        <v>464</v>
      </c>
      <c r="F112" s="19">
        <v>27.3759765625</v>
      </c>
      <c r="G112" s="18">
        <v>173056</v>
      </c>
      <c r="H112" s="18">
        <v>1</v>
      </c>
      <c r="I112" s="18">
        <v>416</v>
      </c>
      <c r="J112" s="18">
        <v>416</v>
      </c>
      <c r="K112" s="61">
        <v>1</v>
      </c>
      <c r="L112" s="18">
        <v>0</v>
      </c>
    </row>
    <row r="113" spans="1:12" ht="14">
      <c r="A113" s="18" t="s">
        <v>1700</v>
      </c>
      <c r="B113" s="18" t="s">
        <v>308</v>
      </c>
      <c r="C113" s="18" t="s">
        <v>336</v>
      </c>
      <c r="D113" s="18" t="s">
        <v>308</v>
      </c>
      <c r="E113" s="18" t="s">
        <v>336</v>
      </c>
      <c r="F113" s="19">
        <v>25.0283203125</v>
      </c>
      <c r="G113" s="18">
        <v>173056</v>
      </c>
      <c r="H113" s="18">
        <v>1</v>
      </c>
      <c r="I113" s="18">
        <v>416</v>
      </c>
      <c r="J113" s="18">
        <v>416</v>
      </c>
      <c r="K113" s="61">
        <v>1</v>
      </c>
      <c r="L113" s="18">
        <v>0</v>
      </c>
    </row>
    <row r="114" spans="1:12" ht="14">
      <c r="A114" s="18" t="s">
        <v>1763</v>
      </c>
      <c r="B114" s="18" t="s">
        <v>571</v>
      </c>
      <c r="C114" s="18" t="s">
        <v>615</v>
      </c>
      <c r="D114" s="18" t="s">
        <v>571</v>
      </c>
      <c r="E114" s="18" t="s">
        <v>615</v>
      </c>
      <c r="F114" s="19">
        <v>23.1083984375</v>
      </c>
      <c r="G114" s="18">
        <v>173056</v>
      </c>
      <c r="H114" s="18">
        <v>1</v>
      </c>
      <c r="I114" s="18">
        <v>416</v>
      </c>
      <c r="J114" s="18">
        <v>416</v>
      </c>
      <c r="K114" s="61">
        <v>1</v>
      </c>
      <c r="L114" s="18">
        <v>0</v>
      </c>
    </row>
    <row r="115" spans="1:12" ht="14">
      <c r="A115" s="18" t="s">
        <v>1701</v>
      </c>
      <c r="B115" s="18" t="s">
        <v>308</v>
      </c>
      <c r="C115" s="18" t="s">
        <v>336</v>
      </c>
      <c r="D115" s="18" t="s">
        <v>308</v>
      </c>
      <c r="E115" s="18" t="s">
        <v>336</v>
      </c>
      <c r="F115" s="19">
        <v>29.2021484375</v>
      </c>
      <c r="G115" s="18">
        <v>173056</v>
      </c>
      <c r="H115" s="18">
        <v>1</v>
      </c>
      <c r="I115" s="18">
        <v>416</v>
      </c>
      <c r="J115" s="18">
        <v>416</v>
      </c>
      <c r="K115" s="61">
        <v>1</v>
      </c>
      <c r="L115" s="18">
        <v>0</v>
      </c>
    </row>
    <row r="116" spans="1:12" ht="14">
      <c r="A116" s="18" t="s">
        <v>1722</v>
      </c>
      <c r="B116" s="18" t="s">
        <v>464</v>
      </c>
      <c r="C116" s="18" t="s">
        <v>464</v>
      </c>
      <c r="D116" s="18" t="s">
        <v>464</v>
      </c>
      <c r="E116" s="18" t="s">
        <v>464</v>
      </c>
      <c r="F116" s="19">
        <v>35.8173828125</v>
      </c>
      <c r="G116" s="18">
        <v>173056</v>
      </c>
      <c r="H116" s="18">
        <v>1</v>
      </c>
      <c r="I116" s="18">
        <v>416</v>
      </c>
      <c r="J116" s="18">
        <v>416</v>
      </c>
      <c r="K116" s="61">
        <v>1</v>
      </c>
      <c r="L116" s="18">
        <v>0</v>
      </c>
    </row>
    <row r="117" spans="1:12" ht="14">
      <c r="A117" s="18" t="s">
        <v>1674</v>
      </c>
      <c r="B117" s="18" t="s">
        <v>144</v>
      </c>
      <c r="C117" s="18" t="s">
        <v>224</v>
      </c>
      <c r="D117" s="18" t="s">
        <v>144</v>
      </c>
      <c r="E117" s="18" t="s">
        <v>224</v>
      </c>
      <c r="F117" s="19">
        <v>27.0703125</v>
      </c>
      <c r="G117" s="18">
        <v>173056</v>
      </c>
      <c r="H117" s="18">
        <v>1</v>
      </c>
      <c r="I117" s="18">
        <v>416</v>
      </c>
      <c r="J117" s="18">
        <v>416</v>
      </c>
      <c r="K117" s="61">
        <v>1</v>
      </c>
      <c r="L117" s="18">
        <v>0</v>
      </c>
    </row>
    <row r="118" spans="1:12" ht="14">
      <c r="A118" s="18" t="s">
        <v>1567</v>
      </c>
      <c r="B118" s="18" t="s">
        <v>55</v>
      </c>
      <c r="C118" s="18" t="s">
        <v>55</v>
      </c>
      <c r="D118" s="18" t="s">
        <v>55</v>
      </c>
      <c r="E118" s="18" t="s">
        <v>55</v>
      </c>
      <c r="F118" s="19">
        <v>22.400390625</v>
      </c>
      <c r="G118" s="18">
        <v>173056</v>
      </c>
      <c r="H118" s="18">
        <v>1</v>
      </c>
      <c r="I118" s="18">
        <v>416</v>
      </c>
      <c r="J118" s="18">
        <v>416</v>
      </c>
      <c r="K118" s="61">
        <v>1</v>
      </c>
      <c r="L118" s="18">
        <v>1</v>
      </c>
    </row>
    <row r="119" spans="1:12" ht="14">
      <c r="A119" s="18" t="s">
        <v>1764</v>
      </c>
      <c r="B119" s="18" t="s">
        <v>571</v>
      </c>
      <c r="C119" s="18" t="s">
        <v>615</v>
      </c>
      <c r="D119" s="18" t="s">
        <v>571</v>
      </c>
      <c r="E119" s="18" t="s">
        <v>615</v>
      </c>
      <c r="F119" s="19">
        <v>33.8779296875</v>
      </c>
      <c r="G119" s="18">
        <v>173056</v>
      </c>
      <c r="H119" s="18">
        <v>1</v>
      </c>
      <c r="I119" s="18">
        <v>416</v>
      </c>
      <c r="J119" s="18">
        <v>416</v>
      </c>
      <c r="K119" s="61">
        <v>1</v>
      </c>
      <c r="L119" s="18">
        <v>0</v>
      </c>
    </row>
    <row r="120" spans="1:12" ht="14">
      <c r="A120" s="18" t="s">
        <v>1765</v>
      </c>
      <c r="B120" s="18" t="s">
        <v>571</v>
      </c>
      <c r="C120" s="18" t="s">
        <v>615</v>
      </c>
      <c r="D120" s="18" t="s">
        <v>571</v>
      </c>
      <c r="E120" s="18" t="s">
        <v>615</v>
      </c>
      <c r="F120" s="19">
        <v>40.2392578125</v>
      </c>
      <c r="G120" s="18">
        <v>173056</v>
      </c>
      <c r="H120" s="18">
        <v>1</v>
      </c>
      <c r="I120" s="18">
        <v>416</v>
      </c>
      <c r="J120" s="18">
        <v>416</v>
      </c>
      <c r="K120" s="61">
        <v>1</v>
      </c>
      <c r="L120" s="18">
        <v>0</v>
      </c>
    </row>
    <row r="121" spans="1:12" ht="14">
      <c r="A121" s="18" t="s">
        <v>1766</v>
      </c>
      <c r="B121" s="18" t="s">
        <v>571</v>
      </c>
      <c r="C121" s="18" t="s">
        <v>615</v>
      </c>
      <c r="D121" s="18" t="s">
        <v>571</v>
      </c>
      <c r="E121" s="18" t="s">
        <v>615</v>
      </c>
      <c r="F121" s="19">
        <v>38.9013671875</v>
      </c>
      <c r="G121" s="18">
        <v>173056</v>
      </c>
      <c r="H121" s="18">
        <v>1</v>
      </c>
      <c r="I121" s="18">
        <v>416</v>
      </c>
      <c r="J121" s="18">
        <v>416</v>
      </c>
      <c r="K121" s="61">
        <v>1</v>
      </c>
      <c r="L121" s="18">
        <v>0</v>
      </c>
    </row>
    <row r="122" spans="1:12" ht="14">
      <c r="A122" s="18" t="s">
        <v>1675</v>
      </c>
      <c r="B122" s="18" t="s">
        <v>144</v>
      </c>
      <c r="C122" s="18" t="s">
        <v>224</v>
      </c>
      <c r="D122" s="18" t="s">
        <v>144</v>
      </c>
      <c r="E122" s="18" t="s">
        <v>224</v>
      </c>
      <c r="F122" s="19">
        <v>35.5537109375</v>
      </c>
      <c r="G122" s="18">
        <v>173056</v>
      </c>
      <c r="H122" s="18">
        <v>1</v>
      </c>
      <c r="I122" s="18">
        <v>416</v>
      </c>
      <c r="J122" s="18">
        <v>416</v>
      </c>
      <c r="K122" s="61">
        <v>1</v>
      </c>
      <c r="L122" s="18">
        <v>0</v>
      </c>
    </row>
    <row r="123" spans="1:12" ht="14">
      <c r="A123" s="18" t="s">
        <v>1723</v>
      </c>
      <c r="B123" s="18" t="s">
        <v>464</v>
      </c>
      <c r="C123" s="18" t="s">
        <v>464</v>
      </c>
      <c r="D123" s="18" t="s">
        <v>464</v>
      </c>
      <c r="E123" s="18" t="s">
        <v>464</v>
      </c>
      <c r="F123" s="19">
        <v>42.0224609375</v>
      </c>
      <c r="G123" s="18">
        <v>173056</v>
      </c>
      <c r="H123" s="18">
        <v>1</v>
      </c>
      <c r="I123" s="18">
        <v>416</v>
      </c>
      <c r="J123" s="18">
        <v>416</v>
      </c>
      <c r="K123" s="61">
        <v>1</v>
      </c>
      <c r="L123" s="18">
        <v>0</v>
      </c>
    </row>
    <row r="124" spans="1:12" ht="14">
      <c r="A124" s="18" t="s">
        <v>1767</v>
      </c>
      <c r="B124" s="18" t="s">
        <v>571</v>
      </c>
      <c r="C124" s="18" t="s">
        <v>615</v>
      </c>
      <c r="D124" s="18" t="s">
        <v>571</v>
      </c>
      <c r="E124" s="18" t="s">
        <v>594</v>
      </c>
      <c r="F124" s="19">
        <v>37.4814453125</v>
      </c>
      <c r="G124" s="18">
        <v>173056</v>
      </c>
      <c r="H124" s="18">
        <v>1</v>
      </c>
      <c r="I124" s="18">
        <v>416</v>
      </c>
      <c r="J124" s="18">
        <v>416</v>
      </c>
      <c r="K124" s="61">
        <v>1</v>
      </c>
      <c r="L124" s="18">
        <v>0</v>
      </c>
    </row>
    <row r="125" spans="1:12" ht="14">
      <c r="A125" s="18" t="s">
        <v>1631</v>
      </c>
      <c r="B125" s="18" t="s">
        <v>55</v>
      </c>
      <c r="C125" s="18" t="s">
        <v>55</v>
      </c>
      <c r="D125" s="18" t="s">
        <v>55</v>
      </c>
      <c r="E125" s="18" t="s">
        <v>55</v>
      </c>
      <c r="F125" s="19">
        <v>18.5234375</v>
      </c>
      <c r="G125" s="18">
        <v>173056</v>
      </c>
      <c r="H125" s="18">
        <v>1</v>
      </c>
      <c r="I125" s="18">
        <v>416</v>
      </c>
      <c r="J125" s="18">
        <v>416</v>
      </c>
      <c r="K125" s="61">
        <v>1</v>
      </c>
      <c r="L125" s="18">
        <v>0</v>
      </c>
    </row>
    <row r="126" spans="1:12" ht="14">
      <c r="A126" s="18" t="s">
        <v>1676</v>
      </c>
      <c r="B126" s="18" t="s">
        <v>144</v>
      </c>
      <c r="C126" s="18" t="s">
        <v>224</v>
      </c>
      <c r="D126" s="18" t="s">
        <v>144</v>
      </c>
      <c r="E126" s="18" t="s">
        <v>224</v>
      </c>
      <c r="F126" s="19">
        <v>38.8759765625</v>
      </c>
      <c r="G126" s="18">
        <v>173056</v>
      </c>
      <c r="H126" s="18">
        <v>1</v>
      </c>
      <c r="I126" s="18">
        <v>416</v>
      </c>
      <c r="J126" s="18">
        <v>416</v>
      </c>
      <c r="K126" s="61">
        <v>1</v>
      </c>
      <c r="L126" s="18">
        <v>0</v>
      </c>
    </row>
    <row r="127" spans="1:12" ht="14">
      <c r="A127" s="18" t="s">
        <v>1768</v>
      </c>
      <c r="B127" s="18" t="s">
        <v>571</v>
      </c>
      <c r="C127" s="18" t="s">
        <v>615</v>
      </c>
      <c r="D127" s="18" t="s">
        <v>571</v>
      </c>
      <c r="E127" s="18" t="s">
        <v>615</v>
      </c>
      <c r="F127" s="19">
        <v>36.7353515625</v>
      </c>
      <c r="G127" s="18">
        <v>173056</v>
      </c>
      <c r="H127" s="18">
        <v>1</v>
      </c>
      <c r="I127" s="18">
        <v>416</v>
      </c>
      <c r="J127" s="18">
        <v>416</v>
      </c>
      <c r="K127" s="61">
        <v>1</v>
      </c>
      <c r="L127" s="18">
        <v>0</v>
      </c>
    </row>
    <row r="128" spans="1:12" ht="14">
      <c r="A128" s="18" t="s">
        <v>1724</v>
      </c>
      <c r="B128" s="18" t="s">
        <v>464</v>
      </c>
      <c r="C128" s="18" t="s">
        <v>464</v>
      </c>
      <c r="D128" s="18" t="s">
        <v>464</v>
      </c>
      <c r="E128" s="18" t="s">
        <v>464</v>
      </c>
      <c r="F128" s="19">
        <v>39.5830078125</v>
      </c>
      <c r="G128" s="18">
        <v>173056</v>
      </c>
      <c r="H128" s="18">
        <v>1</v>
      </c>
      <c r="I128" s="18">
        <v>416</v>
      </c>
      <c r="J128" s="18">
        <v>416</v>
      </c>
      <c r="K128" s="61">
        <v>1</v>
      </c>
      <c r="L128" s="18">
        <v>0</v>
      </c>
    </row>
    <row r="129" spans="1:12" ht="14">
      <c r="A129" s="18" t="s">
        <v>1590</v>
      </c>
      <c r="B129" s="18" t="s">
        <v>571</v>
      </c>
      <c r="C129" s="18" t="s">
        <v>615</v>
      </c>
      <c r="D129" s="18" t="s">
        <v>464</v>
      </c>
      <c r="E129" s="18" t="s">
        <v>464</v>
      </c>
      <c r="F129" s="19">
        <v>30.919921875</v>
      </c>
      <c r="G129" s="18">
        <v>173056</v>
      </c>
      <c r="H129" s="18">
        <v>1</v>
      </c>
      <c r="I129" s="18">
        <v>416</v>
      </c>
      <c r="J129" s="18">
        <v>416</v>
      </c>
      <c r="K129" s="61">
        <v>1</v>
      </c>
      <c r="L129" s="18">
        <v>1</v>
      </c>
    </row>
    <row r="130" spans="1:12" ht="14">
      <c r="A130" s="18" t="s">
        <v>1677</v>
      </c>
      <c r="B130" s="18" t="s">
        <v>144</v>
      </c>
      <c r="C130" s="18" t="s">
        <v>145</v>
      </c>
      <c r="D130" s="18" t="s">
        <v>144</v>
      </c>
      <c r="E130" s="18" t="s">
        <v>224</v>
      </c>
      <c r="F130" s="19">
        <v>25.8837890625</v>
      </c>
      <c r="G130" s="18">
        <v>173056</v>
      </c>
      <c r="H130" s="18">
        <v>1</v>
      </c>
      <c r="I130" s="18">
        <v>416</v>
      </c>
      <c r="J130" s="18">
        <v>416</v>
      </c>
      <c r="K130" s="61">
        <v>1</v>
      </c>
      <c r="L130" s="18">
        <v>0</v>
      </c>
    </row>
    <row r="131" spans="1:12" ht="14">
      <c r="A131" s="18" t="s">
        <v>1702</v>
      </c>
      <c r="B131" s="18" t="s">
        <v>308</v>
      </c>
      <c r="C131" s="18" t="s">
        <v>336</v>
      </c>
      <c r="D131" s="18" t="s">
        <v>308</v>
      </c>
      <c r="E131" s="18" t="s">
        <v>336</v>
      </c>
      <c r="F131" s="19">
        <v>32.39453125</v>
      </c>
      <c r="G131" s="18">
        <v>173056</v>
      </c>
      <c r="H131" s="18">
        <v>1</v>
      </c>
      <c r="I131" s="18">
        <v>416</v>
      </c>
      <c r="J131" s="18">
        <v>416</v>
      </c>
      <c r="K131" s="61">
        <v>1</v>
      </c>
      <c r="L131" s="18">
        <v>0</v>
      </c>
    </row>
    <row r="132" spans="1:12" ht="14">
      <c r="A132" s="18" t="s">
        <v>1769</v>
      </c>
      <c r="B132" s="18" t="s">
        <v>571</v>
      </c>
      <c r="C132" s="18" t="s">
        <v>615</v>
      </c>
      <c r="D132" s="18" t="s">
        <v>571</v>
      </c>
      <c r="E132" s="18" t="s">
        <v>615</v>
      </c>
      <c r="F132" s="19">
        <v>31.8095703125</v>
      </c>
      <c r="G132" s="18">
        <v>173056</v>
      </c>
      <c r="H132" s="18">
        <v>1</v>
      </c>
      <c r="I132" s="18">
        <v>416</v>
      </c>
      <c r="J132" s="18">
        <v>416</v>
      </c>
      <c r="K132" s="61">
        <v>1</v>
      </c>
      <c r="L132" s="18">
        <v>0</v>
      </c>
    </row>
    <row r="133" spans="1:12" ht="14">
      <c r="A133" s="18" t="s">
        <v>1591</v>
      </c>
      <c r="B133" s="18" t="s">
        <v>571</v>
      </c>
      <c r="C133" s="18" t="s">
        <v>615</v>
      </c>
      <c r="D133" s="18" t="s">
        <v>28</v>
      </c>
      <c r="E133" s="18" t="s">
        <v>447</v>
      </c>
      <c r="F133" s="19">
        <v>35.6240234375</v>
      </c>
      <c r="G133" s="18">
        <v>173056</v>
      </c>
      <c r="H133" s="18">
        <v>1</v>
      </c>
      <c r="I133" s="18">
        <v>416</v>
      </c>
      <c r="J133" s="18">
        <v>416</v>
      </c>
      <c r="K133" s="61">
        <v>0</v>
      </c>
      <c r="L133" s="18">
        <v>1</v>
      </c>
    </row>
    <row r="134" spans="1:12" ht="14">
      <c r="A134" s="18" t="s">
        <v>1678</v>
      </c>
      <c r="B134" s="18" t="s">
        <v>144</v>
      </c>
      <c r="C134" s="18" t="s">
        <v>224</v>
      </c>
      <c r="D134" s="18" t="s">
        <v>144</v>
      </c>
      <c r="E134" s="18" t="s">
        <v>224</v>
      </c>
      <c r="F134" s="19">
        <v>23.9169921875</v>
      </c>
      <c r="G134" s="18">
        <v>173056</v>
      </c>
      <c r="H134" s="18">
        <v>1</v>
      </c>
      <c r="I134" s="18">
        <v>416</v>
      </c>
      <c r="J134" s="18">
        <v>416</v>
      </c>
      <c r="K134" s="61">
        <v>1</v>
      </c>
      <c r="L134" s="18">
        <v>0</v>
      </c>
    </row>
    <row r="135" spans="1:12" ht="15">
      <c r="A135" s="18" t="s">
        <v>1586</v>
      </c>
      <c r="B135" s="18" t="s">
        <v>10</v>
      </c>
      <c r="C135" s="18" t="s">
        <v>42</v>
      </c>
      <c r="D135" s="18" t="s">
        <v>464</v>
      </c>
      <c r="E135" s="18" t="s">
        <v>464</v>
      </c>
      <c r="F135" s="62">
        <v>3.3642578125</v>
      </c>
      <c r="G135" s="63">
        <v>13440</v>
      </c>
      <c r="H135" s="64">
        <v>1</v>
      </c>
      <c r="I135" s="63">
        <v>96</v>
      </c>
      <c r="J135" s="63">
        <v>140</v>
      </c>
      <c r="K135" s="61">
        <v>0</v>
      </c>
      <c r="L135" s="18">
        <v>1</v>
      </c>
    </row>
    <row r="136" spans="1:12" ht="15">
      <c r="A136" s="18" t="s">
        <v>1587</v>
      </c>
      <c r="B136" s="18" t="s">
        <v>10</v>
      </c>
      <c r="C136" s="18" t="s">
        <v>42</v>
      </c>
      <c r="D136" s="18" t="s">
        <v>28</v>
      </c>
      <c r="E136" s="18" t="s">
        <v>29</v>
      </c>
      <c r="F136" s="62">
        <v>40.669921875</v>
      </c>
      <c r="G136" s="63">
        <v>273280</v>
      </c>
      <c r="H136" s="64">
        <v>1</v>
      </c>
      <c r="I136" s="63">
        <v>427</v>
      </c>
      <c r="J136" s="63">
        <v>640</v>
      </c>
      <c r="K136" s="61">
        <v>2</v>
      </c>
      <c r="L136" s="18">
        <v>1</v>
      </c>
    </row>
    <row r="137" spans="1:12" ht="15">
      <c r="A137" s="18" t="s">
        <v>1735</v>
      </c>
      <c r="B137" s="18" t="s">
        <v>10</v>
      </c>
      <c r="C137" s="18" t="s">
        <v>42</v>
      </c>
      <c r="D137" s="18" t="s">
        <v>10</v>
      </c>
      <c r="E137" s="18" t="s">
        <v>42</v>
      </c>
      <c r="F137" s="62">
        <v>56.1064453125</v>
      </c>
      <c r="G137" s="63">
        <v>273280</v>
      </c>
      <c r="H137" s="64">
        <v>1</v>
      </c>
      <c r="I137" s="63">
        <v>427</v>
      </c>
      <c r="J137" s="63">
        <v>640</v>
      </c>
      <c r="K137" s="61">
        <v>2</v>
      </c>
      <c r="L137" s="18">
        <v>0</v>
      </c>
    </row>
    <row r="138" spans="1:12" ht="15">
      <c r="A138" s="18" t="s">
        <v>1736</v>
      </c>
      <c r="B138" s="18" t="s">
        <v>10</v>
      </c>
      <c r="C138" s="18" t="s">
        <v>42</v>
      </c>
      <c r="D138" s="18" t="s">
        <v>10</v>
      </c>
      <c r="E138" s="18" t="s">
        <v>42</v>
      </c>
      <c r="F138" s="62">
        <v>51.3310546875</v>
      </c>
      <c r="G138" s="63">
        <v>273280</v>
      </c>
      <c r="H138" s="64">
        <v>1</v>
      </c>
      <c r="I138" s="63">
        <v>427</v>
      </c>
      <c r="J138" s="63">
        <v>640</v>
      </c>
      <c r="K138" s="61">
        <v>2</v>
      </c>
      <c r="L138" s="18">
        <v>0</v>
      </c>
    </row>
    <row r="139" spans="1:12" ht="14">
      <c r="A139" s="18" t="s">
        <v>1632</v>
      </c>
      <c r="B139" s="18" t="s">
        <v>55</v>
      </c>
      <c r="C139" s="18" t="s">
        <v>55</v>
      </c>
      <c r="D139" s="18" t="s">
        <v>55</v>
      </c>
      <c r="E139" s="18" t="s">
        <v>55</v>
      </c>
      <c r="F139" s="19">
        <v>58.0751953125</v>
      </c>
      <c r="G139" s="18">
        <v>273280</v>
      </c>
      <c r="H139" s="18">
        <v>1</v>
      </c>
      <c r="I139" s="18">
        <v>427</v>
      </c>
      <c r="J139" s="18">
        <v>640</v>
      </c>
      <c r="K139" s="61">
        <v>2</v>
      </c>
      <c r="L139" s="18">
        <v>0</v>
      </c>
    </row>
    <row r="140" spans="1:12" ht="14">
      <c r="A140" s="18" t="s">
        <v>1633</v>
      </c>
      <c r="B140" s="18" t="s">
        <v>55</v>
      </c>
      <c r="C140" s="18" t="s">
        <v>55</v>
      </c>
      <c r="D140" s="18" t="s">
        <v>55</v>
      </c>
      <c r="E140" s="18" t="s">
        <v>55</v>
      </c>
      <c r="F140" s="19">
        <v>61.1728515625</v>
      </c>
      <c r="G140" s="18">
        <v>273280</v>
      </c>
      <c r="H140" s="18">
        <v>1</v>
      </c>
      <c r="I140" s="18">
        <v>427</v>
      </c>
      <c r="J140" s="18">
        <v>640</v>
      </c>
      <c r="K140" s="61">
        <v>2</v>
      </c>
      <c r="L140" s="18">
        <v>0</v>
      </c>
    </row>
    <row r="141" spans="1:12" ht="14">
      <c r="A141" s="18" t="s">
        <v>1634</v>
      </c>
      <c r="B141" s="18" t="s">
        <v>55</v>
      </c>
      <c r="C141" s="18" t="s">
        <v>55</v>
      </c>
      <c r="D141" s="18" t="s">
        <v>55</v>
      </c>
      <c r="E141" s="18" t="s">
        <v>55</v>
      </c>
      <c r="F141" s="19">
        <v>39.30078125</v>
      </c>
      <c r="G141" s="18">
        <v>273280</v>
      </c>
      <c r="H141" s="18">
        <v>1</v>
      </c>
      <c r="I141" s="18">
        <v>427</v>
      </c>
      <c r="J141" s="18">
        <v>640</v>
      </c>
      <c r="K141" s="61">
        <v>2</v>
      </c>
      <c r="L141" s="18">
        <v>0</v>
      </c>
    </row>
    <row r="142" spans="1:12" ht="14">
      <c r="A142" s="18" t="s">
        <v>1578</v>
      </c>
      <c r="B142" s="18" t="s">
        <v>308</v>
      </c>
      <c r="C142" s="18" t="s">
        <v>309</v>
      </c>
      <c r="D142" s="18" t="s">
        <v>464</v>
      </c>
      <c r="E142" s="18" t="s">
        <v>464</v>
      </c>
      <c r="F142" s="19">
        <v>88.4072265625</v>
      </c>
      <c r="G142" s="18">
        <v>120000</v>
      </c>
      <c r="H142" s="18">
        <v>1</v>
      </c>
      <c r="I142" s="18">
        <v>300</v>
      </c>
      <c r="J142" s="18">
        <v>400</v>
      </c>
      <c r="K142" s="61">
        <v>2</v>
      </c>
      <c r="L142" s="18">
        <v>1</v>
      </c>
    </row>
    <row r="143" spans="1:12" ht="14">
      <c r="A143" s="18" t="s">
        <v>1703</v>
      </c>
      <c r="B143" s="18" t="s">
        <v>308</v>
      </c>
      <c r="C143" s="18" t="s">
        <v>309</v>
      </c>
      <c r="D143" s="18" t="s">
        <v>308</v>
      </c>
      <c r="E143" s="18" t="s">
        <v>425</v>
      </c>
      <c r="F143" s="19">
        <v>74.6376953125</v>
      </c>
      <c r="G143" s="18">
        <v>120000</v>
      </c>
      <c r="H143" s="18">
        <v>1</v>
      </c>
      <c r="I143" s="18">
        <v>300</v>
      </c>
      <c r="J143" s="18">
        <v>400</v>
      </c>
      <c r="K143" s="61">
        <v>2</v>
      </c>
      <c r="L143" s="18">
        <v>0</v>
      </c>
    </row>
    <row r="144" spans="1:12" ht="14">
      <c r="A144" s="18" t="s">
        <v>1704</v>
      </c>
      <c r="B144" s="18" t="s">
        <v>308</v>
      </c>
      <c r="C144" s="18" t="s">
        <v>309</v>
      </c>
      <c r="D144" s="18" t="s">
        <v>308</v>
      </c>
      <c r="E144" s="18" t="s">
        <v>309</v>
      </c>
      <c r="F144" s="19">
        <v>64.076171875</v>
      </c>
      <c r="G144" s="18">
        <v>120000</v>
      </c>
      <c r="H144" s="18">
        <v>1</v>
      </c>
      <c r="I144" s="18">
        <v>300</v>
      </c>
      <c r="J144" s="18">
        <v>400</v>
      </c>
      <c r="K144" s="61">
        <v>2</v>
      </c>
      <c r="L144" s="18">
        <v>0</v>
      </c>
    </row>
    <row r="145" spans="1:12" ht="14">
      <c r="A145" s="18" t="s">
        <v>1579</v>
      </c>
      <c r="B145" s="18" t="s">
        <v>308</v>
      </c>
      <c r="C145" s="18" t="s">
        <v>309</v>
      </c>
      <c r="D145" s="18" t="s">
        <v>144</v>
      </c>
      <c r="E145" s="18" t="s">
        <v>224</v>
      </c>
      <c r="F145" s="19">
        <v>19.9794921875</v>
      </c>
      <c r="G145" s="18">
        <v>112000</v>
      </c>
      <c r="H145" s="18">
        <v>1</v>
      </c>
      <c r="I145" s="18">
        <v>280</v>
      </c>
      <c r="J145" s="18">
        <v>400</v>
      </c>
      <c r="K145" s="61">
        <v>2</v>
      </c>
      <c r="L145" s="18">
        <v>1</v>
      </c>
    </row>
    <row r="146" spans="1:12" ht="14">
      <c r="A146" s="18" t="s">
        <v>1705</v>
      </c>
      <c r="B146" s="18" t="s">
        <v>308</v>
      </c>
      <c r="C146" s="18" t="s">
        <v>323</v>
      </c>
      <c r="D146" s="18" t="s">
        <v>308</v>
      </c>
      <c r="E146" s="18" t="s">
        <v>323</v>
      </c>
      <c r="F146" s="19">
        <v>77.8984375</v>
      </c>
      <c r="G146" s="18">
        <v>307200</v>
      </c>
      <c r="H146" s="18">
        <v>1</v>
      </c>
      <c r="I146" s="18">
        <v>480</v>
      </c>
      <c r="J146" s="18">
        <v>640</v>
      </c>
      <c r="K146" s="61">
        <v>2</v>
      </c>
      <c r="L146" s="18">
        <v>0</v>
      </c>
    </row>
    <row r="147" spans="1:12" ht="14">
      <c r="A147" s="18" t="s">
        <v>1706</v>
      </c>
      <c r="B147" s="18" t="s">
        <v>308</v>
      </c>
      <c r="C147" s="18" t="s">
        <v>323</v>
      </c>
      <c r="D147" s="18" t="s">
        <v>308</v>
      </c>
      <c r="E147" s="18" t="s">
        <v>323</v>
      </c>
      <c r="F147" s="19">
        <v>77.404296875</v>
      </c>
      <c r="G147" s="18">
        <v>307200</v>
      </c>
      <c r="H147" s="18">
        <v>1</v>
      </c>
      <c r="I147" s="18">
        <v>480</v>
      </c>
      <c r="J147" s="18">
        <v>640</v>
      </c>
      <c r="K147" s="61">
        <v>2</v>
      </c>
      <c r="L147" s="18">
        <v>0</v>
      </c>
    </row>
    <row r="148" spans="1:12" ht="14">
      <c r="A148" s="18" t="s">
        <v>1707</v>
      </c>
      <c r="B148" s="18" t="s">
        <v>308</v>
      </c>
      <c r="C148" s="18" t="s">
        <v>323</v>
      </c>
      <c r="D148" s="18" t="s">
        <v>308</v>
      </c>
      <c r="E148" s="18" t="s">
        <v>323</v>
      </c>
      <c r="F148" s="19">
        <v>60.3720703125</v>
      </c>
      <c r="G148" s="18">
        <v>273280</v>
      </c>
      <c r="H148" s="18">
        <v>1</v>
      </c>
      <c r="I148" s="18">
        <v>427</v>
      </c>
      <c r="J148" s="18">
        <v>640</v>
      </c>
      <c r="K148" s="61">
        <v>2</v>
      </c>
      <c r="L148" s="18">
        <v>0</v>
      </c>
    </row>
    <row r="149" spans="1:12" ht="14">
      <c r="A149" s="18" t="s">
        <v>1708</v>
      </c>
      <c r="B149" s="18" t="s">
        <v>308</v>
      </c>
      <c r="C149" s="18" t="s">
        <v>336</v>
      </c>
      <c r="D149" s="18" t="s">
        <v>571</v>
      </c>
      <c r="E149" s="18" t="s">
        <v>594</v>
      </c>
      <c r="F149" s="19">
        <v>57.9091796875</v>
      </c>
      <c r="G149" s="18">
        <v>307200</v>
      </c>
      <c r="H149" s="18">
        <v>1</v>
      </c>
      <c r="I149" s="18">
        <v>480</v>
      </c>
      <c r="J149" s="18">
        <v>640</v>
      </c>
      <c r="K149" s="61">
        <v>2</v>
      </c>
      <c r="L149" s="18">
        <v>0</v>
      </c>
    </row>
    <row r="150" spans="1:12" ht="14">
      <c r="A150" s="18" t="s">
        <v>1580</v>
      </c>
      <c r="B150" s="18" t="s">
        <v>308</v>
      </c>
      <c r="C150" s="18" t="s">
        <v>336</v>
      </c>
      <c r="D150" s="18" t="s">
        <v>464</v>
      </c>
      <c r="E150" s="18" t="s">
        <v>464</v>
      </c>
      <c r="F150" s="19">
        <v>52.0400390625</v>
      </c>
      <c r="G150" s="18">
        <v>307200</v>
      </c>
      <c r="H150" s="18">
        <v>1</v>
      </c>
      <c r="I150" s="18">
        <v>480</v>
      </c>
      <c r="J150" s="18">
        <v>640</v>
      </c>
      <c r="K150" s="61">
        <v>2</v>
      </c>
      <c r="L150" s="18">
        <v>1</v>
      </c>
    </row>
    <row r="151" spans="1:12" ht="14">
      <c r="A151" s="18" t="s">
        <v>1709</v>
      </c>
      <c r="B151" s="18" t="s">
        <v>308</v>
      </c>
      <c r="C151" s="18" t="s">
        <v>336</v>
      </c>
      <c r="D151" s="18" t="s">
        <v>308</v>
      </c>
      <c r="E151" s="18" t="s">
        <v>336</v>
      </c>
      <c r="F151" s="19">
        <v>49.7138671875</v>
      </c>
      <c r="G151" s="18">
        <v>307200</v>
      </c>
      <c r="H151" s="18">
        <v>1</v>
      </c>
      <c r="I151" s="18">
        <v>480</v>
      </c>
      <c r="J151" s="18">
        <v>640</v>
      </c>
      <c r="K151" s="61">
        <v>2</v>
      </c>
      <c r="L151" s="18">
        <v>0</v>
      </c>
    </row>
    <row r="152" spans="1:12" ht="14">
      <c r="A152" s="18" t="s">
        <v>1710</v>
      </c>
      <c r="B152" s="18" t="s">
        <v>308</v>
      </c>
      <c r="C152" s="18" t="s">
        <v>336</v>
      </c>
      <c r="D152" s="18" t="s">
        <v>308</v>
      </c>
      <c r="E152" s="18" t="s">
        <v>336</v>
      </c>
      <c r="F152" s="19">
        <v>7.736328125</v>
      </c>
      <c r="G152" s="18">
        <v>13440</v>
      </c>
      <c r="H152" s="18">
        <v>1</v>
      </c>
      <c r="I152" s="18">
        <v>96</v>
      </c>
      <c r="J152" s="18">
        <v>140</v>
      </c>
      <c r="K152" s="61">
        <v>0</v>
      </c>
      <c r="L152" s="18">
        <v>0</v>
      </c>
    </row>
    <row r="153" spans="1:12" ht="14">
      <c r="A153" s="18" t="s">
        <v>1711</v>
      </c>
      <c r="B153" s="18" t="s">
        <v>308</v>
      </c>
      <c r="C153" s="18" t="s">
        <v>425</v>
      </c>
      <c r="D153" s="18" t="s">
        <v>308</v>
      </c>
      <c r="E153" s="18" t="s">
        <v>323</v>
      </c>
      <c r="F153" s="19">
        <v>45.2138671875</v>
      </c>
      <c r="G153" s="18">
        <v>273280</v>
      </c>
      <c r="H153" s="18">
        <v>1</v>
      </c>
      <c r="I153" s="18">
        <v>427</v>
      </c>
      <c r="J153" s="18">
        <v>640</v>
      </c>
      <c r="K153" s="61">
        <v>2</v>
      </c>
      <c r="L153" s="18">
        <v>0</v>
      </c>
    </row>
    <row r="154" spans="1:12" ht="14">
      <c r="A154" s="18" t="s">
        <v>1712</v>
      </c>
      <c r="B154" s="18" t="s">
        <v>308</v>
      </c>
      <c r="C154" s="18" t="s">
        <v>425</v>
      </c>
      <c r="D154" s="18" t="s">
        <v>308</v>
      </c>
      <c r="E154" s="18" t="s">
        <v>309</v>
      </c>
      <c r="F154" s="19">
        <v>40.0185546875</v>
      </c>
      <c r="G154" s="18">
        <v>273280</v>
      </c>
      <c r="H154" s="18">
        <v>1</v>
      </c>
      <c r="I154" s="18">
        <v>427</v>
      </c>
      <c r="J154" s="18">
        <v>640</v>
      </c>
      <c r="K154" s="61">
        <v>2</v>
      </c>
      <c r="L154" s="18">
        <v>0</v>
      </c>
    </row>
    <row r="155" spans="1:12" ht="14">
      <c r="A155" s="18" t="s">
        <v>1713</v>
      </c>
      <c r="B155" s="18" t="s">
        <v>308</v>
      </c>
      <c r="C155" s="18" t="s">
        <v>425</v>
      </c>
      <c r="D155" s="18" t="s">
        <v>308</v>
      </c>
      <c r="E155" s="18" t="s">
        <v>323</v>
      </c>
      <c r="F155" s="19">
        <v>46.78515625</v>
      </c>
      <c r="G155" s="18">
        <v>273280</v>
      </c>
      <c r="H155" s="18">
        <v>1</v>
      </c>
      <c r="I155" s="18">
        <v>427</v>
      </c>
      <c r="J155" s="18">
        <v>640</v>
      </c>
      <c r="K155" s="61">
        <v>2</v>
      </c>
      <c r="L155" s="18">
        <v>0</v>
      </c>
    </row>
    <row r="156" spans="1:12" ht="14">
      <c r="A156" s="18" t="s">
        <v>1725</v>
      </c>
      <c r="B156" s="18" t="s">
        <v>464</v>
      </c>
      <c r="C156" s="18" t="s">
        <v>464</v>
      </c>
      <c r="D156" s="18" t="s">
        <v>464</v>
      </c>
      <c r="E156" s="18" t="s">
        <v>464</v>
      </c>
      <c r="F156" s="19">
        <v>22.6865234375</v>
      </c>
      <c r="G156" s="18">
        <v>173056</v>
      </c>
      <c r="H156" s="18">
        <v>1</v>
      </c>
      <c r="I156" s="18">
        <v>416</v>
      </c>
      <c r="J156" s="18">
        <v>416</v>
      </c>
      <c r="K156" s="61">
        <v>1</v>
      </c>
      <c r="L156" s="18">
        <v>0</v>
      </c>
    </row>
    <row r="157" spans="1:12" ht="14">
      <c r="A157" s="18" t="s">
        <v>1726</v>
      </c>
      <c r="B157" s="18" t="s">
        <v>464</v>
      </c>
      <c r="C157" s="18" t="s">
        <v>464</v>
      </c>
      <c r="D157" s="18" t="s">
        <v>464</v>
      </c>
      <c r="E157" s="18" t="s">
        <v>464</v>
      </c>
      <c r="F157" s="19">
        <v>23.7314453125</v>
      </c>
      <c r="G157" s="18">
        <v>173056</v>
      </c>
      <c r="H157" s="18">
        <v>1</v>
      </c>
      <c r="I157" s="18">
        <v>416</v>
      </c>
      <c r="J157" s="18">
        <v>416</v>
      </c>
      <c r="K157" s="61">
        <v>1</v>
      </c>
      <c r="L157" s="18">
        <v>0</v>
      </c>
    </row>
    <row r="158" spans="1:12" ht="14">
      <c r="A158" s="18" t="s">
        <v>1727</v>
      </c>
      <c r="B158" s="18" t="s">
        <v>464</v>
      </c>
      <c r="C158" s="18" t="s">
        <v>464</v>
      </c>
      <c r="D158" s="18" t="s">
        <v>464</v>
      </c>
      <c r="E158" s="18" t="s">
        <v>464</v>
      </c>
      <c r="F158" s="19">
        <v>34.1064453125</v>
      </c>
      <c r="G158" s="18">
        <v>173056</v>
      </c>
      <c r="H158" s="18">
        <v>1</v>
      </c>
      <c r="I158" s="18">
        <v>416</v>
      </c>
      <c r="J158" s="18">
        <v>416</v>
      </c>
      <c r="K158" s="61">
        <v>1</v>
      </c>
      <c r="L158" s="18">
        <v>0</v>
      </c>
    </row>
    <row r="159" spans="1:12" ht="14">
      <c r="A159" s="18" t="s">
        <v>1728</v>
      </c>
      <c r="B159" s="18" t="s">
        <v>464</v>
      </c>
      <c r="C159" s="18" t="s">
        <v>464</v>
      </c>
      <c r="D159" s="18" t="s">
        <v>464</v>
      </c>
      <c r="E159" s="18" t="s">
        <v>464</v>
      </c>
      <c r="F159" s="19">
        <v>41.6201171875</v>
      </c>
      <c r="G159" s="18">
        <v>173056</v>
      </c>
      <c r="H159" s="18">
        <v>1</v>
      </c>
      <c r="I159" s="18">
        <v>416</v>
      </c>
      <c r="J159" s="18">
        <v>416</v>
      </c>
      <c r="K159" s="61">
        <v>1</v>
      </c>
      <c r="L159" s="18">
        <v>0</v>
      </c>
    </row>
    <row r="160" spans="1:12" ht="14">
      <c r="A160" s="18" t="s">
        <v>1729</v>
      </c>
      <c r="B160" s="18" t="s">
        <v>464</v>
      </c>
      <c r="C160" s="18" t="s">
        <v>464</v>
      </c>
      <c r="D160" s="18" t="s">
        <v>464</v>
      </c>
      <c r="E160" s="18" t="s">
        <v>464</v>
      </c>
      <c r="F160" s="19">
        <v>33.171875</v>
      </c>
      <c r="G160" s="18">
        <v>173056</v>
      </c>
      <c r="H160" s="18">
        <v>1</v>
      </c>
      <c r="I160" s="18">
        <v>416</v>
      </c>
      <c r="J160" s="18">
        <v>416</v>
      </c>
      <c r="K160" s="61">
        <v>1</v>
      </c>
      <c r="L160" s="18">
        <v>0</v>
      </c>
    </row>
    <row r="161" spans="1:12" ht="14">
      <c r="A161" s="18" t="s">
        <v>1730</v>
      </c>
      <c r="B161" s="18" t="s">
        <v>464</v>
      </c>
      <c r="C161" s="18" t="s">
        <v>464</v>
      </c>
      <c r="D161" s="18" t="s">
        <v>464</v>
      </c>
      <c r="E161" s="18" t="s">
        <v>464</v>
      </c>
      <c r="F161" s="19">
        <v>26.744140625</v>
      </c>
      <c r="G161" s="18">
        <v>173056</v>
      </c>
      <c r="H161" s="18">
        <v>1</v>
      </c>
      <c r="I161" s="18">
        <v>416</v>
      </c>
      <c r="J161" s="18">
        <v>416</v>
      </c>
      <c r="K161" s="61">
        <v>1</v>
      </c>
      <c r="L161" s="18">
        <v>0</v>
      </c>
    </row>
    <row r="162" spans="1:12" ht="14">
      <c r="A162" s="18" t="s">
        <v>1731</v>
      </c>
      <c r="B162" s="18" t="s">
        <v>464</v>
      </c>
      <c r="C162" s="18" t="s">
        <v>464</v>
      </c>
      <c r="D162" s="18" t="s">
        <v>464</v>
      </c>
      <c r="E162" s="18" t="s">
        <v>464</v>
      </c>
      <c r="F162" s="19">
        <v>24.109375</v>
      </c>
      <c r="G162" s="18">
        <v>173056</v>
      </c>
      <c r="H162" s="18">
        <v>1</v>
      </c>
      <c r="I162" s="18">
        <v>416</v>
      </c>
      <c r="J162" s="18">
        <v>416</v>
      </c>
      <c r="K162" s="61">
        <v>1</v>
      </c>
      <c r="L162" s="18">
        <v>0</v>
      </c>
    </row>
    <row r="163" spans="1:12" ht="14">
      <c r="A163" s="18" t="s">
        <v>1737</v>
      </c>
      <c r="B163" s="18" t="s">
        <v>10</v>
      </c>
      <c r="C163" s="18" t="s">
        <v>445</v>
      </c>
      <c r="D163" s="18" t="s">
        <v>10</v>
      </c>
      <c r="E163" s="18" t="s">
        <v>42</v>
      </c>
      <c r="F163" s="19">
        <v>105.4794921875</v>
      </c>
      <c r="G163" s="18">
        <v>307200</v>
      </c>
      <c r="H163" s="18">
        <v>1</v>
      </c>
      <c r="I163" s="18">
        <v>480</v>
      </c>
      <c r="J163" s="18">
        <v>640</v>
      </c>
      <c r="K163" s="61">
        <v>2</v>
      </c>
      <c r="L163" s="18">
        <v>0</v>
      </c>
    </row>
    <row r="164" spans="1:12" ht="14">
      <c r="A164" s="18" t="s">
        <v>1588</v>
      </c>
      <c r="B164" s="18" t="s">
        <v>10</v>
      </c>
      <c r="C164" s="18" t="s">
        <v>445</v>
      </c>
      <c r="D164" s="18" t="s">
        <v>10</v>
      </c>
      <c r="E164" s="18" t="s">
        <v>42</v>
      </c>
      <c r="F164" s="19">
        <v>90.478515625</v>
      </c>
      <c r="G164" s="18">
        <v>307200</v>
      </c>
      <c r="H164" s="18">
        <v>1</v>
      </c>
      <c r="I164" s="18">
        <v>480</v>
      </c>
      <c r="J164" s="18">
        <v>640</v>
      </c>
      <c r="K164" s="61">
        <v>2</v>
      </c>
      <c r="L164" s="18">
        <v>1</v>
      </c>
    </row>
    <row r="165" spans="1:12" ht="14">
      <c r="A165" s="18" t="s">
        <v>1589</v>
      </c>
      <c r="B165" s="18" t="s">
        <v>10</v>
      </c>
      <c r="C165" s="18" t="s">
        <v>445</v>
      </c>
      <c r="D165" s="18" t="s">
        <v>571</v>
      </c>
      <c r="E165" s="18" t="s">
        <v>768</v>
      </c>
      <c r="F165" s="19">
        <v>55.5341796875</v>
      </c>
      <c r="G165" s="18">
        <v>307200</v>
      </c>
      <c r="H165" s="18">
        <v>1</v>
      </c>
      <c r="I165" s="18">
        <v>480</v>
      </c>
      <c r="J165" s="18">
        <v>640</v>
      </c>
      <c r="K165" s="61">
        <v>2</v>
      </c>
      <c r="L165" s="18">
        <v>1</v>
      </c>
    </row>
    <row r="166" spans="1:12" ht="14">
      <c r="A166" s="18" t="s">
        <v>1738</v>
      </c>
      <c r="B166" s="18" t="s">
        <v>10</v>
      </c>
      <c r="C166" s="18" t="s">
        <v>445</v>
      </c>
      <c r="D166" s="18" t="s">
        <v>10</v>
      </c>
      <c r="E166" s="18" t="s">
        <v>839</v>
      </c>
      <c r="F166" s="19">
        <v>58.9052734375</v>
      </c>
      <c r="G166" s="18">
        <v>307200</v>
      </c>
      <c r="H166" s="18">
        <v>1</v>
      </c>
      <c r="I166" s="18">
        <v>480</v>
      </c>
      <c r="J166" s="18">
        <v>640</v>
      </c>
      <c r="K166" s="61">
        <v>2</v>
      </c>
      <c r="L166" s="18">
        <v>0</v>
      </c>
    </row>
    <row r="167" spans="1:12" ht="14">
      <c r="A167" s="18" t="s">
        <v>1605</v>
      </c>
      <c r="B167" s="18" t="s">
        <v>28</v>
      </c>
      <c r="C167" s="18" t="s">
        <v>447</v>
      </c>
      <c r="D167" s="18" t="s">
        <v>28</v>
      </c>
      <c r="E167" s="18" t="s">
        <v>556</v>
      </c>
      <c r="F167" s="19">
        <v>45.0634765625</v>
      </c>
      <c r="G167" s="18">
        <v>414400</v>
      </c>
      <c r="H167" s="18">
        <v>1</v>
      </c>
      <c r="I167" s="18">
        <v>518</v>
      </c>
      <c r="J167" s="18">
        <v>800</v>
      </c>
      <c r="K167" s="61">
        <v>2</v>
      </c>
      <c r="L167" s="18">
        <v>0</v>
      </c>
    </row>
    <row r="168" spans="1:12" ht="14">
      <c r="A168" s="18" t="s">
        <v>1606</v>
      </c>
      <c r="B168" s="18" t="s">
        <v>28</v>
      </c>
      <c r="C168" s="18" t="s">
        <v>447</v>
      </c>
      <c r="D168" s="18" t="s">
        <v>28</v>
      </c>
      <c r="E168" s="18" t="s">
        <v>556</v>
      </c>
      <c r="F168" s="19">
        <v>42.2939453125</v>
      </c>
      <c r="G168" s="18">
        <v>416800</v>
      </c>
      <c r="H168" s="18">
        <v>1</v>
      </c>
      <c r="I168" s="18">
        <v>521</v>
      </c>
      <c r="J168" s="18">
        <v>800</v>
      </c>
      <c r="K168" s="61">
        <v>2</v>
      </c>
      <c r="L168" s="18">
        <v>0</v>
      </c>
    </row>
    <row r="169" spans="1:12" ht="14">
      <c r="A169" s="18" t="s">
        <v>1607</v>
      </c>
      <c r="B169" s="18" t="s">
        <v>28</v>
      </c>
      <c r="C169" s="18" t="s">
        <v>447</v>
      </c>
      <c r="D169" s="18" t="s">
        <v>28</v>
      </c>
      <c r="E169" s="18" t="s">
        <v>29</v>
      </c>
      <c r="F169" s="19">
        <v>43.4052734375</v>
      </c>
      <c r="G169" s="18">
        <v>401600</v>
      </c>
      <c r="H169" s="18">
        <v>1</v>
      </c>
      <c r="I169" s="18">
        <v>502</v>
      </c>
      <c r="J169" s="18">
        <v>800</v>
      </c>
      <c r="K169" s="61">
        <v>2</v>
      </c>
      <c r="L169" s="18">
        <v>0</v>
      </c>
    </row>
    <row r="170" spans="1:12" ht="14">
      <c r="A170" s="18" t="s">
        <v>1608</v>
      </c>
      <c r="B170" s="18" t="s">
        <v>28</v>
      </c>
      <c r="C170" s="18" t="s">
        <v>447</v>
      </c>
      <c r="D170" s="18" t="s">
        <v>28</v>
      </c>
      <c r="E170" s="18" t="s">
        <v>556</v>
      </c>
      <c r="F170" s="19">
        <v>39.8603515625</v>
      </c>
      <c r="G170" s="18">
        <v>453600</v>
      </c>
      <c r="H170" s="18">
        <v>1</v>
      </c>
      <c r="I170" s="18">
        <v>567</v>
      </c>
      <c r="J170" s="18">
        <v>800</v>
      </c>
      <c r="K170" s="61">
        <v>2</v>
      </c>
      <c r="L170" s="18">
        <v>0</v>
      </c>
    </row>
    <row r="171" spans="1:12" ht="14">
      <c r="A171" s="18" t="s">
        <v>1609</v>
      </c>
      <c r="B171" s="18" t="s">
        <v>28</v>
      </c>
      <c r="C171" s="18" t="s">
        <v>543</v>
      </c>
      <c r="D171" s="18" t="s">
        <v>28</v>
      </c>
      <c r="E171" s="18" t="s">
        <v>543</v>
      </c>
      <c r="F171" s="19">
        <v>72.9521484375</v>
      </c>
      <c r="G171" s="18">
        <v>426400</v>
      </c>
      <c r="H171" s="18">
        <v>1</v>
      </c>
      <c r="I171" s="18">
        <v>533</v>
      </c>
      <c r="J171" s="18">
        <v>800</v>
      </c>
      <c r="K171" s="61">
        <v>2</v>
      </c>
      <c r="L171" s="18">
        <v>0</v>
      </c>
    </row>
    <row r="172" spans="1:12" ht="14">
      <c r="A172" s="18" t="s">
        <v>1610</v>
      </c>
      <c r="B172" s="18" t="s">
        <v>28</v>
      </c>
      <c r="C172" s="18" t="s">
        <v>543</v>
      </c>
      <c r="D172" s="18" t="s">
        <v>28</v>
      </c>
      <c r="E172" s="18" t="s">
        <v>543</v>
      </c>
      <c r="F172" s="19">
        <v>46.6767578125</v>
      </c>
      <c r="G172" s="18">
        <v>270000</v>
      </c>
      <c r="H172" s="18">
        <v>1</v>
      </c>
      <c r="I172" s="18">
        <v>450</v>
      </c>
      <c r="J172" s="18">
        <v>600</v>
      </c>
      <c r="K172" s="61">
        <v>2</v>
      </c>
      <c r="L172" s="18">
        <v>0</v>
      </c>
    </row>
    <row r="173" spans="1:12" ht="14">
      <c r="A173" s="18" t="s">
        <v>1611</v>
      </c>
      <c r="B173" s="18" t="s">
        <v>28</v>
      </c>
      <c r="C173" s="18" t="s">
        <v>543</v>
      </c>
      <c r="D173" s="18" t="s">
        <v>28</v>
      </c>
      <c r="E173" s="18" t="s">
        <v>543</v>
      </c>
      <c r="F173" s="19">
        <v>55.888671875</v>
      </c>
      <c r="G173" s="18">
        <v>270000</v>
      </c>
      <c r="H173" s="18">
        <v>1</v>
      </c>
      <c r="I173" s="18">
        <v>450</v>
      </c>
      <c r="J173" s="18">
        <v>600</v>
      </c>
      <c r="K173" s="61">
        <v>2</v>
      </c>
      <c r="L173" s="18">
        <v>0</v>
      </c>
    </row>
    <row r="174" spans="1:12" ht="14">
      <c r="A174" s="18" t="s">
        <v>1612</v>
      </c>
      <c r="B174" s="18" t="s">
        <v>28</v>
      </c>
      <c r="C174" s="18" t="s">
        <v>556</v>
      </c>
      <c r="D174" s="18" t="s">
        <v>28</v>
      </c>
      <c r="E174" s="18" t="s">
        <v>556</v>
      </c>
      <c r="F174" s="19">
        <v>59.466796875</v>
      </c>
      <c r="G174" s="18">
        <v>272640</v>
      </c>
      <c r="H174" s="18">
        <v>1</v>
      </c>
      <c r="I174" s="18">
        <v>426</v>
      </c>
      <c r="J174" s="18">
        <v>640</v>
      </c>
      <c r="K174" s="61">
        <v>2</v>
      </c>
      <c r="L174" s="18">
        <v>0</v>
      </c>
    </row>
    <row r="175" spans="1:12" ht="14">
      <c r="A175" s="18" t="s">
        <v>1613</v>
      </c>
      <c r="B175" s="18" t="s">
        <v>28</v>
      </c>
      <c r="C175" s="18" t="s">
        <v>556</v>
      </c>
      <c r="D175" s="18" t="s">
        <v>28</v>
      </c>
      <c r="E175" s="18" t="s">
        <v>556</v>
      </c>
      <c r="F175" s="19">
        <v>55.162109375</v>
      </c>
      <c r="G175" s="18">
        <v>302720</v>
      </c>
      <c r="H175" s="18">
        <v>1</v>
      </c>
      <c r="I175" s="18">
        <v>473</v>
      </c>
      <c r="J175" s="18">
        <v>640</v>
      </c>
      <c r="K175" s="61">
        <v>2</v>
      </c>
      <c r="L175" s="18">
        <v>0</v>
      </c>
    </row>
    <row r="176" spans="1:12" ht="14">
      <c r="A176" s="18" t="s">
        <v>1614</v>
      </c>
      <c r="B176" s="18" t="s">
        <v>28</v>
      </c>
      <c r="C176" s="18" t="s">
        <v>556</v>
      </c>
      <c r="D176" s="18" t="s">
        <v>28</v>
      </c>
      <c r="E176" s="18" t="s">
        <v>556</v>
      </c>
      <c r="F176" s="19">
        <v>199.80078125</v>
      </c>
      <c r="G176" s="18">
        <v>262810</v>
      </c>
      <c r="H176" s="18">
        <v>1</v>
      </c>
      <c r="I176" s="18">
        <v>410</v>
      </c>
      <c r="J176" s="18">
        <v>641</v>
      </c>
      <c r="K176" s="61">
        <v>2</v>
      </c>
      <c r="L176" s="18">
        <v>0</v>
      </c>
    </row>
    <row r="177" spans="1:12" ht="14">
      <c r="A177" s="18" t="s">
        <v>1615</v>
      </c>
      <c r="B177" s="18" t="s">
        <v>28</v>
      </c>
      <c r="C177" s="18" t="s">
        <v>556</v>
      </c>
      <c r="D177" s="18" t="s">
        <v>28</v>
      </c>
      <c r="E177" s="18" t="s">
        <v>556</v>
      </c>
      <c r="F177" s="19">
        <v>41.6953125</v>
      </c>
      <c r="G177" s="18">
        <v>230760</v>
      </c>
      <c r="H177" s="18">
        <v>1</v>
      </c>
      <c r="I177" s="18">
        <v>360</v>
      </c>
      <c r="J177" s="18">
        <v>641</v>
      </c>
      <c r="K177" s="61">
        <v>2</v>
      </c>
      <c r="L177" s="18">
        <v>0</v>
      </c>
    </row>
    <row r="178" spans="1:12" ht="14">
      <c r="A178" s="18" t="s">
        <v>1592</v>
      </c>
      <c r="B178" s="18" t="s">
        <v>571</v>
      </c>
      <c r="C178" s="18" t="s">
        <v>572</v>
      </c>
      <c r="D178" s="18" t="s">
        <v>144</v>
      </c>
      <c r="E178" s="18" t="s">
        <v>224</v>
      </c>
      <c r="F178" s="19">
        <v>2.7470703125</v>
      </c>
      <c r="G178" s="18">
        <v>13440</v>
      </c>
      <c r="H178" s="18">
        <v>1</v>
      </c>
      <c r="I178" s="18">
        <v>96</v>
      </c>
      <c r="J178" s="18">
        <v>140</v>
      </c>
      <c r="K178" s="61">
        <v>2</v>
      </c>
      <c r="L178" s="18">
        <v>1</v>
      </c>
    </row>
    <row r="179" spans="1:12" ht="14">
      <c r="A179" s="18" t="s">
        <v>1770</v>
      </c>
      <c r="B179" s="18" t="s">
        <v>571</v>
      </c>
      <c r="C179" s="18" t="s">
        <v>572</v>
      </c>
      <c r="D179" s="18" t="s">
        <v>571</v>
      </c>
      <c r="E179" s="18" t="s">
        <v>572</v>
      </c>
      <c r="F179" s="19">
        <v>41.5703125</v>
      </c>
      <c r="G179" s="18">
        <v>273280</v>
      </c>
      <c r="H179" s="18">
        <v>1</v>
      </c>
      <c r="I179" s="18">
        <v>427</v>
      </c>
      <c r="J179" s="18">
        <v>640</v>
      </c>
      <c r="K179" s="61">
        <v>2</v>
      </c>
      <c r="L179" s="18">
        <v>0</v>
      </c>
    </row>
    <row r="180" spans="1:12" ht="14">
      <c r="A180" s="18" t="s">
        <v>1593</v>
      </c>
      <c r="B180" s="18" t="s">
        <v>571</v>
      </c>
      <c r="C180" s="18" t="s">
        <v>572</v>
      </c>
      <c r="D180" s="18" t="s">
        <v>144</v>
      </c>
      <c r="E180" s="18" t="s">
        <v>286</v>
      </c>
      <c r="F180" s="19">
        <v>113.404296875</v>
      </c>
      <c r="G180" s="18">
        <v>782080</v>
      </c>
      <c r="H180" s="18">
        <v>1</v>
      </c>
      <c r="I180" s="18">
        <v>611</v>
      </c>
      <c r="J180" s="18">
        <v>1280</v>
      </c>
      <c r="K180" s="61">
        <v>2</v>
      </c>
      <c r="L180" s="18">
        <v>1</v>
      </c>
    </row>
    <row r="181" spans="1:12" ht="14">
      <c r="A181" s="18" t="s">
        <v>1771</v>
      </c>
      <c r="B181" s="18" t="s">
        <v>571</v>
      </c>
      <c r="C181" s="18" t="s">
        <v>572</v>
      </c>
      <c r="D181" s="18" t="s">
        <v>571</v>
      </c>
      <c r="E181" s="18" t="s">
        <v>572</v>
      </c>
      <c r="F181" s="19">
        <v>71.1083984375</v>
      </c>
      <c r="G181" s="18">
        <v>273280</v>
      </c>
      <c r="H181" s="18">
        <v>1</v>
      </c>
      <c r="I181" s="18">
        <v>427</v>
      </c>
      <c r="J181" s="18">
        <v>640</v>
      </c>
      <c r="K181" s="61">
        <v>2</v>
      </c>
      <c r="L181" s="18">
        <v>0</v>
      </c>
    </row>
    <row r="182" spans="1:12" ht="14">
      <c r="A182" s="18" t="s">
        <v>1772</v>
      </c>
      <c r="B182" s="18" t="s">
        <v>571</v>
      </c>
      <c r="C182" s="18" t="s">
        <v>572</v>
      </c>
      <c r="D182" s="18" t="s">
        <v>571</v>
      </c>
      <c r="E182" s="18" t="s">
        <v>768</v>
      </c>
      <c r="F182" s="19">
        <v>54.083984375</v>
      </c>
      <c r="G182" s="18">
        <v>273280</v>
      </c>
      <c r="H182" s="18">
        <v>1</v>
      </c>
      <c r="I182" s="18">
        <v>427</v>
      </c>
      <c r="J182" s="18">
        <v>640</v>
      </c>
      <c r="K182" s="61">
        <v>2</v>
      </c>
      <c r="L182" s="18">
        <v>0</v>
      </c>
    </row>
    <row r="183" spans="1:12" ht="14">
      <c r="A183" s="18" t="s">
        <v>1773</v>
      </c>
      <c r="B183" s="18" t="s">
        <v>571</v>
      </c>
      <c r="C183" s="18" t="s">
        <v>572</v>
      </c>
      <c r="D183" s="18" t="s">
        <v>571</v>
      </c>
      <c r="E183" s="18" t="s">
        <v>572</v>
      </c>
      <c r="F183" s="19">
        <v>53.20703125</v>
      </c>
      <c r="G183" s="18">
        <v>273920</v>
      </c>
      <c r="H183" s="18">
        <v>1</v>
      </c>
      <c r="I183" s="18">
        <v>428</v>
      </c>
      <c r="J183" s="18">
        <v>640</v>
      </c>
      <c r="K183" s="61">
        <v>2</v>
      </c>
      <c r="L183" s="18">
        <v>0</v>
      </c>
    </row>
    <row r="184" spans="1:12" ht="14">
      <c r="A184" s="18" t="s">
        <v>1679</v>
      </c>
      <c r="B184" s="18" t="s">
        <v>144</v>
      </c>
      <c r="C184" s="18" t="s">
        <v>286</v>
      </c>
      <c r="D184" s="18" t="s">
        <v>144</v>
      </c>
      <c r="E184" s="18" t="s">
        <v>286</v>
      </c>
      <c r="F184" s="19">
        <v>68.7861328125</v>
      </c>
      <c r="G184" s="18">
        <v>273280</v>
      </c>
      <c r="H184" s="18">
        <v>1</v>
      </c>
      <c r="I184" s="18">
        <v>427</v>
      </c>
      <c r="J184" s="18">
        <v>640</v>
      </c>
      <c r="K184" s="61">
        <v>2</v>
      </c>
      <c r="L184" s="18">
        <v>0</v>
      </c>
    </row>
    <row r="185" spans="1:12" ht="14">
      <c r="A185" s="18" t="s">
        <v>1680</v>
      </c>
      <c r="B185" s="18" t="s">
        <v>144</v>
      </c>
      <c r="C185" s="18" t="s">
        <v>286</v>
      </c>
      <c r="D185" s="18" t="s">
        <v>144</v>
      </c>
      <c r="E185" s="18" t="s">
        <v>286</v>
      </c>
      <c r="F185" s="19">
        <v>40.5537109375</v>
      </c>
      <c r="G185" s="18">
        <v>273280</v>
      </c>
      <c r="H185" s="18">
        <v>1</v>
      </c>
      <c r="I185" s="18">
        <v>427</v>
      </c>
      <c r="J185" s="18">
        <v>640</v>
      </c>
      <c r="K185" s="61">
        <v>2</v>
      </c>
      <c r="L185" s="18">
        <v>0</v>
      </c>
    </row>
    <row r="186" spans="1:12" ht="14">
      <c r="A186" s="18" t="s">
        <v>1681</v>
      </c>
      <c r="B186" s="18" t="s">
        <v>144</v>
      </c>
      <c r="C186" s="18" t="s">
        <v>286</v>
      </c>
      <c r="D186" s="18" t="s">
        <v>144</v>
      </c>
      <c r="E186" s="18" t="s">
        <v>286</v>
      </c>
      <c r="F186" s="19">
        <v>50.6064453125</v>
      </c>
      <c r="G186" s="18">
        <v>273280</v>
      </c>
      <c r="H186" s="18">
        <v>1</v>
      </c>
      <c r="I186" s="18">
        <v>427</v>
      </c>
      <c r="J186" s="18">
        <v>640</v>
      </c>
      <c r="K186" s="61">
        <v>2</v>
      </c>
      <c r="L186" s="18">
        <v>0</v>
      </c>
    </row>
    <row r="187" spans="1:12" ht="14">
      <c r="A187" s="18" t="s">
        <v>1682</v>
      </c>
      <c r="B187" s="18" t="s">
        <v>144</v>
      </c>
      <c r="C187" s="18" t="s">
        <v>286</v>
      </c>
      <c r="D187" s="18" t="s">
        <v>144</v>
      </c>
      <c r="E187" s="18" t="s">
        <v>286</v>
      </c>
      <c r="F187" s="19">
        <v>40.9833984375</v>
      </c>
      <c r="G187" s="18">
        <v>273280</v>
      </c>
      <c r="H187" s="18">
        <v>1</v>
      </c>
      <c r="I187" s="18">
        <v>427</v>
      </c>
      <c r="J187" s="18">
        <v>640</v>
      </c>
      <c r="K187" s="61">
        <v>2</v>
      </c>
      <c r="L187" s="18">
        <v>0</v>
      </c>
    </row>
    <row r="188" spans="1:12" ht="14">
      <c r="A188" s="18" t="s">
        <v>1683</v>
      </c>
      <c r="B188" s="18" t="s">
        <v>144</v>
      </c>
      <c r="C188" s="18" t="s">
        <v>286</v>
      </c>
      <c r="D188" s="18" t="s">
        <v>144</v>
      </c>
      <c r="E188" s="18" t="s">
        <v>286</v>
      </c>
      <c r="F188" s="19">
        <v>36.44921875</v>
      </c>
      <c r="G188" s="18">
        <v>273280</v>
      </c>
      <c r="H188" s="18">
        <v>1</v>
      </c>
      <c r="I188" s="18">
        <v>427</v>
      </c>
      <c r="J188" s="18">
        <v>640</v>
      </c>
      <c r="K188" s="61">
        <v>2</v>
      </c>
      <c r="L188" s="18">
        <v>0</v>
      </c>
    </row>
    <row r="189" spans="1:12" ht="14">
      <c r="A189" s="18" t="s">
        <v>1684</v>
      </c>
      <c r="B189" s="18" t="s">
        <v>144</v>
      </c>
      <c r="C189" s="18" t="s">
        <v>286</v>
      </c>
      <c r="D189" s="18" t="s">
        <v>144</v>
      </c>
      <c r="E189" s="18" t="s">
        <v>286</v>
      </c>
      <c r="F189" s="19">
        <v>55.638671875</v>
      </c>
      <c r="G189" s="18">
        <v>272640</v>
      </c>
      <c r="H189" s="18">
        <v>1</v>
      </c>
      <c r="I189" s="18">
        <v>426</v>
      </c>
      <c r="J189" s="18">
        <v>640</v>
      </c>
      <c r="K189" s="61">
        <v>2</v>
      </c>
      <c r="L189" s="18">
        <v>0</v>
      </c>
    </row>
    <row r="190" spans="1:12" ht="14">
      <c r="A190" s="18" t="s">
        <v>1774</v>
      </c>
      <c r="B190" s="18" t="s">
        <v>571</v>
      </c>
      <c r="C190" s="18" t="s">
        <v>594</v>
      </c>
      <c r="D190" s="18" t="s">
        <v>571</v>
      </c>
      <c r="E190" s="18" t="s">
        <v>594</v>
      </c>
      <c r="F190" s="19">
        <v>271.41796875</v>
      </c>
      <c r="G190" s="18">
        <v>273280</v>
      </c>
      <c r="H190" s="18">
        <v>1</v>
      </c>
      <c r="I190" s="18">
        <v>427</v>
      </c>
      <c r="J190" s="18">
        <v>640</v>
      </c>
      <c r="K190" s="61">
        <v>2</v>
      </c>
      <c r="L190" s="18">
        <v>0</v>
      </c>
    </row>
    <row r="191" spans="1:12" ht="14">
      <c r="A191" s="18" t="s">
        <v>1775</v>
      </c>
      <c r="B191" s="18" t="s">
        <v>571</v>
      </c>
      <c r="C191" s="18" t="s">
        <v>594</v>
      </c>
      <c r="D191" s="18" t="s">
        <v>571</v>
      </c>
      <c r="E191" s="18" t="s">
        <v>746</v>
      </c>
      <c r="F191" s="19">
        <v>168.9619140625</v>
      </c>
      <c r="G191" s="18">
        <v>273280</v>
      </c>
      <c r="H191" s="18">
        <v>1</v>
      </c>
      <c r="I191" s="18">
        <v>427</v>
      </c>
      <c r="J191" s="18">
        <v>640</v>
      </c>
      <c r="K191" s="61">
        <v>2</v>
      </c>
      <c r="L191" s="18">
        <v>0</v>
      </c>
    </row>
    <row r="192" spans="1:12" ht="14">
      <c r="A192" s="18" t="s">
        <v>1776</v>
      </c>
      <c r="B192" s="18" t="s">
        <v>571</v>
      </c>
      <c r="C192" s="18" t="s">
        <v>594</v>
      </c>
      <c r="D192" s="18" t="s">
        <v>571</v>
      </c>
      <c r="E192" s="18" t="s">
        <v>594</v>
      </c>
      <c r="F192" s="19">
        <v>216.951171875</v>
      </c>
      <c r="G192" s="18">
        <v>273280</v>
      </c>
      <c r="H192" s="18">
        <v>1</v>
      </c>
      <c r="I192" s="18">
        <v>427</v>
      </c>
      <c r="J192" s="18">
        <v>640</v>
      </c>
      <c r="K192" s="61">
        <v>2</v>
      </c>
      <c r="L192" s="18">
        <v>0</v>
      </c>
    </row>
    <row r="193" spans="1:12" ht="14">
      <c r="A193" s="18" t="s">
        <v>1777</v>
      </c>
      <c r="B193" s="18" t="s">
        <v>571</v>
      </c>
      <c r="C193" s="18" t="s">
        <v>594</v>
      </c>
      <c r="D193" s="18" t="s">
        <v>571</v>
      </c>
      <c r="E193" s="18" t="s">
        <v>712</v>
      </c>
      <c r="F193" s="19">
        <v>165.537109375</v>
      </c>
      <c r="G193" s="18">
        <v>273280</v>
      </c>
      <c r="H193" s="18">
        <v>1</v>
      </c>
      <c r="I193" s="18">
        <v>427</v>
      </c>
      <c r="J193" s="18">
        <v>640</v>
      </c>
      <c r="K193" s="61">
        <v>2</v>
      </c>
      <c r="L193" s="18">
        <v>0</v>
      </c>
    </row>
    <row r="194" spans="1:12" ht="14">
      <c r="A194" s="18" t="s">
        <v>1778</v>
      </c>
      <c r="B194" s="18" t="s">
        <v>571</v>
      </c>
      <c r="C194" s="18" t="s">
        <v>594</v>
      </c>
      <c r="D194" s="18" t="s">
        <v>571</v>
      </c>
      <c r="E194" s="18" t="s">
        <v>594</v>
      </c>
      <c r="F194" s="19">
        <v>69.3056640625</v>
      </c>
      <c r="G194" s="18">
        <v>426400</v>
      </c>
      <c r="H194" s="18">
        <v>1</v>
      </c>
      <c r="I194" s="18">
        <v>533</v>
      </c>
      <c r="J194" s="18">
        <v>800</v>
      </c>
      <c r="K194" s="61">
        <v>2</v>
      </c>
      <c r="L194" s="18">
        <v>0</v>
      </c>
    </row>
    <row r="195" spans="1:12" ht="14">
      <c r="A195" s="18" t="s">
        <v>1594</v>
      </c>
      <c r="B195" s="18" t="s">
        <v>571</v>
      </c>
      <c r="C195" s="18" t="s">
        <v>615</v>
      </c>
      <c r="D195" s="18" t="s">
        <v>144</v>
      </c>
      <c r="E195" s="18" t="s">
        <v>224</v>
      </c>
      <c r="F195" s="19">
        <v>62.1142578125</v>
      </c>
      <c r="G195" s="18">
        <v>567025</v>
      </c>
      <c r="H195" s="18">
        <v>1</v>
      </c>
      <c r="I195" s="18">
        <v>613</v>
      </c>
      <c r="J195" s="18">
        <v>925</v>
      </c>
      <c r="K195" s="61">
        <v>2</v>
      </c>
      <c r="L195" s="18">
        <v>1</v>
      </c>
    </row>
    <row r="196" spans="1:12" ht="14">
      <c r="A196" s="18" t="s">
        <v>1779</v>
      </c>
      <c r="B196" s="18" t="s">
        <v>571</v>
      </c>
      <c r="C196" s="18" t="s">
        <v>615</v>
      </c>
      <c r="D196" s="18" t="s">
        <v>571</v>
      </c>
      <c r="E196" s="18" t="s">
        <v>746</v>
      </c>
      <c r="F196" s="19">
        <v>77.0322265625</v>
      </c>
      <c r="G196" s="18">
        <v>567025</v>
      </c>
      <c r="H196" s="18">
        <v>1</v>
      </c>
      <c r="I196" s="18">
        <v>613</v>
      </c>
      <c r="J196" s="18">
        <v>925</v>
      </c>
      <c r="K196" s="61">
        <v>2</v>
      </c>
      <c r="L196" s="18">
        <v>0</v>
      </c>
    </row>
    <row r="197" spans="1:12" ht="14">
      <c r="A197" s="18" t="s">
        <v>1780</v>
      </c>
      <c r="B197" s="18" t="s">
        <v>571</v>
      </c>
      <c r="C197" s="18" t="s">
        <v>615</v>
      </c>
      <c r="D197" s="18" t="s">
        <v>571</v>
      </c>
      <c r="E197" s="18" t="s">
        <v>615</v>
      </c>
      <c r="F197" s="19">
        <v>83.5537109375</v>
      </c>
      <c r="G197" s="18">
        <v>567025</v>
      </c>
      <c r="H197" s="18">
        <v>1</v>
      </c>
      <c r="I197" s="18">
        <v>613</v>
      </c>
      <c r="J197" s="18">
        <v>925</v>
      </c>
      <c r="K197" s="61">
        <v>2</v>
      </c>
      <c r="L197" s="18">
        <v>0</v>
      </c>
    </row>
    <row r="198" spans="1:12" ht="14">
      <c r="A198" s="18" t="s">
        <v>1781</v>
      </c>
      <c r="B198" s="18" t="s">
        <v>571</v>
      </c>
      <c r="C198" s="18" t="s">
        <v>615</v>
      </c>
      <c r="D198" s="18" t="s">
        <v>571</v>
      </c>
      <c r="E198" s="18" t="s">
        <v>615</v>
      </c>
      <c r="F198" s="19">
        <v>84.716796875</v>
      </c>
      <c r="G198" s="18">
        <v>567025</v>
      </c>
      <c r="H198" s="18">
        <v>1</v>
      </c>
      <c r="I198" s="18">
        <v>613</v>
      </c>
      <c r="J198" s="18">
        <v>925</v>
      </c>
      <c r="K198" s="61">
        <v>2</v>
      </c>
      <c r="L198" s="18">
        <v>0</v>
      </c>
    </row>
    <row r="199" spans="1:12" ht="14">
      <c r="A199" s="18" t="s">
        <v>1595</v>
      </c>
      <c r="B199" s="18" t="s">
        <v>571</v>
      </c>
      <c r="C199" s="18" t="s">
        <v>712</v>
      </c>
      <c r="D199" s="18" t="s">
        <v>571</v>
      </c>
      <c r="E199" s="18" t="s">
        <v>615</v>
      </c>
      <c r="F199" s="19">
        <v>3.4404296875</v>
      </c>
      <c r="G199" s="18">
        <v>13160</v>
      </c>
      <c r="H199" s="18">
        <v>1</v>
      </c>
      <c r="I199" s="18">
        <v>94</v>
      </c>
      <c r="J199" s="18">
        <v>140</v>
      </c>
      <c r="K199" s="61">
        <v>0</v>
      </c>
      <c r="L199" s="18">
        <v>1</v>
      </c>
    </row>
    <row r="200" spans="1:12" ht="14">
      <c r="A200" s="18" t="s">
        <v>1782</v>
      </c>
      <c r="B200" s="18" t="s">
        <v>571</v>
      </c>
      <c r="C200" s="18" t="s">
        <v>712</v>
      </c>
      <c r="D200" s="18" t="s">
        <v>571</v>
      </c>
      <c r="E200" s="18" t="s">
        <v>768</v>
      </c>
      <c r="F200" s="19">
        <v>42.4462890625</v>
      </c>
      <c r="G200" s="18">
        <v>271360</v>
      </c>
      <c r="H200" s="18">
        <v>1</v>
      </c>
      <c r="I200" s="18">
        <v>424</v>
      </c>
      <c r="J200" s="18">
        <v>640</v>
      </c>
      <c r="K200" s="61">
        <v>2</v>
      </c>
      <c r="L200" s="18">
        <v>0</v>
      </c>
    </row>
    <row r="201" spans="1:12" ht="14">
      <c r="A201" s="18" t="s">
        <v>1783</v>
      </c>
      <c r="B201" s="18" t="s">
        <v>571</v>
      </c>
      <c r="C201" s="18" t="s">
        <v>712</v>
      </c>
      <c r="D201" s="18" t="s">
        <v>571</v>
      </c>
      <c r="E201" s="18" t="s">
        <v>768</v>
      </c>
      <c r="F201" s="19">
        <v>38.015625</v>
      </c>
      <c r="G201" s="18">
        <v>271360</v>
      </c>
      <c r="H201" s="18">
        <v>1</v>
      </c>
      <c r="I201" s="18">
        <v>424</v>
      </c>
      <c r="J201" s="18">
        <v>640</v>
      </c>
      <c r="K201" s="61">
        <v>2</v>
      </c>
      <c r="L201" s="18">
        <v>0</v>
      </c>
    </row>
    <row r="202" spans="1:12" ht="14">
      <c r="A202" s="18" t="s">
        <v>1784</v>
      </c>
      <c r="B202" s="18" t="s">
        <v>571</v>
      </c>
      <c r="C202" s="18" t="s">
        <v>712</v>
      </c>
      <c r="D202" s="18" t="s">
        <v>571</v>
      </c>
      <c r="E202" s="18" t="s">
        <v>615</v>
      </c>
      <c r="F202" s="19">
        <v>69.0146484375</v>
      </c>
      <c r="G202" s="18">
        <v>279680</v>
      </c>
      <c r="H202" s="18">
        <v>1</v>
      </c>
      <c r="I202" s="18">
        <v>437</v>
      </c>
      <c r="J202" s="18">
        <v>640</v>
      </c>
      <c r="K202" s="61">
        <v>2</v>
      </c>
      <c r="L202" s="18">
        <v>0</v>
      </c>
    </row>
    <row r="203" spans="1:12" ht="14">
      <c r="A203" s="18" t="s">
        <v>1785</v>
      </c>
      <c r="B203" s="18" t="s">
        <v>571</v>
      </c>
      <c r="C203" s="18" t="s">
        <v>712</v>
      </c>
      <c r="D203" s="18" t="s">
        <v>571</v>
      </c>
      <c r="E203" s="18" t="s">
        <v>712</v>
      </c>
      <c r="F203" s="19">
        <v>85.189453125</v>
      </c>
      <c r="G203" s="18">
        <v>274560</v>
      </c>
      <c r="H203" s="18">
        <v>1</v>
      </c>
      <c r="I203" s="18">
        <v>429</v>
      </c>
      <c r="J203" s="18">
        <v>640</v>
      </c>
      <c r="K203" s="61">
        <v>2</v>
      </c>
      <c r="L203" s="18">
        <v>0</v>
      </c>
    </row>
    <row r="204" spans="1:12" ht="14">
      <c r="A204" s="18" t="s">
        <v>1786</v>
      </c>
      <c r="B204" s="18" t="s">
        <v>571</v>
      </c>
      <c r="C204" s="18" t="s">
        <v>712</v>
      </c>
      <c r="D204" s="18" t="s">
        <v>571</v>
      </c>
      <c r="E204" s="18" t="s">
        <v>615</v>
      </c>
      <c r="F204" s="19">
        <v>66.697265625</v>
      </c>
      <c r="G204" s="18">
        <v>273280</v>
      </c>
      <c r="H204" s="18">
        <v>1</v>
      </c>
      <c r="I204" s="18">
        <v>427</v>
      </c>
      <c r="J204" s="18">
        <v>640</v>
      </c>
      <c r="K204" s="61">
        <v>2</v>
      </c>
      <c r="L204" s="18">
        <v>0</v>
      </c>
    </row>
    <row r="205" spans="1:12" ht="14">
      <c r="A205" s="18" t="s">
        <v>1787</v>
      </c>
      <c r="B205" s="18" t="s">
        <v>571</v>
      </c>
      <c r="C205" s="18" t="s">
        <v>712</v>
      </c>
      <c r="D205" s="18" t="s">
        <v>571</v>
      </c>
      <c r="E205" s="18" t="s">
        <v>712</v>
      </c>
      <c r="F205" s="19">
        <v>74.943359375</v>
      </c>
      <c r="G205" s="18">
        <v>424800</v>
      </c>
      <c r="H205" s="18">
        <v>1</v>
      </c>
      <c r="I205" s="18">
        <v>531</v>
      </c>
      <c r="J205" s="18">
        <v>800</v>
      </c>
      <c r="K205" s="61">
        <v>2</v>
      </c>
      <c r="L205" s="18">
        <v>0</v>
      </c>
    </row>
    <row r="206" spans="1:12" ht="14">
      <c r="A206" s="18" t="s">
        <v>1788</v>
      </c>
      <c r="B206" s="18" t="s">
        <v>571</v>
      </c>
      <c r="C206" s="18" t="s">
        <v>712</v>
      </c>
      <c r="D206" s="18" t="s">
        <v>571</v>
      </c>
      <c r="E206" s="18" t="s">
        <v>712</v>
      </c>
      <c r="F206" s="19">
        <v>35.0517578125</v>
      </c>
      <c r="G206" s="18">
        <v>273920</v>
      </c>
      <c r="H206" s="18">
        <v>1</v>
      </c>
      <c r="I206" s="18">
        <v>428</v>
      </c>
      <c r="J206" s="18">
        <v>640</v>
      </c>
      <c r="K206" s="61">
        <v>2</v>
      </c>
      <c r="L206" s="18">
        <v>0</v>
      </c>
    </row>
    <row r="207" spans="1:12" ht="14">
      <c r="A207" s="18" t="s">
        <v>1789</v>
      </c>
      <c r="B207" s="18" t="s">
        <v>571</v>
      </c>
      <c r="C207" s="18" t="s">
        <v>712</v>
      </c>
      <c r="D207" s="18" t="s">
        <v>571</v>
      </c>
      <c r="E207" s="18" t="s">
        <v>712</v>
      </c>
      <c r="F207" s="19">
        <v>62.2109375</v>
      </c>
      <c r="G207" s="18">
        <v>427200</v>
      </c>
      <c r="H207" s="18">
        <v>1</v>
      </c>
      <c r="I207" s="18">
        <v>534</v>
      </c>
      <c r="J207" s="18">
        <v>800</v>
      </c>
      <c r="K207" s="61">
        <v>2</v>
      </c>
      <c r="L207" s="18">
        <v>0</v>
      </c>
    </row>
    <row r="208" spans="1:12" ht="14">
      <c r="A208" s="18" t="s">
        <v>1790</v>
      </c>
      <c r="B208" s="18" t="s">
        <v>571</v>
      </c>
      <c r="C208" s="18" t="s">
        <v>746</v>
      </c>
      <c r="D208" s="18" t="s">
        <v>571</v>
      </c>
      <c r="E208" s="18" t="s">
        <v>746</v>
      </c>
      <c r="F208" s="19">
        <v>37.76953125</v>
      </c>
      <c r="G208" s="18">
        <v>273280</v>
      </c>
      <c r="H208" s="18">
        <v>1</v>
      </c>
      <c r="I208" s="18">
        <v>427</v>
      </c>
      <c r="J208" s="18">
        <v>640</v>
      </c>
      <c r="K208" s="61">
        <v>2</v>
      </c>
      <c r="L208" s="18">
        <v>0</v>
      </c>
    </row>
    <row r="209" spans="1:12" ht="14">
      <c r="A209" s="18" t="s">
        <v>1791</v>
      </c>
      <c r="B209" s="18" t="s">
        <v>571</v>
      </c>
      <c r="C209" s="18" t="s">
        <v>746</v>
      </c>
      <c r="D209" s="18" t="s">
        <v>571</v>
      </c>
      <c r="E209" s="18" t="s">
        <v>768</v>
      </c>
      <c r="F209" s="19">
        <v>46.5263671875</v>
      </c>
      <c r="G209" s="18">
        <v>426400</v>
      </c>
      <c r="H209" s="18">
        <v>1</v>
      </c>
      <c r="I209" s="18">
        <v>533</v>
      </c>
      <c r="J209" s="18">
        <v>800</v>
      </c>
      <c r="K209" s="61">
        <v>2</v>
      </c>
      <c r="L209" s="18">
        <v>0</v>
      </c>
    </row>
    <row r="210" spans="1:12" ht="14">
      <c r="A210" s="18" t="s">
        <v>1792</v>
      </c>
      <c r="B210" s="18" t="s">
        <v>571</v>
      </c>
      <c r="C210" s="18" t="s">
        <v>746</v>
      </c>
      <c r="D210" s="18" t="s">
        <v>571</v>
      </c>
      <c r="E210" s="18" t="s">
        <v>746</v>
      </c>
      <c r="F210" s="19">
        <v>91.9033203125</v>
      </c>
      <c r="G210" s="18">
        <v>426400</v>
      </c>
      <c r="H210" s="18">
        <v>1</v>
      </c>
      <c r="I210" s="18">
        <v>533</v>
      </c>
      <c r="J210" s="18">
        <v>800</v>
      </c>
      <c r="K210" s="61">
        <v>2</v>
      </c>
      <c r="L210" s="18">
        <v>0</v>
      </c>
    </row>
    <row r="211" spans="1:12" ht="14">
      <c r="A211" s="18" t="s">
        <v>1793</v>
      </c>
      <c r="B211" s="18" t="s">
        <v>571</v>
      </c>
      <c r="C211" s="18" t="s">
        <v>746</v>
      </c>
      <c r="D211" s="18" t="s">
        <v>571</v>
      </c>
      <c r="E211" s="18" t="s">
        <v>746</v>
      </c>
      <c r="F211" s="19">
        <v>48.7236328125</v>
      </c>
      <c r="G211" s="18">
        <v>426400</v>
      </c>
      <c r="H211" s="18">
        <v>1</v>
      </c>
      <c r="I211" s="18">
        <v>533</v>
      </c>
      <c r="J211" s="18">
        <v>800</v>
      </c>
      <c r="K211" s="61">
        <v>2</v>
      </c>
      <c r="L211" s="18">
        <v>0</v>
      </c>
    </row>
    <row r="212" spans="1:12" ht="14">
      <c r="A212" s="18" t="s">
        <v>1794</v>
      </c>
      <c r="B212" s="18" t="s">
        <v>571</v>
      </c>
      <c r="C212" s="18" t="s">
        <v>746</v>
      </c>
      <c r="D212" s="18" t="s">
        <v>571</v>
      </c>
      <c r="E212" s="18" t="s">
        <v>746</v>
      </c>
      <c r="F212" s="19">
        <v>61.142578125</v>
      </c>
      <c r="G212" s="18">
        <v>424000</v>
      </c>
      <c r="H212" s="18">
        <v>1</v>
      </c>
      <c r="I212" s="18">
        <v>530</v>
      </c>
      <c r="J212" s="18">
        <v>800</v>
      </c>
      <c r="K212" s="61">
        <v>2</v>
      </c>
      <c r="L212" s="18">
        <v>0</v>
      </c>
    </row>
    <row r="213" spans="1:12" ht="14">
      <c r="A213" s="18" t="s">
        <v>1795</v>
      </c>
      <c r="B213" s="18" t="s">
        <v>571</v>
      </c>
      <c r="C213" s="18" t="s">
        <v>746</v>
      </c>
      <c r="D213" s="18" t="s">
        <v>571</v>
      </c>
      <c r="E213" s="18" t="s">
        <v>746</v>
      </c>
      <c r="F213" s="19">
        <v>52.9287109375</v>
      </c>
      <c r="G213" s="18">
        <v>424000</v>
      </c>
      <c r="H213" s="18">
        <v>1</v>
      </c>
      <c r="I213" s="18">
        <v>530</v>
      </c>
      <c r="J213" s="18">
        <v>800</v>
      </c>
      <c r="K213" s="61">
        <v>2</v>
      </c>
      <c r="L213" s="18">
        <v>0</v>
      </c>
    </row>
    <row r="214" spans="1:12" ht="14">
      <c r="A214" s="18" t="s">
        <v>1796</v>
      </c>
      <c r="B214" s="18" t="s">
        <v>571</v>
      </c>
      <c r="C214" s="18" t="s">
        <v>768</v>
      </c>
      <c r="D214" s="18" t="s">
        <v>571</v>
      </c>
      <c r="E214" s="18" t="s">
        <v>615</v>
      </c>
      <c r="F214" s="19">
        <v>6.4072265625</v>
      </c>
      <c r="G214" s="18">
        <v>43000</v>
      </c>
      <c r="H214" s="18">
        <v>1</v>
      </c>
      <c r="I214" s="18">
        <v>172</v>
      </c>
      <c r="J214" s="18">
        <v>250</v>
      </c>
      <c r="K214" s="61">
        <v>0</v>
      </c>
      <c r="L214" s="18">
        <v>0</v>
      </c>
    </row>
    <row r="215" spans="1:12" ht="14">
      <c r="A215" s="18" t="s">
        <v>1797</v>
      </c>
      <c r="B215" s="18" t="s">
        <v>571</v>
      </c>
      <c r="C215" s="18" t="s">
        <v>768</v>
      </c>
      <c r="D215" s="18" t="s">
        <v>571</v>
      </c>
      <c r="E215" s="18" t="s">
        <v>768</v>
      </c>
      <c r="F215" s="19">
        <v>77.265625</v>
      </c>
      <c r="G215" s="18">
        <v>273280</v>
      </c>
      <c r="H215" s="18">
        <v>1</v>
      </c>
      <c r="I215" s="18">
        <v>427</v>
      </c>
      <c r="J215" s="18">
        <v>640</v>
      </c>
      <c r="K215" s="61">
        <v>2</v>
      </c>
      <c r="L215" s="18">
        <v>0</v>
      </c>
    </row>
    <row r="216" spans="1:12" ht="14">
      <c r="A216" s="18" t="s">
        <v>1798</v>
      </c>
      <c r="B216" s="18" t="s">
        <v>571</v>
      </c>
      <c r="C216" s="18" t="s">
        <v>768</v>
      </c>
      <c r="D216" s="18" t="s">
        <v>571</v>
      </c>
      <c r="E216" s="18" t="s">
        <v>768</v>
      </c>
      <c r="F216" s="19">
        <v>70.306640625</v>
      </c>
      <c r="G216" s="18">
        <v>273280</v>
      </c>
      <c r="H216" s="18">
        <v>1</v>
      </c>
      <c r="I216" s="18">
        <v>427</v>
      </c>
      <c r="J216" s="18">
        <v>640</v>
      </c>
      <c r="K216" s="61">
        <v>2</v>
      </c>
      <c r="L216" s="18">
        <v>0</v>
      </c>
    </row>
    <row r="217" spans="1:12" ht="14">
      <c r="A217" s="18" t="s">
        <v>1799</v>
      </c>
      <c r="B217" s="18" t="s">
        <v>571</v>
      </c>
      <c r="C217" s="18" t="s">
        <v>768</v>
      </c>
      <c r="D217" s="18" t="s">
        <v>571</v>
      </c>
      <c r="E217" s="18" t="s">
        <v>768</v>
      </c>
      <c r="F217" s="19">
        <v>71.048828125</v>
      </c>
      <c r="G217" s="18">
        <v>307200</v>
      </c>
      <c r="H217" s="18">
        <v>1</v>
      </c>
      <c r="I217" s="18">
        <v>480</v>
      </c>
      <c r="J217" s="18">
        <v>640</v>
      </c>
      <c r="K217" s="61">
        <v>2</v>
      </c>
      <c r="L217" s="18">
        <v>0</v>
      </c>
    </row>
    <row r="218" spans="1:12" ht="14">
      <c r="A218" s="18" t="s">
        <v>1800</v>
      </c>
      <c r="B218" s="18" t="s">
        <v>571</v>
      </c>
      <c r="C218" s="18" t="s">
        <v>768</v>
      </c>
      <c r="D218" s="18" t="s">
        <v>571</v>
      </c>
      <c r="E218" s="18" t="s">
        <v>768</v>
      </c>
      <c r="F218" s="19">
        <v>63.5322265625</v>
      </c>
      <c r="G218" s="18">
        <v>307200</v>
      </c>
      <c r="H218" s="18">
        <v>1</v>
      </c>
      <c r="I218" s="18">
        <v>480</v>
      </c>
      <c r="J218" s="18">
        <v>640</v>
      </c>
      <c r="K218" s="61">
        <v>2</v>
      </c>
      <c r="L218" s="18">
        <v>0</v>
      </c>
    </row>
    <row r="219" spans="1:12" ht="14">
      <c r="A219" s="18" t="s">
        <v>1801</v>
      </c>
      <c r="B219" s="18" t="s">
        <v>571</v>
      </c>
      <c r="C219" s="18" t="s">
        <v>768</v>
      </c>
      <c r="D219" s="18" t="s">
        <v>571</v>
      </c>
      <c r="E219" s="18" t="s">
        <v>768</v>
      </c>
      <c r="F219" s="19">
        <v>65.5478515625</v>
      </c>
      <c r="G219" s="18">
        <v>307200</v>
      </c>
      <c r="H219" s="18">
        <v>1</v>
      </c>
      <c r="I219" s="18">
        <v>480</v>
      </c>
      <c r="J219" s="18">
        <v>640</v>
      </c>
      <c r="K219" s="61">
        <v>2</v>
      </c>
      <c r="L219" s="18">
        <v>0</v>
      </c>
    </row>
    <row r="220" spans="1:12" ht="14">
      <c r="A220" s="18" t="s">
        <v>1802</v>
      </c>
      <c r="B220" s="18" t="s">
        <v>571</v>
      </c>
      <c r="C220" s="18" t="s">
        <v>768</v>
      </c>
      <c r="D220" s="18" t="s">
        <v>571</v>
      </c>
      <c r="E220" s="18" t="s">
        <v>768</v>
      </c>
      <c r="F220" s="19">
        <v>70.490234375</v>
      </c>
      <c r="G220" s="18">
        <v>307200</v>
      </c>
      <c r="H220" s="18">
        <v>1</v>
      </c>
      <c r="I220" s="18">
        <v>480</v>
      </c>
      <c r="J220" s="18">
        <v>640</v>
      </c>
      <c r="K220" s="61">
        <v>2</v>
      </c>
      <c r="L220" s="18">
        <v>0</v>
      </c>
    </row>
    <row r="221" spans="1:12" ht="14">
      <c r="A221" s="18" t="s">
        <v>1803</v>
      </c>
      <c r="B221" s="18" t="s">
        <v>571</v>
      </c>
      <c r="C221" s="18" t="s">
        <v>768</v>
      </c>
      <c r="D221" s="18" t="s">
        <v>571</v>
      </c>
      <c r="E221" s="18" t="s">
        <v>768</v>
      </c>
      <c r="F221" s="19">
        <v>64.78125</v>
      </c>
      <c r="G221" s="18">
        <v>307200</v>
      </c>
      <c r="H221" s="18">
        <v>1</v>
      </c>
      <c r="I221" s="18">
        <v>480</v>
      </c>
      <c r="J221" s="18">
        <v>640</v>
      </c>
      <c r="K221" s="61">
        <v>2</v>
      </c>
      <c r="L221" s="18">
        <v>0</v>
      </c>
    </row>
    <row r="222" spans="1:12" ht="14">
      <c r="A222" s="18" t="s">
        <v>1804</v>
      </c>
      <c r="B222" s="18" t="s">
        <v>571</v>
      </c>
      <c r="C222" s="18" t="s">
        <v>768</v>
      </c>
      <c r="D222" s="18" t="s">
        <v>571</v>
      </c>
      <c r="E222" s="18" t="s">
        <v>768</v>
      </c>
      <c r="F222" s="19">
        <v>71.869140625</v>
      </c>
      <c r="G222" s="18">
        <v>307200</v>
      </c>
      <c r="H222" s="18">
        <v>1</v>
      </c>
      <c r="I222" s="18">
        <v>480</v>
      </c>
      <c r="J222" s="18">
        <v>640</v>
      </c>
      <c r="K222" s="61">
        <v>2</v>
      </c>
      <c r="L222" s="18">
        <v>0</v>
      </c>
    </row>
    <row r="223" spans="1:12" ht="14">
      <c r="A223" s="18" t="s">
        <v>1805</v>
      </c>
      <c r="B223" s="18" t="s">
        <v>571</v>
      </c>
      <c r="C223" s="18" t="s">
        <v>768</v>
      </c>
      <c r="D223" s="18" t="s">
        <v>571</v>
      </c>
      <c r="E223" s="18" t="s">
        <v>712</v>
      </c>
      <c r="F223" s="19">
        <v>71.4111328125</v>
      </c>
      <c r="G223" s="18">
        <v>307200</v>
      </c>
      <c r="H223" s="18">
        <v>1</v>
      </c>
      <c r="I223" s="18">
        <v>480</v>
      </c>
      <c r="J223" s="18">
        <v>640</v>
      </c>
      <c r="K223" s="61">
        <v>2</v>
      </c>
      <c r="L223" s="18">
        <v>0</v>
      </c>
    </row>
    <row r="224" spans="1:12" ht="14">
      <c r="A224" s="18" t="s">
        <v>1806</v>
      </c>
      <c r="B224" s="18" t="s">
        <v>571</v>
      </c>
      <c r="C224" s="18" t="s">
        <v>768</v>
      </c>
      <c r="D224" s="18" t="s">
        <v>571</v>
      </c>
      <c r="E224" s="18" t="s">
        <v>768</v>
      </c>
      <c r="F224" s="19">
        <v>63.4345703125</v>
      </c>
      <c r="G224" s="18">
        <v>273280</v>
      </c>
      <c r="H224" s="18">
        <v>1</v>
      </c>
      <c r="I224" s="18">
        <v>427</v>
      </c>
      <c r="J224" s="18">
        <v>640</v>
      </c>
      <c r="K224" s="61">
        <v>2</v>
      </c>
      <c r="L224" s="18">
        <v>0</v>
      </c>
    </row>
    <row r="225" spans="1:12" ht="14">
      <c r="A225" s="18" t="s">
        <v>1739</v>
      </c>
      <c r="B225" s="18" t="s">
        <v>10</v>
      </c>
      <c r="C225" s="18" t="s">
        <v>810</v>
      </c>
      <c r="D225" s="18" t="s">
        <v>10</v>
      </c>
      <c r="E225" s="18" t="s">
        <v>810</v>
      </c>
      <c r="F225" s="19">
        <v>63.3984375</v>
      </c>
      <c r="G225" s="18">
        <v>265600</v>
      </c>
      <c r="H225" s="18">
        <v>1</v>
      </c>
      <c r="I225" s="18">
        <v>415</v>
      </c>
      <c r="J225" s="18">
        <v>640</v>
      </c>
      <c r="K225" s="61">
        <v>2</v>
      </c>
      <c r="L225" s="18">
        <v>0</v>
      </c>
    </row>
    <row r="226" spans="1:12" ht="14">
      <c r="A226" s="18" t="s">
        <v>1740</v>
      </c>
      <c r="B226" s="18" t="s">
        <v>10</v>
      </c>
      <c r="C226" s="18" t="s">
        <v>810</v>
      </c>
      <c r="D226" s="18" t="s">
        <v>10</v>
      </c>
      <c r="E226" s="18" t="s">
        <v>810</v>
      </c>
      <c r="F226" s="19">
        <v>54.537109375</v>
      </c>
      <c r="G226" s="18">
        <v>273280</v>
      </c>
      <c r="H226" s="18">
        <v>1</v>
      </c>
      <c r="I226" s="18">
        <v>427</v>
      </c>
      <c r="J226" s="18">
        <v>640</v>
      </c>
      <c r="K226" s="61">
        <v>2</v>
      </c>
      <c r="L226" s="18">
        <v>0</v>
      </c>
    </row>
    <row r="227" spans="1:12" ht="14">
      <c r="A227" s="18" t="s">
        <v>1741</v>
      </c>
      <c r="B227" s="18" t="s">
        <v>10</v>
      </c>
      <c r="C227" s="18" t="s">
        <v>810</v>
      </c>
      <c r="D227" s="18" t="s">
        <v>10</v>
      </c>
      <c r="E227" s="18" t="s">
        <v>810</v>
      </c>
      <c r="F227" s="19">
        <v>56.4091796875</v>
      </c>
      <c r="G227" s="18">
        <v>273280</v>
      </c>
      <c r="H227" s="18">
        <v>1</v>
      </c>
      <c r="I227" s="18">
        <v>427</v>
      </c>
      <c r="J227" s="18">
        <v>640</v>
      </c>
      <c r="K227" s="61">
        <v>2</v>
      </c>
      <c r="L227" s="18">
        <v>0</v>
      </c>
    </row>
    <row r="228" spans="1:12" ht="14">
      <c r="A228" s="18" t="s">
        <v>1742</v>
      </c>
      <c r="B228" s="18" t="s">
        <v>10</v>
      </c>
      <c r="C228" s="18" t="s">
        <v>810</v>
      </c>
      <c r="D228" s="18" t="s">
        <v>10</v>
      </c>
      <c r="E228" s="18" t="s">
        <v>810</v>
      </c>
      <c r="F228" s="19">
        <v>54.0947265625</v>
      </c>
      <c r="G228" s="18">
        <v>273280</v>
      </c>
      <c r="H228" s="18">
        <v>1</v>
      </c>
      <c r="I228" s="18">
        <v>427</v>
      </c>
      <c r="J228" s="18">
        <v>640</v>
      </c>
      <c r="K228" s="61">
        <v>2</v>
      </c>
      <c r="L228" s="18">
        <v>0</v>
      </c>
    </row>
    <row r="229" spans="1:12" ht="14">
      <c r="A229" s="18" t="s">
        <v>1743</v>
      </c>
      <c r="B229" s="18" t="s">
        <v>10</v>
      </c>
      <c r="C229" s="18" t="s">
        <v>810</v>
      </c>
      <c r="D229" s="18" t="s">
        <v>10</v>
      </c>
      <c r="E229" s="18" t="s">
        <v>810</v>
      </c>
      <c r="F229" s="19">
        <v>56.923828125</v>
      </c>
      <c r="G229" s="18">
        <v>273280</v>
      </c>
      <c r="H229" s="18">
        <v>1</v>
      </c>
      <c r="I229" s="18">
        <v>427</v>
      </c>
      <c r="J229" s="18">
        <v>640</v>
      </c>
      <c r="K229" s="61">
        <v>2</v>
      </c>
      <c r="L229" s="18">
        <v>0</v>
      </c>
    </row>
    <row r="230" spans="1:12" ht="14">
      <c r="A230" s="18" t="s">
        <v>1744</v>
      </c>
      <c r="B230" s="18" t="s">
        <v>10</v>
      </c>
      <c r="C230" s="18" t="s">
        <v>839</v>
      </c>
      <c r="D230" s="18" t="s">
        <v>10</v>
      </c>
      <c r="E230" s="18" t="s">
        <v>11</v>
      </c>
      <c r="F230" s="19">
        <v>63.1513671875</v>
      </c>
      <c r="G230" s="18">
        <v>273280</v>
      </c>
      <c r="H230" s="18">
        <v>1</v>
      </c>
      <c r="I230" s="18">
        <v>427</v>
      </c>
      <c r="J230" s="18">
        <v>640</v>
      </c>
      <c r="K230" s="61">
        <v>2</v>
      </c>
      <c r="L230" s="18">
        <v>0</v>
      </c>
    </row>
    <row r="231" spans="1:12" ht="14">
      <c r="A231" s="18" t="s">
        <v>1745</v>
      </c>
      <c r="B231" s="18" t="s">
        <v>10</v>
      </c>
      <c r="C231" s="18" t="s">
        <v>839</v>
      </c>
      <c r="D231" s="18" t="s">
        <v>10</v>
      </c>
      <c r="E231" s="18" t="s">
        <v>839</v>
      </c>
      <c r="F231" s="19">
        <v>53.271484375</v>
      </c>
      <c r="G231" s="18">
        <v>273280</v>
      </c>
      <c r="H231" s="18">
        <v>1</v>
      </c>
      <c r="I231" s="18">
        <v>427</v>
      </c>
      <c r="J231" s="18">
        <v>640</v>
      </c>
      <c r="K231" s="61">
        <v>2</v>
      </c>
      <c r="L231" s="18">
        <v>0</v>
      </c>
    </row>
    <row r="232" spans="1:12" ht="14">
      <c r="A232" s="18" t="s">
        <v>1746</v>
      </c>
      <c r="B232" s="18" t="s">
        <v>10</v>
      </c>
      <c r="C232" s="18" t="s">
        <v>839</v>
      </c>
      <c r="D232" s="18" t="s">
        <v>10</v>
      </c>
      <c r="E232" s="18" t="s">
        <v>839</v>
      </c>
      <c r="F232" s="19">
        <v>54.5107421875</v>
      </c>
      <c r="G232" s="18">
        <v>273280</v>
      </c>
      <c r="H232" s="18">
        <v>1</v>
      </c>
      <c r="I232" s="18">
        <v>427</v>
      </c>
      <c r="J232" s="18">
        <v>640</v>
      </c>
      <c r="K232" s="61">
        <v>2</v>
      </c>
      <c r="L232" s="18">
        <v>0</v>
      </c>
    </row>
    <row r="233" spans="1:12" ht="14">
      <c r="A233" s="18" t="s">
        <v>1747</v>
      </c>
      <c r="B233" s="18" t="s">
        <v>10</v>
      </c>
      <c r="C233" s="18" t="s">
        <v>839</v>
      </c>
      <c r="D233" s="18" t="s">
        <v>10</v>
      </c>
      <c r="E233" s="18" t="s">
        <v>11</v>
      </c>
      <c r="F233" s="19">
        <v>63.1513671875</v>
      </c>
      <c r="G233" s="18">
        <v>273280</v>
      </c>
      <c r="H233" s="18">
        <v>1</v>
      </c>
      <c r="I233" s="18">
        <v>427</v>
      </c>
      <c r="J233" s="18">
        <v>640</v>
      </c>
      <c r="K233" s="61">
        <v>2</v>
      </c>
      <c r="L233" s="18">
        <v>0</v>
      </c>
    </row>
    <row r="234" spans="1:12" ht="14">
      <c r="A234" s="18" t="s">
        <v>1748</v>
      </c>
      <c r="B234" s="18" t="s">
        <v>10</v>
      </c>
      <c r="C234" s="18" t="s">
        <v>839</v>
      </c>
      <c r="D234" s="18" t="s">
        <v>10</v>
      </c>
      <c r="E234" s="18" t="s">
        <v>839</v>
      </c>
      <c r="F234" s="19">
        <v>64.2802734375</v>
      </c>
      <c r="G234" s="18">
        <v>273280</v>
      </c>
      <c r="H234" s="18">
        <v>1</v>
      </c>
      <c r="I234" s="18">
        <v>427</v>
      </c>
      <c r="J234" s="18">
        <v>640</v>
      </c>
      <c r="K234" s="61">
        <v>2</v>
      </c>
      <c r="L234" s="18">
        <v>0</v>
      </c>
    </row>
    <row r="235" spans="1:12" ht="14">
      <c r="A235" s="18" t="s">
        <v>1749</v>
      </c>
      <c r="B235" s="18" t="s">
        <v>10</v>
      </c>
      <c r="C235" s="18" t="s">
        <v>839</v>
      </c>
      <c r="D235" s="18" t="s">
        <v>10</v>
      </c>
      <c r="E235" s="18" t="s">
        <v>839</v>
      </c>
      <c r="F235" s="19">
        <v>55.078125</v>
      </c>
      <c r="G235" s="18">
        <v>273280</v>
      </c>
      <c r="H235" s="18">
        <v>1</v>
      </c>
      <c r="I235" s="18">
        <v>427</v>
      </c>
      <c r="J235" s="18">
        <v>640</v>
      </c>
      <c r="K235" s="61">
        <v>2</v>
      </c>
      <c r="L235" s="18">
        <v>0</v>
      </c>
    </row>
    <row r="236" spans="1:12" ht="14">
      <c r="A236" s="18" t="s">
        <v>1750</v>
      </c>
      <c r="B236" s="18" t="s">
        <v>10</v>
      </c>
      <c r="C236" s="18" t="s">
        <v>839</v>
      </c>
      <c r="D236" s="18" t="s">
        <v>10</v>
      </c>
      <c r="E236" s="18" t="s">
        <v>839</v>
      </c>
      <c r="F236" s="19">
        <v>54.5107421875</v>
      </c>
      <c r="G236" s="18">
        <v>273280</v>
      </c>
      <c r="H236" s="18">
        <v>1</v>
      </c>
      <c r="I236" s="18">
        <v>427</v>
      </c>
      <c r="J236" s="18">
        <v>640</v>
      </c>
      <c r="K236" s="61">
        <v>2</v>
      </c>
      <c r="L236" s="18">
        <v>0</v>
      </c>
    </row>
    <row r="237" spans="1:12" ht="14">
      <c r="A237" s="18" t="s">
        <v>1751</v>
      </c>
      <c r="B237" s="18" t="s">
        <v>10</v>
      </c>
      <c r="C237" s="18" t="s">
        <v>839</v>
      </c>
      <c r="D237" s="18" t="s">
        <v>10</v>
      </c>
      <c r="E237" s="18" t="s">
        <v>839</v>
      </c>
      <c r="F237" s="19">
        <v>25.498046875</v>
      </c>
      <c r="G237" s="18">
        <v>273280</v>
      </c>
      <c r="H237" s="18">
        <v>1</v>
      </c>
      <c r="I237" s="18">
        <v>427</v>
      </c>
      <c r="J237" s="18">
        <v>640</v>
      </c>
      <c r="K237" s="61">
        <v>2</v>
      </c>
      <c r="L237" s="18">
        <v>0</v>
      </c>
    </row>
    <row r="240" spans="1:12" ht="13">
      <c r="D240" s="32" t="s">
        <v>851</v>
      </c>
      <c r="E240" s="32" t="s">
        <v>4</v>
      </c>
      <c r="F240" s="32" t="s">
        <v>852</v>
      </c>
      <c r="G240" s="32" t="s">
        <v>853</v>
      </c>
    </row>
    <row r="241" spans="1:7" ht="13">
      <c r="A241" s="56"/>
      <c r="C241" s="56" t="s">
        <v>2957</v>
      </c>
      <c r="D241" s="66">
        <f>AVERAGE(F2:F237)</f>
        <v>46.074338751324156</v>
      </c>
      <c r="E241" s="15">
        <f>AVERAGE(G2:G237)</f>
        <v>226476.0254237288</v>
      </c>
      <c r="F241" s="15">
        <f t="shared" ref="F241:G241" si="0">AVERAGE(I2:I237)</f>
        <v>425.71610169491527</v>
      </c>
      <c r="G241" s="15">
        <f t="shared" si="0"/>
        <v>512.64406779661022</v>
      </c>
    </row>
    <row r="242" spans="1:7" ht="13">
      <c r="A242" s="56"/>
      <c r="C242" s="56" t="s">
        <v>1599</v>
      </c>
      <c r="D242" s="66">
        <f t="shared" ref="D242:E242" si="1">STDEV(F2:F237)</f>
        <v>31.540819959961205</v>
      </c>
      <c r="E242" s="15">
        <f t="shared" si="1"/>
        <v>104871.97862163359</v>
      </c>
      <c r="F242" s="15">
        <f t="shared" ref="F242:G242" si="2">STDEV(I2:I237)</f>
        <v>78.063367026711433</v>
      </c>
      <c r="G242" s="15">
        <f t="shared" si="2"/>
        <v>153.11272584512048</v>
      </c>
    </row>
    <row r="243" spans="1:7" ht="13">
      <c r="A243" s="56"/>
      <c r="B243" s="56"/>
      <c r="C243" s="56"/>
      <c r="D243" s="56"/>
      <c r="E243" s="56"/>
      <c r="F243" s="56"/>
    </row>
    <row r="244" spans="1:7" ht="13">
      <c r="A244" s="67"/>
      <c r="B244" s="56"/>
      <c r="C244" s="56"/>
      <c r="D244" s="56"/>
      <c r="E244" s="56"/>
      <c r="F244" s="56"/>
    </row>
    <row r="245" spans="1:7" ht="13">
      <c r="A245" s="67"/>
      <c r="B245" s="56"/>
      <c r="C245" s="56"/>
      <c r="D245" s="56"/>
      <c r="E245" s="56"/>
      <c r="F245" s="56"/>
    </row>
    <row r="246" spans="1:7" ht="13">
      <c r="A246" s="67"/>
      <c r="B246" s="56"/>
      <c r="C246" s="56"/>
      <c r="D246" s="56"/>
      <c r="E246" s="56"/>
      <c r="F246" s="56"/>
    </row>
    <row r="247" spans="1:7" ht="13">
      <c r="A247" s="67"/>
      <c r="B247" s="56"/>
      <c r="C247" s="56"/>
      <c r="D247" s="56"/>
      <c r="E247" s="56"/>
      <c r="F247" s="56"/>
    </row>
    <row r="248" spans="1:7" ht="13">
      <c r="A248" s="67"/>
      <c r="B248" s="56"/>
      <c r="C248" s="56"/>
      <c r="D248" s="56"/>
      <c r="E248" s="56"/>
      <c r="F248" s="56"/>
    </row>
    <row r="249" spans="1:7" ht="13">
      <c r="A249" s="67"/>
      <c r="B249" s="56"/>
      <c r="C249" s="56"/>
      <c r="D249" s="56"/>
      <c r="E249" s="56"/>
      <c r="F249" s="56"/>
    </row>
    <row r="250" spans="1:7" ht="13">
      <c r="A250" s="67"/>
      <c r="B250" s="56"/>
      <c r="C250" s="56"/>
      <c r="D250" s="56"/>
      <c r="E250" s="56"/>
      <c r="F250" s="56"/>
    </row>
    <row r="251" spans="1:7" ht="13">
      <c r="A251" s="67"/>
      <c r="B251" s="56"/>
      <c r="C251" s="56"/>
      <c r="D251" s="56"/>
      <c r="E251" s="56"/>
      <c r="F251" s="56"/>
    </row>
    <row r="252" spans="1:7" ht="13">
      <c r="A252" s="67"/>
      <c r="B252" s="56"/>
      <c r="C252" s="56"/>
      <c r="D252" s="56"/>
      <c r="E252" s="56"/>
      <c r="F252" s="56"/>
    </row>
    <row r="253" spans="1:7" ht="13">
      <c r="A253" s="67"/>
      <c r="B253" s="56"/>
      <c r="C253" s="56"/>
      <c r="D253" s="56"/>
      <c r="E253" s="56"/>
      <c r="F253" s="56"/>
    </row>
    <row r="254" spans="1:7" ht="13">
      <c r="A254" s="67"/>
      <c r="B254" s="56"/>
      <c r="C254" s="56"/>
      <c r="D254" s="56"/>
      <c r="E254" s="56"/>
      <c r="F254" s="56"/>
    </row>
    <row r="255" spans="1:7" ht="13">
      <c r="A255" s="67"/>
      <c r="B255" s="56"/>
      <c r="C255" s="56"/>
      <c r="D255" s="56"/>
      <c r="E255" s="56"/>
      <c r="F255" s="56"/>
    </row>
    <row r="256" spans="1:7" ht="13">
      <c r="A256" s="67"/>
      <c r="B256" s="56"/>
      <c r="C256" s="56"/>
      <c r="D256" s="56"/>
      <c r="E256" s="56"/>
      <c r="F256" s="56"/>
    </row>
    <row r="257" spans="1:4" ht="13">
      <c r="A257" s="67"/>
      <c r="B257" s="56"/>
      <c r="C257" s="56"/>
      <c r="D257" s="56"/>
    </row>
    <row r="258" spans="1:4" ht="13">
      <c r="A258" s="67"/>
      <c r="B258" s="56"/>
      <c r="C258" s="56"/>
      <c r="D258" s="56"/>
    </row>
    <row r="259" spans="1:4" ht="13">
      <c r="A259" s="67"/>
      <c r="B259" s="56"/>
      <c r="C259" s="56"/>
      <c r="D259" s="56"/>
    </row>
    <row r="260" spans="1:4" ht="13">
      <c r="A260" s="67"/>
      <c r="B260" s="56"/>
      <c r="C260" s="56"/>
      <c r="D260" s="56"/>
    </row>
    <row r="261" spans="1:4" ht="13">
      <c r="A261" s="67"/>
      <c r="B261" s="56"/>
      <c r="C261" s="56"/>
      <c r="D261" s="56"/>
    </row>
    <row r="262" spans="1:4" ht="13">
      <c r="A262" s="67"/>
      <c r="B262" s="56"/>
      <c r="C262" s="56"/>
      <c r="D262" s="56"/>
    </row>
    <row r="263" spans="1:4" ht="13">
      <c r="A263" s="67"/>
      <c r="B263" s="56"/>
      <c r="C263" s="56"/>
      <c r="D263" s="56"/>
    </row>
    <row r="264" spans="1:4" ht="13">
      <c r="A264" s="67"/>
      <c r="B264" s="56"/>
      <c r="C264" s="56"/>
      <c r="D264" s="56"/>
    </row>
    <row r="265" spans="1:4" ht="13">
      <c r="A265" s="67"/>
      <c r="B265" s="56"/>
      <c r="C265" s="56"/>
      <c r="D265" s="56"/>
    </row>
    <row r="266" spans="1:4" ht="13">
      <c r="A266" s="67"/>
      <c r="B266" s="56"/>
      <c r="C266" s="56"/>
      <c r="D266" s="56"/>
    </row>
    <row r="267" spans="1:4" ht="13">
      <c r="A267" s="67"/>
      <c r="B267" s="56"/>
      <c r="C267" s="56"/>
      <c r="D267" s="56"/>
    </row>
    <row r="268" spans="1:4" ht="13">
      <c r="A268" s="67"/>
      <c r="B268" s="56"/>
      <c r="C268" s="56"/>
      <c r="D268" s="56"/>
    </row>
    <row r="269" spans="1:4" ht="13">
      <c r="A269" s="67"/>
      <c r="B269" s="56"/>
      <c r="C269" s="56"/>
      <c r="D269" s="56"/>
    </row>
    <row r="270" spans="1:4" ht="13">
      <c r="A270" s="67"/>
      <c r="B270" s="56"/>
      <c r="C270" s="56"/>
      <c r="D270" s="56"/>
    </row>
    <row r="271" spans="1:4" ht="13">
      <c r="A271" s="67"/>
      <c r="B271" s="56"/>
      <c r="C271" s="56"/>
      <c r="D271" s="56"/>
    </row>
    <row r="272" spans="1:4" ht="13">
      <c r="A272" s="67"/>
      <c r="B272" s="56"/>
      <c r="C272" s="56"/>
      <c r="D272" s="56"/>
    </row>
    <row r="273" spans="1:4" ht="13">
      <c r="A273" s="67"/>
      <c r="B273" s="56"/>
      <c r="C273" s="56"/>
      <c r="D273" s="56"/>
    </row>
    <row r="274" spans="1:4" ht="13">
      <c r="A274" s="67"/>
      <c r="B274" s="56"/>
      <c r="C274" s="56"/>
      <c r="D274" s="56"/>
    </row>
    <row r="275" spans="1:4" ht="13">
      <c r="A275" s="67"/>
      <c r="B275" s="56"/>
      <c r="C275" s="56"/>
      <c r="D275" s="56"/>
    </row>
    <row r="276" spans="1:4" ht="13">
      <c r="A276" s="67"/>
      <c r="B276" s="56"/>
      <c r="C276" s="56"/>
      <c r="D276" s="56"/>
    </row>
    <row r="277" spans="1:4" ht="13">
      <c r="A277" s="67"/>
      <c r="B277" s="56"/>
      <c r="C277" s="56"/>
      <c r="D277" s="56"/>
    </row>
    <row r="278" spans="1:4" ht="13">
      <c r="A278" s="67"/>
      <c r="B278" s="56"/>
      <c r="C278" s="56"/>
      <c r="D278" s="56"/>
    </row>
    <row r="279" spans="1:4" ht="13">
      <c r="A279" s="67"/>
      <c r="B279" s="56"/>
      <c r="C279" s="56"/>
      <c r="D279" s="56"/>
    </row>
    <row r="280" spans="1:4" ht="13">
      <c r="A280" s="67"/>
      <c r="B280" s="56"/>
      <c r="C280" s="56"/>
      <c r="D280" s="56"/>
    </row>
    <row r="281" spans="1:4" ht="13">
      <c r="A281" s="67"/>
      <c r="B281" s="67"/>
      <c r="C281" s="67"/>
      <c r="D281" s="56"/>
    </row>
    <row r="282" spans="1:4" ht="13">
      <c r="A282" s="67"/>
      <c r="B282" s="67"/>
      <c r="C282" s="67"/>
      <c r="D282" s="56"/>
    </row>
    <row r="283" spans="1:4" ht="13">
      <c r="A283" s="67"/>
      <c r="B283" s="67"/>
      <c r="C283" s="67"/>
      <c r="D283" s="56"/>
    </row>
    <row r="284" spans="1:4" ht="13">
      <c r="A284" s="67"/>
      <c r="B284" s="67"/>
      <c r="C284" s="67"/>
      <c r="D284" s="56"/>
    </row>
    <row r="285" spans="1:4" ht="13">
      <c r="A285" s="67"/>
      <c r="B285" s="67"/>
      <c r="C285" s="67"/>
      <c r="D285" s="56"/>
    </row>
    <row r="286" spans="1:4" ht="13">
      <c r="A286" s="67"/>
      <c r="B286" s="67"/>
      <c r="C286" s="67"/>
      <c r="D286" s="56"/>
    </row>
    <row r="287" spans="1:4" ht="13">
      <c r="A287" s="67"/>
      <c r="B287" s="67"/>
      <c r="C287" s="67"/>
      <c r="D287" s="56"/>
    </row>
    <row r="288" spans="1:4" ht="13">
      <c r="A288" s="67"/>
      <c r="B288" s="67"/>
      <c r="C288" s="67"/>
      <c r="D288" s="56"/>
    </row>
    <row r="289" spans="1:4" ht="13">
      <c r="A289" s="67"/>
      <c r="B289" s="67"/>
      <c r="C289" s="67"/>
      <c r="D289" s="56"/>
    </row>
    <row r="290" spans="1:4" ht="13">
      <c r="A290" s="67"/>
      <c r="B290" s="67"/>
      <c r="C290" s="67"/>
      <c r="D290" s="56"/>
    </row>
    <row r="291" spans="1:4" ht="13">
      <c r="A291" s="67"/>
      <c r="B291" s="67"/>
      <c r="C291" s="67"/>
      <c r="D291" s="56"/>
    </row>
    <row r="292" spans="1:4" ht="13">
      <c r="A292" s="67"/>
      <c r="B292" s="67"/>
      <c r="C292" s="67"/>
      <c r="D292" s="56"/>
    </row>
    <row r="293" spans="1:4" ht="13">
      <c r="A293" s="67"/>
      <c r="B293" s="67"/>
      <c r="C293" s="67"/>
      <c r="D293" s="56"/>
    </row>
    <row r="294" spans="1:4" ht="13">
      <c r="A294" s="67"/>
      <c r="B294" s="67"/>
      <c r="C294" s="67"/>
      <c r="D294" s="56"/>
    </row>
    <row r="295" spans="1:4" ht="13">
      <c r="A295" s="67"/>
      <c r="B295" s="67"/>
      <c r="C295" s="67"/>
      <c r="D295" s="56"/>
    </row>
    <row r="296" spans="1:4" ht="13">
      <c r="A296" s="67"/>
      <c r="B296" s="67"/>
      <c r="C296" s="67"/>
      <c r="D296" s="56"/>
    </row>
    <row r="297" spans="1:4" ht="13">
      <c r="A297" s="67"/>
      <c r="B297" s="67"/>
      <c r="C297" s="67"/>
      <c r="D297" s="56"/>
    </row>
    <row r="298" spans="1:4" ht="13">
      <c r="A298" s="67"/>
      <c r="B298" s="67"/>
      <c r="C298" s="67"/>
      <c r="D298" s="56"/>
    </row>
    <row r="299" spans="1:4" ht="13">
      <c r="A299" s="67"/>
      <c r="B299" s="67"/>
      <c r="C299" s="67"/>
      <c r="D299" s="56"/>
    </row>
    <row r="300" spans="1:4" ht="13">
      <c r="A300" s="67"/>
      <c r="B300" s="67"/>
      <c r="C300" s="67"/>
      <c r="D300" s="56"/>
    </row>
    <row r="301" spans="1:4" ht="13">
      <c r="A301" s="67"/>
      <c r="B301" s="67"/>
      <c r="C301" s="67"/>
      <c r="D301" s="56"/>
    </row>
    <row r="302" spans="1:4" ht="13">
      <c r="A302" s="67"/>
      <c r="B302" s="67"/>
      <c r="C302" s="67"/>
      <c r="D302" s="56"/>
    </row>
    <row r="303" spans="1:4" ht="13">
      <c r="A303" s="67"/>
      <c r="B303" s="67"/>
      <c r="C303" s="67"/>
      <c r="D303" s="56"/>
    </row>
    <row r="304" spans="1:4" ht="13">
      <c r="A304" s="67"/>
      <c r="B304" s="67"/>
      <c r="C304" s="67"/>
      <c r="D304" s="56"/>
    </row>
    <row r="305" spans="1:4" ht="13">
      <c r="A305" s="67"/>
      <c r="B305" s="67"/>
      <c r="C305" s="67"/>
      <c r="D305" s="56"/>
    </row>
    <row r="306" spans="1:4" ht="13">
      <c r="A306" s="67"/>
      <c r="B306" s="67"/>
      <c r="C306" s="67"/>
      <c r="D306" s="56"/>
    </row>
    <row r="307" spans="1:4" ht="13">
      <c r="A307" s="67"/>
      <c r="B307" s="67"/>
      <c r="C307" s="67"/>
      <c r="D307" s="56"/>
    </row>
    <row r="308" spans="1:4" ht="13">
      <c r="A308" s="67"/>
      <c r="B308" s="67"/>
      <c r="C308" s="67"/>
      <c r="D308" s="56"/>
    </row>
    <row r="309" spans="1:4" ht="13">
      <c r="A309" s="67"/>
      <c r="B309" s="67"/>
      <c r="C309" s="67"/>
      <c r="D309" s="56"/>
    </row>
    <row r="310" spans="1:4" ht="13">
      <c r="A310" s="67"/>
      <c r="B310" s="67"/>
      <c r="C310" s="67"/>
      <c r="D310" s="56"/>
    </row>
    <row r="311" spans="1:4" ht="13">
      <c r="A311" s="67"/>
      <c r="B311" s="67"/>
      <c r="C311" s="67"/>
      <c r="D311" s="56"/>
    </row>
    <row r="312" spans="1:4" ht="13">
      <c r="A312" s="67"/>
      <c r="B312" s="67"/>
      <c r="C312" s="67"/>
      <c r="D312" s="56"/>
    </row>
    <row r="313" spans="1:4" ht="13">
      <c r="A313" s="67"/>
      <c r="B313" s="67"/>
      <c r="C313" s="67"/>
      <c r="D313" s="56"/>
    </row>
    <row r="314" spans="1:4" ht="13">
      <c r="A314" s="67"/>
      <c r="B314" s="67"/>
      <c r="C314" s="67"/>
      <c r="D314" s="56"/>
    </row>
    <row r="315" spans="1:4" ht="13">
      <c r="A315" s="67"/>
      <c r="B315" s="67"/>
      <c r="C315" s="67"/>
      <c r="D315" s="56"/>
    </row>
    <row r="316" spans="1:4" ht="13">
      <c r="A316" s="67"/>
      <c r="B316" s="67"/>
      <c r="C316" s="67"/>
      <c r="D316" s="56"/>
    </row>
    <row r="317" spans="1:4" ht="13">
      <c r="A317" s="67"/>
      <c r="B317" s="67"/>
      <c r="C317" s="67"/>
      <c r="D317" s="56"/>
    </row>
    <row r="318" spans="1:4" ht="13">
      <c r="A318" s="67"/>
      <c r="B318" s="67"/>
      <c r="C318" s="67"/>
      <c r="D318" s="56"/>
    </row>
    <row r="319" spans="1:4" ht="13">
      <c r="A319" s="67"/>
      <c r="B319" s="67"/>
      <c r="C319" s="67"/>
      <c r="D319" s="56"/>
    </row>
    <row r="320" spans="1:4" ht="13">
      <c r="A320" s="67"/>
      <c r="B320" s="67"/>
      <c r="C320" s="67"/>
      <c r="D320" s="56"/>
    </row>
    <row r="321" spans="1:4" ht="13">
      <c r="A321" s="67"/>
      <c r="B321" s="67"/>
      <c r="C321" s="67"/>
      <c r="D321" s="56"/>
    </row>
    <row r="322" spans="1:4" ht="13">
      <c r="A322" s="67"/>
      <c r="B322" s="67"/>
      <c r="C322" s="67"/>
      <c r="D322" s="56"/>
    </row>
    <row r="323" spans="1:4" ht="13">
      <c r="A323" s="67"/>
      <c r="B323" s="67"/>
      <c r="C323" s="67"/>
      <c r="D323" s="56"/>
    </row>
    <row r="324" spans="1:4" ht="13">
      <c r="A324" s="67"/>
      <c r="B324" s="67"/>
      <c r="C324" s="67"/>
      <c r="D324" s="56"/>
    </row>
    <row r="325" spans="1:4" ht="13">
      <c r="A325" s="67"/>
      <c r="B325" s="67"/>
      <c r="C325" s="67"/>
      <c r="D325" s="56"/>
    </row>
    <row r="326" spans="1:4" ht="13">
      <c r="A326" s="67"/>
      <c r="B326" s="67"/>
      <c r="C326" s="67"/>
      <c r="D326" s="56"/>
    </row>
    <row r="327" spans="1:4" ht="13">
      <c r="A327" s="67"/>
      <c r="B327" s="67"/>
      <c r="C327" s="67"/>
      <c r="D327" s="56"/>
    </row>
    <row r="328" spans="1:4" ht="13">
      <c r="A328" s="67"/>
      <c r="B328" s="67"/>
      <c r="C328" s="67"/>
      <c r="D328" s="56"/>
    </row>
    <row r="329" spans="1:4" ht="13">
      <c r="A329" s="67"/>
      <c r="B329" s="67"/>
      <c r="C329" s="67"/>
      <c r="D329" s="56"/>
    </row>
    <row r="330" spans="1:4" ht="13">
      <c r="A330" s="67"/>
      <c r="B330" s="67"/>
      <c r="C330" s="67"/>
      <c r="D330" s="56"/>
    </row>
    <row r="331" spans="1:4" ht="13">
      <c r="A331" s="67"/>
      <c r="B331" s="67"/>
      <c r="C331" s="67"/>
      <c r="D331" s="56"/>
    </row>
    <row r="332" spans="1:4" ht="13">
      <c r="A332" s="67"/>
      <c r="B332" s="67"/>
      <c r="C332" s="67"/>
      <c r="D332" s="56"/>
    </row>
    <row r="333" spans="1:4" ht="13">
      <c r="A333" s="67"/>
      <c r="B333" s="67"/>
      <c r="C333" s="67"/>
      <c r="D333" s="56"/>
    </row>
    <row r="334" spans="1:4" ht="13">
      <c r="A334" s="67"/>
      <c r="B334" s="67"/>
      <c r="C334" s="67"/>
      <c r="D334" s="56"/>
    </row>
    <row r="335" spans="1:4" ht="13">
      <c r="A335" s="67"/>
      <c r="B335" s="67"/>
      <c r="C335" s="67"/>
      <c r="D335" s="56"/>
    </row>
    <row r="336" spans="1:4" ht="13">
      <c r="A336" s="67"/>
      <c r="B336" s="67"/>
      <c r="C336" s="67"/>
      <c r="D336" s="56"/>
    </row>
    <row r="337" spans="1:4" ht="13">
      <c r="A337" s="67"/>
      <c r="B337" s="67"/>
      <c r="C337" s="67"/>
      <c r="D337" s="56"/>
    </row>
    <row r="338" spans="1:4" ht="13">
      <c r="A338" s="67"/>
      <c r="B338" s="67"/>
      <c r="C338" s="67"/>
      <c r="D338" s="56"/>
    </row>
    <row r="339" spans="1:4" ht="13">
      <c r="A339" s="67"/>
      <c r="B339" s="67"/>
      <c r="C339" s="67"/>
      <c r="D339" s="56"/>
    </row>
    <row r="340" spans="1:4" ht="13">
      <c r="A340" s="67"/>
      <c r="B340" s="67"/>
      <c r="C340" s="67"/>
      <c r="D340" s="56"/>
    </row>
    <row r="341" spans="1:4" ht="13">
      <c r="A341" s="67"/>
      <c r="B341" s="67"/>
      <c r="C341" s="67"/>
      <c r="D341" s="56"/>
    </row>
    <row r="342" spans="1:4" ht="13">
      <c r="A342" s="67"/>
      <c r="B342" s="67"/>
      <c r="C342" s="67"/>
      <c r="D342" s="56"/>
    </row>
    <row r="343" spans="1:4" ht="13">
      <c r="A343" s="67"/>
      <c r="B343" s="67"/>
      <c r="C343" s="67"/>
      <c r="D343" s="56"/>
    </row>
    <row r="344" spans="1:4" ht="13">
      <c r="A344" s="67"/>
      <c r="B344" s="67"/>
      <c r="C344" s="67"/>
      <c r="D344" s="56"/>
    </row>
    <row r="345" spans="1:4" ht="13">
      <c r="A345" s="67"/>
      <c r="B345" s="67"/>
      <c r="C345" s="67"/>
      <c r="D345" s="56"/>
    </row>
    <row r="346" spans="1:4" ht="13">
      <c r="A346" s="67"/>
      <c r="B346" s="67"/>
      <c r="C346" s="67"/>
      <c r="D346" s="56"/>
    </row>
    <row r="347" spans="1:4" ht="13">
      <c r="A347" s="67"/>
      <c r="B347" s="67"/>
      <c r="C347" s="67"/>
      <c r="D347" s="56"/>
    </row>
    <row r="348" spans="1:4" ht="13">
      <c r="A348" s="67"/>
      <c r="B348" s="67"/>
      <c r="C348" s="67"/>
      <c r="D348" s="56"/>
    </row>
    <row r="349" spans="1:4" ht="13">
      <c r="A349" s="67"/>
      <c r="B349" s="67"/>
      <c r="C349" s="67"/>
      <c r="D349" s="56"/>
    </row>
    <row r="350" spans="1:4" ht="13">
      <c r="A350" s="67"/>
      <c r="B350" s="67"/>
      <c r="C350" s="67"/>
      <c r="D350" s="56"/>
    </row>
    <row r="351" spans="1:4" ht="13">
      <c r="A351" s="67"/>
      <c r="B351" s="67"/>
      <c r="C351" s="67"/>
      <c r="D351" s="56"/>
    </row>
    <row r="352" spans="1:4" ht="13">
      <c r="A352" s="67"/>
      <c r="B352" s="67"/>
      <c r="C352" s="67"/>
      <c r="D352" s="56"/>
    </row>
    <row r="353" spans="1:4" ht="13">
      <c r="A353" s="67"/>
      <c r="B353" s="67"/>
      <c r="C353" s="67"/>
      <c r="D353" s="56"/>
    </row>
    <row r="354" spans="1:4" ht="13">
      <c r="A354" s="67"/>
      <c r="B354" s="67"/>
      <c r="C354" s="67"/>
      <c r="D354" s="56"/>
    </row>
    <row r="355" spans="1:4" ht="13">
      <c r="A355" s="67"/>
      <c r="B355" s="67"/>
      <c r="C355" s="67"/>
      <c r="D355" s="56"/>
    </row>
    <row r="356" spans="1:4" ht="13">
      <c r="A356" s="67"/>
      <c r="B356" s="67"/>
      <c r="C356" s="67"/>
      <c r="D356" s="56"/>
    </row>
    <row r="357" spans="1:4" ht="13">
      <c r="A357" s="67"/>
      <c r="B357" s="67"/>
      <c r="C357" s="67"/>
      <c r="D357" s="56"/>
    </row>
    <row r="358" spans="1:4" ht="13">
      <c r="A358" s="67"/>
      <c r="B358" s="67"/>
      <c r="C358" s="67"/>
      <c r="D358" s="56"/>
    </row>
    <row r="359" spans="1:4" ht="13">
      <c r="A359" s="67"/>
      <c r="B359" s="67"/>
      <c r="C359" s="67"/>
      <c r="D359" s="56"/>
    </row>
    <row r="360" spans="1:4" ht="13">
      <c r="A360" s="67"/>
      <c r="B360" s="67"/>
      <c r="C360" s="67"/>
      <c r="D360" s="56"/>
    </row>
    <row r="361" spans="1:4" ht="13">
      <c r="A361" s="67"/>
      <c r="B361" s="67"/>
      <c r="C361" s="67"/>
      <c r="D361" s="56"/>
    </row>
    <row r="362" spans="1:4" ht="13">
      <c r="A362" s="67"/>
      <c r="B362" s="67"/>
      <c r="C362" s="67"/>
      <c r="D362" s="56"/>
    </row>
    <row r="363" spans="1:4" ht="13">
      <c r="A363" s="67"/>
      <c r="B363" s="67"/>
      <c r="C363" s="67"/>
      <c r="D363" s="56"/>
    </row>
    <row r="364" spans="1:4" ht="13">
      <c r="A364" s="67"/>
      <c r="B364" s="67"/>
      <c r="C364" s="67"/>
      <c r="D364" s="56"/>
    </row>
    <row r="365" spans="1:4" ht="13">
      <c r="A365" s="67"/>
      <c r="B365" s="67"/>
      <c r="C365" s="67"/>
      <c r="D365" s="56"/>
    </row>
    <row r="366" spans="1:4" ht="13">
      <c r="A366" s="67"/>
      <c r="B366" s="67"/>
      <c r="C366" s="67"/>
      <c r="D366" s="56"/>
    </row>
    <row r="367" spans="1:4" ht="13">
      <c r="A367" s="67"/>
      <c r="B367" s="67"/>
      <c r="C367" s="67"/>
      <c r="D367" s="56"/>
    </row>
    <row r="368" spans="1:4" ht="13">
      <c r="A368" s="67"/>
      <c r="B368" s="67"/>
      <c r="C368" s="67"/>
      <c r="D368" s="56"/>
    </row>
    <row r="369" spans="1:4" ht="13">
      <c r="A369" s="67"/>
      <c r="B369" s="56"/>
      <c r="C369" s="56"/>
      <c r="D369" s="56"/>
    </row>
    <row r="370" spans="1:4" ht="13">
      <c r="A370" s="67"/>
      <c r="B370" s="56"/>
      <c r="C370" s="56"/>
      <c r="D370" s="56"/>
    </row>
    <row r="371" spans="1:4" ht="13">
      <c r="A371" s="67"/>
      <c r="B371" s="56"/>
      <c r="C371" s="56"/>
      <c r="D371" s="56"/>
    </row>
    <row r="372" spans="1:4" ht="13">
      <c r="A372" s="67"/>
      <c r="B372" s="56"/>
      <c r="C372" s="56"/>
      <c r="D372" s="56"/>
    </row>
    <row r="373" spans="1:4" ht="13">
      <c r="A373" s="67"/>
      <c r="B373" s="56"/>
      <c r="C373" s="56"/>
      <c r="D373" s="56"/>
    </row>
    <row r="374" spans="1:4" ht="13">
      <c r="A374" s="67"/>
      <c r="B374" s="56"/>
      <c r="C374" s="56"/>
      <c r="D374" s="56"/>
    </row>
    <row r="375" spans="1:4" ht="13">
      <c r="A375" s="67"/>
      <c r="B375" s="56"/>
      <c r="C375" s="56"/>
      <c r="D375" s="56"/>
    </row>
    <row r="376" spans="1:4" ht="13">
      <c r="A376" s="67"/>
      <c r="B376" s="56"/>
      <c r="C376" s="56"/>
      <c r="D376" s="56"/>
    </row>
    <row r="377" spans="1:4" ht="13">
      <c r="A377" s="67"/>
      <c r="B377" s="56"/>
      <c r="C377" s="56"/>
      <c r="D377" s="56"/>
    </row>
    <row r="378" spans="1:4" ht="13">
      <c r="A378" s="67"/>
      <c r="B378" s="56"/>
      <c r="C378" s="56"/>
      <c r="D378" s="56"/>
    </row>
    <row r="379" spans="1:4" ht="13">
      <c r="A379" s="67"/>
      <c r="B379" s="56"/>
      <c r="C379" s="56"/>
      <c r="D379" s="56"/>
    </row>
    <row r="380" spans="1:4" ht="13">
      <c r="A380" s="67"/>
      <c r="B380" s="56"/>
      <c r="C380" s="56"/>
      <c r="D380" s="56"/>
    </row>
    <row r="381" spans="1:4" ht="13">
      <c r="A381" s="67"/>
      <c r="B381" s="56"/>
      <c r="C381" s="56"/>
      <c r="D381" s="56"/>
    </row>
    <row r="382" spans="1:4" ht="13">
      <c r="A382" s="67"/>
      <c r="B382" s="56"/>
      <c r="C382" s="56"/>
      <c r="D382" s="56"/>
    </row>
    <row r="383" spans="1:4" ht="13">
      <c r="A383" s="67"/>
      <c r="B383" s="56"/>
      <c r="C383" s="56"/>
      <c r="D383" s="56"/>
    </row>
    <row r="384" spans="1:4" ht="13">
      <c r="A384" s="67"/>
      <c r="B384" s="56"/>
      <c r="C384" s="56"/>
      <c r="D384" s="56"/>
    </row>
    <row r="385" spans="1:4" ht="13">
      <c r="A385" s="67"/>
      <c r="B385" s="56"/>
      <c r="C385" s="56"/>
      <c r="D385" s="56"/>
    </row>
    <row r="386" spans="1:4" ht="13">
      <c r="A386" s="67"/>
      <c r="B386" s="56"/>
      <c r="C386" s="56"/>
      <c r="D386" s="56"/>
    </row>
    <row r="387" spans="1:4" ht="13">
      <c r="A387" s="67"/>
      <c r="B387" s="56"/>
      <c r="C387" s="56"/>
      <c r="D387" s="56"/>
    </row>
    <row r="388" spans="1:4" ht="13">
      <c r="A388" s="67"/>
      <c r="B388" s="56"/>
      <c r="C388" s="56"/>
      <c r="D388" s="56"/>
    </row>
    <row r="389" spans="1:4" ht="13">
      <c r="A389" s="67"/>
      <c r="B389" s="56"/>
      <c r="C389" s="56"/>
      <c r="D389" s="56"/>
    </row>
    <row r="390" spans="1:4" ht="13">
      <c r="A390" s="67"/>
      <c r="B390" s="56"/>
      <c r="C390" s="56"/>
      <c r="D390" s="56"/>
    </row>
    <row r="391" spans="1:4" ht="13">
      <c r="A391" s="67"/>
      <c r="B391" s="56"/>
      <c r="C391" s="56"/>
      <c r="D391" s="56"/>
    </row>
    <row r="392" spans="1:4" ht="13">
      <c r="A392" s="67"/>
      <c r="B392" s="56"/>
      <c r="C392" s="56"/>
      <c r="D392" s="56"/>
    </row>
    <row r="393" spans="1:4" ht="13">
      <c r="A393" s="67"/>
      <c r="B393" s="56"/>
      <c r="C393" s="56"/>
      <c r="D393" s="56"/>
    </row>
    <row r="394" spans="1:4" ht="13">
      <c r="A394" s="67"/>
      <c r="B394" s="56"/>
      <c r="C394" s="56"/>
      <c r="D394" s="56"/>
    </row>
    <row r="395" spans="1:4" ht="13">
      <c r="A395" s="67"/>
      <c r="B395" s="56"/>
      <c r="C395" s="56"/>
      <c r="D395" s="56"/>
    </row>
    <row r="396" spans="1:4" ht="13">
      <c r="A396" s="67"/>
      <c r="B396" s="56"/>
      <c r="C396" s="56"/>
      <c r="D396" s="56"/>
    </row>
    <row r="397" spans="1:4" ht="13">
      <c r="A397" s="67"/>
      <c r="B397" s="56"/>
      <c r="C397" s="56"/>
      <c r="D397" s="56"/>
    </row>
    <row r="398" spans="1:4" ht="13">
      <c r="A398" s="67"/>
      <c r="B398" s="56"/>
      <c r="C398" s="56"/>
      <c r="D398" s="56"/>
    </row>
    <row r="399" spans="1:4" ht="13">
      <c r="A399" s="67"/>
      <c r="B399" s="56"/>
      <c r="C399" s="56"/>
      <c r="D399" s="56"/>
    </row>
    <row r="400" spans="1:4" ht="13">
      <c r="A400" s="67"/>
      <c r="B400" s="56"/>
      <c r="C400" s="56"/>
      <c r="D400" s="56"/>
    </row>
    <row r="401" spans="1:4" ht="13">
      <c r="A401" s="67"/>
      <c r="B401" s="56"/>
      <c r="C401" s="56"/>
      <c r="D401" s="56"/>
    </row>
    <row r="402" spans="1:4" ht="13">
      <c r="A402" s="67"/>
      <c r="B402" s="56"/>
      <c r="C402" s="56"/>
      <c r="D402" s="56"/>
    </row>
    <row r="403" spans="1:4" ht="13">
      <c r="A403" s="67"/>
      <c r="B403" s="56"/>
      <c r="C403" s="56"/>
      <c r="D403" s="56"/>
    </row>
    <row r="404" spans="1:4" ht="13">
      <c r="A404" s="67"/>
      <c r="B404" s="56"/>
      <c r="C404" s="56"/>
      <c r="D404" s="56"/>
    </row>
    <row r="405" spans="1:4" ht="13">
      <c r="A405" s="67"/>
      <c r="B405" s="56"/>
      <c r="C405" s="56"/>
      <c r="D405" s="56"/>
    </row>
    <row r="406" spans="1:4" ht="13">
      <c r="A406" s="67"/>
      <c r="B406" s="56"/>
      <c r="C406" s="56"/>
      <c r="D406" s="56"/>
    </row>
    <row r="407" spans="1:4" ht="13">
      <c r="A407" s="67"/>
      <c r="B407" s="56"/>
      <c r="C407" s="56"/>
      <c r="D407" s="56"/>
    </row>
    <row r="408" spans="1:4" ht="13">
      <c r="A408" s="67"/>
      <c r="B408" s="56"/>
      <c r="C408" s="56"/>
      <c r="D408" s="56"/>
    </row>
    <row r="409" spans="1:4" ht="13">
      <c r="A409" s="67"/>
      <c r="B409" s="56"/>
      <c r="C409" s="56"/>
      <c r="D409" s="56"/>
    </row>
    <row r="410" spans="1:4" ht="13">
      <c r="A410" s="67"/>
      <c r="B410" s="56"/>
      <c r="C410" s="56"/>
      <c r="D410" s="56"/>
    </row>
    <row r="411" spans="1:4" ht="13">
      <c r="A411" s="67"/>
      <c r="B411" s="56"/>
      <c r="C411" s="56"/>
      <c r="D411" s="56"/>
    </row>
    <row r="412" spans="1:4" ht="13">
      <c r="A412" s="67"/>
      <c r="B412" s="56"/>
      <c r="C412" s="56"/>
      <c r="D412" s="56"/>
    </row>
    <row r="413" spans="1:4" ht="13">
      <c r="A413" s="67"/>
      <c r="B413" s="56"/>
      <c r="C413" s="56"/>
      <c r="D413" s="56"/>
    </row>
    <row r="414" spans="1:4" ht="13">
      <c r="A414" s="67"/>
      <c r="B414" s="56"/>
      <c r="C414" s="56"/>
      <c r="D414" s="56"/>
    </row>
    <row r="415" spans="1:4" ht="13">
      <c r="A415" s="67"/>
      <c r="B415" s="56"/>
      <c r="C415" s="56"/>
      <c r="D415" s="56"/>
    </row>
    <row r="416" spans="1:4" ht="13">
      <c r="A416" s="67"/>
      <c r="B416" s="56"/>
      <c r="C416" s="56"/>
      <c r="D416" s="56"/>
    </row>
    <row r="417" spans="1:4" ht="13">
      <c r="A417" s="67"/>
      <c r="B417" s="56"/>
      <c r="C417" s="56"/>
      <c r="D417" s="56"/>
    </row>
    <row r="418" spans="1:4" ht="13">
      <c r="A418" s="67"/>
      <c r="B418" s="56"/>
      <c r="C418" s="56"/>
      <c r="D418" s="56"/>
    </row>
    <row r="419" spans="1:4" ht="13">
      <c r="A419" s="67"/>
      <c r="B419" s="56"/>
      <c r="C419" s="56"/>
      <c r="D419" s="56"/>
    </row>
    <row r="420" spans="1:4" ht="13">
      <c r="A420" s="67"/>
      <c r="B420" s="56"/>
      <c r="C420" s="56"/>
      <c r="D420" s="56"/>
    </row>
    <row r="421" spans="1:4" ht="13">
      <c r="A421" s="67"/>
      <c r="B421" s="56"/>
      <c r="C421" s="56"/>
      <c r="D421" s="56"/>
    </row>
    <row r="422" spans="1:4" ht="13">
      <c r="A422" s="67"/>
      <c r="B422" s="56"/>
      <c r="C422" s="56"/>
      <c r="D422" s="56"/>
    </row>
    <row r="423" spans="1:4" ht="13">
      <c r="A423" s="67"/>
      <c r="B423" s="56"/>
      <c r="C423" s="56"/>
      <c r="D423" s="56"/>
    </row>
    <row r="424" spans="1:4" ht="13">
      <c r="A424" s="67"/>
      <c r="B424" s="56"/>
      <c r="C424" s="56"/>
      <c r="D424" s="56"/>
    </row>
    <row r="425" spans="1:4" ht="13">
      <c r="A425" s="67"/>
      <c r="B425" s="56"/>
      <c r="C425" s="56"/>
      <c r="D425" s="56"/>
    </row>
    <row r="426" spans="1:4" ht="13">
      <c r="A426" s="67"/>
      <c r="B426" s="56"/>
      <c r="C426" s="56"/>
      <c r="D426" s="56"/>
    </row>
    <row r="427" spans="1:4" ht="13">
      <c r="A427" s="67"/>
      <c r="B427" s="56"/>
      <c r="C427" s="56"/>
      <c r="D427" s="56"/>
    </row>
    <row r="428" spans="1:4" ht="13">
      <c r="A428" s="67"/>
      <c r="B428" s="56"/>
      <c r="C428" s="56"/>
      <c r="D428" s="56"/>
    </row>
    <row r="429" spans="1:4" ht="13">
      <c r="A429" s="67"/>
      <c r="B429" s="56"/>
      <c r="C429" s="56"/>
      <c r="D429" s="56"/>
    </row>
    <row r="430" spans="1:4" ht="13">
      <c r="A430" s="67"/>
      <c r="B430" s="56"/>
      <c r="C430" s="56"/>
      <c r="D430" s="56"/>
    </row>
    <row r="431" spans="1:4" ht="13">
      <c r="A431" s="67"/>
      <c r="B431" s="56"/>
      <c r="C431" s="56"/>
      <c r="D431" s="56"/>
    </row>
    <row r="432" spans="1:4" ht="13">
      <c r="A432" s="67"/>
      <c r="B432" s="56"/>
      <c r="C432" s="56"/>
      <c r="D432" s="56"/>
    </row>
    <row r="433" spans="1:4" ht="13">
      <c r="A433" s="67"/>
      <c r="B433" s="56"/>
      <c r="C433" s="56"/>
      <c r="D433" s="56"/>
    </row>
    <row r="434" spans="1:4" ht="13">
      <c r="A434" s="67"/>
      <c r="B434" s="56"/>
      <c r="C434" s="56"/>
      <c r="D434" s="56"/>
    </row>
    <row r="435" spans="1:4" ht="13">
      <c r="A435" s="67"/>
      <c r="B435" s="56"/>
      <c r="C435" s="56"/>
      <c r="D435" s="56"/>
    </row>
    <row r="436" spans="1:4" ht="13">
      <c r="A436" s="67"/>
      <c r="B436" s="56"/>
      <c r="C436" s="56"/>
      <c r="D436" s="56"/>
    </row>
    <row r="437" spans="1:4" ht="13">
      <c r="A437" s="67"/>
      <c r="B437" s="56"/>
      <c r="C437" s="56"/>
      <c r="D437" s="56"/>
    </row>
    <row r="438" spans="1:4" ht="13">
      <c r="A438" s="67"/>
      <c r="B438" s="67"/>
      <c r="C438" s="67"/>
      <c r="D438" s="67"/>
    </row>
    <row r="439" spans="1:4" ht="13">
      <c r="A439" s="67"/>
      <c r="B439" s="67"/>
      <c r="C439" s="67"/>
      <c r="D439" s="67"/>
    </row>
    <row r="440" spans="1:4" ht="13">
      <c r="A440" s="67"/>
      <c r="B440" s="67"/>
      <c r="C440" s="67"/>
      <c r="D440" s="67"/>
    </row>
    <row r="441" spans="1:4" ht="13">
      <c r="A441" s="67"/>
      <c r="B441" s="67"/>
      <c r="C441" s="67"/>
      <c r="D441" s="67"/>
    </row>
    <row r="442" spans="1:4" ht="13">
      <c r="A442" s="67"/>
      <c r="B442" s="67"/>
      <c r="C442" s="67"/>
      <c r="D442" s="67"/>
    </row>
    <row r="443" spans="1:4" ht="13">
      <c r="A443" s="67"/>
      <c r="B443" s="67"/>
      <c r="C443" s="67"/>
      <c r="D443" s="67"/>
    </row>
    <row r="444" spans="1:4" ht="13">
      <c r="A444" s="67"/>
      <c r="B444" s="67"/>
      <c r="C444" s="67"/>
      <c r="D444" s="67"/>
    </row>
    <row r="445" spans="1:4" ht="13">
      <c r="A445" s="67"/>
      <c r="B445" s="67"/>
      <c r="C445" s="67"/>
      <c r="D445" s="67"/>
    </row>
    <row r="446" spans="1:4" ht="13">
      <c r="A446" s="67"/>
      <c r="B446" s="67"/>
      <c r="C446" s="67"/>
      <c r="D446" s="67"/>
    </row>
    <row r="447" spans="1:4" ht="13">
      <c r="A447" s="67"/>
      <c r="B447" s="67"/>
      <c r="C447" s="67"/>
      <c r="D447" s="67"/>
    </row>
    <row r="448" spans="1:4" ht="13">
      <c r="A448" s="67"/>
      <c r="B448" s="67"/>
      <c r="C448" s="67"/>
      <c r="D448" s="67"/>
    </row>
    <row r="449" spans="1:4" ht="13">
      <c r="A449" s="67"/>
      <c r="B449" s="67"/>
      <c r="C449" s="67"/>
      <c r="D449" s="67"/>
    </row>
    <row r="450" spans="1:4" ht="13">
      <c r="A450" s="67"/>
      <c r="B450" s="67"/>
      <c r="C450" s="67"/>
      <c r="D450" s="67"/>
    </row>
    <row r="451" spans="1:4" ht="13">
      <c r="A451" s="67"/>
      <c r="B451" s="67"/>
      <c r="C451" s="67"/>
      <c r="D451" s="67"/>
    </row>
    <row r="452" spans="1:4" ht="13">
      <c r="A452" s="67"/>
      <c r="B452" s="67"/>
      <c r="C452" s="67"/>
      <c r="D452" s="67"/>
    </row>
    <row r="453" spans="1:4" ht="13">
      <c r="A453" s="67"/>
      <c r="B453" s="67"/>
      <c r="C453" s="67"/>
      <c r="D453" s="67"/>
    </row>
    <row r="454" spans="1:4" ht="13">
      <c r="A454" s="67"/>
      <c r="B454" s="67"/>
      <c r="C454" s="67"/>
      <c r="D454" s="67"/>
    </row>
    <row r="455" spans="1:4" ht="13">
      <c r="A455" s="67"/>
      <c r="B455" s="67"/>
      <c r="C455" s="67"/>
      <c r="D455" s="67"/>
    </row>
    <row r="456" spans="1:4" ht="13">
      <c r="A456" s="67"/>
      <c r="B456" s="67"/>
      <c r="C456" s="67"/>
      <c r="D456" s="67"/>
    </row>
    <row r="457" spans="1:4" ht="13">
      <c r="A457" s="67"/>
      <c r="B457" s="67"/>
      <c r="C457" s="67"/>
      <c r="D457" s="67"/>
    </row>
    <row r="458" spans="1:4" ht="13">
      <c r="A458" s="67"/>
      <c r="B458" s="67"/>
      <c r="C458" s="67"/>
      <c r="D458" s="67"/>
    </row>
    <row r="459" spans="1:4" ht="13">
      <c r="A459" s="67"/>
      <c r="B459" s="67"/>
      <c r="C459" s="67"/>
      <c r="D459" s="67"/>
    </row>
    <row r="460" spans="1:4" ht="13">
      <c r="A460" s="67"/>
      <c r="B460" s="67"/>
      <c r="C460" s="67"/>
      <c r="D460" s="67"/>
    </row>
    <row r="461" spans="1:4" ht="13">
      <c r="A461" s="67"/>
      <c r="B461" s="67"/>
      <c r="C461" s="67"/>
      <c r="D461" s="67"/>
    </row>
    <row r="462" spans="1:4" ht="13">
      <c r="A462" s="67"/>
      <c r="B462" s="67"/>
      <c r="C462" s="67"/>
      <c r="D462" s="67"/>
    </row>
    <row r="463" spans="1:4" ht="13">
      <c r="A463" s="67"/>
      <c r="B463" s="67"/>
      <c r="C463" s="67"/>
      <c r="D463" s="67"/>
    </row>
    <row r="464" spans="1:4" ht="13">
      <c r="A464" s="67"/>
      <c r="B464" s="67"/>
      <c r="C464" s="67"/>
      <c r="D464" s="67"/>
    </row>
    <row r="465" spans="1:4" ht="13">
      <c r="A465" s="67"/>
      <c r="B465" s="67"/>
      <c r="C465" s="67"/>
      <c r="D465" s="67"/>
    </row>
    <row r="466" spans="1:4" ht="13">
      <c r="A466" s="67"/>
      <c r="B466" s="67"/>
      <c r="C466" s="67"/>
      <c r="D466" s="67"/>
    </row>
    <row r="467" spans="1:4" ht="13">
      <c r="A467" s="67"/>
      <c r="B467" s="67"/>
      <c r="C467" s="67"/>
      <c r="D467" s="67"/>
    </row>
    <row r="468" spans="1:4" ht="13">
      <c r="A468" s="67"/>
      <c r="B468" s="67"/>
      <c r="C468" s="67"/>
      <c r="D468" s="67"/>
    </row>
    <row r="469" spans="1:4" ht="13">
      <c r="A469" s="67"/>
      <c r="B469" s="67"/>
      <c r="C469" s="67"/>
      <c r="D469" s="67"/>
    </row>
    <row r="470" spans="1:4" ht="13">
      <c r="A470" s="67"/>
      <c r="B470" s="67"/>
      <c r="C470" s="67"/>
      <c r="D470" s="67"/>
    </row>
    <row r="471" spans="1:4" ht="13">
      <c r="A471" s="67"/>
      <c r="B471" s="67"/>
      <c r="C471" s="67"/>
      <c r="D471" s="67"/>
    </row>
    <row r="472" spans="1:4" ht="13">
      <c r="A472" s="67"/>
      <c r="B472" s="67"/>
      <c r="C472" s="67"/>
      <c r="D472" s="67"/>
    </row>
    <row r="473" spans="1:4" ht="13">
      <c r="A473" s="67"/>
      <c r="B473" s="67"/>
      <c r="C473" s="67"/>
      <c r="D473" s="67"/>
    </row>
    <row r="474" spans="1:4" ht="13">
      <c r="A474" s="67"/>
      <c r="B474" s="67"/>
      <c r="C474" s="67"/>
      <c r="D474" s="67"/>
    </row>
    <row r="475" spans="1:4" ht="13">
      <c r="A475" s="67"/>
      <c r="B475" s="67"/>
      <c r="C475" s="67"/>
      <c r="D475" s="67"/>
    </row>
    <row r="476" spans="1:4" ht="13">
      <c r="A476" s="67"/>
      <c r="B476" s="67"/>
      <c r="C476" s="67"/>
      <c r="D476" s="67"/>
    </row>
    <row r="477" spans="1:4" ht="13">
      <c r="A477" s="67"/>
      <c r="B477" s="67"/>
      <c r="C477" s="67"/>
      <c r="D477" s="67"/>
    </row>
    <row r="478" spans="1:4" ht="13">
      <c r="A478" s="67"/>
      <c r="B478" s="67"/>
      <c r="C478" s="67"/>
      <c r="D478" s="67"/>
    </row>
    <row r="479" spans="1:4" ht="13">
      <c r="A479" s="67"/>
      <c r="B479" s="67"/>
      <c r="C479" s="67"/>
      <c r="D479" s="67"/>
    </row>
    <row r="480" spans="1:4" ht="13">
      <c r="A480" s="67"/>
      <c r="B480" s="67"/>
      <c r="C480" s="67"/>
      <c r="D480" s="67"/>
    </row>
    <row r="481" spans="1:4" ht="13">
      <c r="A481" s="67"/>
      <c r="B481" s="67"/>
      <c r="C481" s="67"/>
      <c r="D481" s="67"/>
    </row>
    <row r="482" spans="1:4" ht="13">
      <c r="A482" s="67"/>
      <c r="B482" s="67"/>
      <c r="C482" s="67"/>
      <c r="D482" s="67"/>
    </row>
    <row r="483" spans="1:4" ht="13">
      <c r="A483" s="67"/>
      <c r="B483" s="67"/>
      <c r="C483" s="67"/>
      <c r="D483" s="67"/>
    </row>
    <row r="484" spans="1:4" ht="13">
      <c r="A484" s="67"/>
      <c r="B484" s="67"/>
      <c r="C484" s="67"/>
      <c r="D484" s="67"/>
    </row>
    <row r="485" spans="1:4" ht="13">
      <c r="A485" s="67"/>
      <c r="B485" s="67"/>
      <c r="C485" s="67"/>
      <c r="D485" s="67"/>
    </row>
    <row r="486" spans="1:4" ht="13">
      <c r="A486" s="67"/>
      <c r="B486" s="67"/>
      <c r="C486" s="67"/>
      <c r="D486" s="67"/>
    </row>
    <row r="487" spans="1:4" ht="13">
      <c r="A487" s="67"/>
      <c r="B487" s="67"/>
      <c r="C487" s="67"/>
      <c r="D487" s="67"/>
    </row>
    <row r="488" spans="1:4" ht="13">
      <c r="A488" s="67"/>
      <c r="B488" s="67"/>
      <c r="C488" s="67"/>
      <c r="D488" s="67"/>
    </row>
    <row r="489" spans="1:4" ht="13">
      <c r="A489" s="67"/>
      <c r="B489" s="67"/>
      <c r="C489" s="67"/>
      <c r="D489" s="67"/>
    </row>
    <row r="490" spans="1:4" ht="13">
      <c r="A490" s="67"/>
      <c r="B490" s="67"/>
      <c r="C490" s="67"/>
      <c r="D490" s="67"/>
    </row>
    <row r="491" spans="1:4" ht="13">
      <c r="A491" s="67"/>
      <c r="B491" s="67"/>
      <c r="C491" s="67"/>
      <c r="D491" s="67"/>
    </row>
    <row r="492" spans="1:4" ht="13">
      <c r="A492" s="67"/>
      <c r="B492" s="67"/>
      <c r="C492" s="67"/>
      <c r="D492" s="67"/>
    </row>
    <row r="493" spans="1:4" ht="13">
      <c r="A493" s="67"/>
      <c r="B493" s="67"/>
      <c r="C493" s="67"/>
      <c r="D493" s="67"/>
    </row>
    <row r="494" spans="1:4" ht="13">
      <c r="A494" s="67"/>
      <c r="B494" s="67"/>
      <c r="C494" s="67"/>
      <c r="D494" s="67"/>
    </row>
    <row r="495" spans="1:4" ht="13">
      <c r="A495" s="67"/>
      <c r="B495" s="67"/>
      <c r="C495" s="67"/>
      <c r="D495" s="67"/>
    </row>
    <row r="496" spans="1:4" ht="13">
      <c r="A496" s="67"/>
      <c r="B496" s="67"/>
      <c r="C496" s="67"/>
      <c r="D496" s="67"/>
    </row>
    <row r="497" spans="1:4" ht="13">
      <c r="A497" s="67"/>
      <c r="B497" s="67"/>
      <c r="C497" s="67"/>
      <c r="D497" s="67"/>
    </row>
    <row r="498" spans="1:4" ht="13">
      <c r="A498" s="67"/>
      <c r="B498" s="67"/>
      <c r="C498" s="67"/>
      <c r="D498" s="67"/>
    </row>
    <row r="499" spans="1:4" ht="13">
      <c r="A499" s="67"/>
      <c r="B499" s="67"/>
      <c r="C499" s="67"/>
      <c r="D499" s="67"/>
    </row>
    <row r="500" spans="1:4" ht="13">
      <c r="A500" s="67"/>
      <c r="B500" s="67"/>
      <c r="C500" s="67"/>
      <c r="D500" s="67"/>
    </row>
    <row r="501" spans="1:4" ht="13">
      <c r="A501" s="67"/>
      <c r="B501" s="67"/>
      <c r="C501" s="67"/>
      <c r="D501" s="67"/>
    </row>
    <row r="502" spans="1:4" ht="13">
      <c r="A502" s="67"/>
      <c r="B502" s="67"/>
      <c r="C502" s="67"/>
      <c r="D502" s="67"/>
    </row>
    <row r="503" spans="1:4" ht="13">
      <c r="A503" s="67"/>
      <c r="B503" s="67"/>
      <c r="C503" s="67"/>
      <c r="D503" s="67"/>
    </row>
    <row r="504" spans="1:4" ht="13">
      <c r="A504" s="67"/>
      <c r="B504" s="67"/>
      <c r="C504" s="67"/>
      <c r="D504" s="67"/>
    </row>
    <row r="505" spans="1:4" ht="13">
      <c r="A505" s="67"/>
      <c r="B505" s="67"/>
      <c r="C505" s="67"/>
      <c r="D505" s="67"/>
    </row>
    <row r="506" spans="1:4" ht="13">
      <c r="A506" s="67"/>
      <c r="B506" s="67"/>
      <c r="C506" s="67"/>
      <c r="D506" s="67"/>
    </row>
    <row r="507" spans="1:4" ht="13">
      <c r="A507" s="67"/>
      <c r="B507" s="67"/>
      <c r="C507" s="67"/>
      <c r="D507" s="67"/>
    </row>
    <row r="508" spans="1:4" ht="13">
      <c r="A508" s="67"/>
      <c r="B508" s="67"/>
      <c r="C508" s="67"/>
      <c r="D508" s="67"/>
    </row>
    <row r="509" spans="1:4" ht="13">
      <c r="A509" s="67"/>
      <c r="B509" s="67"/>
      <c r="C509" s="67"/>
      <c r="D509" s="67"/>
    </row>
    <row r="510" spans="1:4" ht="13">
      <c r="A510" s="67"/>
      <c r="B510" s="67"/>
      <c r="C510" s="67"/>
      <c r="D510" s="67"/>
    </row>
    <row r="511" spans="1:4" ht="13">
      <c r="A511" s="67"/>
      <c r="B511" s="67"/>
      <c r="C511" s="67"/>
      <c r="D511" s="67"/>
    </row>
    <row r="512" spans="1:4" ht="13">
      <c r="A512" s="67"/>
      <c r="B512" s="67"/>
      <c r="C512" s="67"/>
      <c r="D512" s="67"/>
    </row>
    <row r="513" spans="1:4" ht="13">
      <c r="A513" s="67"/>
      <c r="B513" s="67"/>
      <c r="C513" s="67"/>
      <c r="D513" s="67"/>
    </row>
    <row r="514" spans="1:4" ht="13">
      <c r="A514" s="67"/>
      <c r="B514" s="67"/>
      <c r="C514" s="67"/>
      <c r="D514" s="67"/>
    </row>
    <row r="515" spans="1:4" ht="13">
      <c r="A515" s="67"/>
      <c r="B515" s="67"/>
      <c r="C515" s="67"/>
      <c r="D515" s="67"/>
    </row>
    <row r="516" spans="1:4" ht="13">
      <c r="A516" s="67"/>
      <c r="B516" s="67"/>
      <c r="C516" s="67"/>
      <c r="D516" s="67"/>
    </row>
    <row r="517" spans="1:4" ht="13">
      <c r="A517" s="67"/>
      <c r="B517" s="67"/>
      <c r="C517" s="67"/>
      <c r="D517" s="67"/>
    </row>
    <row r="518" spans="1:4" ht="13">
      <c r="A518" s="67"/>
      <c r="B518" s="67"/>
      <c r="C518" s="67"/>
      <c r="D518" s="67"/>
    </row>
    <row r="519" spans="1:4" ht="13">
      <c r="A519" s="67"/>
      <c r="B519" s="67"/>
      <c r="C519" s="67"/>
      <c r="D519" s="67"/>
    </row>
    <row r="520" spans="1:4" ht="13">
      <c r="A520" s="67"/>
      <c r="B520" s="67"/>
      <c r="C520" s="67"/>
      <c r="D520" s="67"/>
    </row>
    <row r="521" spans="1:4" ht="13">
      <c r="A521" s="67"/>
      <c r="B521" s="67"/>
      <c r="C521" s="67"/>
      <c r="D521" s="67"/>
    </row>
    <row r="522" spans="1:4" ht="13">
      <c r="A522" s="67"/>
      <c r="B522" s="67"/>
      <c r="C522" s="67"/>
      <c r="D522" s="67"/>
    </row>
    <row r="523" spans="1:4" ht="13">
      <c r="A523" s="67"/>
      <c r="B523" s="67"/>
      <c r="C523" s="67"/>
      <c r="D523" s="67"/>
    </row>
    <row r="524" spans="1:4" ht="13">
      <c r="A524" s="67"/>
      <c r="B524" s="67"/>
      <c r="C524" s="67"/>
      <c r="D524" s="67"/>
    </row>
    <row r="525" spans="1:4" ht="13">
      <c r="A525" s="67"/>
      <c r="B525" s="67"/>
      <c r="C525" s="67"/>
      <c r="D525" s="67"/>
    </row>
    <row r="526" spans="1:4" ht="13">
      <c r="A526" s="67"/>
      <c r="B526" s="67"/>
      <c r="C526" s="67"/>
      <c r="D526" s="67"/>
    </row>
    <row r="527" spans="1:4" ht="13">
      <c r="A527" s="67"/>
      <c r="B527" s="67"/>
      <c r="C527" s="67"/>
      <c r="D527" s="67"/>
    </row>
    <row r="528" spans="1:4" ht="13">
      <c r="A528" s="67"/>
      <c r="B528" s="67"/>
      <c r="C528" s="67"/>
      <c r="D528" s="67"/>
    </row>
    <row r="529" spans="1:4" ht="13">
      <c r="A529" s="67"/>
      <c r="B529" s="67"/>
      <c r="C529" s="67"/>
      <c r="D529" s="67"/>
    </row>
    <row r="530" spans="1:4" ht="13">
      <c r="A530" s="67"/>
      <c r="B530" s="67"/>
      <c r="C530" s="67"/>
      <c r="D530" s="67"/>
    </row>
    <row r="531" spans="1:4" ht="13">
      <c r="A531" s="67"/>
      <c r="B531" s="67"/>
      <c r="C531" s="67"/>
      <c r="D531" s="67"/>
    </row>
    <row r="532" spans="1:4" ht="13">
      <c r="A532" s="67"/>
      <c r="B532" s="67"/>
      <c r="C532" s="67"/>
      <c r="D532" s="67"/>
    </row>
    <row r="533" spans="1:4" ht="13">
      <c r="A533" s="67"/>
      <c r="B533" s="67"/>
      <c r="C533" s="67"/>
      <c r="D533" s="67"/>
    </row>
    <row r="534" spans="1:4" ht="13">
      <c r="A534" s="67"/>
      <c r="B534" s="67"/>
      <c r="C534" s="67"/>
      <c r="D534" s="67"/>
    </row>
    <row r="535" spans="1:4" ht="13">
      <c r="A535" s="67"/>
      <c r="B535" s="67"/>
      <c r="C535" s="67"/>
      <c r="D535" s="67"/>
    </row>
    <row r="536" spans="1:4" ht="13">
      <c r="A536" s="67"/>
      <c r="B536" s="67"/>
      <c r="C536" s="67"/>
      <c r="D536" s="67"/>
    </row>
    <row r="537" spans="1:4" ht="13">
      <c r="A537" s="67"/>
      <c r="B537" s="67"/>
      <c r="C537" s="67"/>
      <c r="D537" s="67"/>
    </row>
    <row r="538" spans="1:4" ht="13">
      <c r="A538" s="67"/>
      <c r="B538" s="67"/>
      <c r="C538" s="67"/>
      <c r="D538" s="67"/>
    </row>
    <row r="539" spans="1:4" ht="13">
      <c r="A539" s="67"/>
      <c r="B539" s="67"/>
      <c r="C539" s="67"/>
      <c r="D539" s="67"/>
    </row>
    <row r="540" spans="1:4" ht="13">
      <c r="A540" s="67"/>
      <c r="B540" s="67"/>
      <c r="C540" s="67"/>
      <c r="D540" s="67"/>
    </row>
    <row r="541" spans="1:4" ht="13">
      <c r="A541" s="67"/>
      <c r="B541" s="67"/>
      <c r="C541" s="67"/>
      <c r="D541" s="67"/>
    </row>
    <row r="542" spans="1:4" ht="13">
      <c r="A542" s="67"/>
      <c r="B542" s="67"/>
      <c r="C542" s="67"/>
      <c r="D542" s="67"/>
    </row>
    <row r="543" spans="1:4" ht="13">
      <c r="A543" s="67"/>
      <c r="B543" s="67"/>
      <c r="C543" s="67"/>
      <c r="D543" s="67"/>
    </row>
    <row r="544" spans="1:4" ht="13">
      <c r="A544" s="67"/>
      <c r="B544" s="67"/>
      <c r="C544" s="67"/>
      <c r="D544" s="67"/>
    </row>
    <row r="545" spans="1:4" ht="13">
      <c r="A545" s="67"/>
      <c r="B545" s="67"/>
      <c r="C545" s="67"/>
      <c r="D545" s="67"/>
    </row>
    <row r="546" spans="1:4" ht="13">
      <c r="A546" s="67"/>
      <c r="B546" s="67"/>
      <c r="C546" s="67"/>
      <c r="D546" s="67"/>
    </row>
    <row r="547" spans="1:4" ht="13">
      <c r="A547" s="67"/>
      <c r="B547" s="67"/>
      <c r="C547" s="67"/>
      <c r="D547" s="67"/>
    </row>
    <row r="548" spans="1:4" ht="13">
      <c r="A548" s="67"/>
      <c r="B548" s="67"/>
      <c r="C548" s="67"/>
      <c r="D548" s="67"/>
    </row>
    <row r="549" spans="1:4" ht="13">
      <c r="A549" s="67"/>
      <c r="B549" s="67"/>
      <c r="C549" s="67"/>
      <c r="D549" s="67"/>
    </row>
    <row r="550" spans="1:4" ht="13">
      <c r="A550" s="67"/>
      <c r="B550" s="67"/>
      <c r="C550" s="67"/>
      <c r="D550" s="67"/>
    </row>
    <row r="551" spans="1:4" ht="13">
      <c r="A551" s="67"/>
      <c r="B551" s="67"/>
      <c r="C551" s="67"/>
      <c r="D551" s="67"/>
    </row>
    <row r="552" spans="1:4" ht="13">
      <c r="A552" s="67"/>
      <c r="B552" s="67"/>
      <c r="C552" s="67"/>
      <c r="D552" s="67"/>
    </row>
    <row r="553" spans="1:4" ht="13">
      <c r="A553" s="67"/>
      <c r="B553" s="67"/>
      <c r="C553" s="67"/>
      <c r="D553" s="67"/>
    </row>
    <row r="554" spans="1:4" ht="13">
      <c r="A554" s="67"/>
      <c r="B554" s="67"/>
      <c r="C554" s="67"/>
      <c r="D554" s="67"/>
    </row>
    <row r="555" spans="1:4" ht="13">
      <c r="A555" s="67"/>
      <c r="B555" s="67"/>
      <c r="C555" s="67"/>
      <c r="D555" s="67"/>
    </row>
    <row r="556" spans="1:4" ht="13">
      <c r="A556" s="67"/>
      <c r="B556" s="67"/>
      <c r="C556" s="67"/>
      <c r="D556" s="67"/>
    </row>
    <row r="557" spans="1:4" ht="13">
      <c r="A557" s="67"/>
      <c r="B557" s="67"/>
      <c r="C557" s="67"/>
      <c r="D557" s="67"/>
    </row>
    <row r="558" spans="1:4" ht="13">
      <c r="A558" s="67"/>
      <c r="B558" s="67"/>
      <c r="C558" s="67"/>
      <c r="D558" s="67"/>
    </row>
    <row r="559" spans="1:4" ht="13">
      <c r="A559" s="67"/>
      <c r="B559" s="67"/>
      <c r="C559" s="67"/>
      <c r="D559" s="67"/>
    </row>
    <row r="560" spans="1:4" ht="13">
      <c r="A560" s="67"/>
      <c r="B560" s="67"/>
      <c r="C560" s="67"/>
      <c r="D560" s="67"/>
    </row>
    <row r="561" spans="1:4" ht="13">
      <c r="A561" s="67"/>
      <c r="B561" s="67"/>
      <c r="C561" s="67"/>
      <c r="D561" s="67"/>
    </row>
    <row r="562" spans="1:4" ht="13">
      <c r="A562" s="67"/>
      <c r="B562" s="67"/>
      <c r="C562" s="67"/>
      <c r="D562" s="67"/>
    </row>
    <row r="563" spans="1:4" ht="13">
      <c r="A563" s="67"/>
      <c r="B563" s="67"/>
      <c r="C563" s="67"/>
      <c r="D563" s="67"/>
    </row>
    <row r="564" spans="1:4" ht="13">
      <c r="A564" s="67"/>
      <c r="B564" s="67"/>
      <c r="C564" s="67"/>
      <c r="D564" s="67"/>
    </row>
    <row r="565" spans="1:4" ht="13">
      <c r="A565" s="67"/>
      <c r="B565" s="67"/>
      <c r="C565" s="67"/>
      <c r="D565" s="67"/>
    </row>
    <row r="566" spans="1:4" ht="13">
      <c r="A566" s="67"/>
      <c r="B566" s="67"/>
      <c r="C566" s="67"/>
      <c r="D566" s="67"/>
    </row>
    <row r="567" spans="1:4" ht="13">
      <c r="A567" s="67"/>
      <c r="B567" s="67"/>
      <c r="C567" s="67"/>
      <c r="D567" s="67"/>
    </row>
    <row r="568" spans="1:4" ht="13">
      <c r="A568" s="67"/>
      <c r="B568" s="67"/>
      <c r="C568" s="67"/>
      <c r="D568" s="67"/>
    </row>
    <row r="569" spans="1:4" ht="13">
      <c r="A569" s="67"/>
      <c r="B569" s="67"/>
      <c r="C569" s="67"/>
      <c r="D569" s="67"/>
    </row>
    <row r="570" spans="1:4" ht="13">
      <c r="A570" s="67"/>
      <c r="B570" s="67"/>
      <c r="C570" s="67"/>
      <c r="D570" s="67"/>
    </row>
    <row r="571" spans="1:4" ht="13">
      <c r="A571" s="67"/>
      <c r="B571" s="67"/>
      <c r="C571" s="67"/>
      <c r="D571" s="67"/>
    </row>
    <row r="572" spans="1:4" ht="13">
      <c r="A572" s="67"/>
      <c r="B572" s="67"/>
      <c r="C572" s="67"/>
      <c r="D572" s="67"/>
    </row>
    <row r="573" spans="1:4" ht="13">
      <c r="A573" s="67"/>
      <c r="B573" s="67"/>
      <c r="C573" s="67"/>
      <c r="D573" s="67"/>
    </row>
    <row r="574" spans="1:4" ht="13">
      <c r="A574" s="67"/>
      <c r="B574" s="67"/>
      <c r="C574" s="67"/>
      <c r="D574" s="67"/>
    </row>
    <row r="575" spans="1:4" ht="13">
      <c r="A575" s="67"/>
      <c r="B575" s="67"/>
      <c r="C575" s="67"/>
      <c r="D575" s="67"/>
    </row>
    <row r="576" spans="1:4" ht="13">
      <c r="A576" s="67"/>
      <c r="B576" s="67"/>
      <c r="C576" s="67"/>
      <c r="D576" s="67"/>
    </row>
    <row r="577" spans="1:4" ht="13">
      <c r="A577" s="67"/>
      <c r="B577" s="67"/>
      <c r="C577" s="67"/>
      <c r="D577" s="67"/>
    </row>
    <row r="578" spans="1:4" ht="13">
      <c r="A578" s="67"/>
      <c r="B578" s="67"/>
      <c r="C578" s="67"/>
      <c r="D578" s="67"/>
    </row>
    <row r="579" spans="1:4" ht="13">
      <c r="A579" s="67"/>
      <c r="B579" s="67"/>
      <c r="C579" s="67"/>
      <c r="D579" s="67"/>
    </row>
    <row r="580" spans="1:4" ht="13">
      <c r="A580" s="67"/>
      <c r="B580" s="67"/>
      <c r="C580" s="67"/>
      <c r="D580" s="67"/>
    </row>
    <row r="581" spans="1:4" ht="13">
      <c r="A581" s="67"/>
      <c r="B581" s="67"/>
      <c r="C581" s="67"/>
      <c r="D581" s="67"/>
    </row>
    <row r="582" spans="1:4" ht="13">
      <c r="A582" s="67"/>
      <c r="B582" s="67"/>
      <c r="C582" s="67"/>
      <c r="D582" s="67"/>
    </row>
    <row r="583" spans="1:4" ht="13">
      <c r="A583" s="67"/>
      <c r="B583" s="67"/>
      <c r="C583" s="67"/>
      <c r="D583" s="67"/>
    </row>
    <row r="584" spans="1:4" ht="13">
      <c r="A584" s="67"/>
      <c r="B584" s="67"/>
      <c r="C584" s="67"/>
      <c r="D584" s="67"/>
    </row>
    <row r="585" spans="1:4" ht="13">
      <c r="A585" s="67"/>
      <c r="B585" s="67"/>
      <c r="C585" s="67"/>
      <c r="D585" s="67"/>
    </row>
    <row r="586" spans="1:4" ht="13">
      <c r="A586" s="67"/>
      <c r="B586" s="67"/>
      <c r="C586" s="67"/>
      <c r="D586" s="67"/>
    </row>
    <row r="587" spans="1:4" ht="13">
      <c r="A587" s="67"/>
      <c r="B587" s="67"/>
      <c r="C587" s="67"/>
      <c r="D587" s="67"/>
    </row>
    <row r="588" spans="1:4" ht="13">
      <c r="A588" s="67"/>
      <c r="B588" s="67"/>
      <c r="C588" s="67"/>
      <c r="D588" s="67"/>
    </row>
    <row r="589" spans="1:4" ht="13">
      <c r="A589" s="67"/>
      <c r="B589" s="67"/>
      <c r="C589" s="67"/>
      <c r="D589" s="67"/>
    </row>
    <row r="590" spans="1:4" ht="13">
      <c r="A590" s="67"/>
      <c r="B590" s="67"/>
      <c r="C590" s="67"/>
      <c r="D590" s="67"/>
    </row>
    <row r="591" spans="1:4" ht="13">
      <c r="A591" s="67"/>
      <c r="B591" s="67"/>
      <c r="C591" s="67"/>
      <c r="D591" s="67"/>
    </row>
    <row r="592" spans="1:4" ht="13">
      <c r="A592" s="67"/>
      <c r="B592" s="67"/>
      <c r="C592" s="67"/>
      <c r="D592" s="67"/>
    </row>
    <row r="593" spans="1:4" ht="13">
      <c r="A593" s="67"/>
      <c r="B593" s="67"/>
      <c r="C593" s="67"/>
      <c r="D593" s="67"/>
    </row>
    <row r="594" spans="1:4" ht="13">
      <c r="A594" s="67"/>
      <c r="B594" s="67"/>
      <c r="C594" s="67"/>
      <c r="D594" s="67"/>
    </row>
    <row r="595" spans="1:4" ht="13">
      <c r="A595" s="67"/>
      <c r="B595" s="67"/>
      <c r="C595" s="67"/>
      <c r="D595" s="67"/>
    </row>
    <row r="596" spans="1:4" ht="13">
      <c r="A596" s="67"/>
      <c r="B596" s="67"/>
      <c r="C596" s="67"/>
      <c r="D596" s="67"/>
    </row>
    <row r="597" spans="1:4" ht="13">
      <c r="A597" s="67"/>
      <c r="B597" s="67"/>
      <c r="C597" s="67"/>
      <c r="D597" s="67"/>
    </row>
    <row r="598" spans="1:4" ht="13">
      <c r="A598" s="67"/>
      <c r="B598" s="67"/>
      <c r="C598" s="67"/>
      <c r="D598" s="67"/>
    </row>
    <row r="599" spans="1:4" ht="13">
      <c r="A599" s="67"/>
      <c r="B599" s="67"/>
      <c r="C599" s="67"/>
      <c r="D599" s="67"/>
    </row>
    <row r="600" spans="1:4" ht="13">
      <c r="A600" s="67"/>
      <c r="B600" s="67"/>
      <c r="C600" s="67"/>
      <c r="D600" s="67"/>
    </row>
    <row r="601" spans="1:4" ht="13">
      <c r="A601" s="67"/>
      <c r="B601" s="67"/>
      <c r="C601" s="67"/>
      <c r="D601" s="67"/>
    </row>
    <row r="602" spans="1:4" ht="13">
      <c r="A602" s="67"/>
      <c r="B602" s="67"/>
      <c r="C602" s="67"/>
      <c r="D602" s="67"/>
    </row>
    <row r="603" spans="1:4" ht="13">
      <c r="A603" s="67"/>
      <c r="B603" s="67"/>
      <c r="C603" s="67"/>
      <c r="D603" s="67"/>
    </row>
    <row r="604" spans="1:4" ht="13">
      <c r="A604" s="67"/>
      <c r="B604" s="67"/>
      <c r="C604" s="67"/>
      <c r="D604" s="67"/>
    </row>
    <row r="605" spans="1:4" ht="13">
      <c r="A605" s="67"/>
      <c r="B605" s="67"/>
      <c r="C605" s="67"/>
      <c r="D605" s="67"/>
    </row>
    <row r="606" spans="1:4" ht="13">
      <c r="A606" s="67"/>
      <c r="B606" s="67"/>
      <c r="C606" s="67"/>
      <c r="D606" s="67"/>
    </row>
    <row r="607" spans="1:4" ht="13">
      <c r="A607" s="67"/>
      <c r="B607" s="67"/>
      <c r="C607" s="67"/>
      <c r="D607" s="67"/>
    </row>
    <row r="608" spans="1:4" ht="13">
      <c r="A608" s="67"/>
      <c r="B608" s="67"/>
      <c r="C608" s="67"/>
      <c r="D608" s="67"/>
    </row>
    <row r="609" spans="1:4" ht="13">
      <c r="A609" s="67"/>
      <c r="B609" s="67"/>
      <c r="C609" s="67"/>
      <c r="D609" s="67"/>
    </row>
    <row r="610" spans="1:4" ht="13">
      <c r="A610" s="67"/>
      <c r="B610" s="67"/>
      <c r="C610" s="67"/>
      <c r="D610" s="67"/>
    </row>
    <row r="611" spans="1:4" ht="13">
      <c r="A611" s="67"/>
      <c r="B611" s="67"/>
      <c r="C611" s="67"/>
      <c r="D611" s="67"/>
    </row>
    <row r="612" spans="1:4" ht="13">
      <c r="A612" s="67"/>
      <c r="B612" s="67"/>
      <c r="C612" s="67"/>
      <c r="D612" s="67"/>
    </row>
    <row r="613" spans="1:4" ht="13">
      <c r="A613" s="67"/>
      <c r="B613" s="67"/>
      <c r="C613" s="67"/>
      <c r="D613" s="67"/>
    </row>
    <row r="614" spans="1:4" ht="13">
      <c r="A614" s="67"/>
      <c r="B614" s="67"/>
      <c r="C614" s="67"/>
      <c r="D614" s="67"/>
    </row>
    <row r="615" spans="1:4" ht="13">
      <c r="A615" s="67"/>
      <c r="B615" s="67"/>
      <c r="C615" s="67"/>
      <c r="D615" s="67"/>
    </row>
    <row r="616" spans="1:4" ht="13">
      <c r="A616" s="67"/>
      <c r="B616" s="67"/>
      <c r="C616" s="67"/>
      <c r="D616" s="67"/>
    </row>
    <row r="617" spans="1:4" ht="13">
      <c r="A617" s="67"/>
      <c r="B617" s="67"/>
      <c r="C617" s="67"/>
      <c r="D617" s="67"/>
    </row>
    <row r="618" spans="1:4" ht="13">
      <c r="A618" s="67"/>
      <c r="B618" s="67"/>
      <c r="C618" s="67"/>
      <c r="D618" s="67"/>
    </row>
    <row r="619" spans="1:4" ht="13">
      <c r="A619" s="67"/>
      <c r="B619" s="67"/>
      <c r="C619" s="67"/>
      <c r="D619" s="67"/>
    </row>
    <row r="620" spans="1:4" ht="13">
      <c r="A620" s="67"/>
      <c r="B620" s="67"/>
      <c r="C620" s="67"/>
      <c r="D620" s="67"/>
    </row>
    <row r="621" spans="1:4" ht="13">
      <c r="A621" s="67"/>
      <c r="B621" s="67"/>
      <c r="C621" s="67"/>
      <c r="D621" s="67"/>
    </row>
    <row r="622" spans="1:4" ht="13">
      <c r="A622" s="67"/>
      <c r="B622" s="67"/>
      <c r="C622" s="67"/>
      <c r="D622" s="67"/>
    </row>
    <row r="623" spans="1:4" ht="13">
      <c r="A623" s="67"/>
      <c r="B623" s="67"/>
      <c r="C623" s="67"/>
      <c r="D623" s="67"/>
    </row>
    <row r="624" spans="1:4" ht="13">
      <c r="A624" s="67"/>
      <c r="B624" s="67"/>
      <c r="C624" s="67"/>
      <c r="D624" s="67"/>
    </row>
    <row r="625" spans="1:4" ht="13">
      <c r="A625" s="67"/>
      <c r="B625" s="67"/>
      <c r="C625" s="67"/>
      <c r="D625" s="67"/>
    </row>
    <row r="626" spans="1:4" ht="13">
      <c r="A626" s="67"/>
      <c r="B626" s="67"/>
      <c r="C626" s="67"/>
      <c r="D626" s="67"/>
    </row>
    <row r="627" spans="1:4" ht="13">
      <c r="A627" s="67"/>
      <c r="B627" s="67"/>
      <c r="C627" s="67"/>
      <c r="D627" s="67"/>
    </row>
    <row r="628" spans="1:4" ht="13">
      <c r="A628" s="67"/>
      <c r="B628" s="67"/>
      <c r="C628" s="67"/>
      <c r="D628" s="67"/>
    </row>
    <row r="629" spans="1:4" ht="13">
      <c r="A629" s="67"/>
      <c r="B629" s="67"/>
      <c r="C629" s="67"/>
      <c r="D629" s="67"/>
    </row>
    <row r="630" spans="1:4" ht="13">
      <c r="A630" s="67"/>
      <c r="B630" s="67"/>
      <c r="C630" s="67"/>
      <c r="D630" s="67"/>
    </row>
    <row r="631" spans="1:4" ht="13">
      <c r="A631" s="67"/>
      <c r="B631" s="67"/>
      <c r="C631" s="67"/>
      <c r="D631" s="67"/>
    </row>
    <row r="632" spans="1:4" ht="13">
      <c r="A632" s="67"/>
      <c r="B632" s="67"/>
      <c r="C632" s="67"/>
      <c r="D632" s="67"/>
    </row>
    <row r="633" spans="1:4" ht="13">
      <c r="A633" s="67"/>
      <c r="B633" s="67"/>
      <c r="C633" s="67"/>
      <c r="D633" s="67"/>
    </row>
    <row r="634" spans="1:4" ht="13">
      <c r="A634" s="67"/>
      <c r="B634" s="67"/>
      <c r="C634" s="67"/>
      <c r="D634" s="67"/>
    </row>
    <row r="635" spans="1:4" ht="13">
      <c r="A635" s="67"/>
      <c r="B635" s="67"/>
      <c r="C635" s="67"/>
      <c r="D635" s="67"/>
    </row>
    <row r="636" spans="1:4" ht="13">
      <c r="A636" s="67"/>
      <c r="B636" s="67"/>
      <c r="C636" s="67"/>
      <c r="D636" s="67"/>
    </row>
    <row r="637" spans="1:4" ht="13">
      <c r="A637" s="67"/>
      <c r="B637" s="67"/>
      <c r="C637" s="67"/>
      <c r="D637" s="67"/>
    </row>
    <row r="638" spans="1:4" ht="13">
      <c r="A638" s="67"/>
      <c r="B638" s="67"/>
      <c r="C638" s="67"/>
      <c r="D638" s="67"/>
    </row>
    <row r="639" spans="1:4" ht="13">
      <c r="A639" s="67"/>
      <c r="B639" s="67"/>
      <c r="C639" s="67"/>
      <c r="D639" s="67"/>
    </row>
    <row r="640" spans="1:4" ht="13">
      <c r="A640" s="67"/>
      <c r="B640" s="67"/>
      <c r="C640" s="67"/>
      <c r="D640" s="67"/>
    </row>
    <row r="641" spans="1:4" ht="13">
      <c r="A641" s="67"/>
      <c r="B641" s="67"/>
      <c r="C641" s="67"/>
      <c r="D641" s="67"/>
    </row>
    <row r="642" spans="1:4" ht="13">
      <c r="A642" s="67"/>
      <c r="B642" s="67"/>
      <c r="C642" s="67"/>
      <c r="D642" s="67"/>
    </row>
    <row r="643" spans="1:4" ht="13">
      <c r="A643" s="67"/>
      <c r="B643" s="67"/>
      <c r="C643" s="67"/>
      <c r="D643" s="67"/>
    </row>
    <row r="644" spans="1:4" ht="13">
      <c r="A644" s="67"/>
      <c r="B644" s="67"/>
      <c r="C644" s="67"/>
      <c r="D644" s="67"/>
    </row>
    <row r="645" spans="1:4" ht="13">
      <c r="A645" s="67"/>
      <c r="B645" s="67"/>
      <c r="C645" s="67"/>
      <c r="D645" s="67"/>
    </row>
    <row r="646" spans="1:4" ht="13">
      <c r="A646" s="67"/>
      <c r="B646" s="67"/>
      <c r="C646" s="67"/>
      <c r="D646" s="67"/>
    </row>
    <row r="647" spans="1:4" ht="13">
      <c r="A647" s="67"/>
      <c r="B647" s="67"/>
      <c r="C647" s="67"/>
      <c r="D647" s="67"/>
    </row>
    <row r="648" spans="1:4" ht="13">
      <c r="A648" s="67"/>
      <c r="B648" s="67"/>
      <c r="C648" s="67"/>
      <c r="D648" s="67"/>
    </row>
    <row r="649" spans="1:4" ht="13">
      <c r="A649" s="67"/>
      <c r="B649" s="67"/>
      <c r="C649" s="67"/>
      <c r="D649" s="67"/>
    </row>
    <row r="650" spans="1:4" ht="13">
      <c r="A650" s="67"/>
      <c r="B650" s="67"/>
      <c r="C650" s="67"/>
      <c r="D650" s="67"/>
    </row>
    <row r="651" spans="1:4" ht="13">
      <c r="A651" s="67"/>
      <c r="B651" s="67"/>
      <c r="C651" s="67"/>
      <c r="D651" s="67"/>
    </row>
    <row r="652" spans="1:4" ht="13">
      <c r="A652" s="67"/>
      <c r="B652" s="67"/>
      <c r="C652" s="67"/>
      <c r="D652" s="67"/>
    </row>
    <row r="653" spans="1:4" ht="13">
      <c r="A653" s="67"/>
      <c r="B653" s="67"/>
      <c r="C653" s="67"/>
      <c r="D653" s="67"/>
    </row>
    <row r="654" spans="1:4" ht="13">
      <c r="A654" s="67"/>
      <c r="B654" s="67"/>
      <c r="C654" s="67"/>
      <c r="D654" s="67"/>
    </row>
    <row r="655" spans="1:4" ht="13">
      <c r="A655" s="67"/>
      <c r="B655" s="67"/>
      <c r="C655" s="67"/>
      <c r="D655" s="67"/>
    </row>
    <row r="656" spans="1:4" ht="13">
      <c r="A656" s="67"/>
      <c r="B656" s="67"/>
      <c r="C656" s="67"/>
      <c r="D656" s="67"/>
    </row>
    <row r="657" spans="1:4" ht="13">
      <c r="A657" s="67"/>
      <c r="B657" s="67"/>
      <c r="C657" s="67"/>
      <c r="D657" s="67"/>
    </row>
    <row r="658" spans="1:4" ht="13">
      <c r="A658" s="67"/>
      <c r="B658" s="67"/>
      <c r="C658" s="67"/>
      <c r="D658" s="67"/>
    </row>
    <row r="659" spans="1:4" ht="13">
      <c r="A659" s="67"/>
      <c r="B659" s="67"/>
      <c r="C659" s="67"/>
      <c r="D659" s="67"/>
    </row>
    <row r="660" spans="1:4" ht="13">
      <c r="A660" s="67"/>
      <c r="B660" s="67"/>
      <c r="C660" s="67"/>
      <c r="D660" s="67"/>
    </row>
    <row r="661" spans="1:4" ht="13">
      <c r="A661" s="67"/>
      <c r="B661" s="67"/>
      <c r="C661" s="67"/>
      <c r="D661" s="67"/>
    </row>
    <row r="662" spans="1:4" ht="13">
      <c r="A662" s="67"/>
      <c r="B662" s="67"/>
      <c r="C662" s="67"/>
      <c r="D662" s="67"/>
    </row>
    <row r="663" spans="1:4" ht="13">
      <c r="A663" s="67"/>
      <c r="B663" s="67"/>
      <c r="C663" s="67"/>
      <c r="D663" s="67"/>
    </row>
    <row r="664" spans="1:4" ht="13">
      <c r="A664" s="67"/>
      <c r="B664" s="67"/>
      <c r="C664" s="67"/>
      <c r="D664" s="67"/>
    </row>
    <row r="665" spans="1:4" ht="13">
      <c r="A665" s="67"/>
      <c r="B665" s="67"/>
      <c r="C665" s="67"/>
      <c r="D665" s="67"/>
    </row>
    <row r="666" spans="1:4" ht="13">
      <c r="A666" s="67"/>
      <c r="B666" s="67"/>
      <c r="C666" s="67"/>
      <c r="D666" s="67"/>
    </row>
    <row r="667" spans="1:4" ht="13">
      <c r="A667" s="67"/>
      <c r="B667" s="67"/>
      <c r="C667" s="67"/>
      <c r="D667" s="67"/>
    </row>
    <row r="668" spans="1:4" ht="13">
      <c r="A668" s="67"/>
      <c r="B668" s="67"/>
      <c r="C668" s="67"/>
      <c r="D668" s="67"/>
    </row>
    <row r="669" spans="1:4" ht="13">
      <c r="A669" s="67"/>
      <c r="B669" s="67"/>
      <c r="C669" s="67"/>
      <c r="D669" s="67"/>
    </row>
    <row r="670" spans="1:4" ht="13">
      <c r="A670" s="67"/>
      <c r="B670" s="67"/>
      <c r="C670" s="67"/>
      <c r="D670" s="67"/>
    </row>
    <row r="671" spans="1:4" ht="13">
      <c r="A671" s="67"/>
      <c r="B671" s="67"/>
      <c r="C671" s="67"/>
      <c r="D671" s="67"/>
    </row>
    <row r="672" spans="1:4" ht="13">
      <c r="A672" s="67"/>
      <c r="B672" s="67"/>
      <c r="C672" s="67"/>
      <c r="D672" s="67"/>
    </row>
    <row r="673" spans="1:4" ht="13">
      <c r="A673" s="67"/>
      <c r="B673" s="67"/>
      <c r="C673" s="67"/>
      <c r="D673" s="67"/>
    </row>
    <row r="674" spans="1:4" ht="13">
      <c r="A674" s="67"/>
      <c r="B674" s="67"/>
      <c r="C674" s="67"/>
      <c r="D674" s="67"/>
    </row>
    <row r="675" spans="1:4" ht="13">
      <c r="A675" s="67"/>
      <c r="B675" s="67"/>
      <c r="C675" s="67"/>
      <c r="D675" s="67"/>
    </row>
    <row r="676" spans="1:4" ht="13">
      <c r="A676" s="67"/>
      <c r="B676" s="67"/>
      <c r="C676" s="67"/>
      <c r="D676" s="67"/>
    </row>
    <row r="677" spans="1:4" ht="13">
      <c r="A677" s="67"/>
      <c r="B677" s="67"/>
      <c r="C677" s="67"/>
      <c r="D677" s="67"/>
    </row>
    <row r="678" spans="1:4" ht="13">
      <c r="A678" s="67"/>
      <c r="B678" s="67"/>
      <c r="C678" s="67"/>
      <c r="D678" s="67"/>
    </row>
    <row r="679" spans="1:4" ht="13">
      <c r="A679" s="67"/>
      <c r="B679" s="67"/>
      <c r="C679" s="67"/>
      <c r="D679" s="67"/>
    </row>
    <row r="680" spans="1:4" ht="13">
      <c r="A680" s="67"/>
      <c r="B680" s="67"/>
      <c r="C680" s="67"/>
      <c r="D680" s="67"/>
    </row>
    <row r="681" spans="1:4" ht="13">
      <c r="A681" s="67"/>
      <c r="B681" s="67"/>
      <c r="C681" s="67"/>
      <c r="D681" s="67"/>
    </row>
    <row r="682" spans="1:4" ht="13">
      <c r="A682" s="67"/>
      <c r="B682" s="67"/>
      <c r="C682" s="67"/>
      <c r="D682" s="67"/>
    </row>
    <row r="683" spans="1:4" ht="13">
      <c r="A683" s="67"/>
      <c r="B683" s="67"/>
      <c r="C683" s="67"/>
      <c r="D683" s="67"/>
    </row>
    <row r="684" spans="1:4" ht="13">
      <c r="A684" s="67"/>
      <c r="B684" s="67"/>
      <c r="C684" s="67"/>
      <c r="D684" s="67"/>
    </row>
    <row r="685" spans="1:4" ht="13">
      <c r="A685" s="67"/>
      <c r="B685" s="67"/>
      <c r="C685" s="67"/>
      <c r="D685" s="67"/>
    </row>
    <row r="686" spans="1:4" ht="13">
      <c r="A686" s="67"/>
      <c r="B686" s="67"/>
      <c r="C686" s="67"/>
      <c r="D686" s="67"/>
    </row>
    <row r="687" spans="1:4" ht="13">
      <c r="A687" s="67"/>
      <c r="B687" s="67"/>
      <c r="C687" s="67"/>
      <c r="D687" s="67"/>
    </row>
    <row r="688" spans="1:4" ht="13">
      <c r="A688" s="67"/>
      <c r="B688" s="67"/>
      <c r="C688" s="67"/>
      <c r="D688" s="67"/>
    </row>
    <row r="689" spans="1:4" ht="13">
      <c r="A689" s="67"/>
      <c r="B689" s="67"/>
      <c r="C689" s="67"/>
      <c r="D689" s="67"/>
    </row>
    <row r="690" spans="1:4" ht="13">
      <c r="A690" s="67"/>
      <c r="B690" s="67"/>
      <c r="C690" s="67"/>
      <c r="D690" s="67"/>
    </row>
    <row r="691" spans="1:4" ht="13">
      <c r="A691" s="67"/>
      <c r="B691" s="67"/>
      <c r="C691" s="67"/>
      <c r="D691" s="67"/>
    </row>
    <row r="692" spans="1:4" ht="13">
      <c r="A692" s="67"/>
      <c r="B692" s="67"/>
      <c r="C692" s="67"/>
      <c r="D692" s="67"/>
    </row>
    <row r="693" spans="1:4" ht="13">
      <c r="A693" s="67"/>
      <c r="B693" s="67"/>
      <c r="C693" s="67"/>
      <c r="D693" s="67"/>
    </row>
    <row r="694" spans="1:4" ht="13">
      <c r="A694" s="67"/>
      <c r="B694" s="67"/>
      <c r="C694" s="67"/>
      <c r="D694" s="67"/>
    </row>
    <row r="695" spans="1:4" ht="13">
      <c r="A695" s="67"/>
      <c r="B695" s="67"/>
      <c r="C695" s="67"/>
      <c r="D695" s="67"/>
    </row>
    <row r="696" spans="1:4" ht="13">
      <c r="A696" s="67"/>
      <c r="B696" s="67"/>
      <c r="C696" s="67"/>
      <c r="D696" s="67"/>
    </row>
    <row r="697" spans="1:4" ht="13">
      <c r="A697" s="67"/>
      <c r="B697" s="67"/>
      <c r="C697" s="67"/>
      <c r="D697" s="67"/>
    </row>
    <row r="698" spans="1:4" ht="13">
      <c r="A698" s="67"/>
      <c r="B698" s="67"/>
      <c r="C698" s="67"/>
      <c r="D698" s="67"/>
    </row>
    <row r="699" spans="1:4" ht="13">
      <c r="A699" s="67"/>
      <c r="B699" s="67"/>
      <c r="C699" s="67"/>
      <c r="D699" s="67"/>
    </row>
    <row r="700" spans="1:4" ht="13">
      <c r="A700" s="67"/>
      <c r="B700" s="67"/>
      <c r="C700" s="67"/>
      <c r="D700" s="67"/>
    </row>
    <row r="701" spans="1:4" ht="13">
      <c r="A701" s="67"/>
      <c r="B701" s="67"/>
      <c r="C701" s="67"/>
      <c r="D701" s="67"/>
    </row>
    <row r="702" spans="1:4" ht="13">
      <c r="A702" s="67"/>
      <c r="B702" s="67"/>
      <c r="C702" s="67"/>
      <c r="D702" s="67"/>
    </row>
    <row r="703" spans="1:4" ht="13">
      <c r="A703" s="67"/>
      <c r="B703" s="67"/>
      <c r="C703" s="67"/>
      <c r="D703" s="67"/>
    </row>
    <row r="704" spans="1:4" ht="13">
      <c r="A704" s="67"/>
      <c r="B704" s="67"/>
      <c r="C704" s="67"/>
      <c r="D704" s="67"/>
    </row>
    <row r="705" spans="1:4" ht="13">
      <c r="A705" s="67"/>
      <c r="B705" s="67"/>
      <c r="C705" s="67"/>
      <c r="D705" s="67"/>
    </row>
    <row r="706" spans="1:4" ht="13">
      <c r="A706" s="67"/>
      <c r="B706" s="67"/>
      <c r="C706" s="67"/>
      <c r="D706" s="67"/>
    </row>
    <row r="707" spans="1:4" ht="13">
      <c r="A707" s="67"/>
      <c r="B707" s="67"/>
      <c r="C707" s="67"/>
      <c r="D707" s="67"/>
    </row>
    <row r="708" spans="1:4" ht="13">
      <c r="A708" s="67"/>
      <c r="B708" s="67"/>
      <c r="C708" s="67"/>
      <c r="D708" s="67"/>
    </row>
    <row r="709" spans="1:4" ht="13">
      <c r="A709" s="67"/>
      <c r="B709" s="67"/>
      <c r="C709" s="67"/>
      <c r="D709" s="67"/>
    </row>
    <row r="710" spans="1:4" ht="13">
      <c r="A710" s="67"/>
      <c r="B710" s="67"/>
      <c r="C710" s="67"/>
      <c r="D710" s="67"/>
    </row>
    <row r="711" spans="1:4" ht="13">
      <c r="A711" s="67"/>
      <c r="B711" s="67"/>
      <c r="C711" s="67"/>
      <c r="D711" s="67"/>
    </row>
    <row r="712" spans="1:4" ht="13">
      <c r="A712" s="67"/>
      <c r="B712" s="67"/>
      <c r="C712" s="67"/>
      <c r="D712" s="67"/>
    </row>
    <row r="713" spans="1:4" ht="13">
      <c r="A713" s="67"/>
      <c r="B713" s="67"/>
      <c r="C713" s="67"/>
      <c r="D713" s="67"/>
    </row>
    <row r="714" spans="1:4" ht="13">
      <c r="A714" s="67"/>
      <c r="B714" s="67"/>
      <c r="C714" s="67"/>
      <c r="D714" s="67"/>
    </row>
    <row r="715" spans="1:4" ht="13">
      <c r="A715" s="67"/>
      <c r="B715" s="67"/>
      <c r="C715" s="67"/>
      <c r="D715" s="67"/>
    </row>
    <row r="716" spans="1:4" ht="13">
      <c r="A716" s="67"/>
      <c r="B716" s="67"/>
      <c r="C716" s="67"/>
      <c r="D716" s="67"/>
    </row>
    <row r="717" spans="1:4" ht="13">
      <c r="A717" s="67"/>
      <c r="B717" s="67"/>
      <c r="C717" s="67"/>
      <c r="D717" s="67"/>
    </row>
    <row r="718" spans="1:4" ht="13">
      <c r="A718" s="67"/>
      <c r="B718" s="67"/>
      <c r="C718" s="67"/>
      <c r="D718" s="67"/>
    </row>
    <row r="719" spans="1:4" ht="13">
      <c r="A719" s="67"/>
      <c r="B719" s="67"/>
      <c r="C719" s="67"/>
      <c r="D719" s="67"/>
    </row>
    <row r="720" spans="1:4" ht="13">
      <c r="A720" s="67"/>
      <c r="B720" s="67"/>
      <c r="C720" s="67"/>
      <c r="D720" s="67"/>
    </row>
    <row r="721" spans="1:4" ht="13">
      <c r="A721" s="67"/>
      <c r="B721" s="67"/>
      <c r="C721" s="67"/>
      <c r="D721" s="67"/>
    </row>
    <row r="722" spans="1:4" ht="13">
      <c r="A722" s="67"/>
      <c r="B722" s="67"/>
      <c r="C722" s="67"/>
      <c r="D722" s="67"/>
    </row>
    <row r="723" spans="1:4" ht="13">
      <c r="A723" s="67"/>
      <c r="B723" s="67"/>
      <c r="C723" s="67"/>
      <c r="D723" s="67"/>
    </row>
    <row r="724" spans="1:4" ht="13">
      <c r="A724" s="67"/>
      <c r="B724" s="67"/>
      <c r="C724" s="67"/>
      <c r="D724" s="67"/>
    </row>
    <row r="725" spans="1:4" ht="13">
      <c r="A725" s="67"/>
      <c r="B725" s="67"/>
      <c r="C725" s="67"/>
      <c r="D725" s="67"/>
    </row>
    <row r="726" spans="1:4" ht="13">
      <c r="A726" s="67"/>
      <c r="B726" s="67"/>
      <c r="C726" s="67"/>
      <c r="D726" s="67"/>
    </row>
    <row r="727" spans="1:4" ht="13">
      <c r="A727" s="67"/>
      <c r="B727" s="67"/>
      <c r="C727" s="67"/>
      <c r="D727" s="67"/>
    </row>
    <row r="728" spans="1:4" ht="13">
      <c r="A728" s="67"/>
      <c r="B728" s="67"/>
      <c r="C728" s="67"/>
      <c r="D728" s="67"/>
    </row>
    <row r="729" spans="1:4" ht="13">
      <c r="A729" s="67"/>
      <c r="B729" s="67"/>
      <c r="C729" s="67"/>
      <c r="D729" s="67"/>
    </row>
    <row r="730" spans="1:4" ht="13">
      <c r="A730" s="67"/>
      <c r="B730" s="67"/>
      <c r="C730" s="67"/>
      <c r="D730" s="67"/>
    </row>
    <row r="731" spans="1:4" ht="13">
      <c r="A731" s="67"/>
      <c r="B731" s="67"/>
      <c r="C731" s="67"/>
      <c r="D731" s="67"/>
    </row>
    <row r="732" spans="1:4" ht="13">
      <c r="A732" s="67"/>
      <c r="B732" s="67"/>
      <c r="C732" s="67"/>
      <c r="D732" s="67"/>
    </row>
    <row r="733" spans="1:4" ht="13">
      <c r="A733" s="67"/>
      <c r="B733" s="67"/>
      <c r="C733" s="67"/>
      <c r="D733" s="67"/>
    </row>
    <row r="734" spans="1:4" ht="13">
      <c r="A734" s="67"/>
      <c r="B734" s="67"/>
      <c r="C734" s="67"/>
      <c r="D734" s="67"/>
    </row>
    <row r="735" spans="1:4" ht="13">
      <c r="A735" s="67"/>
      <c r="B735" s="67"/>
      <c r="C735" s="67"/>
      <c r="D735" s="67"/>
    </row>
    <row r="736" spans="1:4" ht="13">
      <c r="A736" s="67"/>
      <c r="B736" s="67"/>
      <c r="C736" s="67"/>
      <c r="D736" s="67"/>
    </row>
    <row r="737" spans="1:4" ht="13">
      <c r="A737" s="67"/>
      <c r="B737" s="67"/>
      <c r="C737" s="67"/>
      <c r="D737" s="67"/>
    </row>
    <row r="738" spans="1:4" ht="13">
      <c r="A738" s="67"/>
      <c r="B738" s="67"/>
      <c r="C738" s="67"/>
      <c r="D738" s="67"/>
    </row>
    <row r="739" spans="1:4" ht="13">
      <c r="A739" s="67"/>
      <c r="B739" s="67"/>
      <c r="C739" s="67"/>
      <c r="D739" s="67"/>
    </row>
    <row r="740" spans="1:4" ht="13">
      <c r="A740" s="67"/>
      <c r="B740" s="67"/>
      <c r="C740" s="67"/>
      <c r="D740" s="67"/>
    </row>
    <row r="741" spans="1:4" ht="13">
      <c r="A741" s="67"/>
      <c r="B741" s="67"/>
      <c r="C741" s="67"/>
      <c r="D741" s="67"/>
    </row>
    <row r="742" spans="1:4" ht="13">
      <c r="A742" s="67"/>
      <c r="B742" s="67"/>
      <c r="C742" s="67"/>
      <c r="D742" s="67"/>
    </row>
    <row r="743" spans="1:4" ht="13">
      <c r="A743" s="67"/>
      <c r="B743" s="67"/>
      <c r="C743" s="67"/>
      <c r="D743" s="67"/>
    </row>
    <row r="744" spans="1:4" ht="13">
      <c r="A744" s="67"/>
      <c r="B744" s="67"/>
      <c r="C744" s="67"/>
      <c r="D744" s="67"/>
    </row>
    <row r="745" spans="1:4" ht="13">
      <c r="A745" s="67"/>
      <c r="B745" s="67"/>
      <c r="C745" s="67"/>
      <c r="D745" s="67"/>
    </row>
    <row r="746" spans="1:4" ht="13">
      <c r="A746" s="67"/>
      <c r="B746" s="67"/>
      <c r="C746" s="67"/>
      <c r="D746" s="67"/>
    </row>
    <row r="747" spans="1:4" ht="13">
      <c r="A747" s="67"/>
      <c r="B747" s="67"/>
      <c r="C747" s="67"/>
      <c r="D747" s="67"/>
    </row>
    <row r="748" spans="1:4" ht="13">
      <c r="A748" s="67"/>
      <c r="B748" s="67"/>
      <c r="C748" s="67"/>
      <c r="D748" s="67"/>
    </row>
    <row r="749" spans="1:4" ht="13">
      <c r="A749" s="67"/>
      <c r="B749" s="67"/>
      <c r="C749" s="67"/>
      <c r="D749" s="67"/>
    </row>
    <row r="750" spans="1:4" ht="13">
      <c r="A750" s="67"/>
      <c r="B750" s="67"/>
      <c r="C750" s="67"/>
      <c r="D750" s="67"/>
    </row>
    <row r="751" spans="1:4" ht="13">
      <c r="A751" s="67"/>
      <c r="B751" s="67"/>
      <c r="C751" s="67"/>
      <c r="D751" s="67"/>
    </row>
    <row r="752" spans="1:4" ht="13">
      <c r="A752" s="67"/>
      <c r="B752" s="67"/>
      <c r="C752" s="67"/>
      <c r="D752" s="67"/>
    </row>
    <row r="753" spans="1:4" ht="13">
      <c r="A753" s="67"/>
      <c r="B753" s="67"/>
      <c r="C753" s="67"/>
      <c r="D753" s="67"/>
    </row>
    <row r="754" spans="1:4" ht="13">
      <c r="A754" s="67"/>
      <c r="B754" s="67"/>
      <c r="C754" s="67"/>
      <c r="D754" s="67"/>
    </row>
    <row r="755" spans="1:4" ht="13">
      <c r="A755" s="67"/>
      <c r="B755" s="67"/>
      <c r="C755" s="67"/>
      <c r="D755" s="67"/>
    </row>
    <row r="756" spans="1:4" ht="13">
      <c r="A756" s="67"/>
      <c r="B756" s="67"/>
      <c r="C756" s="67"/>
      <c r="D756" s="67"/>
    </row>
    <row r="757" spans="1:4" ht="13">
      <c r="A757" s="67"/>
      <c r="B757" s="67"/>
      <c r="C757" s="67"/>
      <c r="D757" s="67"/>
    </row>
    <row r="758" spans="1:4" ht="13">
      <c r="A758" s="67"/>
      <c r="B758" s="67"/>
      <c r="C758" s="67"/>
      <c r="D758" s="67"/>
    </row>
    <row r="759" spans="1:4" ht="13">
      <c r="A759" s="67"/>
      <c r="B759" s="67"/>
      <c r="C759" s="67"/>
      <c r="D759" s="67"/>
    </row>
    <row r="760" spans="1:4" ht="13">
      <c r="A760" s="67"/>
      <c r="B760" s="67"/>
      <c r="C760" s="67"/>
      <c r="D760" s="67"/>
    </row>
    <row r="761" spans="1:4" ht="13">
      <c r="A761" s="67"/>
      <c r="B761" s="67"/>
      <c r="C761" s="67"/>
      <c r="D761" s="67"/>
    </row>
    <row r="762" spans="1:4" ht="13">
      <c r="A762" s="67"/>
      <c r="B762" s="67"/>
      <c r="C762" s="67"/>
      <c r="D762" s="67"/>
    </row>
    <row r="763" spans="1:4" ht="13">
      <c r="A763" s="67"/>
      <c r="B763" s="67"/>
      <c r="C763" s="67"/>
      <c r="D763" s="67"/>
    </row>
    <row r="764" spans="1:4" ht="13">
      <c r="A764" s="67"/>
      <c r="B764" s="67"/>
      <c r="C764" s="67"/>
      <c r="D764" s="67"/>
    </row>
    <row r="765" spans="1:4" ht="13">
      <c r="A765" s="67"/>
      <c r="B765" s="67"/>
      <c r="C765" s="67"/>
      <c r="D765" s="67"/>
    </row>
    <row r="766" spans="1:4" ht="13">
      <c r="A766" s="67"/>
      <c r="B766" s="67"/>
      <c r="C766" s="67"/>
      <c r="D766" s="67"/>
    </row>
    <row r="767" spans="1:4" ht="13">
      <c r="A767" s="67"/>
      <c r="B767" s="67"/>
      <c r="C767" s="67"/>
      <c r="D767" s="67"/>
    </row>
    <row r="768" spans="1:4" ht="13">
      <c r="A768" s="67"/>
      <c r="B768" s="67"/>
      <c r="C768" s="67"/>
      <c r="D768" s="67"/>
    </row>
    <row r="769" spans="1:4" ht="13">
      <c r="A769" s="67"/>
      <c r="B769" s="67"/>
      <c r="C769" s="67"/>
      <c r="D769" s="67"/>
    </row>
    <row r="770" spans="1:4" ht="13">
      <c r="A770" s="67"/>
      <c r="B770" s="67"/>
      <c r="C770" s="67"/>
      <c r="D770" s="67"/>
    </row>
    <row r="771" spans="1:4" ht="13">
      <c r="A771" s="67"/>
      <c r="B771" s="67"/>
      <c r="C771" s="67"/>
      <c r="D771" s="67"/>
    </row>
    <row r="772" spans="1:4" ht="13">
      <c r="A772" s="67"/>
      <c r="B772" s="67"/>
      <c r="C772" s="67"/>
      <c r="D772" s="67"/>
    </row>
    <row r="773" spans="1:4" ht="13">
      <c r="A773" s="67"/>
      <c r="B773" s="67"/>
      <c r="C773" s="67"/>
      <c r="D773" s="67"/>
    </row>
    <row r="774" spans="1:4" ht="13">
      <c r="A774" s="67"/>
      <c r="B774" s="67"/>
      <c r="C774" s="67"/>
      <c r="D774" s="67"/>
    </row>
    <row r="775" spans="1:4" ht="13">
      <c r="A775" s="67"/>
      <c r="B775" s="67"/>
      <c r="C775" s="67"/>
      <c r="D775" s="67"/>
    </row>
    <row r="776" spans="1:4" ht="13">
      <c r="A776" s="67"/>
      <c r="B776" s="67"/>
      <c r="C776" s="67"/>
      <c r="D776" s="67"/>
    </row>
    <row r="777" spans="1:4" ht="13">
      <c r="A777" s="67"/>
      <c r="B777" s="67"/>
      <c r="C777" s="67"/>
      <c r="D777" s="67"/>
    </row>
    <row r="778" spans="1:4" ht="13">
      <c r="A778" s="67"/>
      <c r="B778" s="67"/>
      <c r="C778" s="67"/>
      <c r="D778" s="67"/>
    </row>
    <row r="779" spans="1:4" ht="13">
      <c r="A779" s="67"/>
      <c r="B779" s="67"/>
      <c r="C779" s="67"/>
      <c r="D779" s="67"/>
    </row>
    <row r="780" spans="1:4" ht="13">
      <c r="A780" s="67"/>
      <c r="B780" s="67"/>
      <c r="C780" s="67"/>
      <c r="D780" s="67"/>
    </row>
    <row r="781" spans="1:4" ht="13">
      <c r="A781" s="67"/>
      <c r="B781" s="67"/>
      <c r="C781" s="67"/>
      <c r="D781" s="67"/>
    </row>
    <row r="782" spans="1:4" ht="13">
      <c r="A782" s="67"/>
      <c r="B782" s="67"/>
      <c r="C782" s="67"/>
      <c r="D782" s="67"/>
    </row>
    <row r="783" spans="1:4" ht="13">
      <c r="A783" s="67"/>
      <c r="B783" s="67"/>
      <c r="C783" s="67"/>
      <c r="D783" s="67"/>
    </row>
    <row r="784" spans="1:4" ht="13">
      <c r="A784" s="67"/>
      <c r="B784" s="67"/>
      <c r="C784" s="67"/>
      <c r="D784" s="67"/>
    </row>
    <row r="785" spans="1:4" ht="13">
      <c r="A785" s="67"/>
      <c r="B785" s="67"/>
      <c r="C785" s="67"/>
      <c r="D785" s="67"/>
    </row>
    <row r="786" spans="1:4" ht="13">
      <c r="A786" s="67"/>
      <c r="B786" s="67"/>
      <c r="C786" s="67"/>
      <c r="D786" s="67"/>
    </row>
    <row r="787" spans="1:4" ht="13">
      <c r="A787" s="67"/>
      <c r="B787" s="67"/>
      <c r="C787" s="67"/>
      <c r="D787" s="67"/>
    </row>
    <row r="788" spans="1:4" ht="13">
      <c r="A788" s="67"/>
      <c r="B788" s="67"/>
      <c r="C788" s="67"/>
      <c r="D788" s="67"/>
    </row>
    <row r="789" spans="1:4" ht="13">
      <c r="A789" s="67"/>
      <c r="B789" s="67"/>
      <c r="C789" s="67"/>
      <c r="D789" s="67"/>
    </row>
    <row r="790" spans="1:4" ht="13">
      <c r="A790" s="67"/>
      <c r="B790" s="67"/>
      <c r="C790" s="67"/>
      <c r="D790" s="67"/>
    </row>
    <row r="791" spans="1:4" ht="13">
      <c r="A791" s="67"/>
      <c r="B791" s="67"/>
      <c r="C791" s="67"/>
      <c r="D791" s="67"/>
    </row>
    <row r="792" spans="1:4" ht="13">
      <c r="A792" s="67"/>
      <c r="B792" s="67"/>
      <c r="C792" s="67"/>
      <c r="D792" s="67"/>
    </row>
    <row r="793" spans="1:4" ht="13">
      <c r="A793" s="67"/>
      <c r="B793" s="67"/>
      <c r="C793" s="67"/>
      <c r="D793" s="67"/>
    </row>
    <row r="794" spans="1:4" ht="13">
      <c r="A794" s="67"/>
      <c r="B794" s="67"/>
      <c r="C794" s="67"/>
      <c r="D794" s="67"/>
    </row>
    <row r="795" spans="1:4" ht="13">
      <c r="A795" s="67"/>
      <c r="B795" s="67"/>
      <c r="C795" s="67"/>
      <c r="D795" s="67"/>
    </row>
    <row r="796" spans="1:4" ht="13">
      <c r="A796" s="67"/>
      <c r="B796" s="67"/>
      <c r="C796" s="67"/>
      <c r="D796" s="67"/>
    </row>
    <row r="797" spans="1:4" ht="13">
      <c r="A797" s="67"/>
      <c r="B797" s="67"/>
      <c r="C797" s="67"/>
      <c r="D797" s="67"/>
    </row>
    <row r="798" spans="1:4" ht="13">
      <c r="A798" s="67"/>
      <c r="B798" s="67"/>
      <c r="C798" s="67"/>
      <c r="D798" s="67"/>
    </row>
    <row r="799" spans="1:4" ht="13">
      <c r="A799" s="67"/>
      <c r="B799" s="67"/>
      <c r="C799" s="67"/>
      <c r="D799" s="67"/>
    </row>
    <row r="800" spans="1:4" ht="13">
      <c r="A800" s="67"/>
      <c r="B800" s="67"/>
      <c r="C800" s="67"/>
      <c r="D800" s="67"/>
    </row>
    <row r="801" spans="1:4" ht="13">
      <c r="A801" s="67"/>
      <c r="B801" s="67"/>
      <c r="C801" s="67"/>
      <c r="D801" s="67"/>
    </row>
    <row r="802" spans="1:4" ht="13">
      <c r="A802" s="67"/>
      <c r="B802" s="67"/>
      <c r="C802" s="67"/>
      <c r="D802" s="67"/>
    </row>
    <row r="803" spans="1:4" ht="13">
      <c r="A803" s="67"/>
      <c r="B803" s="67"/>
      <c r="C803" s="67"/>
      <c r="D803" s="67"/>
    </row>
    <row r="804" spans="1:4" ht="13">
      <c r="A804" s="67"/>
      <c r="B804" s="67"/>
      <c r="C804" s="67"/>
      <c r="D804" s="67"/>
    </row>
    <row r="805" spans="1:4" ht="13">
      <c r="A805" s="67"/>
      <c r="B805" s="67"/>
      <c r="C805" s="67"/>
      <c r="D805" s="67"/>
    </row>
    <row r="806" spans="1:4" ht="13">
      <c r="A806" s="67"/>
      <c r="B806" s="67"/>
      <c r="C806" s="67"/>
      <c r="D806" s="67"/>
    </row>
    <row r="807" spans="1:4" ht="13">
      <c r="A807" s="67"/>
      <c r="B807" s="67"/>
      <c r="C807" s="67"/>
      <c r="D807" s="67"/>
    </row>
    <row r="808" spans="1:4" ht="13">
      <c r="A808" s="67"/>
      <c r="B808" s="67"/>
      <c r="C808" s="67"/>
      <c r="D808" s="67"/>
    </row>
    <row r="809" spans="1:4" ht="13">
      <c r="A809" s="67"/>
      <c r="B809" s="67"/>
      <c r="C809" s="67"/>
      <c r="D809" s="67"/>
    </row>
    <row r="810" spans="1:4" ht="13">
      <c r="A810" s="67"/>
      <c r="B810" s="67"/>
      <c r="C810" s="67"/>
      <c r="D810" s="67"/>
    </row>
    <row r="811" spans="1:4" ht="13">
      <c r="A811" s="67"/>
      <c r="B811" s="67"/>
      <c r="C811" s="67"/>
      <c r="D811" s="67"/>
    </row>
    <row r="812" spans="1:4" ht="13">
      <c r="A812" s="67"/>
      <c r="B812" s="67"/>
      <c r="C812" s="67"/>
      <c r="D812" s="67"/>
    </row>
    <row r="813" spans="1:4" ht="13">
      <c r="A813" s="67"/>
      <c r="B813" s="67"/>
      <c r="C813" s="67"/>
      <c r="D813" s="67"/>
    </row>
    <row r="814" spans="1:4" ht="13">
      <c r="A814" s="67"/>
      <c r="B814" s="67"/>
      <c r="C814" s="67"/>
      <c r="D814" s="67"/>
    </row>
    <row r="815" spans="1:4" ht="13">
      <c r="A815" s="67"/>
      <c r="B815" s="67"/>
      <c r="C815" s="67"/>
      <c r="D815" s="67"/>
    </row>
    <row r="816" spans="1:4" ht="13">
      <c r="A816" s="67"/>
      <c r="B816" s="67"/>
      <c r="C816" s="67"/>
      <c r="D816" s="67"/>
    </row>
    <row r="817" spans="1:4" ht="13">
      <c r="A817" s="67"/>
      <c r="B817" s="67"/>
      <c r="C817" s="67"/>
      <c r="D817" s="67"/>
    </row>
    <row r="818" spans="1:4" ht="13">
      <c r="A818" s="67"/>
      <c r="B818" s="67"/>
      <c r="C818" s="67"/>
      <c r="D818" s="67"/>
    </row>
    <row r="819" spans="1:4" ht="13">
      <c r="A819" s="67"/>
      <c r="B819" s="67"/>
      <c r="C819" s="67"/>
      <c r="D819" s="67"/>
    </row>
    <row r="820" spans="1:4" ht="13">
      <c r="A820" s="67"/>
      <c r="B820" s="67"/>
      <c r="C820" s="67"/>
      <c r="D820" s="67"/>
    </row>
    <row r="821" spans="1:4" ht="13">
      <c r="A821" s="67"/>
      <c r="B821" s="67"/>
      <c r="C821" s="67"/>
      <c r="D821" s="67"/>
    </row>
    <row r="822" spans="1:4" ht="13">
      <c r="A822" s="67"/>
      <c r="B822" s="67"/>
      <c r="C822" s="67"/>
      <c r="D822" s="67"/>
    </row>
    <row r="823" spans="1:4" ht="13">
      <c r="A823" s="67"/>
      <c r="B823" s="67"/>
      <c r="C823" s="67"/>
      <c r="D823" s="67"/>
    </row>
    <row r="824" spans="1:4" ht="13">
      <c r="A824" s="67"/>
      <c r="B824" s="67"/>
      <c r="C824" s="67"/>
      <c r="D824" s="67"/>
    </row>
    <row r="825" spans="1:4" ht="13">
      <c r="A825" s="67"/>
      <c r="B825" s="67"/>
      <c r="C825" s="67"/>
      <c r="D825" s="67"/>
    </row>
    <row r="826" spans="1:4" ht="13">
      <c r="A826" s="67"/>
      <c r="B826" s="67"/>
      <c r="C826" s="67"/>
      <c r="D826" s="67"/>
    </row>
    <row r="827" spans="1:4" ht="13">
      <c r="A827" s="67"/>
      <c r="B827" s="67"/>
      <c r="C827" s="67"/>
      <c r="D827" s="67"/>
    </row>
    <row r="828" spans="1:4" ht="13">
      <c r="A828" s="67"/>
      <c r="B828" s="67"/>
      <c r="C828" s="67"/>
      <c r="D828" s="67"/>
    </row>
    <row r="829" spans="1:4" ht="13">
      <c r="A829" s="67"/>
      <c r="B829" s="67"/>
      <c r="C829" s="67"/>
      <c r="D829" s="67"/>
    </row>
    <row r="830" spans="1:4" ht="13">
      <c r="A830" s="67"/>
      <c r="B830" s="67"/>
      <c r="C830" s="67"/>
      <c r="D830" s="67"/>
    </row>
    <row r="831" spans="1:4" ht="13">
      <c r="A831" s="67"/>
      <c r="B831" s="67"/>
      <c r="C831" s="67"/>
      <c r="D831" s="67"/>
    </row>
    <row r="832" spans="1:4" ht="13">
      <c r="A832" s="67"/>
      <c r="B832" s="67"/>
      <c r="C832" s="67"/>
      <c r="D832" s="67"/>
    </row>
    <row r="833" spans="1:4" ht="13">
      <c r="A833" s="67"/>
      <c r="B833" s="67"/>
      <c r="C833" s="67"/>
      <c r="D833" s="67"/>
    </row>
    <row r="834" spans="1:4" ht="13">
      <c r="A834" s="67"/>
      <c r="B834" s="67"/>
      <c r="C834" s="67"/>
      <c r="D834" s="67"/>
    </row>
    <row r="835" spans="1:4" ht="13">
      <c r="A835" s="67"/>
      <c r="B835" s="67"/>
      <c r="C835" s="67"/>
      <c r="D835" s="67"/>
    </row>
    <row r="836" spans="1:4" ht="13">
      <c r="A836" s="67"/>
      <c r="B836" s="67"/>
      <c r="C836" s="67"/>
      <c r="D836" s="67"/>
    </row>
    <row r="837" spans="1:4" ht="13">
      <c r="A837" s="67"/>
      <c r="B837" s="67"/>
      <c r="C837" s="67"/>
      <c r="D837" s="67"/>
    </row>
    <row r="838" spans="1:4" ht="13">
      <c r="A838" s="67"/>
      <c r="B838" s="67"/>
      <c r="C838" s="67"/>
      <c r="D838" s="67"/>
    </row>
    <row r="839" spans="1:4" ht="13">
      <c r="A839" s="67"/>
      <c r="B839" s="67"/>
      <c r="C839" s="67"/>
      <c r="D839" s="67"/>
    </row>
    <row r="840" spans="1:4" ht="13">
      <c r="A840" s="67"/>
      <c r="B840" s="67"/>
      <c r="C840" s="67"/>
      <c r="D840" s="67"/>
    </row>
    <row r="841" spans="1:4" ht="13">
      <c r="A841" s="67"/>
      <c r="B841" s="67"/>
      <c r="C841" s="67"/>
      <c r="D841" s="67"/>
    </row>
    <row r="842" spans="1:4" ht="13">
      <c r="A842" s="67"/>
      <c r="B842" s="67"/>
      <c r="C842" s="67"/>
      <c r="D842" s="67"/>
    </row>
    <row r="843" spans="1:4" ht="13">
      <c r="A843" s="67"/>
      <c r="B843" s="67"/>
      <c r="C843" s="67"/>
      <c r="D843" s="67"/>
    </row>
    <row r="844" spans="1:4" ht="13">
      <c r="A844" s="67"/>
      <c r="B844" s="67"/>
      <c r="C844" s="67"/>
      <c r="D844" s="67"/>
    </row>
    <row r="845" spans="1:4" ht="13">
      <c r="A845" s="67"/>
      <c r="B845" s="67"/>
      <c r="C845" s="67"/>
      <c r="D845" s="67"/>
    </row>
    <row r="846" spans="1:4" ht="13">
      <c r="A846" s="67"/>
      <c r="B846" s="67"/>
      <c r="C846" s="67"/>
      <c r="D846" s="67"/>
    </row>
    <row r="847" spans="1:4" ht="13">
      <c r="A847" s="67"/>
      <c r="B847" s="67"/>
      <c r="C847" s="67"/>
      <c r="D847" s="67"/>
    </row>
    <row r="848" spans="1:4" ht="13">
      <c r="A848" s="67"/>
      <c r="B848" s="67"/>
      <c r="C848" s="67"/>
      <c r="D848" s="67"/>
    </row>
    <row r="849" spans="1:4" ht="13">
      <c r="A849" s="67"/>
      <c r="B849" s="67"/>
      <c r="C849" s="67"/>
      <c r="D849" s="67"/>
    </row>
    <row r="850" spans="1:4" ht="13">
      <c r="A850" s="67"/>
      <c r="B850" s="67"/>
      <c r="C850" s="67"/>
      <c r="D850" s="67"/>
    </row>
    <row r="851" spans="1:4" ht="13">
      <c r="A851" s="67"/>
      <c r="B851" s="67"/>
      <c r="C851" s="67"/>
      <c r="D851" s="67"/>
    </row>
    <row r="852" spans="1:4" ht="13">
      <c r="A852" s="67"/>
      <c r="B852" s="67"/>
      <c r="C852" s="67"/>
      <c r="D852" s="67"/>
    </row>
    <row r="853" spans="1:4" ht="13">
      <c r="A853" s="67"/>
      <c r="B853" s="67"/>
      <c r="C853" s="67"/>
      <c r="D853" s="67"/>
    </row>
    <row r="854" spans="1:4" ht="13">
      <c r="A854" s="67"/>
      <c r="B854" s="67"/>
      <c r="C854" s="67"/>
      <c r="D854" s="67"/>
    </row>
    <row r="855" spans="1:4" ht="13">
      <c r="A855" s="67"/>
      <c r="B855" s="67"/>
      <c r="C855" s="67"/>
      <c r="D855" s="67"/>
    </row>
    <row r="856" spans="1:4" ht="13">
      <c r="A856" s="67"/>
      <c r="B856" s="67"/>
      <c r="C856" s="67"/>
      <c r="D856" s="67"/>
    </row>
    <row r="857" spans="1:4" ht="13">
      <c r="A857" s="67"/>
      <c r="B857" s="67"/>
      <c r="C857" s="67"/>
      <c r="D857" s="67"/>
    </row>
    <row r="858" spans="1:4" ht="13">
      <c r="A858" s="67"/>
      <c r="B858" s="67"/>
      <c r="C858" s="67"/>
      <c r="D858" s="67"/>
    </row>
    <row r="859" spans="1:4" ht="13">
      <c r="A859" s="67"/>
      <c r="B859" s="67"/>
      <c r="C859" s="67"/>
      <c r="D859" s="67"/>
    </row>
    <row r="860" spans="1:4" ht="13">
      <c r="A860" s="67"/>
      <c r="B860" s="67"/>
      <c r="C860" s="67"/>
      <c r="D860" s="67"/>
    </row>
    <row r="861" spans="1:4" ht="13">
      <c r="A861" s="67"/>
      <c r="B861" s="67"/>
      <c r="C861" s="67"/>
      <c r="D861" s="67"/>
    </row>
    <row r="862" spans="1:4" ht="13">
      <c r="A862" s="67"/>
      <c r="B862" s="67"/>
      <c r="C862" s="67"/>
      <c r="D862" s="67"/>
    </row>
    <row r="863" spans="1:4" ht="13">
      <c r="A863" s="67"/>
      <c r="B863" s="67"/>
      <c r="C863" s="67"/>
      <c r="D863" s="67"/>
    </row>
    <row r="864" spans="1:4" ht="13">
      <c r="A864" s="67"/>
      <c r="B864" s="67"/>
      <c r="C864" s="67"/>
      <c r="D864" s="67"/>
    </row>
    <row r="865" spans="1:4" ht="13">
      <c r="A865" s="67"/>
      <c r="B865" s="67"/>
      <c r="C865" s="67"/>
      <c r="D865" s="67"/>
    </row>
    <row r="866" spans="1:4" ht="13">
      <c r="A866" s="67"/>
      <c r="B866" s="67"/>
      <c r="C866" s="67"/>
      <c r="D866" s="67"/>
    </row>
    <row r="867" spans="1:4" ht="13">
      <c r="A867" s="67"/>
      <c r="B867" s="67"/>
      <c r="C867" s="67"/>
      <c r="D867" s="67"/>
    </row>
    <row r="868" spans="1:4" ht="13">
      <c r="A868" s="67"/>
      <c r="B868" s="67"/>
      <c r="C868" s="67"/>
      <c r="D868" s="67"/>
    </row>
    <row r="869" spans="1:4" ht="13">
      <c r="A869" s="67"/>
      <c r="B869" s="67"/>
      <c r="C869" s="67"/>
      <c r="D869" s="67"/>
    </row>
    <row r="870" spans="1:4" ht="13">
      <c r="A870" s="67"/>
      <c r="B870" s="67"/>
      <c r="C870" s="67"/>
      <c r="D870" s="67"/>
    </row>
    <row r="871" spans="1:4" ht="13">
      <c r="A871" s="67"/>
      <c r="B871" s="67"/>
      <c r="C871" s="67"/>
      <c r="D871" s="67"/>
    </row>
    <row r="872" spans="1:4" ht="13">
      <c r="A872" s="67"/>
      <c r="B872" s="67"/>
      <c r="C872" s="67"/>
      <c r="D872" s="67"/>
    </row>
    <row r="873" spans="1:4" ht="13">
      <c r="A873" s="67"/>
      <c r="B873" s="67"/>
      <c r="C873" s="67"/>
      <c r="D873" s="67"/>
    </row>
    <row r="874" spans="1:4" ht="13">
      <c r="A874" s="67"/>
      <c r="B874" s="67"/>
      <c r="C874" s="67"/>
      <c r="D874" s="67"/>
    </row>
    <row r="875" spans="1:4" ht="13">
      <c r="A875" s="67"/>
      <c r="B875" s="67"/>
      <c r="C875" s="67"/>
      <c r="D875" s="67"/>
    </row>
    <row r="876" spans="1:4" ht="13">
      <c r="A876" s="67"/>
      <c r="B876" s="67"/>
      <c r="C876" s="67"/>
      <c r="D876" s="67"/>
    </row>
    <row r="877" spans="1:4" ht="13">
      <c r="A877" s="67"/>
      <c r="B877" s="67"/>
      <c r="C877" s="67"/>
      <c r="D877" s="67"/>
    </row>
    <row r="878" spans="1:4" ht="13">
      <c r="A878" s="67"/>
      <c r="B878" s="67"/>
      <c r="C878" s="67"/>
      <c r="D878" s="67"/>
    </row>
    <row r="879" spans="1:4" ht="13">
      <c r="A879" s="67"/>
      <c r="B879" s="67"/>
      <c r="C879" s="67"/>
      <c r="D879" s="67"/>
    </row>
    <row r="880" spans="1:4" ht="13">
      <c r="A880" s="67"/>
      <c r="B880" s="67"/>
      <c r="C880" s="67"/>
      <c r="D880" s="67"/>
    </row>
    <row r="881" spans="1:4" ht="13">
      <c r="A881" s="67"/>
      <c r="B881" s="67"/>
      <c r="C881" s="67"/>
      <c r="D881" s="67"/>
    </row>
    <row r="882" spans="1:4" ht="13">
      <c r="A882" s="67"/>
      <c r="B882" s="67"/>
      <c r="C882" s="67"/>
      <c r="D882" s="67"/>
    </row>
    <row r="883" spans="1:4" ht="13">
      <c r="A883" s="67"/>
      <c r="B883" s="67"/>
      <c r="C883" s="67"/>
      <c r="D883" s="67"/>
    </row>
    <row r="884" spans="1:4" ht="13">
      <c r="A884" s="67"/>
      <c r="B884" s="67"/>
      <c r="C884" s="67"/>
      <c r="D884" s="67"/>
    </row>
    <row r="885" spans="1:4" ht="13">
      <c r="A885" s="67"/>
      <c r="B885" s="67"/>
      <c r="C885" s="67"/>
      <c r="D885" s="67"/>
    </row>
    <row r="886" spans="1:4" ht="13">
      <c r="A886" s="67"/>
      <c r="B886" s="67"/>
      <c r="C886" s="67"/>
      <c r="D886" s="67"/>
    </row>
    <row r="887" spans="1:4" ht="13">
      <c r="A887" s="67"/>
      <c r="B887" s="67"/>
      <c r="C887" s="67"/>
      <c r="D887" s="67"/>
    </row>
    <row r="888" spans="1:4" ht="13">
      <c r="A888" s="67"/>
      <c r="B888" s="67"/>
      <c r="C888" s="67"/>
      <c r="D888" s="67"/>
    </row>
    <row r="889" spans="1:4" ht="13">
      <c r="A889" s="67"/>
      <c r="B889" s="67"/>
      <c r="C889" s="67"/>
      <c r="D889" s="67"/>
    </row>
    <row r="890" spans="1:4" ht="13">
      <c r="A890" s="67"/>
      <c r="B890" s="67"/>
      <c r="C890" s="67"/>
      <c r="D890" s="67"/>
    </row>
    <row r="891" spans="1:4" ht="13">
      <c r="A891" s="67"/>
      <c r="B891" s="67"/>
      <c r="C891" s="67"/>
      <c r="D891" s="67"/>
    </row>
    <row r="892" spans="1:4" ht="13">
      <c r="A892" s="67"/>
      <c r="B892" s="67"/>
      <c r="C892" s="67"/>
      <c r="D892" s="67"/>
    </row>
    <row r="893" spans="1:4" ht="13">
      <c r="A893" s="67"/>
      <c r="B893" s="67"/>
      <c r="C893" s="67"/>
      <c r="D893" s="67"/>
    </row>
    <row r="894" spans="1:4" ht="13">
      <c r="A894" s="67"/>
      <c r="B894" s="67"/>
      <c r="C894" s="67"/>
      <c r="D894" s="67"/>
    </row>
    <row r="895" spans="1:4" ht="13">
      <c r="A895" s="67"/>
      <c r="B895" s="67"/>
      <c r="C895" s="67"/>
      <c r="D895" s="67"/>
    </row>
    <row r="896" spans="1:4" ht="13">
      <c r="A896" s="67"/>
      <c r="B896" s="67"/>
      <c r="C896" s="67"/>
      <c r="D896" s="67"/>
    </row>
    <row r="897" spans="1:4" ht="13">
      <c r="A897" s="67"/>
      <c r="B897" s="67"/>
      <c r="C897" s="67"/>
      <c r="D897" s="67"/>
    </row>
    <row r="898" spans="1:4" ht="13">
      <c r="A898" s="67"/>
      <c r="B898" s="67"/>
      <c r="C898" s="67"/>
      <c r="D898" s="67"/>
    </row>
    <row r="899" spans="1:4" ht="13">
      <c r="A899" s="67"/>
      <c r="B899" s="67"/>
      <c r="C899" s="67"/>
      <c r="D899" s="67"/>
    </row>
    <row r="900" spans="1:4" ht="13">
      <c r="A900" s="67"/>
      <c r="B900" s="67"/>
      <c r="C900" s="67"/>
      <c r="D900" s="67"/>
    </row>
    <row r="901" spans="1:4" ht="13">
      <c r="A901" s="67"/>
      <c r="B901" s="67"/>
      <c r="C901" s="67"/>
      <c r="D901" s="67"/>
    </row>
    <row r="902" spans="1:4" ht="13">
      <c r="A902" s="67"/>
      <c r="B902" s="67"/>
      <c r="C902" s="67"/>
      <c r="D902" s="67"/>
    </row>
    <row r="903" spans="1:4" ht="13">
      <c r="A903" s="67"/>
      <c r="B903" s="67"/>
      <c r="C903" s="67"/>
      <c r="D903" s="67"/>
    </row>
    <row r="904" spans="1:4" ht="13">
      <c r="A904" s="67"/>
      <c r="B904" s="67"/>
      <c r="C904" s="67"/>
      <c r="D904" s="67"/>
    </row>
    <row r="905" spans="1:4" ht="13">
      <c r="A905" s="67"/>
      <c r="B905" s="67"/>
      <c r="C905" s="67"/>
      <c r="D905" s="67"/>
    </row>
    <row r="906" spans="1:4" ht="13">
      <c r="A906" s="67"/>
      <c r="B906" s="67"/>
      <c r="C906" s="67"/>
      <c r="D906" s="67"/>
    </row>
    <row r="907" spans="1:4" ht="13">
      <c r="A907" s="67"/>
      <c r="B907" s="67"/>
      <c r="C907" s="67"/>
      <c r="D907" s="67"/>
    </row>
    <row r="908" spans="1:4" ht="13">
      <c r="A908" s="67"/>
      <c r="B908" s="67"/>
      <c r="C908" s="67"/>
      <c r="D908" s="67"/>
    </row>
    <row r="909" spans="1:4" ht="13">
      <c r="A909" s="67"/>
      <c r="B909" s="67"/>
      <c r="C909" s="67"/>
      <c r="D909" s="67"/>
    </row>
    <row r="910" spans="1:4" ht="13">
      <c r="A910" s="67"/>
      <c r="B910" s="67"/>
      <c r="C910" s="67"/>
      <c r="D910" s="67"/>
    </row>
    <row r="911" spans="1:4" ht="13">
      <c r="A911" s="67"/>
      <c r="B911" s="67"/>
      <c r="C911" s="67"/>
      <c r="D911" s="67"/>
    </row>
    <row r="912" spans="1:4" ht="13">
      <c r="A912" s="67"/>
      <c r="B912" s="67"/>
      <c r="C912" s="67"/>
      <c r="D912" s="67"/>
    </row>
    <row r="913" spans="1:4" ht="13">
      <c r="A913" s="67"/>
      <c r="B913" s="67"/>
      <c r="C913" s="67"/>
      <c r="D913" s="67"/>
    </row>
    <row r="914" spans="1:4" ht="13">
      <c r="A914" s="67"/>
      <c r="B914" s="67"/>
      <c r="C914" s="67"/>
      <c r="D914" s="67"/>
    </row>
    <row r="915" spans="1:4" ht="13">
      <c r="A915" s="67"/>
      <c r="B915" s="67"/>
      <c r="C915" s="67"/>
      <c r="D915" s="67"/>
    </row>
    <row r="916" spans="1:4" ht="13">
      <c r="A916" s="67"/>
      <c r="B916" s="67"/>
      <c r="C916" s="67"/>
      <c r="D916" s="67"/>
    </row>
    <row r="917" spans="1:4" ht="13">
      <c r="A917" s="67"/>
      <c r="B917" s="67"/>
      <c r="C917" s="67"/>
      <c r="D917" s="67"/>
    </row>
    <row r="918" spans="1:4" ht="13">
      <c r="A918" s="67"/>
      <c r="B918" s="67"/>
      <c r="C918" s="67"/>
      <c r="D918" s="67"/>
    </row>
    <row r="919" spans="1:4" ht="13">
      <c r="A919" s="67"/>
      <c r="B919" s="67"/>
      <c r="C919" s="67"/>
      <c r="D919" s="67"/>
    </row>
    <row r="920" spans="1:4" ht="13">
      <c r="A920" s="67"/>
      <c r="B920" s="67"/>
      <c r="C920" s="67"/>
      <c r="D920" s="67"/>
    </row>
    <row r="921" spans="1:4" ht="13">
      <c r="A921" s="67"/>
      <c r="B921" s="67"/>
      <c r="C921" s="67"/>
      <c r="D921" s="67"/>
    </row>
    <row r="922" spans="1:4" ht="13">
      <c r="A922" s="67"/>
      <c r="B922" s="67"/>
      <c r="C922" s="67"/>
      <c r="D922" s="67"/>
    </row>
    <row r="923" spans="1:4" ht="13">
      <c r="A923" s="67"/>
      <c r="B923" s="67"/>
      <c r="C923" s="67"/>
      <c r="D923" s="67"/>
    </row>
    <row r="924" spans="1:4" ht="13">
      <c r="A924" s="67"/>
      <c r="B924" s="67"/>
      <c r="C924" s="67"/>
      <c r="D924" s="67"/>
    </row>
    <row r="925" spans="1:4" ht="13">
      <c r="A925" s="67"/>
      <c r="B925" s="67"/>
      <c r="C925" s="67"/>
      <c r="D925" s="67"/>
    </row>
    <row r="926" spans="1:4" ht="13">
      <c r="A926" s="67"/>
      <c r="B926" s="67"/>
      <c r="C926" s="67"/>
      <c r="D926" s="67"/>
    </row>
    <row r="927" spans="1:4" ht="13">
      <c r="A927" s="67"/>
      <c r="B927" s="67"/>
      <c r="C927" s="67"/>
      <c r="D927" s="67"/>
    </row>
    <row r="928" spans="1:4" ht="13">
      <c r="A928" s="67"/>
      <c r="B928" s="67"/>
      <c r="C928" s="67"/>
      <c r="D928" s="67"/>
    </row>
    <row r="929" spans="1:4" ht="13">
      <c r="A929" s="67"/>
      <c r="B929" s="67"/>
      <c r="C929" s="67"/>
      <c r="D929" s="67"/>
    </row>
    <row r="930" spans="1:4" ht="13">
      <c r="A930" s="67"/>
      <c r="B930" s="67"/>
      <c r="C930" s="67"/>
      <c r="D930" s="67"/>
    </row>
    <row r="931" spans="1:4" ht="13">
      <c r="A931" s="67"/>
      <c r="B931" s="67"/>
      <c r="C931" s="67"/>
      <c r="D931" s="67"/>
    </row>
    <row r="932" spans="1:4" ht="13">
      <c r="A932" s="67"/>
      <c r="B932" s="67"/>
      <c r="C932" s="67"/>
      <c r="D932" s="67"/>
    </row>
    <row r="933" spans="1:4" ht="13">
      <c r="A933" s="67"/>
      <c r="B933" s="67"/>
      <c r="C933" s="67"/>
      <c r="D933" s="67"/>
    </row>
    <row r="934" spans="1:4" ht="13">
      <c r="A934" s="67"/>
      <c r="B934" s="67"/>
      <c r="C934" s="67"/>
      <c r="D934" s="67"/>
    </row>
    <row r="935" spans="1:4" ht="13">
      <c r="A935" s="67"/>
      <c r="B935" s="67"/>
      <c r="C935" s="67"/>
      <c r="D935" s="67"/>
    </row>
    <row r="936" spans="1:4" ht="13">
      <c r="A936" s="67"/>
      <c r="B936" s="67"/>
      <c r="C936" s="67"/>
      <c r="D936" s="67"/>
    </row>
    <row r="937" spans="1:4" ht="13">
      <c r="A937" s="67"/>
      <c r="B937" s="67"/>
      <c r="C937" s="67"/>
      <c r="D937" s="67"/>
    </row>
    <row r="938" spans="1:4" ht="13">
      <c r="A938" s="67"/>
      <c r="B938" s="67"/>
      <c r="C938" s="67"/>
      <c r="D938" s="67"/>
    </row>
    <row r="939" spans="1:4" ht="13">
      <c r="A939" s="67"/>
      <c r="B939" s="67"/>
      <c r="C939" s="67"/>
      <c r="D939" s="67"/>
    </row>
    <row r="940" spans="1:4" ht="13">
      <c r="A940" s="67"/>
      <c r="B940" s="67"/>
      <c r="C940" s="67"/>
      <c r="D940" s="67"/>
    </row>
    <row r="941" spans="1:4" ht="13">
      <c r="A941" s="67"/>
      <c r="B941" s="67"/>
      <c r="C941" s="67"/>
      <c r="D941" s="67"/>
    </row>
    <row r="942" spans="1:4" ht="13">
      <c r="A942" s="67"/>
      <c r="B942" s="67"/>
      <c r="C942" s="67"/>
      <c r="D942" s="67"/>
    </row>
    <row r="943" spans="1:4" ht="13">
      <c r="A943" s="67"/>
      <c r="B943" s="67"/>
      <c r="C943" s="67"/>
      <c r="D943" s="67"/>
    </row>
    <row r="944" spans="1:4" ht="13">
      <c r="A944" s="67"/>
      <c r="B944" s="67"/>
      <c r="C944" s="67"/>
      <c r="D944" s="67"/>
    </row>
    <row r="945" spans="1:4" ht="13">
      <c r="A945" s="67"/>
      <c r="B945" s="67"/>
      <c r="C945" s="67"/>
      <c r="D945" s="67"/>
    </row>
    <row r="946" spans="1:4" ht="13">
      <c r="A946" s="67"/>
      <c r="B946" s="67"/>
      <c r="C946" s="67"/>
      <c r="D946" s="67"/>
    </row>
    <row r="947" spans="1:4" ht="13">
      <c r="A947" s="67"/>
      <c r="B947" s="67"/>
      <c r="C947" s="67"/>
      <c r="D947" s="67"/>
    </row>
    <row r="948" spans="1:4" ht="13">
      <c r="A948" s="67"/>
      <c r="B948" s="67"/>
      <c r="C948" s="67"/>
      <c r="D948" s="67"/>
    </row>
    <row r="949" spans="1:4" ht="13">
      <c r="A949" s="67"/>
      <c r="B949" s="67"/>
      <c r="C949" s="67"/>
      <c r="D949" s="67"/>
    </row>
    <row r="950" spans="1:4" ht="13">
      <c r="A950" s="67"/>
      <c r="B950" s="67"/>
      <c r="C950" s="67"/>
      <c r="D950" s="67"/>
    </row>
    <row r="951" spans="1:4" ht="13">
      <c r="A951" s="67"/>
      <c r="B951" s="67"/>
      <c r="C951" s="67"/>
      <c r="D951" s="67"/>
    </row>
    <row r="952" spans="1:4" ht="13">
      <c r="A952" s="67"/>
      <c r="B952" s="67"/>
      <c r="C952" s="67"/>
      <c r="D952" s="67"/>
    </row>
    <row r="953" spans="1:4" ht="13">
      <c r="A953" s="67"/>
      <c r="B953" s="67"/>
      <c r="C953" s="67"/>
      <c r="D953" s="67"/>
    </row>
    <row r="954" spans="1:4" ht="13">
      <c r="A954" s="67"/>
      <c r="B954" s="67"/>
      <c r="C954" s="67"/>
      <c r="D954" s="67"/>
    </row>
    <row r="955" spans="1:4" ht="13">
      <c r="A955" s="67"/>
      <c r="B955" s="67"/>
      <c r="C955" s="67"/>
      <c r="D955" s="67"/>
    </row>
    <row r="956" spans="1:4" ht="13">
      <c r="A956" s="67"/>
      <c r="B956" s="67"/>
      <c r="C956" s="67"/>
      <c r="D956" s="67"/>
    </row>
    <row r="957" spans="1:4" ht="13">
      <c r="A957" s="67"/>
      <c r="B957" s="67"/>
      <c r="C957" s="67"/>
      <c r="D957" s="67"/>
    </row>
    <row r="958" spans="1:4" ht="13">
      <c r="A958" s="67"/>
      <c r="B958" s="67"/>
      <c r="C958" s="67"/>
      <c r="D958" s="67"/>
    </row>
    <row r="959" spans="1:4" ht="13">
      <c r="A959" s="67"/>
      <c r="B959" s="67"/>
      <c r="C959" s="67"/>
      <c r="D959" s="67"/>
    </row>
    <row r="960" spans="1:4" ht="13">
      <c r="A960" s="67"/>
      <c r="B960" s="67"/>
      <c r="C960" s="67"/>
      <c r="D960" s="67"/>
    </row>
    <row r="961" spans="1:4" ht="13">
      <c r="A961" s="67"/>
      <c r="B961" s="67"/>
      <c r="C961" s="67"/>
      <c r="D961" s="67"/>
    </row>
    <row r="962" spans="1:4" ht="13">
      <c r="A962" s="67"/>
      <c r="B962" s="67"/>
      <c r="C962" s="67"/>
      <c r="D962" s="67"/>
    </row>
    <row r="963" spans="1:4" ht="13">
      <c r="A963" s="67"/>
      <c r="B963" s="67"/>
      <c r="C963" s="67"/>
      <c r="D963" s="67"/>
    </row>
    <row r="964" spans="1:4" ht="13">
      <c r="A964" s="67"/>
      <c r="B964" s="67"/>
      <c r="C964" s="67"/>
      <c r="D964" s="67"/>
    </row>
    <row r="965" spans="1:4" ht="13">
      <c r="A965" s="67"/>
      <c r="B965" s="67"/>
      <c r="C965" s="67"/>
      <c r="D965" s="67"/>
    </row>
    <row r="966" spans="1:4" ht="13">
      <c r="A966" s="67"/>
      <c r="B966" s="67"/>
      <c r="C966" s="67"/>
      <c r="D966" s="67"/>
    </row>
    <row r="967" spans="1:4" ht="13">
      <c r="A967" s="67"/>
      <c r="B967" s="67"/>
      <c r="C967" s="67"/>
      <c r="D967" s="67"/>
    </row>
    <row r="968" spans="1:4" ht="13">
      <c r="A968" s="67"/>
      <c r="B968" s="67"/>
      <c r="C968" s="67"/>
      <c r="D968" s="67"/>
    </row>
    <row r="969" spans="1:4" ht="13">
      <c r="A969" s="67"/>
      <c r="B969" s="67"/>
      <c r="C969" s="67"/>
      <c r="D969" s="67"/>
    </row>
    <row r="970" spans="1:4" ht="13">
      <c r="A970" s="67"/>
      <c r="B970" s="67"/>
      <c r="C970" s="67"/>
      <c r="D970" s="67"/>
    </row>
    <row r="971" spans="1:4" ht="13">
      <c r="A971" s="67"/>
      <c r="B971" s="67"/>
      <c r="C971" s="67"/>
      <c r="D971" s="67"/>
    </row>
    <row r="972" spans="1:4" ht="13">
      <c r="A972" s="67"/>
      <c r="B972" s="67"/>
      <c r="C972" s="67"/>
      <c r="D972" s="67"/>
    </row>
    <row r="973" spans="1:4" ht="13">
      <c r="A973" s="67"/>
      <c r="B973" s="67"/>
      <c r="C973" s="67"/>
      <c r="D973" s="67"/>
    </row>
    <row r="974" spans="1:4" ht="13">
      <c r="A974" s="67"/>
      <c r="B974" s="67"/>
      <c r="C974" s="67"/>
      <c r="D974" s="67"/>
    </row>
    <row r="975" spans="1:4" ht="13">
      <c r="A975" s="67"/>
      <c r="B975" s="67"/>
      <c r="C975" s="67"/>
      <c r="D975" s="67"/>
    </row>
    <row r="976" spans="1:4" ht="13">
      <c r="A976" s="67"/>
      <c r="B976" s="67"/>
      <c r="C976" s="67"/>
      <c r="D976" s="67"/>
    </row>
    <row r="977" spans="1:4" ht="13">
      <c r="A977" s="67"/>
      <c r="B977" s="67"/>
      <c r="C977" s="67"/>
      <c r="D977" s="67"/>
    </row>
    <row r="978" spans="1:4" ht="13">
      <c r="A978" s="67"/>
      <c r="B978" s="67"/>
      <c r="C978" s="67"/>
      <c r="D978" s="67"/>
    </row>
    <row r="979" spans="1:4" ht="13">
      <c r="A979" s="67"/>
      <c r="B979" s="67"/>
      <c r="C979" s="67"/>
      <c r="D979" s="67"/>
    </row>
    <row r="980" spans="1:4" ht="13">
      <c r="A980" s="67"/>
      <c r="B980" s="67"/>
      <c r="C980" s="67"/>
      <c r="D980" s="67"/>
    </row>
    <row r="981" spans="1:4" ht="13">
      <c r="A981" s="67"/>
      <c r="B981" s="67"/>
      <c r="C981" s="67"/>
      <c r="D981" s="67"/>
    </row>
    <row r="982" spans="1:4" ht="13">
      <c r="A982" s="67"/>
      <c r="B982" s="67"/>
      <c r="C982" s="67"/>
      <c r="D982" s="67"/>
    </row>
    <row r="983" spans="1:4" ht="13">
      <c r="A983" s="67"/>
      <c r="B983" s="67"/>
      <c r="C983" s="67"/>
      <c r="D983" s="67"/>
    </row>
    <row r="984" spans="1:4" ht="13">
      <c r="A984" s="67"/>
      <c r="B984" s="67"/>
      <c r="C984" s="67"/>
      <c r="D984" s="67"/>
    </row>
    <row r="985" spans="1:4" ht="13">
      <c r="A985" s="67"/>
      <c r="B985" s="67"/>
      <c r="C985" s="67"/>
      <c r="D985" s="67"/>
    </row>
    <row r="986" spans="1:4" ht="13">
      <c r="A986" s="67"/>
      <c r="B986" s="67"/>
      <c r="C986" s="67"/>
      <c r="D986" s="67"/>
    </row>
    <row r="987" spans="1:4" ht="13">
      <c r="A987" s="67"/>
      <c r="B987" s="67"/>
      <c r="C987" s="67"/>
      <c r="D987" s="67"/>
    </row>
    <row r="988" spans="1:4" ht="13">
      <c r="A988" s="67"/>
      <c r="B988" s="67"/>
      <c r="C988" s="67"/>
      <c r="D988" s="67"/>
    </row>
    <row r="989" spans="1:4" ht="13">
      <c r="A989" s="67"/>
      <c r="B989" s="67"/>
      <c r="C989" s="67"/>
      <c r="D989" s="67"/>
    </row>
    <row r="990" spans="1:4" ht="13">
      <c r="A990" s="67"/>
      <c r="B990" s="67"/>
      <c r="C990" s="67"/>
      <c r="D990" s="67"/>
    </row>
    <row r="991" spans="1:4" ht="13">
      <c r="A991" s="67"/>
      <c r="B991" s="67"/>
      <c r="C991" s="67"/>
      <c r="D991" s="67"/>
    </row>
    <row r="992" spans="1:4" ht="13">
      <c r="A992" s="67"/>
      <c r="B992" s="67"/>
      <c r="C992" s="67"/>
      <c r="D992" s="67"/>
    </row>
    <row r="993" spans="1:4" ht="13">
      <c r="A993" s="67"/>
      <c r="B993" s="67"/>
      <c r="C993" s="67"/>
      <c r="D993" s="67"/>
    </row>
    <row r="994" spans="1:4" ht="13">
      <c r="A994" s="67"/>
      <c r="B994" s="67"/>
      <c r="C994" s="67"/>
      <c r="D994" s="67"/>
    </row>
    <row r="995" spans="1:4" ht="13">
      <c r="A995" s="67"/>
      <c r="B995" s="67"/>
      <c r="C995" s="67"/>
      <c r="D995" s="67"/>
    </row>
    <row r="996" spans="1:4" ht="13">
      <c r="A996" s="67"/>
      <c r="B996" s="67"/>
      <c r="C996" s="67"/>
      <c r="D996" s="67"/>
    </row>
    <row r="997" spans="1:4" ht="13">
      <c r="A997" s="67"/>
      <c r="B997" s="67"/>
      <c r="C997" s="67"/>
      <c r="D997" s="67"/>
    </row>
    <row r="998" spans="1:4" ht="13">
      <c r="A998" s="67"/>
      <c r="B998" s="67"/>
      <c r="C998" s="67"/>
      <c r="D998" s="67"/>
    </row>
    <row r="999" spans="1:4" ht="13">
      <c r="A999" s="67"/>
      <c r="B999" s="67"/>
      <c r="C999" s="67"/>
      <c r="D999" s="67"/>
    </row>
    <row r="1000" spans="1:4" ht="13">
      <c r="A1000" s="67"/>
      <c r="B1000" s="67"/>
      <c r="C1000" s="67"/>
      <c r="D1000" s="67"/>
    </row>
    <row r="1001" spans="1:4" ht="13">
      <c r="A1001" s="67"/>
      <c r="B1001" s="67"/>
      <c r="C1001" s="67"/>
      <c r="D1001" s="67"/>
    </row>
    <row r="1002" spans="1:4" ht="13">
      <c r="A1002" s="67"/>
      <c r="B1002" s="67"/>
      <c r="C1002" s="67"/>
      <c r="D1002" s="67"/>
    </row>
    <row r="1003" spans="1:4" ht="13">
      <c r="A1003" s="67"/>
      <c r="B1003" s="67"/>
      <c r="C1003" s="67"/>
      <c r="D1003" s="67"/>
    </row>
    <row r="1004" spans="1:4" ht="13">
      <c r="A1004" s="67"/>
      <c r="B1004" s="67"/>
      <c r="C1004" s="67"/>
      <c r="D1004" s="67"/>
    </row>
    <row r="1005" spans="1:4" ht="13">
      <c r="A1005" s="67"/>
      <c r="B1005" s="67"/>
      <c r="C1005" s="67"/>
      <c r="D1005" s="67"/>
    </row>
    <row r="1006" spans="1:4" ht="13">
      <c r="A1006" s="67"/>
      <c r="B1006" s="67"/>
      <c r="C1006" s="67"/>
      <c r="D1006" s="67"/>
    </row>
    <row r="1007" spans="1:4" ht="13">
      <c r="A1007" s="67"/>
      <c r="B1007" s="67"/>
      <c r="C1007" s="67"/>
      <c r="D1007" s="67"/>
    </row>
    <row r="1008" spans="1:4" ht="13">
      <c r="A1008" s="67"/>
      <c r="B1008" s="67"/>
      <c r="C1008" s="67"/>
      <c r="D1008" s="67"/>
    </row>
    <row r="1009" spans="1:4" ht="13">
      <c r="A1009" s="67"/>
      <c r="B1009" s="67"/>
      <c r="C1009" s="67"/>
      <c r="D1009" s="67"/>
    </row>
    <row r="1010" spans="1:4" ht="13">
      <c r="A1010" s="67"/>
      <c r="B1010" s="67"/>
      <c r="C1010" s="67"/>
      <c r="D1010" s="67"/>
    </row>
    <row r="1011" spans="1:4" ht="13">
      <c r="A1011" s="67"/>
      <c r="B1011" s="67"/>
      <c r="C1011" s="67"/>
      <c r="D1011" s="67"/>
    </row>
    <row r="1012" spans="1:4" ht="13">
      <c r="A1012" s="67"/>
      <c r="B1012" s="67"/>
      <c r="C1012" s="67"/>
      <c r="D1012" s="67"/>
    </row>
    <row r="1013" spans="1:4" ht="13">
      <c r="A1013" s="67"/>
      <c r="B1013" s="67"/>
      <c r="C1013" s="67"/>
      <c r="D1013" s="67"/>
    </row>
    <row r="1014" spans="1:4" ht="13">
      <c r="A1014" s="67"/>
      <c r="B1014" s="67"/>
      <c r="C1014" s="67"/>
      <c r="D1014" s="67"/>
    </row>
    <row r="1015" spans="1:4" ht="13">
      <c r="A1015" s="67"/>
      <c r="B1015" s="67"/>
      <c r="C1015" s="67"/>
      <c r="D1015" s="67"/>
    </row>
    <row r="1016" spans="1:4" ht="13">
      <c r="A1016" s="67"/>
      <c r="B1016" s="67"/>
      <c r="C1016" s="67"/>
      <c r="D1016" s="67"/>
    </row>
    <row r="1017" spans="1:4" ht="13">
      <c r="A1017" s="67"/>
      <c r="B1017" s="67"/>
      <c r="C1017" s="67"/>
      <c r="D1017" s="67"/>
    </row>
    <row r="1018" spans="1:4" ht="13">
      <c r="A1018" s="67"/>
      <c r="B1018" s="67"/>
      <c r="C1018" s="67"/>
      <c r="D1018" s="67"/>
    </row>
    <row r="1019" spans="1:4" ht="13">
      <c r="A1019" s="67"/>
      <c r="B1019" s="67"/>
      <c r="C1019" s="67"/>
      <c r="D1019" s="67"/>
    </row>
    <row r="1020" spans="1:4" ht="13">
      <c r="A1020" s="67"/>
      <c r="B1020" s="67"/>
      <c r="C1020" s="67"/>
      <c r="D1020" s="67"/>
    </row>
    <row r="1021" spans="1:4" ht="13">
      <c r="A1021" s="67"/>
      <c r="B1021" s="67"/>
      <c r="C1021" s="67"/>
      <c r="D1021" s="67"/>
    </row>
    <row r="1022" spans="1:4" ht="13">
      <c r="A1022" s="67"/>
      <c r="B1022" s="67"/>
      <c r="C1022" s="67"/>
      <c r="D1022" s="67"/>
    </row>
    <row r="1023" spans="1:4" ht="13">
      <c r="A1023" s="67"/>
      <c r="B1023" s="67"/>
      <c r="C1023" s="67"/>
      <c r="D1023" s="67"/>
    </row>
    <row r="1024" spans="1:4" ht="13">
      <c r="A1024" s="67"/>
      <c r="B1024" s="67"/>
      <c r="C1024" s="67"/>
      <c r="D1024" s="67"/>
    </row>
    <row r="1025" spans="1:4" ht="13">
      <c r="A1025" s="67"/>
      <c r="B1025" s="67"/>
      <c r="C1025" s="67"/>
      <c r="D1025" s="67"/>
    </row>
    <row r="1026" spans="1:4" ht="13">
      <c r="A1026" s="67"/>
      <c r="B1026" s="56"/>
      <c r="C1026" s="56"/>
      <c r="D1026" s="56"/>
    </row>
    <row r="1027" spans="1:4" ht="13">
      <c r="A1027" s="67"/>
      <c r="B1027" s="56"/>
      <c r="C1027" s="56"/>
      <c r="D1027" s="56"/>
    </row>
    <row r="1028" spans="1:4" ht="13">
      <c r="A1028" s="67"/>
      <c r="B1028" s="56"/>
      <c r="C1028" s="56"/>
      <c r="D1028" s="56"/>
    </row>
    <row r="1029" spans="1:4" ht="13">
      <c r="A1029" s="67"/>
      <c r="B1029" s="56"/>
      <c r="C1029" s="56"/>
      <c r="D1029" s="56"/>
    </row>
    <row r="1030" spans="1:4" ht="13">
      <c r="A1030" s="67"/>
      <c r="B1030" s="56"/>
      <c r="C1030" s="56"/>
      <c r="D1030" s="56"/>
    </row>
    <row r="1031" spans="1:4" ht="13">
      <c r="A1031" s="67"/>
      <c r="B1031" s="56"/>
      <c r="C1031" s="56"/>
      <c r="D1031" s="56"/>
    </row>
    <row r="1032" spans="1:4" ht="13">
      <c r="A1032" s="67"/>
      <c r="B1032" s="56"/>
      <c r="C1032" s="56"/>
      <c r="D1032" s="56"/>
    </row>
    <row r="1033" spans="1:4" ht="13">
      <c r="A1033" s="67"/>
      <c r="B1033" s="56"/>
      <c r="C1033" s="56"/>
      <c r="D1033" s="56"/>
    </row>
    <row r="1034" spans="1:4" ht="13">
      <c r="A1034" s="67"/>
      <c r="B1034" s="56"/>
      <c r="C1034" s="56"/>
      <c r="D1034" s="56"/>
    </row>
    <row r="1035" spans="1:4" ht="13">
      <c r="A1035" s="67"/>
      <c r="B1035" s="56"/>
      <c r="C1035" s="56"/>
      <c r="D1035" s="56"/>
    </row>
    <row r="1036" spans="1:4" ht="13">
      <c r="A1036" s="67"/>
      <c r="B1036" s="56"/>
      <c r="C1036" s="56"/>
      <c r="D1036" s="56"/>
    </row>
    <row r="1037" spans="1:4" ht="13">
      <c r="A1037" s="67"/>
      <c r="B1037" s="56"/>
      <c r="C1037" s="56"/>
      <c r="D1037" s="56"/>
    </row>
    <row r="1038" spans="1:4" ht="13">
      <c r="A1038" s="67"/>
      <c r="B1038" s="56"/>
      <c r="C1038" s="56"/>
      <c r="D1038" s="56"/>
    </row>
    <row r="1039" spans="1:4" ht="13">
      <c r="A1039" s="67"/>
      <c r="B1039" s="56"/>
      <c r="C1039" s="56"/>
      <c r="D1039" s="56"/>
    </row>
    <row r="1040" spans="1:4" ht="13">
      <c r="A1040" s="67"/>
      <c r="B1040" s="56"/>
      <c r="C1040" s="56"/>
      <c r="D1040" s="56"/>
    </row>
    <row r="1041" spans="1:4" ht="13">
      <c r="A1041" s="67"/>
      <c r="B1041" s="56"/>
      <c r="C1041" s="56"/>
      <c r="D1041" s="56"/>
    </row>
    <row r="1042" spans="1:4" ht="13">
      <c r="A1042" s="67"/>
      <c r="B1042" s="56"/>
      <c r="C1042" s="56"/>
      <c r="D1042" s="56"/>
    </row>
    <row r="1043" spans="1:4" ht="13">
      <c r="A1043" s="67"/>
      <c r="B1043" s="56"/>
      <c r="C1043" s="56"/>
      <c r="D1043" s="56"/>
    </row>
    <row r="1044" spans="1:4" ht="13">
      <c r="A1044" s="67"/>
      <c r="B1044" s="56"/>
      <c r="C1044" s="56"/>
      <c r="D1044" s="56"/>
    </row>
    <row r="1045" spans="1:4" ht="13">
      <c r="A1045" s="67"/>
      <c r="B1045" s="56"/>
      <c r="C1045" s="56"/>
      <c r="D1045" s="56"/>
    </row>
    <row r="1046" spans="1:4" ht="13">
      <c r="A1046" s="67"/>
      <c r="B1046" s="56"/>
      <c r="C1046" s="56"/>
      <c r="D1046" s="56"/>
    </row>
    <row r="1047" spans="1:4" ht="13">
      <c r="A1047" s="67"/>
      <c r="B1047" s="56"/>
      <c r="C1047" s="56"/>
      <c r="D1047" s="56"/>
    </row>
    <row r="1048" spans="1:4" ht="13">
      <c r="A1048" s="67"/>
      <c r="B1048" s="56"/>
      <c r="C1048" s="56"/>
      <c r="D1048" s="56"/>
    </row>
    <row r="1049" spans="1:4" ht="13">
      <c r="A1049" s="67"/>
      <c r="B1049" s="56"/>
      <c r="C1049" s="56"/>
      <c r="D1049" s="56"/>
    </row>
    <row r="1050" spans="1:4" ht="13">
      <c r="A1050" s="67"/>
      <c r="B1050" s="56"/>
      <c r="C1050" s="56"/>
      <c r="D1050" s="56"/>
    </row>
    <row r="1051" spans="1:4" ht="13">
      <c r="A1051" s="67"/>
      <c r="B1051" s="56"/>
      <c r="C1051" s="56"/>
      <c r="D1051" s="56"/>
    </row>
    <row r="1052" spans="1:4" ht="13">
      <c r="A1052" s="67"/>
      <c r="B1052" s="56"/>
      <c r="C1052" s="56"/>
      <c r="D1052" s="56"/>
    </row>
    <row r="1053" spans="1:4" ht="13">
      <c r="A1053" s="67"/>
      <c r="B1053" s="56"/>
      <c r="C1053" s="56"/>
      <c r="D1053" s="56"/>
    </row>
    <row r="1054" spans="1:4" ht="13">
      <c r="A1054" s="32"/>
    </row>
    <row r="1055" spans="1:4" ht="13">
      <c r="A1055" s="32"/>
    </row>
    <row r="1056" spans="1:4" ht="13">
      <c r="A1056" s="32"/>
    </row>
    <row r="1057" spans="1:1" ht="13">
      <c r="A1057" s="32"/>
    </row>
    <row r="1058" spans="1:1" ht="13">
      <c r="A1058" s="32"/>
    </row>
    <row r="1059" spans="1:1" ht="13">
      <c r="A1059" s="32"/>
    </row>
    <row r="1060" spans="1:1" ht="13">
      <c r="A1060" s="32"/>
    </row>
    <row r="1061" spans="1:1" ht="13">
      <c r="A1061" s="32"/>
    </row>
    <row r="1062" spans="1:1" ht="13">
      <c r="A1062" s="32"/>
    </row>
    <row r="1063" spans="1:1" ht="13">
      <c r="A1063" s="32"/>
    </row>
    <row r="1064" spans="1:1" ht="13">
      <c r="A1064" s="32"/>
    </row>
    <row r="1065" spans="1:1" ht="13">
      <c r="A1065" s="32"/>
    </row>
    <row r="1066" spans="1:1" ht="13">
      <c r="A1066" s="32"/>
    </row>
    <row r="1067" spans="1:1" ht="13">
      <c r="A1067" s="32"/>
    </row>
    <row r="1068" spans="1:1" ht="13">
      <c r="A1068" s="32"/>
    </row>
    <row r="1069" spans="1:1" ht="13">
      <c r="A1069" s="32"/>
    </row>
    <row r="1070" spans="1:1" ht="13">
      <c r="A1070" s="32"/>
    </row>
    <row r="1071" spans="1:1" ht="13">
      <c r="A1071" s="32"/>
    </row>
    <row r="1072" spans="1:1" ht="13">
      <c r="A1072" s="32"/>
    </row>
    <row r="1073" spans="1:1" ht="13">
      <c r="A1073" s="32"/>
    </row>
    <row r="1074" spans="1:1" ht="13">
      <c r="A1074" s="32"/>
    </row>
    <row r="1075" spans="1:1" ht="13">
      <c r="A1075" s="32"/>
    </row>
    <row r="1076" spans="1:1" ht="13">
      <c r="A1076" s="32"/>
    </row>
    <row r="1077" spans="1:1" ht="13">
      <c r="A1077" s="32"/>
    </row>
    <row r="1078" spans="1:1" ht="13">
      <c r="A1078" s="32"/>
    </row>
    <row r="1079" spans="1:1" ht="13">
      <c r="A1079" s="32"/>
    </row>
    <row r="1080" spans="1:1" ht="13">
      <c r="A1080" s="32"/>
    </row>
    <row r="1081" spans="1:1" ht="13">
      <c r="A1081" s="32"/>
    </row>
    <row r="1082" spans="1:1" ht="13">
      <c r="A1082" s="32"/>
    </row>
    <row r="1083" spans="1:1" ht="13">
      <c r="A1083" s="32"/>
    </row>
    <row r="1084" spans="1:1" ht="13">
      <c r="A1084" s="32"/>
    </row>
    <row r="1085" spans="1:1" ht="13">
      <c r="A1085" s="32"/>
    </row>
    <row r="1086" spans="1:1" ht="13">
      <c r="A1086" s="32"/>
    </row>
    <row r="1087" spans="1:1" ht="13">
      <c r="A1087" s="32"/>
    </row>
    <row r="1088" spans="1:1" ht="13">
      <c r="A1088" s="32"/>
    </row>
    <row r="1089" spans="1:1" ht="13">
      <c r="A1089" s="32"/>
    </row>
    <row r="1090" spans="1:1" ht="13">
      <c r="A1090" s="32"/>
    </row>
    <row r="1091" spans="1:1" ht="13">
      <c r="A1091" s="32"/>
    </row>
    <row r="1092" spans="1:1" ht="13">
      <c r="A1092" s="32"/>
    </row>
    <row r="1093" spans="1:1" ht="13">
      <c r="A1093" s="32"/>
    </row>
    <row r="1094" spans="1:1" ht="13">
      <c r="A1094" s="32"/>
    </row>
    <row r="1095" spans="1:1" ht="13">
      <c r="A1095" s="32"/>
    </row>
    <row r="1096" spans="1:1" ht="13">
      <c r="A1096" s="32"/>
    </row>
    <row r="1097" spans="1:1" ht="13">
      <c r="A1097" s="32"/>
    </row>
    <row r="1098" spans="1:1" ht="13">
      <c r="A1098" s="32"/>
    </row>
    <row r="1099" spans="1:1" ht="13">
      <c r="A1099" s="32"/>
    </row>
    <row r="1100" spans="1:1" ht="13">
      <c r="A1100" s="32"/>
    </row>
    <row r="1101" spans="1:1" ht="13">
      <c r="A1101" s="32"/>
    </row>
    <row r="1102" spans="1:1" ht="13">
      <c r="A1102" s="32"/>
    </row>
    <row r="1103" spans="1:1" ht="13">
      <c r="A1103" s="32"/>
    </row>
    <row r="1104" spans="1:1" ht="13">
      <c r="A1104" s="32"/>
    </row>
    <row r="1105" spans="1:1" ht="13">
      <c r="A1105" s="32"/>
    </row>
    <row r="1106" spans="1:1" ht="13">
      <c r="A1106" s="32"/>
    </row>
    <row r="1107" spans="1:1" ht="13">
      <c r="A1107" s="32"/>
    </row>
    <row r="1108" spans="1:1" ht="13">
      <c r="A1108" s="32"/>
    </row>
    <row r="1109" spans="1:1" ht="13">
      <c r="A1109" s="32"/>
    </row>
    <row r="1110" spans="1:1" ht="13">
      <c r="A1110" s="32"/>
    </row>
    <row r="1111" spans="1:1" ht="13">
      <c r="A1111" s="32"/>
    </row>
    <row r="1112" spans="1:1" ht="13">
      <c r="A1112" s="32"/>
    </row>
    <row r="1113" spans="1:1" ht="13">
      <c r="A1113" s="32"/>
    </row>
    <row r="1114" spans="1:1" ht="13">
      <c r="A1114" s="32"/>
    </row>
    <row r="1115" spans="1:1" ht="13">
      <c r="A1115" s="32"/>
    </row>
    <row r="1116" spans="1:1" ht="13">
      <c r="A1116" s="32"/>
    </row>
    <row r="1117" spans="1:1" ht="13">
      <c r="A1117" s="32"/>
    </row>
    <row r="1118" spans="1:1" ht="13">
      <c r="A1118" s="32"/>
    </row>
    <row r="1119" spans="1:1" ht="13">
      <c r="A1119" s="32"/>
    </row>
    <row r="1120" spans="1:1" ht="13">
      <c r="A1120" s="32"/>
    </row>
    <row r="1121" spans="1:1" ht="13">
      <c r="A1121" s="32"/>
    </row>
    <row r="1122" spans="1:1" ht="13">
      <c r="A1122" s="32"/>
    </row>
    <row r="1123" spans="1:1" ht="13">
      <c r="A1123" s="32"/>
    </row>
    <row r="1124" spans="1:1" ht="13">
      <c r="A1124" s="32"/>
    </row>
    <row r="1125" spans="1:1" ht="13">
      <c r="A1125" s="32"/>
    </row>
    <row r="1126" spans="1:1" ht="13">
      <c r="A1126" s="32"/>
    </row>
    <row r="1127" spans="1:1" ht="13">
      <c r="A1127" s="32"/>
    </row>
    <row r="1128" spans="1:1" ht="13">
      <c r="A1128" s="32"/>
    </row>
    <row r="1129" spans="1:1" ht="13">
      <c r="A1129" s="32"/>
    </row>
    <row r="1130" spans="1:1" ht="13">
      <c r="A1130" s="32"/>
    </row>
    <row r="1131" spans="1:1" ht="13">
      <c r="A1131" s="32"/>
    </row>
    <row r="1132" spans="1:1" ht="13">
      <c r="A1132" s="32"/>
    </row>
    <row r="1133" spans="1:1" ht="13">
      <c r="A1133" s="32"/>
    </row>
    <row r="1134" spans="1:1" ht="13">
      <c r="A1134" s="32"/>
    </row>
    <row r="1135" spans="1:1" ht="13">
      <c r="A1135" s="32"/>
    </row>
    <row r="1136" spans="1:1" ht="13">
      <c r="A1136" s="32"/>
    </row>
    <row r="1137" spans="1:1" ht="13">
      <c r="A1137" s="32"/>
    </row>
    <row r="1138" spans="1:1" ht="13">
      <c r="A1138" s="32"/>
    </row>
    <row r="1139" spans="1:1" ht="13">
      <c r="A1139" s="32"/>
    </row>
    <row r="1140" spans="1:1" ht="13">
      <c r="A1140" s="32"/>
    </row>
    <row r="1141" spans="1:1" ht="13">
      <c r="A1141" s="32"/>
    </row>
    <row r="1142" spans="1:1" ht="13">
      <c r="A1142" s="32"/>
    </row>
    <row r="1143" spans="1:1" ht="13">
      <c r="A1143" s="32"/>
    </row>
    <row r="1144" spans="1:1" ht="13">
      <c r="A1144" s="32"/>
    </row>
    <row r="1145" spans="1:1" ht="13">
      <c r="A1145" s="32"/>
    </row>
    <row r="1146" spans="1:1" ht="13">
      <c r="A1146" s="32"/>
    </row>
    <row r="1147" spans="1:1" ht="13">
      <c r="A1147" s="32"/>
    </row>
    <row r="1148" spans="1:1" ht="13">
      <c r="A1148" s="32"/>
    </row>
    <row r="1149" spans="1:1" ht="13">
      <c r="A1149" s="32"/>
    </row>
    <row r="1150" spans="1:1" ht="13">
      <c r="A1150" s="32"/>
    </row>
    <row r="1151" spans="1:1" ht="13">
      <c r="A1151" s="32"/>
    </row>
    <row r="1152" spans="1:1" ht="13">
      <c r="A1152" s="32"/>
    </row>
    <row r="1153" spans="1:1" ht="13">
      <c r="A1153" s="32"/>
    </row>
    <row r="1154" spans="1:1" ht="13">
      <c r="A1154" s="32"/>
    </row>
    <row r="1155" spans="1:1" ht="13">
      <c r="A1155" s="32"/>
    </row>
    <row r="1156" spans="1:1" ht="13">
      <c r="A1156" s="32"/>
    </row>
    <row r="1157" spans="1:1" ht="13">
      <c r="A1157" s="32"/>
    </row>
    <row r="1158" spans="1:1" ht="13">
      <c r="A1158" s="32"/>
    </row>
    <row r="1159" spans="1:1" ht="13">
      <c r="A1159" s="32"/>
    </row>
    <row r="1160" spans="1:1" ht="13">
      <c r="A1160" s="32"/>
    </row>
    <row r="1161" spans="1:1" ht="13">
      <c r="A1161" s="32"/>
    </row>
    <row r="1162" spans="1:1" ht="13">
      <c r="A1162" s="32"/>
    </row>
    <row r="1163" spans="1:1" ht="13">
      <c r="A1163" s="32"/>
    </row>
    <row r="1164" spans="1:1" ht="13">
      <c r="A1164" s="32"/>
    </row>
    <row r="1165" spans="1:1" ht="13">
      <c r="A1165" s="32"/>
    </row>
    <row r="1166" spans="1:1" ht="13">
      <c r="A1166" s="32"/>
    </row>
    <row r="1167" spans="1:1" ht="13">
      <c r="A1167" s="32"/>
    </row>
    <row r="1168" spans="1:1" ht="13">
      <c r="A1168" s="32"/>
    </row>
    <row r="1169" spans="1:1" ht="13">
      <c r="A1169" s="32"/>
    </row>
    <row r="1170" spans="1:1" ht="13">
      <c r="A1170" s="32"/>
    </row>
    <row r="1171" spans="1:1" ht="13">
      <c r="A1171" s="32"/>
    </row>
    <row r="1172" spans="1:1" ht="13">
      <c r="A1172" s="32"/>
    </row>
    <row r="1173" spans="1:1" ht="13">
      <c r="A1173" s="32"/>
    </row>
    <row r="1174" spans="1:1" ht="13">
      <c r="A1174" s="32"/>
    </row>
    <row r="1175" spans="1:1" ht="13">
      <c r="A1175" s="32"/>
    </row>
    <row r="1176" spans="1:1" ht="13">
      <c r="A1176" s="32"/>
    </row>
    <row r="1177" spans="1:1" ht="13">
      <c r="A1177" s="32"/>
    </row>
    <row r="1178" spans="1:1" ht="13">
      <c r="A1178" s="32"/>
    </row>
    <row r="1179" spans="1:1" ht="13">
      <c r="A1179" s="32"/>
    </row>
    <row r="1180" spans="1:1" ht="13">
      <c r="A1180" s="32"/>
    </row>
    <row r="1181" spans="1:1" ht="13">
      <c r="A1181" s="32"/>
    </row>
    <row r="1182" spans="1:1" ht="13">
      <c r="A1182" s="32"/>
    </row>
    <row r="1183" spans="1:1" ht="13">
      <c r="A1183" s="32"/>
    </row>
    <row r="1184" spans="1:1" ht="13">
      <c r="A1184" s="32"/>
    </row>
    <row r="1185" spans="1:1" ht="13">
      <c r="A1185" s="32"/>
    </row>
    <row r="1186" spans="1:1" ht="13">
      <c r="A1186" s="32"/>
    </row>
    <row r="1187" spans="1:1" ht="13">
      <c r="A1187" s="32"/>
    </row>
    <row r="1188" spans="1:1" ht="13">
      <c r="A1188" s="32"/>
    </row>
    <row r="1189" spans="1:1" ht="13">
      <c r="A1189" s="32"/>
    </row>
    <row r="1190" spans="1:1" ht="13">
      <c r="A1190" s="32"/>
    </row>
    <row r="1191" spans="1:1" ht="13">
      <c r="A1191" s="32"/>
    </row>
    <row r="1192" spans="1:1" ht="13">
      <c r="A1192" s="32"/>
    </row>
    <row r="1193" spans="1:1" ht="13">
      <c r="A1193" s="32"/>
    </row>
    <row r="1194" spans="1:1" ht="13">
      <c r="A1194" s="32"/>
    </row>
    <row r="1195" spans="1:1" ht="13">
      <c r="A1195" s="32"/>
    </row>
    <row r="1196" spans="1:1" ht="13">
      <c r="A1196" s="32"/>
    </row>
    <row r="1197" spans="1:1" ht="13">
      <c r="A1197" s="32"/>
    </row>
    <row r="1198" spans="1:1" ht="13">
      <c r="A1198" s="32"/>
    </row>
    <row r="1199" spans="1:1" ht="13">
      <c r="A1199" s="32"/>
    </row>
    <row r="1200" spans="1:1" ht="13">
      <c r="A1200" s="32"/>
    </row>
    <row r="1201" spans="1:1" ht="13">
      <c r="A1201" s="32"/>
    </row>
    <row r="1202" spans="1:1" ht="13">
      <c r="A1202" s="32"/>
    </row>
    <row r="1203" spans="1:1" ht="13">
      <c r="A1203" s="32"/>
    </row>
    <row r="1204" spans="1:1" ht="13">
      <c r="A1204" s="32"/>
    </row>
    <row r="1205" spans="1:1" ht="13">
      <c r="A1205" s="32"/>
    </row>
    <row r="1206" spans="1:1" ht="13">
      <c r="A1206" s="32"/>
    </row>
    <row r="1207" spans="1:1" ht="13">
      <c r="A1207" s="32"/>
    </row>
    <row r="1208" spans="1:1" ht="13">
      <c r="A1208" s="32"/>
    </row>
    <row r="1209" spans="1:1" ht="13">
      <c r="A1209" s="32"/>
    </row>
    <row r="1210" spans="1:1" ht="13">
      <c r="A1210" s="32"/>
    </row>
    <row r="1211" spans="1:1" ht="13">
      <c r="A1211" s="32"/>
    </row>
    <row r="1212" spans="1:1" ht="13">
      <c r="A1212" s="32"/>
    </row>
    <row r="1213" spans="1:1" ht="13">
      <c r="A1213" s="32"/>
    </row>
    <row r="1214" spans="1:1" ht="13">
      <c r="A1214" s="32"/>
    </row>
    <row r="1215" spans="1:1" ht="13">
      <c r="A1215" s="32"/>
    </row>
    <row r="1216" spans="1:1" ht="13">
      <c r="A1216" s="32"/>
    </row>
    <row r="1217" spans="1:1" ht="13">
      <c r="A1217" s="32"/>
    </row>
    <row r="1218" spans="1:1" ht="13">
      <c r="A1218" s="32"/>
    </row>
    <row r="1219" spans="1:1" ht="13">
      <c r="A1219" s="32"/>
    </row>
    <row r="1220" spans="1:1" ht="13">
      <c r="A1220" s="32"/>
    </row>
    <row r="1221" spans="1:1" ht="13">
      <c r="A1221" s="32"/>
    </row>
    <row r="1222" spans="1:1" ht="13">
      <c r="A1222" s="32"/>
    </row>
    <row r="1223" spans="1:1" ht="13">
      <c r="A1223" s="32"/>
    </row>
    <row r="1224" spans="1:1" ht="13">
      <c r="A1224" s="32"/>
    </row>
    <row r="1225" spans="1:1" ht="13">
      <c r="A1225" s="32"/>
    </row>
    <row r="1226" spans="1:1" ht="13">
      <c r="A1226" s="32"/>
    </row>
    <row r="1227" spans="1:1" ht="13">
      <c r="A1227" s="32"/>
    </row>
    <row r="1228" spans="1:1" ht="13">
      <c r="A1228" s="32"/>
    </row>
    <row r="1229" spans="1:1" ht="13">
      <c r="A1229" s="32"/>
    </row>
    <row r="1230" spans="1:1" ht="13">
      <c r="A1230" s="32"/>
    </row>
    <row r="1231" spans="1:1" ht="13">
      <c r="A1231" s="32"/>
    </row>
    <row r="1232" spans="1:1" ht="13">
      <c r="A1232" s="32"/>
    </row>
    <row r="1233" spans="1:1" ht="13">
      <c r="A1233" s="32"/>
    </row>
    <row r="1234" spans="1:1" ht="13">
      <c r="A1234" s="32"/>
    </row>
    <row r="1235" spans="1:1" ht="13">
      <c r="A1235" s="32"/>
    </row>
    <row r="1236" spans="1:1" ht="13">
      <c r="A1236" s="32"/>
    </row>
    <row r="1237" spans="1:1" ht="13">
      <c r="A1237" s="32"/>
    </row>
    <row r="1238" spans="1:1" ht="13">
      <c r="A1238" s="32"/>
    </row>
    <row r="1239" spans="1:1" ht="13">
      <c r="A1239" s="32"/>
    </row>
    <row r="1240" spans="1:1" ht="13">
      <c r="A1240" s="32"/>
    </row>
    <row r="1241" spans="1:1" ht="13">
      <c r="A1241" s="32"/>
    </row>
    <row r="1242" spans="1:1" ht="13">
      <c r="A1242" s="32"/>
    </row>
    <row r="1243" spans="1:1" ht="13">
      <c r="A1243" s="32"/>
    </row>
    <row r="1244" spans="1:1" ht="13">
      <c r="A1244" s="32"/>
    </row>
    <row r="1245" spans="1:1" ht="13">
      <c r="A1245" s="32"/>
    </row>
    <row r="1246" spans="1:1" ht="13">
      <c r="A1246" s="32"/>
    </row>
    <row r="1247" spans="1:1" ht="13">
      <c r="A1247" s="32"/>
    </row>
    <row r="1248" spans="1:1" ht="13">
      <c r="A1248" s="32"/>
    </row>
    <row r="1249" spans="1:1" ht="13">
      <c r="A1249" s="32"/>
    </row>
    <row r="1250" spans="1:1" ht="13">
      <c r="A1250" s="32"/>
    </row>
    <row r="1251" spans="1:1" ht="13">
      <c r="A1251" s="32"/>
    </row>
    <row r="1252" spans="1:1" ht="13">
      <c r="A1252" s="32"/>
    </row>
    <row r="1253" spans="1:1" ht="13">
      <c r="A1253" s="32"/>
    </row>
    <row r="1254" spans="1:1" ht="13">
      <c r="A1254" s="32"/>
    </row>
    <row r="1255" spans="1:1" ht="13">
      <c r="A1255" s="32"/>
    </row>
    <row r="1256" spans="1:1" ht="13">
      <c r="A1256" s="32"/>
    </row>
    <row r="1257" spans="1:1" ht="13">
      <c r="A1257" s="32"/>
    </row>
    <row r="1258" spans="1:1" ht="13">
      <c r="A1258" s="32"/>
    </row>
    <row r="1259" spans="1:1" ht="13">
      <c r="A1259" s="32"/>
    </row>
    <row r="1260" spans="1:1" ht="13">
      <c r="A1260" s="32"/>
    </row>
    <row r="1261" spans="1:1" ht="13">
      <c r="A1261" s="32"/>
    </row>
    <row r="1262" spans="1:1" ht="13">
      <c r="A1262" s="32"/>
    </row>
    <row r="1263" spans="1:1" ht="13">
      <c r="A1263" s="32"/>
    </row>
    <row r="1264" spans="1:1" ht="13">
      <c r="A1264" s="32"/>
    </row>
    <row r="1265" spans="1:1" ht="13">
      <c r="A1265" s="32"/>
    </row>
    <row r="1266" spans="1:1" ht="13">
      <c r="A1266" s="32"/>
    </row>
    <row r="1267" spans="1:1" ht="13">
      <c r="A1267" s="32"/>
    </row>
    <row r="1268" spans="1:1" ht="13">
      <c r="A1268" s="32"/>
    </row>
    <row r="1269" spans="1:1" ht="13">
      <c r="A1269" s="32"/>
    </row>
    <row r="1270" spans="1:1" ht="13">
      <c r="A1270" s="32"/>
    </row>
    <row r="1271" spans="1:1" ht="13">
      <c r="A1271" s="32"/>
    </row>
    <row r="1272" spans="1:1" ht="13">
      <c r="A1272" s="32"/>
    </row>
    <row r="1273" spans="1:1" ht="13">
      <c r="A1273" s="32"/>
    </row>
    <row r="1274" spans="1:1" ht="13">
      <c r="A1274" s="32"/>
    </row>
    <row r="1275" spans="1:1" ht="13">
      <c r="A1275" s="32"/>
    </row>
    <row r="1276" spans="1:1" ht="13">
      <c r="A1276" s="32"/>
    </row>
    <row r="1277" spans="1:1" ht="13">
      <c r="A1277" s="32"/>
    </row>
    <row r="1278" spans="1:1" ht="13">
      <c r="A1278" s="32"/>
    </row>
    <row r="1279" spans="1:1" ht="13">
      <c r="A1279" s="32"/>
    </row>
    <row r="1280" spans="1:1" ht="13">
      <c r="A1280" s="32"/>
    </row>
    <row r="1281" spans="1:1" ht="13">
      <c r="A1281" s="32"/>
    </row>
    <row r="1282" spans="1:1" ht="13">
      <c r="A1282" s="32"/>
    </row>
    <row r="1283" spans="1:1" ht="13">
      <c r="A1283" s="32"/>
    </row>
    <row r="1284" spans="1:1" ht="13">
      <c r="A1284" s="32"/>
    </row>
    <row r="1285" spans="1:1" ht="13">
      <c r="A1285" s="32"/>
    </row>
    <row r="1286" spans="1:1" ht="13">
      <c r="A1286" s="32"/>
    </row>
    <row r="1287" spans="1:1" ht="13">
      <c r="A1287" s="32"/>
    </row>
    <row r="1288" spans="1:1" ht="13">
      <c r="A1288" s="32"/>
    </row>
    <row r="1289" spans="1:1" ht="13">
      <c r="A1289" s="32"/>
    </row>
    <row r="1290" spans="1:1" ht="13">
      <c r="A1290" s="32"/>
    </row>
    <row r="1291" spans="1:1" ht="13">
      <c r="A1291" s="32"/>
    </row>
    <row r="1292" spans="1:1" ht="13">
      <c r="A1292" s="32"/>
    </row>
    <row r="1293" spans="1:1" ht="13">
      <c r="A1293" s="32"/>
    </row>
    <row r="1294" spans="1:1" ht="13">
      <c r="A1294" s="32"/>
    </row>
    <row r="1295" spans="1:1" ht="13">
      <c r="A1295" s="32"/>
    </row>
    <row r="1296" spans="1:1" ht="13">
      <c r="A1296" s="32"/>
    </row>
    <row r="1297" spans="1:1" ht="13">
      <c r="A1297" s="32"/>
    </row>
    <row r="1298" spans="1:1" ht="13">
      <c r="A1298" s="32"/>
    </row>
    <row r="1299" spans="1:1" ht="13">
      <c r="A1299" s="32"/>
    </row>
    <row r="1300" spans="1:1" ht="13">
      <c r="A1300" s="32"/>
    </row>
    <row r="1301" spans="1:1" ht="13">
      <c r="A1301" s="32"/>
    </row>
    <row r="1302" spans="1:1" ht="13">
      <c r="A1302" s="32"/>
    </row>
    <row r="1303" spans="1:1" ht="13">
      <c r="A1303" s="32"/>
    </row>
    <row r="1304" spans="1:1" ht="13">
      <c r="A1304" s="32"/>
    </row>
    <row r="1305" spans="1:1" ht="13">
      <c r="A1305" s="32"/>
    </row>
    <row r="1306" spans="1:1" ht="13">
      <c r="A1306" s="32"/>
    </row>
    <row r="1307" spans="1:1" ht="13">
      <c r="A1307" s="32"/>
    </row>
    <row r="1308" spans="1:1" ht="13">
      <c r="A1308" s="32"/>
    </row>
    <row r="1309" spans="1:1" ht="13">
      <c r="A1309" s="32"/>
    </row>
    <row r="1310" spans="1:1" ht="13">
      <c r="A1310" s="32"/>
    </row>
    <row r="1311" spans="1:1" ht="13">
      <c r="A1311" s="32"/>
    </row>
    <row r="1312" spans="1:1" ht="13">
      <c r="A1312" s="32"/>
    </row>
    <row r="1313" spans="1:1" ht="13">
      <c r="A1313" s="32"/>
    </row>
    <row r="1314" spans="1:1" ht="13">
      <c r="A1314" s="32"/>
    </row>
    <row r="1315" spans="1:1" ht="13">
      <c r="A1315" s="32"/>
    </row>
    <row r="1316" spans="1:1" ht="13">
      <c r="A1316" s="32"/>
    </row>
    <row r="1317" spans="1:1" ht="13">
      <c r="A1317" s="32"/>
    </row>
    <row r="1318" spans="1:1" ht="13">
      <c r="A1318" s="32"/>
    </row>
    <row r="1319" spans="1:1" ht="13">
      <c r="A1319" s="32"/>
    </row>
    <row r="1320" spans="1:1" ht="13">
      <c r="A1320" s="32"/>
    </row>
    <row r="1321" spans="1:1" ht="13">
      <c r="A1321" s="32"/>
    </row>
    <row r="1322" spans="1:1" ht="13">
      <c r="A1322" s="32"/>
    </row>
    <row r="1323" spans="1:1" ht="13">
      <c r="A1323" s="32"/>
    </row>
    <row r="1324" spans="1:1" ht="13">
      <c r="A1324" s="32"/>
    </row>
    <row r="1325" spans="1:1" ht="13">
      <c r="A1325" s="32"/>
    </row>
    <row r="1326" spans="1:1" ht="13">
      <c r="A1326" s="32"/>
    </row>
    <row r="1327" spans="1:1" ht="13">
      <c r="A1327" s="32"/>
    </row>
    <row r="1328" spans="1:1" ht="13">
      <c r="A1328" s="32"/>
    </row>
    <row r="1329" spans="1:1" ht="13">
      <c r="A1329" s="32"/>
    </row>
    <row r="1330" spans="1:1" ht="13">
      <c r="A1330" s="32"/>
    </row>
    <row r="1331" spans="1:1" ht="13">
      <c r="A1331" s="32"/>
    </row>
    <row r="1332" spans="1:1" ht="13">
      <c r="A1332" s="32"/>
    </row>
    <row r="1333" spans="1:1" ht="13">
      <c r="A1333" s="32"/>
    </row>
    <row r="1334" spans="1:1" ht="13">
      <c r="A1334" s="32"/>
    </row>
    <row r="1335" spans="1:1" ht="13">
      <c r="A1335" s="32"/>
    </row>
    <row r="1336" spans="1:1" ht="13">
      <c r="A1336" s="32"/>
    </row>
    <row r="1337" spans="1:1" ht="13">
      <c r="A1337" s="32"/>
    </row>
    <row r="1338" spans="1:1" ht="13">
      <c r="A1338" s="32"/>
    </row>
    <row r="1339" spans="1:1" ht="13">
      <c r="A1339" s="32"/>
    </row>
    <row r="1340" spans="1:1" ht="13">
      <c r="A1340" s="32"/>
    </row>
    <row r="1341" spans="1:1" ht="13">
      <c r="A1341" s="32"/>
    </row>
    <row r="1342" spans="1:1" ht="13">
      <c r="A1342" s="32"/>
    </row>
    <row r="1343" spans="1:1" ht="13">
      <c r="A1343" s="32"/>
    </row>
    <row r="1344" spans="1:1" ht="13">
      <c r="A1344" s="32"/>
    </row>
    <row r="1345" spans="1:1" ht="13">
      <c r="A1345" s="32"/>
    </row>
    <row r="1346" spans="1:1" ht="13">
      <c r="A1346" s="32"/>
    </row>
    <row r="1347" spans="1:1" ht="13">
      <c r="A1347" s="32"/>
    </row>
    <row r="1348" spans="1:1" ht="13">
      <c r="A1348" s="32"/>
    </row>
    <row r="1349" spans="1:1" ht="13">
      <c r="A1349" s="32"/>
    </row>
    <row r="1350" spans="1:1" ht="13">
      <c r="A1350" s="32"/>
    </row>
    <row r="1351" spans="1:1" ht="13">
      <c r="A1351" s="32"/>
    </row>
    <row r="1352" spans="1:1" ht="13">
      <c r="A1352" s="32"/>
    </row>
    <row r="1353" spans="1:1" ht="13">
      <c r="A1353" s="32"/>
    </row>
    <row r="1354" spans="1:1" ht="13">
      <c r="A1354" s="32"/>
    </row>
    <row r="1355" spans="1:1" ht="13">
      <c r="A1355" s="32"/>
    </row>
    <row r="1356" spans="1:1" ht="13">
      <c r="A1356" s="32"/>
    </row>
    <row r="1357" spans="1:1" ht="13">
      <c r="A1357" s="32"/>
    </row>
    <row r="1358" spans="1:1" ht="13">
      <c r="A1358" s="32"/>
    </row>
    <row r="1359" spans="1:1" ht="13">
      <c r="A1359" s="32"/>
    </row>
    <row r="1360" spans="1:1" ht="13">
      <c r="A1360" s="32"/>
    </row>
    <row r="1361" spans="1:1" ht="13">
      <c r="A1361" s="32"/>
    </row>
    <row r="1362" spans="1:1" ht="13">
      <c r="A1362" s="32"/>
    </row>
    <row r="1363" spans="1:1" ht="13">
      <c r="A1363" s="32"/>
    </row>
    <row r="1364" spans="1:1" ht="13">
      <c r="A1364" s="32"/>
    </row>
    <row r="1365" spans="1:1" ht="13">
      <c r="A1365" s="32"/>
    </row>
    <row r="1366" spans="1:1" ht="13">
      <c r="A1366" s="32"/>
    </row>
    <row r="1367" spans="1:1" ht="13">
      <c r="A1367" s="32"/>
    </row>
    <row r="1368" spans="1:1" ht="13">
      <c r="A1368" s="32"/>
    </row>
    <row r="1369" spans="1:1" ht="13">
      <c r="A1369" s="32"/>
    </row>
    <row r="1370" spans="1:1" ht="13">
      <c r="A1370" s="32"/>
    </row>
    <row r="1371" spans="1:1" ht="13">
      <c r="A1371" s="32"/>
    </row>
    <row r="1372" spans="1:1" ht="13">
      <c r="A1372" s="32"/>
    </row>
    <row r="1373" spans="1:1" ht="13">
      <c r="A1373" s="32"/>
    </row>
    <row r="1374" spans="1:1" ht="13">
      <c r="A1374" s="32"/>
    </row>
    <row r="1375" spans="1:1" ht="13">
      <c r="A1375" s="32"/>
    </row>
    <row r="1376" spans="1:1" ht="13">
      <c r="A1376" s="32"/>
    </row>
    <row r="1377" spans="1:1" ht="13">
      <c r="A1377" s="32"/>
    </row>
    <row r="1378" spans="1:1" ht="13">
      <c r="A1378" s="32"/>
    </row>
    <row r="1379" spans="1:1" ht="13">
      <c r="A1379" s="32"/>
    </row>
    <row r="1380" spans="1:1" ht="13">
      <c r="A1380" s="32"/>
    </row>
    <row r="1381" spans="1:1" ht="13">
      <c r="A1381" s="32"/>
    </row>
    <row r="1382" spans="1:1" ht="13">
      <c r="A1382" s="32"/>
    </row>
    <row r="1383" spans="1:1" ht="13">
      <c r="A1383" s="32"/>
    </row>
    <row r="1384" spans="1:1" ht="13">
      <c r="A1384" s="32"/>
    </row>
    <row r="1385" spans="1:1" ht="13">
      <c r="A1385" s="32"/>
    </row>
    <row r="1386" spans="1:1" ht="13">
      <c r="A1386" s="32"/>
    </row>
    <row r="1387" spans="1:1" ht="13">
      <c r="A1387" s="32"/>
    </row>
    <row r="1388" spans="1:1" ht="13">
      <c r="A1388" s="32"/>
    </row>
    <row r="1389" spans="1:1" ht="13">
      <c r="A1389" s="32"/>
    </row>
    <row r="1390" spans="1:1" ht="13">
      <c r="A1390" s="32"/>
    </row>
    <row r="1391" spans="1:1" ht="13">
      <c r="A1391" s="32"/>
    </row>
    <row r="1392" spans="1:1" ht="13">
      <c r="A1392" s="32"/>
    </row>
    <row r="1393" spans="1:1" ht="13">
      <c r="A1393" s="32"/>
    </row>
    <row r="1394" spans="1:1" ht="13">
      <c r="A1394" s="32"/>
    </row>
    <row r="1395" spans="1:1" ht="13">
      <c r="A1395" s="32"/>
    </row>
    <row r="1396" spans="1:1" ht="13">
      <c r="A1396" s="32"/>
    </row>
    <row r="1397" spans="1:1" ht="13">
      <c r="A1397" s="32"/>
    </row>
    <row r="1398" spans="1:1" ht="13">
      <c r="A1398" s="32"/>
    </row>
    <row r="1399" spans="1:1" ht="13">
      <c r="A1399" s="32"/>
    </row>
    <row r="1400" spans="1:1" ht="13">
      <c r="A1400" s="32"/>
    </row>
    <row r="1401" spans="1:1" ht="13">
      <c r="A1401" s="32"/>
    </row>
    <row r="1402" spans="1:1" ht="13">
      <c r="A1402" s="32"/>
    </row>
    <row r="1403" spans="1:1" ht="13">
      <c r="A1403" s="32"/>
    </row>
    <row r="1404" spans="1:1" ht="13">
      <c r="A1404" s="32"/>
    </row>
    <row r="1405" spans="1:1" ht="13">
      <c r="A1405" s="32"/>
    </row>
    <row r="1406" spans="1:1" ht="13">
      <c r="A1406" s="32"/>
    </row>
    <row r="1407" spans="1:1" ht="13">
      <c r="A1407" s="32"/>
    </row>
    <row r="1408" spans="1:1" ht="13">
      <c r="A1408" s="32"/>
    </row>
    <row r="1409" spans="1:1" ht="13">
      <c r="A1409" s="32"/>
    </row>
    <row r="1410" spans="1:1" ht="13">
      <c r="A1410" s="32"/>
    </row>
    <row r="1411" spans="1:1" ht="13">
      <c r="A1411" s="32"/>
    </row>
    <row r="1412" spans="1:1" ht="13">
      <c r="A1412" s="32"/>
    </row>
    <row r="1413" spans="1:1" ht="13">
      <c r="A1413" s="32"/>
    </row>
    <row r="1414" spans="1:1" ht="13">
      <c r="A1414" s="32"/>
    </row>
    <row r="1415" spans="1:1" ht="13">
      <c r="A1415" s="32"/>
    </row>
    <row r="1416" spans="1:1" ht="13">
      <c r="A1416" s="32"/>
    </row>
    <row r="1417" spans="1:1" ht="13">
      <c r="A1417" s="32"/>
    </row>
    <row r="1418" spans="1:1" ht="13">
      <c r="A1418" s="32"/>
    </row>
    <row r="1419" spans="1:1" ht="13">
      <c r="A1419" s="32"/>
    </row>
    <row r="1420" spans="1:1" ht="13">
      <c r="A1420" s="32"/>
    </row>
    <row r="1421" spans="1:1" ht="13">
      <c r="A1421" s="32"/>
    </row>
    <row r="1422" spans="1:1" ht="13">
      <c r="A1422" s="32"/>
    </row>
    <row r="1423" spans="1:1" ht="13">
      <c r="A1423" s="32"/>
    </row>
    <row r="1424" spans="1:1" ht="13">
      <c r="A1424" s="32"/>
    </row>
    <row r="1425" spans="1:1" ht="13">
      <c r="A1425" s="32"/>
    </row>
    <row r="1426" spans="1:1" ht="13">
      <c r="A1426" s="32"/>
    </row>
    <row r="1427" spans="1:1" ht="13">
      <c r="A1427" s="32"/>
    </row>
    <row r="1428" spans="1:1" ht="13">
      <c r="A1428" s="32"/>
    </row>
    <row r="1429" spans="1:1" ht="13">
      <c r="A1429" s="32"/>
    </row>
    <row r="1430" spans="1:1" ht="13">
      <c r="A1430" s="32"/>
    </row>
    <row r="1431" spans="1:1" ht="13">
      <c r="A1431" s="32"/>
    </row>
    <row r="1432" spans="1:1" ht="13">
      <c r="A1432" s="32"/>
    </row>
    <row r="1433" spans="1:1" ht="13">
      <c r="A1433" s="32"/>
    </row>
    <row r="1434" spans="1:1" ht="13">
      <c r="A1434" s="32"/>
    </row>
    <row r="1435" spans="1:1" ht="13">
      <c r="A1435" s="32"/>
    </row>
    <row r="1436" spans="1:1" ht="13">
      <c r="A1436" s="32"/>
    </row>
    <row r="1437" spans="1:1" ht="13">
      <c r="A1437" s="32"/>
    </row>
    <row r="1438" spans="1:1" ht="13">
      <c r="A1438" s="32"/>
    </row>
    <row r="1439" spans="1:1" ht="13">
      <c r="A1439" s="32"/>
    </row>
    <row r="1440" spans="1:1" ht="13">
      <c r="A1440" s="32"/>
    </row>
    <row r="1441" spans="1:1" ht="13">
      <c r="A1441" s="32"/>
    </row>
    <row r="1442" spans="1:1" ht="13">
      <c r="A1442" s="32"/>
    </row>
    <row r="1443" spans="1:1" ht="13">
      <c r="A1443" s="32"/>
    </row>
    <row r="1444" spans="1:1" ht="13">
      <c r="A1444" s="32"/>
    </row>
    <row r="1445" spans="1:1" ht="13">
      <c r="A1445" s="32"/>
    </row>
    <row r="1446" spans="1:1" ht="13">
      <c r="A1446" s="32"/>
    </row>
    <row r="1447" spans="1:1" ht="13">
      <c r="A1447" s="32"/>
    </row>
    <row r="1448" spans="1:1" ht="13">
      <c r="A1448" s="32"/>
    </row>
    <row r="1449" spans="1:1" ht="13">
      <c r="A1449" s="32"/>
    </row>
    <row r="1450" spans="1:1" ht="13">
      <c r="A1450" s="32"/>
    </row>
    <row r="1451" spans="1:1" ht="13">
      <c r="A1451" s="32"/>
    </row>
    <row r="1452" spans="1:1" ht="13">
      <c r="A1452" s="32"/>
    </row>
    <row r="1453" spans="1:1" ht="13">
      <c r="A1453" s="32"/>
    </row>
    <row r="1454" spans="1:1" ht="13">
      <c r="A1454" s="32"/>
    </row>
    <row r="1455" spans="1:1" ht="13">
      <c r="A1455" s="32"/>
    </row>
    <row r="1456" spans="1:1" ht="13">
      <c r="A1456" s="32"/>
    </row>
    <row r="1457" spans="1:1" ht="13">
      <c r="A1457" s="32"/>
    </row>
    <row r="1458" spans="1:1" ht="13">
      <c r="A1458" s="32"/>
    </row>
    <row r="1459" spans="1:1" ht="13">
      <c r="A1459" s="32"/>
    </row>
    <row r="1460" spans="1:1" ht="13">
      <c r="A1460" s="32"/>
    </row>
    <row r="1461" spans="1:1" ht="13">
      <c r="A1461" s="32"/>
    </row>
    <row r="1462" spans="1:1" ht="13">
      <c r="A1462" s="32"/>
    </row>
    <row r="1463" spans="1:1" ht="13">
      <c r="A1463" s="32"/>
    </row>
    <row r="1464" spans="1:1" ht="13">
      <c r="A1464" s="32"/>
    </row>
    <row r="1465" spans="1:1" ht="13">
      <c r="A1465" s="32"/>
    </row>
    <row r="1466" spans="1:1" ht="13">
      <c r="A1466" s="32"/>
    </row>
    <row r="1467" spans="1:1" ht="13">
      <c r="A1467" s="32"/>
    </row>
    <row r="1468" spans="1:1" ht="13">
      <c r="A1468" s="32"/>
    </row>
    <row r="1469" spans="1:1" ht="13">
      <c r="A1469" s="32"/>
    </row>
    <row r="1470" spans="1:1" ht="13">
      <c r="A1470" s="32"/>
    </row>
    <row r="1471" spans="1:1" ht="13">
      <c r="A1471" s="32"/>
    </row>
    <row r="1472" spans="1:1" ht="13">
      <c r="A1472" s="32"/>
    </row>
    <row r="1473" spans="1:1" ht="13">
      <c r="A1473" s="32"/>
    </row>
    <row r="1474" spans="1:1" ht="13">
      <c r="A1474" s="32"/>
    </row>
    <row r="1475" spans="1:1" ht="13">
      <c r="A1475" s="32"/>
    </row>
    <row r="1476" spans="1:1" ht="13">
      <c r="A1476" s="32"/>
    </row>
    <row r="1477" spans="1:1" ht="13">
      <c r="A1477" s="32"/>
    </row>
    <row r="1478" spans="1:1" ht="13">
      <c r="A1478" s="32"/>
    </row>
    <row r="1479" spans="1:1" ht="13">
      <c r="A1479" s="32"/>
    </row>
    <row r="1480" spans="1:1" ht="13">
      <c r="A1480" s="32"/>
    </row>
    <row r="1481" spans="1:1" ht="13">
      <c r="A1481" s="32"/>
    </row>
    <row r="1482" spans="1:1" ht="13">
      <c r="A1482" s="32"/>
    </row>
    <row r="1483" spans="1:1" ht="13">
      <c r="A1483" s="32"/>
    </row>
    <row r="1484" spans="1:1" ht="13">
      <c r="A1484" s="32"/>
    </row>
    <row r="1485" spans="1:1" ht="13">
      <c r="A1485" s="32"/>
    </row>
    <row r="1486" spans="1:1" ht="13">
      <c r="A1486" s="32"/>
    </row>
    <row r="1487" spans="1:1" ht="13">
      <c r="A1487" s="32"/>
    </row>
    <row r="1488" spans="1:1" ht="13">
      <c r="A1488" s="32"/>
    </row>
    <row r="1489" spans="1:1" ht="13">
      <c r="A1489" s="32"/>
    </row>
    <row r="1490" spans="1:1" ht="13">
      <c r="A1490" s="32"/>
    </row>
    <row r="1491" spans="1:1" ht="13">
      <c r="A1491" s="32"/>
    </row>
    <row r="1492" spans="1:1" ht="13">
      <c r="A1492" s="32"/>
    </row>
    <row r="1493" spans="1:1" ht="13">
      <c r="A1493" s="32"/>
    </row>
    <row r="1494" spans="1:1" ht="13">
      <c r="A1494" s="32"/>
    </row>
    <row r="1495" spans="1:1" ht="13">
      <c r="A1495" s="32"/>
    </row>
    <row r="1496" spans="1:1" ht="13">
      <c r="A1496" s="32"/>
    </row>
    <row r="1497" spans="1:1" ht="13">
      <c r="A1497" s="32"/>
    </row>
    <row r="1498" spans="1:1" ht="13">
      <c r="A1498" s="32"/>
    </row>
    <row r="1499" spans="1:1" ht="13">
      <c r="A1499" s="32"/>
    </row>
    <row r="1500" spans="1:1" ht="13">
      <c r="A1500" s="32"/>
    </row>
    <row r="1501" spans="1:1" ht="13">
      <c r="A1501" s="32"/>
    </row>
    <row r="1502" spans="1:1" ht="13">
      <c r="A1502" s="32"/>
    </row>
    <row r="1503" spans="1:1" ht="13">
      <c r="A1503" s="32"/>
    </row>
    <row r="1504" spans="1:1" ht="13">
      <c r="A1504" s="32"/>
    </row>
    <row r="1505" spans="1:1" ht="13">
      <c r="A1505" s="32"/>
    </row>
    <row r="1506" spans="1:1" ht="13">
      <c r="A1506" s="32"/>
    </row>
    <row r="1507" spans="1:1" ht="13">
      <c r="A1507" s="32"/>
    </row>
    <row r="1508" spans="1:1" ht="13">
      <c r="A1508" s="32"/>
    </row>
    <row r="1509" spans="1:1" ht="13">
      <c r="A1509" s="32"/>
    </row>
    <row r="1510" spans="1:1" ht="13">
      <c r="A1510" s="32"/>
    </row>
    <row r="1511" spans="1:1" ht="13">
      <c r="A1511" s="32"/>
    </row>
    <row r="1512" spans="1:1" ht="13">
      <c r="A1512" s="32"/>
    </row>
    <row r="1513" spans="1:1" ht="13">
      <c r="A1513" s="32"/>
    </row>
    <row r="1514" spans="1:1" ht="13">
      <c r="A1514" s="32"/>
    </row>
    <row r="1515" spans="1:1" ht="13">
      <c r="A1515" s="32"/>
    </row>
    <row r="1516" spans="1:1" ht="13">
      <c r="A1516" s="32"/>
    </row>
    <row r="1517" spans="1:1" ht="13">
      <c r="A1517" s="32"/>
    </row>
    <row r="1518" spans="1:1" ht="13">
      <c r="A1518" s="32"/>
    </row>
    <row r="1519" spans="1:1" ht="13">
      <c r="A1519" s="32"/>
    </row>
    <row r="1520" spans="1:1" ht="13">
      <c r="A1520" s="32"/>
    </row>
    <row r="1521" spans="1:1" ht="13">
      <c r="A1521" s="32"/>
    </row>
    <row r="1522" spans="1:1" ht="13">
      <c r="A1522" s="32"/>
    </row>
    <row r="1523" spans="1:1" ht="13">
      <c r="A1523" s="32"/>
    </row>
    <row r="1524" spans="1:1" ht="13">
      <c r="A1524" s="32"/>
    </row>
    <row r="1525" spans="1:1" ht="13">
      <c r="A1525" s="32"/>
    </row>
    <row r="1526" spans="1:1" ht="13">
      <c r="A1526" s="32"/>
    </row>
    <row r="1527" spans="1:1" ht="13">
      <c r="A1527" s="32"/>
    </row>
    <row r="1528" spans="1:1" ht="13">
      <c r="A1528" s="32"/>
    </row>
    <row r="1529" spans="1:1" ht="13">
      <c r="A1529" s="32"/>
    </row>
    <row r="1530" spans="1:1" ht="13">
      <c r="A1530" s="32"/>
    </row>
    <row r="1531" spans="1:1" ht="13">
      <c r="A1531" s="32"/>
    </row>
    <row r="1532" spans="1:1" ht="13">
      <c r="A1532" s="32"/>
    </row>
    <row r="1533" spans="1:1" ht="13">
      <c r="A1533" s="32"/>
    </row>
    <row r="1534" spans="1:1" ht="13">
      <c r="A1534" s="32"/>
    </row>
    <row r="1535" spans="1:1" ht="13">
      <c r="A1535" s="32"/>
    </row>
    <row r="1536" spans="1:1" ht="13">
      <c r="A1536" s="32"/>
    </row>
    <row r="1537" spans="1:1" ht="13">
      <c r="A1537" s="32"/>
    </row>
    <row r="1538" spans="1:1" ht="13">
      <c r="A1538" s="32"/>
    </row>
    <row r="1539" spans="1:1" ht="13">
      <c r="A1539" s="32"/>
    </row>
    <row r="1540" spans="1:1" ht="13">
      <c r="A1540" s="32"/>
    </row>
    <row r="1541" spans="1:1" ht="13">
      <c r="A1541" s="32"/>
    </row>
    <row r="1542" spans="1:1" ht="13">
      <c r="A1542" s="32"/>
    </row>
    <row r="1543" spans="1:1" ht="13">
      <c r="A1543" s="32"/>
    </row>
    <row r="1544" spans="1:1" ht="13">
      <c r="A1544" s="32"/>
    </row>
    <row r="1545" spans="1:1" ht="13">
      <c r="A1545" s="32"/>
    </row>
    <row r="1546" spans="1:1" ht="13">
      <c r="A1546" s="32"/>
    </row>
    <row r="1547" spans="1:1" ht="13">
      <c r="A1547" s="32"/>
    </row>
    <row r="1548" spans="1:1" ht="13">
      <c r="A1548" s="32"/>
    </row>
    <row r="1549" spans="1:1" ht="13">
      <c r="A1549" s="32"/>
    </row>
    <row r="1550" spans="1:1" ht="13">
      <c r="A1550" s="32"/>
    </row>
    <row r="1551" spans="1:1" ht="13">
      <c r="A1551" s="32"/>
    </row>
    <row r="1552" spans="1:1" ht="13">
      <c r="A1552" s="32"/>
    </row>
    <row r="1553" spans="1:1" ht="13">
      <c r="A1553" s="32"/>
    </row>
    <row r="1554" spans="1:1" ht="13">
      <c r="A1554" s="32"/>
    </row>
    <row r="1555" spans="1:1" ht="13">
      <c r="A1555" s="32"/>
    </row>
    <row r="1556" spans="1:1" ht="13">
      <c r="A1556" s="32"/>
    </row>
    <row r="1557" spans="1:1" ht="13">
      <c r="A1557" s="32"/>
    </row>
    <row r="1558" spans="1:1" ht="13">
      <c r="A1558" s="32"/>
    </row>
    <row r="1559" spans="1:1" ht="13">
      <c r="A1559" s="32"/>
    </row>
    <row r="1560" spans="1:1" ht="13">
      <c r="A1560" s="32"/>
    </row>
    <row r="1561" spans="1:1" ht="13">
      <c r="A1561" s="32"/>
    </row>
    <row r="1562" spans="1:1" ht="13">
      <c r="A1562" s="32"/>
    </row>
    <row r="1563" spans="1:1" ht="13">
      <c r="A1563" s="32"/>
    </row>
    <row r="1564" spans="1:1" ht="13">
      <c r="A1564" s="32"/>
    </row>
    <row r="1565" spans="1:1" ht="13">
      <c r="A1565" s="32"/>
    </row>
    <row r="1566" spans="1:1" ht="13">
      <c r="A1566" s="32"/>
    </row>
    <row r="1567" spans="1:1" ht="13">
      <c r="A1567" s="32"/>
    </row>
    <row r="1568" spans="1:1" ht="13">
      <c r="A1568" s="32"/>
    </row>
    <row r="1569" spans="1:1" ht="13">
      <c r="A1569" s="32"/>
    </row>
    <row r="1570" spans="1:1" ht="13">
      <c r="A1570" s="32"/>
    </row>
    <row r="1571" spans="1:1" ht="13">
      <c r="A1571" s="32"/>
    </row>
    <row r="1572" spans="1:1" ht="13">
      <c r="A1572" s="32"/>
    </row>
    <row r="1573" spans="1:1" ht="13">
      <c r="A1573" s="32"/>
    </row>
    <row r="1574" spans="1:1" ht="13">
      <c r="A1574" s="32"/>
    </row>
    <row r="1575" spans="1:1" ht="13">
      <c r="A1575" s="32"/>
    </row>
    <row r="1576" spans="1:1" ht="13">
      <c r="A1576" s="32"/>
    </row>
    <row r="1577" spans="1:1" ht="13">
      <c r="A1577" s="32"/>
    </row>
    <row r="1578" spans="1:1" ht="13">
      <c r="A1578" s="32"/>
    </row>
    <row r="1579" spans="1:1" ht="13">
      <c r="A1579" s="32"/>
    </row>
    <row r="1580" spans="1:1" ht="13">
      <c r="A1580" s="32"/>
    </row>
    <row r="1581" spans="1:1" ht="13">
      <c r="A1581" s="32"/>
    </row>
    <row r="1582" spans="1:1" ht="13">
      <c r="A1582" s="32"/>
    </row>
    <row r="1583" spans="1:1" ht="13">
      <c r="A1583" s="32"/>
    </row>
    <row r="1584" spans="1:1" ht="13">
      <c r="A1584" s="32"/>
    </row>
    <row r="1585" spans="1:1" ht="13">
      <c r="A1585" s="32"/>
    </row>
    <row r="1586" spans="1:1" ht="13">
      <c r="A1586" s="32"/>
    </row>
    <row r="1587" spans="1:1" ht="13">
      <c r="A1587" s="32"/>
    </row>
    <row r="1588" spans="1:1" ht="13">
      <c r="A1588" s="32"/>
    </row>
    <row r="1589" spans="1:1" ht="13">
      <c r="A1589" s="32"/>
    </row>
    <row r="1590" spans="1:1" ht="13">
      <c r="A1590" s="32"/>
    </row>
    <row r="1591" spans="1:1" ht="13">
      <c r="A1591" s="32"/>
    </row>
    <row r="1592" spans="1:1" ht="13">
      <c r="A1592" s="32"/>
    </row>
    <row r="1593" spans="1:1" ht="13">
      <c r="A1593" s="32"/>
    </row>
    <row r="1594" spans="1:1" ht="13">
      <c r="A1594" s="32"/>
    </row>
    <row r="1595" spans="1:1" ht="13">
      <c r="A1595" s="32"/>
    </row>
    <row r="1596" spans="1:1" ht="13">
      <c r="A1596" s="32"/>
    </row>
    <row r="1597" spans="1:1" ht="13">
      <c r="A1597" s="32"/>
    </row>
    <row r="1598" spans="1:1" ht="13">
      <c r="A1598" s="32"/>
    </row>
    <row r="1599" spans="1:1" ht="13">
      <c r="A1599" s="32"/>
    </row>
    <row r="1600" spans="1:1" ht="13">
      <c r="A1600" s="32"/>
    </row>
    <row r="1601" spans="1:1" ht="13">
      <c r="A1601" s="32"/>
    </row>
    <row r="1602" spans="1:1" ht="13">
      <c r="A1602" s="32"/>
    </row>
    <row r="1603" spans="1:1" ht="13">
      <c r="A1603" s="32"/>
    </row>
    <row r="1604" spans="1:1" ht="13">
      <c r="A1604" s="32"/>
    </row>
    <row r="1605" spans="1:1" ht="13">
      <c r="A1605" s="32"/>
    </row>
    <row r="1606" spans="1:1" ht="13">
      <c r="A1606" s="32"/>
    </row>
    <row r="1607" spans="1:1" ht="13">
      <c r="A1607" s="32"/>
    </row>
    <row r="1608" spans="1:1" ht="13">
      <c r="A1608" s="32"/>
    </row>
    <row r="1609" spans="1:1" ht="13">
      <c r="A1609" s="32"/>
    </row>
    <row r="1610" spans="1:1" ht="13">
      <c r="A1610" s="32"/>
    </row>
    <row r="1611" spans="1:1" ht="13">
      <c r="A1611" s="32"/>
    </row>
    <row r="1612" spans="1:1" ht="13">
      <c r="A1612" s="32"/>
    </row>
    <row r="1613" spans="1:1" ht="13">
      <c r="A1613" s="32"/>
    </row>
    <row r="1614" spans="1:1" ht="13">
      <c r="A1614" s="32"/>
    </row>
    <row r="1615" spans="1:1" ht="13">
      <c r="A1615" s="32"/>
    </row>
    <row r="1616" spans="1:1" ht="13">
      <c r="A1616" s="32"/>
    </row>
    <row r="1617" spans="1:1" ht="13">
      <c r="A1617" s="32"/>
    </row>
    <row r="1618" spans="1:1" ht="13">
      <c r="A1618" s="32"/>
    </row>
    <row r="1619" spans="1:1" ht="13">
      <c r="A1619" s="32"/>
    </row>
    <row r="1620" spans="1:1" ht="13">
      <c r="A1620" s="32"/>
    </row>
    <row r="1621" spans="1:1" ht="13">
      <c r="A1621" s="32"/>
    </row>
    <row r="1622" spans="1:1" ht="13">
      <c r="A1622" s="32"/>
    </row>
    <row r="1623" spans="1:1" ht="13">
      <c r="A1623" s="32"/>
    </row>
    <row r="1624" spans="1:1" ht="13">
      <c r="A1624" s="32"/>
    </row>
    <row r="1625" spans="1:1" ht="13">
      <c r="A1625" s="32"/>
    </row>
    <row r="1626" spans="1:1" ht="13">
      <c r="A1626" s="32"/>
    </row>
    <row r="1627" spans="1:1" ht="13">
      <c r="A1627" s="32"/>
    </row>
    <row r="1628" spans="1:1" ht="13">
      <c r="A1628" s="32"/>
    </row>
    <row r="1629" spans="1:1" ht="13">
      <c r="A1629" s="32"/>
    </row>
    <row r="1630" spans="1:1" ht="13">
      <c r="A1630" s="32"/>
    </row>
    <row r="1631" spans="1:1" ht="13">
      <c r="A1631" s="32"/>
    </row>
    <row r="1632" spans="1:1" ht="13">
      <c r="A1632" s="32"/>
    </row>
    <row r="1633" spans="1:1" ht="13">
      <c r="A1633" s="32"/>
    </row>
    <row r="1634" spans="1:1" ht="13">
      <c r="A1634" s="32"/>
    </row>
    <row r="1635" spans="1:1" ht="13">
      <c r="A1635" s="32"/>
    </row>
    <row r="1636" spans="1:1" ht="13">
      <c r="A1636" s="32"/>
    </row>
    <row r="1637" spans="1:1" ht="13">
      <c r="A1637" s="32"/>
    </row>
    <row r="1638" spans="1:1" ht="13">
      <c r="A1638" s="32"/>
    </row>
    <row r="1639" spans="1:1" ht="13">
      <c r="A1639" s="32"/>
    </row>
    <row r="1640" spans="1:1" ht="13">
      <c r="A1640" s="32"/>
    </row>
    <row r="1641" spans="1:1" ht="13">
      <c r="A1641" s="32"/>
    </row>
    <row r="1642" spans="1:1" ht="13">
      <c r="A1642" s="32"/>
    </row>
    <row r="1643" spans="1:1" ht="13">
      <c r="A1643" s="32"/>
    </row>
    <row r="1644" spans="1:1" ht="13">
      <c r="A1644" s="32"/>
    </row>
    <row r="1645" spans="1:1" ht="13">
      <c r="A1645" s="32"/>
    </row>
    <row r="1646" spans="1:1" ht="13">
      <c r="A1646" s="32"/>
    </row>
    <row r="1647" spans="1:1" ht="13">
      <c r="A1647" s="32"/>
    </row>
    <row r="1648" spans="1:1" ht="13">
      <c r="A1648" s="32"/>
    </row>
    <row r="1649" spans="1:1" ht="13">
      <c r="A1649" s="32"/>
    </row>
    <row r="1650" spans="1:1" ht="13">
      <c r="A1650" s="32"/>
    </row>
    <row r="1651" spans="1:1" ht="13">
      <c r="A1651" s="32"/>
    </row>
    <row r="1652" spans="1:1" ht="13">
      <c r="A1652" s="32"/>
    </row>
    <row r="1653" spans="1:1" ht="13">
      <c r="A1653" s="32"/>
    </row>
    <row r="1654" spans="1:1" ht="13">
      <c r="A1654" s="32"/>
    </row>
    <row r="1655" spans="1:1" ht="13">
      <c r="A1655" s="32"/>
    </row>
    <row r="1656" spans="1:1" ht="13">
      <c r="A1656" s="32"/>
    </row>
    <row r="1657" spans="1:1" ht="13">
      <c r="A1657" s="32"/>
    </row>
    <row r="1658" spans="1:1" ht="13">
      <c r="A1658" s="32"/>
    </row>
    <row r="1659" spans="1:1" ht="13">
      <c r="A1659" s="32"/>
    </row>
    <row r="1660" spans="1:1" ht="13">
      <c r="A1660" s="32"/>
    </row>
    <row r="1661" spans="1:1" ht="13">
      <c r="A1661" s="32"/>
    </row>
    <row r="1662" spans="1:1" ht="13">
      <c r="A1662" s="32"/>
    </row>
    <row r="1663" spans="1:1" ht="13">
      <c r="A1663" s="32"/>
    </row>
    <row r="1664" spans="1:1" ht="13">
      <c r="A1664" s="32"/>
    </row>
    <row r="1665" spans="1:1" ht="13">
      <c r="A1665" s="32"/>
    </row>
    <row r="1666" spans="1:1" ht="13">
      <c r="A1666" s="32"/>
    </row>
    <row r="1667" spans="1:1" ht="13">
      <c r="A1667" s="32"/>
    </row>
    <row r="1668" spans="1:1" ht="13">
      <c r="A1668" s="32"/>
    </row>
    <row r="1669" spans="1:1" ht="13">
      <c r="A1669" s="32"/>
    </row>
    <row r="1670" spans="1:1" ht="13">
      <c r="A1670" s="32"/>
    </row>
    <row r="1671" spans="1:1" ht="13">
      <c r="A1671" s="32"/>
    </row>
    <row r="1672" spans="1:1" ht="13">
      <c r="A1672" s="32"/>
    </row>
    <row r="1673" spans="1:1" ht="13">
      <c r="A1673" s="32"/>
    </row>
    <row r="1674" spans="1:1" ht="13">
      <c r="A1674" s="32"/>
    </row>
    <row r="1675" spans="1:1" ht="13">
      <c r="A1675" s="32"/>
    </row>
    <row r="1676" spans="1:1" ht="13">
      <c r="A1676" s="32"/>
    </row>
    <row r="1677" spans="1:1" ht="13">
      <c r="A1677" s="32"/>
    </row>
    <row r="1678" spans="1:1" ht="13">
      <c r="A1678" s="32"/>
    </row>
    <row r="1679" spans="1:1" ht="13">
      <c r="A1679" s="32"/>
    </row>
    <row r="1680" spans="1:1" ht="13">
      <c r="A1680" s="32"/>
    </row>
    <row r="1681" spans="1:1" ht="13">
      <c r="A1681" s="32"/>
    </row>
    <row r="1682" spans="1:1" ht="13">
      <c r="A1682" s="32"/>
    </row>
    <row r="1683" spans="1:1" ht="13">
      <c r="A1683" s="32"/>
    </row>
    <row r="1684" spans="1:1" ht="13">
      <c r="A1684" s="32"/>
    </row>
    <row r="1685" spans="1:1" ht="13">
      <c r="A1685" s="32"/>
    </row>
    <row r="1686" spans="1:1" ht="13">
      <c r="A1686" s="32"/>
    </row>
    <row r="1687" spans="1:1" ht="13">
      <c r="A1687" s="32"/>
    </row>
    <row r="1688" spans="1:1" ht="13">
      <c r="A1688" s="32"/>
    </row>
    <row r="1689" spans="1:1" ht="13">
      <c r="A1689" s="32"/>
    </row>
    <row r="1690" spans="1:1" ht="13">
      <c r="A1690" s="32"/>
    </row>
    <row r="1691" spans="1:1" ht="13">
      <c r="A1691" s="32"/>
    </row>
    <row r="1692" spans="1:1" ht="13">
      <c r="A1692" s="32"/>
    </row>
    <row r="1693" spans="1:1" ht="13">
      <c r="A1693" s="32"/>
    </row>
    <row r="1694" spans="1:1" ht="13">
      <c r="A1694" s="32"/>
    </row>
    <row r="1695" spans="1:1" ht="13">
      <c r="A1695" s="32"/>
    </row>
    <row r="1696" spans="1:1" ht="13">
      <c r="A1696" s="32"/>
    </row>
    <row r="1697" spans="1:1" ht="13">
      <c r="A1697" s="32"/>
    </row>
    <row r="1698" spans="1:1" ht="13">
      <c r="A1698" s="32"/>
    </row>
    <row r="1699" spans="1:1" ht="13">
      <c r="A1699" s="32"/>
    </row>
    <row r="1700" spans="1:1" ht="13">
      <c r="A1700" s="32"/>
    </row>
    <row r="1701" spans="1:1" ht="13">
      <c r="A1701" s="32"/>
    </row>
    <row r="1702" spans="1:1" ht="13">
      <c r="A1702" s="32"/>
    </row>
    <row r="1703" spans="1:1" ht="13">
      <c r="A1703" s="32"/>
    </row>
    <row r="1704" spans="1:1" ht="13">
      <c r="A1704" s="32"/>
    </row>
    <row r="1705" spans="1:1" ht="13">
      <c r="A1705" s="32"/>
    </row>
    <row r="1706" spans="1:1" ht="13">
      <c r="A1706" s="32"/>
    </row>
    <row r="1707" spans="1:1" ht="13">
      <c r="A1707" s="32"/>
    </row>
    <row r="1708" spans="1:1" ht="13">
      <c r="A1708" s="32"/>
    </row>
    <row r="1709" spans="1:1" ht="13">
      <c r="A1709" s="32"/>
    </row>
    <row r="1710" spans="1:1" ht="13">
      <c r="A1710" s="32"/>
    </row>
    <row r="1711" spans="1:1" ht="13">
      <c r="A1711" s="32"/>
    </row>
    <row r="1712" spans="1:1" ht="13">
      <c r="A1712" s="32"/>
    </row>
    <row r="1713" spans="1:1" ht="13">
      <c r="A1713" s="32"/>
    </row>
    <row r="1714" spans="1:1" ht="13">
      <c r="A1714" s="32"/>
    </row>
    <row r="1715" spans="1:1" ht="13">
      <c r="A1715" s="32"/>
    </row>
    <row r="1716" spans="1:1" ht="13">
      <c r="A1716" s="32"/>
    </row>
    <row r="1717" spans="1:1" ht="13">
      <c r="A1717" s="32"/>
    </row>
    <row r="1718" spans="1:1" ht="13">
      <c r="A1718" s="32"/>
    </row>
    <row r="1719" spans="1:1" ht="13">
      <c r="A1719" s="32"/>
    </row>
    <row r="1720" spans="1:1" ht="13">
      <c r="A1720" s="32"/>
    </row>
    <row r="1721" spans="1:1" ht="13">
      <c r="A1721" s="32"/>
    </row>
    <row r="1722" spans="1:1" ht="13">
      <c r="A1722" s="32"/>
    </row>
    <row r="1723" spans="1:1" ht="13">
      <c r="A1723" s="32"/>
    </row>
    <row r="1724" spans="1:1" ht="13">
      <c r="A1724" s="32"/>
    </row>
    <row r="1725" spans="1:1" ht="13">
      <c r="A1725" s="32"/>
    </row>
    <row r="1726" spans="1:1" ht="13">
      <c r="A1726" s="32"/>
    </row>
    <row r="1727" spans="1:1" ht="13">
      <c r="A1727" s="32"/>
    </row>
    <row r="1728" spans="1:1" ht="13">
      <c r="A1728" s="32"/>
    </row>
    <row r="1729" spans="1:1" ht="13">
      <c r="A1729" s="32"/>
    </row>
    <row r="1730" spans="1:1" ht="13">
      <c r="A1730" s="32"/>
    </row>
    <row r="1731" spans="1:1" ht="13">
      <c r="A1731" s="32"/>
    </row>
    <row r="1732" spans="1:1" ht="13">
      <c r="A1732" s="32"/>
    </row>
    <row r="1733" spans="1:1" ht="13">
      <c r="A1733" s="32"/>
    </row>
    <row r="1734" spans="1:1" ht="13">
      <c r="A1734" s="32"/>
    </row>
    <row r="1735" spans="1:1" ht="13">
      <c r="A1735" s="32"/>
    </row>
    <row r="1736" spans="1:1" ht="13">
      <c r="A1736" s="32"/>
    </row>
    <row r="1737" spans="1:1" ht="13">
      <c r="A1737" s="32"/>
    </row>
    <row r="1738" spans="1:1" ht="13">
      <c r="A1738" s="32"/>
    </row>
    <row r="1739" spans="1:1" ht="13">
      <c r="A1739" s="32"/>
    </row>
    <row r="1740" spans="1:1" ht="13">
      <c r="A1740" s="32"/>
    </row>
    <row r="1741" spans="1:1" ht="13">
      <c r="A1741" s="32"/>
    </row>
    <row r="1742" spans="1:1" ht="13">
      <c r="A1742" s="32"/>
    </row>
    <row r="1743" spans="1:1" ht="13">
      <c r="A1743" s="32"/>
    </row>
    <row r="1744" spans="1:1" ht="13">
      <c r="A1744" s="32"/>
    </row>
    <row r="1745" spans="1:1" ht="13">
      <c r="A1745" s="32"/>
    </row>
    <row r="1746" spans="1:1" ht="13">
      <c r="A1746" s="32"/>
    </row>
    <row r="1747" spans="1:1" ht="13">
      <c r="A1747" s="32"/>
    </row>
    <row r="1748" spans="1:1" ht="13">
      <c r="A1748" s="32"/>
    </row>
    <row r="1749" spans="1:1" ht="13">
      <c r="A1749" s="32"/>
    </row>
    <row r="1750" spans="1:1" ht="13">
      <c r="A1750" s="32"/>
    </row>
    <row r="1751" spans="1:1" ht="13">
      <c r="A1751" s="32"/>
    </row>
    <row r="1752" spans="1:1" ht="13">
      <c r="A1752" s="32"/>
    </row>
    <row r="1753" spans="1:1" ht="13">
      <c r="A1753" s="32"/>
    </row>
    <row r="1754" spans="1:1" ht="13">
      <c r="A1754" s="32"/>
    </row>
    <row r="1755" spans="1:1" ht="13">
      <c r="A1755" s="32"/>
    </row>
    <row r="1756" spans="1:1" ht="13">
      <c r="A1756" s="32"/>
    </row>
    <row r="1757" spans="1:1" ht="13">
      <c r="A1757" s="32"/>
    </row>
    <row r="1758" spans="1:1" ht="13">
      <c r="A1758" s="32"/>
    </row>
    <row r="1759" spans="1:1" ht="13">
      <c r="A1759" s="32"/>
    </row>
    <row r="1760" spans="1:1" ht="13">
      <c r="A1760" s="32"/>
    </row>
    <row r="1761" spans="1:1" ht="13">
      <c r="A1761" s="32"/>
    </row>
    <row r="1762" spans="1:1" ht="13">
      <c r="A1762" s="32"/>
    </row>
    <row r="1763" spans="1:1" ht="13">
      <c r="A1763" s="32"/>
    </row>
    <row r="1764" spans="1:1" ht="13">
      <c r="A1764" s="32"/>
    </row>
    <row r="1765" spans="1:1" ht="13">
      <c r="A1765" s="32"/>
    </row>
    <row r="1766" spans="1:1" ht="13">
      <c r="A1766" s="32"/>
    </row>
    <row r="1767" spans="1:1" ht="13">
      <c r="A1767" s="32"/>
    </row>
    <row r="1768" spans="1:1" ht="13">
      <c r="A1768" s="32"/>
    </row>
    <row r="1769" spans="1:1" ht="13">
      <c r="A1769" s="32"/>
    </row>
    <row r="1770" spans="1:1" ht="13">
      <c r="A1770" s="32"/>
    </row>
    <row r="1771" spans="1:1" ht="13">
      <c r="A1771" s="32"/>
    </row>
    <row r="1772" spans="1:1" ht="13">
      <c r="A1772" s="32"/>
    </row>
    <row r="1773" spans="1:1" ht="13">
      <c r="A1773" s="32"/>
    </row>
    <row r="1774" spans="1:1" ht="13">
      <c r="A1774" s="32"/>
    </row>
    <row r="1775" spans="1:1" ht="13">
      <c r="A1775" s="32"/>
    </row>
    <row r="1776" spans="1:1" ht="13">
      <c r="A1776" s="32"/>
    </row>
    <row r="1777" spans="1:1" ht="13">
      <c r="A1777" s="32"/>
    </row>
    <row r="1778" spans="1:1" ht="13">
      <c r="A1778" s="32"/>
    </row>
    <row r="1779" spans="1:1" ht="13">
      <c r="A1779" s="32"/>
    </row>
    <row r="1780" spans="1:1" ht="13">
      <c r="A1780" s="32"/>
    </row>
    <row r="1781" spans="1:1" ht="13">
      <c r="A1781" s="32"/>
    </row>
    <row r="1782" spans="1:1" ht="13">
      <c r="A1782" s="32"/>
    </row>
    <row r="1783" spans="1:1" ht="13">
      <c r="A1783" s="32"/>
    </row>
    <row r="1784" spans="1:1" ht="13">
      <c r="A1784" s="32"/>
    </row>
    <row r="1785" spans="1:1" ht="13">
      <c r="A1785" s="32"/>
    </row>
    <row r="1786" spans="1:1" ht="13">
      <c r="A1786" s="32"/>
    </row>
    <row r="1787" spans="1:1" ht="13">
      <c r="A1787" s="32"/>
    </row>
    <row r="1788" spans="1:1" ht="13">
      <c r="A1788" s="32"/>
    </row>
    <row r="1789" spans="1:1" ht="13">
      <c r="A1789" s="32"/>
    </row>
    <row r="1790" spans="1:1" ht="13">
      <c r="A1790" s="32"/>
    </row>
    <row r="1791" spans="1:1" ht="13">
      <c r="A1791" s="32"/>
    </row>
    <row r="1792" spans="1:1" ht="13">
      <c r="A1792" s="32"/>
    </row>
    <row r="1793" spans="1:1" ht="13">
      <c r="A1793" s="32"/>
    </row>
    <row r="1794" spans="1:1" ht="13">
      <c r="A1794" s="32"/>
    </row>
    <row r="1795" spans="1:1" ht="13">
      <c r="A1795" s="32"/>
    </row>
    <row r="1796" spans="1:1" ht="13">
      <c r="A1796" s="32"/>
    </row>
    <row r="1797" spans="1:1" ht="13">
      <c r="A1797" s="32"/>
    </row>
    <row r="1798" spans="1:1" ht="13">
      <c r="A1798" s="32"/>
    </row>
    <row r="1799" spans="1:1" ht="13">
      <c r="A1799" s="32"/>
    </row>
    <row r="1800" spans="1:1" ht="13">
      <c r="A1800" s="32"/>
    </row>
    <row r="1801" spans="1:1" ht="13">
      <c r="A1801" s="32"/>
    </row>
    <row r="1802" spans="1:1" ht="13">
      <c r="A1802" s="32"/>
    </row>
    <row r="1803" spans="1:1" ht="13">
      <c r="A1803" s="32"/>
    </row>
    <row r="1804" spans="1:1" ht="13">
      <c r="A1804" s="32"/>
    </row>
    <row r="1805" spans="1:1" ht="13">
      <c r="A1805" s="32"/>
    </row>
    <row r="1806" spans="1:1" ht="13">
      <c r="A1806" s="32"/>
    </row>
    <row r="1807" spans="1:1" ht="13">
      <c r="A1807" s="32"/>
    </row>
    <row r="1808" spans="1:1" ht="13">
      <c r="A1808" s="32"/>
    </row>
    <row r="1809" spans="1:1" ht="13">
      <c r="A1809" s="32"/>
    </row>
    <row r="1810" spans="1:1" ht="13">
      <c r="A1810" s="32"/>
    </row>
    <row r="1811" spans="1:1" ht="13">
      <c r="A1811" s="32"/>
    </row>
    <row r="1812" spans="1:1" ht="13">
      <c r="A1812" s="32"/>
    </row>
    <row r="1813" spans="1:1" ht="13">
      <c r="A1813" s="32"/>
    </row>
    <row r="1814" spans="1:1" ht="13">
      <c r="A1814" s="32"/>
    </row>
    <row r="1815" spans="1:1" ht="13">
      <c r="A1815" s="32"/>
    </row>
    <row r="1816" spans="1:1" ht="13">
      <c r="A1816" s="32"/>
    </row>
    <row r="1817" spans="1:1" ht="13">
      <c r="A1817" s="32"/>
    </row>
    <row r="1818" spans="1:1" ht="13">
      <c r="A1818" s="32"/>
    </row>
    <row r="1819" spans="1:1" ht="13">
      <c r="A1819" s="32"/>
    </row>
    <row r="1820" spans="1:1" ht="13">
      <c r="A1820" s="32"/>
    </row>
    <row r="1821" spans="1:1" ht="13">
      <c r="A1821" s="32"/>
    </row>
    <row r="1822" spans="1:1" ht="13">
      <c r="A1822" s="32"/>
    </row>
    <row r="1823" spans="1:1" ht="13">
      <c r="A1823" s="32"/>
    </row>
    <row r="1824" spans="1:1" ht="13">
      <c r="A1824" s="32"/>
    </row>
    <row r="1825" spans="1:1" ht="13">
      <c r="A1825" s="32"/>
    </row>
    <row r="1826" spans="1:1" ht="13">
      <c r="A1826" s="32"/>
    </row>
    <row r="1827" spans="1:1" ht="13">
      <c r="A1827" s="32"/>
    </row>
    <row r="1828" spans="1:1" ht="13">
      <c r="A1828" s="32"/>
    </row>
    <row r="1829" spans="1:1" ht="13">
      <c r="A1829" s="32"/>
    </row>
    <row r="1830" spans="1:1" ht="13">
      <c r="A1830" s="32"/>
    </row>
    <row r="1831" spans="1:1" ht="13">
      <c r="A1831" s="32"/>
    </row>
    <row r="1832" spans="1:1" ht="13">
      <c r="A1832" s="32"/>
    </row>
    <row r="1833" spans="1:1" ht="13">
      <c r="A1833" s="32"/>
    </row>
    <row r="1834" spans="1:1" ht="13">
      <c r="A1834" s="32"/>
    </row>
    <row r="1835" spans="1:1" ht="13">
      <c r="A1835" s="32"/>
    </row>
    <row r="1836" spans="1:1" ht="13">
      <c r="A1836" s="32"/>
    </row>
    <row r="1837" spans="1:1" ht="13">
      <c r="A1837" s="32"/>
    </row>
    <row r="1838" spans="1:1" ht="13">
      <c r="A1838" s="32"/>
    </row>
    <row r="1839" spans="1:1" ht="13">
      <c r="A1839" s="32"/>
    </row>
    <row r="1840" spans="1:1" ht="13">
      <c r="A1840" s="32"/>
    </row>
    <row r="1841" spans="1:1" ht="13">
      <c r="A1841" s="32"/>
    </row>
    <row r="1842" spans="1:1" ht="13">
      <c r="A1842" s="32"/>
    </row>
    <row r="1843" spans="1:1" ht="13">
      <c r="A1843" s="32"/>
    </row>
    <row r="1844" spans="1:1" ht="13">
      <c r="A1844" s="32"/>
    </row>
    <row r="1845" spans="1:1" ht="13">
      <c r="A1845" s="32"/>
    </row>
    <row r="1846" spans="1:1" ht="13">
      <c r="A1846" s="32"/>
    </row>
    <row r="1847" spans="1:1" ht="13">
      <c r="A1847" s="32"/>
    </row>
    <row r="1848" spans="1:1" ht="13">
      <c r="A1848" s="32"/>
    </row>
    <row r="1849" spans="1:1" ht="13">
      <c r="A1849" s="32"/>
    </row>
    <row r="1850" spans="1:1" ht="13">
      <c r="A1850" s="32"/>
    </row>
    <row r="1851" spans="1:1" ht="13">
      <c r="A1851" s="32"/>
    </row>
    <row r="1852" spans="1:1" ht="13">
      <c r="A1852" s="32"/>
    </row>
    <row r="1853" spans="1:1" ht="13">
      <c r="A1853" s="32"/>
    </row>
    <row r="1854" spans="1:1" ht="13">
      <c r="A1854" s="32"/>
    </row>
    <row r="1855" spans="1:1" ht="13">
      <c r="A1855" s="32"/>
    </row>
    <row r="1856" spans="1:1" ht="13">
      <c r="A1856" s="32"/>
    </row>
    <row r="1857" spans="1:1" ht="13">
      <c r="A1857" s="32"/>
    </row>
    <row r="1858" spans="1:1" ht="13">
      <c r="A1858" s="32"/>
    </row>
    <row r="1859" spans="1:1" ht="13">
      <c r="A1859" s="32"/>
    </row>
    <row r="1860" spans="1:1" ht="13">
      <c r="A1860" s="32"/>
    </row>
    <row r="1861" spans="1:1" ht="13">
      <c r="A1861" s="32"/>
    </row>
    <row r="1862" spans="1:1" ht="13">
      <c r="A1862" s="32"/>
    </row>
    <row r="1863" spans="1:1" ht="13">
      <c r="A1863" s="32"/>
    </row>
    <row r="1864" spans="1:1" ht="13">
      <c r="A1864" s="32"/>
    </row>
    <row r="1865" spans="1:1" ht="13">
      <c r="A1865" s="32"/>
    </row>
    <row r="1866" spans="1:1" ht="13">
      <c r="A1866" s="32"/>
    </row>
    <row r="1867" spans="1:1" ht="13">
      <c r="A1867" s="32"/>
    </row>
    <row r="1868" spans="1:1" ht="13">
      <c r="A1868" s="32"/>
    </row>
    <row r="1869" spans="1:1" ht="13">
      <c r="A1869" s="32"/>
    </row>
    <row r="1870" spans="1:1" ht="13">
      <c r="A1870" s="32"/>
    </row>
    <row r="1871" spans="1:1" ht="13">
      <c r="A1871" s="32"/>
    </row>
    <row r="1872" spans="1:1" ht="13">
      <c r="A1872" s="32"/>
    </row>
    <row r="1873" spans="1:1" ht="13">
      <c r="A1873" s="32"/>
    </row>
    <row r="1874" spans="1:1" ht="13">
      <c r="A1874" s="32"/>
    </row>
    <row r="1875" spans="1:1" ht="13">
      <c r="A1875" s="32"/>
    </row>
    <row r="1876" spans="1:1" ht="13">
      <c r="A1876" s="32"/>
    </row>
    <row r="1877" spans="1:1" ht="13">
      <c r="A1877" s="32"/>
    </row>
    <row r="1878" spans="1:1" ht="13">
      <c r="A1878" s="32"/>
    </row>
    <row r="1879" spans="1:1" ht="13">
      <c r="A1879" s="32"/>
    </row>
    <row r="1880" spans="1:1" ht="13">
      <c r="A1880" s="32"/>
    </row>
    <row r="1881" spans="1:1" ht="13">
      <c r="A1881" s="32"/>
    </row>
    <row r="1882" spans="1:1" ht="13">
      <c r="A1882" s="32"/>
    </row>
    <row r="1883" spans="1:1" ht="13">
      <c r="A1883" s="32"/>
    </row>
    <row r="1884" spans="1:1" ht="13">
      <c r="A1884" s="32"/>
    </row>
    <row r="1885" spans="1:1" ht="13">
      <c r="A1885" s="32"/>
    </row>
    <row r="1886" spans="1:1" ht="13">
      <c r="A1886" s="32"/>
    </row>
    <row r="1887" spans="1:1" ht="13">
      <c r="A1887" s="32"/>
    </row>
    <row r="1888" spans="1:1" ht="13">
      <c r="A1888" s="32"/>
    </row>
    <row r="1889" spans="1:1" ht="13">
      <c r="A1889" s="32"/>
    </row>
    <row r="1890" spans="1:1" ht="13">
      <c r="A1890" s="32"/>
    </row>
    <row r="1891" spans="1:1" ht="13">
      <c r="A1891" s="32"/>
    </row>
    <row r="1892" spans="1:1" ht="13">
      <c r="A1892" s="32"/>
    </row>
    <row r="1893" spans="1:1" ht="13">
      <c r="A1893" s="32"/>
    </row>
    <row r="1894" spans="1:1" ht="13">
      <c r="A1894" s="32"/>
    </row>
    <row r="1895" spans="1:1" ht="13">
      <c r="A1895" s="32"/>
    </row>
    <row r="1896" spans="1:1" ht="13">
      <c r="A1896" s="32"/>
    </row>
    <row r="1897" spans="1:1" ht="13">
      <c r="A1897" s="32"/>
    </row>
    <row r="1898" spans="1:1" ht="13">
      <c r="A1898" s="32"/>
    </row>
    <row r="1899" spans="1:1" ht="13">
      <c r="A1899" s="32"/>
    </row>
    <row r="1900" spans="1:1" ht="13">
      <c r="A1900" s="32"/>
    </row>
    <row r="1901" spans="1:1" ht="13">
      <c r="A1901" s="32"/>
    </row>
    <row r="1902" spans="1:1" ht="13">
      <c r="A1902" s="32"/>
    </row>
    <row r="1903" spans="1:1" ht="13">
      <c r="A1903" s="32"/>
    </row>
    <row r="1904" spans="1:1" ht="13">
      <c r="A1904" s="32"/>
    </row>
    <row r="1905" spans="1:1" ht="13">
      <c r="A1905" s="32"/>
    </row>
    <row r="1906" spans="1:1" ht="13">
      <c r="A1906" s="32"/>
    </row>
    <row r="1907" spans="1:1" ht="13">
      <c r="A1907" s="32"/>
    </row>
    <row r="1908" spans="1:1" ht="13">
      <c r="A1908" s="32"/>
    </row>
    <row r="1909" spans="1:1" ht="13">
      <c r="A1909" s="32"/>
    </row>
    <row r="1910" spans="1:1" ht="13">
      <c r="A1910" s="32"/>
    </row>
    <row r="1911" spans="1:1" ht="13">
      <c r="A1911" s="32"/>
    </row>
    <row r="1912" spans="1:1" ht="13">
      <c r="A1912" s="32"/>
    </row>
    <row r="1913" spans="1:1" ht="13">
      <c r="A1913" s="32"/>
    </row>
    <row r="1914" spans="1:1" ht="13">
      <c r="A1914" s="32"/>
    </row>
    <row r="1915" spans="1:1" ht="13">
      <c r="A1915" s="32"/>
    </row>
    <row r="1916" spans="1:1" ht="13">
      <c r="A1916" s="32"/>
    </row>
    <row r="1917" spans="1:1" ht="13">
      <c r="A1917" s="32"/>
    </row>
    <row r="1918" spans="1:1" ht="13">
      <c r="A1918" s="32"/>
    </row>
    <row r="1919" spans="1:1" ht="13">
      <c r="A1919" s="32"/>
    </row>
    <row r="1920" spans="1:1" ht="13">
      <c r="A1920" s="32"/>
    </row>
    <row r="1921" spans="1:1" ht="13">
      <c r="A1921" s="32"/>
    </row>
    <row r="1922" spans="1:1" ht="13">
      <c r="A1922" s="32"/>
    </row>
    <row r="1923" spans="1:1" ht="13">
      <c r="A1923" s="32"/>
    </row>
    <row r="1924" spans="1:1" ht="13">
      <c r="A1924" s="32"/>
    </row>
    <row r="1925" spans="1:1" ht="13">
      <c r="A1925" s="32"/>
    </row>
    <row r="1926" spans="1:1" ht="13">
      <c r="A1926" s="32"/>
    </row>
    <row r="1927" spans="1:1" ht="13">
      <c r="A1927" s="32"/>
    </row>
    <row r="1928" spans="1:1" ht="13">
      <c r="A1928" s="32"/>
    </row>
    <row r="1929" spans="1:1" ht="13">
      <c r="A1929" s="32"/>
    </row>
    <row r="1930" spans="1:1" ht="13">
      <c r="A1930" s="32"/>
    </row>
    <row r="1931" spans="1:1" ht="13">
      <c r="A1931" s="32"/>
    </row>
    <row r="1932" spans="1:1" ht="13">
      <c r="A1932" s="32"/>
    </row>
    <row r="1933" spans="1:1" ht="13">
      <c r="A1933" s="32"/>
    </row>
    <row r="1934" spans="1:1" ht="13">
      <c r="A1934" s="32"/>
    </row>
    <row r="1935" spans="1:1" ht="13">
      <c r="A1935" s="32"/>
    </row>
    <row r="1936" spans="1:1" ht="13">
      <c r="A1936" s="32"/>
    </row>
    <row r="1937" spans="1:1" ht="13">
      <c r="A1937" s="32"/>
    </row>
    <row r="1938" spans="1:1" ht="13">
      <c r="A1938" s="32"/>
    </row>
    <row r="1939" spans="1:1" ht="13">
      <c r="A1939" s="32"/>
    </row>
    <row r="1940" spans="1:1" ht="13">
      <c r="A1940" s="32"/>
    </row>
    <row r="1941" spans="1:1" ht="13">
      <c r="A1941" s="32"/>
    </row>
    <row r="1942" spans="1:1" ht="13">
      <c r="A1942" s="32"/>
    </row>
    <row r="1943" spans="1:1" ht="13">
      <c r="A1943" s="32"/>
    </row>
    <row r="1944" spans="1:1" ht="13">
      <c r="A1944" s="32"/>
    </row>
    <row r="1945" spans="1:1" ht="13">
      <c r="A1945" s="32"/>
    </row>
    <row r="1946" spans="1:1" ht="13">
      <c r="A1946" s="32"/>
    </row>
    <row r="1947" spans="1:1" ht="13">
      <c r="A1947" s="32"/>
    </row>
    <row r="1948" spans="1:1" ht="13">
      <c r="A1948" s="32"/>
    </row>
    <row r="1949" spans="1:1" ht="13">
      <c r="A1949" s="32"/>
    </row>
    <row r="1950" spans="1:1" ht="13">
      <c r="A1950" s="32"/>
    </row>
    <row r="1951" spans="1:1" ht="13">
      <c r="A1951" s="32"/>
    </row>
    <row r="1952" spans="1:1" ht="13">
      <c r="A1952" s="32"/>
    </row>
    <row r="1953" spans="1:1" ht="13">
      <c r="A1953" s="32"/>
    </row>
    <row r="1954" spans="1:1" ht="13">
      <c r="A1954" s="32"/>
    </row>
    <row r="1955" spans="1:1" ht="13">
      <c r="A1955" s="32"/>
    </row>
    <row r="1956" spans="1:1" ht="13">
      <c r="A1956" s="32"/>
    </row>
    <row r="1957" spans="1:1" ht="13">
      <c r="A1957" s="32"/>
    </row>
    <row r="1958" spans="1:1" ht="13">
      <c r="A1958" s="32"/>
    </row>
    <row r="1959" spans="1:1" ht="13">
      <c r="A1959" s="32"/>
    </row>
    <row r="1960" spans="1:1" ht="13">
      <c r="A1960" s="32"/>
    </row>
    <row r="1961" spans="1:1" ht="13">
      <c r="A1961" s="32"/>
    </row>
    <row r="1962" spans="1:1" ht="13">
      <c r="A1962" s="32"/>
    </row>
    <row r="1963" spans="1:1" ht="13">
      <c r="A1963" s="32"/>
    </row>
    <row r="1964" spans="1:1" ht="13">
      <c r="A1964" s="32"/>
    </row>
    <row r="1965" spans="1:1" ht="13">
      <c r="A1965" s="32"/>
    </row>
    <row r="1966" spans="1:1" ht="13">
      <c r="A1966" s="32"/>
    </row>
    <row r="1967" spans="1:1" ht="13">
      <c r="A1967" s="32"/>
    </row>
    <row r="1968" spans="1:1" ht="13">
      <c r="A1968" s="32"/>
    </row>
    <row r="1969" spans="1:1" ht="13">
      <c r="A1969" s="32"/>
    </row>
    <row r="1970" spans="1:1" ht="13">
      <c r="A1970" s="32"/>
    </row>
    <row r="1971" spans="1:1" ht="13">
      <c r="A1971" s="32"/>
    </row>
    <row r="1972" spans="1:1" ht="13">
      <c r="A1972" s="32"/>
    </row>
    <row r="1973" spans="1:1" ht="13">
      <c r="A1973" s="32"/>
    </row>
    <row r="1974" spans="1:1" ht="13">
      <c r="A1974" s="32"/>
    </row>
    <row r="1975" spans="1:1" ht="13">
      <c r="A1975" s="32"/>
    </row>
    <row r="1976" spans="1:1" ht="13">
      <c r="A1976" s="32"/>
    </row>
    <row r="1977" spans="1:1" ht="13">
      <c r="A1977" s="32"/>
    </row>
    <row r="1978" spans="1:1" ht="13">
      <c r="A1978" s="32"/>
    </row>
    <row r="1979" spans="1:1" ht="13">
      <c r="A1979" s="32"/>
    </row>
    <row r="1980" spans="1:1" ht="13">
      <c r="A1980" s="32"/>
    </row>
    <row r="1981" spans="1:1" ht="13">
      <c r="A1981" s="32"/>
    </row>
    <row r="1982" spans="1:1" ht="13">
      <c r="A1982" s="32"/>
    </row>
    <row r="1983" spans="1:1" ht="13">
      <c r="A1983" s="32"/>
    </row>
    <row r="1984" spans="1:1" ht="13">
      <c r="A1984" s="32"/>
    </row>
    <row r="1985" spans="1:1" ht="13">
      <c r="A1985" s="32"/>
    </row>
    <row r="1986" spans="1:1" ht="13">
      <c r="A1986" s="32"/>
    </row>
    <row r="1987" spans="1:1" ht="13">
      <c r="A1987" s="32"/>
    </row>
    <row r="1988" spans="1:1" ht="13">
      <c r="A1988" s="32"/>
    </row>
    <row r="1989" spans="1:1" ht="13">
      <c r="A1989" s="32"/>
    </row>
    <row r="1990" spans="1:1" ht="13">
      <c r="A1990" s="32"/>
    </row>
    <row r="1991" spans="1:1" ht="13">
      <c r="A1991" s="32"/>
    </row>
    <row r="1992" spans="1:1" ht="13">
      <c r="A1992" s="32"/>
    </row>
    <row r="1993" spans="1:1" ht="13">
      <c r="A1993" s="32"/>
    </row>
    <row r="1994" spans="1:1" ht="13">
      <c r="A1994" s="32"/>
    </row>
    <row r="1995" spans="1:1" ht="13">
      <c r="A1995" s="32"/>
    </row>
    <row r="1996" spans="1:1" ht="13">
      <c r="A1996" s="32"/>
    </row>
    <row r="1997" spans="1:1" ht="13">
      <c r="A1997" s="32"/>
    </row>
    <row r="1998" spans="1:1" ht="13">
      <c r="A1998" s="32"/>
    </row>
    <row r="1999" spans="1:1" ht="13">
      <c r="A1999" s="32"/>
    </row>
    <row r="2000" spans="1:1" ht="13">
      <c r="A2000" s="32"/>
    </row>
    <row r="2001" spans="1:1" ht="13">
      <c r="A2001" s="32"/>
    </row>
    <row r="2002" spans="1:1" ht="13">
      <c r="A2002" s="32"/>
    </row>
  </sheetData>
  <hyperlinks>
    <hyperlink ref="M2" r:id="rId1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C25"/>
  <sheetViews>
    <sheetView topLeftCell="E1" workbookViewId="0">
      <selection activeCell="C15" sqref="C15"/>
    </sheetView>
  </sheetViews>
  <sheetFormatPr baseColWidth="10" defaultColWidth="12.6640625" defaultRowHeight="15.75" customHeight="1"/>
  <cols>
    <col min="2" max="2" width="21.33203125" customWidth="1"/>
    <col min="3" max="3" width="22.1640625" customWidth="1"/>
    <col min="4" max="4" width="21.83203125" customWidth="1"/>
    <col min="5" max="5" width="22.6640625" customWidth="1"/>
    <col min="6" max="7" width="23.1640625" customWidth="1"/>
    <col min="8" max="8" width="23.33203125" customWidth="1"/>
    <col min="9" max="9" width="23.1640625" customWidth="1"/>
    <col min="10" max="10" width="23.83203125" customWidth="1"/>
    <col min="11" max="11" width="17.6640625" customWidth="1"/>
    <col min="12" max="12" width="15" customWidth="1"/>
    <col min="13" max="13" width="12" customWidth="1"/>
    <col min="14" max="15" width="28" customWidth="1"/>
    <col min="16" max="16" width="18.6640625" customWidth="1"/>
    <col min="17" max="17" width="16.1640625" customWidth="1"/>
    <col min="18" max="18" width="13.1640625" customWidth="1"/>
    <col min="19" max="19" width="15.5" customWidth="1"/>
    <col min="20" max="20" width="21" customWidth="1"/>
    <col min="21" max="21" width="22.1640625" customWidth="1"/>
    <col min="22" max="22" width="16.6640625" customWidth="1"/>
    <col min="23" max="24" width="17.83203125" customWidth="1"/>
    <col min="25" max="25" width="32.6640625" customWidth="1"/>
    <col min="26" max="26" width="33.1640625" customWidth="1"/>
    <col min="27" max="27" width="31.1640625" customWidth="1"/>
    <col min="28" max="28" width="32.33203125" customWidth="1"/>
  </cols>
  <sheetData>
    <row r="1" spans="1:29" ht="15.75" customHeight="1">
      <c r="A1" s="1" t="s">
        <v>856</v>
      </c>
      <c r="B1" s="1" t="s">
        <v>2958</v>
      </c>
      <c r="C1" s="1" t="s">
        <v>2959</v>
      </c>
      <c r="D1" s="1" t="s">
        <v>2960</v>
      </c>
      <c r="E1" s="1" t="s">
        <v>2961</v>
      </c>
      <c r="F1" s="1" t="s">
        <v>2962</v>
      </c>
      <c r="G1" s="1" t="s">
        <v>2963</v>
      </c>
      <c r="H1" s="1" t="s">
        <v>2964</v>
      </c>
      <c r="I1" s="1" t="s">
        <v>2965</v>
      </c>
      <c r="J1" s="1" t="s">
        <v>2966</v>
      </c>
      <c r="K1" s="1" t="s">
        <v>2967</v>
      </c>
      <c r="L1" s="1" t="s">
        <v>2968</v>
      </c>
      <c r="M1" s="1" t="s">
        <v>2969</v>
      </c>
      <c r="N1" s="1" t="s">
        <v>2970</v>
      </c>
      <c r="O1" s="1" t="s">
        <v>2971</v>
      </c>
      <c r="P1" s="1" t="s">
        <v>2972</v>
      </c>
      <c r="Q1" s="1" t="s">
        <v>2973</v>
      </c>
      <c r="R1" s="1" t="s">
        <v>2974</v>
      </c>
      <c r="S1" s="1" t="s">
        <v>2884</v>
      </c>
      <c r="T1" s="1" t="s">
        <v>2887</v>
      </c>
      <c r="U1" s="1" t="s">
        <v>2975</v>
      </c>
      <c r="V1" s="1" t="s">
        <v>2976</v>
      </c>
      <c r="W1" s="1" t="s">
        <v>2977</v>
      </c>
      <c r="X1" s="1" t="s">
        <v>2978</v>
      </c>
      <c r="Y1" s="1" t="s">
        <v>2979</v>
      </c>
      <c r="Z1" s="68" t="s">
        <v>2980</v>
      </c>
      <c r="AA1" s="1" t="s">
        <v>2981</v>
      </c>
      <c r="AB1" s="1" t="s">
        <v>2982</v>
      </c>
      <c r="AC1" s="32" t="s">
        <v>2983</v>
      </c>
    </row>
    <row r="2" spans="1:29" ht="15.75" customHeight="1">
      <c r="A2" s="5" t="s">
        <v>11</v>
      </c>
      <c r="B2" s="69">
        <f>COUNTIFS(Testing!$C$2:$C$237,A2,Testing!$E$2:$E$237,A2, Testing!$L$2:$L$237,0)</f>
        <v>0</v>
      </c>
      <c r="C2" s="69">
        <f>COUNTIFS(Testing!$C$2:$C$237,"&lt;&gt;"&amp;A2,Testing!$E$2:$E$237,A2, Testing!$L$2:$L$237,0)</f>
        <v>2</v>
      </c>
      <c r="D2" s="70">
        <f>COUNTIFS(Testing!$C$2:$C$237,"&lt;&gt;"&amp;A2,Testing!$E$2:$E$237,"&lt;&gt;"&amp;A2, Testing!$L$2:$L$237,0)</f>
        <v>200</v>
      </c>
      <c r="E2" s="70">
        <f>COUNTIFS(Testing!$C$2:$C$237,A2,Testing!$E$2:$E$237,"&lt;&gt;"&amp;A2, Testing!$L$2:$L$237,0)</f>
        <v>3</v>
      </c>
      <c r="F2" s="69">
        <f t="shared" ref="F2:F25" si="0">G2/V2</f>
        <v>0</v>
      </c>
      <c r="G2" s="69">
        <f>COUNTIFS(Testing!$C$2:$C$237,A2,Testing!$E$2:$E$237,A2, Testing!$L$2:$L$237,1)</f>
        <v>0</v>
      </c>
      <c r="H2" s="69">
        <f>COUNTIFS(Testing!$C$2:$C$237,"&lt;&gt;"&amp;A2,Testing!$E$2:$E$237,A2, Testing!$L$2:$L$237,1)</f>
        <v>0</v>
      </c>
      <c r="I2" s="70">
        <f>COUNTIFS(Testing!$C$2:$C$237,"&lt;&gt;"&amp;A2,Testing!$E$2:$E$237,"&lt;&gt;"&amp;A2, Testing!$L$2:$L$237,1)</f>
        <v>29</v>
      </c>
      <c r="J2" s="70">
        <f>COUNTIFS(Testing!$C$2:$C$237,A2,Testing!$E$2:$E$237,"&lt;&gt;"&amp;A2, Testing!$L$2:$L$237,1)</f>
        <v>2</v>
      </c>
      <c r="K2" s="71">
        <f t="shared" ref="K2:K25" si="1">IFERROR(B2/(B2+C2),0)</f>
        <v>0</v>
      </c>
      <c r="L2" s="44">
        <f t="shared" ref="L2:L25" si="2">IFERROR(B2/(B2+E2),0)</f>
        <v>0</v>
      </c>
      <c r="M2" s="71">
        <f t="shared" ref="M2:M25" si="3">IFERROR(2*K2*L2/(K2+L2),0)</f>
        <v>0</v>
      </c>
      <c r="N2" s="71">
        <f t="shared" ref="N2:N25" si="4">L2-Q2</f>
        <v>0</v>
      </c>
      <c r="O2" s="71">
        <f t="shared" ref="O2:O25" si="5">K2-P2</f>
        <v>0</v>
      </c>
      <c r="P2" s="71">
        <f t="shared" ref="P2:P25" si="6">IFERROR(G2/(G2+H2),0)</f>
        <v>0</v>
      </c>
      <c r="Q2" s="71">
        <f t="shared" ref="Q2:Q25" si="7">IFERROR(G2/(G2+J2),0)</f>
        <v>0</v>
      </c>
      <c r="R2" s="71">
        <f t="shared" ref="R2:R25" si="8">IFERROR(2*P2*Q2/(P2+Q2),0)</f>
        <v>0</v>
      </c>
      <c r="S2" s="15">
        <f>COUNTIF(Testing!$C$2:$C$237,A2)/236</f>
        <v>2.1186440677966101E-2</v>
      </c>
      <c r="T2" s="15">
        <f t="shared" ref="T2:T25" si="9">W2/205</f>
        <v>1.4634146341463415E-2</v>
      </c>
      <c r="U2" s="15">
        <f t="shared" ref="U2:U25" si="10">X2/31</f>
        <v>6.4516129032258063E-2</v>
      </c>
      <c r="V2" s="45">
        <f>COUNTIF(Testing!$C$2:$C$237,A2)</f>
        <v>5</v>
      </c>
      <c r="W2" s="32">
        <f>COUNTIFS(Testing!$C$2:$C$237,A2,Testing!$L$2:$L$237,0)</f>
        <v>3</v>
      </c>
      <c r="X2" s="32">
        <f>COUNTIFS(Testing!$C$2:$C$237,A2,Testing!$L$2:$L$237,1)</f>
        <v>2</v>
      </c>
      <c r="Y2" s="15">
        <f t="shared" ref="Y2:Y25" si="11">W2/V2</f>
        <v>0.6</v>
      </c>
      <c r="Z2" s="15">
        <f t="shared" ref="Z2:Z25" si="12">1-Y2</f>
        <v>0.4</v>
      </c>
      <c r="AA2" s="15">
        <f t="shared" ref="AA2:AA25" si="13">W2/205</f>
        <v>1.4634146341463415E-2</v>
      </c>
      <c r="AB2" s="15">
        <f t="shared" ref="AB2:AB25" si="14">X2/31</f>
        <v>6.4516129032258063E-2</v>
      </c>
    </row>
    <row r="3" spans="1:29" ht="15.75" customHeight="1">
      <c r="A3" s="5" t="s">
        <v>29</v>
      </c>
      <c r="B3" s="69">
        <f>COUNTIFS(Testing!$C$2:$C$237,A3,Testing!$E$2:$E$237,A3, Testing!$L$2:$L$237,0)</f>
        <v>2</v>
      </c>
      <c r="C3" s="69">
        <f>COUNTIFS(Testing!$C$2:$C$237,"&lt;&gt;"&amp;A3,Testing!$E$2:$E$237,A3, Testing!$L$2:$L$237,0)</f>
        <v>1</v>
      </c>
      <c r="D3" s="70">
        <f>COUNTIFS(Testing!$C$2:$C$237,"&lt;&gt;"&amp;A3,Testing!$E$2:$E$237,"&lt;&gt;"&amp;A3, Testing!$L$2:$L$237,0)</f>
        <v>201</v>
      </c>
      <c r="E3" s="70">
        <f>COUNTIFS(Testing!$C$2:$C$237,A3,Testing!$E$2:$E$237,"&lt;&gt;"&amp;A3, Testing!$L$2:$L$237,0)</f>
        <v>1</v>
      </c>
      <c r="F3" s="69">
        <f t="shared" si="0"/>
        <v>0</v>
      </c>
      <c r="G3" s="69">
        <f>COUNTIFS(Testing!$C$2:$C$237,A3,Testing!$E$2:$E$237,A3, Testing!$L$2:$L$237,1)</f>
        <v>0</v>
      </c>
      <c r="H3" s="69">
        <f>COUNTIFS(Testing!$C$2:$C$237,"&lt;&gt;"&amp;A3,Testing!$E$2:$E$237,A3, Testing!$L$2:$L$237,1)</f>
        <v>1</v>
      </c>
      <c r="I3" s="70">
        <f>COUNTIFS(Testing!$C$2:$C$237,"&lt;&gt;"&amp;A3,Testing!$E$2:$E$237,"&lt;&gt;"&amp;A3, Testing!$L$2:$L$237,1)</f>
        <v>30</v>
      </c>
      <c r="J3" s="70">
        <f>COUNTIFS(Testing!$C$2:$C$237,A3,Testing!$E$2:$E$237,"&lt;&gt;"&amp;A3, Testing!$L$2:$L$237,1)</f>
        <v>0</v>
      </c>
      <c r="K3" s="71">
        <f t="shared" si="1"/>
        <v>0.66666666666666663</v>
      </c>
      <c r="L3" s="44">
        <f t="shared" si="2"/>
        <v>0.66666666666666663</v>
      </c>
      <c r="M3" s="71">
        <f t="shared" si="3"/>
        <v>0.66666666666666663</v>
      </c>
      <c r="N3" s="71">
        <f t="shared" si="4"/>
        <v>0.66666666666666663</v>
      </c>
      <c r="O3" s="71">
        <f t="shared" si="5"/>
        <v>0.66666666666666663</v>
      </c>
      <c r="P3" s="71">
        <f t="shared" si="6"/>
        <v>0</v>
      </c>
      <c r="Q3" s="71">
        <f t="shared" si="7"/>
        <v>0</v>
      </c>
      <c r="R3" s="71">
        <f t="shared" si="8"/>
        <v>0</v>
      </c>
      <c r="S3" s="15">
        <f>COUNTIF(Testing!$C$2:$C$237,A3)/236</f>
        <v>1.2711864406779662E-2</v>
      </c>
      <c r="T3" s="15">
        <f t="shared" si="9"/>
        <v>1.4634146341463415E-2</v>
      </c>
      <c r="U3" s="15">
        <f t="shared" si="10"/>
        <v>0</v>
      </c>
      <c r="V3" s="45">
        <f>COUNTIF(Testing!$C$2:$C$237,A3)</f>
        <v>3</v>
      </c>
      <c r="W3" s="32">
        <f>COUNTIFS(Testing!$C$2:$C$237,A3,Testing!$L$2:$L$237,0)</f>
        <v>3</v>
      </c>
      <c r="X3" s="32">
        <f>COUNTIFS(Testing!$C$2:$C$237,A3,Testing!$L$2:$L$237,1)</f>
        <v>0</v>
      </c>
      <c r="Y3" s="15">
        <f t="shared" si="11"/>
        <v>1</v>
      </c>
      <c r="Z3" s="15">
        <f t="shared" si="12"/>
        <v>0</v>
      </c>
      <c r="AA3" s="15">
        <f t="shared" si="13"/>
        <v>1.4634146341463415E-2</v>
      </c>
      <c r="AB3" s="15">
        <f t="shared" si="14"/>
        <v>0</v>
      </c>
    </row>
    <row r="4" spans="1:29" ht="15.75" customHeight="1">
      <c r="A4" s="5" t="s">
        <v>42</v>
      </c>
      <c r="B4" s="69">
        <f>COUNTIFS(Testing!$C$2:$C$237,A4,Testing!$E$2:$E$237,A4, Testing!$L$2:$L$237,0)</f>
        <v>2</v>
      </c>
      <c r="C4" s="69">
        <f>COUNTIFS(Testing!$C$2:$C$237,"&lt;&gt;"&amp;A4,Testing!$E$2:$E$237,A4, Testing!$L$2:$L$237,0)</f>
        <v>1</v>
      </c>
      <c r="D4" s="70">
        <f>COUNTIFS(Testing!$C$2:$C$237,"&lt;&gt;"&amp;A4,Testing!$E$2:$E$237,"&lt;&gt;"&amp;A4, Testing!$L$2:$L$237,0)</f>
        <v>202</v>
      </c>
      <c r="E4" s="70">
        <f>COUNTIFS(Testing!$C$2:$C$237,A4,Testing!$E$2:$E$237,"&lt;&gt;"&amp;A4, Testing!$L$2:$L$237,0)</f>
        <v>0</v>
      </c>
      <c r="F4" s="69">
        <f t="shared" si="0"/>
        <v>0</v>
      </c>
      <c r="G4" s="69">
        <f>COUNTIFS(Testing!$C$2:$C$237,A4,Testing!$E$2:$E$237,A4, Testing!$L$2:$L$237,1)</f>
        <v>0</v>
      </c>
      <c r="H4" s="69">
        <f>COUNTIFS(Testing!$C$2:$C$237,"&lt;&gt;"&amp;A4,Testing!$E$2:$E$237,A4, Testing!$L$2:$L$237,1)</f>
        <v>1</v>
      </c>
      <c r="I4" s="70">
        <f>COUNTIFS(Testing!$C$2:$C$237,"&lt;&gt;"&amp;A4,Testing!$E$2:$E$237,"&lt;&gt;"&amp;A4, Testing!$L$2:$L$237,1)</f>
        <v>28</v>
      </c>
      <c r="J4" s="70">
        <f>COUNTIFS(Testing!$C$2:$C$237,A4,Testing!$E$2:$E$237,"&lt;&gt;"&amp;A4, Testing!$L$2:$L$237,1)</f>
        <v>2</v>
      </c>
      <c r="K4" s="71">
        <f t="shared" si="1"/>
        <v>0.66666666666666663</v>
      </c>
      <c r="L4" s="44">
        <f t="shared" si="2"/>
        <v>1</v>
      </c>
      <c r="M4" s="71">
        <f t="shared" si="3"/>
        <v>0.8</v>
      </c>
      <c r="N4" s="71">
        <f t="shared" si="4"/>
        <v>1</v>
      </c>
      <c r="O4" s="71">
        <f t="shared" si="5"/>
        <v>0.66666666666666663</v>
      </c>
      <c r="P4" s="71">
        <f t="shared" si="6"/>
        <v>0</v>
      </c>
      <c r="Q4" s="71">
        <f t="shared" si="7"/>
        <v>0</v>
      </c>
      <c r="R4" s="71">
        <f t="shared" si="8"/>
        <v>0</v>
      </c>
      <c r="S4" s="15">
        <f>COUNTIF(Testing!$C$2:$C$237,A4)/236</f>
        <v>1.6949152542372881E-2</v>
      </c>
      <c r="T4" s="15">
        <f t="shared" si="9"/>
        <v>9.7560975609756097E-3</v>
      </c>
      <c r="U4" s="15">
        <f t="shared" si="10"/>
        <v>6.4516129032258063E-2</v>
      </c>
      <c r="V4" s="45">
        <f>COUNTIF(Testing!$C$2:$C$237,A4)</f>
        <v>4</v>
      </c>
      <c r="W4" s="32">
        <f>COUNTIFS(Testing!$C$2:$C$237,A4,Testing!$L$2:$L$237,0)</f>
        <v>2</v>
      </c>
      <c r="X4" s="32">
        <f>COUNTIFS(Testing!$C$2:$C$237,A4,Testing!$L$2:$L$237,1)</f>
        <v>2</v>
      </c>
      <c r="Y4" s="15">
        <f t="shared" si="11"/>
        <v>0.5</v>
      </c>
      <c r="Z4" s="15">
        <f t="shared" si="12"/>
        <v>0.5</v>
      </c>
      <c r="AA4" s="15">
        <f t="shared" si="13"/>
        <v>9.7560975609756097E-3</v>
      </c>
      <c r="AB4" s="15">
        <f t="shared" si="14"/>
        <v>6.4516129032258063E-2</v>
      </c>
    </row>
    <row r="5" spans="1:29" ht="15.75" customHeight="1">
      <c r="A5" s="5" t="s">
        <v>55</v>
      </c>
      <c r="B5" s="69">
        <f>COUNTIFS(Testing!$C$2:$C$237,A5,Testing!$E$2:$E$237,A5, Testing!$L$2:$L$237,0)</f>
        <v>17</v>
      </c>
      <c r="C5" s="69">
        <f>COUNTIFS(Testing!$C$2:$C$237,"&lt;&gt;"&amp;A5,Testing!$E$2:$E$237,A5, Testing!$L$2:$L$237,0)</f>
        <v>0</v>
      </c>
      <c r="D5" s="70">
        <f>COUNTIFS(Testing!$C$2:$C$237,"&lt;&gt;"&amp;A5,Testing!$E$2:$E$237,"&lt;&gt;"&amp;A5, Testing!$L$2:$L$237,0)</f>
        <v>186</v>
      </c>
      <c r="E5" s="70">
        <f>COUNTIFS(Testing!$C$2:$C$237,A5,Testing!$E$2:$E$237,"&lt;&gt;"&amp;A5, Testing!$L$2:$L$237,0)</f>
        <v>2</v>
      </c>
      <c r="F5" s="69">
        <f t="shared" si="0"/>
        <v>0.13636363636363635</v>
      </c>
      <c r="G5" s="69">
        <f>COUNTIFS(Testing!$C$2:$C$237,A5,Testing!$E$2:$E$237,A5, Testing!$L$2:$L$237,1)</f>
        <v>3</v>
      </c>
      <c r="H5" s="69">
        <f>COUNTIFS(Testing!$C$2:$C$237,"&lt;&gt;"&amp;A5,Testing!$E$2:$E$237,A5, Testing!$L$2:$L$237,1)</f>
        <v>0</v>
      </c>
      <c r="I5" s="70">
        <f>COUNTIFS(Testing!$C$2:$C$237,"&lt;&gt;"&amp;A5,Testing!$E$2:$E$237,"&lt;&gt;"&amp;A5, Testing!$L$2:$L$237,1)</f>
        <v>28</v>
      </c>
      <c r="J5" s="70">
        <f>COUNTIFS(Testing!$C$2:$C$237,A5,Testing!$E$2:$E$237,"&lt;&gt;"&amp;A5, Testing!$L$2:$L$237,1)</f>
        <v>0</v>
      </c>
      <c r="K5" s="71">
        <f t="shared" si="1"/>
        <v>1</v>
      </c>
      <c r="L5" s="44">
        <f t="shared" si="2"/>
        <v>0.89473684210526316</v>
      </c>
      <c r="M5" s="71">
        <f t="shared" si="3"/>
        <v>0.94444444444444442</v>
      </c>
      <c r="N5" s="71">
        <f t="shared" si="4"/>
        <v>-0.10526315789473684</v>
      </c>
      <c r="O5" s="71">
        <f t="shared" si="5"/>
        <v>0</v>
      </c>
      <c r="P5" s="71">
        <f t="shared" si="6"/>
        <v>1</v>
      </c>
      <c r="Q5" s="71">
        <f t="shared" si="7"/>
        <v>1</v>
      </c>
      <c r="R5" s="71">
        <f t="shared" si="8"/>
        <v>1</v>
      </c>
      <c r="S5" s="15">
        <f>COUNTIF(Testing!$C$2:$C$237,A5)/236</f>
        <v>9.3220338983050849E-2</v>
      </c>
      <c r="T5" s="15">
        <f t="shared" si="9"/>
        <v>9.2682926829268292E-2</v>
      </c>
      <c r="U5" s="15">
        <f t="shared" si="10"/>
        <v>9.6774193548387094E-2</v>
      </c>
      <c r="V5" s="45">
        <f>COUNTIF(Testing!$C$2:$C$237,A5)</f>
        <v>22</v>
      </c>
      <c r="W5" s="32">
        <f>COUNTIFS(Testing!$C$2:$C$237,A5,Testing!$L$2:$L$237,0)</f>
        <v>19</v>
      </c>
      <c r="X5" s="32">
        <f>COUNTIFS(Testing!$C$2:$C$237,A5,Testing!$L$2:$L$237,1)</f>
        <v>3</v>
      </c>
      <c r="Y5" s="15">
        <f t="shared" si="11"/>
        <v>0.86363636363636365</v>
      </c>
      <c r="Z5" s="15">
        <f t="shared" si="12"/>
        <v>0.13636363636363635</v>
      </c>
      <c r="AA5" s="15">
        <f t="shared" si="13"/>
        <v>9.2682926829268292E-2</v>
      </c>
      <c r="AB5" s="15">
        <f t="shared" si="14"/>
        <v>9.6774193548387094E-2</v>
      </c>
    </row>
    <row r="6" spans="1:29" ht="15.75" customHeight="1">
      <c r="A6" s="5" t="s">
        <v>145</v>
      </c>
      <c r="B6" s="69">
        <f>COUNTIFS(Testing!$C$2:$C$237,A6,Testing!$E$2:$E$237,A6, Testing!$L$2:$L$237,0)</f>
        <v>12</v>
      </c>
      <c r="C6" s="69">
        <f>COUNTIFS(Testing!$C$2:$C$237,"&lt;&gt;"&amp;A6,Testing!$E$2:$E$237,A6, Testing!$L$2:$L$237,0)</f>
        <v>8</v>
      </c>
      <c r="D6" s="70">
        <f>COUNTIFS(Testing!$C$2:$C$237,"&lt;&gt;"&amp;A6,Testing!$E$2:$E$237,"&lt;&gt;"&amp;A6, Testing!$L$2:$L$237,0)</f>
        <v>177</v>
      </c>
      <c r="E6" s="70">
        <f>COUNTIFS(Testing!$C$2:$C$237,A6,Testing!$E$2:$E$237,"&lt;&gt;"&amp;A6, Testing!$L$2:$L$237,0)</f>
        <v>8</v>
      </c>
      <c r="F6" s="69">
        <f t="shared" si="0"/>
        <v>0</v>
      </c>
      <c r="G6" s="69">
        <f>COUNTIFS(Testing!$C$2:$C$237,A6,Testing!$E$2:$E$237,A6, Testing!$L$2:$L$237,1)</f>
        <v>0</v>
      </c>
      <c r="H6" s="69">
        <f>COUNTIFS(Testing!$C$2:$C$237,"&lt;&gt;"&amp;A6,Testing!$E$2:$E$237,A6, Testing!$L$2:$L$237,1)</f>
        <v>0</v>
      </c>
      <c r="I6" s="70">
        <f>COUNTIFS(Testing!$C$2:$C$237,"&lt;&gt;"&amp;A6,Testing!$E$2:$E$237,"&lt;&gt;"&amp;A6, Testing!$L$2:$L$237,1)</f>
        <v>26</v>
      </c>
      <c r="J6" s="70">
        <f>COUNTIFS(Testing!$C$2:$C$237,A6,Testing!$E$2:$E$237,"&lt;&gt;"&amp;A6, Testing!$L$2:$L$237,1)</f>
        <v>5</v>
      </c>
      <c r="K6" s="71">
        <f t="shared" si="1"/>
        <v>0.6</v>
      </c>
      <c r="L6" s="44">
        <f t="shared" si="2"/>
        <v>0.6</v>
      </c>
      <c r="M6" s="71">
        <f t="shared" si="3"/>
        <v>0.6</v>
      </c>
      <c r="N6" s="71">
        <f t="shared" si="4"/>
        <v>0.6</v>
      </c>
      <c r="O6" s="71">
        <f t="shared" si="5"/>
        <v>0.6</v>
      </c>
      <c r="P6" s="71">
        <f t="shared" si="6"/>
        <v>0</v>
      </c>
      <c r="Q6" s="71">
        <f t="shared" si="7"/>
        <v>0</v>
      </c>
      <c r="R6" s="71">
        <f t="shared" si="8"/>
        <v>0</v>
      </c>
      <c r="S6" s="15">
        <f>COUNTIF(Testing!$C$2:$C$237,A6)/236</f>
        <v>0.1059322033898305</v>
      </c>
      <c r="T6" s="15">
        <f t="shared" si="9"/>
        <v>9.7560975609756101E-2</v>
      </c>
      <c r="U6" s="15">
        <f t="shared" si="10"/>
        <v>0.16129032258064516</v>
      </c>
      <c r="V6" s="45">
        <f>COUNTIF(Testing!$C$2:$C$237,A6)</f>
        <v>25</v>
      </c>
      <c r="W6" s="32">
        <f>COUNTIFS(Testing!$C$2:$C$237,A6,Testing!$L$2:$L$237,0)</f>
        <v>20</v>
      </c>
      <c r="X6" s="32">
        <f>COUNTIFS(Testing!$C$2:$C$237,A6,Testing!$L$2:$L$237,1)</f>
        <v>5</v>
      </c>
      <c r="Y6" s="15">
        <f t="shared" si="11"/>
        <v>0.8</v>
      </c>
      <c r="Z6" s="15">
        <f t="shared" si="12"/>
        <v>0.19999999999999996</v>
      </c>
      <c r="AA6" s="15">
        <f t="shared" si="13"/>
        <v>9.7560975609756101E-2</v>
      </c>
      <c r="AB6" s="15">
        <f t="shared" si="14"/>
        <v>0.16129032258064516</v>
      </c>
    </row>
    <row r="7" spans="1:29" ht="15.75" customHeight="1">
      <c r="A7" s="5" t="s">
        <v>224</v>
      </c>
      <c r="B7" s="69">
        <f>COUNTIFS(Testing!$C$2:$C$237,A7,Testing!$E$2:$E$237,A7, Testing!$L$2:$L$237,0)</f>
        <v>16</v>
      </c>
      <c r="C7" s="69">
        <f>COUNTIFS(Testing!$C$2:$C$237,"&lt;&gt;"&amp;A7,Testing!$E$2:$E$237,A7, Testing!$L$2:$L$237,0)</f>
        <v>8</v>
      </c>
      <c r="D7" s="70">
        <f>COUNTIFS(Testing!$C$2:$C$237,"&lt;&gt;"&amp;A7,Testing!$E$2:$E$237,"&lt;&gt;"&amp;A7, Testing!$L$2:$L$237,0)</f>
        <v>173</v>
      </c>
      <c r="E7" s="70">
        <f>COUNTIFS(Testing!$C$2:$C$237,A7,Testing!$E$2:$E$237,"&lt;&gt;"&amp;A7, Testing!$L$2:$L$237,0)</f>
        <v>8</v>
      </c>
      <c r="F7" s="69">
        <f t="shared" si="0"/>
        <v>3.7037037037037035E-2</v>
      </c>
      <c r="G7" s="69">
        <f>COUNTIFS(Testing!$C$2:$C$237,A7,Testing!$E$2:$E$237,A7, Testing!$L$2:$L$237,1)</f>
        <v>1</v>
      </c>
      <c r="H7" s="69">
        <f>COUNTIFS(Testing!$C$2:$C$237,"&lt;&gt;"&amp;A7,Testing!$E$2:$E$237,A7, Testing!$L$2:$L$237,1)</f>
        <v>3</v>
      </c>
      <c r="I7" s="70">
        <f>COUNTIFS(Testing!$C$2:$C$237,"&lt;&gt;"&amp;A7,Testing!$E$2:$E$237,"&lt;&gt;"&amp;A7, Testing!$L$2:$L$237,1)</f>
        <v>25</v>
      </c>
      <c r="J7" s="70">
        <f>COUNTIFS(Testing!$C$2:$C$237,A7,Testing!$E$2:$E$237,"&lt;&gt;"&amp;A7, Testing!$L$2:$L$237,1)</f>
        <v>2</v>
      </c>
      <c r="K7" s="71">
        <f t="shared" si="1"/>
        <v>0.66666666666666663</v>
      </c>
      <c r="L7" s="44">
        <f t="shared" si="2"/>
        <v>0.66666666666666663</v>
      </c>
      <c r="M7" s="71">
        <f t="shared" si="3"/>
        <v>0.66666666666666663</v>
      </c>
      <c r="N7" s="71">
        <f t="shared" si="4"/>
        <v>0.33333333333333331</v>
      </c>
      <c r="O7" s="71">
        <f t="shared" si="5"/>
        <v>0.41666666666666663</v>
      </c>
      <c r="P7" s="71">
        <f t="shared" si="6"/>
        <v>0.25</v>
      </c>
      <c r="Q7" s="71">
        <f t="shared" si="7"/>
        <v>0.33333333333333331</v>
      </c>
      <c r="R7" s="71">
        <f t="shared" si="8"/>
        <v>0.28571428571428575</v>
      </c>
      <c r="S7" s="15">
        <f>COUNTIF(Testing!$C$2:$C$237,A7)/236</f>
        <v>0.11440677966101695</v>
      </c>
      <c r="T7" s="15">
        <f t="shared" si="9"/>
        <v>0.11707317073170732</v>
      </c>
      <c r="U7" s="15">
        <f t="shared" si="10"/>
        <v>9.6774193548387094E-2</v>
      </c>
      <c r="V7" s="45">
        <f>COUNTIF(Testing!$C$2:$C$237,A7)</f>
        <v>27</v>
      </c>
      <c r="W7" s="32">
        <f>COUNTIFS(Testing!$C$2:$C$237,A7,Testing!$L$2:$L$237,0)</f>
        <v>24</v>
      </c>
      <c r="X7" s="32">
        <f>COUNTIFS(Testing!$C$2:$C$237,A7,Testing!$L$2:$L$237,1)</f>
        <v>3</v>
      </c>
      <c r="Y7" s="15">
        <f t="shared" si="11"/>
        <v>0.88888888888888884</v>
      </c>
      <c r="Z7" s="15">
        <f t="shared" si="12"/>
        <v>0.11111111111111116</v>
      </c>
      <c r="AA7" s="15">
        <f t="shared" si="13"/>
        <v>0.11707317073170732</v>
      </c>
      <c r="AB7" s="15">
        <f t="shared" si="14"/>
        <v>9.6774193548387094E-2</v>
      </c>
    </row>
    <row r="8" spans="1:29" ht="15.75" customHeight="1">
      <c r="A8" s="5" t="s">
        <v>286</v>
      </c>
      <c r="B8" s="69">
        <f>COUNTIFS(Testing!$C$2:$C$237,A8,Testing!$E$2:$E$237,A8, Testing!$L$2:$L$237,0)</f>
        <v>6</v>
      </c>
      <c r="C8" s="69">
        <f>COUNTIFS(Testing!$C$2:$C$237,"&lt;&gt;"&amp;A8,Testing!$E$2:$E$237,A8, Testing!$L$2:$L$237,0)</f>
        <v>0</v>
      </c>
      <c r="D8" s="70">
        <f>COUNTIFS(Testing!$C$2:$C$237,"&lt;&gt;"&amp;A8,Testing!$E$2:$E$237,"&lt;&gt;"&amp;A8, Testing!$L$2:$L$237,0)</f>
        <v>199</v>
      </c>
      <c r="E8" s="70">
        <f>COUNTIFS(Testing!$C$2:$C$237,A8,Testing!$E$2:$E$237,"&lt;&gt;"&amp;A8, Testing!$L$2:$L$237,0)</f>
        <v>0</v>
      </c>
      <c r="F8" s="69">
        <f t="shared" si="0"/>
        <v>0</v>
      </c>
      <c r="G8" s="69">
        <f>COUNTIFS(Testing!$C$2:$C$237,A8,Testing!$E$2:$E$237,A8, Testing!$L$2:$L$237,1)</f>
        <v>0</v>
      </c>
      <c r="H8" s="69">
        <f>COUNTIFS(Testing!$C$2:$C$237,"&lt;&gt;"&amp;A8,Testing!$E$2:$E$237,A8, Testing!$L$2:$L$237,1)</f>
        <v>1</v>
      </c>
      <c r="I8" s="70">
        <f>COUNTIFS(Testing!$C$2:$C$237,"&lt;&gt;"&amp;A8,Testing!$E$2:$E$237,"&lt;&gt;"&amp;A8, Testing!$L$2:$L$237,1)</f>
        <v>30</v>
      </c>
      <c r="J8" s="70">
        <f>COUNTIFS(Testing!$C$2:$C$237,A8,Testing!$E$2:$E$237,"&lt;&gt;"&amp;A8, Testing!$L$2:$L$237,1)</f>
        <v>0</v>
      </c>
      <c r="K8" s="71">
        <f t="shared" si="1"/>
        <v>1</v>
      </c>
      <c r="L8" s="44">
        <f t="shared" si="2"/>
        <v>1</v>
      </c>
      <c r="M8" s="71">
        <f t="shared" si="3"/>
        <v>1</v>
      </c>
      <c r="N8" s="71">
        <f t="shared" si="4"/>
        <v>1</v>
      </c>
      <c r="O8" s="71">
        <f t="shared" si="5"/>
        <v>1</v>
      </c>
      <c r="P8" s="71">
        <f t="shared" si="6"/>
        <v>0</v>
      </c>
      <c r="Q8" s="71">
        <f t="shared" si="7"/>
        <v>0</v>
      </c>
      <c r="R8" s="71">
        <f t="shared" si="8"/>
        <v>0</v>
      </c>
      <c r="S8" s="15">
        <f>COUNTIF(Testing!$C$2:$C$237,A8)/236</f>
        <v>2.5423728813559324E-2</v>
      </c>
      <c r="T8" s="15">
        <f t="shared" si="9"/>
        <v>2.9268292682926831E-2</v>
      </c>
      <c r="U8" s="15">
        <f t="shared" si="10"/>
        <v>0</v>
      </c>
      <c r="V8" s="45">
        <f>COUNTIF(Testing!$C$2:$C$237,A8)</f>
        <v>6</v>
      </c>
      <c r="W8" s="32">
        <f>COUNTIFS(Testing!$C$2:$C$237,A8,Testing!$L$2:$L$237,0)</f>
        <v>6</v>
      </c>
      <c r="X8" s="32">
        <f>COUNTIFS(Testing!$C$2:$C$237,A8,Testing!$L$2:$L$237,1)</f>
        <v>0</v>
      </c>
      <c r="Y8" s="15">
        <f t="shared" si="11"/>
        <v>1</v>
      </c>
      <c r="Z8" s="15">
        <f t="shared" si="12"/>
        <v>0</v>
      </c>
      <c r="AA8" s="15">
        <f t="shared" si="13"/>
        <v>2.9268292682926831E-2</v>
      </c>
      <c r="AB8" s="15">
        <f t="shared" si="14"/>
        <v>0</v>
      </c>
    </row>
    <row r="9" spans="1:29" ht="15.75" customHeight="1">
      <c r="A9" s="5" t="s">
        <v>309</v>
      </c>
      <c r="B9" s="69">
        <f>COUNTIFS(Testing!$C$2:$C$237,A9,Testing!$E$2:$E$237,A9, Testing!$L$2:$L$237,0)</f>
        <v>1</v>
      </c>
      <c r="C9" s="69">
        <f>COUNTIFS(Testing!$C$2:$C$237,"&lt;&gt;"&amp;A9,Testing!$E$2:$E$237,A9, Testing!$L$2:$L$237,0)</f>
        <v>1</v>
      </c>
      <c r="D9" s="70">
        <f>COUNTIFS(Testing!$C$2:$C$237,"&lt;&gt;"&amp;A9,Testing!$E$2:$E$237,"&lt;&gt;"&amp;A9, Testing!$L$2:$L$237,0)</f>
        <v>202</v>
      </c>
      <c r="E9" s="70">
        <f>COUNTIFS(Testing!$C$2:$C$237,A9,Testing!$E$2:$E$237,"&lt;&gt;"&amp;A9, Testing!$L$2:$L$237,0)</f>
        <v>1</v>
      </c>
      <c r="F9" s="69">
        <f t="shared" si="0"/>
        <v>0</v>
      </c>
      <c r="G9" s="69">
        <f>COUNTIFS(Testing!$C$2:$C$237,A9,Testing!$E$2:$E$237,A9, Testing!$L$2:$L$237,1)</f>
        <v>0</v>
      </c>
      <c r="H9" s="69">
        <f>COUNTIFS(Testing!$C$2:$C$237,"&lt;&gt;"&amp;A9,Testing!$E$2:$E$237,A9, Testing!$L$2:$L$237,1)</f>
        <v>0</v>
      </c>
      <c r="I9" s="70">
        <f>COUNTIFS(Testing!$C$2:$C$237,"&lt;&gt;"&amp;A9,Testing!$E$2:$E$237,"&lt;&gt;"&amp;A9, Testing!$L$2:$L$237,1)</f>
        <v>29</v>
      </c>
      <c r="J9" s="70">
        <f>COUNTIFS(Testing!$C$2:$C$237,A9,Testing!$E$2:$E$237,"&lt;&gt;"&amp;A9, Testing!$L$2:$L$237,1)</f>
        <v>2</v>
      </c>
      <c r="K9" s="71">
        <f t="shared" si="1"/>
        <v>0.5</v>
      </c>
      <c r="L9" s="44">
        <f t="shared" si="2"/>
        <v>0.5</v>
      </c>
      <c r="M9" s="71">
        <f t="shared" si="3"/>
        <v>0.5</v>
      </c>
      <c r="N9" s="71">
        <f t="shared" si="4"/>
        <v>0.5</v>
      </c>
      <c r="O9" s="71">
        <f t="shared" si="5"/>
        <v>0.5</v>
      </c>
      <c r="P9" s="71">
        <f t="shared" si="6"/>
        <v>0</v>
      </c>
      <c r="Q9" s="71">
        <f t="shared" si="7"/>
        <v>0</v>
      </c>
      <c r="R9" s="71">
        <f t="shared" si="8"/>
        <v>0</v>
      </c>
      <c r="S9" s="15">
        <f>COUNTIF(Testing!$C$2:$C$237,A9)/236</f>
        <v>1.6949152542372881E-2</v>
      </c>
      <c r="T9" s="15">
        <f t="shared" si="9"/>
        <v>9.7560975609756097E-3</v>
      </c>
      <c r="U9" s="15">
        <f t="shared" si="10"/>
        <v>6.4516129032258063E-2</v>
      </c>
      <c r="V9" s="45">
        <f>COUNTIF(Testing!$C$2:$C$237,A9)</f>
        <v>4</v>
      </c>
      <c r="W9" s="32">
        <f>COUNTIFS(Testing!$C$2:$C$237,A9,Testing!$L$2:$L$237,0)</f>
        <v>2</v>
      </c>
      <c r="X9" s="32">
        <f>COUNTIFS(Testing!$C$2:$C$237,A9,Testing!$L$2:$L$237,1)</f>
        <v>2</v>
      </c>
      <c r="Y9" s="15">
        <f t="shared" si="11"/>
        <v>0.5</v>
      </c>
      <c r="Z9" s="15">
        <f t="shared" si="12"/>
        <v>0.5</v>
      </c>
      <c r="AA9" s="15">
        <f t="shared" si="13"/>
        <v>9.7560975609756097E-3</v>
      </c>
      <c r="AB9" s="15">
        <f t="shared" si="14"/>
        <v>6.4516129032258063E-2</v>
      </c>
    </row>
    <row r="10" spans="1:29" ht="15.75" customHeight="1">
      <c r="A10" s="5" t="s">
        <v>323</v>
      </c>
      <c r="B10" s="69">
        <f>COUNTIFS(Testing!$C$2:$C$237,A10,Testing!$E$2:$E$237,A10, Testing!$L$2:$L$237,0)</f>
        <v>3</v>
      </c>
      <c r="C10" s="69">
        <f>COUNTIFS(Testing!$C$2:$C$237,"&lt;&gt;"&amp;A10,Testing!$E$2:$E$237,A10, Testing!$L$2:$L$237,0)</f>
        <v>2</v>
      </c>
      <c r="D10" s="70">
        <f>COUNTIFS(Testing!$C$2:$C$237,"&lt;&gt;"&amp;A10,Testing!$E$2:$E$237,"&lt;&gt;"&amp;A10, Testing!$L$2:$L$237,0)</f>
        <v>200</v>
      </c>
      <c r="E10" s="70">
        <f>COUNTIFS(Testing!$C$2:$C$237,A10,Testing!$E$2:$E$237,"&lt;&gt;"&amp;A10, Testing!$L$2:$L$237,0)</f>
        <v>0</v>
      </c>
      <c r="F10" s="69">
        <f t="shared" si="0"/>
        <v>0</v>
      </c>
      <c r="G10" s="69">
        <f>COUNTIFS(Testing!$C$2:$C$237,A10,Testing!$E$2:$E$237,A10, Testing!$L$2:$L$237,1)</f>
        <v>0</v>
      </c>
      <c r="H10" s="69">
        <f>COUNTIFS(Testing!$C$2:$C$237,"&lt;&gt;"&amp;A10,Testing!$E$2:$E$237,A10, Testing!$L$2:$L$237,1)</f>
        <v>0</v>
      </c>
      <c r="I10" s="70">
        <f>COUNTIFS(Testing!$C$2:$C$237,"&lt;&gt;"&amp;A10,Testing!$E$2:$E$237,"&lt;&gt;"&amp;A10, Testing!$L$2:$L$237,1)</f>
        <v>31</v>
      </c>
      <c r="J10" s="70">
        <f>COUNTIFS(Testing!$C$2:$C$237,A10,Testing!$E$2:$E$237,"&lt;&gt;"&amp;A10, Testing!$L$2:$L$237,1)</f>
        <v>0</v>
      </c>
      <c r="K10" s="71">
        <f t="shared" si="1"/>
        <v>0.6</v>
      </c>
      <c r="L10" s="44">
        <f t="shared" si="2"/>
        <v>1</v>
      </c>
      <c r="M10" s="71">
        <f t="shared" si="3"/>
        <v>0.74999999999999989</v>
      </c>
      <c r="N10" s="71">
        <f t="shared" si="4"/>
        <v>1</v>
      </c>
      <c r="O10" s="71">
        <f t="shared" si="5"/>
        <v>0.6</v>
      </c>
      <c r="P10" s="71">
        <f t="shared" si="6"/>
        <v>0</v>
      </c>
      <c r="Q10" s="71">
        <f t="shared" si="7"/>
        <v>0</v>
      </c>
      <c r="R10" s="71">
        <f t="shared" si="8"/>
        <v>0</v>
      </c>
      <c r="S10" s="15">
        <f>COUNTIF(Testing!$C$2:$C$237,A10)/236</f>
        <v>1.2711864406779662E-2</v>
      </c>
      <c r="T10" s="15">
        <f t="shared" si="9"/>
        <v>1.4634146341463415E-2</v>
      </c>
      <c r="U10" s="15">
        <f t="shared" si="10"/>
        <v>0</v>
      </c>
      <c r="V10" s="45">
        <f>COUNTIF(Testing!$C$2:$C$237,A10)</f>
        <v>3</v>
      </c>
      <c r="W10" s="32">
        <f>COUNTIFS(Testing!$C$2:$C$237,A10,Testing!$L$2:$L$237,0)</f>
        <v>3</v>
      </c>
      <c r="X10" s="32">
        <f>COUNTIFS(Testing!$C$2:$C$237,A10,Testing!$L$2:$L$237,1)</f>
        <v>0</v>
      </c>
      <c r="Y10" s="15">
        <f t="shared" si="11"/>
        <v>1</v>
      </c>
      <c r="Z10" s="15">
        <f t="shared" si="12"/>
        <v>0</v>
      </c>
      <c r="AA10" s="15">
        <f t="shared" si="13"/>
        <v>1.4634146341463415E-2</v>
      </c>
      <c r="AB10" s="15">
        <f t="shared" si="14"/>
        <v>0</v>
      </c>
    </row>
    <row r="11" spans="1:29" ht="15.75" customHeight="1">
      <c r="A11" s="5" t="s">
        <v>336</v>
      </c>
      <c r="B11" s="69">
        <f>COUNTIFS(Testing!$C$2:$C$237,A11,Testing!$E$2:$E$237,A11, Testing!$L$2:$L$237,0)</f>
        <v>19</v>
      </c>
      <c r="C11" s="69">
        <f>COUNTIFS(Testing!$C$2:$C$237,"&lt;&gt;"&amp;A11,Testing!$E$2:$E$237,A11, Testing!$L$2:$L$237,0)</f>
        <v>1</v>
      </c>
      <c r="D11" s="70">
        <f>COUNTIFS(Testing!$C$2:$C$237,"&lt;&gt;"&amp;A11,Testing!$E$2:$E$237,"&lt;&gt;"&amp;A11, Testing!$L$2:$L$237,0)</f>
        <v>183</v>
      </c>
      <c r="E11" s="70">
        <f>COUNTIFS(Testing!$C$2:$C$237,A11,Testing!$E$2:$E$237,"&lt;&gt;"&amp;A11, Testing!$L$2:$L$237,0)</f>
        <v>2</v>
      </c>
      <c r="F11" s="69">
        <f t="shared" si="0"/>
        <v>4.1666666666666664E-2</v>
      </c>
      <c r="G11" s="69">
        <f>COUNTIFS(Testing!$C$2:$C$237,A11,Testing!$E$2:$E$237,A11, Testing!$L$2:$L$237,1)</f>
        <v>1</v>
      </c>
      <c r="H11" s="69">
        <f>COUNTIFS(Testing!$C$2:$C$237,"&lt;&gt;"&amp;A11,Testing!$E$2:$E$237,A11, Testing!$L$2:$L$237,1)</f>
        <v>6</v>
      </c>
      <c r="I11" s="70">
        <f>COUNTIFS(Testing!$C$2:$C$237,"&lt;&gt;"&amp;A11,Testing!$E$2:$E$237,"&lt;&gt;"&amp;A11, Testing!$L$2:$L$237,1)</f>
        <v>22</v>
      </c>
      <c r="J11" s="70">
        <f>COUNTIFS(Testing!$C$2:$C$237,A11,Testing!$E$2:$E$237,"&lt;&gt;"&amp;A11, Testing!$L$2:$L$237,1)</f>
        <v>2</v>
      </c>
      <c r="K11" s="71">
        <f t="shared" si="1"/>
        <v>0.95</v>
      </c>
      <c r="L11" s="44">
        <f t="shared" si="2"/>
        <v>0.90476190476190477</v>
      </c>
      <c r="M11" s="71">
        <f t="shared" si="3"/>
        <v>0.92682926829268286</v>
      </c>
      <c r="N11" s="71">
        <f t="shared" si="4"/>
        <v>0.5714285714285714</v>
      </c>
      <c r="O11" s="71">
        <f t="shared" si="5"/>
        <v>0.80714285714285716</v>
      </c>
      <c r="P11" s="71">
        <f t="shared" si="6"/>
        <v>0.14285714285714285</v>
      </c>
      <c r="Q11" s="71">
        <f t="shared" si="7"/>
        <v>0.33333333333333331</v>
      </c>
      <c r="R11" s="71">
        <f t="shared" si="8"/>
        <v>0.2</v>
      </c>
      <c r="S11" s="15">
        <f>COUNTIF(Testing!$C$2:$C$237,A11)/236</f>
        <v>0.10169491525423729</v>
      </c>
      <c r="T11" s="15">
        <f t="shared" si="9"/>
        <v>0.1024390243902439</v>
      </c>
      <c r="U11" s="15">
        <f t="shared" si="10"/>
        <v>9.6774193548387094E-2</v>
      </c>
      <c r="V11" s="45">
        <f>COUNTIF(Testing!$C$2:$C$237,A11)</f>
        <v>24</v>
      </c>
      <c r="W11" s="32">
        <f>COUNTIFS(Testing!$C$2:$C$237,A11,Testing!$L$2:$L$237,0)</f>
        <v>21</v>
      </c>
      <c r="X11" s="32">
        <f>COUNTIFS(Testing!$C$2:$C$237,A11,Testing!$L$2:$L$237,1)</f>
        <v>3</v>
      </c>
      <c r="Y11" s="15">
        <f t="shared" si="11"/>
        <v>0.875</v>
      </c>
      <c r="Z11" s="15">
        <f t="shared" si="12"/>
        <v>0.125</v>
      </c>
      <c r="AA11" s="15">
        <f t="shared" si="13"/>
        <v>0.1024390243902439</v>
      </c>
      <c r="AB11" s="15">
        <f t="shared" si="14"/>
        <v>9.6774193548387094E-2</v>
      </c>
    </row>
    <row r="12" spans="1:29" ht="15.75" customHeight="1">
      <c r="A12" s="5" t="s">
        <v>425</v>
      </c>
      <c r="B12" s="69">
        <f>COUNTIFS(Testing!$C$2:$C$237,A12,Testing!$E$2:$E$237,A12, Testing!$L$2:$L$237,0)</f>
        <v>0</v>
      </c>
      <c r="C12" s="69">
        <f>COUNTIFS(Testing!$C$2:$C$237,"&lt;&gt;"&amp;A12,Testing!$E$2:$E$237,A12, Testing!$L$2:$L$237,0)</f>
        <v>1</v>
      </c>
      <c r="D12" s="70">
        <f>COUNTIFS(Testing!$C$2:$C$237,"&lt;&gt;"&amp;A12,Testing!$E$2:$E$237,"&lt;&gt;"&amp;A12, Testing!$L$2:$L$237,0)</f>
        <v>201</v>
      </c>
      <c r="E12" s="70">
        <f>COUNTIFS(Testing!$C$2:$C$237,A12,Testing!$E$2:$E$237,"&lt;&gt;"&amp;A12, Testing!$L$2:$L$237,0)</f>
        <v>3</v>
      </c>
      <c r="F12" s="69">
        <f t="shared" si="0"/>
        <v>0</v>
      </c>
      <c r="G12" s="69">
        <f>COUNTIFS(Testing!$C$2:$C$237,A12,Testing!$E$2:$E$237,A12, Testing!$L$2:$L$237,1)</f>
        <v>0</v>
      </c>
      <c r="H12" s="69">
        <f>COUNTIFS(Testing!$C$2:$C$237,"&lt;&gt;"&amp;A12,Testing!$E$2:$E$237,A12, Testing!$L$2:$L$237,1)</f>
        <v>0</v>
      </c>
      <c r="I12" s="70">
        <f>COUNTIFS(Testing!$C$2:$C$237,"&lt;&gt;"&amp;A12,Testing!$E$2:$E$237,"&lt;&gt;"&amp;A12, Testing!$L$2:$L$237,1)</f>
        <v>31</v>
      </c>
      <c r="J12" s="70">
        <f>COUNTIFS(Testing!$C$2:$C$237,A12,Testing!$E$2:$E$237,"&lt;&gt;"&amp;A12, Testing!$L$2:$L$237,1)</f>
        <v>0</v>
      </c>
      <c r="K12" s="71">
        <f t="shared" si="1"/>
        <v>0</v>
      </c>
      <c r="L12" s="44">
        <f t="shared" si="2"/>
        <v>0</v>
      </c>
      <c r="M12" s="71">
        <f t="shared" si="3"/>
        <v>0</v>
      </c>
      <c r="N12" s="71">
        <f t="shared" si="4"/>
        <v>0</v>
      </c>
      <c r="O12" s="71">
        <f t="shared" si="5"/>
        <v>0</v>
      </c>
      <c r="P12" s="71">
        <f t="shared" si="6"/>
        <v>0</v>
      </c>
      <c r="Q12" s="71">
        <f t="shared" si="7"/>
        <v>0</v>
      </c>
      <c r="R12" s="71">
        <f t="shared" si="8"/>
        <v>0</v>
      </c>
      <c r="S12" s="15">
        <f>COUNTIF(Testing!$C$2:$C$237,A12)/236</f>
        <v>1.2711864406779662E-2</v>
      </c>
      <c r="T12" s="15">
        <f t="shared" si="9"/>
        <v>1.4634146341463415E-2</v>
      </c>
      <c r="U12" s="15">
        <f t="shared" si="10"/>
        <v>0</v>
      </c>
      <c r="V12" s="45">
        <f>COUNTIF(Testing!$C$2:$C$237,A12)</f>
        <v>3</v>
      </c>
      <c r="W12" s="32">
        <f>COUNTIFS(Testing!$C$2:$C$237,A12,Testing!$L$2:$L$237,0)</f>
        <v>3</v>
      </c>
      <c r="X12" s="32">
        <f>COUNTIFS(Testing!$C$2:$C$237,A12,Testing!$L$2:$L$237,1)</f>
        <v>0</v>
      </c>
      <c r="Y12" s="15">
        <f t="shared" si="11"/>
        <v>1</v>
      </c>
      <c r="Z12" s="15">
        <f t="shared" si="12"/>
        <v>0</v>
      </c>
      <c r="AA12" s="15">
        <f t="shared" si="13"/>
        <v>1.4634146341463415E-2</v>
      </c>
      <c r="AB12" s="15">
        <f t="shared" si="14"/>
        <v>0</v>
      </c>
    </row>
    <row r="13" spans="1:29" ht="15.75" customHeight="1">
      <c r="A13" s="5" t="s">
        <v>445</v>
      </c>
      <c r="B13" s="69">
        <f>COUNTIFS(Testing!$C$2:$C$237,A13,Testing!$E$2:$E$237,A13, Testing!$L$2:$L$237,0)</f>
        <v>0</v>
      </c>
      <c r="C13" s="69">
        <f>COUNTIFS(Testing!$C$2:$C$237,"&lt;&gt;"&amp;A13,Testing!$E$2:$E$237,A13, Testing!$L$2:$L$237,0)</f>
        <v>0</v>
      </c>
      <c r="D13" s="70">
        <f>COUNTIFS(Testing!$C$2:$C$237,"&lt;&gt;"&amp;A13,Testing!$E$2:$E$237,"&lt;&gt;"&amp;A13, Testing!$L$2:$L$237,0)</f>
        <v>203</v>
      </c>
      <c r="E13" s="70">
        <f>COUNTIFS(Testing!$C$2:$C$237,A13,Testing!$E$2:$E$237,"&lt;&gt;"&amp;A13, Testing!$L$2:$L$237,0)</f>
        <v>2</v>
      </c>
      <c r="F13" s="69">
        <f t="shared" si="0"/>
        <v>0</v>
      </c>
      <c r="G13" s="69">
        <f>COUNTIFS(Testing!$C$2:$C$237,A13,Testing!$E$2:$E$237,A13, Testing!$L$2:$L$237,1)</f>
        <v>0</v>
      </c>
      <c r="H13" s="69">
        <f>COUNTIFS(Testing!$C$2:$C$237,"&lt;&gt;"&amp;A13,Testing!$E$2:$E$237,A13, Testing!$L$2:$L$237,1)</f>
        <v>0</v>
      </c>
      <c r="I13" s="70">
        <f>COUNTIFS(Testing!$C$2:$C$237,"&lt;&gt;"&amp;A13,Testing!$E$2:$E$237,"&lt;&gt;"&amp;A13, Testing!$L$2:$L$237,1)</f>
        <v>29</v>
      </c>
      <c r="J13" s="70">
        <f>COUNTIFS(Testing!$C$2:$C$237,A13,Testing!$E$2:$E$237,"&lt;&gt;"&amp;A13, Testing!$L$2:$L$237,1)</f>
        <v>2</v>
      </c>
      <c r="K13" s="71">
        <f t="shared" si="1"/>
        <v>0</v>
      </c>
      <c r="L13" s="44">
        <f t="shared" si="2"/>
        <v>0</v>
      </c>
      <c r="M13" s="71">
        <f t="shared" si="3"/>
        <v>0</v>
      </c>
      <c r="N13" s="71">
        <f t="shared" si="4"/>
        <v>0</v>
      </c>
      <c r="O13" s="71">
        <f t="shared" si="5"/>
        <v>0</v>
      </c>
      <c r="P13" s="71">
        <f t="shared" si="6"/>
        <v>0</v>
      </c>
      <c r="Q13" s="71">
        <f t="shared" si="7"/>
        <v>0</v>
      </c>
      <c r="R13" s="71">
        <f t="shared" si="8"/>
        <v>0</v>
      </c>
      <c r="S13" s="15">
        <f>COUNTIF(Testing!$C$2:$C$237,A13)/236</f>
        <v>1.6949152542372881E-2</v>
      </c>
      <c r="T13" s="15">
        <f t="shared" si="9"/>
        <v>9.7560975609756097E-3</v>
      </c>
      <c r="U13" s="15">
        <f t="shared" si="10"/>
        <v>6.4516129032258063E-2</v>
      </c>
      <c r="V13" s="45">
        <f>COUNTIF(Testing!$C$2:$C$237,A13)</f>
        <v>4</v>
      </c>
      <c r="W13" s="32">
        <f>COUNTIFS(Testing!$C$2:$C$237,A13,Testing!$L$2:$L$237,0)</f>
        <v>2</v>
      </c>
      <c r="X13" s="32">
        <f>COUNTIFS(Testing!$C$2:$C$237,A13,Testing!$L$2:$L$237,1)</f>
        <v>2</v>
      </c>
      <c r="Y13" s="15">
        <f t="shared" si="11"/>
        <v>0.5</v>
      </c>
      <c r="Z13" s="15">
        <f t="shared" si="12"/>
        <v>0.5</v>
      </c>
      <c r="AA13" s="15">
        <f t="shared" si="13"/>
        <v>9.7560975609756097E-3</v>
      </c>
      <c r="AB13" s="15">
        <f t="shared" si="14"/>
        <v>6.4516129032258063E-2</v>
      </c>
    </row>
    <row r="14" spans="1:29" ht="15.75" customHeight="1">
      <c r="A14" s="5" t="s">
        <v>447</v>
      </c>
      <c r="B14" s="69">
        <f>COUNTIFS(Testing!$C$2:$C$237,A14,Testing!$E$2:$E$237,A14, Testing!$L$2:$L$237,0)</f>
        <v>0</v>
      </c>
      <c r="C14" s="69">
        <f>COUNTIFS(Testing!$C$2:$C$237,"&lt;&gt;"&amp;A14,Testing!$E$2:$E$237,A14, Testing!$L$2:$L$237,0)</f>
        <v>0</v>
      </c>
      <c r="D14" s="70">
        <f>COUNTIFS(Testing!$C$2:$C$237,"&lt;&gt;"&amp;A14,Testing!$E$2:$E$237,"&lt;&gt;"&amp;A14, Testing!$L$2:$L$237,0)</f>
        <v>201</v>
      </c>
      <c r="E14" s="70">
        <f>COUNTIFS(Testing!$C$2:$C$237,A14,Testing!$E$2:$E$237,"&lt;&gt;"&amp;A14, Testing!$L$2:$L$237,0)</f>
        <v>4</v>
      </c>
      <c r="F14" s="69">
        <f t="shared" si="0"/>
        <v>0</v>
      </c>
      <c r="G14" s="69">
        <f>COUNTIFS(Testing!$C$2:$C$237,A14,Testing!$E$2:$E$237,A14, Testing!$L$2:$L$237,1)</f>
        <v>0</v>
      </c>
      <c r="H14" s="69">
        <f>COUNTIFS(Testing!$C$2:$C$237,"&lt;&gt;"&amp;A14,Testing!$E$2:$E$237,A14, Testing!$L$2:$L$237,1)</f>
        <v>2</v>
      </c>
      <c r="I14" s="70">
        <f>COUNTIFS(Testing!$C$2:$C$237,"&lt;&gt;"&amp;A14,Testing!$E$2:$E$237,"&lt;&gt;"&amp;A14, Testing!$L$2:$L$237,1)</f>
        <v>29</v>
      </c>
      <c r="J14" s="70">
        <f>COUNTIFS(Testing!$C$2:$C$237,A14,Testing!$E$2:$E$237,"&lt;&gt;"&amp;A14, Testing!$L$2:$L$237,1)</f>
        <v>0</v>
      </c>
      <c r="K14" s="71">
        <f t="shared" si="1"/>
        <v>0</v>
      </c>
      <c r="L14" s="44">
        <f t="shared" si="2"/>
        <v>0</v>
      </c>
      <c r="M14" s="71">
        <f t="shared" si="3"/>
        <v>0</v>
      </c>
      <c r="N14" s="71">
        <f t="shared" si="4"/>
        <v>0</v>
      </c>
      <c r="O14" s="71">
        <f t="shared" si="5"/>
        <v>0</v>
      </c>
      <c r="P14" s="71">
        <f t="shared" si="6"/>
        <v>0</v>
      </c>
      <c r="Q14" s="71">
        <f t="shared" si="7"/>
        <v>0</v>
      </c>
      <c r="R14" s="71">
        <f t="shared" si="8"/>
        <v>0</v>
      </c>
      <c r="S14" s="15">
        <f>COUNTIF(Testing!$C$2:$C$237,A14)/236</f>
        <v>1.6949152542372881E-2</v>
      </c>
      <c r="T14" s="15">
        <f t="shared" si="9"/>
        <v>1.9512195121951219E-2</v>
      </c>
      <c r="U14" s="15">
        <f t="shared" si="10"/>
        <v>0</v>
      </c>
      <c r="V14" s="45">
        <f>COUNTIF(Testing!$C$2:$C$237,A14)</f>
        <v>4</v>
      </c>
      <c r="W14" s="32">
        <f>COUNTIFS(Testing!$C$2:$C$237,A14,Testing!$L$2:$L$237,0)</f>
        <v>4</v>
      </c>
      <c r="X14" s="32">
        <f>COUNTIFS(Testing!$C$2:$C$237,A14,Testing!$L$2:$L$237,1)</f>
        <v>0</v>
      </c>
      <c r="Y14" s="15">
        <f t="shared" si="11"/>
        <v>1</v>
      </c>
      <c r="Z14" s="15">
        <f t="shared" si="12"/>
        <v>0</v>
      </c>
      <c r="AA14" s="15">
        <f t="shared" si="13"/>
        <v>1.9512195121951219E-2</v>
      </c>
      <c r="AB14" s="15">
        <f t="shared" si="14"/>
        <v>0</v>
      </c>
    </row>
    <row r="15" spans="1:29" ht="15.75" customHeight="1">
      <c r="A15" s="5" t="s">
        <v>464</v>
      </c>
      <c r="B15" s="69">
        <f>COUNTIFS(Testing!$C$2:$C$237,A15,Testing!$E$2:$E$237,A15, Testing!$L$2:$L$237,0)</f>
        <v>18</v>
      </c>
      <c r="C15" s="69">
        <f>COUNTIFS(Testing!$C$2:$C$237,"&lt;&gt;"&amp;A15,Testing!$E$2:$E$237,A15, Testing!$L$2:$L$237,0)</f>
        <v>0</v>
      </c>
      <c r="D15" s="70">
        <f>COUNTIFS(Testing!$C$2:$C$237,"&lt;&gt;"&amp;A15,Testing!$E$2:$E$237,"&lt;&gt;"&amp;A15, Testing!$L$2:$L$237,0)</f>
        <v>187</v>
      </c>
      <c r="E15" s="70">
        <f>COUNTIFS(Testing!$C$2:$C$237,A15,Testing!$E$2:$E$237,"&lt;&gt;"&amp;A15, Testing!$L$2:$L$237,0)</f>
        <v>0</v>
      </c>
      <c r="F15" s="69">
        <f t="shared" si="0"/>
        <v>9.5238095238095233E-2</v>
      </c>
      <c r="G15" s="69">
        <f>COUNTIFS(Testing!$C$2:$C$237,A15,Testing!$E$2:$E$237,A15, Testing!$L$2:$L$237,1)</f>
        <v>2</v>
      </c>
      <c r="H15" s="69">
        <f>COUNTIFS(Testing!$C$2:$C$237,"&lt;&gt;"&amp;A15,Testing!$E$2:$E$237,A15, Testing!$L$2:$L$237,1)</f>
        <v>4</v>
      </c>
      <c r="I15" s="70">
        <f>COUNTIFS(Testing!$C$2:$C$237,"&lt;&gt;"&amp;A15,Testing!$E$2:$E$237,"&lt;&gt;"&amp;A15, Testing!$L$2:$L$237,1)</f>
        <v>24</v>
      </c>
      <c r="J15" s="70">
        <f>COUNTIFS(Testing!$C$2:$C$237,A15,Testing!$E$2:$E$237,"&lt;&gt;"&amp;A15, Testing!$L$2:$L$237,1)</f>
        <v>1</v>
      </c>
      <c r="K15" s="71">
        <f t="shared" si="1"/>
        <v>1</v>
      </c>
      <c r="L15" s="44">
        <f t="shared" si="2"/>
        <v>1</v>
      </c>
      <c r="M15" s="71">
        <f t="shared" si="3"/>
        <v>1</v>
      </c>
      <c r="N15" s="71">
        <f t="shared" si="4"/>
        <v>0.33333333333333337</v>
      </c>
      <c r="O15" s="71">
        <f t="shared" si="5"/>
        <v>0.66666666666666674</v>
      </c>
      <c r="P15" s="71">
        <f t="shared" si="6"/>
        <v>0.33333333333333331</v>
      </c>
      <c r="Q15" s="71">
        <f t="shared" si="7"/>
        <v>0.66666666666666663</v>
      </c>
      <c r="R15" s="71">
        <f t="shared" si="8"/>
        <v>0.44444444444444442</v>
      </c>
      <c r="S15" s="15">
        <f>COUNTIF(Testing!$C$2:$C$237,A15)/236</f>
        <v>8.8983050847457626E-2</v>
      </c>
      <c r="T15" s="15">
        <f t="shared" si="9"/>
        <v>8.7804878048780483E-2</v>
      </c>
      <c r="U15" s="15">
        <f t="shared" si="10"/>
        <v>9.6774193548387094E-2</v>
      </c>
      <c r="V15" s="45">
        <f>COUNTIF(Testing!$C$2:$C$237,A15)</f>
        <v>21</v>
      </c>
      <c r="W15" s="32">
        <f>COUNTIFS(Testing!$C$2:$C$237,A15,Testing!$L$2:$L$237,0)</f>
        <v>18</v>
      </c>
      <c r="X15" s="32">
        <f>COUNTIFS(Testing!$C$2:$C$237,A15,Testing!$L$2:$L$237,1)</f>
        <v>3</v>
      </c>
      <c r="Y15" s="15">
        <f t="shared" si="11"/>
        <v>0.8571428571428571</v>
      </c>
      <c r="Z15" s="15">
        <f t="shared" si="12"/>
        <v>0.1428571428571429</v>
      </c>
      <c r="AA15" s="15">
        <f t="shared" si="13"/>
        <v>8.7804878048780483E-2</v>
      </c>
      <c r="AB15" s="15">
        <f t="shared" si="14"/>
        <v>9.6774193548387094E-2</v>
      </c>
    </row>
    <row r="16" spans="1:29" ht="15.75" customHeight="1">
      <c r="A16" s="5" t="s">
        <v>543</v>
      </c>
      <c r="B16" s="69">
        <f>COUNTIFS(Testing!$C$2:$C$237,A16,Testing!$E$2:$E$237,A16, Testing!$L$2:$L$237,0)</f>
        <v>3</v>
      </c>
      <c r="C16" s="69">
        <f>COUNTIFS(Testing!$C$2:$C$237,"&lt;&gt;"&amp;A16,Testing!$E$2:$E$237,A16, Testing!$L$2:$L$237,0)</f>
        <v>1</v>
      </c>
      <c r="D16" s="70">
        <f>COUNTIFS(Testing!$C$2:$C$237,"&lt;&gt;"&amp;A16,Testing!$E$2:$E$237,"&lt;&gt;"&amp;A16, Testing!$L$2:$L$237,0)</f>
        <v>201</v>
      </c>
      <c r="E16" s="70">
        <f>COUNTIFS(Testing!$C$2:$C$237,A16,Testing!$E$2:$E$237,"&lt;&gt;"&amp;A16, Testing!$L$2:$L$237,0)</f>
        <v>0</v>
      </c>
      <c r="F16" s="69">
        <f t="shared" si="0"/>
        <v>0</v>
      </c>
      <c r="G16" s="69">
        <f>COUNTIFS(Testing!$C$2:$C$237,A16,Testing!$E$2:$E$237,A16, Testing!$L$2:$L$237,1)</f>
        <v>0</v>
      </c>
      <c r="H16" s="69">
        <f>COUNTIFS(Testing!$C$2:$C$237,"&lt;&gt;"&amp;A16,Testing!$E$2:$E$237,A16, Testing!$L$2:$L$237,1)</f>
        <v>0</v>
      </c>
      <c r="I16" s="70">
        <f>COUNTIFS(Testing!$C$2:$C$237,"&lt;&gt;"&amp;A16,Testing!$E$2:$E$237,"&lt;&gt;"&amp;A16, Testing!$L$2:$L$237,1)</f>
        <v>31</v>
      </c>
      <c r="J16" s="70">
        <f>COUNTIFS(Testing!$C$2:$C$237,A16,Testing!$E$2:$E$237,"&lt;&gt;"&amp;A16, Testing!$L$2:$L$237,1)</f>
        <v>0</v>
      </c>
      <c r="K16" s="71">
        <f t="shared" si="1"/>
        <v>0.75</v>
      </c>
      <c r="L16" s="44">
        <f t="shared" si="2"/>
        <v>1</v>
      </c>
      <c r="M16" s="71">
        <f t="shared" si="3"/>
        <v>0.8571428571428571</v>
      </c>
      <c r="N16" s="71">
        <f t="shared" si="4"/>
        <v>1</v>
      </c>
      <c r="O16" s="71">
        <f t="shared" si="5"/>
        <v>0.75</v>
      </c>
      <c r="P16" s="71">
        <f t="shared" si="6"/>
        <v>0</v>
      </c>
      <c r="Q16" s="71">
        <f t="shared" si="7"/>
        <v>0</v>
      </c>
      <c r="R16" s="71">
        <f t="shared" si="8"/>
        <v>0</v>
      </c>
      <c r="S16" s="15">
        <f>COUNTIF(Testing!$C$2:$C$237,A16)/236</f>
        <v>1.2711864406779662E-2</v>
      </c>
      <c r="T16" s="15">
        <f t="shared" si="9"/>
        <v>1.4634146341463415E-2</v>
      </c>
      <c r="U16" s="15">
        <f t="shared" si="10"/>
        <v>0</v>
      </c>
      <c r="V16" s="45">
        <f>COUNTIF(Testing!$C$2:$C$237,A16)</f>
        <v>3</v>
      </c>
      <c r="W16" s="32">
        <f>COUNTIFS(Testing!$C$2:$C$237,A16,Testing!$L$2:$L$237,0)</f>
        <v>3</v>
      </c>
      <c r="X16" s="32">
        <f>COUNTIFS(Testing!$C$2:$C$237,A16,Testing!$L$2:$L$237,1)</f>
        <v>0</v>
      </c>
      <c r="Y16" s="15">
        <f t="shared" si="11"/>
        <v>1</v>
      </c>
      <c r="Z16" s="15">
        <f t="shared" si="12"/>
        <v>0</v>
      </c>
      <c r="AA16" s="15">
        <f t="shared" si="13"/>
        <v>1.4634146341463415E-2</v>
      </c>
      <c r="AB16" s="15">
        <f t="shared" si="14"/>
        <v>0</v>
      </c>
    </row>
    <row r="17" spans="1:28" ht="15.75" customHeight="1">
      <c r="A17" s="5" t="s">
        <v>556</v>
      </c>
      <c r="B17" s="69">
        <f>COUNTIFS(Testing!$C$2:$C$237,A17,Testing!$E$2:$E$237,A17, Testing!$L$2:$L$237,0)</f>
        <v>4</v>
      </c>
      <c r="C17" s="69">
        <f>COUNTIFS(Testing!$C$2:$C$237,"&lt;&gt;"&amp;A17,Testing!$E$2:$E$237,A17, Testing!$L$2:$L$237,0)</f>
        <v>3</v>
      </c>
      <c r="D17" s="70">
        <f>COUNTIFS(Testing!$C$2:$C$237,"&lt;&gt;"&amp;A17,Testing!$E$2:$E$237,"&lt;&gt;"&amp;A17, Testing!$L$2:$L$237,0)</f>
        <v>198</v>
      </c>
      <c r="E17" s="70">
        <f>COUNTIFS(Testing!$C$2:$C$237,A17,Testing!$E$2:$E$237,"&lt;&gt;"&amp;A17, Testing!$L$2:$L$237,0)</f>
        <v>0</v>
      </c>
      <c r="F17" s="69">
        <f t="shared" si="0"/>
        <v>0</v>
      </c>
      <c r="G17" s="69">
        <f>COUNTIFS(Testing!$C$2:$C$237,A17,Testing!$E$2:$E$237,A17, Testing!$L$2:$L$237,1)</f>
        <v>0</v>
      </c>
      <c r="H17" s="69">
        <f>COUNTIFS(Testing!$C$2:$C$237,"&lt;&gt;"&amp;A17,Testing!$E$2:$E$237,A17, Testing!$L$2:$L$237,1)</f>
        <v>0</v>
      </c>
      <c r="I17" s="70">
        <f>COUNTIFS(Testing!$C$2:$C$237,"&lt;&gt;"&amp;A17,Testing!$E$2:$E$237,"&lt;&gt;"&amp;A17, Testing!$L$2:$L$237,1)</f>
        <v>31</v>
      </c>
      <c r="J17" s="70">
        <f>COUNTIFS(Testing!$C$2:$C$237,A17,Testing!$E$2:$E$237,"&lt;&gt;"&amp;A17, Testing!$L$2:$L$237,1)</f>
        <v>0</v>
      </c>
      <c r="K17" s="71">
        <f t="shared" si="1"/>
        <v>0.5714285714285714</v>
      </c>
      <c r="L17" s="44">
        <f t="shared" si="2"/>
        <v>1</v>
      </c>
      <c r="M17" s="71">
        <f t="shared" si="3"/>
        <v>0.72727272727272729</v>
      </c>
      <c r="N17" s="71">
        <f t="shared" si="4"/>
        <v>1</v>
      </c>
      <c r="O17" s="71">
        <f t="shared" si="5"/>
        <v>0.5714285714285714</v>
      </c>
      <c r="P17" s="71">
        <f t="shared" si="6"/>
        <v>0</v>
      </c>
      <c r="Q17" s="71">
        <f t="shared" si="7"/>
        <v>0</v>
      </c>
      <c r="R17" s="71">
        <f t="shared" si="8"/>
        <v>0</v>
      </c>
      <c r="S17" s="15">
        <f>COUNTIF(Testing!$C$2:$C$237,A17)/236</f>
        <v>1.6949152542372881E-2</v>
      </c>
      <c r="T17" s="15">
        <f t="shared" si="9"/>
        <v>1.9512195121951219E-2</v>
      </c>
      <c r="U17" s="15">
        <f t="shared" si="10"/>
        <v>0</v>
      </c>
      <c r="V17" s="45">
        <f>COUNTIF(Testing!$C$2:$C$237,A17)</f>
        <v>4</v>
      </c>
      <c r="W17" s="32">
        <f>COUNTIFS(Testing!$C$2:$C$237,A17,Testing!$L$2:$L$237,0)</f>
        <v>4</v>
      </c>
      <c r="X17" s="32">
        <f>COUNTIFS(Testing!$C$2:$C$237,A17,Testing!$L$2:$L$237,1)</f>
        <v>0</v>
      </c>
      <c r="Y17" s="15">
        <f t="shared" si="11"/>
        <v>1</v>
      </c>
      <c r="Z17" s="15">
        <f t="shared" si="12"/>
        <v>0</v>
      </c>
      <c r="AA17" s="15">
        <f t="shared" si="13"/>
        <v>1.9512195121951219E-2</v>
      </c>
      <c r="AB17" s="15">
        <f t="shared" si="14"/>
        <v>0</v>
      </c>
    </row>
    <row r="18" spans="1:28" ht="15.75" customHeight="1">
      <c r="A18" s="5" t="s">
        <v>572</v>
      </c>
      <c r="B18" s="69">
        <f>COUNTIFS(Testing!$C$2:$C$237,A18,Testing!$E$2:$E$237,A18, Testing!$L$2:$L$237,0)</f>
        <v>3</v>
      </c>
      <c r="C18" s="69">
        <f>COUNTIFS(Testing!$C$2:$C$237,"&lt;&gt;"&amp;A18,Testing!$E$2:$E$237,A18, Testing!$L$2:$L$237,0)</f>
        <v>1</v>
      </c>
      <c r="D18" s="70">
        <f>COUNTIFS(Testing!$C$2:$C$237,"&lt;&gt;"&amp;A18,Testing!$E$2:$E$237,"&lt;&gt;"&amp;A18, Testing!$L$2:$L$237,0)</f>
        <v>200</v>
      </c>
      <c r="E18" s="70">
        <f>COUNTIFS(Testing!$C$2:$C$237,A18,Testing!$E$2:$E$237,"&lt;&gt;"&amp;A18, Testing!$L$2:$L$237,0)</f>
        <v>1</v>
      </c>
      <c r="F18" s="69">
        <f t="shared" si="0"/>
        <v>0</v>
      </c>
      <c r="G18" s="69">
        <f>COUNTIFS(Testing!$C$2:$C$237,A18,Testing!$E$2:$E$237,A18, Testing!$L$2:$L$237,1)</f>
        <v>0</v>
      </c>
      <c r="H18" s="69">
        <f>COUNTIFS(Testing!$C$2:$C$237,"&lt;&gt;"&amp;A18,Testing!$E$2:$E$237,A18, Testing!$L$2:$L$237,1)</f>
        <v>1</v>
      </c>
      <c r="I18" s="70">
        <f>COUNTIFS(Testing!$C$2:$C$237,"&lt;&gt;"&amp;A18,Testing!$E$2:$E$237,"&lt;&gt;"&amp;A18, Testing!$L$2:$L$237,1)</f>
        <v>28</v>
      </c>
      <c r="J18" s="70">
        <f>COUNTIFS(Testing!$C$2:$C$237,A18,Testing!$E$2:$E$237,"&lt;&gt;"&amp;A18, Testing!$L$2:$L$237,1)</f>
        <v>2</v>
      </c>
      <c r="K18" s="71">
        <f t="shared" si="1"/>
        <v>0.75</v>
      </c>
      <c r="L18" s="44">
        <f t="shared" si="2"/>
        <v>0.75</v>
      </c>
      <c r="M18" s="71">
        <f t="shared" si="3"/>
        <v>0.75</v>
      </c>
      <c r="N18" s="71">
        <f t="shared" si="4"/>
        <v>0.75</v>
      </c>
      <c r="O18" s="71">
        <f t="shared" si="5"/>
        <v>0.75</v>
      </c>
      <c r="P18" s="71">
        <f t="shared" si="6"/>
        <v>0</v>
      </c>
      <c r="Q18" s="71">
        <f t="shared" si="7"/>
        <v>0</v>
      </c>
      <c r="R18" s="71">
        <f t="shared" si="8"/>
        <v>0</v>
      </c>
      <c r="S18" s="15">
        <f>COUNTIF(Testing!$C$2:$C$237,A18)/236</f>
        <v>2.5423728813559324E-2</v>
      </c>
      <c r="T18" s="15">
        <f t="shared" si="9"/>
        <v>1.9512195121951219E-2</v>
      </c>
      <c r="U18" s="15">
        <f t="shared" si="10"/>
        <v>6.4516129032258063E-2</v>
      </c>
      <c r="V18" s="45">
        <f>COUNTIF(Testing!$C$2:$C$237,A18)</f>
        <v>6</v>
      </c>
      <c r="W18" s="32">
        <f>COUNTIFS(Testing!$C$2:$C$237,A18,Testing!$L$2:$L$237,0)</f>
        <v>4</v>
      </c>
      <c r="X18" s="32">
        <f>COUNTIFS(Testing!$C$2:$C$237,A18,Testing!$L$2:$L$237,1)</f>
        <v>2</v>
      </c>
      <c r="Y18" s="15">
        <f t="shared" si="11"/>
        <v>0.66666666666666663</v>
      </c>
      <c r="Z18" s="15">
        <f t="shared" si="12"/>
        <v>0.33333333333333337</v>
      </c>
      <c r="AA18" s="15">
        <f t="shared" si="13"/>
        <v>1.9512195121951219E-2</v>
      </c>
      <c r="AB18" s="15">
        <f t="shared" si="14"/>
        <v>6.4516129032258063E-2</v>
      </c>
    </row>
    <row r="19" spans="1:28" ht="15.75" customHeight="1">
      <c r="A19" s="5" t="s">
        <v>594</v>
      </c>
      <c r="B19" s="69">
        <f>COUNTIFS(Testing!$C$2:$C$237,A19,Testing!$E$2:$E$237,A19, Testing!$L$2:$L$237,0)</f>
        <v>3</v>
      </c>
      <c r="C19" s="69">
        <f>COUNTIFS(Testing!$C$2:$C$237,"&lt;&gt;"&amp;A19,Testing!$E$2:$E$237,A19, Testing!$L$2:$L$237,0)</f>
        <v>2</v>
      </c>
      <c r="D19" s="70">
        <f>COUNTIFS(Testing!$C$2:$C$237,"&lt;&gt;"&amp;A19,Testing!$E$2:$E$237,"&lt;&gt;"&amp;A19, Testing!$L$2:$L$237,0)</f>
        <v>198</v>
      </c>
      <c r="E19" s="70">
        <f>COUNTIFS(Testing!$C$2:$C$237,A19,Testing!$E$2:$E$237,"&lt;&gt;"&amp;A19, Testing!$L$2:$L$237,0)</f>
        <v>2</v>
      </c>
      <c r="F19" s="69">
        <f t="shared" si="0"/>
        <v>0</v>
      </c>
      <c r="G19" s="69">
        <f>COUNTIFS(Testing!$C$2:$C$237,A19,Testing!$E$2:$E$237,A19, Testing!$L$2:$L$237,1)</f>
        <v>0</v>
      </c>
      <c r="H19" s="69">
        <f>COUNTIFS(Testing!$C$2:$C$237,"&lt;&gt;"&amp;A19,Testing!$E$2:$E$237,A19, Testing!$L$2:$L$237,1)</f>
        <v>0</v>
      </c>
      <c r="I19" s="70">
        <f>COUNTIFS(Testing!$C$2:$C$237,"&lt;&gt;"&amp;A19,Testing!$E$2:$E$237,"&lt;&gt;"&amp;A19, Testing!$L$2:$L$237,1)</f>
        <v>31</v>
      </c>
      <c r="J19" s="70">
        <f>COUNTIFS(Testing!$C$2:$C$237,A19,Testing!$E$2:$E$237,"&lt;&gt;"&amp;A19, Testing!$L$2:$L$237,1)</f>
        <v>0</v>
      </c>
      <c r="K19" s="71">
        <f t="shared" si="1"/>
        <v>0.6</v>
      </c>
      <c r="L19" s="44">
        <f t="shared" si="2"/>
        <v>0.6</v>
      </c>
      <c r="M19" s="71">
        <f t="shared" si="3"/>
        <v>0.6</v>
      </c>
      <c r="N19" s="71">
        <f t="shared" si="4"/>
        <v>0.6</v>
      </c>
      <c r="O19" s="71">
        <f t="shared" si="5"/>
        <v>0.6</v>
      </c>
      <c r="P19" s="71">
        <f t="shared" si="6"/>
        <v>0</v>
      </c>
      <c r="Q19" s="71">
        <f t="shared" si="7"/>
        <v>0</v>
      </c>
      <c r="R19" s="71">
        <f t="shared" si="8"/>
        <v>0</v>
      </c>
      <c r="S19" s="15">
        <f>COUNTIF(Testing!$C$2:$C$237,A19)/236</f>
        <v>2.1186440677966101E-2</v>
      </c>
      <c r="T19" s="15">
        <f t="shared" si="9"/>
        <v>2.4390243902439025E-2</v>
      </c>
      <c r="U19" s="15">
        <f t="shared" si="10"/>
        <v>0</v>
      </c>
      <c r="V19" s="45">
        <f>COUNTIF(Testing!$C$2:$C$237,A19)</f>
        <v>5</v>
      </c>
      <c r="W19" s="32">
        <f>COUNTIFS(Testing!$C$2:$C$237,A19,Testing!$L$2:$L$237,0)</f>
        <v>5</v>
      </c>
      <c r="X19" s="32">
        <f>COUNTIFS(Testing!$C$2:$C$237,A19,Testing!$L$2:$L$237,1)</f>
        <v>0</v>
      </c>
      <c r="Y19" s="15">
        <f t="shared" si="11"/>
        <v>1</v>
      </c>
      <c r="Z19" s="15">
        <f t="shared" si="12"/>
        <v>0</v>
      </c>
      <c r="AA19" s="15">
        <f t="shared" si="13"/>
        <v>2.4390243902439025E-2</v>
      </c>
      <c r="AB19" s="15">
        <f t="shared" si="14"/>
        <v>0</v>
      </c>
    </row>
    <row r="20" spans="1:28" ht="15.75" customHeight="1">
      <c r="A20" s="5" t="s">
        <v>615</v>
      </c>
      <c r="B20" s="69">
        <f>COUNTIFS(Testing!$C$2:$C$237,A20,Testing!$E$2:$E$237,A20, Testing!$L$2:$L$237,0)</f>
        <v>18</v>
      </c>
      <c r="C20" s="69">
        <f>COUNTIFS(Testing!$C$2:$C$237,"&lt;&gt;"&amp;A20,Testing!$E$2:$E$237,A20, Testing!$L$2:$L$237,0)</f>
        <v>5</v>
      </c>
      <c r="D20" s="70">
        <f>COUNTIFS(Testing!$C$2:$C$237,"&lt;&gt;"&amp;A20,Testing!$E$2:$E$237,"&lt;&gt;"&amp;A20, Testing!$L$2:$L$237,0)</f>
        <v>179</v>
      </c>
      <c r="E20" s="70">
        <f>COUNTIFS(Testing!$C$2:$C$237,A20,Testing!$E$2:$E$237,"&lt;&gt;"&amp;A20, Testing!$L$2:$L$237,0)</f>
        <v>3</v>
      </c>
      <c r="F20" s="69">
        <f t="shared" si="0"/>
        <v>0</v>
      </c>
      <c r="G20" s="69">
        <f>COUNTIFS(Testing!$C$2:$C$237,A20,Testing!$E$2:$E$237,A20, Testing!$L$2:$L$237,1)</f>
        <v>0</v>
      </c>
      <c r="H20" s="69">
        <f>COUNTIFS(Testing!$C$2:$C$237,"&lt;&gt;"&amp;A20,Testing!$E$2:$E$237,A20, Testing!$L$2:$L$237,1)</f>
        <v>2</v>
      </c>
      <c r="I20" s="70">
        <f>COUNTIFS(Testing!$C$2:$C$237,"&lt;&gt;"&amp;A20,Testing!$E$2:$E$237,"&lt;&gt;"&amp;A20, Testing!$L$2:$L$237,1)</f>
        <v>26</v>
      </c>
      <c r="J20" s="70">
        <f>COUNTIFS(Testing!$C$2:$C$237,A20,Testing!$E$2:$E$237,"&lt;&gt;"&amp;A20, Testing!$L$2:$L$237,1)</f>
        <v>3</v>
      </c>
      <c r="K20" s="71">
        <f t="shared" si="1"/>
        <v>0.78260869565217395</v>
      </c>
      <c r="L20" s="44">
        <f t="shared" si="2"/>
        <v>0.8571428571428571</v>
      </c>
      <c r="M20" s="71">
        <f t="shared" si="3"/>
        <v>0.81818181818181823</v>
      </c>
      <c r="N20" s="71">
        <f t="shared" si="4"/>
        <v>0.8571428571428571</v>
      </c>
      <c r="O20" s="71">
        <f t="shared" si="5"/>
        <v>0.78260869565217395</v>
      </c>
      <c r="P20" s="71">
        <f t="shared" si="6"/>
        <v>0</v>
      </c>
      <c r="Q20" s="71">
        <f t="shared" si="7"/>
        <v>0</v>
      </c>
      <c r="R20" s="71">
        <f t="shared" si="8"/>
        <v>0</v>
      </c>
      <c r="S20" s="15">
        <f>COUNTIF(Testing!$C$2:$C$237,A20)/236</f>
        <v>0.10169491525423729</v>
      </c>
      <c r="T20" s="15">
        <f t="shared" si="9"/>
        <v>0.1024390243902439</v>
      </c>
      <c r="U20" s="15">
        <f t="shared" si="10"/>
        <v>9.6774193548387094E-2</v>
      </c>
      <c r="V20" s="45">
        <f>COUNTIF(Testing!$C$2:$C$237,A20)</f>
        <v>24</v>
      </c>
      <c r="W20" s="32">
        <f>COUNTIFS(Testing!$C$2:$C$237,A20,Testing!$L$2:$L$237,0)</f>
        <v>21</v>
      </c>
      <c r="X20" s="32">
        <f>COUNTIFS(Testing!$C$2:$C$237,A20,Testing!$L$2:$L$237,1)</f>
        <v>3</v>
      </c>
      <c r="Y20" s="15">
        <f t="shared" si="11"/>
        <v>0.875</v>
      </c>
      <c r="Z20" s="15">
        <f t="shared" si="12"/>
        <v>0.125</v>
      </c>
      <c r="AA20" s="15">
        <f t="shared" si="13"/>
        <v>0.1024390243902439</v>
      </c>
      <c r="AB20" s="15">
        <f t="shared" si="14"/>
        <v>9.6774193548387094E-2</v>
      </c>
    </row>
    <row r="21" spans="1:28" ht="15.75" customHeight="1">
      <c r="A21" s="5" t="s">
        <v>712</v>
      </c>
      <c r="B21" s="69">
        <f>COUNTIFS(Testing!$C$2:$C$237,A21,Testing!$E$2:$E$237,A21, Testing!$L$2:$L$237,0)</f>
        <v>4</v>
      </c>
      <c r="C21" s="69">
        <f>COUNTIFS(Testing!$C$2:$C$237,"&lt;&gt;"&amp;A21,Testing!$E$2:$E$237,A21, Testing!$L$2:$L$237,0)</f>
        <v>4</v>
      </c>
      <c r="D21" s="70">
        <f>COUNTIFS(Testing!$C$2:$C$237,"&lt;&gt;"&amp;A21,Testing!$E$2:$E$237,"&lt;&gt;"&amp;A21, Testing!$L$2:$L$237,0)</f>
        <v>193</v>
      </c>
      <c r="E21" s="70">
        <f>COUNTIFS(Testing!$C$2:$C$237,A21,Testing!$E$2:$E$237,"&lt;&gt;"&amp;A21, Testing!$L$2:$L$237,0)</f>
        <v>4</v>
      </c>
      <c r="F21" s="69">
        <f t="shared" si="0"/>
        <v>0</v>
      </c>
      <c r="G21" s="69">
        <f>COUNTIFS(Testing!$C$2:$C$237,A21,Testing!$E$2:$E$237,A21, Testing!$L$2:$L$237,1)</f>
        <v>0</v>
      </c>
      <c r="H21" s="69">
        <f>COUNTIFS(Testing!$C$2:$C$237,"&lt;&gt;"&amp;A21,Testing!$E$2:$E$237,A21, Testing!$L$2:$L$237,1)</f>
        <v>1</v>
      </c>
      <c r="I21" s="70">
        <f>COUNTIFS(Testing!$C$2:$C$237,"&lt;&gt;"&amp;A21,Testing!$E$2:$E$237,"&lt;&gt;"&amp;A21, Testing!$L$2:$L$237,1)</f>
        <v>29</v>
      </c>
      <c r="J21" s="70">
        <f>COUNTIFS(Testing!$C$2:$C$237,A21,Testing!$E$2:$E$237,"&lt;&gt;"&amp;A21, Testing!$L$2:$L$237,1)</f>
        <v>1</v>
      </c>
      <c r="K21" s="71">
        <f t="shared" si="1"/>
        <v>0.5</v>
      </c>
      <c r="L21" s="44">
        <f t="shared" si="2"/>
        <v>0.5</v>
      </c>
      <c r="M21" s="71">
        <f t="shared" si="3"/>
        <v>0.5</v>
      </c>
      <c r="N21" s="71">
        <f t="shared" si="4"/>
        <v>0.5</v>
      </c>
      <c r="O21" s="71">
        <f t="shared" si="5"/>
        <v>0.5</v>
      </c>
      <c r="P21" s="71">
        <f t="shared" si="6"/>
        <v>0</v>
      </c>
      <c r="Q21" s="71">
        <f t="shared" si="7"/>
        <v>0</v>
      </c>
      <c r="R21" s="71">
        <f t="shared" si="8"/>
        <v>0</v>
      </c>
      <c r="S21" s="15">
        <f>COUNTIF(Testing!$C$2:$C$237,A21)/236</f>
        <v>3.8135593220338986E-2</v>
      </c>
      <c r="T21" s="15">
        <f t="shared" si="9"/>
        <v>3.9024390243902439E-2</v>
      </c>
      <c r="U21" s="15">
        <f t="shared" si="10"/>
        <v>3.2258064516129031E-2</v>
      </c>
      <c r="V21" s="45">
        <f>COUNTIF(Testing!$C$2:$C$237,A21)</f>
        <v>9</v>
      </c>
      <c r="W21" s="32">
        <f>COUNTIFS(Testing!$C$2:$C$237,A21,Testing!$L$2:$L$237,0)</f>
        <v>8</v>
      </c>
      <c r="X21" s="32">
        <f>COUNTIFS(Testing!$C$2:$C$237,A21,Testing!$L$2:$L$237,1)</f>
        <v>1</v>
      </c>
      <c r="Y21" s="15">
        <f t="shared" si="11"/>
        <v>0.88888888888888884</v>
      </c>
      <c r="Z21" s="15">
        <f t="shared" si="12"/>
        <v>0.11111111111111116</v>
      </c>
      <c r="AA21" s="15">
        <f t="shared" si="13"/>
        <v>3.9024390243902439E-2</v>
      </c>
      <c r="AB21" s="15">
        <f t="shared" si="14"/>
        <v>3.2258064516129031E-2</v>
      </c>
    </row>
    <row r="22" spans="1:28" ht="15.75" customHeight="1">
      <c r="A22" s="5" t="s">
        <v>746</v>
      </c>
      <c r="B22" s="69">
        <f>COUNTIFS(Testing!$C$2:$C$237,A22,Testing!$E$2:$E$237,A22, Testing!$L$2:$L$237,0)</f>
        <v>5</v>
      </c>
      <c r="C22" s="69">
        <f>COUNTIFS(Testing!$C$2:$C$237,"&lt;&gt;"&amp;A22,Testing!$E$2:$E$237,A22, Testing!$L$2:$L$237,0)</f>
        <v>2</v>
      </c>
      <c r="D22" s="70">
        <f>COUNTIFS(Testing!$C$2:$C$237,"&lt;&gt;"&amp;A22,Testing!$E$2:$E$237,"&lt;&gt;"&amp;A22, Testing!$L$2:$L$237,0)</f>
        <v>197</v>
      </c>
      <c r="E22" s="70">
        <f>COUNTIFS(Testing!$C$2:$C$237,A22,Testing!$E$2:$E$237,"&lt;&gt;"&amp;A22, Testing!$L$2:$L$237,0)</f>
        <v>1</v>
      </c>
      <c r="F22" s="69">
        <f t="shared" si="0"/>
        <v>0</v>
      </c>
      <c r="G22" s="69">
        <f>COUNTIFS(Testing!$C$2:$C$237,A22,Testing!$E$2:$E$237,A22, Testing!$L$2:$L$237,1)</f>
        <v>0</v>
      </c>
      <c r="H22" s="69">
        <f>COUNTIFS(Testing!$C$2:$C$237,"&lt;&gt;"&amp;A22,Testing!$E$2:$E$237,A22, Testing!$L$2:$L$237,1)</f>
        <v>0</v>
      </c>
      <c r="I22" s="70">
        <f>COUNTIFS(Testing!$C$2:$C$237,"&lt;&gt;"&amp;A22,Testing!$E$2:$E$237,"&lt;&gt;"&amp;A22, Testing!$L$2:$L$237,1)</f>
        <v>31</v>
      </c>
      <c r="J22" s="70">
        <f>COUNTIFS(Testing!$C$2:$C$237,A22,Testing!$E$2:$E$237,"&lt;&gt;"&amp;A22, Testing!$L$2:$L$237,1)</f>
        <v>0</v>
      </c>
      <c r="K22" s="71">
        <f t="shared" si="1"/>
        <v>0.7142857142857143</v>
      </c>
      <c r="L22" s="44">
        <f t="shared" si="2"/>
        <v>0.83333333333333337</v>
      </c>
      <c r="M22" s="71">
        <f t="shared" si="3"/>
        <v>0.76923076923076916</v>
      </c>
      <c r="N22" s="71">
        <f t="shared" si="4"/>
        <v>0.83333333333333337</v>
      </c>
      <c r="O22" s="71">
        <f t="shared" si="5"/>
        <v>0.7142857142857143</v>
      </c>
      <c r="P22" s="71">
        <f t="shared" si="6"/>
        <v>0</v>
      </c>
      <c r="Q22" s="71">
        <f t="shared" si="7"/>
        <v>0</v>
      </c>
      <c r="R22" s="71">
        <f t="shared" si="8"/>
        <v>0</v>
      </c>
      <c r="S22" s="15">
        <f>COUNTIF(Testing!$C$2:$C$237,A22)/236</f>
        <v>2.5423728813559324E-2</v>
      </c>
      <c r="T22" s="15">
        <f t="shared" si="9"/>
        <v>2.9268292682926831E-2</v>
      </c>
      <c r="U22" s="15">
        <f t="shared" si="10"/>
        <v>0</v>
      </c>
      <c r="V22" s="45">
        <f>COUNTIF(Testing!$C$2:$C$237,A22)</f>
        <v>6</v>
      </c>
      <c r="W22" s="32">
        <f>COUNTIFS(Testing!$C$2:$C$237,A22,Testing!$L$2:$L$237,0)</f>
        <v>6</v>
      </c>
      <c r="X22" s="32">
        <f>COUNTIFS(Testing!$C$2:$C$237,A22,Testing!$L$2:$L$237,1)</f>
        <v>0</v>
      </c>
      <c r="Y22" s="15">
        <f t="shared" si="11"/>
        <v>1</v>
      </c>
      <c r="Z22" s="15">
        <f t="shared" si="12"/>
        <v>0</v>
      </c>
      <c r="AA22" s="15">
        <f t="shared" si="13"/>
        <v>2.9268292682926831E-2</v>
      </c>
      <c r="AB22" s="15">
        <f t="shared" si="14"/>
        <v>0</v>
      </c>
    </row>
    <row r="23" spans="1:28" ht="15.75" customHeight="1">
      <c r="A23" s="5" t="s">
        <v>768</v>
      </c>
      <c r="B23" s="69">
        <f>COUNTIFS(Testing!$C$2:$C$237,A23,Testing!$E$2:$E$237,A23, Testing!$L$2:$L$237,0)</f>
        <v>9</v>
      </c>
      <c r="C23" s="69">
        <f>COUNTIFS(Testing!$C$2:$C$237,"&lt;&gt;"&amp;A23,Testing!$E$2:$E$237,A23, Testing!$L$2:$L$237,0)</f>
        <v>5</v>
      </c>
      <c r="D23" s="70">
        <f>COUNTIFS(Testing!$C$2:$C$237,"&lt;&gt;"&amp;A23,Testing!$E$2:$E$237,"&lt;&gt;"&amp;A23, Testing!$L$2:$L$237,0)</f>
        <v>189</v>
      </c>
      <c r="E23" s="70">
        <f>COUNTIFS(Testing!$C$2:$C$237,A23,Testing!$E$2:$E$237,"&lt;&gt;"&amp;A23, Testing!$L$2:$L$237,0)</f>
        <v>2</v>
      </c>
      <c r="F23" s="69">
        <f t="shared" si="0"/>
        <v>0</v>
      </c>
      <c r="G23" s="69">
        <f>COUNTIFS(Testing!$C$2:$C$237,A23,Testing!$E$2:$E$237,A23, Testing!$L$2:$L$237,1)</f>
        <v>0</v>
      </c>
      <c r="H23" s="69">
        <f>COUNTIFS(Testing!$C$2:$C$237,"&lt;&gt;"&amp;A23,Testing!$E$2:$E$237,A23, Testing!$L$2:$L$237,1)</f>
        <v>2</v>
      </c>
      <c r="I23" s="70">
        <f>COUNTIFS(Testing!$C$2:$C$237,"&lt;&gt;"&amp;A23,Testing!$E$2:$E$237,"&lt;&gt;"&amp;A23, Testing!$L$2:$L$237,1)</f>
        <v>29</v>
      </c>
      <c r="J23" s="70">
        <f>COUNTIFS(Testing!$C$2:$C$237,A23,Testing!$E$2:$E$237,"&lt;&gt;"&amp;A23, Testing!$L$2:$L$237,1)</f>
        <v>0</v>
      </c>
      <c r="K23" s="71">
        <f t="shared" si="1"/>
        <v>0.6428571428571429</v>
      </c>
      <c r="L23" s="44">
        <f t="shared" si="2"/>
        <v>0.81818181818181823</v>
      </c>
      <c r="M23" s="71">
        <f t="shared" si="3"/>
        <v>0.72000000000000008</v>
      </c>
      <c r="N23" s="71">
        <f t="shared" si="4"/>
        <v>0.81818181818181823</v>
      </c>
      <c r="O23" s="71">
        <f t="shared" si="5"/>
        <v>0.6428571428571429</v>
      </c>
      <c r="P23" s="71">
        <f t="shared" si="6"/>
        <v>0</v>
      </c>
      <c r="Q23" s="71">
        <f t="shared" si="7"/>
        <v>0</v>
      </c>
      <c r="R23" s="71">
        <f t="shared" si="8"/>
        <v>0</v>
      </c>
      <c r="S23" s="15">
        <f>COUNTIF(Testing!$C$2:$C$237,A23)/236</f>
        <v>4.6610169491525424E-2</v>
      </c>
      <c r="T23" s="15">
        <f t="shared" si="9"/>
        <v>5.3658536585365853E-2</v>
      </c>
      <c r="U23" s="15">
        <f t="shared" si="10"/>
        <v>0</v>
      </c>
      <c r="V23" s="45">
        <f>COUNTIF(Testing!$C$2:$C$237,A23)</f>
        <v>11</v>
      </c>
      <c r="W23" s="32">
        <f>COUNTIFS(Testing!$C$2:$C$237,A23,Testing!$L$2:$L$237,0)</f>
        <v>11</v>
      </c>
      <c r="X23" s="32">
        <f>COUNTIFS(Testing!$C$2:$C$237,A23,Testing!$L$2:$L$237,1)</f>
        <v>0</v>
      </c>
      <c r="Y23" s="15">
        <f t="shared" si="11"/>
        <v>1</v>
      </c>
      <c r="Z23" s="15">
        <f t="shared" si="12"/>
        <v>0</v>
      </c>
      <c r="AA23" s="15">
        <f t="shared" si="13"/>
        <v>5.3658536585365853E-2</v>
      </c>
      <c r="AB23" s="15">
        <f t="shared" si="14"/>
        <v>0</v>
      </c>
    </row>
    <row r="24" spans="1:28" ht="15.75" customHeight="1">
      <c r="A24" s="5" t="s">
        <v>810</v>
      </c>
      <c r="B24" s="69">
        <f>COUNTIFS(Testing!$C$2:$C$237,A24,Testing!$E$2:$E$237,A24, Testing!$L$2:$L$237,0)</f>
        <v>5</v>
      </c>
      <c r="C24" s="69">
        <f>COUNTIFS(Testing!$C$2:$C$237,"&lt;&gt;"&amp;A24,Testing!$E$2:$E$237,A24, Testing!$L$2:$L$237,0)</f>
        <v>0</v>
      </c>
      <c r="D24" s="70">
        <f>COUNTIFS(Testing!$C$2:$C$237,"&lt;&gt;"&amp;A24,Testing!$E$2:$E$237,"&lt;&gt;"&amp;A24, Testing!$L$2:$L$237,0)</f>
        <v>200</v>
      </c>
      <c r="E24" s="70">
        <f>COUNTIFS(Testing!$C$2:$C$237,A24,Testing!$E$2:$E$237,"&lt;&gt;"&amp;A24, Testing!$L$2:$L$237,0)</f>
        <v>0</v>
      </c>
      <c r="F24" s="69">
        <f t="shared" si="0"/>
        <v>0</v>
      </c>
      <c r="G24" s="69">
        <f>COUNTIFS(Testing!$C$2:$C$237,A24,Testing!$E$2:$E$237,A24, Testing!$L$2:$L$237,1)</f>
        <v>0</v>
      </c>
      <c r="H24" s="69">
        <f>COUNTIFS(Testing!$C$2:$C$237,"&lt;&gt;"&amp;A24,Testing!$E$2:$E$237,A24, Testing!$L$2:$L$237,1)</f>
        <v>0</v>
      </c>
      <c r="I24" s="70">
        <f>COUNTIFS(Testing!$C$2:$C$237,"&lt;&gt;"&amp;A24,Testing!$E$2:$E$237,"&lt;&gt;"&amp;A24, Testing!$L$2:$L$237,1)</f>
        <v>31</v>
      </c>
      <c r="J24" s="70">
        <f>COUNTIFS(Testing!$C$2:$C$237,A24,Testing!$E$2:$E$237,"&lt;&gt;"&amp;A24, Testing!$L$2:$L$237,1)</f>
        <v>0</v>
      </c>
      <c r="K24" s="71">
        <f t="shared" si="1"/>
        <v>1</v>
      </c>
      <c r="L24" s="44">
        <f t="shared" si="2"/>
        <v>1</v>
      </c>
      <c r="M24" s="71">
        <f t="shared" si="3"/>
        <v>1</v>
      </c>
      <c r="N24" s="71">
        <f t="shared" si="4"/>
        <v>1</v>
      </c>
      <c r="O24" s="71">
        <f t="shared" si="5"/>
        <v>1</v>
      </c>
      <c r="P24" s="71">
        <f t="shared" si="6"/>
        <v>0</v>
      </c>
      <c r="Q24" s="71">
        <f t="shared" si="7"/>
        <v>0</v>
      </c>
      <c r="R24" s="71">
        <f t="shared" si="8"/>
        <v>0</v>
      </c>
      <c r="S24" s="15">
        <f>COUNTIF(Testing!$C$2:$C$237,A24)/236</f>
        <v>2.1186440677966101E-2</v>
      </c>
      <c r="T24" s="15">
        <f t="shared" si="9"/>
        <v>2.4390243902439025E-2</v>
      </c>
      <c r="U24" s="15">
        <f t="shared" si="10"/>
        <v>0</v>
      </c>
      <c r="V24" s="45">
        <f>COUNTIF(Testing!$C$2:$C$237,A24)</f>
        <v>5</v>
      </c>
      <c r="W24" s="32">
        <f>COUNTIFS(Testing!$C$2:$C$237,A24,Testing!$L$2:$L$237,0)</f>
        <v>5</v>
      </c>
      <c r="X24" s="32">
        <f>COUNTIFS(Testing!$C$2:$C$237,A24,Testing!$L$2:$L$237,1)</f>
        <v>0</v>
      </c>
      <c r="Y24" s="15">
        <f t="shared" si="11"/>
        <v>1</v>
      </c>
      <c r="Z24" s="15">
        <f t="shared" si="12"/>
        <v>0</v>
      </c>
      <c r="AA24" s="15">
        <f t="shared" si="13"/>
        <v>2.4390243902439025E-2</v>
      </c>
      <c r="AB24" s="15">
        <f t="shared" si="14"/>
        <v>0</v>
      </c>
    </row>
    <row r="25" spans="1:28" ht="15.75" customHeight="1">
      <c r="A25" s="5" t="s">
        <v>839</v>
      </c>
      <c r="B25" s="69">
        <f>COUNTIFS(Testing!$C$2:$C$237,A25,Testing!$E$2:$E$237,A25, Testing!$L$2:$L$237,0)</f>
        <v>6</v>
      </c>
      <c r="C25" s="69">
        <f>COUNTIFS(Testing!$C$2:$C$237,"&lt;&gt;"&amp;A25,Testing!$E$2:$E$237,A25, Testing!$L$2:$L$237,0)</f>
        <v>1</v>
      </c>
      <c r="D25" s="70">
        <f>COUNTIFS(Testing!$C$2:$C$237,"&lt;&gt;"&amp;A25,Testing!$E$2:$E$237,"&lt;&gt;"&amp;A25, Testing!$L$2:$L$237,0)</f>
        <v>196</v>
      </c>
      <c r="E25" s="70">
        <f>COUNTIFS(Testing!$C$2:$C$237,A25,Testing!$E$2:$E$237,"&lt;&gt;"&amp;A25, Testing!$L$2:$L$237,0)</f>
        <v>2</v>
      </c>
      <c r="F25" s="69">
        <f t="shared" si="0"/>
        <v>0</v>
      </c>
      <c r="G25" s="69">
        <f>COUNTIFS(Testing!$C$2:$C$237,A25,Testing!$E$2:$E$237,A25, Testing!$L$2:$L$237,1)</f>
        <v>0</v>
      </c>
      <c r="H25" s="69">
        <f>COUNTIFS(Testing!$C$2:$C$237,"&lt;&gt;"&amp;A25,Testing!$E$2:$E$237,A25, Testing!$L$2:$L$237,1)</f>
        <v>0</v>
      </c>
      <c r="I25" s="70">
        <f>COUNTIFS(Testing!$C$2:$C$237,"&lt;&gt;"&amp;A25,Testing!$E$2:$E$237,"&lt;&gt;"&amp;A25, Testing!$L$2:$L$237,1)</f>
        <v>31</v>
      </c>
      <c r="J25" s="70">
        <f>COUNTIFS(Testing!$C$2:$C$237,A25,Testing!$E$2:$E$237,"&lt;&gt;"&amp;A25, Testing!$L$2:$L$237,1)</f>
        <v>0</v>
      </c>
      <c r="K25" s="71">
        <f t="shared" si="1"/>
        <v>0.8571428571428571</v>
      </c>
      <c r="L25" s="44">
        <f t="shared" si="2"/>
        <v>0.75</v>
      </c>
      <c r="M25" s="71">
        <f t="shared" si="3"/>
        <v>0.79999999999999993</v>
      </c>
      <c r="N25" s="71">
        <f t="shared" si="4"/>
        <v>0.75</v>
      </c>
      <c r="O25" s="71">
        <f t="shared" si="5"/>
        <v>0.8571428571428571</v>
      </c>
      <c r="P25" s="71">
        <f t="shared" si="6"/>
        <v>0</v>
      </c>
      <c r="Q25" s="71">
        <f t="shared" si="7"/>
        <v>0</v>
      </c>
      <c r="R25" s="71">
        <f t="shared" si="8"/>
        <v>0</v>
      </c>
      <c r="S25" s="15">
        <f>COUNTIF(Testing!$C$2:$C$237,A25)/236</f>
        <v>3.3898305084745763E-2</v>
      </c>
      <c r="T25" s="15">
        <f t="shared" si="9"/>
        <v>3.9024390243902439E-2</v>
      </c>
      <c r="U25" s="15">
        <f t="shared" si="10"/>
        <v>0</v>
      </c>
      <c r="V25" s="45">
        <f>COUNTIF(Testing!$C$2:$C$237,A25)</f>
        <v>8</v>
      </c>
      <c r="W25" s="32">
        <f>COUNTIFS(Testing!$C$2:$C$237,A25,Testing!$L$2:$L$237,0)</f>
        <v>8</v>
      </c>
      <c r="X25" s="32">
        <f>COUNTIFS(Testing!$C$2:$C$237,A25,Testing!$L$2:$L$237,1)</f>
        <v>0</v>
      </c>
      <c r="Y25" s="15">
        <f t="shared" si="11"/>
        <v>1</v>
      </c>
      <c r="Z25" s="15">
        <f t="shared" si="12"/>
        <v>0</v>
      </c>
      <c r="AA25" s="15">
        <f t="shared" si="13"/>
        <v>3.9024390243902439E-2</v>
      </c>
      <c r="AB25" s="15">
        <f t="shared" si="14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outlinePr summaryBelow="0" summaryRight="0"/>
  </sheetPr>
  <dimension ref="A1:BJ1812"/>
  <sheetViews>
    <sheetView workbookViewId="0"/>
  </sheetViews>
  <sheetFormatPr baseColWidth="10" defaultColWidth="12.6640625" defaultRowHeight="15.75" customHeight="1"/>
  <cols>
    <col min="12" max="12" width="25.83203125" customWidth="1"/>
    <col min="13" max="13" width="16" customWidth="1"/>
    <col min="14" max="14" width="13.83203125" customWidth="1"/>
  </cols>
  <sheetData>
    <row r="1" spans="1:62" ht="15">
      <c r="A1" s="100" t="s">
        <v>2984</v>
      </c>
      <c r="B1" s="97"/>
      <c r="C1" s="98"/>
      <c r="D1" s="101" t="s">
        <v>2985</v>
      </c>
      <c r="E1" s="98"/>
      <c r="F1" s="102" t="s">
        <v>2986</v>
      </c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8"/>
      <c r="S1" s="100" t="s">
        <v>2987</v>
      </c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8"/>
      <c r="AV1" s="103" t="s">
        <v>2988</v>
      </c>
      <c r="AW1" s="97"/>
      <c r="AX1" s="97"/>
      <c r="AY1" s="97"/>
      <c r="AZ1" s="97"/>
      <c r="BA1" s="98"/>
      <c r="BB1" s="96" t="s">
        <v>2989</v>
      </c>
      <c r="BC1" s="97"/>
      <c r="BD1" s="98"/>
      <c r="BE1" s="72"/>
      <c r="BF1" s="99" t="s">
        <v>2990</v>
      </c>
      <c r="BG1" s="97"/>
      <c r="BH1" s="97"/>
      <c r="BI1" s="97"/>
      <c r="BJ1" s="98"/>
    </row>
    <row r="2" spans="1:62" ht="15">
      <c r="A2" s="73" t="s">
        <v>2991</v>
      </c>
      <c r="B2" s="74" t="s">
        <v>1817</v>
      </c>
      <c r="C2" s="75" t="s">
        <v>873</v>
      </c>
      <c r="D2" s="76" t="s">
        <v>869</v>
      </c>
      <c r="E2" s="77" t="s">
        <v>870</v>
      </c>
      <c r="F2" s="77" t="s">
        <v>1818</v>
      </c>
      <c r="G2" s="73" t="s">
        <v>1810</v>
      </c>
      <c r="H2" s="73" t="s">
        <v>1819</v>
      </c>
      <c r="I2" s="73" t="s">
        <v>1811</v>
      </c>
      <c r="J2" s="73" t="s">
        <v>1812</v>
      </c>
      <c r="K2" s="73" t="s">
        <v>1820</v>
      </c>
      <c r="L2" s="73" t="s">
        <v>2896</v>
      </c>
      <c r="M2" s="73" t="s">
        <v>2897</v>
      </c>
      <c r="N2" s="73" t="s">
        <v>2898</v>
      </c>
      <c r="O2" s="73" t="s">
        <v>1821</v>
      </c>
      <c r="P2" s="73" t="s">
        <v>1561</v>
      </c>
      <c r="Q2" s="73" t="s">
        <v>1814</v>
      </c>
      <c r="R2" s="73" t="s">
        <v>1815</v>
      </c>
      <c r="S2" s="73" t="s">
        <v>1023</v>
      </c>
      <c r="T2" s="73" t="s">
        <v>55</v>
      </c>
      <c r="U2" s="73" t="s">
        <v>144</v>
      </c>
      <c r="V2" s="73" t="s">
        <v>308</v>
      </c>
      <c r="W2" s="73" t="s">
        <v>464</v>
      </c>
      <c r="X2" s="73" t="s">
        <v>1003</v>
      </c>
      <c r="Y2" s="73" t="s">
        <v>571</v>
      </c>
      <c r="Z2" s="73" t="s">
        <v>29</v>
      </c>
      <c r="AA2" s="73" t="s">
        <v>447</v>
      </c>
      <c r="AB2" s="73" t="s">
        <v>543</v>
      </c>
      <c r="AC2" s="73" t="s">
        <v>556</v>
      </c>
      <c r="AD2" s="73" t="s">
        <v>145</v>
      </c>
      <c r="AE2" s="73" t="s">
        <v>224</v>
      </c>
      <c r="AF2" s="73" t="s">
        <v>286</v>
      </c>
      <c r="AG2" s="73" t="s">
        <v>309</v>
      </c>
      <c r="AH2" s="73" t="s">
        <v>323</v>
      </c>
      <c r="AI2" s="73" t="s">
        <v>336</v>
      </c>
      <c r="AJ2" s="73" t="s">
        <v>425</v>
      </c>
      <c r="AK2" s="73" t="s">
        <v>11</v>
      </c>
      <c r="AL2" s="73" t="s">
        <v>42</v>
      </c>
      <c r="AM2" s="73" t="s">
        <v>445</v>
      </c>
      <c r="AN2" s="73" t="s">
        <v>810</v>
      </c>
      <c r="AO2" s="73" t="s">
        <v>839</v>
      </c>
      <c r="AP2" s="73" t="s">
        <v>572</v>
      </c>
      <c r="AQ2" s="73" t="s">
        <v>594</v>
      </c>
      <c r="AR2" s="73" t="s">
        <v>615</v>
      </c>
      <c r="AS2" s="73" t="s">
        <v>712</v>
      </c>
      <c r="AT2" s="73" t="s">
        <v>746</v>
      </c>
      <c r="AU2" s="73" t="s">
        <v>768</v>
      </c>
      <c r="AV2" s="78" t="s">
        <v>1</v>
      </c>
      <c r="AW2" s="78" t="s">
        <v>2953</v>
      </c>
      <c r="AX2" s="78" t="s">
        <v>2992</v>
      </c>
      <c r="AY2" s="78" t="s">
        <v>2</v>
      </c>
      <c r="AZ2" s="78" t="s">
        <v>2954</v>
      </c>
      <c r="BA2" s="78" t="s">
        <v>2993</v>
      </c>
      <c r="BB2" s="79" t="s">
        <v>1557</v>
      </c>
      <c r="BC2" s="79" t="s">
        <v>2895</v>
      </c>
      <c r="BD2" s="79" t="s">
        <v>2994</v>
      </c>
      <c r="BE2" s="80" t="s">
        <v>2916</v>
      </c>
      <c r="BF2" s="73" t="s">
        <v>2917</v>
      </c>
      <c r="BG2" s="73" t="s">
        <v>2918</v>
      </c>
      <c r="BH2" s="73" t="s">
        <v>2919</v>
      </c>
      <c r="BI2" s="73" t="s">
        <v>2920</v>
      </c>
      <c r="BJ2" s="73" t="s">
        <v>2921</v>
      </c>
    </row>
    <row r="3" spans="1:62" ht="15">
      <c r="A3" s="81" t="s">
        <v>2995</v>
      </c>
      <c r="B3" s="50" t="s">
        <v>2107</v>
      </c>
      <c r="C3" s="82" t="s">
        <v>1568</v>
      </c>
      <c r="D3" s="83" t="s">
        <v>144</v>
      </c>
      <c r="E3" s="84" t="s">
        <v>224</v>
      </c>
      <c r="F3" s="84">
        <v>33779</v>
      </c>
      <c r="G3" s="50">
        <v>173056</v>
      </c>
      <c r="H3" s="50" t="s">
        <v>1824</v>
      </c>
      <c r="I3" s="50">
        <v>416</v>
      </c>
      <c r="J3" s="50">
        <v>416</v>
      </c>
      <c r="K3" s="50">
        <v>1</v>
      </c>
      <c r="L3" s="50">
        <f t="shared" ref="L3:L238" si="0">IF(K3=2,1,0)</f>
        <v>0</v>
      </c>
      <c r="M3" s="50">
        <f t="shared" ref="M3:M238" si="1">IF(K3=1,1,0)</f>
        <v>1</v>
      </c>
      <c r="N3" s="50">
        <f t="shared" ref="N3:N238" si="2">IF(K3=0,1,0)</f>
        <v>0</v>
      </c>
      <c r="O3" s="50">
        <v>0</v>
      </c>
      <c r="P3" s="50">
        <v>1</v>
      </c>
      <c r="Q3" s="50">
        <v>693.11479999999995</v>
      </c>
      <c r="R3" s="50">
        <v>66.818349999999995</v>
      </c>
      <c r="S3" s="50">
        <v>0</v>
      </c>
      <c r="T3" s="50">
        <v>0</v>
      </c>
      <c r="U3" s="50">
        <v>1</v>
      </c>
      <c r="V3" s="50">
        <v>0</v>
      </c>
      <c r="W3" s="50">
        <v>0</v>
      </c>
      <c r="X3" s="50">
        <v>0</v>
      </c>
      <c r="Y3" s="50">
        <v>0</v>
      </c>
      <c r="Z3" s="50">
        <v>0</v>
      </c>
      <c r="AA3" s="50">
        <v>0</v>
      </c>
      <c r="AB3" s="50">
        <v>0</v>
      </c>
      <c r="AC3" s="50">
        <v>0</v>
      </c>
      <c r="AD3" s="50">
        <v>0</v>
      </c>
      <c r="AE3" s="50">
        <v>1</v>
      </c>
      <c r="AF3" s="50">
        <v>0</v>
      </c>
      <c r="AG3" s="50">
        <v>0</v>
      </c>
      <c r="AH3" s="50">
        <v>0</v>
      </c>
      <c r="AI3" s="50">
        <v>0</v>
      </c>
      <c r="AJ3" s="50">
        <v>0</v>
      </c>
      <c r="AK3" s="50">
        <v>0</v>
      </c>
      <c r="AL3" s="50">
        <v>0</v>
      </c>
      <c r="AM3" s="50">
        <v>0</v>
      </c>
      <c r="AN3" s="50">
        <v>0</v>
      </c>
      <c r="AO3" s="50">
        <v>0</v>
      </c>
      <c r="AP3" s="50">
        <v>0</v>
      </c>
      <c r="AQ3" s="50">
        <v>0</v>
      </c>
      <c r="AR3" s="50">
        <v>0</v>
      </c>
      <c r="AS3" s="50">
        <v>0</v>
      </c>
      <c r="AT3" s="50">
        <v>0</v>
      </c>
      <c r="AU3" s="50">
        <v>0</v>
      </c>
      <c r="AV3" s="85">
        <v>2</v>
      </c>
      <c r="AW3" s="85">
        <v>2</v>
      </c>
      <c r="AX3" s="85">
        <v>1</v>
      </c>
      <c r="AY3" s="85">
        <v>11</v>
      </c>
      <c r="AZ3" s="85">
        <v>11</v>
      </c>
      <c r="BA3" s="85">
        <v>1</v>
      </c>
      <c r="BB3" s="86">
        <v>2</v>
      </c>
      <c r="BC3" s="86">
        <v>2</v>
      </c>
      <c r="BD3" s="86">
        <v>1</v>
      </c>
      <c r="BE3" s="87">
        <f t="shared" ref="BE3:BE238" si="3">IF(BC3=AW3, 1,0)</f>
        <v>1</v>
      </c>
      <c r="BF3" s="88">
        <v>0</v>
      </c>
      <c r="BG3" s="88">
        <v>0</v>
      </c>
      <c r="BH3" s="88">
        <v>0</v>
      </c>
      <c r="BI3" s="88">
        <v>0</v>
      </c>
      <c r="BJ3" s="88">
        <v>1</v>
      </c>
    </row>
    <row r="4" spans="1:62" ht="15">
      <c r="A4" s="81" t="s">
        <v>2996</v>
      </c>
      <c r="B4" s="50" t="s">
        <v>2642</v>
      </c>
      <c r="C4" s="82" t="s">
        <v>1752</v>
      </c>
      <c r="D4" s="83" t="s">
        <v>571</v>
      </c>
      <c r="E4" s="84" t="s">
        <v>615</v>
      </c>
      <c r="F4" s="84">
        <v>43887</v>
      </c>
      <c r="G4" s="50">
        <v>173056</v>
      </c>
      <c r="H4" s="50" t="s">
        <v>1824</v>
      </c>
      <c r="I4" s="50">
        <v>416</v>
      </c>
      <c r="J4" s="50">
        <v>416</v>
      </c>
      <c r="K4" s="50">
        <v>1</v>
      </c>
      <c r="L4" s="50">
        <f t="shared" si="0"/>
        <v>0</v>
      </c>
      <c r="M4" s="50">
        <f t="shared" si="1"/>
        <v>1</v>
      </c>
      <c r="N4" s="50">
        <f t="shared" si="2"/>
        <v>0</v>
      </c>
      <c r="O4" s="50">
        <v>0</v>
      </c>
      <c r="P4" s="50">
        <v>1</v>
      </c>
      <c r="Q4" s="50">
        <v>2664.732</v>
      </c>
      <c r="R4" s="50">
        <v>47.655970000000003</v>
      </c>
      <c r="S4" s="50">
        <v>0</v>
      </c>
      <c r="T4" s="50">
        <v>0</v>
      </c>
      <c r="U4" s="50">
        <v>0</v>
      </c>
      <c r="V4" s="50">
        <v>0</v>
      </c>
      <c r="W4" s="50">
        <v>0</v>
      </c>
      <c r="X4" s="50">
        <v>0</v>
      </c>
      <c r="Y4" s="50">
        <v>1</v>
      </c>
      <c r="Z4" s="50">
        <v>0</v>
      </c>
      <c r="AA4" s="50">
        <v>0</v>
      </c>
      <c r="AB4" s="50">
        <v>0</v>
      </c>
      <c r="AC4" s="50">
        <v>0</v>
      </c>
      <c r="AD4" s="50">
        <v>0</v>
      </c>
      <c r="AE4" s="50">
        <v>0</v>
      </c>
      <c r="AF4" s="50">
        <v>0</v>
      </c>
      <c r="AG4" s="50">
        <v>0</v>
      </c>
      <c r="AH4" s="50">
        <v>0</v>
      </c>
      <c r="AI4" s="50">
        <v>0</v>
      </c>
      <c r="AJ4" s="50">
        <v>0</v>
      </c>
      <c r="AK4" s="50">
        <v>0</v>
      </c>
      <c r="AL4" s="50">
        <v>0</v>
      </c>
      <c r="AM4" s="50">
        <v>0</v>
      </c>
      <c r="AN4" s="50">
        <v>0</v>
      </c>
      <c r="AO4" s="50">
        <v>0</v>
      </c>
      <c r="AP4" s="50">
        <v>0</v>
      </c>
      <c r="AQ4" s="50">
        <v>0</v>
      </c>
      <c r="AR4" s="50">
        <v>1</v>
      </c>
      <c r="AS4" s="50">
        <v>0</v>
      </c>
      <c r="AT4" s="50">
        <v>0</v>
      </c>
      <c r="AU4" s="50">
        <v>0</v>
      </c>
      <c r="AV4" s="85">
        <v>6</v>
      </c>
      <c r="AW4" s="85">
        <v>6</v>
      </c>
      <c r="AX4" s="85">
        <v>1</v>
      </c>
      <c r="AY4" s="85">
        <v>25</v>
      </c>
      <c r="AZ4" s="85">
        <v>25</v>
      </c>
      <c r="BA4" s="85">
        <v>1</v>
      </c>
      <c r="BB4" s="86">
        <v>6</v>
      </c>
      <c r="BC4" s="86">
        <v>6</v>
      </c>
      <c r="BD4" s="86">
        <v>1</v>
      </c>
      <c r="BE4" s="87">
        <f t="shared" si="3"/>
        <v>1</v>
      </c>
      <c r="BF4" s="88">
        <v>0</v>
      </c>
      <c r="BG4" s="88">
        <v>0</v>
      </c>
      <c r="BH4" s="88">
        <v>0</v>
      </c>
      <c r="BI4" s="88">
        <v>0</v>
      </c>
      <c r="BJ4" s="88">
        <v>1</v>
      </c>
    </row>
    <row r="5" spans="1:62" ht="15">
      <c r="A5" s="81" t="s">
        <v>2997</v>
      </c>
      <c r="B5" s="50" t="s">
        <v>1905</v>
      </c>
      <c r="C5" s="82" t="s">
        <v>1616</v>
      </c>
      <c r="D5" s="83" t="s">
        <v>55</v>
      </c>
      <c r="E5" s="84"/>
      <c r="F5" s="84">
        <v>38819</v>
      </c>
      <c r="G5" s="50">
        <v>173056</v>
      </c>
      <c r="H5" s="50" t="s">
        <v>1824</v>
      </c>
      <c r="I5" s="50">
        <v>416</v>
      </c>
      <c r="J5" s="50">
        <v>416</v>
      </c>
      <c r="K5" s="50">
        <v>1</v>
      </c>
      <c r="L5" s="50">
        <f t="shared" si="0"/>
        <v>0</v>
      </c>
      <c r="M5" s="50">
        <f t="shared" si="1"/>
        <v>1</v>
      </c>
      <c r="N5" s="50">
        <f t="shared" si="2"/>
        <v>0</v>
      </c>
      <c r="O5" s="50">
        <v>0</v>
      </c>
      <c r="P5" s="50">
        <v>1</v>
      </c>
      <c r="Q5" s="50">
        <v>1624.973</v>
      </c>
      <c r="R5" s="50">
        <v>55.11618</v>
      </c>
      <c r="S5" s="50">
        <v>0</v>
      </c>
      <c r="T5" s="50">
        <v>1</v>
      </c>
      <c r="U5" s="50">
        <v>0</v>
      </c>
      <c r="V5" s="50">
        <v>0</v>
      </c>
      <c r="W5" s="50">
        <v>0</v>
      </c>
      <c r="X5" s="50">
        <v>0</v>
      </c>
      <c r="Y5" s="50">
        <v>0</v>
      </c>
      <c r="Z5" s="50">
        <v>0</v>
      </c>
      <c r="AA5" s="50">
        <v>0</v>
      </c>
      <c r="AB5" s="50">
        <v>0</v>
      </c>
      <c r="AC5" s="50">
        <v>0</v>
      </c>
      <c r="AD5" s="50">
        <v>0</v>
      </c>
      <c r="AE5" s="50">
        <v>0</v>
      </c>
      <c r="AF5" s="50">
        <v>0</v>
      </c>
      <c r="AG5" s="50">
        <v>0</v>
      </c>
      <c r="AH5" s="50">
        <v>0</v>
      </c>
      <c r="AI5" s="50">
        <v>0</v>
      </c>
      <c r="AJ5" s="50">
        <v>0</v>
      </c>
      <c r="AK5" s="50">
        <v>0</v>
      </c>
      <c r="AL5" s="50">
        <v>0</v>
      </c>
      <c r="AM5" s="50">
        <v>0</v>
      </c>
      <c r="AN5" s="50">
        <v>0</v>
      </c>
      <c r="AO5" s="50">
        <v>0</v>
      </c>
      <c r="AP5" s="50">
        <v>0</v>
      </c>
      <c r="AQ5" s="50">
        <v>0</v>
      </c>
      <c r="AR5" s="50">
        <v>0</v>
      </c>
      <c r="AS5" s="50">
        <v>0</v>
      </c>
      <c r="AT5" s="50">
        <v>0</v>
      </c>
      <c r="AU5" s="50">
        <v>0</v>
      </c>
      <c r="AV5" s="85">
        <v>1</v>
      </c>
      <c r="AW5" s="85">
        <v>1</v>
      </c>
      <c r="AX5" s="85">
        <v>1</v>
      </c>
      <c r="AY5" s="85">
        <v>1</v>
      </c>
      <c r="AZ5" s="85">
        <v>1</v>
      </c>
      <c r="BA5" s="85">
        <v>1</v>
      </c>
      <c r="BB5" s="86">
        <v>1</v>
      </c>
      <c r="BC5" s="86">
        <v>1</v>
      </c>
      <c r="BD5" s="86">
        <v>1</v>
      </c>
      <c r="BE5" s="87">
        <f t="shared" si="3"/>
        <v>1</v>
      </c>
      <c r="BF5" s="88">
        <v>0</v>
      </c>
      <c r="BG5" s="88">
        <v>0</v>
      </c>
      <c r="BH5" s="88">
        <v>0</v>
      </c>
      <c r="BI5" s="88">
        <v>0</v>
      </c>
      <c r="BJ5" s="88">
        <v>1</v>
      </c>
    </row>
    <row r="6" spans="1:62" ht="15">
      <c r="A6" s="81" t="s">
        <v>2998</v>
      </c>
      <c r="B6" s="50" t="s">
        <v>2388</v>
      </c>
      <c r="C6" s="82" t="s">
        <v>1581</v>
      </c>
      <c r="D6" s="83" t="s">
        <v>464</v>
      </c>
      <c r="E6" s="84"/>
      <c r="F6" s="84">
        <v>30149</v>
      </c>
      <c r="G6" s="50">
        <v>173056</v>
      </c>
      <c r="H6" s="50" t="s">
        <v>1824</v>
      </c>
      <c r="I6" s="50">
        <v>416</v>
      </c>
      <c r="J6" s="50">
        <v>416</v>
      </c>
      <c r="K6" s="50">
        <v>1</v>
      </c>
      <c r="L6" s="50">
        <f t="shared" si="0"/>
        <v>0</v>
      </c>
      <c r="M6" s="50">
        <f t="shared" si="1"/>
        <v>1</v>
      </c>
      <c r="N6" s="50">
        <f t="shared" si="2"/>
        <v>0</v>
      </c>
      <c r="O6" s="50">
        <v>0</v>
      </c>
      <c r="P6" s="50">
        <v>1</v>
      </c>
      <c r="Q6" s="50">
        <v>1078.3330000000001</v>
      </c>
      <c r="R6" s="50">
        <v>44.60042</v>
      </c>
      <c r="S6" s="50">
        <v>0</v>
      </c>
      <c r="T6" s="50">
        <v>0</v>
      </c>
      <c r="U6" s="50">
        <v>0</v>
      </c>
      <c r="V6" s="50">
        <v>0</v>
      </c>
      <c r="W6" s="50">
        <v>1</v>
      </c>
      <c r="X6" s="50">
        <v>0</v>
      </c>
      <c r="Y6" s="50">
        <v>0</v>
      </c>
      <c r="Z6" s="50">
        <v>0</v>
      </c>
      <c r="AA6" s="50">
        <v>0</v>
      </c>
      <c r="AB6" s="50">
        <v>0</v>
      </c>
      <c r="AC6" s="50">
        <v>0</v>
      </c>
      <c r="AD6" s="50">
        <v>0</v>
      </c>
      <c r="AE6" s="50">
        <v>0</v>
      </c>
      <c r="AF6" s="50">
        <v>0</v>
      </c>
      <c r="AG6" s="50">
        <v>0</v>
      </c>
      <c r="AH6" s="50">
        <v>0</v>
      </c>
      <c r="AI6" s="50">
        <v>0</v>
      </c>
      <c r="AJ6" s="50">
        <v>0</v>
      </c>
      <c r="AK6" s="50">
        <v>0</v>
      </c>
      <c r="AL6" s="50">
        <v>0</v>
      </c>
      <c r="AM6" s="50">
        <v>0</v>
      </c>
      <c r="AN6" s="50">
        <v>0</v>
      </c>
      <c r="AO6" s="50">
        <v>0</v>
      </c>
      <c r="AP6" s="50">
        <v>0</v>
      </c>
      <c r="AQ6" s="50">
        <v>0</v>
      </c>
      <c r="AR6" s="50">
        <v>0</v>
      </c>
      <c r="AS6" s="50">
        <v>0</v>
      </c>
      <c r="AT6" s="50">
        <v>0</v>
      </c>
      <c r="AU6" s="50">
        <v>0</v>
      </c>
      <c r="AV6" s="85">
        <v>4</v>
      </c>
      <c r="AW6" s="85">
        <v>6</v>
      </c>
      <c r="AX6" s="85">
        <v>0</v>
      </c>
      <c r="AY6" s="85">
        <v>4</v>
      </c>
      <c r="AZ6" s="85">
        <v>23</v>
      </c>
      <c r="BA6" s="85">
        <v>0</v>
      </c>
      <c r="BB6" s="86">
        <v>4</v>
      </c>
      <c r="BC6" s="86">
        <v>0</v>
      </c>
      <c r="BD6" s="86">
        <v>0</v>
      </c>
      <c r="BE6" s="87">
        <f t="shared" si="3"/>
        <v>0</v>
      </c>
      <c r="BF6" s="88">
        <v>0</v>
      </c>
      <c r="BG6" s="88">
        <v>0</v>
      </c>
      <c r="BH6" s="88">
        <v>0</v>
      </c>
      <c r="BI6" s="88">
        <v>0</v>
      </c>
      <c r="BJ6" s="88">
        <v>1</v>
      </c>
    </row>
    <row r="7" spans="1:62" ht="15">
      <c r="A7" s="81" t="s">
        <v>2999</v>
      </c>
      <c r="B7" s="50" t="s">
        <v>2110</v>
      </c>
      <c r="C7" s="82" t="s">
        <v>1635</v>
      </c>
      <c r="D7" s="83" t="s">
        <v>144</v>
      </c>
      <c r="E7" s="84" t="s">
        <v>224</v>
      </c>
      <c r="F7" s="84">
        <v>22539</v>
      </c>
      <c r="G7" s="50">
        <v>173056</v>
      </c>
      <c r="H7" s="50" t="s">
        <v>1824</v>
      </c>
      <c r="I7" s="50">
        <v>416</v>
      </c>
      <c r="J7" s="50">
        <v>416</v>
      </c>
      <c r="K7" s="50">
        <v>1</v>
      </c>
      <c r="L7" s="50">
        <f t="shared" si="0"/>
        <v>0</v>
      </c>
      <c r="M7" s="50">
        <f t="shared" si="1"/>
        <v>1</v>
      </c>
      <c r="N7" s="50">
        <f t="shared" si="2"/>
        <v>0</v>
      </c>
      <c r="O7" s="50">
        <v>0</v>
      </c>
      <c r="P7" s="50">
        <v>1</v>
      </c>
      <c r="Q7" s="50">
        <v>243.80860000000001</v>
      </c>
      <c r="R7" s="50">
        <v>34.55301</v>
      </c>
      <c r="S7" s="50">
        <v>0</v>
      </c>
      <c r="T7" s="50">
        <v>0</v>
      </c>
      <c r="U7" s="50">
        <v>1</v>
      </c>
      <c r="V7" s="50">
        <v>0</v>
      </c>
      <c r="W7" s="50">
        <v>0</v>
      </c>
      <c r="X7" s="50">
        <v>0</v>
      </c>
      <c r="Y7" s="50">
        <v>0</v>
      </c>
      <c r="Z7" s="50">
        <v>0</v>
      </c>
      <c r="AA7" s="50">
        <v>0</v>
      </c>
      <c r="AB7" s="50">
        <v>0</v>
      </c>
      <c r="AC7" s="50">
        <v>0</v>
      </c>
      <c r="AD7" s="50">
        <v>0</v>
      </c>
      <c r="AE7" s="50">
        <v>1</v>
      </c>
      <c r="AF7" s="50">
        <v>0</v>
      </c>
      <c r="AG7" s="50">
        <v>0</v>
      </c>
      <c r="AH7" s="50">
        <v>0</v>
      </c>
      <c r="AI7" s="50">
        <v>0</v>
      </c>
      <c r="AJ7" s="50">
        <v>0</v>
      </c>
      <c r="AK7" s="50">
        <v>0</v>
      </c>
      <c r="AL7" s="50">
        <v>0</v>
      </c>
      <c r="AM7" s="50">
        <v>0</v>
      </c>
      <c r="AN7" s="50">
        <v>0</v>
      </c>
      <c r="AO7" s="50">
        <v>0</v>
      </c>
      <c r="AP7" s="50">
        <v>0</v>
      </c>
      <c r="AQ7" s="50">
        <v>0</v>
      </c>
      <c r="AR7" s="50">
        <v>0</v>
      </c>
      <c r="AS7" s="50">
        <v>0</v>
      </c>
      <c r="AT7" s="50">
        <v>0</v>
      </c>
      <c r="AU7" s="50">
        <v>0</v>
      </c>
      <c r="AV7" s="85">
        <v>2</v>
      </c>
      <c r="AW7" s="85">
        <v>2</v>
      </c>
      <c r="AX7" s="85">
        <v>1</v>
      </c>
      <c r="AY7" s="85">
        <v>12</v>
      </c>
      <c r="AZ7" s="85">
        <v>11</v>
      </c>
      <c r="BA7" s="85">
        <v>0</v>
      </c>
      <c r="BB7" s="86">
        <v>2</v>
      </c>
      <c r="BC7" s="86">
        <v>2</v>
      </c>
      <c r="BD7" s="86">
        <v>1</v>
      </c>
      <c r="BE7" s="87">
        <f t="shared" si="3"/>
        <v>1</v>
      </c>
      <c r="BF7" s="88">
        <v>0</v>
      </c>
      <c r="BG7" s="88">
        <v>0</v>
      </c>
      <c r="BH7" s="88">
        <v>0</v>
      </c>
      <c r="BI7" s="88">
        <v>0</v>
      </c>
      <c r="BJ7" s="88">
        <v>1</v>
      </c>
    </row>
    <row r="8" spans="1:62" ht="15">
      <c r="A8" s="81" t="s">
        <v>3000</v>
      </c>
      <c r="B8" s="50" t="s">
        <v>1909</v>
      </c>
      <c r="C8" s="82" t="s">
        <v>1565</v>
      </c>
      <c r="D8" s="83" t="s">
        <v>55</v>
      </c>
      <c r="E8" s="84"/>
      <c r="F8" s="84">
        <v>19543</v>
      </c>
      <c r="G8" s="50">
        <v>173056</v>
      </c>
      <c r="H8" s="50" t="s">
        <v>1824</v>
      </c>
      <c r="I8" s="50">
        <v>416</v>
      </c>
      <c r="J8" s="50">
        <v>416</v>
      </c>
      <c r="K8" s="50">
        <v>1</v>
      </c>
      <c r="L8" s="50">
        <f t="shared" si="0"/>
        <v>0</v>
      </c>
      <c r="M8" s="50">
        <f t="shared" si="1"/>
        <v>1</v>
      </c>
      <c r="N8" s="50">
        <f t="shared" si="2"/>
        <v>0</v>
      </c>
      <c r="O8" s="50">
        <v>0</v>
      </c>
      <c r="P8" s="50">
        <v>1</v>
      </c>
      <c r="Q8" s="50">
        <v>419.10919999999999</v>
      </c>
      <c r="R8" s="50">
        <v>88.678920000000005</v>
      </c>
      <c r="S8" s="50">
        <v>0</v>
      </c>
      <c r="T8" s="50">
        <v>1</v>
      </c>
      <c r="U8" s="50">
        <v>0</v>
      </c>
      <c r="V8" s="50">
        <v>0</v>
      </c>
      <c r="W8" s="50">
        <v>0</v>
      </c>
      <c r="X8" s="50">
        <v>0</v>
      </c>
      <c r="Y8" s="50">
        <v>0</v>
      </c>
      <c r="Z8" s="50">
        <v>0</v>
      </c>
      <c r="AA8" s="50">
        <v>0</v>
      </c>
      <c r="AB8" s="50">
        <v>0</v>
      </c>
      <c r="AC8" s="50">
        <v>0</v>
      </c>
      <c r="AD8" s="50">
        <v>0</v>
      </c>
      <c r="AE8" s="50">
        <v>0</v>
      </c>
      <c r="AF8" s="50">
        <v>0</v>
      </c>
      <c r="AG8" s="50">
        <v>0</v>
      </c>
      <c r="AH8" s="50">
        <v>0</v>
      </c>
      <c r="AI8" s="50">
        <v>0</v>
      </c>
      <c r="AJ8" s="50">
        <v>0</v>
      </c>
      <c r="AK8" s="50">
        <v>0</v>
      </c>
      <c r="AL8" s="50">
        <v>0</v>
      </c>
      <c r="AM8" s="50">
        <v>0</v>
      </c>
      <c r="AN8" s="50">
        <v>0</v>
      </c>
      <c r="AO8" s="50">
        <v>0</v>
      </c>
      <c r="AP8" s="50">
        <v>0</v>
      </c>
      <c r="AQ8" s="50">
        <v>0</v>
      </c>
      <c r="AR8" s="50">
        <v>0</v>
      </c>
      <c r="AS8" s="50">
        <v>0</v>
      </c>
      <c r="AT8" s="50">
        <v>0</v>
      </c>
      <c r="AU8" s="50">
        <v>0</v>
      </c>
      <c r="AV8" s="85">
        <v>1</v>
      </c>
      <c r="AW8" s="85">
        <v>1</v>
      </c>
      <c r="AX8" s="85">
        <v>1</v>
      </c>
      <c r="AY8" s="85">
        <v>1</v>
      </c>
      <c r="AZ8" s="85">
        <v>1</v>
      </c>
      <c r="BA8" s="85">
        <v>1</v>
      </c>
      <c r="BB8" s="86">
        <v>1</v>
      </c>
      <c r="BC8" s="86">
        <v>2</v>
      </c>
      <c r="BD8" s="86">
        <v>0</v>
      </c>
      <c r="BE8" s="87">
        <f t="shared" si="3"/>
        <v>0</v>
      </c>
      <c r="BF8" s="88">
        <v>0</v>
      </c>
      <c r="BG8" s="88">
        <v>1</v>
      </c>
      <c r="BH8" s="88">
        <v>0</v>
      </c>
      <c r="BI8" s="88">
        <v>0</v>
      </c>
      <c r="BJ8" s="88">
        <v>1</v>
      </c>
    </row>
    <row r="9" spans="1:62" ht="15">
      <c r="A9" s="81" t="s">
        <v>3001</v>
      </c>
      <c r="B9" s="50" t="s">
        <v>1912</v>
      </c>
      <c r="C9" s="82" t="s">
        <v>1617</v>
      </c>
      <c r="D9" s="83" t="s">
        <v>55</v>
      </c>
      <c r="E9" s="84"/>
      <c r="F9" s="84">
        <v>28699</v>
      </c>
      <c r="G9" s="50">
        <v>173056</v>
      </c>
      <c r="H9" s="50" t="s">
        <v>1824</v>
      </c>
      <c r="I9" s="50">
        <v>416</v>
      </c>
      <c r="J9" s="50">
        <v>416</v>
      </c>
      <c r="K9" s="50">
        <v>1</v>
      </c>
      <c r="L9" s="50">
        <f t="shared" si="0"/>
        <v>0</v>
      </c>
      <c r="M9" s="50">
        <f t="shared" si="1"/>
        <v>1</v>
      </c>
      <c r="N9" s="50">
        <f t="shared" si="2"/>
        <v>0</v>
      </c>
      <c r="O9" s="50">
        <v>0</v>
      </c>
      <c r="P9" s="50">
        <v>1</v>
      </c>
      <c r="Q9" s="50">
        <v>1035.194</v>
      </c>
      <c r="R9" s="50">
        <v>81.105779999999996</v>
      </c>
      <c r="S9" s="50">
        <v>0</v>
      </c>
      <c r="T9" s="50">
        <v>1</v>
      </c>
      <c r="U9" s="50">
        <v>0</v>
      </c>
      <c r="V9" s="50">
        <v>0</v>
      </c>
      <c r="W9" s="50">
        <v>0</v>
      </c>
      <c r="X9" s="50">
        <v>0</v>
      </c>
      <c r="Y9" s="50">
        <v>0</v>
      </c>
      <c r="Z9" s="50">
        <v>0</v>
      </c>
      <c r="AA9" s="50">
        <v>0</v>
      </c>
      <c r="AB9" s="50">
        <v>0</v>
      </c>
      <c r="AC9" s="50">
        <v>0</v>
      </c>
      <c r="AD9" s="50">
        <v>0</v>
      </c>
      <c r="AE9" s="50">
        <v>0</v>
      </c>
      <c r="AF9" s="50">
        <v>0</v>
      </c>
      <c r="AG9" s="50">
        <v>0</v>
      </c>
      <c r="AH9" s="50">
        <v>0</v>
      </c>
      <c r="AI9" s="50">
        <v>0</v>
      </c>
      <c r="AJ9" s="50">
        <v>0</v>
      </c>
      <c r="AK9" s="50">
        <v>0</v>
      </c>
      <c r="AL9" s="50">
        <v>0</v>
      </c>
      <c r="AM9" s="50">
        <v>0</v>
      </c>
      <c r="AN9" s="50">
        <v>0</v>
      </c>
      <c r="AO9" s="50">
        <v>0</v>
      </c>
      <c r="AP9" s="50">
        <v>0</v>
      </c>
      <c r="AQ9" s="50">
        <v>0</v>
      </c>
      <c r="AR9" s="50">
        <v>0</v>
      </c>
      <c r="AS9" s="50">
        <v>0</v>
      </c>
      <c r="AT9" s="50">
        <v>0</v>
      </c>
      <c r="AU9" s="50">
        <v>0</v>
      </c>
      <c r="AV9" s="85">
        <v>1</v>
      </c>
      <c r="AW9" s="85">
        <v>1</v>
      </c>
      <c r="AX9" s="85">
        <v>1</v>
      </c>
      <c r="AY9" s="85">
        <v>1</v>
      </c>
      <c r="AZ9" s="85">
        <v>1</v>
      </c>
      <c r="BA9" s="85">
        <v>1</v>
      </c>
      <c r="BB9" s="86">
        <v>1</v>
      </c>
      <c r="BC9" s="86">
        <v>1</v>
      </c>
      <c r="BD9" s="86">
        <v>1</v>
      </c>
      <c r="BE9" s="87">
        <f t="shared" si="3"/>
        <v>1</v>
      </c>
      <c r="BF9" s="88">
        <v>0</v>
      </c>
      <c r="BG9" s="88">
        <v>0</v>
      </c>
      <c r="BH9" s="88">
        <v>0</v>
      </c>
      <c r="BI9" s="88">
        <v>0</v>
      </c>
      <c r="BJ9" s="88">
        <v>1</v>
      </c>
    </row>
    <row r="10" spans="1:62" ht="15">
      <c r="A10" s="81" t="s">
        <v>3002</v>
      </c>
      <c r="B10" s="50" t="s">
        <v>2283</v>
      </c>
      <c r="C10" s="82" t="s">
        <v>1685</v>
      </c>
      <c r="D10" s="83" t="s">
        <v>308</v>
      </c>
      <c r="E10" s="84" t="s">
        <v>336</v>
      </c>
      <c r="F10" s="84">
        <v>29877</v>
      </c>
      <c r="G10" s="50">
        <v>173056</v>
      </c>
      <c r="H10" s="50" t="s">
        <v>1824</v>
      </c>
      <c r="I10" s="50">
        <v>416</v>
      </c>
      <c r="J10" s="50">
        <v>416</v>
      </c>
      <c r="K10" s="50">
        <v>1</v>
      </c>
      <c r="L10" s="50">
        <f t="shared" si="0"/>
        <v>0</v>
      </c>
      <c r="M10" s="50">
        <f t="shared" si="1"/>
        <v>1</v>
      </c>
      <c r="N10" s="50">
        <f t="shared" si="2"/>
        <v>0</v>
      </c>
      <c r="O10" s="50">
        <v>0</v>
      </c>
      <c r="P10" s="50">
        <v>1</v>
      </c>
      <c r="Q10" s="50">
        <v>944.67690000000005</v>
      </c>
      <c r="R10" s="50">
        <v>64.333690000000004</v>
      </c>
      <c r="S10" s="50">
        <v>0</v>
      </c>
      <c r="T10" s="50">
        <v>0</v>
      </c>
      <c r="U10" s="50">
        <v>0</v>
      </c>
      <c r="V10" s="50">
        <v>1</v>
      </c>
      <c r="W10" s="50">
        <v>0</v>
      </c>
      <c r="X10" s="50">
        <v>0</v>
      </c>
      <c r="Y10" s="50">
        <v>0</v>
      </c>
      <c r="Z10" s="50">
        <v>0</v>
      </c>
      <c r="AA10" s="50">
        <v>0</v>
      </c>
      <c r="AB10" s="50">
        <v>0</v>
      </c>
      <c r="AC10" s="50">
        <v>0</v>
      </c>
      <c r="AD10" s="50">
        <v>0</v>
      </c>
      <c r="AE10" s="50">
        <v>0</v>
      </c>
      <c r="AF10" s="50">
        <v>0</v>
      </c>
      <c r="AG10" s="50">
        <v>0</v>
      </c>
      <c r="AH10" s="50">
        <v>0</v>
      </c>
      <c r="AI10" s="50">
        <v>1</v>
      </c>
      <c r="AJ10" s="50">
        <v>0</v>
      </c>
      <c r="AK10" s="50">
        <v>0</v>
      </c>
      <c r="AL10" s="50">
        <v>0</v>
      </c>
      <c r="AM10" s="50">
        <v>0</v>
      </c>
      <c r="AN10" s="50">
        <v>0</v>
      </c>
      <c r="AO10" s="50">
        <v>0</v>
      </c>
      <c r="AP10" s="50">
        <v>0</v>
      </c>
      <c r="AQ10" s="50">
        <v>0</v>
      </c>
      <c r="AR10" s="50">
        <v>0</v>
      </c>
      <c r="AS10" s="50">
        <v>0</v>
      </c>
      <c r="AT10" s="50">
        <v>0</v>
      </c>
      <c r="AU10" s="50">
        <v>0</v>
      </c>
      <c r="AV10" s="85">
        <v>3</v>
      </c>
      <c r="AW10" s="85">
        <v>3</v>
      </c>
      <c r="AX10" s="85">
        <v>1</v>
      </c>
      <c r="AY10" s="85">
        <v>16</v>
      </c>
      <c r="AZ10" s="85">
        <v>16</v>
      </c>
      <c r="BA10" s="85">
        <v>1</v>
      </c>
      <c r="BB10" s="86">
        <v>3</v>
      </c>
      <c r="BC10" s="86">
        <v>3</v>
      </c>
      <c r="BD10" s="86">
        <v>1</v>
      </c>
      <c r="BE10" s="87">
        <f t="shared" si="3"/>
        <v>1</v>
      </c>
      <c r="BF10" s="88">
        <v>0</v>
      </c>
      <c r="BG10" s="88">
        <v>0</v>
      </c>
      <c r="BH10" s="88">
        <v>0</v>
      </c>
      <c r="BI10" s="88">
        <v>0</v>
      </c>
      <c r="BJ10" s="88">
        <v>1</v>
      </c>
    </row>
    <row r="11" spans="1:62" ht="15">
      <c r="A11" s="81" t="s">
        <v>3003</v>
      </c>
      <c r="B11" s="50" t="s">
        <v>2285</v>
      </c>
      <c r="C11" s="82" t="s">
        <v>1686</v>
      </c>
      <c r="D11" s="83" t="s">
        <v>308</v>
      </c>
      <c r="E11" s="84" t="s">
        <v>336</v>
      </c>
      <c r="F11" s="84">
        <v>34598</v>
      </c>
      <c r="G11" s="50">
        <v>173056</v>
      </c>
      <c r="H11" s="50" t="s">
        <v>1824</v>
      </c>
      <c r="I11" s="50">
        <v>416</v>
      </c>
      <c r="J11" s="50">
        <v>416</v>
      </c>
      <c r="K11" s="50">
        <v>1</v>
      </c>
      <c r="L11" s="50">
        <f t="shared" si="0"/>
        <v>0</v>
      </c>
      <c r="M11" s="50">
        <f t="shared" si="1"/>
        <v>1</v>
      </c>
      <c r="N11" s="50">
        <f t="shared" si="2"/>
        <v>0</v>
      </c>
      <c r="O11" s="50">
        <v>0</v>
      </c>
      <c r="P11" s="50">
        <v>1</v>
      </c>
      <c r="Q11" s="50">
        <v>1453.6610000000001</v>
      </c>
      <c r="R11" s="50">
        <v>51.69285</v>
      </c>
      <c r="S11" s="50">
        <v>0</v>
      </c>
      <c r="T11" s="50">
        <v>0</v>
      </c>
      <c r="U11" s="50">
        <v>0</v>
      </c>
      <c r="V11" s="50">
        <v>1</v>
      </c>
      <c r="W11" s="50">
        <v>0</v>
      </c>
      <c r="X11" s="50">
        <v>0</v>
      </c>
      <c r="Y11" s="50">
        <v>0</v>
      </c>
      <c r="Z11" s="50">
        <v>0</v>
      </c>
      <c r="AA11" s="50">
        <v>0</v>
      </c>
      <c r="AB11" s="50">
        <v>0</v>
      </c>
      <c r="AC11" s="50">
        <v>0</v>
      </c>
      <c r="AD11" s="50">
        <v>0</v>
      </c>
      <c r="AE11" s="50">
        <v>0</v>
      </c>
      <c r="AF11" s="50">
        <v>0</v>
      </c>
      <c r="AG11" s="50">
        <v>0</v>
      </c>
      <c r="AH11" s="50">
        <v>0</v>
      </c>
      <c r="AI11" s="50">
        <v>1</v>
      </c>
      <c r="AJ11" s="50">
        <v>0</v>
      </c>
      <c r="AK11" s="50">
        <v>0</v>
      </c>
      <c r="AL11" s="50">
        <v>0</v>
      </c>
      <c r="AM11" s="50">
        <v>0</v>
      </c>
      <c r="AN11" s="50">
        <v>0</v>
      </c>
      <c r="AO11" s="50">
        <v>0</v>
      </c>
      <c r="AP11" s="50">
        <v>0</v>
      </c>
      <c r="AQ11" s="50">
        <v>0</v>
      </c>
      <c r="AR11" s="50">
        <v>0</v>
      </c>
      <c r="AS11" s="50">
        <v>0</v>
      </c>
      <c r="AT11" s="50">
        <v>0</v>
      </c>
      <c r="AU11" s="50">
        <v>0</v>
      </c>
      <c r="AV11" s="85">
        <v>3</v>
      </c>
      <c r="AW11" s="85">
        <v>3</v>
      </c>
      <c r="AX11" s="85">
        <v>1</v>
      </c>
      <c r="AY11" s="85">
        <v>16</v>
      </c>
      <c r="AZ11" s="85">
        <v>16</v>
      </c>
      <c r="BA11" s="85">
        <v>1</v>
      </c>
      <c r="BB11" s="86">
        <v>3</v>
      </c>
      <c r="BC11" s="86">
        <v>6</v>
      </c>
      <c r="BD11" s="86">
        <v>0</v>
      </c>
      <c r="BE11" s="87">
        <f t="shared" si="3"/>
        <v>0</v>
      </c>
      <c r="BF11" s="88">
        <v>0</v>
      </c>
      <c r="BG11" s="88">
        <v>0</v>
      </c>
      <c r="BH11" s="88">
        <v>0</v>
      </c>
      <c r="BI11" s="88">
        <v>0</v>
      </c>
      <c r="BJ11" s="88">
        <v>1</v>
      </c>
    </row>
    <row r="12" spans="1:62" ht="15">
      <c r="A12" s="81" t="s">
        <v>3004</v>
      </c>
      <c r="B12" s="50" t="s">
        <v>2498</v>
      </c>
      <c r="C12" s="82" t="s">
        <v>1584</v>
      </c>
      <c r="D12" s="83" t="s">
        <v>1003</v>
      </c>
      <c r="E12" s="84" t="s">
        <v>11</v>
      </c>
      <c r="F12" s="84">
        <v>25888</v>
      </c>
      <c r="G12" s="50">
        <v>120000</v>
      </c>
      <c r="H12" s="50" t="s">
        <v>1824</v>
      </c>
      <c r="I12" s="50">
        <v>300</v>
      </c>
      <c r="J12" s="50">
        <v>400</v>
      </c>
      <c r="K12" s="50">
        <v>2</v>
      </c>
      <c r="L12" s="50">
        <f t="shared" si="0"/>
        <v>1</v>
      </c>
      <c r="M12" s="50">
        <f t="shared" si="1"/>
        <v>0</v>
      </c>
      <c r="N12" s="50">
        <f t="shared" si="2"/>
        <v>0</v>
      </c>
      <c r="O12" s="50">
        <v>0</v>
      </c>
      <c r="P12" s="50">
        <v>0.75</v>
      </c>
      <c r="Q12" s="50">
        <v>1718.8019999999999</v>
      </c>
      <c r="R12" s="50">
        <v>61.594659999999998</v>
      </c>
      <c r="S12" s="50">
        <v>0</v>
      </c>
      <c r="T12" s="50">
        <v>0</v>
      </c>
      <c r="U12" s="50">
        <v>0</v>
      </c>
      <c r="V12" s="50">
        <v>0</v>
      </c>
      <c r="W12" s="50">
        <v>0</v>
      </c>
      <c r="X12" s="50">
        <v>1</v>
      </c>
      <c r="Y12" s="50">
        <v>0</v>
      </c>
      <c r="Z12" s="50">
        <v>0</v>
      </c>
      <c r="AA12" s="50">
        <v>0</v>
      </c>
      <c r="AB12" s="50">
        <v>0</v>
      </c>
      <c r="AC12" s="50">
        <v>0</v>
      </c>
      <c r="AD12" s="50">
        <v>0</v>
      </c>
      <c r="AE12" s="50">
        <v>0</v>
      </c>
      <c r="AF12" s="50">
        <v>0</v>
      </c>
      <c r="AG12" s="50">
        <v>0</v>
      </c>
      <c r="AH12" s="50">
        <v>0</v>
      </c>
      <c r="AI12" s="50">
        <v>0</v>
      </c>
      <c r="AJ12" s="50">
        <v>0</v>
      </c>
      <c r="AK12" s="50">
        <v>1</v>
      </c>
      <c r="AL12" s="50">
        <v>0</v>
      </c>
      <c r="AM12" s="50">
        <v>0</v>
      </c>
      <c r="AN12" s="50">
        <v>0</v>
      </c>
      <c r="AO12" s="50">
        <v>0</v>
      </c>
      <c r="AP12" s="50">
        <v>0</v>
      </c>
      <c r="AQ12" s="50">
        <v>0</v>
      </c>
      <c r="AR12" s="50">
        <v>0</v>
      </c>
      <c r="AS12" s="50">
        <v>0</v>
      </c>
      <c r="AT12" s="50">
        <v>0</v>
      </c>
      <c r="AU12" s="50">
        <v>0</v>
      </c>
      <c r="AV12" s="85">
        <v>5</v>
      </c>
      <c r="AW12" s="85">
        <v>6</v>
      </c>
      <c r="AX12" s="85">
        <v>0</v>
      </c>
      <c r="AY12" s="85">
        <v>18</v>
      </c>
      <c r="AZ12" s="85">
        <v>25</v>
      </c>
      <c r="BA12" s="85">
        <v>0</v>
      </c>
      <c r="BB12" s="86">
        <v>5</v>
      </c>
      <c r="BC12" s="86">
        <v>5</v>
      </c>
      <c r="BD12" s="86">
        <v>1</v>
      </c>
      <c r="BE12" s="87">
        <f t="shared" si="3"/>
        <v>0</v>
      </c>
      <c r="BF12" s="88">
        <v>0</v>
      </c>
      <c r="BG12" s="88">
        <v>0</v>
      </c>
      <c r="BH12" s="88">
        <v>0</v>
      </c>
      <c r="BI12" s="88">
        <v>0</v>
      </c>
      <c r="BJ12" s="88">
        <v>0</v>
      </c>
    </row>
    <row r="13" spans="1:62" ht="15">
      <c r="A13" s="81" t="s">
        <v>3005</v>
      </c>
      <c r="B13" s="50" t="s">
        <v>2499</v>
      </c>
      <c r="C13" s="82" t="s">
        <v>1732</v>
      </c>
      <c r="D13" s="83" t="s">
        <v>1003</v>
      </c>
      <c r="E13" s="84" t="s">
        <v>11</v>
      </c>
      <c r="F13" s="84">
        <v>23689</v>
      </c>
      <c r="G13" s="50">
        <v>120000</v>
      </c>
      <c r="H13" s="50" t="s">
        <v>1824</v>
      </c>
      <c r="I13" s="50">
        <v>300</v>
      </c>
      <c r="J13" s="50">
        <v>400</v>
      </c>
      <c r="K13" s="50">
        <v>2</v>
      </c>
      <c r="L13" s="50">
        <f t="shared" si="0"/>
        <v>1</v>
      </c>
      <c r="M13" s="50">
        <f t="shared" si="1"/>
        <v>0</v>
      </c>
      <c r="N13" s="50">
        <f t="shared" si="2"/>
        <v>0</v>
      </c>
      <c r="O13" s="50">
        <v>0</v>
      </c>
      <c r="P13" s="50">
        <v>0.75</v>
      </c>
      <c r="Q13" s="50">
        <v>2353.076</v>
      </c>
      <c r="R13" s="50">
        <v>87.17577</v>
      </c>
      <c r="S13" s="50">
        <v>0</v>
      </c>
      <c r="T13" s="50">
        <v>0</v>
      </c>
      <c r="U13" s="50">
        <v>0</v>
      </c>
      <c r="V13" s="50">
        <v>0</v>
      </c>
      <c r="W13" s="50">
        <v>0</v>
      </c>
      <c r="X13" s="50">
        <v>1</v>
      </c>
      <c r="Y13" s="50">
        <v>0</v>
      </c>
      <c r="Z13" s="50">
        <v>0</v>
      </c>
      <c r="AA13" s="50">
        <v>0</v>
      </c>
      <c r="AB13" s="50">
        <v>0</v>
      </c>
      <c r="AC13" s="50">
        <v>0</v>
      </c>
      <c r="AD13" s="50">
        <v>0</v>
      </c>
      <c r="AE13" s="50">
        <v>0</v>
      </c>
      <c r="AF13" s="50">
        <v>0</v>
      </c>
      <c r="AG13" s="50">
        <v>0</v>
      </c>
      <c r="AH13" s="50">
        <v>0</v>
      </c>
      <c r="AI13" s="50">
        <v>0</v>
      </c>
      <c r="AJ13" s="50">
        <v>0</v>
      </c>
      <c r="AK13" s="50">
        <v>1</v>
      </c>
      <c r="AL13" s="50">
        <v>0</v>
      </c>
      <c r="AM13" s="50">
        <v>0</v>
      </c>
      <c r="AN13" s="50">
        <v>0</v>
      </c>
      <c r="AO13" s="50">
        <v>0</v>
      </c>
      <c r="AP13" s="50">
        <v>0</v>
      </c>
      <c r="AQ13" s="50">
        <v>0</v>
      </c>
      <c r="AR13" s="50">
        <v>0</v>
      </c>
      <c r="AS13" s="50">
        <v>0</v>
      </c>
      <c r="AT13" s="50">
        <v>0</v>
      </c>
      <c r="AU13" s="50">
        <v>0</v>
      </c>
      <c r="AV13" s="85">
        <v>5</v>
      </c>
      <c r="AW13" s="85">
        <v>6</v>
      </c>
      <c r="AX13" s="85">
        <v>0</v>
      </c>
      <c r="AY13" s="85">
        <v>18</v>
      </c>
      <c r="AZ13" s="85">
        <v>25</v>
      </c>
      <c r="BA13" s="85">
        <v>0</v>
      </c>
      <c r="BB13" s="86">
        <v>5</v>
      </c>
      <c r="BC13" s="86">
        <v>6</v>
      </c>
      <c r="BD13" s="86">
        <v>0</v>
      </c>
      <c r="BE13" s="87">
        <f t="shared" si="3"/>
        <v>1</v>
      </c>
      <c r="BF13" s="88">
        <v>0</v>
      </c>
      <c r="BG13" s="88">
        <v>1</v>
      </c>
      <c r="BH13" s="88">
        <v>0</v>
      </c>
      <c r="BI13" s="88">
        <v>0</v>
      </c>
      <c r="BJ13" s="88">
        <v>0</v>
      </c>
    </row>
    <row r="14" spans="1:62" ht="15">
      <c r="A14" s="81" t="s">
        <v>3006</v>
      </c>
      <c r="B14" s="50" t="s">
        <v>2500</v>
      </c>
      <c r="C14" s="82" t="s">
        <v>1733</v>
      </c>
      <c r="D14" s="83" t="s">
        <v>1003</v>
      </c>
      <c r="E14" s="84" t="s">
        <v>11</v>
      </c>
      <c r="F14" s="84">
        <v>25704</v>
      </c>
      <c r="G14" s="50">
        <v>120000</v>
      </c>
      <c r="H14" s="50" t="s">
        <v>1824</v>
      </c>
      <c r="I14" s="50">
        <v>300</v>
      </c>
      <c r="J14" s="50">
        <v>400</v>
      </c>
      <c r="K14" s="50">
        <v>2</v>
      </c>
      <c r="L14" s="50">
        <f t="shared" si="0"/>
        <v>1</v>
      </c>
      <c r="M14" s="50">
        <f t="shared" si="1"/>
        <v>0</v>
      </c>
      <c r="N14" s="50">
        <f t="shared" si="2"/>
        <v>0</v>
      </c>
      <c r="O14" s="50">
        <v>0</v>
      </c>
      <c r="P14" s="50">
        <v>0.75</v>
      </c>
      <c r="Q14" s="50">
        <v>2984.09</v>
      </c>
      <c r="R14" s="50">
        <v>89.241789999999995</v>
      </c>
      <c r="S14" s="50">
        <v>0</v>
      </c>
      <c r="T14" s="50">
        <v>0</v>
      </c>
      <c r="U14" s="50">
        <v>0</v>
      </c>
      <c r="V14" s="50">
        <v>0</v>
      </c>
      <c r="W14" s="50">
        <v>0</v>
      </c>
      <c r="X14" s="50">
        <v>1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0</v>
      </c>
      <c r="AE14" s="50">
        <v>0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  <c r="AK14" s="50">
        <v>1</v>
      </c>
      <c r="AL14" s="50">
        <v>0</v>
      </c>
      <c r="AM14" s="50">
        <v>0</v>
      </c>
      <c r="AN14" s="50">
        <v>0</v>
      </c>
      <c r="AO14" s="50">
        <v>0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85">
        <v>5</v>
      </c>
      <c r="AW14" s="85">
        <v>6</v>
      </c>
      <c r="AX14" s="85">
        <v>0</v>
      </c>
      <c r="AY14" s="85">
        <v>18</v>
      </c>
      <c r="AZ14" s="85">
        <v>25</v>
      </c>
      <c r="BA14" s="85">
        <v>0</v>
      </c>
      <c r="BB14" s="86">
        <v>5</v>
      </c>
      <c r="BC14" s="86">
        <v>6</v>
      </c>
      <c r="BD14" s="86">
        <v>0</v>
      </c>
      <c r="BE14" s="87">
        <f t="shared" si="3"/>
        <v>1</v>
      </c>
      <c r="BF14" s="88">
        <v>0</v>
      </c>
      <c r="BG14" s="88">
        <v>1</v>
      </c>
      <c r="BH14" s="88">
        <v>0</v>
      </c>
      <c r="BI14" s="88">
        <v>0</v>
      </c>
      <c r="BJ14" s="88">
        <v>0</v>
      </c>
    </row>
    <row r="15" spans="1:62" ht="15">
      <c r="A15" s="81" t="s">
        <v>3007</v>
      </c>
      <c r="B15" s="50" t="s">
        <v>2501</v>
      </c>
      <c r="C15" s="82" t="s">
        <v>1734</v>
      </c>
      <c r="D15" s="83" t="s">
        <v>1003</v>
      </c>
      <c r="E15" s="84" t="s">
        <v>11</v>
      </c>
      <c r="F15" s="84">
        <v>32560</v>
      </c>
      <c r="G15" s="50">
        <v>120000</v>
      </c>
      <c r="H15" s="50" t="s">
        <v>1824</v>
      </c>
      <c r="I15" s="50">
        <v>300</v>
      </c>
      <c r="J15" s="50">
        <v>400</v>
      </c>
      <c r="K15" s="50">
        <v>2</v>
      </c>
      <c r="L15" s="50">
        <f t="shared" si="0"/>
        <v>1</v>
      </c>
      <c r="M15" s="50">
        <f t="shared" si="1"/>
        <v>0</v>
      </c>
      <c r="N15" s="50">
        <f t="shared" si="2"/>
        <v>0</v>
      </c>
      <c r="O15" s="50">
        <v>0</v>
      </c>
      <c r="P15" s="50">
        <v>0.75</v>
      </c>
      <c r="Q15" s="50">
        <v>3188.107</v>
      </c>
      <c r="R15" s="50">
        <v>71.027439999999999</v>
      </c>
      <c r="S15" s="50">
        <v>0</v>
      </c>
      <c r="T15" s="50">
        <v>0</v>
      </c>
      <c r="U15" s="50">
        <v>0</v>
      </c>
      <c r="V15" s="50">
        <v>0</v>
      </c>
      <c r="W15" s="50">
        <v>0</v>
      </c>
      <c r="X15" s="50">
        <v>1</v>
      </c>
      <c r="Y15" s="50">
        <v>0</v>
      </c>
      <c r="Z15" s="50">
        <v>0</v>
      </c>
      <c r="AA15" s="50">
        <v>0</v>
      </c>
      <c r="AB15" s="50">
        <v>0</v>
      </c>
      <c r="AC15" s="50">
        <v>0</v>
      </c>
      <c r="AD15" s="50">
        <v>0</v>
      </c>
      <c r="AE15" s="50">
        <v>0</v>
      </c>
      <c r="AF15" s="50">
        <v>0</v>
      </c>
      <c r="AG15" s="50">
        <v>0</v>
      </c>
      <c r="AH15" s="50">
        <v>0</v>
      </c>
      <c r="AI15" s="50">
        <v>0</v>
      </c>
      <c r="AJ15" s="50">
        <v>0</v>
      </c>
      <c r="AK15" s="50">
        <v>1</v>
      </c>
      <c r="AL15" s="50">
        <v>0</v>
      </c>
      <c r="AM15" s="50">
        <v>0</v>
      </c>
      <c r="AN15" s="50">
        <v>0</v>
      </c>
      <c r="AO15" s="50">
        <v>0</v>
      </c>
      <c r="AP15" s="50">
        <v>0</v>
      </c>
      <c r="AQ15" s="50">
        <v>0</v>
      </c>
      <c r="AR15" s="50">
        <v>0</v>
      </c>
      <c r="AS15" s="50">
        <v>0</v>
      </c>
      <c r="AT15" s="50">
        <v>0</v>
      </c>
      <c r="AU15" s="50">
        <v>0</v>
      </c>
      <c r="AV15" s="85">
        <v>5</v>
      </c>
      <c r="AW15" s="85">
        <v>6</v>
      </c>
      <c r="AX15" s="85">
        <v>0</v>
      </c>
      <c r="AY15" s="85">
        <v>18</v>
      </c>
      <c r="AZ15" s="85">
        <v>26</v>
      </c>
      <c r="BA15" s="85">
        <v>0</v>
      </c>
      <c r="BB15" s="86">
        <v>5</v>
      </c>
      <c r="BC15" s="86">
        <v>6</v>
      </c>
      <c r="BD15" s="86">
        <v>0</v>
      </c>
      <c r="BE15" s="87">
        <f t="shared" si="3"/>
        <v>1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</row>
    <row r="16" spans="1:62" ht="15">
      <c r="A16" s="81" t="s">
        <v>3008</v>
      </c>
      <c r="B16" s="50" t="s">
        <v>2502</v>
      </c>
      <c r="C16" s="82" t="s">
        <v>1585</v>
      </c>
      <c r="D16" s="83" t="s">
        <v>1003</v>
      </c>
      <c r="E16" s="84" t="s">
        <v>11</v>
      </c>
      <c r="F16" s="84">
        <v>171368</v>
      </c>
      <c r="G16" s="50">
        <v>853600</v>
      </c>
      <c r="H16" s="50" t="s">
        <v>1824</v>
      </c>
      <c r="I16" s="50">
        <v>1067</v>
      </c>
      <c r="J16" s="50">
        <v>800</v>
      </c>
      <c r="K16" s="50">
        <v>2</v>
      </c>
      <c r="L16" s="50">
        <f t="shared" si="0"/>
        <v>1</v>
      </c>
      <c r="M16" s="50">
        <f t="shared" si="1"/>
        <v>0</v>
      </c>
      <c r="N16" s="50">
        <f t="shared" si="2"/>
        <v>0</v>
      </c>
      <c r="O16" s="50">
        <v>1</v>
      </c>
      <c r="P16" s="50">
        <v>1.33375</v>
      </c>
      <c r="Q16" s="50">
        <v>1623.5</v>
      </c>
      <c r="R16" s="50">
        <v>68.281570000000002</v>
      </c>
      <c r="S16" s="50">
        <v>0</v>
      </c>
      <c r="T16" s="50">
        <v>0</v>
      </c>
      <c r="U16" s="50">
        <v>0</v>
      </c>
      <c r="V16" s="50">
        <v>0</v>
      </c>
      <c r="W16" s="50">
        <v>0</v>
      </c>
      <c r="X16" s="50">
        <v>1</v>
      </c>
      <c r="Y16" s="50">
        <v>0</v>
      </c>
      <c r="Z16" s="50">
        <v>0</v>
      </c>
      <c r="AA16" s="50">
        <v>0</v>
      </c>
      <c r="AB16" s="50">
        <v>0</v>
      </c>
      <c r="AC16" s="50">
        <v>0</v>
      </c>
      <c r="AD16" s="50">
        <v>0</v>
      </c>
      <c r="AE16" s="50">
        <v>0</v>
      </c>
      <c r="AF16" s="50">
        <v>0</v>
      </c>
      <c r="AG16" s="50">
        <v>0</v>
      </c>
      <c r="AH16" s="50">
        <v>0</v>
      </c>
      <c r="AI16" s="50">
        <v>0</v>
      </c>
      <c r="AJ16" s="50">
        <v>0</v>
      </c>
      <c r="AK16" s="50">
        <v>1</v>
      </c>
      <c r="AL16" s="50">
        <v>0</v>
      </c>
      <c r="AM16" s="50">
        <v>0</v>
      </c>
      <c r="AN16" s="50">
        <v>0</v>
      </c>
      <c r="AO16" s="50">
        <v>0</v>
      </c>
      <c r="AP16" s="50">
        <v>0</v>
      </c>
      <c r="AQ16" s="50">
        <v>0</v>
      </c>
      <c r="AR16" s="50">
        <v>0</v>
      </c>
      <c r="AS16" s="50">
        <v>0</v>
      </c>
      <c r="AT16" s="50">
        <v>0</v>
      </c>
      <c r="AU16" s="50">
        <v>0</v>
      </c>
      <c r="AV16" s="85">
        <v>5</v>
      </c>
      <c r="AW16" s="85">
        <v>0</v>
      </c>
      <c r="AX16" s="85">
        <v>0</v>
      </c>
      <c r="AY16" s="85">
        <v>18</v>
      </c>
      <c r="AZ16" s="85">
        <v>8</v>
      </c>
      <c r="BA16" s="85">
        <v>0</v>
      </c>
      <c r="BB16" s="86">
        <v>5</v>
      </c>
      <c r="BC16" s="86">
        <v>5</v>
      </c>
      <c r="BD16" s="86">
        <v>1</v>
      </c>
      <c r="BE16" s="87">
        <f t="shared" si="3"/>
        <v>0</v>
      </c>
      <c r="BF16" s="88">
        <v>0</v>
      </c>
      <c r="BG16" s="88">
        <v>0</v>
      </c>
      <c r="BH16" s="88">
        <v>1</v>
      </c>
      <c r="BI16" s="88">
        <v>1</v>
      </c>
      <c r="BJ16" s="88">
        <v>1</v>
      </c>
    </row>
    <row r="17" spans="1:62" ht="15">
      <c r="A17" s="81" t="s">
        <v>3009</v>
      </c>
      <c r="B17" s="50" t="s">
        <v>2287</v>
      </c>
      <c r="C17" s="82" t="s">
        <v>1687</v>
      </c>
      <c r="D17" s="83" t="s">
        <v>308</v>
      </c>
      <c r="E17" s="84" t="s">
        <v>336</v>
      </c>
      <c r="F17" s="84">
        <v>35345</v>
      </c>
      <c r="G17" s="50">
        <v>173056</v>
      </c>
      <c r="H17" s="50" t="s">
        <v>1824</v>
      </c>
      <c r="I17" s="50">
        <v>416</v>
      </c>
      <c r="J17" s="50">
        <v>416</v>
      </c>
      <c r="K17" s="50">
        <v>1</v>
      </c>
      <c r="L17" s="50">
        <f t="shared" si="0"/>
        <v>0</v>
      </c>
      <c r="M17" s="50">
        <f t="shared" si="1"/>
        <v>1</v>
      </c>
      <c r="N17" s="50">
        <f t="shared" si="2"/>
        <v>0</v>
      </c>
      <c r="O17" s="50">
        <v>0</v>
      </c>
      <c r="P17" s="50">
        <v>1</v>
      </c>
      <c r="Q17" s="50">
        <v>938.83900000000006</v>
      </c>
      <c r="R17" s="50">
        <v>72.532730000000001</v>
      </c>
      <c r="S17" s="50">
        <v>0</v>
      </c>
      <c r="T17" s="50">
        <v>0</v>
      </c>
      <c r="U17" s="50">
        <v>0</v>
      </c>
      <c r="V17" s="50">
        <v>1</v>
      </c>
      <c r="W17" s="50">
        <v>0</v>
      </c>
      <c r="X17" s="50">
        <v>0</v>
      </c>
      <c r="Y17" s="50">
        <v>0</v>
      </c>
      <c r="Z17" s="50">
        <v>0</v>
      </c>
      <c r="AA17" s="50">
        <v>0</v>
      </c>
      <c r="AB17" s="50">
        <v>0</v>
      </c>
      <c r="AC17" s="50">
        <v>0</v>
      </c>
      <c r="AD17" s="50">
        <v>0</v>
      </c>
      <c r="AE17" s="50">
        <v>0</v>
      </c>
      <c r="AF17" s="50">
        <v>0</v>
      </c>
      <c r="AG17" s="50">
        <v>0</v>
      </c>
      <c r="AH17" s="50">
        <v>0</v>
      </c>
      <c r="AI17" s="50">
        <v>1</v>
      </c>
      <c r="AJ17" s="50">
        <v>0</v>
      </c>
      <c r="AK17" s="50">
        <v>0</v>
      </c>
      <c r="AL17" s="50">
        <v>0</v>
      </c>
      <c r="AM17" s="50">
        <v>0</v>
      </c>
      <c r="AN17" s="50">
        <v>0</v>
      </c>
      <c r="AO17" s="50">
        <v>0</v>
      </c>
      <c r="AP17" s="50">
        <v>0</v>
      </c>
      <c r="AQ17" s="50">
        <v>0</v>
      </c>
      <c r="AR17" s="50">
        <v>0</v>
      </c>
      <c r="AS17" s="50">
        <v>0</v>
      </c>
      <c r="AT17" s="50">
        <v>0</v>
      </c>
      <c r="AU17" s="50">
        <v>0</v>
      </c>
      <c r="AV17" s="85">
        <v>3</v>
      </c>
      <c r="AW17" s="85">
        <v>6</v>
      </c>
      <c r="AX17" s="85">
        <v>0</v>
      </c>
      <c r="AY17" s="85">
        <v>16</v>
      </c>
      <c r="AZ17" s="85">
        <v>26</v>
      </c>
      <c r="BA17" s="85">
        <v>0</v>
      </c>
      <c r="BB17" s="86">
        <v>3</v>
      </c>
      <c r="BC17" s="86">
        <v>3</v>
      </c>
      <c r="BD17" s="86">
        <v>1</v>
      </c>
      <c r="BE17" s="87">
        <f t="shared" si="3"/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1</v>
      </c>
    </row>
    <row r="18" spans="1:62" ht="15">
      <c r="A18" s="81" t="s">
        <v>3010</v>
      </c>
      <c r="B18" s="50" t="s">
        <v>1831</v>
      </c>
      <c r="C18" s="82" t="s">
        <v>1602</v>
      </c>
      <c r="D18" s="83" t="s">
        <v>1023</v>
      </c>
      <c r="E18" s="84" t="s">
        <v>29</v>
      </c>
      <c r="F18" s="84">
        <v>73295</v>
      </c>
      <c r="G18" s="50">
        <v>262200</v>
      </c>
      <c r="H18" s="50" t="s">
        <v>1824</v>
      </c>
      <c r="I18" s="50">
        <v>437</v>
      </c>
      <c r="J18" s="50">
        <v>600</v>
      </c>
      <c r="K18" s="50">
        <v>2</v>
      </c>
      <c r="L18" s="50">
        <f t="shared" si="0"/>
        <v>1</v>
      </c>
      <c r="M18" s="50">
        <f t="shared" si="1"/>
        <v>0</v>
      </c>
      <c r="N18" s="50">
        <f t="shared" si="2"/>
        <v>0</v>
      </c>
      <c r="O18" s="50">
        <v>0</v>
      </c>
      <c r="P18" s="50">
        <v>0.72833333300000003</v>
      </c>
      <c r="Q18" s="50">
        <v>1464.8630000000001</v>
      </c>
      <c r="R18" s="50">
        <v>96.585189999999997</v>
      </c>
      <c r="S18" s="50">
        <v>1</v>
      </c>
      <c r="T18" s="50">
        <v>0</v>
      </c>
      <c r="U18" s="50">
        <v>0</v>
      </c>
      <c r="V18" s="50">
        <v>0</v>
      </c>
      <c r="W18" s="50">
        <v>0</v>
      </c>
      <c r="X18" s="50">
        <v>0</v>
      </c>
      <c r="Y18" s="50">
        <v>0</v>
      </c>
      <c r="Z18" s="50">
        <v>1</v>
      </c>
      <c r="AA18" s="50">
        <v>0</v>
      </c>
      <c r="AB18" s="50">
        <v>0</v>
      </c>
      <c r="AC18" s="50">
        <v>0</v>
      </c>
      <c r="AD18" s="50">
        <v>0</v>
      </c>
      <c r="AE18" s="50">
        <v>0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0</v>
      </c>
      <c r="AL18" s="50">
        <v>0</v>
      </c>
      <c r="AM18" s="50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v>0</v>
      </c>
      <c r="AT18" s="50">
        <v>0</v>
      </c>
      <c r="AU18" s="50">
        <v>0</v>
      </c>
      <c r="AV18" s="85">
        <v>0</v>
      </c>
      <c r="AW18" s="85">
        <v>0</v>
      </c>
      <c r="AX18" s="85">
        <v>1</v>
      </c>
      <c r="AY18" s="85">
        <v>7</v>
      </c>
      <c r="AZ18" s="85">
        <v>7</v>
      </c>
      <c r="BA18" s="85">
        <v>1</v>
      </c>
      <c r="BB18" s="86">
        <v>0</v>
      </c>
      <c r="BC18" s="86">
        <v>0</v>
      </c>
      <c r="BD18" s="86">
        <v>1</v>
      </c>
      <c r="BE18" s="87">
        <f t="shared" si="3"/>
        <v>1</v>
      </c>
      <c r="BF18" s="88">
        <v>0</v>
      </c>
      <c r="BG18" s="88">
        <v>1</v>
      </c>
      <c r="BH18" s="88">
        <v>0</v>
      </c>
      <c r="BI18" s="88">
        <v>0</v>
      </c>
      <c r="BJ18" s="88">
        <v>0</v>
      </c>
    </row>
    <row r="19" spans="1:62" ht="15">
      <c r="A19" s="81" t="s">
        <v>3011</v>
      </c>
      <c r="B19" s="50" t="s">
        <v>1832</v>
      </c>
      <c r="C19" s="82" t="s">
        <v>1603</v>
      </c>
      <c r="D19" s="83" t="s">
        <v>1023</v>
      </c>
      <c r="E19" s="84" t="s">
        <v>29</v>
      </c>
      <c r="F19" s="84">
        <v>72294</v>
      </c>
      <c r="G19" s="50">
        <v>259800</v>
      </c>
      <c r="H19" s="50" t="s">
        <v>1824</v>
      </c>
      <c r="I19" s="50">
        <v>433</v>
      </c>
      <c r="J19" s="50">
        <v>600</v>
      </c>
      <c r="K19" s="50">
        <v>2</v>
      </c>
      <c r="L19" s="50">
        <f t="shared" si="0"/>
        <v>1</v>
      </c>
      <c r="M19" s="50">
        <f t="shared" si="1"/>
        <v>0</v>
      </c>
      <c r="N19" s="50">
        <f t="shared" si="2"/>
        <v>0</v>
      </c>
      <c r="O19" s="50">
        <v>0</v>
      </c>
      <c r="P19" s="50">
        <v>0.72166666700000004</v>
      </c>
      <c r="Q19" s="50">
        <v>1534.7329999999999</v>
      </c>
      <c r="R19" s="50">
        <v>82.484759999999994</v>
      </c>
      <c r="S19" s="50">
        <v>1</v>
      </c>
      <c r="T19" s="50">
        <v>0</v>
      </c>
      <c r="U19" s="50">
        <v>0</v>
      </c>
      <c r="V19" s="50">
        <v>0</v>
      </c>
      <c r="W19" s="50">
        <v>0</v>
      </c>
      <c r="X19" s="50">
        <v>0</v>
      </c>
      <c r="Y19" s="50">
        <v>0</v>
      </c>
      <c r="Z19" s="50">
        <v>1</v>
      </c>
      <c r="AA19" s="50">
        <v>0</v>
      </c>
      <c r="AB19" s="50">
        <v>0</v>
      </c>
      <c r="AC19" s="50">
        <v>0</v>
      </c>
      <c r="AD19" s="50">
        <v>0</v>
      </c>
      <c r="AE19" s="50">
        <v>0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0</v>
      </c>
      <c r="AL19" s="50">
        <v>0</v>
      </c>
      <c r="AM19" s="50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</v>
      </c>
      <c r="AT19" s="50">
        <v>0</v>
      </c>
      <c r="AU19" s="50">
        <v>0</v>
      </c>
      <c r="AV19" s="85">
        <v>0</v>
      </c>
      <c r="AW19" s="85">
        <v>0</v>
      </c>
      <c r="AX19" s="85">
        <v>1</v>
      </c>
      <c r="AY19" s="85">
        <v>7</v>
      </c>
      <c r="AZ19" s="85">
        <v>7</v>
      </c>
      <c r="BA19" s="85">
        <v>1</v>
      </c>
      <c r="BB19" s="86">
        <v>0</v>
      </c>
      <c r="BC19" s="86">
        <v>0</v>
      </c>
      <c r="BD19" s="86">
        <v>1</v>
      </c>
      <c r="BE19" s="87">
        <f t="shared" si="3"/>
        <v>1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</row>
    <row r="20" spans="1:62" ht="15">
      <c r="A20" s="81" t="s">
        <v>3012</v>
      </c>
      <c r="B20" s="50" t="s">
        <v>1833</v>
      </c>
      <c r="C20" s="82" t="s">
        <v>1604</v>
      </c>
      <c r="D20" s="83" t="s">
        <v>1023</v>
      </c>
      <c r="E20" s="84" t="s">
        <v>29</v>
      </c>
      <c r="F20" s="84">
        <v>107009</v>
      </c>
      <c r="G20" s="50">
        <v>247200</v>
      </c>
      <c r="H20" s="50" t="s">
        <v>1824</v>
      </c>
      <c r="I20" s="50">
        <v>412</v>
      </c>
      <c r="J20" s="50">
        <v>600</v>
      </c>
      <c r="K20" s="50">
        <v>2</v>
      </c>
      <c r="L20" s="50">
        <f t="shared" si="0"/>
        <v>1</v>
      </c>
      <c r="M20" s="50">
        <f t="shared" si="1"/>
        <v>0</v>
      </c>
      <c r="N20" s="50">
        <f t="shared" si="2"/>
        <v>0</v>
      </c>
      <c r="O20" s="50">
        <v>1</v>
      </c>
      <c r="P20" s="50">
        <v>0.68666666700000001</v>
      </c>
      <c r="Q20" s="50">
        <v>4348.8549999999996</v>
      </c>
      <c r="R20" s="50">
        <v>59.89</v>
      </c>
      <c r="S20" s="50">
        <v>1</v>
      </c>
      <c r="T20" s="50">
        <v>0</v>
      </c>
      <c r="U20" s="50">
        <v>0</v>
      </c>
      <c r="V20" s="50">
        <v>0</v>
      </c>
      <c r="W20" s="50">
        <v>0</v>
      </c>
      <c r="X20" s="50">
        <v>0</v>
      </c>
      <c r="Y20" s="50">
        <v>0</v>
      </c>
      <c r="Z20" s="50">
        <v>1</v>
      </c>
      <c r="AA20" s="50">
        <v>0</v>
      </c>
      <c r="AB20" s="50">
        <v>0</v>
      </c>
      <c r="AC20" s="50">
        <v>0</v>
      </c>
      <c r="AD20" s="50">
        <v>0</v>
      </c>
      <c r="AE20" s="50">
        <v>0</v>
      </c>
      <c r="AF20" s="50">
        <v>0</v>
      </c>
      <c r="AG20" s="50">
        <v>0</v>
      </c>
      <c r="AH20" s="50">
        <v>0</v>
      </c>
      <c r="AI20" s="50">
        <v>0</v>
      </c>
      <c r="AJ20" s="50">
        <v>0</v>
      </c>
      <c r="AK20" s="50">
        <v>0</v>
      </c>
      <c r="AL20" s="50">
        <v>0</v>
      </c>
      <c r="AM20" s="50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0</v>
      </c>
      <c r="AT20" s="50">
        <v>0</v>
      </c>
      <c r="AU20" s="50">
        <v>0</v>
      </c>
      <c r="AV20" s="85">
        <v>0</v>
      </c>
      <c r="AW20" s="85">
        <v>0</v>
      </c>
      <c r="AX20" s="85">
        <v>1</v>
      </c>
      <c r="AY20" s="85">
        <v>7</v>
      </c>
      <c r="AZ20" s="85">
        <v>9</v>
      </c>
      <c r="BA20" s="85">
        <v>0</v>
      </c>
      <c r="BB20" s="86">
        <v>0</v>
      </c>
      <c r="BC20" s="86">
        <v>0</v>
      </c>
      <c r="BD20" s="86">
        <v>1</v>
      </c>
      <c r="BE20" s="87">
        <f t="shared" si="3"/>
        <v>1</v>
      </c>
      <c r="BF20" s="88">
        <v>0</v>
      </c>
      <c r="BG20" s="88">
        <v>0</v>
      </c>
      <c r="BH20" s="88">
        <v>1</v>
      </c>
      <c r="BI20" s="88">
        <v>0</v>
      </c>
      <c r="BJ20" s="88">
        <v>0</v>
      </c>
    </row>
    <row r="21" spans="1:62" ht="15">
      <c r="A21" s="81" t="s">
        <v>3013</v>
      </c>
      <c r="B21" s="50" t="s">
        <v>2037</v>
      </c>
      <c r="C21" s="82" t="s">
        <v>1569</v>
      </c>
      <c r="D21" s="83" t="s">
        <v>144</v>
      </c>
      <c r="E21" s="84" t="s">
        <v>145</v>
      </c>
      <c r="F21" s="84">
        <v>36927</v>
      </c>
      <c r="G21" s="50">
        <v>173056</v>
      </c>
      <c r="H21" s="50" t="s">
        <v>1824</v>
      </c>
      <c r="I21" s="50">
        <v>416</v>
      </c>
      <c r="J21" s="50">
        <v>416</v>
      </c>
      <c r="K21" s="50">
        <v>1</v>
      </c>
      <c r="L21" s="50">
        <f t="shared" si="0"/>
        <v>0</v>
      </c>
      <c r="M21" s="50">
        <f t="shared" si="1"/>
        <v>1</v>
      </c>
      <c r="N21" s="50">
        <f t="shared" si="2"/>
        <v>0</v>
      </c>
      <c r="O21" s="50">
        <v>0</v>
      </c>
      <c r="P21" s="50">
        <v>1</v>
      </c>
      <c r="Q21" s="50">
        <v>683.19420000000002</v>
      </c>
      <c r="R21" s="50">
        <v>55.630609999999997</v>
      </c>
      <c r="S21" s="50">
        <v>0</v>
      </c>
      <c r="T21" s="50">
        <v>0</v>
      </c>
      <c r="U21" s="50">
        <v>1</v>
      </c>
      <c r="V21" s="50">
        <v>0</v>
      </c>
      <c r="W21" s="50">
        <v>0</v>
      </c>
      <c r="X21" s="50">
        <v>0</v>
      </c>
      <c r="Y21" s="50">
        <v>0</v>
      </c>
      <c r="Z21" s="50">
        <v>0</v>
      </c>
      <c r="AA21" s="50">
        <v>0</v>
      </c>
      <c r="AB21" s="50">
        <v>0</v>
      </c>
      <c r="AC21" s="50">
        <v>0</v>
      </c>
      <c r="AD21" s="50">
        <v>1</v>
      </c>
      <c r="AE21" s="50">
        <v>0</v>
      </c>
      <c r="AF21" s="50">
        <v>0</v>
      </c>
      <c r="AG21" s="50">
        <v>0</v>
      </c>
      <c r="AH21" s="50">
        <v>0</v>
      </c>
      <c r="AI21" s="50">
        <v>0</v>
      </c>
      <c r="AJ21" s="50">
        <v>0</v>
      </c>
      <c r="AK21" s="50">
        <v>0</v>
      </c>
      <c r="AL21" s="50">
        <v>0</v>
      </c>
      <c r="AM21" s="50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85">
        <v>2</v>
      </c>
      <c r="AW21" s="85">
        <v>3</v>
      </c>
      <c r="AX21" s="85">
        <v>0</v>
      </c>
      <c r="AY21" s="85">
        <v>12</v>
      </c>
      <c r="AZ21" s="85">
        <v>16</v>
      </c>
      <c r="BA21" s="85">
        <v>0</v>
      </c>
      <c r="BB21" s="86">
        <v>2</v>
      </c>
      <c r="BC21" s="86">
        <v>1</v>
      </c>
      <c r="BD21" s="86">
        <v>0</v>
      </c>
      <c r="BE21" s="87">
        <f t="shared" si="3"/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1</v>
      </c>
    </row>
    <row r="22" spans="1:62" ht="15">
      <c r="A22" s="81" t="s">
        <v>3014</v>
      </c>
      <c r="B22" s="50" t="s">
        <v>2132</v>
      </c>
      <c r="C22" s="82" t="s">
        <v>1636</v>
      </c>
      <c r="D22" s="83" t="s">
        <v>144</v>
      </c>
      <c r="E22" s="84" t="s">
        <v>224</v>
      </c>
      <c r="F22" s="84">
        <v>30083</v>
      </c>
      <c r="G22" s="50">
        <v>173056</v>
      </c>
      <c r="H22" s="50" t="s">
        <v>1824</v>
      </c>
      <c r="I22" s="50">
        <v>416</v>
      </c>
      <c r="J22" s="50">
        <v>416</v>
      </c>
      <c r="K22" s="50">
        <v>1</v>
      </c>
      <c r="L22" s="50">
        <f t="shared" si="0"/>
        <v>0</v>
      </c>
      <c r="M22" s="50">
        <f t="shared" si="1"/>
        <v>1</v>
      </c>
      <c r="N22" s="50">
        <f t="shared" si="2"/>
        <v>0</v>
      </c>
      <c r="O22" s="50">
        <v>0</v>
      </c>
      <c r="P22" s="50">
        <v>1</v>
      </c>
      <c r="Q22" s="50">
        <v>1128.952</v>
      </c>
      <c r="R22" s="50">
        <v>69.362110000000001</v>
      </c>
      <c r="S22" s="50">
        <v>0</v>
      </c>
      <c r="T22" s="50">
        <v>0</v>
      </c>
      <c r="U22" s="50">
        <v>1</v>
      </c>
      <c r="V22" s="50">
        <v>0</v>
      </c>
      <c r="W22" s="50">
        <v>0</v>
      </c>
      <c r="X22" s="50">
        <v>0</v>
      </c>
      <c r="Y22" s="50">
        <v>0</v>
      </c>
      <c r="Z22" s="50">
        <v>0</v>
      </c>
      <c r="AA22" s="50">
        <v>0</v>
      </c>
      <c r="AB22" s="50">
        <v>0</v>
      </c>
      <c r="AC22" s="50">
        <v>0</v>
      </c>
      <c r="AD22" s="50">
        <v>0</v>
      </c>
      <c r="AE22" s="50">
        <v>1</v>
      </c>
      <c r="AF22" s="50">
        <v>0</v>
      </c>
      <c r="AG22" s="50">
        <v>0</v>
      </c>
      <c r="AH22" s="50">
        <v>0</v>
      </c>
      <c r="AI22" s="50">
        <v>0</v>
      </c>
      <c r="AJ22" s="50">
        <v>0</v>
      </c>
      <c r="AK22" s="50">
        <v>0</v>
      </c>
      <c r="AL22" s="50">
        <v>0</v>
      </c>
      <c r="AM22" s="50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0</v>
      </c>
      <c r="AS22" s="50">
        <v>0</v>
      </c>
      <c r="AT22" s="50">
        <v>0</v>
      </c>
      <c r="AU22" s="50">
        <v>0</v>
      </c>
      <c r="AV22" s="85">
        <v>2</v>
      </c>
      <c r="AW22" s="85">
        <v>2</v>
      </c>
      <c r="AX22" s="85">
        <v>1</v>
      </c>
      <c r="AY22" s="85">
        <v>11</v>
      </c>
      <c r="AZ22" s="85">
        <v>11</v>
      </c>
      <c r="BA22" s="85">
        <v>1</v>
      </c>
      <c r="BB22" s="86">
        <v>2</v>
      </c>
      <c r="BC22" s="86">
        <v>2</v>
      </c>
      <c r="BD22" s="86">
        <v>1</v>
      </c>
      <c r="BE22" s="87">
        <f t="shared" si="3"/>
        <v>1</v>
      </c>
      <c r="BF22" s="88">
        <v>0</v>
      </c>
      <c r="BG22" s="88">
        <v>0</v>
      </c>
      <c r="BH22" s="88">
        <v>0</v>
      </c>
      <c r="BI22" s="88">
        <v>0</v>
      </c>
      <c r="BJ22" s="88">
        <v>1</v>
      </c>
    </row>
    <row r="23" spans="1:62" ht="15">
      <c r="A23" s="81" t="s">
        <v>3015</v>
      </c>
      <c r="B23" s="50" t="s">
        <v>2291</v>
      </c>
      <c r="C23" s="82" t="s">
        <v>1688</v>
      </c>
      <c r="D23" s="83" t="s">
        <v>308</v>
      </c>
      <c r="E23" s="84" t="s">
        <v>336</v>
      </c>
      <c r="F23" s="84">
        <v>36833</v>
      </c>
      <c r="G23" s="50">
        <v>173056</v>
      </c>
      <c r="H23" s="50" t="s">
        <v>1824</v>
      </c>
      <c r="I23" s="50">
        <v>416</v>
      </c>
      <c r="J23" s="50">
        <v>416</v>
      </c>
      <c r="K23" s="50">
        <v>1</v>
      </c>
      <c r="L23" s="50">
        <f t="shared" si="0"/>
        <v>0</v>
      </c>
      <c r="M23" s="50">
        <f t="shared" si="1"/>
        <v>1</v>
      </c>
      <c r="N23" s="50">
        <f t="shared" si="2"/>
        <v>0</v>
      </c>
      <c r="O23" s="50">
        <v>0</v>
      </c>
      <c r="P23" s="50">
        <v>1</v>
      </c>
      <c r="Q23" s="50">
        <v>1697.8109999999999</v>
      </c>
      <c r="R23" s="50">
        <v>66.228319999999997</v>
      </c>
      <c r="S23" s="50">
        <v>0</v>
      </c>
      <c r="T23" s="50">
        <v>0</v>
      </c>
      <c r="U23" s="50">
        <v>0</v>
      </c>
      <c r="V23" s="50">
        <v>1</v>
      </c>
      <c r="W23" s="50">
        <v>0</v>
      </c>
      <c r="X23" s="50">
        <v>0</v>
      </c>
      <c r="Y23" s="50">
        <v>0</v>
      </c>
      <c r="Z23" s="50">
        <v>0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0</v>
      </c>
      <c r="AG23" s="50">
        <v>0</v>
      </c>
      <c r="AH23" s="50">
        <v>0</v>
      </c>
      <c r="AI23" s="50">
        <v>1</v>
      </c>
      <c r="AJ23" s="50">
        <v>0</v>
      </c>
      <c r="AK23" s="50">
        <v>0</v>
      </c>
      <c r="AL23" s="50">
        <v>0</v>
      </c>
      <c r="AM23" s="50">
        <v>0</v>
      </c>
      <c r="AN23" s="50">
        <v>0</v>
      </c>
      <c r="AO23" s="50">
        <v>0</v>
      </c>
      <c r="AP23" s="50">
        <v>0</v>
      </c>
      <c r="AQ23" s="50">
        <v>0</v>
      </c>
      <c r="AR23" s="50">
        <v>0</v>
      </c>
      <c r="AS23" s="50">
        <v>0</v>
      </c>
      <c r="AT23" s="50">
        <v>0</v>
      </c>
      <c r="AU23" s="50">
        <v>0</v>
      </c>
      <c r="AV23" s="85">
        <v>3</v>
      </c>
      <c r="AW23" s="85">
        <v>3</v>
      </c>
      <c r="AX23" s="85">
        <v>1</v>
      </c>
      <c r="AY23" s="85">
        <v>16</v>
      </c>
      <c r="AZ23" s="85">
        <v>16</v>
      </c>
      <c r="BA23" s="85">
        <v>1</v>
      </c>
      <c r="BB23" s="86">
        <v>3</v>
      </c>
      <c r="BC23" s="86">
        <v>3</v>
      </c>
      <c r="BD23" s="86">
        <v>1</v>
      </c>
      <c r="BE23" s="87">
        <f t="shared" si="3"/>
        <v>1</v>
      </c>
      <c r="BF23" s="88">
        <v>0</v>
      </c>
      <c r="BG23" s="88">
        <v>0</v>
      </c>
      <c r="BH23" s="88">
        <v>0</v>
      </c>
      <c r="BI23" s="88">
        <v>0</v>
      </c>
      <c r="BJ23" s="88">
        <v>1</v>
      </c>
    </row>
    <row r="24" spans="1:62" ht="15">
      <c r="A24" s="81" t="s">
        <v>3016</v>
      </c>
      <c r="B24" s="50" t="s">
        <v>2040</v>
      </c>
      <c r="C24" s="82" t="s">
        <v>1637</v>
      </c>
      <c r="D24" s="83" t="s">
        <v>144</v>
      </c>
      <c r="E24" s="84" t="s">
        <v>145</v>
      </c>
      <c r="F24" s="84">
        <v>41164</v>
      </c>
      <c r="G24" s="50">
        <v>173056</v>
      </c>
      <c r="H24" s="50" t="s">
        <v>1824</v>
      </c>
      <c r="I24" s="50">
        <v>416</v>
      </c>
      <c r="J24" s="50">
        <v>416</v>
      </c>
      <c r="K24" s="50">
        <v>1</v>
      </c>
      <c r="L24" s="50">
        <f t="shared" si="0"/>
        <v>0</v>
      </c>
      <c r="M24" s="50">
        <f t="shared" si="1"/>
        <v>1</v>
      </c>
      <c r="N24" s="50">
        <f t="shared" si="2"/>
        <v>0</v>
      </c>
      <c r="O24" s="50">
        <v>0</v>
      </c>
      <c r="P24" s="50">
        <v>1</v>
      </c>
      <c r="Q24" s="50">
        <v>2185.3330000000001</v>
      </c>
      <c r="R24" s="50">
        <v>61.023609999999998</v>
      </c>
      <c r="S24" s="50">
        <v>0</v>
      </c>
      <c r="T24" s="50">
        <v>0</v>
      </c>
      <c r="U24" s="50">
        <v>1</v>
      </c>
      <c r="V24" s="50">
        <v>0</v>
      </c>
      <c r="W24" s="50">
        <v>0</v>
      </c>
      <c r="X24" s="50">
        <v>0</v>
      </c>
      <c r="Y24" s="50">
        <v>0</v>
      </c>
      <c r="Z24" s="50">
        <v>0</v>
      </c>
      <c r="AA24" s="50">
        <v>0</v>
      </c>
      <c r="AB24" s="50">
        <v>0</v>
      </c>
      <c r="AC24" s="50">
        <v>0</v>
      </c>
      <c r="AD24" s="50">
        <v>1</v>
      </c>
      <c r="AE24" s="50">
        <v>0</v>
      </c>
      <c r="AF24" s="50">
        <v>0</v>
      </c>
      <c r="AG24" s="50">
        <v>0</v>
      </c>
      <c r="AH24" s="50">
        <v>0</v>
      </c>
      <c r="AI24" s="50">
        <v>0</v>
      </c>
      <c r="AJ24" s="50">
        <v>0</v>
      </c>
      <c r="AK24" s="50">
        <v>0</v>
      </c>
      <c r="AL24" s="50">
        <v>0</v>
      </c>
      <c r="AM24" s="50">
        <v>0</v>
      </c>
      <c r="AN24" s="50">
        <v>0</v>
      </c>
      <c r="AO24" s="50">
        <v>0</v>
      </c>
      <c r="AP24" s="50">
        <v>0</v>
      </c>
      <c r="AQ24" s="50">
        <v>0</v>
      </c>
      <c r="AR24" s="50">
        <v>0</v>
      </c>
      <c r="AS24" s="50">
        <v>0</v>
      </c>
      <c r="AT24" s="50">
        <v>0</v>
      </c>
      <c r="AU24" s="50">
        <v>0</v>
      </c>
      <c r="AV24" s="85">
        <v>2</v>
      </c>
      <c r="AW24" s="85">
        <v>2</v>
      </c>
      <c r="AX24" s="85">
        <v>1</v>
      </c>
      <c r="AY24" s="85">
        <v>12</v>
      </c>
      <c r="AZ24" s="85">
        <v>11</v>
      </c>
      <c r="BA24" s="85">
        <v>0</v>
      </c>
      <c r="BB24" s="86">
        <v>2</v>
      </c>
      <c r="BC24" s="86">
        <v>2</v>
      </c>
      <c r="BD24" s="86">
        <v>1</v>
      </c>
      <c r="BE24" s="87">
        <f t="shared" si="3"/>
        <v>1</v>
      </c>
      <c r="BF24" s="88">
        <v>0</v>
      </c>
      <c r="BG24" s="88">
        <v>0</v>
      </c>
      <c r="BH24" s="88">
        <v>0</v>
      </c>
      <c r="BI24" s="88">
        <v>0</v>
      </c>
      <c r="BJ24" s="88">
        <v>1</v>
      </c>
    </row>
    <row r="25" spans="1:62" ht="15">
      <c r="A25" s="81" t="s">
        <v>3017</v>
      </c>
      <c r="B25" s="50" t="s">
        <v>2292</v>
      </c>
      <c r="C25" s="82" t="s">
        <v>1689</v>
      </c>
      <c r="D25" s="83" t="s">
        <v>308</v>
      </c>
      <c r="E25" s="84" t="s">
        <v>336</v>
      </c>
      <c r="F25" s="84">
        <v>46613</v>
      </c>
      <c r="G25" s="50">
        <v>173056</v>
      </c>
      <c r="H25" s="50" t="s">
        <v>1824</v>
      </c>
      <c r="I25" s="50">
        <v>416</v>
      </c>
      <c r="J25" s="50">
        <v>416</v>
      </c>
      <c r="K25" s="50">
        <v>1</v>
      </c>
      <c r="L25" s="50">
        <f t="shared" si="0"/>
        <v>0</v>
      </c>
      <c r="M25" s="50">
        <f t="shared" si="1"/>
        <v>1</v>
      </c>
      <c r="N25" s="50">
        <f t="shared" si="2"/>
        <v>0</v>
      </c>
      <c r="O25" s="50">
        <v>0</v>
      </c>
      <c r="P25" s="50">
        <v>1</v>
      </c>
      <c r="Q25" s="50">
        <v>2773.9079999999999</v>
      </c>
      <c r="R25" s="50">
        <v>52.744759999999999</v>
      </c>
      <c r="S25" s="50">
        <v>0</v>
      </c>
      <c r="T25" s="50">
        <v>0</v>
      </c>
      <c r="U25" s="50">
        <v>0</v>
      </c>
      <c r="V25" s="50">
        <v>1</v>
      </c>
      <c r="W25" s="50">
        <v>0</v>
      </c>
      <c r="X25" s="50">
        <v>0</v>
      </c>
      <c r="Y25" s="50">
        <v>0</v>
      </c>
      <c r="Z25" s="50">
        <v>0</v>
      </c>
      <c r="AA25" s="50">
        <v>0</v>
      </c>
      <c r="AB25" s="50">
        <v>0</v>
      </c>
      <c r="AC25" s="50">
        <v>0</v>
      </c>
      <c r="AD25" s="50">
        <v>0</v>
      </c>
      <c r="AE25" s="50">
        <v>0</v>
      </c>
      <c r="AF25" s="50">
        <v>0</v>
      </c>
      <c r="AG25" s="50">
        <v>0</v>
      </c>
      <c r="AH25" s="50">
        <v>0</v>
      </c>
      <c r="AI25" s="50">
        <v>1</v>
      </c>
      <c r="AJ25" s="50">
        <v>0</v>
      </c>
      <c r="AK25" s="50">
        <v>0</v>
      </c>
      <c r="AL25" s="50">
        <v>0</v>
      </c>
      <c r="AM25" s="50">
        <v>0</v>
      </c>
      <c r="AN25" s="50">
        <v>0</v>
      </c>
      <c r="AO25" s="50">
        <v>0</v>
      </c>
      <c r="AP25" s="50">
        <v>0</v>
      </c>
      <c r="AQ25" s="50">
        <v>0</v>
      </c>
      <c r="AR25" s="50">
        <v>0</v>
      </c>
      <c r="AS25" s="50">
        <v>0</v>
      </c>
      <c r="AT25" s="50">
        <v>0</v>
      </c>
      <c r="AU25" s="50">
        <v>0</v>
      </c>
      <c r="AV25" s="85">
        <v>3</v>
      </c>
      <c r="AW25" s="85">
        <v>3</v>
      </c>
      <c r="AX25" s="85">
        <v>1</v>
      </c>
      <c r="AY25" s="85">
        <v>16</v>
      </c>
      <c r="AZ25" s="85">
        <v>16</v>
      </c>
      <c r="BA25" s="85">
        <v>1</v>
      </c>
      <c r="BB25" s="86">
        <v>3</v>
      </c>
      <c r="BC25" s="86">
        <v>3</v>
      </c>
      <c r="BD25" s="86">
        <v>1</v>
      </c>
      <c r="BE25" s="87">
        <f t="shared" si="3"/>
        <v>1</v>
      </c>
      <c r="BF25" s="88">
        <v>0</v>
      </c>
      <c r="BG25" s="88">
        <v>0</v>
      </c>
      <c r="BH25" s="88">
        <v>0</v>
      </c>
      <c r="BI25" s="88">
        <v>0</v>
      </c>
      <c r="BJ25" s="88">
        <v>1</v>
      </c>
    </row>
    <row r="26" spans="1:62" ht="15">
      <c r="A26" s="81" t="s">
        <v>3018</v>
      </c>
      <c r="B26" s="50" t="s">
        <v>2295</v>
      </c>
      <c r="C26" s="82" t="s">
        <v>1690</v>
      </c>
      <c r="D26" s="83" t="s">
        <v>308</v>
      </c>
      <c r="E26" s="84" t="s">
        <v>336</v>
      </c>
      <c r="F26" s="84">
        <v>38927</v>
      </c>
      <c r="G26" s="50">
        <v>173056</v>
      </c>
      <c r="H26" s="50" t="s">
        <v>1824</v>
      </c>
      <c r="I26" s="50">
        <v>416</v>
      </c>
      <c r="J26" s="50">
        <v>416</v>
      </c>
      <c r="K26" s="50">
        <v>1</v>
      </c>
      <c r="L26" s="50">
        <f t="shared" si="0"/>
        <v>0</v>
      </c>
      <c r="M26" s="50">
        <f t="shared" si="1"/>
        <v>1</v>
      </c>
      <c r="N26" s="50">
        <f t="shared" si="2"/>
        <v>0</v>
      </c>
      <c r="O26" s="50">
        <v>0</v>
      </c>
      <c r="P26" s="50">
        <v>1</v>
      </c>
      <c r="Q26" s="50">
        <v>1545.664</v>
      </c>
      <c r="R26" s="50">
        <v>45.052430000000001</v>
      </c>
      <c r="S26" s="50">
        <v>0</v>
      </c>
      <c r="T26" s="50">
        <v>0</v>
      </c>
      <c r="U26" s="50">
        <v>0</v>
      </c>
      <c r="V26" s="50">
        <v>1</v>
      </c>
      <c r="W26" s="50">
        <v>0</v>
      </c>
      <c r="X26" s="50">
        <v>0</v>
      </c>
      <c r="Y26" s="50">
        <v>0</v>
      </c>
      <c r="Z26" s="50">
        <v>0</v>
      </c>
      <c r="AA26" s="50">
        <v>0</v>
      </c>
      <c r="AB26" s="50">
        <v>0</v>
      </c>
      <c r="AC26" s="50">
        <v>0</v>
      </c>
      <c r="AD26" s="50">
        <v>0</v>
      </c>
      <c r="AE26" s="50">
        <v>0</v>
      </c>
      <c r="AF26" s="50">
        <v>0</v>
      </c>
      <c r="AG26" s="50">
        <v>0</v>
      </c>
      <c r="AH26" s="50">
        <v>0</v>
      </c>
      <c r="AI26" s="50">
        <v>1</v>
      </c>
      <c r="AJ26" s="50">
        <v>0</v>
      </c>
      <c r="AK26" s="50">
        <v>0</v>
      </c>
      <c r="AL26" s="50">
        <v>0</v>
      </c>
      <c r="AM26" s="50">
        <v>0</v>
      </c>
      <c r="AN26" s="50">
        <v>0</v>
      </c>
      <c r="AO26" s="50">
        <v>0</v>
      </c>
      <c r="AP26" s="50">
        <v>0</v>
      </c>
      <c r="AQ26" s="50">
        <v>0</v>
      </c>
      <c r="AR26" s="50">
        <v>0</v>
      </c>
      <c r="AS26" s="50">
        <v>0</v>
      </c>
      <c r="AT26" s="50">
        <v>0</v>
      </c>
      <c r="AU26" s="50">
        <v>0</v>
      </c>
      <c r="AV26" s="85">
        <v>3</v>
      </c>
      <c r="AW26" s="85">
        <v>3</v>
      </c>
      <c r="AX26" s="85">
        <v>1</v>
      </c>
      <c r="AY26" s="85">
        <v>16</v>
      </c>
      <c r="AZ26" s="85">
        <v>16</v>
      </c>
      <c r="BA26" s="85">
        <v>1</v>
      </c>
      <c r="BB26" s="86">
        <v>3</v>
      </c>
      <c r="BC26" s="86">
        <v>3</v>
      </c>
      <c r="BD26" s="86">
        <v>1</v>
      </c>
      <c r="BE26" s="87">
        <f t="shared" si="3"/>
        <v>1</v>
      </c>
      <c r="BF26" s="88">
        <v>0</v>
      </c>
      <c r="BG26" s="88">
        <v>0</v>
      </c>
      <c r="BH26" s="88">
        <v>0</v>
      </c>
      <c r="BI26" s="88">
        <v>0</v>
      </c>
      <c r="BJ26" s="88">
        <v>1</v>
      </c>
    </row>
    <row r="27" spans="1:62" ht="15">
      <c r="A27" s="81" t="s">
        <v>3019</v>
      </c>
      <c r="B27" s="50" t="s">
        <v>1933</v>
      </c>
      <c r="C27" s="82" t="s">
        <v>1618</v>
      </c>
      <c r="D27" s="83" t="s">
        <v>55</v>
      </c>
      <c r="E27" s="84"/>
      <c r="F27" s="84">
        <v>27806</v>
      </c>
      <c r="G27" s="50">
        <v>173056</v>
      </c>
      <c r="H27" s="50" t="s">
        <v>1824</v>
      </c>
      <c r="I27" s="50">
        <v>416</v>
      </c>
      <c r="J27" s="50">
        <v>416</v>
      </c>
      <c r="K27" s="50">
        <v>1</v>
      </c>
      <c r="L27" s="50">
        <f t="shared" si="0"/>
        <v>0</v>
      </c>
      <c r="M27" s="50">
        <f t="shared" si="1"/>
        <v>1</v>
      </c>
      <c r="N27" s="50">
        <f t="shared" si="2"/>
        <v>0</v>
      </c>
      <c r="O27" s="50">
        <v>0</v>
      </c>
      <c r="P27" s="50">
        <v>1</v>
      </c>
      <c r="Q27" s="50">
        <v>724.74789999999996</v>
      </c>
      <c r="R27" s="50">
        <v>74.253950000000003</v>
      </c>
      <c r="S27" s="50">
        <v>0</v>
      </c>
      <c r="T27" s="50">
        <v>1</v>
      </c>
      <c r="U27" s="50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0</v>
      </c>
      <c r="AB27" s="50">
        <v>0</v>
      </c>
      <c r="AC27" s="50">
        <v>0</v>
      </c>
      <c r="AD27" s="50">
        <v>0</v>
      </c>
      <c r="AE27" s="50">
        <v>0</v>
      </c>
      <c r="AF27" s="50">
        <v>0</v>
      </c>
      <c r="AG27" s="50">
        <v>0</v>
      </c>
      <c r="AH27" s="50">
        <v>0</v>
      </c>
      <c r="AI27" s="50">
        <v>0</v>
      </c>
      <c r="AJ27" s="50">
        <v>0</v>
      </c>
      <c r="AK27" s="50">
        <v>0</v>
      </c>
      <c r="AL27" s="50">
        <v>0</v>
      </c>
      <c r="AM27" s="50">
        <v>0</v>
      </c>
      <c r="AN27" s="50">
        <v>0</v>
      </c>
      <c r="AO27" s="50">
        <v>0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85">
        <v>1</v>
      </c>
      <c r="AW27" s="85">
        <v>1</v>
      </c>
      <c r="AX27" s="85">
        <v>1</v>
      </c>
      <c r="AY27" s="85">
        <v>1</v>
      </c>
      <c r="AZ27" s="85">
        <v>1</v>
      </c>
      <c r="BA27" s="85">
        <v>1</v>
      </c>
      <c r="BB27" s="86">
        <v>1</v>
      </c>
      <c r="BC27" s="86">
        <v>1</v>
      </c>
      <c r="BD27" s="86">
        <v>1</v>
      </c>
      <c r="BE27" s="87">
        <f t="shared" si="3"/>
        <v>1</v>
      </c>
      <c r="BF27" s="88">
        <v>0</v>
      </c>
      <c r="BG27" s="88">
        <v>0</v>
      </c>
      <c r="BH27" s="88">
        <v>0</v>
      </c>
      <c r="BI27" s="88">
        <v>0</v>
      </c>
      <c r="BJ27" s="88">
        <v>1</v>
      </c>
    </row>
    <row r="28" spans="1:62" ht="15">
      <c r="A28" s="81" t="s">
        <v>3020</v>
      </c>
      <c r="B28" s="50" t="s">
        <v>2044</v>
      </c>
      <c r="C28" s="82" t="s">
        <v>1638</v>
      </c>
      <c r="D28" s="83" t="s">
        <v>144</v>
      </c>
      <c r="E28" s="84" t="s">
        <v>145</v>
      </c>
      <c r="F28" s="84">
        <v>21306</v>
      </c>
      <c r="G28" s="50">
        <v>173056</v>
      </c>
      <c r="H28" s="50" t="s">
        <v>1824</v>
      </c>
      <c r="I28" s="50">
        <v>416</v>
      </c>
      <c r="J28" s="50">
        <v>416</v>
      </c>
      <c r="K28" s="50">
        <v>1</v>
      </c>
      <c r="L28" s="50">
        <f t="shared" si="0"/>
        <v>0</v>
      </c>
      <c r="M28" s="50">
        <f t="shared" si="1"/>
        <v>1</v>
      </c>
      <c r="N28" s="50">
        <f t="shared" si="2"/>
        <v>0</v>
      </c>
      <c r="O28" s="50">
        <v>0</v>
      </c>
      <c r="P28" s="50">
        <v>1</v>
      </c>
      <c r="Q28" s="50">
        <v>448.75959999999998</v>
      </c>
      <c r="R28" s="50">
        <v>77.57826</v>
      </c>
      <c r="S28" s="50">
        <v>0</v>
      </c>
      <c r="T28" s="50">
        <v>0</v>
      </c>
      <c r="U28" s="50">
        <v>1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0</v>
      </c>
      <c r="AB28" s="50">
        <v>0</v>
      </c>
      <c r="AC28" s="50">
        <v>0</v>
      </c>
      <c r="AD28" s="50">
        <v>1</v>
      </c>
      <c r="AE28" s="50">
        <v>0</v>
      </c>
      <c r="AF28" s="50">
        <v>0</v>
      </c>
      <c r="AG28" s="50">
        <v>0</v>
      </c>
      <c r="AH28" s="50">
        <v>0</v>
      </c>
      <c r="AI28" s="50">
        <v>0</v>
      </c>
      <c r="AJ28" s="50">
        <v>0</v>
      </c>
      <c r="AK28" s="50">
        <v>0</v>
      </c>
      <c r="AL28" s="50">
        <v>0</v>
      </c>
      <c r="AM28" s="50">
        <v>0</v>
      </c>
      <c r="AN28" s="50">
        <v>0</v>
      </c>
      <c r="AO28" s="50">
        <v>0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85">
        <v>2</v>
      </c>
      <c r="AW28" s="85">
        <v>3</v>
      </c>
      <c r="AX28" s="85">
        <v>0</v>
      </c>
      <c r="AY28" s="85">
        <v>11</v>
      </c>
      <c r="AZ28" s="85">
        <v>16</v>
      </c>
      <c r="BA28" s="85">
        <v>0</v>
      </c>
      <c r="BB28" s="86">
        <v>2</v>
      </c>
      <c r="BC28" s="86">
        <v>2</v>
      </c>
      <c r="BD28" s="86">
        <v>1</v>
      </c>
      <c r="BE28" s="87">
        <f t="shared" si="3"/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1</v>
      </c>
    </row>
    <row r="29" spans="1:62" ht="15">
      <c r="A29" s="81" t="s">
        <v>3021</v>
      </c>
      <c r="B29" s="50" t="s">
        <v>2298</v>
      </c>
      <c r="C29" s="82" t="s">
        <v>1691</v>
      </c>
      <c r="D29" s="83" t="s">
        <v>308</v>
      </c>
      <c r="E29" s="84" t="s">
        <v>336</v>
      </c>
      <c r="F29" s="84">
        <v>26359</v>
      </c>
      <c r="G29" s="50">
        <v>173056</v>
      </c>
      <c r="H29" s="50" t="s">
        <v>1824</v>
      </c>
      <c r="I29" s="50">
        <v>416</v>
      </c>
      <c r="J29" s="50">
        <v>416</v>
      </c>
      <c r="K29" s="50">
        <v>1</v>
      </c>
      <c r="L29" s="50">
        <f t="shared" si="0"/>
        <v>0</v>
      </c>
      <c r="M29" s="50">
        <f t="shared" si="1"/>
        <v>1</v>
      </c>
      <c r="N29" s="50">
        <f t="shared" si="2"/>
        <v>0</v>
      </c>
      <c r="O29" s="50">
        <v>0</v>
      </c>
      <c r="P29" s="50">
        <v>1</v>
      </c>
      <c r="Q29" s="50">
        <v>621.41039999999998</v>
      </c>
      <c r="R29" s="50">
        <v>87.578980000000001</v>
      </c>
      <c r="S29" s="50">
        <v>0</v>
      </c>
      <c r="T29" s="50">
        <v>0</v>
      </c>
      <c r="U29" s="50">
        <v>0</v>
      </c>
      <c r="V29" s="50">
        <v>1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0</v>
      </c>
      <c r="AF29" s="50">
        <v>0</v>
      </c>
      <c r="AG29" s="50">
        <v>0</v>
      </c>
      <c r="AH29" s="50">
        <v>0</v>
      </c>
      <c r="AI29" s="50">
        <v>1</v>
      </c>
      <c r="AJ29" s="50">
        <v>0</v>
      </c>
      <c r="AK29" s="50">
        <v>0</v>
      </c>
      <c r="AL29" s="50">
        <v>0</v>
      </c>
      <c r="AM29" s="50">
        <v>0</v>
      </c>
      <c r="AN29" s="50">
        <v>0</v>
      </c>
      <c r="AO29" s="50">
        <v>0</v>
      </c>
      <c r="AP29" s="50">
        <v>0</v>
      </c>
      <c r="AQ29" s="50">
        <v>0</v>
      </c>
      <c r="AR29" s="50">
        <v>0</v>
      </c>
      <c r="AS29" s="50">
        <v>0</v>
      </c>
      <c r="AT29" s="50">
        <v>0</v>
      </c>
      <c r="AU29" s="50">
        <v>0</v>
      </c>
      <c r="AV29" s="85">
        <v>3</v>
      </c>
      <c r="AW29" s="85">
        <v>3</v>
      </c>
      <c r="AX29" s="85">
        <v>1</v>
      </c>
      <c r="AY29" s="85">
        <v>16</v>
      </c>
      <c r="AZ29" s="85">
        <v>16</v>
      </c>
      <c r="BA29" s="85">
        <v>1</v>
      </c>
      <c r="BB29" s="86">
        <v>3</v>
      </c>
      <c r="BC29" s="86">
        <v>3</v>
      </c>
      <c r="BD29" s="86">
        <v>1</v>
      </c>
      <c r="BE29" s="87">
        <f t="shared" si="3"/>
        <v>1</v>
      </c>
      <c r="BF29" s="88">
        <v>0</v>
      </c>
      <c r="BG29" s="88">
        <v>1</v>
      </c>
      <c r="BH29" s="88">
        <v>0</v>
      </c>
      <c r="BI29" s="88">
        <v>0</v>
      </c>
      <c r="BJ29" s="88">
        <v>1</v>
      </c>
    </row>
    <row r="30" spans="1:62" ht="15">
      <c r="A30" s="81" t="s">
        <v>3022</v>
      </c>
      <c r="B30" s="50" t="s">
        <v>2301</v>
      </c>
      <c r="C30" s="82" t="s">
        <v>1692</v>
      </c>
      <c r="D30" s="83" t="s">
        <v>308</v>
      </c>
      <c r="E30" s="84" t="s">
        <v>336</v>
      </c>
      <c r="F30" s="84">
        <v>27352</v>
      </c>
      <c r="G30" s="50">
        <v>173056</v>
      </c>
      <c r="H30" s="50" t="s">
        <v>1824</v>
      </c>
      <c r="I30" s="50">
        <v>416</v>
      </c>
      <c r="J30" s="50">
        <v>416</v>
      </c>
      <c r="K30" s="50">
        <v>1</v>
      </c>
      <c r="L30" s="50">
        <f t="shared" si="0"/>
        <v>0</v>
      </c>
      <c r="M30" s="50">
        <f t="shared" si="1"/>
        <v>1</v>
      </c>
      <c r="N30" s="50">
        <f t="shared" si="2"/>
        <v>0</v>
      </c>
      <c r="O30" s="50">
        <v>0</v>
      </c>
      <c r="P30" s="50">
        <v>1</v>
      </c>
      <c r="Q30" s="50">
        <v>552.75360000000001</v>
      </c>
      <c r="R30" s="50">
        <v>63.257469999999998</v>
      </c>
      <c r="S30" s="50">
        <v>0</v>
      </c>
      <c r="T30" s="50">
        <v>0</v>
      </c>
      <c r="U30" s="50">
        <v>0</v>
      </c>
      <c r="V30" s="50">
        <v>1</v>
      </c>
      <c r="W30" s="50">
        <v>0</v>
      </c>
      <c r="X30" s="50">
        <v>0</v>
      </c>
      <c r="Y30" s="50">
        <v>0</v>
      </c>
      <c r="Z30" s="50">
        <v>0</v>
      </c>
      <c r="AA30" s="50">
        <v>0</v>
      </c>
      <c r="AB30" s="50">
        <v>0</v>
      </c>
      <c r="AC30" s="50">
        <v>0</v>
      </c>
      <c r="AD30" s="50">
        <v>0</v>
      </c>
      <c r="AE30" s="50">
        <v>0</v>
      </c>
      <c r="AF30" s="50">
        <v>0</v>
      </c>
      <c r="AG30" s="50">
        <v>0</v>
      </c>
      <c r="AH30" s="50">
        <v>0</v>
      </c>
      <c r="AI30" s="50">
        <v>1</v>
      </c>
      <c r="AJ30" s="50">
        <v>0</v>
      </c>
      <c r="AK30" s="50">
        <v>0</v>
      </c>
      <c r="AL30" s="50">
        <v>0</v>
      </c>
      <c r="AM30" s="50">
        <v>0</v>
      </c>
      <c r="AN30" s="50">
        <v>0</v>
      </c>
      <c r="AO30" s="50">
        <v>0</v>
      </c>
      <c r="AP30" s="50">
        <v>0</v>
      </c>
      <c r="AQ30" s="50">
        <v>0</v>
      </c>
      <c r="AR30" s="50">
        <v>0</v>
      </c>
      <c r="AS30" s="50">
        <v>0</v>
      </c>
      <c r="AT30" s="50">
        <v>0</v>
      </c>
      <c r="AU30" s="50">
        <v>0</v>
      </c>
      <c r="AV30" s="85">
        <v>3</v>
      </c>
      <c r="AW30" s="85">
        <v>3</v>
      </c>
      <c r="AX30" s="85">
        <v>1</v>
      </c>
      <c r="AY30" s="85">
        <v>16</v>
      </c>
      <c r="AZ30" s="85">
        <v>16</v>
      </c>
      <c r="BA30" s="85">
        <v>1</v>
      </c>
      <c r="BB30" s="86">
        <v>3</v>
      </c>
      <c r="BC30" s="86">
        <v>3</v>
      </c>
      <c r="BD30" s="86">
        <v>1</v>
      </c>
      <c r="BE30" s="87">
        <f t="shared" si="3"/>
        <v>1</v>
      </c>
      <c r="BF30" s="88">
        <v>0</v>
      </c>
      <c r="BG30" s="88">
        <v>0</v>
      </c>
      <c r="BH30" s="88">
        <v>0</v>
      </c>
      <c r="BI30" s="88">
        <v>0</v>
      </c>
      <c r="BJ30" s="88">
        <v>1</v>
      </c>
    </row>
    <row r="31" spans="1:62" ht="15">
      <c r="A31" s="81" t="s">
        <v>3023</v>
      </c>
      <c r="B31" s="50" t="s">
        <v>2052</v>
      </c>
      <c r="C31" s="82" t="s">
        <v>1639</v>
      </c>
      <c r="D31" s="83" t="s">
        <v>144</v>
      </c>
      <c r="E31" s="84" t="s">
        <v>145</v>
      </c>
      <c r="F31" s="84">
        <v>46827</v>
      </c>
      <c r="G31" s="50">
        <v>173056</v>
      </c>
      <c r="H31" s="50" t="s">
        <v>1824</v>
      </c>
      <c r="I31" s="50">
        <v>416</v>
      </c>
      <c r="J31" s="50">
        <v>416</v>
      </c>
      <c r="K31" s="50">
        <v>1</v>
      </c>
      <c r="L31" s="50">
        <f t="shared" si="0"/>
        <v>0</v>
      </c>
      <c r="M31" s="50">
        <f t="shared" si="1"/>
        <v>1</v>
      </c>
      <c r="N31" s="50">
        <f t="shared" si="2"/>
        <v>0</v>
      </c>
      <c r="O31" s="50">
        <v>0</v>
      </c>
      <c r="P31" s="50">
        <v>1</v>
      </c>
      <c r="Q31" s="50">
        <v>3117.56</v>
      </c>
      <c r="R31" s="50">
        <v>58.770589999999999</v>
      </c>
      <c r="S31" s="50">
        <v>0</v>
      </c>
      <c r="T31" s="50">
        <v>0</v>
      </c>
      <c r="U31" s="50">
        <v>1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0</v>
      </c>
      <c r="AB31" s="50">
        <v>0</v>
      </c>
      <c r="AC31" s="50">
        <v>0</v>
      </c>
      <c r="AD31" s="50">
        <v>1</v>
      </c>
      <c r="AE31" s="50">
        <v>0</v>
      </c>
      <c r="AF31" s="50">
        <v>0</v>
      </c>
      <c r="AG31" s="50">
        <v>0</v>
      </c>
      <c r="AH31" s="50">
        <v>0</v>
      </c>
      <c r="AI31" s="50">
        <v>0</v>
      </c>
      <c r="AJ31" s="50">
        <v>0</v>
      </c>
      <c r="AK31" s="50">
        <v>0</v>
      </c>
      <c r="AL31" s="50">
        <v>0</v>
      </c>
      <c r="AM31" s="50">
        <v>0</v>
      </c>
      <c r="AN31" s="50">
        <v>0</v>
      </c>
      <c r="AO31" s="50">
        <v>0</v>
      </c>
      <c r="AP31" s="50">
        <v>0</v>
      </c>
      <c r="AQ31" s="50">
        <v>0</v>
      </c>
      <c r="AR31" s="50">
        <v>0</v>
      </c>
      <c r="AS31" s="50">
        <v>0</v>
      </c>
      <c r="AT31" s="50">
        <v>0</v>
      </c>
      <c r="AU31" s="50">
        <v>0</v>
      </c>
      <c r="AV31" s="85">
        <v>2</v>
      </c>
      <c r="AW31" s="85">
        <v>2</v>
      </c>
      <c r="AX31" s="85">
        <v>1</v>
      </c>
      <c r="AY31" s="85">
        <v>12</v>
      </c>
      <c r="AZ31" s="85">
        <v>11</v>
      </c>
      <c r="BA31" s="85">
        <v>0</v>
      </c>
      <c r="BB31" s="86">
        <v>2</v>
      </c>
      <c r="BC31" s="86">
        <v>2</v>
      </c>
      <c r="BD31" s="86">
        <v>1</v>
      </c>
      <c r="BE31" s="87">
        <f t="shared" si="3"/>
        <v>1</v>
      </c>
      <c r="BF31" s="88">
        <v>0</v>
      </c>
      <c r="BG31" s="88">
        <v>0</v>
      </c>
      <c r="BH31" s="88">
        <v>0</v>
      </c>
      <c r="BI31" s="88">
        <v>0</v>
      </c>
      <c r="BJ31" s="88">
        <v>1</v>
      </c>
    </row>
    <row r="32" spans="1:62" ht="15">
      <c r="A32" s="81" t="s">
        <v>3024</v>
      </c>
      <c r="B32" s="50" t="s">
        <v>1943</v>
      </c>
      <c r="C32" s="82" t="s">
        <v>1619</v>
      </c>
      <c r="D32" s="83" t="s">
        <v>55</v>
      </c>
      <c r="E32" s="84"/>
      <c r="F32" s="84">
        <v>26097</v>
      </c>
      <c r="G32" s="50">
        <v>173056</v>
      </c>
      <c r="H32" s="50" t="s">
        <v>1824</v>
      </c>
      <c r="I32" s="50">
        <v>416</v>
      </c>
      <c r="J32" s="50">
        <v>416</v>
      </c>
      <c r="K32" s="50">
        <v>1</v>
      </c>
      <c r="L32" s="50">
        <f t="shared" si="0"/>
        <v>0</v>
      </c>
      <c r="M32" s="50">
        <f t="shared" si="1"/>
        <v>1</v>
      </c>
      <c r="N32" s="50">
        <f t="shared" si="2"/>
        <v>0</v>
      </c>
      <c r="O32" s="50">
        <v>0</v>
      </c>
      <c r="P32" s="50">
        <v>1</v>
      </c>
      <c r="Q32" s="50">
        <v>993.56050000000005</v>
      </c>
      <c r="R32" s="50">
        <v>78.775970000000001</v>
      </c>
      <c r="S32" s="50">
        <v>0</v>
      </c>
      <c r="T32" s="50">
        <v>1</v>
      </c>
      <c r="U32" s="50">
        <v>0</v>
      </c>
      <c r="V32" s="50">
        <v>0</v>
      </c>
      <c r="W32" s="50">
        <v>0</v>
      </c>
      <c r="X32" s="50">
        <v>0</v>
      </c>
      <c r="Y32" s="50">
        <v>0</v>
      </c>
      <c r="Z32" s="50">
        <v>0</v>
      </c>
      <c r="AA32" s="50">
        <v>0</v>
      </c>
      <c r="AB32" s="50">
        <v>0</v>
      </c>
      <c r="AC32" s="50">
        <v>0</v>
      </c>
      <c r="AD32" s="50">
        <v>0</v>
      </c>
      <c r="AE32" s="50">
        <v>0</v>
      </c>
      <c r="AF32" s="50">
        <v>0</v>
      </c>
      <c r="AG32" s="50">
        <v>0</v>
      </c>
      <c r="AH32" s="50">
        <v>0</v>
      </c>
      <c r="AI32" s="50">
        <v>0</v>
      </c>
      <c r="AJ32" s="50">
        <v>0</v>
      </c>
      <c r="AK32" s="50">
        <v>0</v>
      </c>
      <c r="AL32" s="50">
        <v>0</v>
      </c>
      <c r="AM32" s="50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v>0</v>
      </c>
      <c r="AT32" s="50">
        <v>0</v>
      </c>
      <c r="AU32" s="50">
        <v>0</v>
      </c>
      <c r="AV32" s="85">
        <v>1</v>
      </c>
      <c r="AW32" s="85">
        <v>1</v>
      </c>
      <c r="AX32" s="85">
        <v>1</v>
      </c>
      <c r="AY32" s="85">
        <v>1</v>
      </c>
      <c r="AZ32" s="85">
        <v>1</v>
      </c>
      <c r="BA32" s="85">
        <v>1</v>
      </c>
      <c r="BB32" s="86">
        <v>1</v>
      </c>
      <c r="BC32" s="86">
        <v>1</v>
      </c>
      <c r="BD32" s="86">
        <v>1</v>
      </c>
      <c r="BE32" s="87">
        <f t="shared" si="3"/>
        <v>1</v>
      </c>
      <c r="BF32" s="88">
        <v>0</v>
      </c>
      <c r="BG32" s="88">
        <v>0</v>
      </c>
      <c r="BH32" s="88">
        <v>0</v>
      </c>
      <c r="BI32" s="88">
        <v>0</v>
      </c>
      <c r="BJ32" s="88">
        <v>1</v>
      </c>
    </row>
    <row r="33" spans="1:62" ht="15">
      <c r="A33" s="81" t="s">
        <v>3025</v>
      </c>
      <c r="B33" s="50" t="s">
        <v>2055</v>
      </c>
      <c r="C33" s="82" t="s">
        <v>1640</v>
      </c>
      <c r="D33" s="83" t="s">
        <v>144</v>
      </c>
      <c r="E33" s="84" t="s">
        <v>145</v>
      </c>
      <c r="F33" s="84">
        <v>36759</v>
      </c>
      <c r="G33" s="50">
        <v>173056</v>
      </c>
      <c r="H33" s="50" t="s">
        <v>1824</v>
      </c>
      <c r="I33" s="50">
        <v>416</v>
      </c>
      <c r="J33" s="50">
        <v>416</v>
      </c>
      <c r="K33" s="50">
        <v>1</v>
      </c>
      <c r="L33" s="50">
        <f t="shared" si="0"/>
        <v>0</v>
      </c>
      <c r="M33" s="50">
        <f t="shared" si="1"/>
        <v>1</v>
      </c>
      <c r="N33" s="50">
        <f t="shared" si="2"/>
        <v>0</v>
      </c>
      <c r="O33" s="50">
        <v>0</v>
      </c>
      <c r="P33" s="50">
        <v>1</v>
      </c>
      <c r="Q33" s="50">
        <v>1711.288</v>
      </c>
      <c r="R33" s="50">
        <v>60.201689999999999</v>
      </c>
      <c r="S33" s="50">
        <v>0</v>
      </c>
      <c r="T33" s="50">
        <v>0</v>
      </c>
      <c r="U33" s="50">
        <v>1</v>
      </c>
      <c r="V33" s="50">
        <v>0</v>
      </c>
      <c r="W33" s="50">
        <v>0</v>
      </c>
      <c r="X33" s="50">
        <v>0</v>
      </c>
      <c r="Y33" s="50">
        <v>0</v>
      </c>
      <c r="Z33" s="50">
        <v>0</v>
      </c>
      <c r="AA33" s="50">
        <v>0</v>
      </c>
      <c r="AB33" s="50">
        <v>0</v>
      </c>
      <c r="AC33" s="50">
        <v>0</v>
      </c>
      <c r="AD33" s="50">
        <v>1</v>
      </c>
      <c r="AE33" s="50">
        <v>0</v>
      </c>
      <c r="AF33" s="50">
        <v>0</v>
      </c>
      <c r="AG33" s="50">
        <v>0</v>
      </c>
      <c r="AH33" s="50">
        <v>0</v>
      </c>
      <c r="AI33" s="50">
        <v>0</v>
      </c>
      <c r="AJ33" s="50">
        <v>0</v>
      </c>
      <c r="AK33" s="50">
        <v>0</v>
      </c>
      <c r="AL33" s="50">
        <v>0</v>
      </c>
      <c r="AM33" s="50">
        <v>0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</v>
      </c>
      <c r="AT33" s="50">
        <v>0</v>
      </c>
      <c r="AU33" s="50">
        <v>0</v>
      </c>
      <c r="AV33" s="85">
        <v>2</v>
      </c>
      <c r="AW33" s="85">
        <v>2</v>
      </c>
      <c r="AX33" s="85">
        <v>1</v>
      </c>
      <c r="AY33" s="85">
        <v>11</v>
      </c>
      <c r="AZ33" s="85">
        <v>11</v>
      </c>
      <c r="BA33" s="85">
        <v>1</v>
      </c>
      <c r="BB33" s="86">
        <v>2</v>
      </c>
      <c r="BC33" s="86">
        <v>2</v>
      </c>
      <c r="BD33" s="86">
        <v>1</v>
      </c>
      <c r="BE33" s="87">
        <f t="shared" si="3"/>
        <v>1</v>
      </c>
      <c r="BF33" s="88">
        <v>0</v>
      </c>
      <c r="BG33" s="88">
        <v>0</v>
      </c>
      <c r="BH33" s="88">
        <v>0</v>
      </c>
      <c r="BI33" s="88">
        <v>0</v>
      </c>
      <c r="BJ33" s="88">
        <v>1</v>
      </c>
    </row>
    <row r="34" spans="1:62" ht="15">
      <c r="A34" s="81" t="s">
        <v>3026</v>
      </c>
      <c r="B34" s="50" t="s">
        <v>1947</v>
      </c>
      <c r="C34" s="82" t="s">
        <v>1620</v>
      </c>
      <c r="D34" s="83" t="s">
        <v>55</v>
      </c>
      <c r="E34" s="84"/>
      <c r="F34" s="84">
        <v>51473</v>
      </c>
      <c r="G34" s="50">
        <v>173056</v>
      </c>
      <c r="H34" s="50" t="s">
        <v>1824</v>
      </c>
      <c r="I34" s="50">
        <v>416</v>
      </c>
      <c r="J34" s="50">
        <v>416</v>
      </c>
      <c r="K34" s="50">
        <v>1</v>
      </c>
      <c r="L34" s="50">
        <f t="shared" si="0"/>
        <v>0</v>
      </c>
      <c r="M34" s="50">
        <f t="shared" si="1"/>
        <v>1</v>
      </c>
      <c r="N34" s="50">
        <f t="shared" si="2"/>
        <v>0</v>
      </c>
      <c r="O34" s="50">
        <v>0</v>
      </c>
      <c r="P34" s="50">
        <v>1</v>
      </c>
      <c r="Q34" s="50">
        <v>4286.4520000000002</v>
      </c>
      <c r="R34" s="50">
        <v>61.13693</v>
      </c>
      <c r="S34" s="50">
        <v>0</v>
      </c>
      <c r="T34" s="50">
        <v>1</v>
      </c>
      <c r="U34" s="50">
        <v>0</v>
      </c>
      <c r="V34" s="50">
        <v>0</v>
      </c>
      <c r="W34" s="50">
        <v>0</v>
      </c>
      <c r="X34" s="50">
        <v>0</v>
      </c>
      <c r="Y34" s="50">
        <v>0</v>
      </c>
      <c r="Z34" s="50">
        <v>0</v>
      </c>
      <c r="AA34" s="50">
        <v>0</v>
      </c>
      <c r="AB34" s="50">
        <v>0</v>
      </c>
      <c r="AC34" s="50">
        <v>0</v>
      </c>
      <c r="AD34" s="50">
        <v>0</v>
      </c>
      <c r="AE34" s="50">
        <v>0</v>
      </c>
      <c r="AF34" s="50">
        <v>0</v>
      </c>
      <c r="AG34" s="50">
        <v>0</v>
      </c>
      <c r="AH34" s="50">
        <v>0</v>
      </c>
      <c r="AI34" s="50">
        <v>0</v>
      </c>
      <c r="AJ34" s="50">
        <v>0</v>
      </c>
      <c r="AK34" s="50">
        <v>0</v>
      </c>
      <c r="AL34" s="50">
        <v>0</v>
      </c>
      <c r="AM34" s="50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0</v>
      </c>
      <c r="AT34" s="50">
        <v>0</v>
      </c>
      <c r="AU34" s="50">
        <v>0</v>
      </c>
      <c r="AV34" s="85">
        <v>1</v>
      </c>
      <c r="AW34" s="85">
        <v>1</v>
      </c>
      <c r="AX34" s="85">
        <v>1</v>
      </c>
      <c r="AY34" s="85">
        <v>1</v>
      </c>
      <c r="AZ34" s="85">
        <v>1</v>
      </c>
      <c r="BA34" s="85">
        <v>1</v>
      </c>
      <c r="BB34" s="86">
        <v>1</v>
      </c>
      <c r="BC34" s="86">
        <v>1</v>
      </c>
      <c r="BD34" s="86">
        <v>1</v>
      </c>
      <c r="BE34" s="87">
        <f t="shared" si="3"/>
        <v>1</v>
      </c>
      <c r="BF34" s="88">
        <v>0</v>
      </c>
      <c r="BG34" s="88">
        <v>0</v>
      </c>
      <c r="BH34" s="88">
        <v>0</v>
      </c>
      <c r="BI34" s="88">
        <v>0</v>
      </c>
      <c r="BJ34" s="88">
        <v>1</v>
      </c>
    </row>
    <row r="35" spans="1:62" ht="15">
      <c r="A35" s="81" t="s">
        <v>3027</v>
      </c>
      <c r="B35" s="50" t="s">
        <v>2057</v>
      </c>
      <c r="C35" s="82" t="s">
        <v>1641</v>
      </c>
      <c r="D35" s="83" t="s">
        <v>144</v>
      </c>
      <c r="E35" s="84" t="s">
        <v>145</v>
      </c>
      <c r="F35" s="84">
        <v>27953</v>
      </c>
      <c r="G35" s="50">
        <v>173056</v>
      </c>
      <c r="H35" s="50" t="s">
        <v>1824</v>
      </c>
      <c r="I35" s="50">
        <v>416</v>
      </c>
      <c r="J35" s="50">
        <v>416</v>
      </c>
      <c r="K35" s="50">
        <v>1</v>
      </c>
      <c r="L35" s="50">
        <f t="shared" si="0"/>
        <v>0</v>
      </c>
      <c r="M35" s="50">
        <f t="shared" si="1"/>
        <v>1</v>
      </c>
      <c r="N35" s="50">
        <f t="shared" si="2"/>
        <v>0</v>
      </c>
      <c r="O35" s="50">
        <v>0</v>
      </c>
      <c r="P35" s="50">
        <v>1</v>
      </c>
      <c r="Q35" s="50">
        <v>909.45249999999999</v>
      </c>
      <c r="R35" s="50">
        <v>71.699830000000006</v>
      </c>
      <c r="S35" s="50">
        <v>0</v>
      </c>
      <c r="T35" s="50">
        <v>0</v>
      </c>
      <c r="U35" s="50">
        <v>1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0">
        <v>0</v>
      </c>
      <c r="AC35" s="50">
        <v>0</v>
      </c>
      <c r="AD35" s="50">
        <v>1</v>
      </c>
      <c r="AE35" s="50">
        <v>0</v>
      </c>
      <c r="AF35" s="50">
        <v>0</v>
      </c>
      <c r="AG35" s="50">
        <v>0</v>
      </c>
      <c r="AH35" s="50">
        <v>0</v>
      </c>
      <c r="AI35" s="50">
        <v>0</v>
      </c>
      <c r="AJ35" s="50">
        <v>0</v>
      </c>
      <c r="AK35" s="50">
        <v>0</v>
      </c>
      <c r="AL35" s="50">
        <v>0</v>
      </c>
      <c r="AM35" s="50">
        <v>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85">
        <v>2</v>
      </c>
      <c r="AW35" s="85">
        <v>2</v>
      </c>
      <c r="AX35" s="85">
        <v>1</v>
      </c>
      <c r="AY35" s="85">
        <v>11</v>
      </c>
      <c r="AZ35" s="85">
        <v>11</v>
      </c>
      <c r="BA35" s="85">
        <v>1</v>
      </c>
      <c r="BB35" s="86">
        <v>2</v>
      </c>
      <c r="BC35" s="86">
        <v>2</v>
      </c>
      <c r="BD35" s="86">
        <v>1</v>
      </c>
      <c r="BE35" s="87">
        <f t="shared" si="3"/>
        <v>1</v>
      </c>
      <c r="BF35" s="88">
        <v>0</v>
      </c>
      <c r="BG35" s="88">
        <v>0</v>
      </c>
      <c r="BH35" s="88">
        <v>0</v>
      </c>
      <c r="BI35" s="88">
        <v>0</v>
      </c>
      <c r="BJ35" s="88">
        <v>1</v>
      </c>
    </row>
    <row r="36" spans="1:62" ht="15">
      <c r="A36" s="81" t="s">
        <v>3028</v>
      </c>
      <c r="B36" s="50" t="s">
        <v>2058</v>
      </c>
      <c r="C36" s="82" t="s">
        <v>1642</v>
      </c>
      <c r="D36" s="83" t="s">
        <v>144</v>
      </c>
      <c r="E36" s="84" t="s">
        <v>145</v>
      </c>
      <c r="F36" s="84">
        <v>21633</v>
      </c>
      <c r="G36" s="50">
        <v>173056</v>
      </c>
      <c r="H36" s="50" t="s">
        <v>1824</v>
      </c>
      <c r="I36" s="50">
        <v>416</v>
      </c>
      <c r="J36" s="50">
        <v>416</v>
      </c>
      <c r="K36" s="50">
        <v>1</v>
      </c>
      <c r="L36" s="50">
        <f t="shared" si="0"/>
        <v>0</v>
      </c>
      <c r="M36" s="50">
        <f t="shared" si="1"/>
        <v>1</v>
      </c>
      <c r="N36" s="50">
        <f t="shared" si="2"/>
        <v>0</v>
      </c>
      <c r="O36" s="50">
        <v>0</v>
      </c>
      <c r="P36" s="50">
        <v>1</v>
      </c>
      <c r="Q36" s="50">
        <v>584.25940000000003</v>
      </c>
      <c r="R36" s="50">
        <v>85.340239999999994</v>
      </c>
      <c r="S36" s="50">
        <v>0</v>
      </c>
      <c r="T36" s="50">
        <v>0</v>
      </c>
      <c r="U36" s="50">
        <v>1</v>
      </c>
      <c r="V36" s="50">
        <v>0</v>
      </c>
      <c r="W36" s="50">
        <v>0</v>
      </c>
      <c r="X36" s="50">
        <v>0</v>
      </c>
      <c r="Y36" s="50">
        <v>0</v>
      </c>
      <c r="Z36" s="50">
        <v>0</v>
      </c>
      <c r="AA36" s="50">
        <v>0</v>
      </c>
      <c r="AB36" s="50">
        <v>0</v>
      </c>
      <c r="AC36" s="50">
        <v>0</v>
      </c>
      <c r="AD36" s="50">
        <v>1</v>
      </c>
      <c r="AE36" s="50">
        <v>0</v>
      </c>
      <c r="AF36" s="50">
        <v>0</v>
      </c>
      <c r="AG36" s="50">
        <v>0</v>
      </c>
      <c r="AH36" s="50">
        <v>0</v>
      </c>
      <c r="AI36" s="50">
        <v>0</v>
      </c>
      <c r="AJ36" s="50">
        <v>0</v>
      </c>
      <c r="AK36" s="50">
        <v>0</v>
      </c>
      <c r="AL36" s="50">
        <v>0</v>
      </c>
      <c r="AM36" s="50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85">
        <v>2</v>
      </c>
      <c r="AW36" s="85">
        <v>2</v>
      </c>
      <c r="AX36" s="85">
        <v>1</v>
      </c>
      <c r="AY36" s="85">
        <v>11</v>
      </c>
      <c r="AZ36" s="85">
        <v>11</v>
      </c>
      <c r="BA36" s="85">
        <v>1</v>
      </c>
      <c r="BB36" s="86">
        <v>2</v>
      </c>
      <c r="BC36" s="86">
        <v>2</v>
      </c>
      <c r="BD36" s="86">
        <v>1</v>
      </c>
      <c r="BE36" s="87">
        <f t="shared" si="3"/>
        <v>1</v>
      </c>
      <c r="BF36" s="88">
        <v>0</v>
      </c>
      <c r="BG36" s="88">
        <v>0</v>
      </c>
      <c r="BH36" s="88">
        <v>0</v>
      </c>
      <c r="BI36" s="88">
        <v>0</v>
      </c>
      <c r="BJ36" s="88">
        <v>1</v>
      </c>
    </row>
    <row r="37" spans="1:62" ht="15">
      <c r="A37" s="81" t="s">
        <v>3029</v>
      </c>
      <c r="B37" s="50" t="s">
        <v>2059</v>
      </c>
      <c r="C37" s="82" t="s">
        <v>1643</v>
      </c>
      <c r="D37" s="83" t="s">
        <v>144</v>
      </c>
      <c r="E37" s="84" t="s">
        <v>145</v>
      </c>
      <c r="F37" s="84">
        <v>22448</v>
      </c>
      <c r="G37" s="50">
        <v>173056</v>
      </c>
      <c r="H37" s="50" t="s">
        <v>1824</v>
      </c>
      <c r="I37" s="50">
        <v>416</v>
      </c>
      <c r="J37" s="50">
        <v>416</v>
      </c>
      <c r="K37" s="50">
        <v>1</v>
      </c>
      <c r="L37" s="50">
        <f t="shared" si="0"/>
        <v>0</v>
      </c>
      <c r="M37" s="50">
        <f t="shared" si="1"/>
        <v>1</v>
      </c>
      <c r="N37" s="50">
        <f t="shared" si="2"/>
        <v>0</v>
      </c>
      <c r="O37" s="50">
        <v>0</v>
      </c>
      <c r="P37" s="50">
        <v>1</v>
      </c>
      <c r="Q37" s="50">
        <v>750.34050000000002</v>
      </c>
      <c r="R37" s="50">
        <v>82.326530000000005</v>
      </c>
      <c r="S37" s="50">
        <v>0</v>
      </c>
      <c r="T37" s="50">
        <v>0</v>
      </c>
      <c r="U37" s="50">
        <v>1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0">
        <v>0</v>
      </c>
      <c r="AC37" s="50">
        <v>0</v>
      </c>
      <c r="AD37" s="50">
        <v>1</v>
      </c>
      <c r="AE37" s="50">
        <v>0</v>
      </c>
      <c r="AF37" s="50">
        <v>0</v>
      </c>
      <c r="AG37" s="50">
        <v>0</v>
      </c>
      <c r="AH37" s="50">
        <v>0</v>
      </c>
      <c r="AI37" s="50">
        <v>0</v>
      </c>
      <c r="AJ37" s="50">
        <v>0</v>
      </c>
      <c r="AK37" s="50">
        <v>0</v>
      </c>
      <c r="AL37" s="50">
        <v>0</v>
      </c>
      <c r="AM37" s="50">
        <v>0</v>
      </c>
      <c r="AN37" s="50">
        <v>0</v>
      </c>
      <c r="AO37" s="50">
        <v>0</v>
      </c>
      <c r="AP37" s="50">
        <v>0</v>
      </c>
      <c r="AQ37" s="50">
        <v>0</v>
      </c>
      <c r="AR37" s="50">
        <v>0</v>
      </c>
      <c r="AS37" s="50">
        <v>0</v>
      </c>
      <c r="AT37" s="50">
        <v>0</v>
      </c>
      <c r="AU37" s="50">
        <v>0</v>
      </c>
      <c r="AV37" s="85">
        <v>2</v>
      </c>
      <c r="AW37" s="85">
        <v>2</v>
      </c>
      <c r="AX37" s="85">
        <v>1</v>
      </c>
      <c r="AY37" s="85">
        <v>11</v>
      </c>
      <c r="AZ37" s="85">
        <v>11</v>
      </c>
      <c r="BA37" s="85">
        <v>1</v>
      </c>
      <c r="BB37" s="86">
        <v>2</v>
      </c>
      <c r="BC37" s="86">
        <v>2</v>
      </c>
      <c r="BD37" s="86">
        <v>1</v>
      </c>
      <c r="BE37" s="87">
        <f t="shared" si="3"/>
        <v>1</v>
      </c>
      <c r="BF37" s="88">
        <v>0</v>
      </c>
      <c r="BG37" s="88">
        <v>0</v>
      </c>
      <c r="BH37" s="88">
        <v>0</v>
      </c>
      <c r="BI37" s="88">
        <v>0</v>
      </c>
      <c r="BJ37" s="88">
        <v>1</v>
      </c>
    </row>
    <row r="38" spans="1:62" ht="15">
      <c r="A38" s="81" t="s">
        <v>3030</v>
      </c>
      <c r="B38" s="50" t="s">
        <v>2060</v>
      </c>
      <c r="C38" s="82" t="s">
        <v>1570</v>
      </c>
      <c r="D38" s="83" t="s">
        <v>144</v>
      </c>
      <c r="E38" s="84" t="s">
        <v>145</v>
      </c>
      <c r="F38" s="84">
        <v>28557</v>
      </c>
      <c r="G38" s="50">
        <v>173056</v>
      </c>
      <c r="H38" s="50" t="s">
        <v>1824</v>
      </c>
      <c r="I38" s="50">
        <v>416</v>
      </c>
      <c r="J38" s="50">
        <v>416</v>
      </c>
      <c r="K38" s="50">
        <v>1</v>
      </c>
      <c r="L38" s="50">
        <f t="shared" si="0"/>
        <v>0</v>
      </c>
      <c r="M38" s="50">
        <f t="shared" si="1"/>
        <v>1</v>
      </c>
      <c r="N38" s="50">
        <f t="shared" si="2"/>
        <v>0</v>
      </c>
      <c r="O38" s="50">
        <v>0</v>
      </c>
      <c r="P38" s="50">
        <v>1</v>
      </c>
      <c r="Q38" s="50">
        <v>910.41369999999995</v>
      </c>
      <c r="R38" s="50">
        <v>59.242620000000002</v>
      </c>
      <c r="S38" s="50">
        <v>0</v>
      </c>
      <c r="T38" s="50">
        <v>0</v>
      </c>
      <c r="U38" s="50">
        <v>1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1</v>
      </c>
      <c r="AE38" s="50">
        <v>0</v>
      </c>
      <c r="AF38" s="50">
        <v>0</v>
      </c>
      <c r="AG38" s="50">
        <v>0</v>
      </c>
      <c r="AH38" s="50">
        <v>0</v>
      </c>
      <c r="AI38" s="50">
        <v>0</v>
      </c>
      <c r="AJ38" s="50">
        <v>0</v>
      </c>
      <c r="AK38" s="50">
        <v>0</v>
      </c>
      <c r="AL38" s="50">
        <v>0</v>
      </c>
      <c r="AM38" s="50">
        <v>0</v>
      </c>
      <c r="AN38" s="50">
        <v>0</v>
      </c>
      <c r="AO38" s="50">
        <v>0</v>
      </c>
      <c r="AP38" s="50">
        <v>0</v>
      </c>
      <c r="AQ38" s="50">
        <v>0</v>
      </c>
      <c r="AR38" s="50">
        <v>0</v>
      </c>
      <c r="AS38" s="50">
        <v>0</v>
      </c>
      <c r="AT38" s="50">
        <v>0</v>
      </c>
      <c r="AU38" s="50">
        <v>0</v>
      </c>
      <c r="AV38" s="85">
        <v>2</v>
      </c>
      <c r="AW38" s="85">
        <v>2</v>
      </c>
      <c r="AX38" s="85">
        <v>1</v>
      </c>
      <c r="AY38" s="85">
        <v>11</v>
      </c>
      <c r="AZ38" s="85">
        <v>11</v>
      </c>
      <c r="BA38" s="85">
        <v>1</v>
      </c>
      <c r="BB38" s="86">
        <v>2</v>
      </c>
      <c r="BC38" s="86">
        <v>2</v>
      </c>
      <c r="BD38" s="86">
        <v>1</v>
      </c>
      <c r="BE38" s="87">
        <f t="shared" si="3"/>
        <v>1</v>
      </c>
      <c r="BF38" s="88">
        <v>0</v>
      </c>
      <c r="BG38" s="88">
        <v>0</v>
      </c>
      <c r="BH38" s="88">
        <v>0</v>
      </c>
      <c r="BI38" s="88">
        <v>0</v>
      </c>
      <c r="BJ38" s="88">
        <v>1</v>
      </c>
    </row>
    <row r="39" spans="1:62" ht="15">
      <c r="A39" s="81" t="s">
        <v>3031</v>
      </c>
      <c r="B39" s="50" t="s">
        <v>2154</v>
      </c>
      <c r="C39" s="82" t="s">
        <v>1644</v>
      </c>
      <c r="D39" s="83" t="s">
        <v>144</v>
      </c>
      <c r="E39" s="84" t="s">
        <v>224</v>
      </c>
      <c r="F39" s="84">
        <v>19110</v>
      </c>
      <c r="G39" s="50">
        <v>173056</v>
      </c>
      <c r="H39" s="50" t="s">
        <v>1824</v>
      </c>
      <c r="I39" s="50">
        <v>416</v>
      </c>
      <c r="J39" s="50">
        <v>416</v>
      </c>
      <c r="K39" s="50">
        <v>1</v>
      </c>
      <c r="L39" s="50">
        <f t="shared" si="0"/>
        <v>0</v>
      </c>
      <c r="M39" s="50">
        <f t="shared" si="1"/>
        <v>1</v>
      </c>
      <c r="N39" s="50">
        <f t="shared" si="2"/>
        <v>0</v>
      </c>
      <c r="O39" s="50">
        <v>0</v>
      </c>
      <c r="P39" s="50">
        <v>1</v>
      </c>
      <c r="Q39" s="50">
        <v>182.98410000000001</v>
      </c>
      <c r="R39" s="50">
        <v>74.343670000000003</v>
      </c>
      <c r="S39" s="50">
        <v>0</v>
      </c>
      <c r="T39" s="50">
        <v>0</v>
      </c>
      <c r="U39" s="50">
        <v>1</v>
      </c>
      <c r="V39" s="50">
        <v>0</v>
      </c>
      <c r="W39" s="50">
        <v>0</v>
      </c>
      <c r="X39" s="50">
        <v>0</v>
      </c>
      <c r="Y39" s="50">
        <v>0</v>
      </c>
      <c r="Z39" s="50">
        <v>0</v>
      </c>
      <c r="AA39" s="50">
        <v>0</v>
      </c>
      <c r="AB39" s="50">
        <v>0</v>
      </c>
      <c r="AC39" s="50">
        <v>0</v>
      </c>
      <c r="AD39" s="50">
        <v>0</v>
      </c>
      <c r="AE39" s="50">
        <v>1</v>
      </c>
      <c r="AF39" s="50">
        <v>0</v>
      </c>
      <c r="AG39" s="50">
        <v>0</v>
      </c>
      <c r="AH39" s="50">
        <v>0</v>
      </c>
      <c r="AI39" s="50">
        <v>0</v>
      </c>
      <c r="AJ39" s="50">
        <v>0</v>
      </c>
      <c r="AK39" s="50">
        <v>0</v>
      </c>
      <c r="AL39" s="50">
        <v>0</v>
      </c>
      <c r="AM39" s="50">
        <v>0</v>
      </c>
      <c r="AN39" s="50">
        <v>0</v>
      </c>
      <c r="AO39" s="50">
        <v>0</v>
      </c>
      <c r="AP39" s="50">
        <v>0</v>
      </c>
      <c r="AQ39" s="50">
        <v>0</v>
      </c>
      <c r="AR39" s="50">
        <v>0</v>
      </c>
      <c r="AS39" s="50">
        <v>0</v>
      </c>
      <c r="AT39" s="50">
        <v>0</v>
      </c>
      <c r="AU39" s="50">
        <v>0</v>
      </c>
      <c r="AV39" s="85">
        <v>2</v>
      </c>
      <c r="AW39" s="85">
        <v>2</v>
      </c>
      <c r="AX39" s="85">
        <v>1</v>
      </c>
      <c r="AY39" s="85">
        <v>12</v>
      </c>
      <c r="AZ39" s="85">
        <v>12</v>
      </c>
      <c r="BA39" s="85">
        <v>1</v>
      </c>
      <c r="BB39" s="86">
        <v>2</v>
      </c>
      <c r="BC39" s="86">
        <v>2</v>
      </c>
      <c r="BD39" s="86">
        <v>1</v>
      </c>
      <c r="BE39" s="87">
        <f t="shared" si="3"/>
        <v>1</v>
      </c>
      <c r="BF39" s="88">
        <v>0</v>
      </c>
      <c r="BG39" s="88">
        <v>0</v>
      </c>
      <c r="BH39" s="88">
        <v>0</v>
      </c>
      <c r="BI39" s="88">
        <v>0</v>
      </c>
      <c r="BJ39" s="88">
        <v>1</v>
      </c>
    </row>
    <row r="40" spans="1:62" ht="15">
      <c r="A40" s="81" t="s">
        <v>3032</v>
      </c>
      <c r="B40" s="50" t="s">
        <v>1951</v>
      </c>
      <c r="C40" s="82" t="s">
        <v>1621</v>
      </c>
      <c r="D40" s="83" t="s">
        <v>55</v>
      </c>
      <c r="E40" s="84"/>
      <c r="F40" s="84">
        <v>31901</v>
      </c>
      <c r="G40" s="50">
        <v>173056</v>
      </c>
      <c r="H40" s="50" t="s">
        <v>1824</v>
      </c>
      <c r="I40" s="50">
        <v>416</v>
      </c>
      <c r="J40" s="50">
        <v>416</v>
      </c>
      <c r="K40" s="50">
        <v>1</v>
      </c>
      <c r="L40" s="50">
        <f t="shared" si="0"/>
        <v>0</v>
      </c>
      <c r="M40" s="50">
        <f t="shared" si="1"/>
        <v>1</v>
      </c>
      <c r="N40" s="50">
        <f t="shared" si="2"/>
        <v>0</v>
      </c>
      <c r="O40" s="50">
        <v>0</v>
      </c>
      <c r="P40" s="50">
        <v>1</v>
      </c>
      <c r="Q40" s="50">
        <v>635.68719999999996</v>
      </c>
      <c r="R40" s="50">
        <v>59.747199999999999</v>
      </c>
      <c r="S40" s="50">
        <v>0</v>
      </c>
      <c r="T40" s="50">
        <v>1</v>
      </c>
      <c r="U40" s="50">
        <v>0</v>
      </c>
      <c r="V40" s="50">
        <v>0</v>
      </c>
      <c r="W40" s="50">
        <v>0</v>
      </c>
      <c r="X40" s="50">
        <v>0</v>
      </c>
      <c r="Y40" s="50">
        <v>0</v>
      </c>
      <c r="Z40" s="50">
        <v>0</v>
      </c>
      <c r="AA40" s="50">
        <v>0</v>
      </c>
      <c r="AB40" s="50">
        <v>0</v>
      </c>
      <c r="AC40" s="50">
        <v>0</v>
      </c>
      <c r="AD40" s="50">
        <v>0</v>
      </c>
      <c r="AE40" s="50">
        <v>0</v>
      </c>
      <c r="AF40" s="50">
        <v>0</v>
      </c>
      <c r="AG40" s="50">
        <v>0</v>
      </c>
      <c r="AH40" s="50">
        <v>0</v>
      </c>
      <c r="AI40" s="50">
        <v>0</v>
      </c>
      <c r="AJ40" s="50">
        <v>0</v>
      </c>
      <c r="AK40" s="50">
        <v>0</v>
      </c>
      <c r="AL40" s="50">
        <v>0</v>
      </c>
      <c r="AM40" s="50">
        <v>0</v>
      </c>
      <c r="AN40" s="50">
        <v>0</v>
      </c>
      <c r="AO40" s="50">
        <v>0</v>
      </c>
      <c r="AP40" s="50">
        <v>0</v>
      </c>
      <c r="AQ40" s="50">
        <v>0</v>
      </c>
      <c r="AR40" s="50">
        <v>0</v>
      </c>
      <c r="AS40" s="50">
        <v>0</v>
      </c>
      <c r="AT40" s="50">
        <v>0</v>
      </c>
      <c r="AU40" s="50">
        <v>0</v>
      </c>
      <c r="AV40" s="85">
        <v>1</v>
      </c>
      <c r="AW40" s="85">
        <v>3</v>
      </c>
      <c r="AX40" s="85">
        <v>0</v>
      </c>
      <c r="AY40" s="85">
        <v>1</v>
      </c>
      <c r="AZ40" s="85">
        <v>16</v>
      </c>
      <c r="BA40" s="85">
        <v>0</v>
      </c>
      <c r="BB40" s="86">
        <v>1</v>
      </c>
      <c r="BC40" s="86">
        <v>3</v>
      </c>
      <c r="BD40" s="86">
        <v>0</v>
      </c>
      <c r="BE40" s="87">
        <f t="shared" si="3"/>
        <v>1</v>
      </c>
      <c r="BF40" s="88">
        <v>0</v>
      </c>
      <c r="BG40" s="88">
        <v>0</v>
      </c>
      <c r="BH40" s="88">
        <v>0</v>
      </c>
      <c r="BI40" s="88">
        <v>0</v>
      </c>
      <c r="BJ40" s="88">
        <v>1</v>
      </c>
    </row>
    <row r="41" spans="1:62" ht="15">
      <c r="A41" s="81" t="s">
        <v>3033</v>
      </c>
      <c r="B41" s="50" t="s">
        <v>2063</v>
      </c>
      <c r="C41" s="82" t="s">
        <v>1645</v>
      </c>
      <c r="D41" s="83" t="s">
        <v>144</v>
      </c>
      <c r="E41" s="84" t="s">
        <v>145</v>
      </c>
      <c r="F41" s="84">
        <v>39070</v>
      </c>
      <c r="G41" s="50">
        <v>173056</v>
      </c>
      <c r="H41" s="50" t="s">
        <v>1824</v>
      </c>
      <c r="I41" s="50">
        <v>416</v>
      </c>
      <c r="J41" s="50">
        <v>416</v>
      </c>
      <c r="K41" s="50">
        <v>1</v>
      </c>
      <c r="L41" s="50">
        <f t="shared" si="0"/>
        <v>0</v>
      </c>
      <c r="M41" s="50">
        <f t="shared" si="1"/>
        <v>1</v>
      </c>
      <c r="N41" s="50">
        <f t="shared" si="2"/>
        <v>0</v>
      </c>
      <c r="O41" s="50">
        <v>0</v>
      </c>
      <c r="P41" s="50">
        <v>1</v>
      </c>
      <c r="Q41" s="50">
        <v>1219.4880000000001</v>
      </c>
      <c r="R41" s="50">
        <v>53.562559999999998</v>
      </c>
      <c r="S41" s="50">
        <v>0</v>
      </c>
      <c r="T41" s="50">
        <v>0</v>
      </c>
      <c r="U41" s="50">
        <v>1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1</v>
      </c>
      <c r="AE41" s="50">
        <v>0</v>
      </c>
      <c r="AF41" s="50">
        <v>0</v>
      </c>
      <c r="AG41" s="50">
        <v>0</v>
      </c>
      <c r="AH41" s="50">
        <v>0</v>
      </c>
      <c r="AI41" s="50">
        <v>0</v>
      </c>
      <c r="AJ41" s="50">
        <v>0</v>
      </c>
      <c r="AK41" s="50">
        <v>0</v>
      </c>
      <c r="AL41" s="50">
        <v>0</v>
      </c>
      <c r="AM41" s="50">
        <v>0</v>
      </c>
      <c r="AN41" s="50">
        <v>0</v>
      </c>
      <c r="AO41" s="50">
        <v>0</v>
      </c>
      <c r="AP41" s="50">
        <v>0</v>
      </c>
      <c r="AQ41" s="50">
        <v>0</v>
      </c>
      <c r="AR41" s="50">
        <v>0</v>
      </c>
      <c r="AS41" s="50">
        <v>0</v>
      </c>
      <c r="AT41" s="50">
        <v>0</v>
      </c>
      <c r="AU41" s="50">
        <v>0</v>
      </c>
      <c r="AV41" s="85">
        <v>2</v>
      </c>
      <c r="AW41" s="85">
        <v>2</v>
      </c>
      <c r="AX41" s="85">
        <v>1</v>
      </c>
      <c r="AY41" s="85">
        <v>11</v>
      </c>
      <c r="AZ41" s="85">
        <v>12</v>
      </c>
      <c r="BA41" s="85">
        <v>0</v>
      </c>
      <c r="BB41" s="86">
        <v>2</v>
      </c>
      <c r="BC41" s="86">
        <v>2</v>
      </c>
      <c r="BD41" s="86">
        <v>1</v>
      </c>
      <c r="BE41" s="87">
        <f t="shared" si="3"/>
        <v>1</v>
      </c>
      <c r="BF41" s="88">
        <v>0</v>
      </c>
      <c r="BG41" s="88">
        <v>0</v>
      </c>
      <c r="BH41" s="88">
        <v>0</v>
      </c>
      <c r="BI41" s="88">
        <v>0</v>
      </c>
      <c r="BJ41" s="88">
        <v>1</v>
      </c>
    </row>
    <row r="42" spans="1:62" ht="15">
      <c r="A42" s="81" t="s">
        <v>3034</v>
      </c>
      <c r="B42" s="50" t="s">
        <v>2316</v>
      </c>
      <c r="C42" s="82" t="s">
        <v>1693</v>
      </c>
      <c r="D42" s="83" t="s">
        <v>308</v>
      </c>
      <c r="E42" s="84" t="s">
        <v>336</v>
      </c>
      <c r="F42" s="84">
        <v>25119</v>
      </c>
      <c r="G42" s="50">
        <v>173056</v>
      </c>
      <c r="H42" s="50" t="s">
        <v>1824</v>
      </c>
      <c r="I42" s="50">
        <v>416</v>
      </c>
      <c r="J42" s="50">
        <v>416</v>
      </c>
      <c r="K42" s="50">
        <v>1</v>
      </c>
      <c r="L42" s="50">
        <f t="shared" si="0"/>
        <v>0</v>
      </c>
      <c r="M42" s="50">
        <f t="shared" si="1"/>
        <v>1</v>
      </c>
      <c r="N42" s="50">
        <f t="shared" si="2"/>
        <v>0</v>
      </c>
      <c r="O42" s="50">
        <v>0</v>
      </c>
      <c r="P42" s="50">
        <v>1</v>
      </c>
      <c r="Q42" s="50">
        <v>594.36239999999998</v>
      </c>
      <c r="R42" s="50">
        <v>90.703199999999995</v>
      </c>
      <c r="S42" s="50">
        <v>0</v>
      </c>
      <c r="T42" s="50">
        <v>0</v>
      </c>
      <c r="U42" s="50">
        <v>0</v>
      </c>
      <c r="V42" s="50">
        <v>1</v>
      </c>
      <c r="W42" s="50">
        <v>0</v>
      </c>
      <c r="X42" s="50">
        <v>0</v>
      </c>
      <c r="Y42" s="50">
        <v>0</v>
      </c>
      <c r="Z42" s="50">
        <v>0</v>
      </c>
      <c r="AA42" s="50">
        <v>0</v>
      </c>
      <c r="AB42" s="50">
        <v>0</v>
      </c>
      <c r="AC42" s="50">
        <v>0</v>
      </c>
      <c r="AD42" s="50">
        <v>0</v>
      </c>
      <c r="AE42" s="50">
        <v>0</v>
      </c>
      <c r="AF42" s="50">
        <v>0</v>
      </c>
      <c r="AG42" s="50">
        <v>0</v>
      </c>
      <c r="AH42" s="50">
        <v>0</v>
      </c>
      <c r="AI42" s="50">
        <v>1</v>
      </c>
      <c r="AJ42" s="50">
        <v>0</v>
      </c>
      <c r="AK42" s="50">
        <v>0</v>
      </c>
      <c r="AL42" s="50">
        <v>0</v>
      </c>
      <c r="AM42" s="50">
        <v>0</v>
      </c>
      <c r="AN42" s="50">
        <v>0</v>
      </c>
      <c r="AO42" s="50">
        <v>0</v>
      </c>
      <c r="AP42" s="50">
        <v>0</v>
      </c>
      <c r="AQ42" s="50">
        <v>0</v>
      </c>
      <c r="AR42" s="50">
        <v>0</v>
      </c>
      <c r="AS42" s="50">
        <v>0</v>
      </c>
      <c r="AT42" s="50">
        <v>0</v>
      </c>
      <c r="AU42" s="50">
        <v>0</v>
      </c>
      <c r="AV42" s="85">
        <v>3</v>
      </c>
      <c r="AW42" s="85">
        <v>3</v>
      </c>
      <c r="AX42" s="85">
        <v>1</v>
      </c>
      <c r="AY42" s="85">
        <v>16</v>
      </c>
      <c r="AZ42" s="85">
        <v>16</v>
      </c>
      <c r="BA42" s="85">
        <v>1</v>
      </c>
      <c r="BB42" s="86">
        <v>3</v>
      </c>
      <c r="BC42" s="86">
        <v>3</v>
      </c>
      <c r="BD42" s="86">
        <v>1</v>
      </c>
      <c r="BE42" s="87">
        <f t="shared" si="3"/>
        <v>1</v>
      </c>
      <c r="BF42" s="88">
        <v>0</v>
      </c>
      <c r="BG42" s="88">
        <v>1</v>
      </c>
      <c r="BH42" s="88">
        <v>0</v>
      </c>
      <c r="BI42" s="88">
        <v>0</v>
      </c>
      <c r="BJ42" s="88">
        <v>1</v>
      </c>
    </row>
    <row r="43" spans="1:62" ht="15">
      <c r="A43" s="81" t="s">
        <v>3035</v>
      </c>
      <c r="B43" s="50" t="s">
        <v>1954</v>
      </c>
      <c r="C43" s="82" t="s">
        <v>1622</v>
      </c>
      <c r="D43" s="83" t="s">
        <v>55</v>
      </c>
      <c r="E43" s="84"/>
      <c r="F43" s="84">
        <v>30072</v>
      </c>
      <c r="G43" s="50">
        <v>173056</v>
      </c>
      <c r="H43" s="50" t="s">
        <v>1824</v>
      </c>
      <c r="I43" s="50">
        <v>416</v>
      </c>
      <c r="J43" s="50">
        <v>416</v>
      </c>
      <c r="K43" s="50">
        <v>1</v>
      </c>
      <c r="L43" s="50">
        <f t="shared" si="0"/>
        <v>0</v>
      </c>
      <c r="M43" s="50">
        <f t="shared" si="1"/>
        <v>1</v>
      </c>
      <c r="N43" s="50">
        <f t="shared" si="2"/>
        <v>0</v>
      </c>
      <c r="O43" s="50">
        <v>0</v>
      </c>
      <c r="P43" s="50">
        <v>1</v>
      </c>
      <c r="Q43" s="50">
        <v>1345.356</v>
      </c>
      <c r="R43" s="50">
        <v>81.095849999999999</v>
      </c>
      <c r="S43" s="50">
        <v>0</v>
      </c>
      <c r="T43" s="50">
        <v>1</v>
      </c>
      <c r="U43" s="50">
        <v>0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0">
        <v>0</v>
      </c>
      <c r="AF43" s="50">
        <v>0</v>
      </c>
      <c r="AG43" s="50">
        <v>0</v>
      </c>
      <c r="AH43" s="50">
        <v>0</v>
      </c>
      <c r="AI43" s="50">
        <v>0</v>
      </c>
      <c r="AJ43" s="50">
        <v>0</v>
      </c>
      <c r="AK43" s="50">
        <v>0</v>
      </c>
      <c r="AL43" s="50">
        <v>0</v>
      </c>
      <c r="AM43" s="50">
        <v>0</v>
      </c>
      <c r="AN43" s="50">
        <v>0</v>
      </c>
      <c r="AO43" s="50">
        <v>0</v>
      </c>
      <c r="AP43" s="50">
        <v>0</v>
      </c>
      <c r="AQ43" s="50">
        <v>0</v>
      </c>
      <c r="AR43" s="50">
        <v>0</v>
      </c>
      <c r="AS43" s="50">
        <v>0</v>
      </c>
      <c r="AT43" s="50">
        <v>0</v>
      </c>
      <c r="AU43" s="50">
        <v>0</v>
      </c>
      <c r="AV43" s="85">
        <v>1</v>
      </c>
      <c r="AW43" s="85">
        <v>1</v>
      </c>
      <c r="AX43" s="85">
        <v>1</v>
      </c>
      <c r="AY43" s="85">
        <v>1</v>
      </c>
      <c r="AZ43" s="85">
        <v>1</v>
      </c>
      <c r="BA43" s="85">
        <v>1</v>
      </c>
      <c r="BB43" s="86">
        <v>1</v>
      </c>
      <c r="BC43" s="86">
        <v>1</v>
      </c>
      <c r="BD43" s="86">
        <v>1</v>
      </c>
      <c r="BE43" s="87">
        <f t="shared" si="3"/>
        <v>1</v>
      </c>
      <c r="BF43" s="88">
        <v>0</v>
      </c>
      <c r="BG43" s="88">
        <v>0</v>
      </c>
      <c r="BH43" s="88">
        <v>0</v>
      </c>
      <c r="BI43" s="88">
        <v>0</v>
      </c>
      <c r="BJ43" s="88">
        <v>1</v>
      </c>
    </row>
    <row r="44" spans="1:62" ht="15">
      <c r="A44" s="81" t="s">
        <v>3036</v>
      </c>
      <c r="B44" s="50" t="s">
        <v>2160</v>
      </c>
      <c r="C44" s="82" t="s">
        <v>1646</v>
      </c>
      <c r="D44" s="83" t="s">
        <v>144</v>
      </c>
      <c r="E44" s="84" t="s">
        <v>224</v>
      </c>
      <c r="F44" s="84">
        <v>31833</v>
      </c>
      <c r="G44" s="50">
        <v>173056</v>
      </c>
      <c r="H44" s="50" t="s">
        <v>1824</v>
      </c>
      <c r="I44" s="50">
        <v>416</v>
      </c>
      <c r="J44" s="50">
        <v>416</v>
      </c>
      <c r="K44" s="50">
        <v>1</v>
      </c>
      <c r="L44" s="50">
        <f t="shared" si="0"/>
        <v>0</v>
      </c>
      <c r="M44" s="50">
        <f t="shared" si="1"/>
        <v>1</v>
      </c>
      <c r="N44" s="50">
        <f t="shared" si="2"/>
        <v>0</v>
      </c>
      <c r="O44" s="50">
        <v>0</v>
      </c>
      <c r="P44" s="50">
        <v>1</v>
      </c>
      <c r="Q44" s="50">
        <v>850.82360000000006</v>
      </c>
      <c r="R44" s="50">
        <v>69.566130000000001</v>
      </c>
      <c r="S44" s="50">
        <v>0</v>
      </c>
      <c r="T44" s="50">
        <v>0</v>
      </c>
      <c r="U44" s="50">
        <v>1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1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  <c r="AK44" s="50">
        <v>0</v>
      </c>
      <c r="AL44" s="50">
        <v>0</v>
      </c>
      <c r="AM44" s="50">
        <v>0</v>
      </c>
      <c r="AN44" s="50">
        <v>0</v>
      </c>
      <c r="AO44" s="50">
        <v>0</v>
      </c>
      <c r="AP44" s="50">
        <v>0</v>
      </c>
      <c r="AQ44" s="50">
        <v>0</v>
      </c>
      <c r="AR44" s="50">
        <v>0</v>
      </c>
      <c r="AS44" s="50">
        <v>0</v>
      </c>
      <c r="AT44" s="50">
        <v>0</v>
      </c>
      <c r="AU44" s="50">
        <v>0</v>
      </c>
      <c r="AV44" s="85">
        <v>2</v>
      </c>
      <c r="AW44" s="85">
        <v>6</v>
      </c>
      <c r="AX44" s="85">
        <v>0</v>
      </c>
      <c r="AY44" s="85">
        <v>12</v>
      </c>
      <c r="AZ44" s="85">
        <v>28</v>
      </c>
      <c r="BA44" s="85">
        <v>0</v>
      </c>
      <c r="BB44" s="86">
        <v>2</v>
      </c>
      <c r="BC44" s="86">
        <v>2</v>
      </c>
      <c r="BD44" s="86">
        <v>1</v>
      </c>
      <c r="BE44" s="87">
        <f t="shared" si="3"/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1</v>
      </c>
    </row>
    <row r="45" spans="1:62" ht="15">
      <c r="A45" s="81" t="s">
        <v>3037</v>
      </c>
      <c r="B45" s="50" t="s">
        <v>2161</v>
      </c>
      <c r="C45" s="82" t="s">
        <v>1647</v>
      </c>
      <c r="D45" s="83" t="s">
        <v>144</v>
      </c>
      <c r="E45" s="84" t="s">
        <v>224</v>
      </c>
      <c r="F45" s="84">
        <v>39560</v>
      </c>
      <c r="G45" s="50">
        <v>173056</v>
      </c>
      <c r="H45" s="50" t="s">
        <v>1824</v>
      </c>
      <c r="I45" s="50">
        <v>416</v>
      </c>
      <c r="J45" s="50">
        <v>416</v>
      </c>
      <c r="K45" s="50">
        <v>1</v>
      </c>
      <c r="L45" s="50">
        <f t="shared" si="0"/>
        <v>0</v>
      </c>
      <c r="M45" s="50">
        <f t="shared" si="1"/>
        <v>1</v>
      </c>
      <c r="N45" s="50">
        <f t="shared" si="2"/>
        <v>0</v>
      </c>
      <c r="O45" s="50">
        <v>0</v>
      </c>
      <c r="P45" s="50">
        <v>1</v>
      </c>
      <c r="Q45" s="50">
        <v>2597.41</v>
      </c>
      <c r="R45" s="50">
        <v>61.681420000000003</v>
      </c>
      <c r="S45" s="50">
        <v>0</v>
      </c>
      <c r="T45" s="50">
        <v>0</v>
      </c>
      <c r="U45" s="50">
        <v>1</v>
      </c>
      <c r="V45" s="50">
        <v>0</v>
      </c>
      <c r="W45" s="50">
        <v>0</v>
      </c>
      <c r="X45" s="50">
        <v>0</v>
      </c>
      <c r="Y45" s="50">
        <v>0</v>
      </c>
      <c r="Z45" s="50">
        <v>0</v>
      </c>
      <c r="AA45" s="50">
        <v>0</v>
      </c>
      <c r="AB45" s="50">
        <v>0</v>
      </c>
      <c r="AC45" s="50">
        <v>0</v>
      </c>
      <c r="AD45" s="50">
        <v>0</v>
      </c>
      <c r="AE45" s="50">
        <v>1</v>
      </c>
      <c r="AF45" s="50">
        <v>0</v>
      </c>
      <c r="AG45" s="50">
        <v>0</v>
      </c>
      <c r="AH45" s="50">
        <v>0</v>
      </c>
      <c r="AI45" s="50">
        <v>0</v>
      </c>
      <c r="AJ45" s="50">
        <v>0</v>
      </c>
      <c r="AK45" s="50">
        <v>0</v>
      </c>
      <c r="AL45" s="50">
        <v>0</v>
      </c>
      <c r="AM45" s="50">
        <v>0</v>
      </c>
      <c r="AN45" s="50">
        <v>0</v>
      </c>
      <c r="AO45" s="50">
        <v>0</v>
      </c>
      <c r="AP45" s="50">
        <v>0</v>
      </c>
      <c r="AQ45" s="50">
        <v>0</v>
      </c>
      <c r="AR45" s="50">
        <v>0</v>
      </c>
      <c r="AS45" s="50">
        <v>0</v>
      </c>
      <c r="AT45" s="50">
        <v>0</v>
      </c>
      <c r="AU45" s="50">
        <v>0</v>
      </c>
      <c r="AV45" s="85">
        <v>2</v>
      </c>
      <c r="AW45" s="85">
        <v>2</v>
      </c>
      <c r="AX45" s="85">
        <v>1</v>
      </c>
      <c r="AY45" s="85">
        <v>11</v>
      </c>
      <c r="AZ45" s="85">
        <v>12</v>
      </c>
      <c r="BA45" s="85">
        <v>0</v>
      </c>
      <c r="BB45" s="86">
        <v>2</v>
      </c>
      <c r="BC45" s="86">
        <v>2</v>
      </c>
      <c r="BD45" s="86">
        <v>1</v>
      </c>
      <c r="BE45" s="87">
        <f t="shared" si="3"/>
        <v>1</v>
      </c>
      <c r="BF45" s="88">
        <v>0</v>
      </c>
      <c r="BG45" s="88">
        <v>0</v>
      </c>
      <c r="BH45" s="88">
        <v>0</v>
      </c>
      <c r="BI45" s="88">
        <v>0</v>
      </c>
      <c r="BJ45" s="88">
        <v>1</v>
      </c>
    </row>
    <row r="46" spans="1:62" ht="15">
      <c r="A46" s="81" t="s">
        <v>3038</v>
      </c>
      <c r="B46" s="50" t="s">
        <v>2162</v>
      </c>
      <c r="C46" s="82" t="s">
        <v>1648</v>
      </c>
      <c r="D46" s="83" t="s">
        <v>144</v>
      </c>
      <c r="E46" s="84" t="s">
        <v>224</v>
      </c>
      <c r="F46" s="84">
        <v>26685</v>
      </c>
      <c r="G46" s="50">
        <v>173056</v>
      </c>
      <c r="H46" s="50" t="s">
        <v>1824</v>
      </c>
      <c r="I46" s="50">
        <v>416</v>
      </c>
      <c r="J46" s="50">
        <v>416</v>
      </c>
      <c r="K46" s="50">
        <v>1</v>
      </c>
      <c r="L46" s="50">
        <f t="shared" si="0"/>
        <v>0</v>
      </c>
      <c r="M46" s="50">
        <f t="shared" si="1"/>
        <v>1</v>
      </c>
      <c r="N46" s="50">
        <f t="shared" si="2"/>
        <v>0</v>
      </c>
      <c r="O46" s="50">
        <v>0</v>
      </c>
      <c r="P46" s="50">
        <v>1</v>
      </c>
      <c r="Q46" s="50">
        <v>475.41410000000002</v>
      </c>
      <c r="R46" s="50">
        <v>70.674449999999993</v>
      </c>
      <c r="S46" s="50">
        <v>0</v>
      </c>
      <c r="T46" s="50">
        <v>0</v>
      </c>
      <c r="U46" s="50">
        <v>1</v>
      </c>
      <c r="V46" s="50">
        <v>0</v>
      </c>
      <c r="W46" s="50">
        <v>0</v>
      </c>
      <c r="X46" s="50">
        <v>0</v>
      </c>
      <c r="Y46" s="50">
        <v>0</v>
      </c>
      <c r="Z46" s="50">
        <v>0</v>
      </c>
      <c r="AA46" s="50">
        <v>0</v>
      </c>
      <c r="AB46" s="50">
        <v>0</v>
      </c>
      <c r="AC46" s="50">
        <v>0</v>
      </c>
      <c r="AD46" s="50">
        <v>0</v>
      </c>
      <c r="AE46" s="50">
        <v>1</v>
      </c>
      <c r="AF46" s="50">
        <v>0</v>
      </c>
      <c r="AG46" s="50">
        <v>0</v>
      </c>
      <c r="AH46" s="50">
        <v>0</v>
      </c>
      <c r="AI46" s="50">
        <v>0</v>
      </c>
      <c r="AJ46" s="50">
        <v>0</v>
      </c>
      <c r="AK46" s="50">
        <v>0</v>
      </c>
      <c r="AL46" s="50">
        <v>0</v>
      </c>
      <c r="AM46" s="50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v>0</v>
      </c>
      <c r="AT46" s="50">
        <v>0</v>
      </c>
      <c r="AU46" s="50">
        <v>0</v>
      </c>
      <c r="AV46" s="85">
        <v>2</v>
      </c>
      <c r="AW46" s="85">
        <v>3</v>
      </c>
      <c r="AX46" s="85">
        <v>0</v>
      </c>
      <c r="AY46" s="85">
        <v>11</v>
      </c>
      <c r="AZ46" s="85">
        <v>16</v>
      </c>
      <c r="BA46" s="85">
        <v>0</v>
      </c>
      <c r="BB46" s="86">
        <v>2</v>
      </c>
      <c r="BC46" s="86">
        <v>2</v>
      </c>
      <c r="BD46" s="86">
        <v>1</v>
      </c>
      <c r="BE46" s="87">
        <f t="shared" si="3"/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1</v>
      </c>
    </row>
    <row r="47" spans="1:62" ht="15">
      <c r="A47" s="81" t="s">
        <v>3039</v>
      </c>
      <c r="B47" s="50" t="s">
        <v>2069</v>
      </c>
      <c r="C47" s="82" t="s">
        <v>1571</v>
      </c>
      <c r="D47" s="83" t="s">
        <v>144</v>
      </c>
      <c r="E47" s="84" t="s">
        <v>145</v>
      </c>
      <c r="F47" s="84">
        <v>35388</v>
      </c>
      <c r="G47" s="50">
        <v>173056</v>
      </c>
      <c r="H47" s="50" t="s">
        <v>1824</v>
      </c>
      <c r="I47" s="50">
        <v>416</v>
      </c>
      <c r="J47" s="50">
        <v>416</v>
      </c>
      <c r="K47" s="50">
        <v>1</v>
      </c>
      <c r="L47" s="50">
        <f t="shared" si="0"/>
        <v>0</v>
      </c>
      <c r="M47" s="50">
        <f t="shared" si="1"/>
        <v>1</v>
      </c>
      <c r="N47" s="50">
        <f t="shared" si="2"/>
        <v>0</v>
      </c>
      <c r="O47" s="50">
        <v>0</v>
      </c>
      <c r="P47" s="50">
        <v>1</v>
      </c>
      <c r="Q47" s="50">
        <v>1432.386</v>
      </c>
      <c r="R47" s="50">
        <v>59.201099999999997</v>
      </c>
      <c r="S47" s="50">
        <v>0</v>
      </c>
      <c r="T47" s="50">
        <v>0</v>
      </c>
      <c r="U47" s="50">
        <v>1</v>
      </c>
      <c r="V47" s="50">
        <v>0</v>
      </c>
      <c r="W47" s="50">
        <v>0</v>
      </c>
      <c r="X47" s="50">
        <v>0</v>
      </c>
      <c r="Y47" s="50">
        <v>0</v>
      </c>
      <c r="Z47" s="50">
        <v>0</v>
      </c>
      <c r="AA47" s="50">
        <v>0</v>
      </c>
      <c r="AB47" s="50">
        <v>0</v>
      </c>
      <c r="AC47" s="50">
        <v>0</v>
      </c>
      <c r="AD47" s="50">
        <v>1</v>
      </c>
      <c r="AE47" s="50">
        <v>0</v>
      </c>
      <c r="AF47" s="50">
        <v>0</v>
      </c>
      <c r="AG47" s="50">
        <v>0</v>
      </c>
      <c r="AH47" s="50">
        <v>0</v>
      </c>
      <c r="AI47" s="50">
        <v>0</v>
      </c>
      <c r="AJ47" s="50">
        <v>0</v>
      </c>
      <c r="AK47" s="50">
        <v>0</v>
      </c>
      <c r="AL47" s="50">
        <v>0</v>
      </c>
      <c r="AM47" s="50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0</v>
      </c>
      <c r="AS47" s="50">
        <v>0</v>
      </c>
      <c r="AT47" s="50">
        <v>0</v>
      </c>
      <c r="AU47" s="50">
        <v>0</v>
      </c>
      <c r="AV47" s="85">
        <v>2</v>
      </c>
      <c r="AW47" s="85">
        <v>2</v>
      </c>
      <c r="AX47" s="85">
        <v>1</v>
      </c>
      <c r="AY47" s="85">
        <v>11</v>
      </c>
      <c r="AZ47" s="85">
        <v>11</v>
      </c>
      <c r="BA47" s="85">
        <v>1</v>
      </c>
      <c r="BB47" s="86">
        <v>2</v>
      </c>
      <c r="BC47" s="86">
        <v>2</v>
      </c>
      <c r="BD47" s="86">
        <v>1</v>
      </c>
      <c r="BE47" s="87">
        <f t="shared" si="3"/>
        <v>1</v>
      </c>
      <c r="BF47" s="88">
        <v>0</v>
      </c>
      <c r="BG47" s="88">
        <v>0</v>
      </c>
      <c r="BH47" s="88">
        <v>0</v>
      </c>
      <c r="BI47" s="88">
        <v>0</v>
      </c>
      <c r="BJ47" s="88">
        <v>1</v>
      </c>
    </row>
    <row r="48" spans="1:62" ht="15">
      <c r="A48" s="81" t="s">
        <v>3040</v>
      </c>
      <c r="B48" s="50" t="s">
        <v>2163</v>
      </c>
      <c r="C48" s="82" t="s">
        <v>1649</v>
      </c>
      <c r="D48" s="83" t="s">
        <v>144</v>
      </c>
      <c r="E48" s="84" t="s">
        <v>224</v>
      </c>
      <c r="F48" s="84">
        <v>29665</v>
      </c>
      <c r="G48" s="50">
        <v>173056</v>
      </c>
      <c r="H48" s="50" t="s">
        <v>1824</v>
      </c>
      <c r="I48" s="50">
        <v>416</v>
      </c>
      <c r="J48" s="50">
        <v>416</v>
      </c>
      <c r="K48" s="50">
        <v>1</v>
      </c>
      <c r="L48" s="50">
        <f t="shared" si="0"/>
        <v>0</v>
      </c>
      <c r="M48" s="50">
        <f t="shared" si="1"/>
        <v>1</v>
      </c>
      <c r="N48" s="50">
        <f t="shared" si="2"/>
        <v>0</v>
      </c>
      <c r="O48" s="50">
        <v>0</v>
      </c>
      <c r="P48" s="50">
        <v>1</v>
      </c>
      <c r="Q48" s="50">
        <v>777.10799999999995</v>
      </c>
      <c r="R48" s="50">
        <v>52.783250000000002</v>
      </c>
      <c r="S48" s="50">
        <v>0</v>
      </c>
      <c r="T48" s="50">
        <v>0</v>
      </c>
      <c r="U48" s="50">
        <v>1</v>
      </c>
      <c r="V48" s="50">
        <v>0</v>
      </c>
      <c r="W48" s="50">
        <v>0</v>
      </c>
      <c r="X48" s="50">
        <v>0</v>
      </c>
      <c r="Y48" s="50">
        <v>0</v>
      </c>
      <c r="Z48" s="50">
        <v>0</v>
      </c>
      <c r="AA48" s="50">
        <v>0</v>
      </c>
      <c r="AB48" s="50">
        <v>0</v>
      </c>
      <c r="AC48" s="50">
        <v>0</v>
      </c>
      <c r="AD48" s="50">
        <v>0</v>
      </c>
      <c r="AE48" s="50">
        <v>1</v>
      </c>
      <c r="AF48" s="50">
        <v>0</v>
      </c>
      <c r="AG48" s="50">
        <v>0</v>
      </c>
      <c r="AH48" s="50">
        <v>0</v>
      </c>
      <c r="AI48" s="50">
        <v>0</v>
      </c>
      <c r="AJ48" s="50">
        <v>0</v>
      </c>
      <c r="AK48" s="50">
        <v>0</v>
      </c>
      <c r="AL48" s="50">
        <v>0</v>
      </c>
      <c r="AM48" s="50">
        <v>0</v>
      </c>
      <c r="AN48" s="50">
        <v>0</v>
      </c>
      <c r="AO48" s="50">
        <v>0</v>
      </c>
      <c r="AP48" s="50">
        <v>0</v>
      </c>
      <c r="AQ48" s="50">
        <v>0</v>
      </c>
      <c r="AR48" s="50">
        <v>0</v>
      </c>
      <c r="AS48" s="50">
        <v>0</v>
      </c>
      <c r="AT48" s="50">
        <v>0</v>
      </c>
      <c r="AU48" s="50">
        <v>0</v>
      </c>
      <c r="AV48" s="85">
        <v>2</v>
      </c>
      <c r="AW48" s="85">
        <v>2</v>
      </c>
      <c r="AX48" s="85">
        <v>1</v>
      </c>
      <c r="AY48" s="85">
        <v>11</v>
      </c>
      <c r="AZ48" s="85">
        <v>12</v>
      </c>
      <c r="BA48" s="85">
        <v>0</v>
      </c>
      <c r="BB48" s="86">
        <v>2</v>
      </c>
      <c r="BC48" s="86">
        <v>2</v>
      </c>
      <c r="BD48" s="86">
        <v>1</v>
      </c>
      <c r="BE48" s="87">
        <f t="shared" si="3"/>
        <v>1</v>
      </c>
      <c r="BF48" s="88">
        <v>0</v>
      </c>
      <c r="BG48" s="88">
        <v>0</v>
      </c>
      <c r="BH48" s="88">
        <v>0</v>
      </c>
      <c r="BI48" s="88">
        <v>0</v>
      </c>
      <c r="BJ48" s="88">
        <v>1</v>
      </c>
    </row>
    <row r="49" spans="1:62" ht="15">
      <c r="A49" s="81" t="s">
        <v>3041</v>
      </c>
      <c r="B49" s="50" t="s">
        <v>2070</v>
      </c>
      <c r="C49" s="82" t="s">
        <v>1650</v>
      </c>
      <c r="D49" s="83" t="s">
        <v>144</v>
      </c>
      <c r="E49" s="84" t="s">
        <v>145</v>
      </c>
      <c r="F49" s="84">
        <v>28143</v>
      </c>
      <c r="G49" s="50">
        <v>173056</v>
      </c>
      <c r="H49" s="50" t="s">
        <v>1824</v>
      </c>
      <c r="I49" s="50">
        <v>416</v>
      </c>
      <c r="J49" s="50">
        <v>416</v>
      </c>
      <c r="K49" s="50">
        <v>1</v>
      </c>
      <c r="L49" s="50">
        <f t="shared" si="0"/>
        <v>0</v>
      </c>
      <c r="M49" s="50">
        <f t="shared" si="1"/>
        <v>1</v>
      </c>
      <c r="N49" s="50">
        <f t="shared" si="2"/>
        <v>0</v>
      </c>
      <c r="O49" s="50">
        <v>0</v>
      </c>
      <c r="P49" s="50">
        <v>1</v>
      </c>
      <c r="Q49" s="50">
        <v>830.50099999999998</v>
      </c>
      <c r="R49" s="50">
        <v>71.016909999999996</v>
      </c>
      <c r="S49" s="50">
        <v>0</v>
      </c>
      <c r="T49" s="50">
        <v>0</v>
      </c>
      <c r="U49" s="50">
        <v>1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1</v>
      </c>
      <c r="AE49" s="50">
        <v>0</v>
      </c>
      <c r="AF49" s="50">
        <v>0</v>
      </c>
      <c r="AG49" s="50">
        <v>0</v>
      </c>
      <c r="AH49" s="50">
        <v>0</v>
      </c>
      <c r="AI49" s="50">
        <v>0</v>
      </c>
      <c r="AJ49" s="50">
        <v>0</v>
      </c>
      <c r="AK49" s="50">
        <v>0</v>
      </c>
      <c r="AL49" s="50">
        <v>0</v>
      </c>
      <c r="AM49" s="50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85">
        <v>2</v>
      </c>
      <c r="AW49" s="85">
        <v>3</v>
      </c>
      <c r="AX49" s="85">
        <v>0</v>
      </c>
      <c r="AY49" s="85">
        <v>11</v>
      </c>
      <c r="AZ49" s="85">
        <v>16</v>
      </c>
      <c r="BA49" s="85">
        <v>0</v>
      </c>
      <c r="BB49" s="86">
        <v>2</v>
      </c>
      <c r="BC49" s="86">
        <v>2</v>
      </c>
      <c r="BD49" s="86">
        <v>1</v>
      </c>
      <c r="BE49" s="87">
        <f t="shared" si="3"/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1</v>
      </c>
    </row>
    <row r="50" spans="1:62" ht="15">
      <c r="A50" s="81" t="s">
        <v>3042</v>
      </c>
      <c r="B50" s="50" t="s">
        <v>2322</v>
      </c>
      <c r="C50" s="82" t="s">
        <v>1576</v>
      </c>
      <c r="D50" s="83" t="s">
        <v>308</v>
      </c>
      <c r="E50" s="84" t="s">
        <v>336</v>
      </c>
      <c r="F50" s="84">
        <v>25409</v>
      </c>
      <c r="G50" s="50">
        <v>173056</v>
      </c>
      <c r="H50" s="50" t="s">
        <v>1824</v>
      </c>
      <c r="I50" s="50">
        <v>416</v>
      </c>
      <c r="J50" s="50">
        <v>416</v>
      </c>
      <c r="K50" s="50">
        <v>1</v>
      </c>
      <c r="L50" s="50">
        <f t="shared" si="0"/>
        <v>0</v>
      </c>
      <c r="M50" s="50">
        <f t="shared" si="1"/>
        <v>1</v>
      </c>
      <c r="N50" s="50">
        <f t="shared" si="2"/>
        <v>0</v>
      </c>
      <c r="O50" s="50">
        <v>0</v>
      </c>
      <c r="P50" s="50">
        <v>1</v>
      </c>
      <c r="Q50" s="50">
        <v>542.09789999999998</v>
      </c>
      <c r="R50" s="50">
        <v>61.699649999999998</v>
      </c>
      <c r="S50" s="50">
        <v>0</v>
      </c>
      <c r="T50" s="50">
        <v>0</v>
      </c>
      <c r="U50" s="50">
        <v>0</v>
      </c>
      <c r="V50" s="50">
        <v>1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0</v>
      </c>
      <c r="AE50" s="50">
        <v>0</v>
      </c>
      <c r="AF50" s="50">
        <v>0</v>
      </c>
      <c r="AG50" s="50">
        <v>0</v>
      </c>
      <c r="AH50" s="50">
        <v>0</v>
      </c>
      <c r="AI50" s="50">
        <v>1</v>
      </c>
      <c r="AJ50" s="50">
        <v>0</v>
      </c>
      <c r="AK50" s="50">
        <v>0</v>
      </c>
      <c r="AL50" s="50">
        <v>0</v>
      </c>
      <c r="AM50" s="50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85">
        <v>3</v>
      </c>
      <c r="AW50" s="85">
        <v>3</v>
      </c>
      <c r="AX50" s="85">
        <v>1</v>
      </c>
      <c r="AY50" s="85">
        <v>16</v>
      </c>
      <c r="AZ50" s="85">
        <v>16</v>
      </c>
      <c r="BA50" s="85">
        <v>1</v>
      </c>
      <c r="BB50" s="86">
        <v>3</v>
      </c>
      <c r="BC50" s="86">
        <v>2</v>
      </c>
      <c r="BD50" s="86">
        <v>0</v>
      </c>
      <c r="BE50" s="87">
        <f t="shared" si="3"/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1</v>
      </c>
    </row>
    <row r="51" spans="1:62" ht="15">
      <c r="A51" s="81" t="s">
        <v>3043</v>
      </c>
      <c r="B51" s="50" t="s">
        <v>2164</v>
      </c>
      <c r="C51" s="82" t="s">
        <v>1651</v>
      </c>
      <c r="D51" s="83" t="s">
        <v>144</v>
      </c>
      <c r="E51" s="84" t="s">
        <v>224</v>
      </c>
      <c r="F51" s="84">
        <v>21379</v>
      </c>
      <c r="G51" s="50">
        <v>173056</v>
      </c>
      <c r="H51" s="50" t="s">
        <v>1824</v>
      </c>
      <c r="I51" s="50">
        <v>416</v>
      </c>
      <c r="J51" s="50">
        <v>416</v>
      </c>
      <c r="K51" s="50">
        <v>1</v>
      </c>
      <c r="L51" s="50">
        <f t="shared" si="0"/>
        <v>0</v>
      </c>
      <c r="M51" s="50">
        <f t="shared" si="1"/>
        <v>1</v>
      </c>
      <c r="N51" s="50">
        <f t="shared" si="2"/>
        <v>0</v>
      </c>
      <c r="O51" s="50">
        <v>0</v>
      </c>
      <c r="P51" s="50">
        <v>1</v>
      </c>
      <c r="Q51" s="50">
        <v>542.23080000000004</v>
      </c>
      <c r="R51" s="50">
        <v>92.724000000000004</v>
      </c>
      <c r="S51" s="50">
        <v>0</v>
      </c>
      <c r="T51" s="50">
        <v>0</v>
      </c>
      <c r="U51" s="50">
        <v>1</v>
      </c>
      <c r="V51" s="50">
        <v>0</v>
      </c>
      <c r="W51" s="50">
        <v>0</v>
      </c>
      <c r="X51" s="50">
        <v>0</v>
      </c>
      <c r="Y51" s="50">
        <v>0</v>
      </c>
      <c r="Z51" s="50">
        <v>0</v>
      </c>
      <c r="AA51" s="50">
        <v>0</v>
      </c>
      <c r="AB51" s="50">
        <v>0</v>
      </c>
      <c r="AC51" s="50">
        <v>0</v>
      </c>
      <c r="AD51" s="50">
        <v>0</v>
      </c>
      <c r="AE51" s="50">
        <v>1</v>
      </c>
      <c r="AF51" s="50">
        <v>0</v>
      </c>
      <c r="AG51" s="50">
        <v>0</v>
      </c>
      <c r="AH51" s="50">
        <v>0</v>
      </c>
      <c r="AI51" s="50">
        <v>0</v>
      </c>
      <c r="AJ51" s="50">
        <v>0</v>
      </c>
      <c r="AK51" s="50">
        <v>0</v>
      </c>
      <c r="AL51" s="50">
        <v>0</v>
      </c>
      <c r="AM51" s="50">
        <v>0</v>
      </c>
      <c r="AN51" s="50">
        <v>0</v>
      </c>
      <c r="AO51" s="50">
        <v>0</v>
      </c>
      <c r="AP51" s="50">
        <v>0</v>
      </c>
      <c r="AQ51" s="50">
        <v>0</v>
      </c>
      <c r="AR51" s="50">
        <v>0</v>
      </c>
      <c r="AS51" s="50">
        <v>0</v>
      </c>
      <c r="AT51" s="50">
        <v>0</v>
      </c>
      <c r="AU51" s="50">
        <v>0</v>
      </c>
      <c r="AV51" s="85">
        <v>2</v>
      </c>
      <c r="AW51" s="85">
        <v>2</v>
      </c>
      <c r="AX51" s="85">
        <v>1</v>
      </c>
      <c r="AY51" s="85">
        <v>12</v>
      </c>
      <c r="AZ51" s="85">
        <v>12</v>
      </c>
      <c r="BA51" s="85">
        <v>1</v>
      </c>
      <c r="BB51" s="86">
        <v>2</v>
      </c>
      <c r="BC51" s="86">
        <v>2</v>
      </c>
      <c r="BD51" s="86">
        <v>1</v>
      </c>
      <c r="BE51" s="87">
        <f t="shared" si="3"/>
        <v>1</v>
      </c>
      <c r="BF51" s="88">
        <v>0</v>
      </c>
      <c r="BG51" s="88">
        <v>1</v>
      </c>
      <c r="BH51" s="88">
        <v>0</v>
      </c>
      <c r="BI51" s="88">
        <v>0</v>
      </c>
      <c r="BJ51" s="88">
        <v>1</v>
      </c>
    </row>
    <row r="52" spans="1:62" ht="15">
      <c r="A52" s="81" t="s">
        <v>3044</v>
      </c>
      <c r="B52" s="50" t="s">
        <v>2165</v>
      </c>
      <c r="C52" s="82" t="s">
        <v>1652</v>
      </c>
      <c r="D52" s="83" t="s">
        <v>144</v>
      </c>
      <c r="E52" s="84" t="s">
        <v>224</v>
      </c>
      <c r="F52" s="84">
        <v>28803</v>
      </c>
      <c r="G52" s="50">
        <v>173056</v>
      </c>
      <c r="H52" s="50" t="s">
        <v>1824</v>
      </c>
      <c r="I52" s="50">
        <v>416</v>
      </c>
      <c r="J52" s="50">
        <v>416</v>
      </c>
      <c r="K52" s="50">
        <v>1</v>
      </c>
      <c r="L52" s="50">
        <f t="shared" si="0"/>
        <v>0</v>
      </c>
      <c r="M52" s="50">
        <f t="shared" si="1"/>
        <v>1</v>
      </c>
      <c r="N52" s="50">
        <f t="shared" si="2"/>
        <v>0</v>
      </c>
      <c r="O52" s="50">
        <v>0</v>
      </c>
      <c r="P52" s="50">
        <v>1</v>
      </c>
      <c r="Q52" s="50">
        <v>831.92759999999998</v>
      </c>
      <c r="R52" s="50">
        <v>70.054090000000002</v>
      </c>
      <c r="S52" s="50">
        <v>0</v>
      </c>
      <c r="T52" s="50">
        <v>0</v>
      </c>
      <c r="U52" s="50">
        <v>1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1</v>
      </c>
      <c r="AF52" s="50">
        <v>0</v>
      </c>
      <c r="AG52" s="50">
        <v>0</v>
      </c>
      <c r="AH52" s="50">
        <v>0</v>
      </c>
      <c r="AI52" s="50">
        <v>0</v>
      </c>
      <c r="AJ52" s="50">
        <v>0</v>
      </c>
      <c r="AK52" s="50">
        <v>0</v>
      </c>
      <c r="AL52" s="50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0</v>
      </c>
      <c r="AU52" s="50">
        <v>0</v>
      </c>
      <c r="AV52" s="85">
        <v>2</v>
      </c>
      <c r="AW52" s="85">
        <v>2</v>
      </c>
      <c r="AX52" s="85">
        <v>1</v>
      </c>
      <c r="AY52" s="85">
        <v>12</v>
      </c>
      <c r="AZ52" s="85">
        <v>12</v>
      </c>
      <c r="BA52" s="85">
        <v>1</v>
      </c>
      <c r="BB52" s="86">
        <v>2</v>
      </c>
      <c r="BC52" s="86">
        <v>2</v>
      </c>
      <c r="BD52" s="86">
        <v>1</v>
      </c>
      <c r="BE52" s="87">
        <f t="shared" si="3"/>
        <v>1</v>
      </c>
      <c r="BF52" s="88">
        <v>0</v>
      </c>
      <c r="BG52" s="88">
        <v>0</v>
      </c>
      <c r="BH52" s="88">
        <v>0</v>
      </c>
      <c r="BI52" s="88">
        <v>0</v>
      </c>
      <c r="BJ52" s="88">
        <v>1</v>
      </c>
    </row>
    <row r="53" spans="1:62" ht="15">
      <c r="A53" s="81" t="s">
        <v>3045</v>
      </c>
      <c r="B53" s="50" t="s">
        <v>2324</v>
      </c>
      <c r="C53" s="82" t="s">
        <v>1577</v>
      </c>
      <c r="D53" s="83" t="s">
        <v>308</v>
      </c>
      <c r="E53" s="84" t="s">
        <v>336</v>
      </c>
      <c r="F53" s="84">
        <v>32059</v>
      </c>
      <c r="G53" s="50">
        <v>173056</v>
      </c>
      <c r="H53" s="50" t="s">
        <v>1824</v>
      </c>
      <c r="I53" s="50">
        <v>416</v>
      </c>
      <c r="J53" s="50">
        <v>416</v>
      </c>
      <c r="K53" s="50">
        <v>1</v>
      </c>
      <c r="L53" s="50">
        <f t="shared" si="0"/>
        <v>0</v>
      </c>
      <c r="M53" s="50">
        <f t="shared" si="1"/>
        <v>1</v>
      </c>
      <c r="N53" s="50">
        <f t="shared" si="2"/>
        <v>0</v>
      </c>
      <c r="O53" s="50">
        <v>0</v>
      </c>
      <c r="P53" s="50">
        <v>1</v>
      </c>
      <c r="Q53" s="50">
        <v>2707.1419999999998</v>
      </c>
      <c r="R53" s="50">
        <v>62.145040000000002</v>
      </c>
      <c r="S53" s="50">
        <v>0</v>
      </c>
      <c r="T53" s="50">
        <v>0</v>
      </c>
      <c r="U53" s="50">
        <v>0</v>
      </c>
      <c r="V53" s="50">
        <v>1</v>
      </c>
      <c r="W53" s="50">
        <v>0</v>
      </c>
      <c r="X53" s="50">
        <v>0</v>
      </c>
      <c r="Y53" s="50">
        <v>0</v>
      </c>
      <c r="Z53" s="50">
        <v>0</v>
      </c>
      <c r="AA53" s="50">
        <v>0</v>
      </c>
      <c r="AB53" s="50">
        <v>0</v>
      </c>
      <c r="AC53" s="50">
        <v>0</v>
      </c>
      <c r="AD53" s="50">
        <v>0</v>
      </c>
      <c r="AE53" s="50">
        <v>0</v>
      </c>
      <c r="AF53" s="50">
        <v>0</v>
      </c>
      <c r="AG53" s="50">
        <v>0</v>
      </c>
      <c r="AH53" s="50">
        <v>0</v>
      </c>
      <c r="AI53" s="50">
        <v>1</v>
      </c>
      <c r="AJ53" s="50">
        <v>0</v>
      </c>
      <c r="AK53" s="50">
        <v>0</v>
      </c>
      <c r="AL53" s="50">
        <v>0</v>
      </c>
      <c r="AM53" s="50">
        <v>0</v>
      </c>
      <c r="AN53" s="50">
        <v>0</v>
      </c>
      <c r="AO53" s="50">
        <v>0</v>
      </c>
      <c r="AP53" s="50">
        <v>0</v>
      </c>
      <c r="AQ53" s="50">
        <v>0</v>
      </c>
      <c r="AR53" s="50">
        <v>0</v>
      </c>
      <c r="AS53" s="50">
        <v>0</v>
      </c>
      <c r="AT53" s="50">
        <v>0</v>
      </c>
      <c r="AU53" s="50">
        <v>0</v>
      </c>
      <c r="AV53" s="85">
        <v>3</v>
      </c>
      <c r="AW53" s="85">
        <v>3</v>
      </c>
      <c r="AX53" s="85">
        <v>1</v>
      </c>
      <c r="AY53" s="85">
        <v>16</v>
      </c>
      <c r="AZ53" s="85">
        <v>16</v>
      </c>
      <c r="BA53" s="85">
        <v>1</v>
      </c>
      <c r="BB53" s="86">
        <v>3</v>
      </c>
      <c r="BC53" s="86">
        <v>0</v>
      </c>
      <c r="BD53" s="86">
        <v>0</v>
      </c>
      <c r="BE53" s="87">
        <f t="shared" si="3"/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1</v>
      </c>
    </row>
    <row r="54" spans="1:62" ht="15">
      <c r="A54" s="81" t="s">
        <v>3046</v>
      </c>
      <c r="B54" s="50" t="s">
        <v>2167</v>
      </c>
      <c r="C54" s="82" t="s">
        <v>1653</v>
      </c>
      <c r="D54" s="83" t="s">
        <v>144</v>
      </c>
      <c r="E54" s="84" t="s">
        <v>224</v>
      </c>
      <c r="F54" s="84">
        <v>38120</v>
      </c>
      <c r="G54" s="50">
        <v>173056</v>
      </c>
      <c r="H54" s="50" t="s">
        <v>1824</v>
      </c>
      <c r="I54" s="50">
        <v>416</v>
      </c>
      <c r="J54" s="50">
        <v>416</v>
      </c>
      <c r="K54" s="50">
        <v>1</v>
      </c>
      <c r="L54" s="50">
        <f t="shared" si="0"/>
        <v>0</v>
      </c>
      <c r="M54" s="50">
        <f t="shared" si="1"/>
        <v>1</v>
      </c>
      <c r="N54" s="50">
        <f t="shared" si="2"/>
        <v>0</v>
      </c>
      <c r="O54" s="50">
        <v>0</v>
      </c>
      <c r="P54" s="50">
        <v>1</v>
      </c>
      <c r="Q54" s="50">
        <v>2138.4279999999999</v>
      </c>
      <c r="R54" s="50">
        <v>75.590040000000002</v>
      </c>
      <c r="S54" s="50">
        <v>0</v>
      </c>
      <c r="T54" s="50">
        <v>0</v>
      </c>
      <c r="U54" s="50">
        <v>1</v>
      </c>
      <c r="V54" s="50">
        <v>0</v>
      </c>
      <c r="W54" s="50">
        <v>0</v>
      </c>
      <c r="X54" s="50">
        <v>0</v>
      </c>
      <c r="Y54" s="50">
        <v>0</v>
      </c>
      <c r="Z54" s="50">
        <v>0</v>
      </c>
      <c r="AA54" s="50">
        <v>0</v>
      </c>
      <c r="AB54" s="50">
        <v>0</v>
      </c>
      <c r="AC54" s="50">
        <v>0</v>
      </c>
      <c r="AD54" s="50">
        <v>0</v>
      </c>
      <c r="AE54" s="50">
        <v>1</v>
      </c>
      <c r="AF54" s="50">
        <v>0</v>
      </c>
      <c r="AG54" s="50">
        <v>0</v>
      </c>
      <c r="AH54" s="50">
        <v>0</v>
      </c>
      <c r="AI54" s="50">
        <v>0</v>
      </c>
      <c r="AJ54" s="50">
        <v>0</v>
      </c>
      <c r="AK54" s="50">
        <v>0</v>
      </c>
      <c r="AL54" s="50">
        <v>0</v>
      </c>
      <c r="AM54" s="50">
        <v>0</v>
      </c>
      <c r="AN54" s="50">
        <v>0</v>
      </c>
      <c r="AO54" s="50">
        <v>0</v>
      </c>
      <c r="AP54" s="50">
        <v>0</v>
      </c>
      <c r="AQ54" s="50">
        <v>0</v>
      </c>
      <c r="AR54" s="50">
        <v>0</v>
      </c>
      <c r="AS54" s="50">
        <v>0</v>
      </c>
      <c r="AT54" s="50">
        <v>0</v>
      </c>
      <c r="AU54" s="50">
        <v>0</v>
      </c>
      <c r="AV54" s="85">
        <v>2</v>
      </c>
      <c r="AW54" s="85">
        <v>2</v>
      </c>
      <c r="AX54" s="85">
        <v>1</v>
      </c>
      <c r="AY54" s="85">
        <v>12</v>
      </c>
      <c r="AZ54" s="85">
        <v>11</v>
      </c>
      <c r="BA54" s="85">
        <v>0</v>
      </c>
      <c r="BB54" s="86">
        <v>2</v>
      </c>
      <c r="BC54" s="86">
        <v>2</v>
      </c>
      <c r="BD54" s="86">
        <v>1</v>
      </c>
      <c r="BE54" s="87">
        <f t="shared" si="3"/>
        <v>1</v>
      </c>
      <c r="BF54" s="88">
        <v>0</v>
      </c>
      <c r="BG54" s="88">
        <v>0</v>
      </c>
      <c r="BH54" s="88">
        <v>0</v>
      </c>
      <c r="BI54" s="88">
        <v>0</v>
      </c>
      <c r="BJ54" s="88">
        <v>1</v>
      </c>
    </row>
    <row r="55" spans="1:62" ht="15">
      <c r="A55" s="81" t="s">
        <v>3047</v>
      </c>
      <c r="B55" s="50" t="s">
        <v>2073</v>
      </c>
      <c r="C55" s="82" t="s">
        <v>1654</v>
      </c>
      <c r="D55" s="83" t="s">
        <v>144</v>
      </c>
      <c r="E55" s="84" t="s">
        <v>145</v>
      </c>
      <c r="F55" s="84">
        <v>33334</v>
      </c>
      <c r="G55" s="50">
        <v>173056</v>
      </c>
      <c r="H55" s="50" t="s">
        <v>1824</v>
      </c>
      <c r="I55" s="50">
        <v>416</v>
      </c>
      <c r="J55" s="50">
        <v>416</v>
      </c>
      <c r="K55" s="50">
        <v>1</v>
      </c>
      <c r="L55" s="50">
        <f t="shared" si="0"/>
        <v>0</v>
      </c>
      <c r="M55" s="50">
        <f t="shared" si="1"/>
        <v>1</v>
      </c>
      <c r="N55" s="50">
        <f t="shared" si="2"/>
        <v>0</v>
      </c>
      <c r="O55" s="50">
        <v>0</v>
      </c>
      <c r="P55" s="50">
        <v>1</v>
      </c>
      <c r="Q55" s="50">
        <v>1221.0129999999999</v>
      </c>
      <c r="R55" s="50">
        <v>76.743669999999995</v>
      </c>
      <c r="S55" s="50">
        <v>0</v>
      </c>
      <c r="T55" s="50">
        <v>0</v>
      </c>
      <c r="U55" s="50">
        <v>1</v>
      </c>
      <c r="V55" s="50">
        <v>0</v>
      </c>
      <c r="W55" s="50">
        <v>0</v>
      </c>
      <c r="X55" s="50">
        <v>0</v>
      </c>
      <c r="Y55" s="50">
        <v>0</v>
      </c>
      <c r="Z55" s="50">
        <v>0</v>
      </c>
      <c r="AA55" s="50">
        <v>0</v>
      </c>
      <c r="AB55" s="50">
        <v>0</v>
      </c>
      <c r="AC55" s="50">
        <v>0</v>
      </c>
      <c r="AD55" s="50">
        <v>1</v>
      </c>
      <c r="AE55" s="50">
        <v>0</v>
      </c>
      <c r="AF55" s="50">
        <v>0</v>
      </c>
      <c r="AG55" s="50">
        <v>0</v>
      </c>
      <c r="AH55" s="50">
        <v>0</v>
      </c>
      <c r="AI55" s="50">
        <v>0</v>
      </c>
      <c r="AJ55" s="50">
        <v>0</v>
      </c>
      <c r="AK55" s="50">
        <v>0</v>
      </c>
      <c r="AL55" s="50">
        <v>0</v>
      </c>
      <c r="AM55" s="50">
        <v>0</v>
      </c>
      <c r="AN55" s="50">
        <v>0</v>
      </c>
      <c r="AO55" s="50">
        <v>0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85">
        <v>2</v>
      </c>
      <c r="AW55" s="85">
        <v>2</v>
      </c>
      <c r="AX55" s="85">
        <v>1</v>
      </c>
      <c r="AY55" s="85">
        <v>12</v>
      </c>
      <c r="AZ55" s="85">
        <v>12</v>
      </c>
      <c r="BA55" s="85">
        <v>1</v>
      </c>
      <c r="BB55" s="86">
        <v>2</v>
      </c>
      <c r="BC55" s="86">
        <v>2</v>
      </c>
      <c r="BD55" s="86">
        <v>1</v>
      </c>
      <c r="BE55" s="87">
        <f t="shared" si="3"/>
        <v>1</v>
      </c>
      <c r="BF55" s="88">
        <v>0</v>
      </c>
      <c r="BG55" s="88">
        <v>0</v>
      </c>
      <c r="BH55" s="88">
        <v>0</v>
      </c>
      <c r="BI55" s="88">
        <v>0</v>
      </c>
      <c r="BJ55" s="88">
        <v>1</v>
      </c>
    </row>
    <row r="56" spans="1:62" ht="15">
      <c r="A56" s="81" t="s">
        <v>3048</v>
      </c>
      <c r="B56" s="50" t="s">
        <v>2325</v>
      </c>
      <c r="C56" s="82" t="s">
        <v>1694</v>
      </c>
      <c r="D56" s="83" t="s">
        <v>308</v>
      </c>
      <c r="E56" s="84" t="s">
        <v>336</v>
      </c>
      <c r="F56" s="84">
        <v>38195</v>
      </c>
      <c r="G56" s="50">
        <v>173056</v>
      </c>
      <c r="H56" s="50" t="s">
        <v>1824</v>
      </c>
      <c r="I56" s="50">
        <v>416</v>
      </c>
      <c r="J56" s="50">
        <v>416</v>
      </c>
      <c r="K56" s="50">
        <v>1</v>
      </c>
      <c r="L56" s="50">
        <f t="shared" si="0"/>
        <v>0</v>
      </c>
      <c r="M56" s="50">
        <f t="shared" si="1"/>
        <v>1</v>
      </c>
      <c r="N56" s="50">
        <f t="shared" si="2"/>
        <v>0</v>
      </c>
      <c r="O56" s="50">
        <v>0</v>
      </c>
      <c r="P56" s="50">
        <v>1</v>
      </c>
      <c r="Q56" s="50">
        <v>3380.9349999999999</v>
      </c>
      <c r="R56" s="50">
        <v>82.934960000000004</v>
      </c>
      <c r="S56" s="50">
        <v>0</v>
      </c>
      <c r="T56" s="50">
        <v>0</v>
      </c>
      <c r="U56" s="50">
        <v>0</v>
      </c>
      <c r="V56" s="50">
        <v>1</v>
      </c>
      <c r="W56" s="50">
        <v>0</v>
      </c>
      <c r="X56" s="50">
        <v>0</v>
      </c>
      <c r="Y56" s="50">
        <v>0</v>
      </c>
      <c r="Z56" s="50">
        <v>0</v>
      </c>
      <c r="AA56" s="50">
        <v>0</v>
      </c>
      <c r="AB56" s="50">
        <v>0</v>
      </c>
      <c r="AC56" s="50">
        <v>0</v>
      </c>
      <c r="AD56" s="50">
        <v>0</v>
      </c>
      <c r="AE56" s="50">
        <v>0</v>
      </c>
      <c r="AF56" s="50">
        <v>0</v>
      </c>
      <c r="AG56" s="50">
        <v>0</v>
      </c>
      <c r="AH56" s="50">
        <v>0</v>
      </c>
      <c r="AI56" s="50">
        <v>1</v>
      </c>
      <c r="AJ56" s="50">
        <v>0</v>
      </c>
      <c r="AK56" s="50">
        <v>0</v>
      </c>
      <c r="AL56" s="50">
        <v>0</v>
      </c>
      <c r="AM56" s="50">
        <v>0</v>
      </c>
      <c r="AN56" s="50">
        <v>0</v>
      </c>
      <c r="AO56" s="50">
        <v>0</v>
      </c>
      <c r="AP56" s="50">
        <v>0</v>
      </c>
      <c r="AQ56" s="50">
        <v>0</v>
      </c>
      <c r="AR56" s="50">
        <v>0</v>
      </c>
      <c r="AS56" s="50">
        <v>0</v>
      </c>
      <c r="AT56" s="50">
        <v>0</v>
      </c>
      <c r="AU56" s="50">
        <v>0</v>
      </c>
      <c r="AV56" s="85">
        <v>3</v>
      </c>
      <c r="AW56" s="85">
        <v>3</v>
      </c>
      <c r="AX56" s="85">
        <v>1</v>
      </c>
      <c r="AY56" s="85">
        <v>16</v>
      </c>
      <c r="AZ56" s="85">
        <v>16</v>
      </c>
      <c r="BA56" s="85">
        <v>1</v>
      </c>
      <c r="BB56" s="86">
        <v>3</v>
      </c>
      <c r="BC56" s="86">
        <v>3</v>
      </c>
      <c r="BD56" s="86">
        <v>1</v>
      </c>
      <c r="BE56" s="87">
        <f t="shared" si="3"/>
        <v>1</v>
      </c>
      <c r="BF56" s="88">
        <v>0</v>
      </c>
      <c r="BG56" s="88">
        <v>0</v>
      </c>
      <c r="BH56" s="88">
        <v>0</v>
      </c>
      <c r="BI56" s="88">
        <v>0</v>
      </c>
      <c r="BJ56" s="88">
        <v>1</v>
      </c>
    </row>
    <row r="57" spans="1:62" ht="15">
      <c r="A57" s="81" t="s">
        <v>3049</v>
      </c>
      <c r="B57" s="50" t="s">
        <v>2168</v>
      </c>
      <c r="C57" s="82" t="s">
        <v>1655</v>
      </c>
      <c r="D57" s="83" t="s">
        <v>144</v>
      </c>
      <c r="E57" s="84" t="s">
        <v>224</v>
      </c>
      <c r="F57" s="84">
        <v>27918</v>
      </c>
      <c r="G57" s="50">
        <v>173056</v>
      </c>
      <c r="H57" s="50" t="s">
        <v>1824</v>
      </c>
      <c r="I57" s="50">
        <v>416</v>
      </c>
      <c r="J57" s="50">
        <v>416</v>
      </c>
      <c r="K57" s="50">
        <v>1</v>
      </c>
      <c r="L57" s="50">
        <f t="shared" si="0"/>
        <v>0</v>
      </c>
      <c r="M57" s="50">
        <f t="shared" si="1"/>
        <v>1</v>
      </c>
      <c r="N57" s="50">
        <f t="shared" si="2"/>
        <v>0</v>
      </c>
      <c r="O57" s="50">
        <v>0</v>
      </c>
      <c r="P57" s="50">
        <v>1</v>
      </c>
      <c r="Q57" s="50">
        <v>672.19119999999998</v>
      </c>
      <c r="R57" s="50">
        <v>60.041849999999997</v>
      </c>
      <c r="S57" s="50">
        <v>0</v>
      </c>
      <c r="T57" s="50">
        <v>0</v>
      </c>
      <c r="U57" s="50">
        <v>1</v>
      </c>
      <c r="V57" s="50">
        <v>0</v>
      </c>
      <c r="W57" s="50">
        <v>0</v>
      </c>
      <c r="X57" s="50">
        <v>0</v>
      </c>
      <c r="Y57" s="50">
        <v>0</v>
      </c>
      <c r="Z57" s="50">
        <v>0</v>
      </c>
      <c r="AA57" s="50">
        <v>0</v>
      </c>
      <c r="AB57" s="50">
        <v>0</v>
      </c>
      <c r="AC57" s="50">
        <v>0</v>
      </c>
      <c r="AD57" s="50">
        <v>0</v>
      </c>
      <c r="AE57" s="50">
        <v>1</v>
      </c>
      <c r="AF57" s="50">
        <v>0</v>
      </c>
      <c r="AG57" s="50">
        <v>0</v>
      </c>
      <c r="AH57" s="50">
        <v>0</v>
      </c>
      <c r="AI57" s="50">
        <v>0</v>
      </c>
      <c r="AJ57" s="50">
        <v>0</v>
      </c>
      <c r="AK57" s="50">
        <v>0</v>
      </c>
      <c r="AL57" s="50">
        <v>0</v>
      </c>
      <c r="AM57" s="50">
        <v>0</v>
      </c>
      <c r="AN57" s="50">
        <v>0</v>
      </c>
      <c r="AO57" s="50">
        <v>0</v>
      </c>
      <c r="AP57" s="50">
        <v>0</v>
      </c>
      <c r="AQ57" s="50">
        <v>0</v>
      </c>
      <c r="AR57" s="50">
        <v>0</v>
      </c>
      <c r="AS57" s="50">
        <v>0</v>
      </c>
      <c r="AT57" s="50">
        <v>0</v>
      </c>
      <c r="AU57" s="50">
        <v>0</v>
      </c>
      <c r="AV57" s="85">
        <v>2</v>
      </c>
      <c r="AW57" s="85">
        <v>2</v>
      </c>
      <c r="AX57" s="85">
        <v>1</v>
      </c>
      <c r="AY57" s="85">
        <v>11</v>
      </c>
      <c r="AZ57" s="85">
        <v>11</v>
      </c>
      <c r="BA57" s="85">
        <v>1</v>
      </c>
      <c r="BB57" s="86">
        <v>2</v>
      </c>
      <c r="BC57" s="86">
        <v>2</v>
      </c>
      <c r="BD57" s="86">
        <v>1</v>
      </c>
      <c r="BE57" s="87">
        <f t="shared" si="3"/>
        <v>1</v>
      </c>
      <c r="BF57" s="88">
        <v>0</v>
      </c>
      <c r="BG57" s="88">
        <v>0</v>
      </c>
      <c r="BH57" s="88">
        <v>0</v>
      </c>
      <c r="BI57" s="88">
        <v>0</v>
      </c>
      <c r="BJ57" s="88">
        <v>1</v>
      </c>
    </row>
    <row r="58" spans="1:62" ht="15">
      <c r="A58" s="81" t="s">
        <v>3050</v>
      </c>
      <c r="B58" s="50" t="s">
        <v>2074</v>
      </c>
      <c r="C58" s="82" t="s">
        <v>1656</v>
      </c>
      <c r="D58" s="83" t="s">
        <v>144</v>
      </c>
      <c r="E58" s="84" t="s">
        <v>145</v>
      </c>
      <c r="F58" s="84">
        <v>32210</v>
      </c>
      <c r="G58" s="50">
        <v>173056</v>
      </c>
      <c r="H58" s="50" t="s">
        <v>1824</v>
      </c>
      <c r="I58" s="50">
        <v>416</v>
      </c>
      <c r="J58" s="50">
        <v>416</v>
      </c>
      <c r="K58" s="50">
        <v>1</v>
      </c>
      <c r="L58" s="50">
        <f t="shared" si="0"/>
        <v>0</v>
      </c>
      <c r="M58" s="50">
        <f t="shared" si="1"/>
        <v>1</v>
      </c>
      <c r="N58" s="50">
        <f t="shared" si="2"/>
        <v>0</v>
      </c>
      <c r="O58" s="50">
        <v>0</v>
      </c>
      <c r="P58" s="50">
        <v>1</v>
      </c>
      <c r="Q58" s="50">
        <v>1761.16</v>
      </c>
      <c r="R58" s="50">
        <v>75.44802</v>
      </c>
      <c r="S58" s="50">
        <v>0</v>
      </c>
      <c r="T58" s="50">
        <v>0</v>
      </c>
      <c r="U58" s="50">
        <v>1</v>
      </c>
      <c r="V58" s="50">
        <v>0</v>
      </c>
      <c r="W58" s="50">
        <v>0</v>
      </c>
      <c r="X58" s="50">
        <v>0</v>
      </c>
      <c r="Y58" s="50">
        <v>0</v>
      </c>
      <c r="Z58" s="50">
        <v>0</v>
      </c>
      <c r="AA58" s="50">
        <v>0</v>
      </c>
      <c r="AB58" s="50">
        <v>0</v>
      </c>
      <c r="AC58" s="50">
        <v>0</v>
      </c>
      <c r="AD58" s="50">
        <v>1</v>
      </c>
      <c r="AE58" s="50">
        <v>0</v>
      </c>
      <c r="AF58" s="50">
        <v>0</v>
      </c>
      <c r="AG58" s="50">
        <v>0</v>
      </c>
      <c r="AH58" s="50">
        <v>0</v>
      </c>
      <c r="AI58" s="50">
        <v>0</v>
      </c>
      <c r="AJ58" s="50">
        <v>0</v>
      </c>
      <c r="AK58" s="50">
        <v>0</v>
      </c>
      <c r="AL58" s="50">
        <v>0</v>
      </c>
      <c r="AM58" s="50">
        <v>0</v>
      </c>
      <c r="AN58" s="50">
        <v>0</v>
      </c>
      <c r="AO58" s="50">
        <v>0</v>
      </c>
      <c r="AP58" s="50">
        <v>0</v>
      </c>
      <c r="AQ58" s="50">
        <v>0</v>
      </c>
      <c r="AR58" s="50">
        <v>0</v>
      </c>
      <c r="AS58" s="50">
        <v>0</v>
      </c>
      <c r="AT58" s="50">
        <v>0</v>
      </c>
      <c r="AU58" s="50">
        <v>0</v>
      </c>
      <c r="AV58" s="85">
        <v>2</v>
      </c>
      <c r="AW58" s="85">
        <v>2</v>
      </c>
      <c r="AX58" s="85">
        <v>1</v>
      </c>
      <c r="AY58" s="85">
        <v>11</v>
      </c>
      <c r="AZ58" s="85">
        <v>12</v>
      </c>
      <c r="BA58" s="85">
        <v>0</v>
      </c>
      <c r="BB58" s="86">
        <v>2</v>
      </c>
      <c r="BC58" s="86">
        <v>2</v>
      </c>
      <c r="BD58" s="86">
        <v>1</v>
      </c>
      <c r="BE58" s="87">
        <f t="shared" si="3"/>
        <v>1</v>
      </c>
      <c r="BF58" s="88">
        <v>0</v>
      </c>
      <c r="BG58" s="88">
        <v>0</v>
      </c>
      <c r="BH58" s="88">
        <v>0</v>
      </c>
      <c r="BI58" s="88">
        <v>0</v>
      </c>
      <c r="BJ58" s="88">
        <v>1</v>
      </c>
    </row>
    <row r="59" spans="1:62" ht="15">
      <c r="A59" s="81" t="s">
        <v>3051</v>
      </c>
      <c r="B59" s="50" t="s">
        <v>2170</v>
      </c>
      <c r="C59" s="82" t="s">
        <v>1657</v>
      </c>
      <c r="D59" s="83" t="s">
        <v>144</v>
      </c>
      <c r="E59" s="84" t="s">
        <v>224</v>
      </c>
      <c r="F59" s="84">
        <v>37004</v>
      </c>
      <c r="G59" s="50">
        <v>173056</v>
      </c>
      <c r="H59" s="50" t="s">
        <v>1824</v>
      </c>
      <c r="I59" s="50">
        <v>416</v>
      </c>
      <c r="J59" s="50">
        <v>416</v>
      </c>
      <c r="K59" s="50">
        <v>1</v>
      </c>
      <c r="L59" s="50">
        <f t="shared" si="0"/>
        <v>0</v>
      </c>
      <c r="M59" s="50">
        <f t="shared" si="1"/>
        <v>1</v>
      </c>
      <c r="N59" s="50">
        <f t="shared" si="2"/>
        <v>0</v>
      </c>
      <c r="O59" s="50">
        <v>0</v>
      </c>
      <c r="P59" s="50">
        <v>1</v>
      </c>
      <c r="Q59" s="50">
        <v>1634.027</v>
      </c>
      <c r="R59" s="50">
        <v>64.950140000000005</v>
      </c>
      <c r="S59" s="50">
        <v>0</v>
      </c>
      <c r="T59" s="50">
        <v>0</v>
      </c>
      <c r="U59" s="50">
        <v>1</v>
      </c>
      <c r="V59" s="50">
        <v>0</v>
      </c>
      <c r="W59" s="50">
        <v>0</v>
      </c>
      <c r="X59" s="50">
        <v>0</v>
      </c>
      <c r="Y59" s="50">
        <v>0</v>
      </c>
      <c r="Z59" s="50">
        <v>0</v>
      </c>
      <c r="AA59" s="50">
        <v>0</v>
      </c>
      <c r="AB59" s="50">
        <v>0</v>
      </c>
      <c r="AC59" s="50">
        <v>0</v>
      </c>
      <c r="AD59" s="50">
        <v>0</v>
      </c>
      <c r="AE59" s="50">
        <v>1</v>
      </c>
      <c r="AF59" s="50">
        <v>0</v>
      </c>
      <c r="AG59" s="50">
        <v>0</v>
      </c>
      <c r="AH59" s="50">
        <v>0</v>
      </c>
      <c r="AI59" s="50">
        <v>0</v>
      </c>
      <c r="AJ59" s="50">
        <v>0</v>
      </c>
      <c r="AK59" s="50">
        <v>0</v>
      </c>
      <c r="AL59" s="50">
        <v>0</v>
      </c>
      <c r="AM59" s="50">
        <v>0</v>
      </c>
      <c r="AN59" s="50">
        <v>0</v>
      </c>
      <c r="AO59" s="50">
        <v>0</v>
      </c>
      <c r="AP59" s="50">
        <v>0</v>
      </c>
      <c r="AQ59" s="50">
        <v>0</v>
      </c>
      <c r="AR59" s="50">
        <v>0</v>
      </c>
      <c r="AS59" s="50">
        <v>0</v>
      </c>
      <c r="AT59" s="50">
        <v>0</v>
      </c>
      <c r="AU59" s="50">
        <v>0</v>
      </c>
      <c r="AV59" s="85">
        <v>2</v>
      </c>
      <c r="AW59" s="85">
        <v>2</v>
      </c>
      <c r="AX59" s="85">
        <v>1</v>
      </c>
      <c r="AY59" s="85">
        <v>12</v>
      </c>
      <c r="AZ59" s="85">
        <v>11</v>
      </c>
      <c r="BA59" s="85">
        <v>0</v>
      </c>
      <c r="BB59" s="86">
        <v>2</v>
      </c>
      <c r="BC59" s="86">
        <v>2</v>
      </c>
      <c r="BD59" s="86">
        <v>1</v>
      </c>
      <c r="BE59" s="87">
        <f t="shared" si="3"/>
        <v>1</v>
      </c>
      <c r="BF59" s="88">
        <v>0</v>
      </c>
      <c r="BG59" s="88">
        <v>0</v>
      </c>
      <c r="BH59" s="88">
        <v>0</v>
      </c>
      <c r="BI59" s="88">
        <v>0</v>
      </c>
      <c r="BJ59" s="88">
        <v>1</v>
      </c>
    </row>
    <row r="60" spans="1:62" ht="15">
      <c r="A60" s="81" t="s">
        <v>3052</v>
      </c>
      <c r="B60" s="50" t="s">
        <v>1966</v>
      </c>
      <c r="C60" s="82" t="s">
        <v>1623</v>
      </c>
      <c r="D60" s="83" t="s">
        <v>55</v>
      </c>
      <c r="E60" s="84"/>
      <c r="F60" s="84">
        <v>24640</v>
      </c>
      <c r="G60" s="50">
        <v>173056</v>
      </c>
      <c r="H60" s="50" t="s">
        <v>1824</v>
      </c>
      <c r="I60" s="50">
        <v>416</v>
      </c>
      <c r="J60" s="50">
        <v>416</v>
      </c>
      <c r="K60" s="50">
        <v>1</v>
      </c>
      <c r="L60" s="50">
        <f t="shared" si="0"/>
        <v>0</v>
      </c>
      <c r="M60" s="50">
        <f t="shared" si="1"/>
        <v>1</v>
      </c>
      <c r="N60" s="50">
        <f t="shared" si="2"/>
        <v>0</v>
      </c>
      <c r="O60" s="50">
        <v>0</v>
      </c>
      <c r="P60" s="50">
        <v>1</v>
      </c>
      <c r="Q60" s="50">
        <v>925.87950000000001</v>
      </c>
      <c r="R60" s="50">
        <v>69.935339999999997</v>
      </c>
      <c r="S60" s="50">
        <v>0</v>
      </c>
      <c r="T60" s="50">
        <v>1</v>
      </c>
      <c r="U60" s="50">
        <v>0</v>
      </c>
      <c r="V60" s="50">
        <v>0</v>
      </c>
      <c r="W60" s="50">
        <v>0</v>
      </c>
      <c r="X60" s="50">
        <v>0</v>
      </c>
      <c r="Y60" s="50">
        <v>0</v>
      </c>
      <c r="Z60" s="50">
        <v>0</v>
      </c>
      <c r="AA60" s="50">
        <v>0</v>
      </c>
      <c r="AB60" s="50">
        <v>0</v>
      </c>
      <c r="AC60" s="50">
        <v>0</v>
      </c>
      <c r="AD60" s="50">
        <v>0</v>
      </c>
      <c r="AE60" s="50">
        <v>0</v>
      </c>
      <c r="AF60" s="50">
        <v>0</v>
      </c>
      <c r="AG60" s="50">
        <v>0</v>
      </c>
      <c r="AH60" s="50">
        <v>0</v>
      </c>
      <c r="AI60" s="50">
        <v>0</v>
      </c>
      <c r="AJ60" s="50">
        <v>0</v>
      </c>
      <c r="AK60" s="50">
        <v>0</v>
      </c>
      <c r="AL60" s="50">
        <v>0</v>
      </c>
      <c r="AM60" s="50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v>0</v>
      </c>
      <c r="AT60" s="50">
        <v>0</v>
      </c>
      <c r="AU60" s="50">
        <v>0</v>
      </c>
      <c r="AV60" s="85">
        <v>1</v>
      </c>
      <c r="AW60" s="85">
        <v>1</v>
      </c>
      <c r="AX60" s="85">
        <v>1</v>
      </c>
      <c r="AY60" s="85">
        <v>1</v>
      </c>
      <c r="AZ60" s="85">
        <v>1</v>
      </c>
      <c r="BA60" s="85">
        <v>1</v>
      </c>
      <c r="BB60" s="86">
        <v>1</v>
      </c>
      <c r="BC60" s="86">
        <v>1</v>
      </c>
      <c r="BD60" s="86">
        <v>1</v>
      </c>
      <c r="BE60" s="87">
        <f t="shared" si="3"/>
        <v>1</v>
      </c>
      <c r="BF60" s="88">
        <v>0</v>
      </c>
      <c r="BG60" s="88">
        <v>0</v>
      </c>
      <c r="BH60" s="88">
        <v>0</v>
      </c>
      <c r="BI60" s="88">
        <v>0</v>
      </c>
      <c r="BJ60" s="88">
        <v>1</v>
      </c>
    </row>
    <row r="61" spans="1:62" ht="15">
      <c r="A61" s="81" t="s">
        <v>3053</v>
      </c>
      <c r="B61" s="50" t="s">
        <v>2076</v>
      </c>
      <c r="C61" s="82" t="s">
        <v>1658</v>
      </c>
      <c r="D61" s="83" t="s">
        <v>144</v>
      </c>
      <c r="E61" s="84" t="s">
        <v>145</v>
      </c>
      <c r="F61" s="84">
        <v>38648</v>
      </c>
      <c r="G61" s="50">
        <v>173056</v>
      </c>
      <c r="H61" s="50" t="s">
        <v>1824</v>
      </c>
      <c r="I61" s="50">
        <v>416</v>
      </c>
      <c r="J61" s="50">
        <v>416</v>
      </c>
      <c r="K61" s="50">
        <v>1</v>
      </c>
      <c r="L61" s="50">
        <f t="shared" si="0"/>
        <v>0</v>
      </c>
      <c r="M61" s="50">
        <f t="shared" si="1"/>
        <v>1</v>
      </c>
      <c r="N61" s="50">
        <f t="shared" si="2"/>
        <v>0</v>
      </c>
      <c r="O61" s="50">
        <v>0</v>
      </c>
      <c r="P61" s="50">
        <v>1</v>
      </c>
      <c r="Q61" s="50">
        <v>1099.02</v>
      </c>
      <c r="R61" s="50">
        <v>40.853360000000002</v>
      </c>
      <c r="S61" s="50">
        <v>0</v>
      </c>
      <c r="T61" s="50">
        <v>0</v>
      </c>
      <c r="U61" s="50">
        <v>1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0">
        <v>0</v>
      </c>
      <c r="AC61" s="50">
        <v>0</v>
      </c>
      <c r="AD61" s="50">
        <v>1</v>
      </c>
      <c r="AE61" s="50">
        <v>0</v>
      </c>
      <c r="AF61" s="50">
        <v>0</v>
      </c>
      <c r="AG61" s="50">
        <v>0</v>
      </c>
      <c r="AH61" s="50">
        <v>0</v>
      </c>
      <c r="AI61" s="50">
        <v>0</v>
      </c>
      <c r="AJ61" s="50">
        <v>0</v>
      </c>
      <c r="AK61" s="50">
        <v>0</v>
      </c>
      <c r="AL61" s="50">
        <v>0</v>
      </c>
      <c r="AM61" s="50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</v>
      </c>
      <c r="AT61" s="50">
        <v>0</v>
      </c>
      <c r="AU61" s="50">
        <v>0</v>
      </c>
      <c r="AV61" s="85">
        <v>2</v>
      </c>
      <c r="AW61" s="85">
        <v>2</v>
      </c>
      <c r="AX61" s="85">
        <v>1</v>
      </c>
      <c r="AY61" s="85">
        <v>12</v>
      </c>
      <c r="AZ61" s="85">
        <v>12</v>
      </c>
      <c r="BA61" s="85">
        <v>1</v>
      </c>
      <c r="BB61" s="86">
        <v>2</v>
      </c>
      <c r="BC61" s="86">
        <v>2</v>
      </c>
      <c r="BD61" s="86">
        <v>1</v>
      </c>
      <c r="BE61" s="87">
        <f t="shared" si="3"/>
        <v>1</v>
      </c>
      <c r="BF61" s="88">
        <v>0</v>
      </c>
      <c r="BG61" s="88">
        <v>0</v>
      </c>
      <c r="BH61" s="88">
        <v>0</v>
      </c>
      <c r="BI61" s="88">
        <v>0</v>
      </c>
      <c r="BJ61" s="88">
        <v>1</v>
      </c>
    </row>
    <row r="62" spans="1:62" ht="15">
      <c r="A62" s="81" t="s">
        <v>3054</v>
      </c>
      <c r="B62" s="50" t="s">
        <v>2171</v>
      </c>
      <c r="C62" s="82" t="s">
        <v>1659</v>
      </c>
      <c r="D62" s="83" t="s">
        <v>144</v>
      </c>
      <c r="E62" s="84" t="s">
        <v>224</v>
      </c>
      <c r="F62" s="84">
        <v>30092</v>
      </c>
      <c r="G62" s="50">
        <v>173056</v>
      </c>
      <c r="H62" s="50" t="s">
        <v>1824</v>
      </c>
      <c r="I62" s="50">
        <v>416</v>
      </c>
      <c r="J62" s="50">
        <v>416</v>
      </c>
      <c r="K62" s="50">
        <v>1</v>
      </c>
      <c r="L62" s="50">
        <f t="shared" si="0"/>
        <v>0</v>
      </c>
      <c r="M62" s="50">
        <f t="shared" si="1"/>
        <v>1</v>
      </c>
      <c r="N62" s="50">
        <f t="shared" si="2"/>
        <v>0</v>
      </c>
      <c r="O62" s="50">
        <v>0</v>
      </c>
      <c r="P62" s="50">
        <v>1</v>
      </c>
      <c r="Q62" s="50">
        <v>874.7056</v>
      </c>
      <c r="R62" s="50">
        <v>70.465459999999993</v>
      </c>
      <c r="S62" s="50">
        <v>0</v>
      </c>
      <c r="T62" s="50">
        <v>0</v>
      </c>
      <c r="U62" s="50">
        <v>1</v>
      </c>
      <c r="V62" s="50">
        <v>0</v>
      </c>
      <c r="W62" s="50">
        <v>0</v>
      </c>
      <c r="X62" s="50">
        <v>0</v>
      </c>
      <c r="Y62" s="50">
        <v>0</v>
      </c>
      <c r="Z62" s="50">
        <v>0</v>
      </c>
      <c r="AA62" s="50">
        <v>0</v>
      </c>
      <c r="AB62" s="50">
        <v>0</v>
      </c>
      <c r="AC62" s="50">
        <v>0</v>
      </c>
      <c r="AD62" s="50">
        <v>0</v>
      </c>
      <c r="AE62" s="50">
        <v>1</v>
      </c>
      <c r="AF62" s="50">
        <v>0</v>
      </c>
      <c r="AG62" s="50">
        <v>0</v>
      </c>
      <c r="AH62" s="50">
        <v>0</v>
      </c>
      <c r="AI62" s="50">
        <v>0</v>
      </c>
      <c r="AJ62" s="50">
        <v>0</v>
      </c>
      <c r="AK62" s="50">
        <v>0</v>
      </c>
      <c r="AL62" s="50">
        <v>0</v>
      </c>
      <c r="AM62" s="50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0</v>
      </c>
      <c r="AT62" s="50">
        <v>0</v>
      </c>
      <c r="AU62" s="50">
        <v>0</v>
      </c>
      <c r="AV62" s="85">
        <v>2</v>
      </c>
      <c r="AW62" s="85">
        <v>2</v>
      </c>
      <c r="AX62" s="85">
        <v>1</v>
      </c>
      <c r="AY62" s="85">
        <v>11</v>
      </c>
      <c r="AZ62" s="85">
        <v>11</v>
      </c>
      <c r="BA62" s="85">
        <v>1</v>
      </c>
      <c r="BB62" s="86">
        <v>2</v>
      </c>
      <c r="BC62" s="86">
        <v>2</v>
      </c>
      <c r="BD62" s="86">
        <v>1</v>
      </c>
      <c r="BE62" s="87">
        <f t="shared" si="3"/>
        <v>1</v>
      </c>
      <c r="BF62" s="88">
        <v>0</v>
      </c>
      <c r="BG62" s="88">
        <v>0</v>
      </c>
      <c r="BH62" s="88">
        <v>0</v>
      </c>
      <c r="BI62" s="88">
        <v>0</v>
      </c>
      <c r="BJ62" s="88">
        <v>1</v>
      </c>
    </row>
    <row r="63" spans="1:62" ht="15">
      <c r="A63" s="81" t="s">
        <v>3055</v>
      </c>
      <c r="B63" s="50" t="s">
        <v>1967</v>
      </c>
      <c r="C63" s="82" t="s">
        <v>1566</v>
      </c>
      <c r="D63" s="83" t="s">
        <v>55</v>
      </c>
      <c r="E63" s="84"/>
      <c r="F63" s="84">
        <v>26547</v>
      </c>
      <c r="G63" s="50">
        <v>173056</v>
      </c>
      <c r="H63" s="50" t="s">
        <v>1824</v>
      </c>
      <c r="I63" s="50">
        <v>416</v>
      </c>
      <c r="J63" s="50">
        <v>416</v>
      </c>
      <c r="K63" s="50">
        <v>1</v>
      </c>
      <c r="L63" s="50">
        <f t="shared" si="0"/>
        <v>0</v>
      </c>
      <c r="M63" s="50">
        <f t="shared" si="1"/>
        <v>1</v>
      </c>
      <c r="N63" s="50">
        <f t="shared" si="2"/>
        <v>0</v>
      </c>
      <c r="O63" s="50">
        <v>0</v>
      </c>
      <c r="P63" s="50">
        <v>1</v>
      </c>
      <c r="Q63" s="50">
        <v>749.56889999999999</v>
      </c>
      <c r="R63" s="50">
        <v>55.351480000000002</v>
      </c>
      <c r="S63" s="50">
        <v>0</v>
      </c>
      <c r="T63" s="50">
        <v>1</v>
      </c>
      <c r="U63" s="50">
        <v>0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0">
        <v>0</v>
      </c>
      <c r="AC63" s="50">
        <v>0</v>
      </c>
      <c r="AD63" s="50">
        <v>0</v>
      </c>
      <c r="AE63" s="50">
        <v>0</v>
      </c>
      <c r="AF63" s="50">
        <v>0</v>
      </c>
      <c r="AG63" s="50">
        <v>0</v>
      </c>
      <c r="AH63" s="50">
        <v>0</v>
      </c>
      <c r="AI63" s="50">
        <v>0</v>
      </c>
      <c r="AJ63" s="50">
        <v>0</v>
      </c>
      <c r="AK63" s="50">
        <v>0</v>
      </c>
      <c r="AL63" s="50">
        <v>0</v>
      </c>
      <c r="AM63" s="50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85">
        <v>1</v>
      </c>
      <c r="AW63" s="85">
        <v>1</v>
      </c>
      <c r="AX63" s="85">
        <v>1</v>
      </c>
      <c r="AY63" s="85">
        <v>1</v>
      </c>
      <c r="AZ63" s="85">
        <v>1</v>
      </c>
      <c r="BA63" s="85">
        <v>1</v>
      </c>
      <c r="BB63" s="86">
        <v>1</v>
      </c>
      <c r="BC63" s="86">
        <v>2</v>
      </c>
      <c r="BD63" s="86">
        <v>0</v>
      </c>
      <c r="BE63" s="87">
        <f t="shared" si="3"/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1</v>
      </c>
    </row>
    <row r="64" spans="1:62" ht="15">
      <c r="A64" s="81" t="s">
        <v>3056</v>
      </c>
      <c r="B64" s="50" t="s">
        <v>2332</v>
      </c>
      <c r="C64" s="82" t="s">
        <v>1695</v>
      </c>
      <c r="D64" s="83" t="s">
        <v>308</v>
      </c>
      <c r="E64" s="84" t="s">
        <v>336</v>
      </c>
      <c r="F64" s="84">
        <v>25175</v>
      </c>
      <c r="G64" s="50">
        <v>173056</v>
      </c>
      <c r="H64" s="50" t="s">
        <v>1824</v>
      </c>
      <c r="I64" s="50">
        <v>416</v>
      </c>
      <c r="J64" s="50">
        <v>416</v>
      </c>
      <c r="K64" s="50">
        <v>1</v>
      </c>
      <c r="L64" s="50">
        <f t="shared" si="0"/>
        <v>0</v>
      </c>
      <c r="M64" s="50">
        <f t="shared" si="1"/>
        <v>1</v>
      </c>
      <c r="N64" s="50">
        <f t="shared" si="2"/>
        <v>0</v>
      </c>
      <c r="O64" s="50">
        <v>0</v>
      </c>
      <c r="P64" s="50">
        <v>1</v>
      </c>
      <c r="Q64" s="50">
        <v>376.8698</v>
      </c>
      <c r="R64" s="50">
        <v>55.642609999999998</v>
      </c>
      <c r="S64" s="50">
        <v>0</v>
      </c>
      <c r="T64" s="50">
        <v>0</v>
      </c>
      <c r="U64" s="50">
        <v>0</v>
      </c>
      <c r="V64" s="50">
        <v>1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0">
        <v>0</v>
      </c>
      <c r="AH64" s="50">
        <v>0</v>
      </c>
      <c r="AI64" s="50">
        <v>1</v>
      </c>
      <c r="AJ64" s="50">
        <v>0</v>
      </c>
      <c r="AK64" s="50">
        <v>0</v>
      </c>
      <c r="AL64" s="50">
        <v>0</v>
      </c>
      <c r="AM64" s="50">
        <v>0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85">
        <v>3</v>
      </c>
      <c r="AW64" s="85">
        <v>3</v>
      </c>
      <c r="AX64" s="85">
        <v>1</v>
      </c>
      <c r="AY64" s="85">
        <v>16</v>
      </c>
      <c r="AZ64" s="85">
        <v>16</v>
      </c>
      <c r="BA64" s="85">
        <v>1</v>
      </c>
      <c r="BB64" s="86">
        <v>3</v>
      </c>
      <c r="BC64" s="86">
        <v>3</v>
      </c>
      <c r="BD64" s="86">
        <v>1</v>
      </c>
      <c r="BE64" s="87">
        <f t="shared" si="3"/>
        <v>1</v>
      </c>
      <c r="BF64" s="88">
        <v>0</v>
      </c>
      <c r="BG64" s="88">
        <v>0</v>
      </c>
      <c r="BH64" s="88">
        <v>0</v>
      </c>
      <c r="BI64" s="88">
        <v>0</v>
      </c>
      <c r="BJ64" s="88">
        <v>1</v>
      </c>
    </row>
    <row r="65" spans="1:62" ht="15">
      <c r="A65" s="81" t="s">
        <v>3057</v>
      </c>
      <c r="B65" s="50" t="s">
        <v>2174</v>
      </c>
      <c r="C65" s="82" t="s">
        <v>1572</v>
      </c>
      <c r="D65" s="83" t="s">
        <v>144</v>
      </c>
      <c r="E65" s="84" t="s">
        <v>224</v>
      </c>
      <c r="F65" s="84">
        <v>32476</v>
      </c>
      <c r="G65" s="50">
        <v>173056</v>
      </c>
      <c r="H65" s="50" t="s">
        <v>1824</v>
      </c>
      <c r="I65" s="50">
        <v>416</v>
      </c>
      <c r="J65" s="50">
        <v>416</v>
      </c>
      <c r="K65" s="50">
        <v>1</v>
      </c>
      <c r="L65" s="50">
        <f t="shared" si="0"/>
        <v>0</v>
      </c>
      <c r="M65" s="50">
        <f t="shared" si="1"/>
        <v>1</v>
      </c>
      <c r="N65" s="50">
        <f t="shared" si="2"/>
        <v>0</v>
      </c>
      <c r="O65" s="50">
        <v>0</v>
      </c>
      <c r="P65" s="50">
        <v>1</v>
      </c>
      <c r="Q65" s="50">
        <v>1086.9169999999999</v>
      </c>
      <c r="R65" s="50">
        <v>46.539499999999997</v>
      </c>
      <c r="S65" s="50">
        <v>0</v>
      </c>
      <c r="T65" s="50">
        <v>0</v>
      </c>
      <c r="U65" s="50">
        <v>1</v>
      </c>
      <c r="V65" s="50">
        <v>0</v>
      </c>
      <c r="W65" s="50">
        <v>0</v>
      </c>
      <c r="X65" s="50">
        <v>0</v>
      </c>
      <c r="Y65" s="50">
        <v>0</v>
      </c>
      <c r="Z65" s="50">
        <v>0</v>
      </c>
      <c r="AA65" s="50">
        <v>0</v>
      </c>
      <c r="AB65" s="50">
        <v>0</v>
      </c>
      <c r="AC65" s="50">
        <v>0</v>
      </c>
      <c r="AD65" s="50">
        <v>0</v>
      </c>
      <c r="AE65" s="50">
        <v>1</v>
      </c>
      <c r="AF65" s="50">
        <v>0</v>
      </c>
      <c r="AG65" s="50">
        <v>0</v>
      </c>
      <c r="AH65" s="50">
        <v>0</v>
      </c>
      <c r="AI65" s="50">
        <v>0</v>
      </c>
      <c r="AJ65" s="50">
        <v>0</v>
      </c>
      <c r="AK65" s="50">
        <v>0</v>
      </c>
      <c r="AL65" s="50">
        <v>0</v>
      </c>
      <c r="AM65" s="50">
        <v>0</v>
      </c>
      <c r="AN65" s="50">
        <v>0</v>
      </c>
      <c r="AO65" s="50">
        <v>0</v>
      </c>
      <c r="AP65" s="50">
        <v>0</v>
      </c>
      <c r="AQ65" s="50">
        <v>0</v>
      </c>
      <c r="AR65" s="50">
        <v>0</v>
      </c>
      <c r="AS65" s="50">
        <v>0</v>
      </c>
      <c r="AT65" s="50">
        <v>0</v>
      </c>
      <c r="AU65" s="50">
        <v>0</v>
      </c>
      <c r="AV65" s="85">
        <v>2</v>
      </c>
      <c r="AW65" s="85">
        <v>2</v>
      </c>
      <c r="AX65" s="85">
        <v>1</v>
      </c>
      <c r="AY65" s="85">
        <v>12</v>
      </c>
      <c r="AZ65" s="85">
        <v>12</v>
      </c>
      <c r="BA65" s="85">
        <v>1</v>
      </c>
      <c r="BB65" s="86">
        <v>2</v>
      </c>
      <c r="BC65" s="86">
        <v>2</v>
      </c>
      <c r="BD65" s="86">
        <v>1</v>
      </c>
      <c r="BE65" s="87">
        <f t="shared" si="3"/>
        <v>1</v>
      </c>
      <c r="BF65" s="88">
        <v>0</v>
      </c>
      <c r="BG65" s="88">
        <v>0</v>
      </c>
      <c r="BH65" s="88">
        <v>0</v>
      </c>
      <c r="BI65" s="88">
        <v>0</v>
      </c>
      <c r="BJ65" s="88">
        <v>1</v>
      </c>
    </row>
    <row r="66" spans="1:62" ht="15">
      <c r="A66" s="81" t="s">
        <v>3058</v>
      </c>
      <c r="B66" s="50" t="s">
        <v>1970</v>
      </c>
      <c r="C66" s="82" t="s">
        <v>1624</v>
      </c>
      <c r="D66" s="83" t="s">
        <v>55</v>
      </c>
      <c r="E66" s="84"/>
      <c r="F66" s="84">
        <v>49753</v>
      </c>
      <c r="G66" s="50">
        <v>173056</v>
      </c>
      <c r="H66" s="50" t="s">
        <v>1824</v>
      </c>
      <c r="I66" s="50">
        <v>416</v>
      </c>
      <c r="J66" s="50">
        <v>416</v>
      </c>
      <c r="K66" s="50">
        <v>1</v>
      </c>
      <c r="L66" s="50">
        <f t="shared" si="0"/>
        <v>0</v>
      </c>
      <c r="M66" s="50">
        <f t="shared" si="1"/>
        <v>1</v>
      </c>
      <c r="N66" s="50">
        <f t="shared" si="2"/>
        <v>0</v>
      </c>
      <c r="O66" s="50">
        <v>0</v>
      </c>
      <c r="P66" s="50">
        <v>1</v>
      </c>
      <c r="Q66" s="50">
        <v>4415.7449999999999</v>
      </c>
      <c r="R66" s="50">
        <v>64.423929999999999</v>
      </c>
      <c r="S66" s="50">
        <v>0</v>
      </c>
      <c r="T66" s="50">
        <v>1</v>
      </c>
      <c r="U66" s="50">
        <v>0</v>
      </c>
      <c r="V66" s="50">
        <v>0</v>
      </c>
      <c r="W66" s="50">
        <v>0</v>
      </c>
      <c r="X66" s="50">
        <v>0</v>
      </c>
      <c r="Y66" s="50">
        <v>0</v>
      </c>
      <c r="Z66" s="50">
        <v>0</v>
      </c>
      <c r="AA66" s="50">
        <v>0</v>
      </c>
      <c r="AB66" s="50">
        <v>0</v>
      </c>
      <c r="AC66" s="50">
        <v>0</v>
      </c>
      <c r="AD66" s="50">
        <v>0</v>
      </c>
      <c r="AE66" s="50">
        <v>0</v>
      </c>
      <c r="AF66" s="50">
        <v>0</v>
      </c>
      <c r="AG66" s="50">
        <v>0</v>
      </c>
      <c r="AH66" s="50">
        <v>0</v>
      </c>
      <c r="AI66" s="50">
        <v>0</v>
      </c>
      <c r="AJ66" s="50">
        <v>0</v>
      </c>
      <c r="AK66" s="50">
        <v>0</v>
      </c>
      <c r="AL66" s="50">
        <v>0</v>
      </c>
      <c r="AM66" s="50">
        <v>0</v>
      </c>
      <c r="AN66" s="50">
        <v>0</v>
      </c>
      <c r="AO66" s="50">
        <v>0</v>
      </c>
      <c r="AP66" s="50">
        <v>0</v>
      </c>
      <c r="AQ66" s="50">
        <v>0</v>
      </c>
      <c r="AR66" s="50">
        <v>0</v>
      </c>
      <c r="AS66" s="50">
        <v>0</v>
      </c>
      <c r="AT66" s="50">
        <v>0</v>
      </c>
      <c r="AU66" s="50">
        <v>0</v>
      </c>
      <c r="AV66" s="85">
        <v>1</v>
      </c>
      <c r="AW66" s="85">
        <v>1</v>
      </c>
      <c r="AX66" s="85">
        <v>1</v>
      </c>
      <c r="AY66" s="85">
        <v>1</v>
      </c>
      <c r="AZ66" s="85">
        <v>1</v>
      </c>
      <c r="BA66" s="85">
        <v>1</v>
      </c>
      <c r="BB66" s="86">
        <v>1</v>
      </c>
      <c r="BC66" s="86">
        <v>1</v>
      </c>
      <c r="BD66" s="86">
        <v>1</v>
      </c>
      <c r="BE66" s="87">
        <f t="shared" si="3"/>
        <v>1</v>
      </c>
      <c r="BF66" s="88">
        <v>1</v>
      </c>
      <c r="BG66" s="88">
        <v>0</v>
      </c>
      <c r="BH66" s="88">
        <v>0</v>
      </c>
      <c r="BI66" s="88">
        <v>0</v>
      </c>
      <c r="BJ66" s="88">
        <v>1</v>
      </c>
    </row>
    <row r="67" spans="1:62" ht="15">
      <c r="A67" s="81" t="s">
        <v>3059</v>
      </c>
      <c r="B67" s="50" t="s">
        <v>2079</v>
      </c>
      <c r="C67" s="82" t="s">
        <v>1660</v>
      </c>
      <c r="D67" s="83" t="s">
        <v>144</v>
      </c>
      <c r="E67" s="84" t="s">
        <v>145</v>
      </c>
      <c r="F67" s="84">
        <v>42066</v>
      </c>
      <c r="G67" s="50">
        <v>173056</v>
      </c>
      <c r="H67" s="50" t="s">
        <v>1824</v>
      </c>
      <c r="I67" s="50">
        <v>416</v>
      </c>
      <c r="J67" s="50">
        <v>416</v>
      </c>
      <c r="K67" s="50">
        <v>1</v>
      </c>
      <c r="L67" s="50">
        <f t="shared" si="0"/>
        <v>0</v>
      </c>
      <c r="M67" s="50">
        <f t="shared" si="1"/>
        <v>1</v>
      </c>
      <c r="N67" s="50">
        <f t="shared" si="2"/>
        <v>0</v>
      </c>
      <c r="O67" s="50">
        <v>0</v>
      </c>
      <c r="P67" s="50">
        <v>1</v>
      </c>
      <c r="Q67" s="50">
        <v>4388.3609999999999</v>
      </c>
      <c r="R67" s="50">
        <v>77.899780000000007</v>
      </c>
      <c r="S67" s="50">
        <v>0</v>
      </c>
      <c r="T67" s="50">
        <v>0</v>
      </c>
      <c r="U67" s="50">
        <v>1</v>
      </c>
      <c r="V67" s="50">
        <v>0</v>
      </c>
      <c r="W67" s="50">
        <v>0</v>
      </c>
      <c r="X67" s="50">
        <v>0</v>
      </c>
      <c r="Y67" s="50">
        <v>0</v>
      </c>
      <c r="Z67" s="50">
        <v>0</v>
      </c>
      <c r="AA67" s="50">
        <v>0</v>
      </c>
      <c r="AB67" s="50">
        <v>0</v>
      </c>
      <c r="AC67" s="50">
        <v>0</v>
      </c>
      <c r="AD67" s="50">
        <v>1</v>
      </c>
      <c r="AE67" s="50">
        <v>0</v>
      </c>
      <c r="AF67" s="50">
        <v>0</v>
      </c>
      <c r="AG67" s="50">
        <v>0</v>
      </c>
      <c r="AH67" s="50">
        <v>0</v>
      </c>
      <c r="AI67" s="50">
        <v>0</v>
      </c>
      <c r="AJ67" s="50">
        <v>0</v>
      </c>
      <c r="AK67" s="50">
        <v>0</v>
      </c>
      <c r="AL67" s="50">
        <v>0</v>
      </c>
      <c r="AM67" s="50">
        <v>0</v>
      </c>
      <c r="AN67" s="50">
        <v>0</v>
      </c>
      <c r="AO67" s="50">
        <v>0</v>
      </c>
      <c r="AP67" s="50">
        <v>0</v>
      </c>
      <c r="AQ67" s="50">
        <v>0</v>
      </c>
      <c r="AR67" s="50">
        <v>0</v>
      </c>
      <c r="AS67" s="50">
        <v>0</v>
      </c>
      <c r="AT67" s="50">
        <v>0</v>
      </c>
      <c r="AU67" s="50">
        <v>0</v>
      </c>
      <c r="AV67" s="85">
        <v>2</v>
      </c>
      <c r="AW67" s="85">
        <v>2</v>
      </c>
      <c r="AX67" s="85">
        <v>1</v>
      </c>
      <c r="AY67" s="85">
        <v>12</v>
      </c>
      <c r="AZ67" s="85">
        <v>11</v>
      </c>
      <c r="BA67" s="85">
        <v>0</v>
      </c>
      <c r="BB67" s="86">
        <v>2</v>
      </c>
      <c r="BC67" s="86">
        <v>2</v>
      </c>
      <c r="BD67" s="86">
        <v>1</v>
      </c>
      <c r="BE67" s="87">
        <f t="shared" si="3"/>
        <v>1</v>
      </c>
      <c r="BF67" s="88">
        <v>1</v>
      </c>
      <c r="BG67" s="88">
        <v>0</v>
      </c>
      <c r="BH67" s="88">
        <v>0</v>
      </c>
      <c r="BI67" s="88">
        <v>0</v>
      </c>
      <c r="BJ67" s="88">
        <v>1</v>
      </c>
    </row>
    <row r="68" spans="1:62" ht="15">
      <c r="A68" s="81" t="s">
        <v>3060</v>
      </c>
      <c r="B68" s="50" t="s">
        <v>2080</v>
      </c>
      <c r="C68" s="82" t="s">
        <v>1573</v>
      </c>
      <c r="D68" s="83" t="s">
        <v>144</v>
      </c>
      <c r="E68" s="84" t="s">
        <v>145</v>
      </c>
      <c r="F68" s="84">
        <v>38322</v>
      </c>
      <c r="G68" s="50">
        <v>173056</v>
      </c>
      <c r="H68" s="50" t="s">
        <v>1824</v>
      </c>
      <c r="I68" s="50">
        <v>416</v>
      </c>
      <c r="J68" s="50">
        <v>416</v>
      </c>
      <c r="K68" s="50">
        <v>1</v>
      </c>
      <c r="L68" s="50">
        <f t="shared" si="0"/>
        <v>0</v>
      </c>
      <c r="M68" s="50">
        <f t="shared" si="1"/>
        <v>1</v>
      </c>
      <c r="N68" s="50">
        <f t="shared" si="2"/>
        <v>0</v>
      </c>
      <c r="O68" s="50">
        <v>0</v>
      </c>
      <c r="P68" s="50">
        <v>1</v>
      </c>
      <c r="Q68" s="50">
        <v>1215.9929999999999</v>
      </c>
      <c r="R68" s="50">
        <v>49.708840000000002</v>
      </c>
      <c r="S68" s="50">
        <v>0</v>
      </c>
      <c r="T68" s="50">
        <v>0</v>
      </c>
      <c r="U68" s="50">
        <v>1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1</v>
      </c>
      <c r="AE68" s="50">
        <v>0</v>
      </c>
      <c r="AF68" s="50">
        <v>0</v>
      </c>
      <c r="AG68" s="50">
        <v>0</v>
      </c>
      <c r="AH68" s="50">
        <v>0</v>
      </c>
      <c r="AI68" s="50">
        <v>0</v>
      </c>
      <c r="AJ68" s="50">
        <v>0</v>
      </c>
      <c r="AK68" s="50">
        <v>0</v>
      </c>
      <c r="AL68" s="50">
        <v>0</v>
      </c>
      <c r="AM68" s="50">
        <v>0</v>
      </c>
      <c r="AN68" s="50">
        <v>0</v>
      </c>
      <c r="AO68" s="50">
        <v>0</v>
      </c>
      <c r="AP68" s="50">
        <v>0</v>
      </c>
      <c r="AQ68" s="50">
        <v>0</v>
      </c>
      <c r="AR68" s="50">
        <v>0</v>
      </c>
      <c r="AS68" s="50">
        <v>0</v>
      </c>
      <c r="AT68" s="50">
        <v>0</v>
      </c>
      <c r="AU68" s="50">
        <v>0</v>
      </c>
      <c r="AV68" s="85">
        <v>2</v>
      </c>
      <c r="AW68" s="85">
        <v>2</v>
      </c>
      <c r="AX68" s="85">
        <v>1</v>
      </c>
      <c r="AY68" s="85">
        <v>12</v>
      </c>
      <c r="AZ68" s="85">
        <v>12</v>
      </c>
      <c r="BA68" s="85">
        <v>1</v>
      </c>
      <c r="BB68" s="86">
        <v>2</v>
      </c>
      <c r="BC68" s="86">
        <v>2</v>
      </c>
      <c r="BD68" s="86">
        <v>1</v>
      </c>
      <c r="BE68" s="87">
        <f t="shared" si="3"/>
        <v>1</v>
      </c>
      <c r="BF68" s="88">
        <v>0</v>
      </c>
      <c r="BG68" s="88">
        <v>0</v>
      </c>
      <c r="BH68" s="88">
        <v>0</v>
      </c>
      <c r="BI68" s="88">
        <v>0</v>
      </c>
      <c r="BJ68" s="88">
        <v>1</v>
      </c>
    </row>
    <row r="69" spans="1:62" ht="15">
      <c r="A69" s="81" t="s">
        <v>3061</v>
      </c>
      <c r="B69" s="50" t="s">
        <v>1972</v>
      </c>
      <c r="C69" s="82" t="s">
        <v>1625</v>
      </c>
      <c r="D69" s="83" t="s">
        <v>55</v>
      </c>
      <c r="E69" s="84"/>
      <c r="F69" s="84">
        <v>49413</v>
      </c>
      <c r="G69" s="50">
        <v>173056</v>
      </c>
      <c r="H69" s="50" t="s">
        <v>1824</v>
      </c>
      <c r="I69" s="50">
        <v>416</v>
      </c>
      <c r="J69" s="50">
        <v>416</v>
      </c>
      <c r="K69" s="50">
        <v>1</v>
      </c>
      <c r="L69" s="50">
        <f t="shared" si="0"/>
        <v>0</v>
      </c>
      <c r="M69" s="50">
        <f t="shared" si="1"/>
        <v>1</v>
      </c>
      <c r="N69" s="50">
        <f t="shared" si="2"/>
        <v>0</v>
      </c>
      <c r="O69" s="50">
        <v>0</v>
      </c>
      <c r="P69" s="50">
        <v>1</v>
      </c>
      <c r="Q69" s="50">
        <v>3463.62</v>
      </c>
      <c r="R69" s="50">
        <v>73.057730000000006</v>
      </c>
      <c r="S69" s="50">
        <v>0</v>
      </c>
      <c r="T69" s="50">
        <v>1</v>
      </c>
      <c r="U69" s="50">
        <v>0</v>
      </c>
      <c r="V69" s="50">
        <v>0</v>
      </c>
      <c r="W69" s="50">
        <v>0</v>
      </c>
      <c r="X69" s="50">
        <v>0</v>
      </c>
      <c r="Y69" s="50">
        <v>0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0">
        <v>0</v>
      </c>
      <c r="AH69" s="50">
        <v>0</v>
      </c>
      <c r="AI69" s="50">
        <v>0</v>
      </c>
      <c r="AJ69" s="50">
        <v>0</v>
      </c>
      <c r="AK69" s="50">
        <v>0</v>
      </c>
      <c r="AL69" s="50">
        <v>0</v>
      </c>
      <c r="AM69" s="50">
        <v>0</v>
      </c>
      <c r="AN69" s="50">
        <v>0</v>
      </c>
      <c r="AO69" s="50">
        <v>0</v>
      </c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85">
        <v>1</v>
      </c>
      <c r="AW69" s="85">
        <v>1</v>
      </c>
      <c r="AX69" s="85">
        <v>1</v>
      </c>
      <c r="AY69" s="85">
        <v>1</v>
      </c>
      <c r="AZ69" s="85">
        <v>1</v>
      </c>
      <c r="BA69" s="85">
        <v>1</v>
      </c>
      <c r="BB69" s="86">
        <v>1</v>
      </c>
      <c r="BC69" s="86">
        <v>1</v>
      </c>
      <c r="BD69" s="86">
        <v>1</v>
      </c>
      <c r="BE69" s="87">
        <f t="shared" si="3"/>
        <v>1</v>
      </c>
      <c r="BF69" s="88">
        <v>0</v>
      </c>
      <c r="BG69" s="88">
        <v>0</v>
      </c>
      <c r="BH69" s="88">
        <v>0</v>
      </c>
      <c r="BI69" s="88">
        <v>0</v>
      </c>
      <c r="BJ69" s="88">
        <v>1</v>
      </c>
    </row>
    <row r="70" spans="1:62" ht="15">
      <c r="A70" s="81" t="s">
        <v>3062</v>
      </c>
      <c r="B70" s="50" t="s">
        <v>2081</v>
      </c>
      <c r="C70" s="82" t="s">
        <v>1661</v>
      </c>
      <c r="D70" s="83" t="s">
        <v>144</v>
      </c>
      <c r="E70" s="84" t="s">
        <v>145</v>
      </c>
      <c r="F70" s="84">
        <v>48633</v>
      </c>
      <c r="G70" s="50">
        <v>173056</v>
      </c>
      <c r="H70" s="50" t="s">
        <v>1824</v>
      </c>
      <c r="I70" s="50">
        <v>416</v>
      </c>
      <c r="J70" s="50">
        <v>416</v>
      </c>
      <c r="K70" s="50">
        <v>1</v>
      </c>
      <c r="L70" s="50">
        <f t="shared" si="0"/>
        <v>0</v>
      </c>
      <c r="M70" s="50">
        <f t="shared" si="1"/>
        <v>1</v>
      </c>
      <c r="N70" s="50">
        <f t="shared" si="2"/>
        <v>0</v>
      </c>
      <c r="O70" s="50">
        <v>0</v>
      </c>
      <c r="P70" s="50">
        <v>1</v>
      </c>
      <c r="Q70" s="50">
        <v>3153.797</v>
      </c>
      <c r="R70" s="50">
        <v>55.484969999999997</v>
      </c>
      <c r="S70" s="50">
        <v>0</v>
      </c>
      <c r="T70" s="50">
        <v>0</v>
      </c>
      <c r="U70" s="50">
        <v>1</v>
      </c>
      <c r="V70" s="50">
        <v>0</v>
      </c>
      <c r="W70" s="50">
        <v>0</v>
      </c>
      <c r="X70" s="50">
        <v>0</v>
      </c>
      <c r="Y70" s="50">
        <v>0</v>
      </c>
      <c r="Z70" s="50">
        <v>0</v>
      </c>
      <c r="AA70" s="50">
        <v>0</v>
      </c>
      <c r="AB70" s="50">
        <v>0</v>
      </c>
      <c r="AC70" s="50">
        <v>0</v>
      </c>
      <c r="AD70" s="50">
        <v>1</v>
      </c>
      <c r="AE70" s="50">
        <v>0</v>
      </c>
      <c r="AF70" s="50">
        <v>0</v>
      </c>
      <c r="AG70" s="50">
        <v>0</v>
      </c>
      <c r="AH70" s="50">
        <v>0</v>
      </c>
      <c r="AI70" s="50">
        <v>0</v>
      </c>
      <c r="AJ70" s="50">
        <v>0</v>
      </c>
      <c r="AK70" s="50">
        <v>0</v>
      </c>
      <c r="AL70" s="50">
        <v>0</v>
      </c>
      <c r="AM70" s="50">
        <v>0</v>
      </c>
      <c r="AN70" s="50">
        <v>0</v>
      </c>
      <c r="AO70" s="50">
        <v>0</v>
      </c>
      <c r="AP70" s="50">
        <v>0</v>
      </c>
      <c r="AQ70" s="50">
        <v>0</v>
      </c>
      <c r="AR70" s="50">
        <v>0</v>
      </c>
      <c r="AS70" s="50">
        <v>0</v>
      </c>
      <c r="AT70" s="50">
        <v>0</v>
      </c>
      <c r="AU70" s="50">
        <v>0</v>
      </c>
      <c r="AV70" s="85">
        <v>2</v>
      </c>
      <c r="AW70" s="85">
        <v>3</v>
      </c>
      <c r="AX70" s="85">
        <v>0</v>
      </c>
      <c r="AY70" s="85">
        <v>11</v>
      </c>
      <c r="AZ70" s="85">
        <v>16</v>
      </c>
      <c r="BA70" s="85">
        <v>0</v>
      </c>
      <c r="BB70" s="86">
        <v>2</v>
      </c>
      <c r="BC70" s="86">
        <v>2</v>
      </c>
      <c r="BD70" s="86">
        <v>1</v>
      </c>
      <c r="BE70" s="87">
        <f t="shared" si="3"/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1</v>
      </c>
    </row>
    <row r="71" spans="1:62" ht="15">
      <c r="A71" s="81" t="s">
        <v>3063</v>
      </c>
      <c r="B71" s="50" t="s">
        <v>2176</v>
      </c>
      <c r="C71" s="82" t="s">
        <v>1574</v>
      </c>
      <c r="D71" s="83" t="s">
        <v>144</v>
      </c>
      <c r="E71" s="84" t="s">
        <v>224</v>
      </c>
      <c r="F71" s="84">
        <v>27435</v>
      </c>
      <c r="G71" s="50">
        <v>173056</v>
      </c>
      <c r="H71" s="50" t="s">
        <v>1824</v>
      </c>
      <c r="I71" s="50">
        <v>416</v>
      </c>
      <c r="J71" s="50">
        <v>416</v>
      </c>
      <c r="K71" s="50">
        <v>1</v>
      </c>
      <c r="L71" s="50">
        <f t="shared" si="0"/>
        <v>0</v>
      </c>
      <c r="M71" s="50">
        <f t="shared" si="1"/>
        <v>1</v>
      </c>
      <c r="N71" s="50">
        <f t="shared" si="2"/>
        <v>0</v>
      </c>
      <c r="O71" s="50">
        <v>0</v>
      </c>
      <c r="P71" s="50">
        <v>1</v>
      </c>
      <c r="Q71" s="50">
        <v>1007.067</v>
      </c>
      <c r="R71" s="50">
        <v>75.469859999999997</v>
      </c>
      <c r="S71" s="50">
        <v>0</v>
      </c>
      <c r="T71" s="50">
        <v>0</v>
      </c>
      <c r="U71" s="50">
        <v>1</v>
      </c>
      <c r="V71" s="50">
        <v>0</v>
      </c>
      <c r="W71" s="50">
        <v>0</v>
      </c>
      <c r="X71" s="50">
        <v>0</v>
      </c>
      <c r="Y71" s="50">
        <v>0</v>
      </c>
      <c r="Z71" s="50">
        <v>0</v>
      </c>
      <c r="AA71" s="50">
        <v>0</v>
      </c>
      <c r="AB71" s="50">
        <v>0</v>
      </c>
      <c r="AC71" s="50">
        <v>0</v>
      </c>
      <c r="AD71" s="50">
        <v>0</v>
      </c>
      <c r="AE71" s="50">
        <v>1</v>
      </c>
      <c r="AF71" s="50">
        <v>0</v>
      </c>
      <c r="AG71" s="50">
        <v>0</v>
      </c>
      <c r="AH71" s="50">
        <v>0</v>
      </c>
      <c r="AI71" s="50">
        <v>0</v>
      </c>
      <c r="AJ71" s="50">
        <v>0</v>
      </c>
      <c r="AK71" s="50">
        <v>0</v>
      </c>
      <c r="AL71" s="50">
        <v>0</v>
      </c>
      <c r="AM71" s="50">
        <v>0</v>
      </c>
      <c r="AN71" s="50">
        <v>0</v>
      </c>
      <c r="AO71" s="50">
        <v>0</v>
      </c>
      <c r="AP71" s="50">
        <v>0</v>
      </c>
      <c r="AQ71" s="50">
        <v>0</v>
      </c>
      <c r="AR71" s="50">
        <v>0</v>
      </c>
      <c r="AS71" s="50">
        <v>0</v>
      </c>
      <c r="AT71" s="50">
        <v>0</v>
      </c>
      <c r="AU71" s="50">
        <v>0</v>
      </c>
      <c r="AV71" s="85">
        <v>2</v>
      </c>
      <c r="AW71" s="85">
        <v>2</v>
      </c>
      <c r="AX71" s="85">
        <v>1</v>
      </c>
      <c r="AY71" s="85">
        <v>11</v>
      </c>
      <c r="AZ71" s="85">
        <v>12</v>
      </c>
      <c r="BA71" s="85">
        <v>0</v>
      </c>
      <c r="BB71" s="86">
        <v>2</v>
      </c>
      <c r="BC71" s="86">
        <v>6</v>
      </c>
      <c r="BD71" s="86">
        <v>0</v>
      </c>
      <c r="BE71" s="87">
        <f t="shared" si="3"/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1</v>
      </c>
    </row>
    <row r="72" spans="1:62" ht="15">
      <c r="A72" s="81" t="s">
        <v>3064</v>
      </c>
      <c r="B72" s="50" t="s">
        <v>2335</v>
      </c>
      <c r="C72" s="82" t="s">
        <v>1696</v>
      </c>
      <c r="D72" s="83" t="s">
        <v>308</v>
      </c>
      <c r="E72" s="84" t="s">
        <v>336</v>
      </c>
      <c r="F72" s="84">
        <v>38796</v>
      </c>
      <c r="G72" s="50">
        <v>173056</v>
      </c>
      <c r="H72" s="50" t="s">
        <v>1824</v>
      </c>
      <c r="I72" s="50">
        <v>416</v>
      </c>
      <c r="J72" s="50">
        <v>416</v>
      </c>
      <c r="K72" s="50">
        <v>1</v>
      </c>
      <c r="L72" s="50">
        <f t="shared" si="0"/>
        <v>0</v>
      </c>
      <c r="M72" s="50">
        <f t="shared" si="1"/>
        <v>1</v>
      </c>
      <c r="N72" s="50">
        <f t="shared" si="2"/>
        <v>0</v>
      </c>
      <c r="O72" s="50">
        <v>0</v>
      </c>
      <c r="P72" s="50">
        <v>1</v>
      </c>
      <c r="Q72" s="50">
        <v>2783.4609999999998</v>
      </c>
      <c r="R72" s="50">
        <v>64.975189999999998</v>
      </c>
      <c r="S72" s="50">
        <v>0</v>
      </c>
      <c r="T72" s="50">
        <v>0</v>
      </c>
      <c r="U72" s="50">
        <v>0</v>
      </c>
      <c r="V72" s="50">
        <v>1</v>
      </c>
      <c r="W72" s="50">
        <v>0</v>
      </c>
      <c r="X72" s="50">
        <v>0</v>
      </c>
      <c r="Y72" s="50">
        <v>0</v>
      </c>
      <c r="Z72" s="50">
        <v>0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0">
        <v>0</v>
      </c>
      <c r="AH72" s="50">
        <v>0</v>
      </c>
      <c r="AI72" s="50">
        <v>1</v>
      </c>
      <c r="AJ72" s="50">
        <v>0</v>
      </c>
      <c r="AK72" s="50">
        <v>0</v>
      </c>
      <c r="AL72" s="50">
        <v>0</v>
      </c>
      <c r="AM72" s="50">
        <v>0</v>
      </c>
      <c r="AN72" s="50">
        <v>0</v>
      </c>
      <c r="AO72" s="50">
        <v>0</v>
      </c>
      <c r="AP72" s="50">
        <v>0</v>
      </c>
      <c r="AQ72" s="50">
        <v>0</v>
      </c>
      <c r="AR72" s="50">
        <v>0</v>
      </c>
      <c r="AS72" s="50">
        <v>0</v>
      </c>
      <c r="AT72" s="50">
        <v>0</v>
      </c>
      <c r="AU72" s="50">
        <v>0</v>
      </c>
      <c r="AV72" s="85">
        <v>3</v>
      </c>
      <c r="AW72" s="85">
        <v>4</v>
      </c>
      <c r="AX72" s="85">
        <v>0</v>
      </c>
      <c r="AY72" s="85">
        <v>14</v>
      </c>
      <c r="AZ72" s="85">
        <v>4</v>
      </c>
      <c r="BA72" s="85">
        <v>0</v>
      </c>
      <c r="BB72" s="86">
        <v>3</v>
      </c>
      <c r="BC72" s="86">
        <v>3</v>
      </c>
      <c r="BD72" s="86">
        <v>1</v>
      </c>
      <c r="BE72" s="87">
        <f t="shared" si="3"/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</v>
      </c>
    </row>
    <row r="73" spans="1:62" ht="15">
      <c r="A73" s="81" t="s">
        <v>3065</v>
      </c>
      <c r="B73" s="50" t="s">
        <v>1973</v>
      </c>
      <c r="C73" s="82" t="s">
        <v>1626</v>
      </c>
      <c r="D73" s="83" t="s">
        <v>55</v>
      </c>
      <c r="E73" s="84"/>
      <c r="F73" s="84">
        <v>26835</v>
      </c>
      <c r="G73" s="50">
        <v>173056</v>
      </c>
      <c r="H73" s="50" t="s">
        <v>1824</v>
      </c>
      <c r="I73" s="50">
        <v>416</v>
      </c>
      <c r="J73" s="50">
        <v>416</v>
      </c>
      <c r="K73" s="50">
        <v>1</v>
      </c>
      <c r="L73" s="50">
        <f t="shared" si="0"/>
        <v>0</v>
      </c>
      <c r="M73" s="50">
        <f t="shared" si="1"/>
        <v>1</v>
      </c>
      <c r="N73" s="50">
        <f t="shared" si="2"/>
        <v>0</v>
      </c>
      <c r="O73" s="50">
        <v>0</v>
      </c>
      <c r="P73" s="50">
        <v>1</v>
      </c>
      <c r="Q73" s="50">
        <v>897.72270000000003</v>
      </c>
      <c r="R73" s="50">
        <v>49.928870000000003</v>
      </c>
      <c r="S73" s="50">
        <v>0</v>
      </c>
      <c r="T73" s="50">
        <v>1</v>
      </c>
      <c r="U73" s="50">
        <v>0</v>
      </c>
      <c r="V73" s="50">
        <v>0</v>
      </c>
      <c r="W73" s="50">
        <v>0</v>
      </c>
      <c r="X73" s="50">
        <v>0</v>
      </c>
      <c r="Y73" s="50">
        <v>0</v>
      </c>
      <c r="Z73" s="50">
        <v>0</v>
      </c>
      <c r="AA73" s="50">
        <v>0</v>
      </c>
      <c r="AB73" s="50">
        <v>0</v>
      </c>
      <c r="AC73" s="50">
        <v>0</v>
      </c>
      <c r="AD73" s="50">
        <v>0</v>
      </c>
      <c r="AE73" s="50">
        <v>0</v>
      </c>
      <c r="AF73" s="50">
        <v>0</v>
      </c>
      <c r="AG73" s="50">
        <v>0</v>
      </c>
      <c r="AH73" s="50">
        <v>0</v>
      </c>
      <c r="AI73" s="50">
        <v>0</v>
      </c>
      <c r="AJ73" s="50">
        <v>0</v>
      </c>
      <c r="AK73" s="50">
        <v>0</v>
      </c>
      <c r="AL73" s="50">
        <v>0</v>
      </c>
      <c r="AM73" s="50">
        <v>0</v>
      </c>
      <c r="AN73" s="50">
        <v>0</v>
      </c>
      <c r="AO73" s="50">
        <v>0</v>
      </c>
      <c r="AP73" s="50">
        <v>0</v>
      </c>
      <c r="AQ73" s="50">
        <v>0</v>
      </c>
      <c r="AR73" s="50">
        <v>0</v>
      </c>
      <c r="AS73" s="50">
        <v>0</v>
      </c>
      <c r="AT73" s="50">
        <v>0</v>
      </c>
      <c r="AU73" s="50">
        <v>0</v>
      </c>
      <c r="AV73" s="85">
        <v>1</v>
      </c>
      <c r="AW73" s="85">
        <v>1</v>
      </c>
      <c r="AX73" s="85">
        <v>1</v>
      </c>
      <c r="AY73" s="85">
        <v>1</v>
      </c>
      <c r="AZ73" s="85">
        <v>1</v>
      </c>
      <c r="BA73" s="85">
        <v>1</v>
      </c>
      <c r="BB73" s="86">
        <v>1</v>
      </c>
      <c r="BC73" s="86">
        <v>1</v>
      </c>
      <c r="BD73" s="86">
        <v>1</v>
      </c>
      <c r="BE73" s="87">
        <f t="shared" si="3"/>
        <v>1</v>
      </c>
      <c r="BF73" s="88">
        <v>0</v>
      </c>
      <c r="BG73" s="88">
        <v>0</v>
      </c>
      <c r="BH73" s="88">
        <v>0</v>
      </c>
      <c r="BI73" s="88">
        <v>0</v>
      </c>
      <c r="BJ73" s="88">
        <v>1</v>
      </c>
    </row>
    <row r="74" spans="1:62" ht="15">
      <c r="A74" s="81" t="s">
        <v>3066</v>
      </c>
      <c r="B74" s="50" t="s">
        <v>2177</v>
      </c>
      <c r="C74" s="82" t="s">
        <v>1662</v>
      </c>
      <c r="D74" s="83" t="s">
        <v>144</v>
      </c>
      <c r="E74" s="84" t="s">
        <v>224</v>
      </c>
      <c r="F74" s="84">
        <v>30241</v>
      </c>
      <c r="G74" s="50">
        <v>173056</v>
      </c>
      <c r="H74" s="50" t="s">
        <v>1824</v>
      </c>
      <c r="I74" s="50">
        <v>416</v>
      </c>
      <c r="J74" s="50">
        <v>416</v>
      </c>
      <c r="K74" s="50">
        <v>1</v>
      </c>
      <c r="L74" s="50">
        <f t="shared" si="0"/>
        <v>0</v>
      </c>
      <c r="M74" s="50">
        <f t="shared" si="1"/>
        <v>1</v>
      </c>
      <c r="N74" s="50">
        <f t="shared" si="2"/>
        <v>0</v>
      </c>
      <c r="O74" s="50">
        <v>0</v>
      </c>
      <c r="P74" s="50">
        <v>1</v>
      </c>
      <c r="Q74" s="50">
        <v>675.78189999999995</v>
      </c>
      <c r="R74" s="50">
        <v>64.940550000000002</v>
      </c>
      <c r="S74" s="50">
        <v>0</v>
      </c>
      <c r="T74" s="50">
        <v>0</v>
      </c>
      <c r="U74" s="50">
        <v>1</v>
      </c>
      <c r="V74" s="50">
        <v>0</v>
      </c>
      <c r="W74" s="50">
        <v>0</v>
      </c>
      <c r="X74" s="50">
        <v>0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1</v>
      </c>
      <c r="AF74" s="50">
        <v>0</v>
      </c>
      <c r="AG74" s="50">
        <v>0</v>
      </c>
      <c r="AH74" s="50">
        <v>0</v>
      </c>
      <c r="AI74" s="50">
        <v>0</v>
      </c>
      <c r="AJ74" s="50">
        <v>0</v>
      </c>
      <c r="AK74" s="50">
        <v>0</v>
      </c>
      <c r="AL74" s="50">
        <v>0</v>
      </c>
      <c r="AM74" s="50">
        <v>0</v>
      </c>
      <c r="AN74" s="50">
        <v>0</v>
      </c>
      <c r="AO74" s="50">
        <v>0</v>
      </c>
      <c r="AP74" s="50">
        <v>0</v>
      </c>
      <c r="AQ74" s="50">
        <v>0</v>
      </c>
      <c r="AR74" s="50">
        <v>0</v>
      </c>
      <c r="AS74" s="50">
        <v>0</v>
      </c>
      <c r="AT74" s="50">
        <v>0</v>
      </c>
      <c r="AU74" s="50">
        <v>0</v>
      </c>
      <c r="AV74" s="85">
        <v>2</v>
      </c>
      <c r="AW74" s="85">
        <v>2</v>
      </c>
      <c r="AX74" s="85">
        <v>1</v>
      </c>
      <c r="AY74" s="85">
        <v>11</v>
      </c>
      <c r="AZ74" s="85">
        <v>12</v>
      </c>
      <c r="BA74" s="85">
        <v>0</v>
      </c>
      <c r="BB74" s="86">
        <v>2</v>
      </c>
      <c r="BC74" s="86">
        <v>2</v>
      </c>
      <c r="BD74" s="86">
        <v>1</v>
      </c>
      <c r="BE74" s="87">
        <f t="shared" si="3"/>
        <v>1</v>
      </c>
      <c r="BF74" s="88">
        <v>0</v>
      </c>
      <c r="BG74" s="88">
        <v>0</v>
      </c>
      <c r="BH74" s="88">
        <v>0</v>
      </c>
      <c r="BI74" s="88">
        <v>0</v>
      </c>
      <c r="BJ74" s="88">
        <v>1</v>
      </c>
    </row>
    <row r="75" spans="1:62" ht="15">
      <c r="A75" s="81" t="s">
        <v>3067</v>
      </c>
      <c r="B75" s="50" t="s">
        <v>2339</v>
      </c>
      <c r="C75" s="82" t="s">
        <v>1697</v>
      </c>
      <c r="D75" s="83" t="s">
        <v>308</v>
      </c>
      <c r="E75" s="84" t="s">
        <v>336</v>
      </c>
      <c r="F75" s="84">
        <v>32074</v>
      </c>
      <c r="G75" s="50">
        <v>173056</v>
      </c>
      <c r="H75" s="50" t="s">
        <v>1824</v>
      </c>
      <c r="I75" s="50">
        <v>416</v>
      </c>
      <c r="J75" s="50">
        <v>416</v>
      </c>
      <c r="K75" s="50">
        <v>1</v>
      </c>
      <c r="L75" s="50">
        <f t="shared" si="0"/>
        <v>0</v>
      </c>
      <c r="M75" s="50">
        <f t="shared" si="1"/>
        <v>1</v>
      </c>
      <c r="N75" s="50">
        <f t="shared" si="2"/>
        <v>0</v>
      </c>
      <c r="O75" s="50">
        <v>0</v>
      </c>
      <c r="P75" s="50">
        <v>1</v>
      </c>
      <c r="Q75" s="50">
        <v>1816.029</v>
      </c>
      <c r="R75" s="50">
        <v>78.564899999999994</v>
      </c>
      <c r="S75" s="50">
        <v>0</v>
      </c>
      <c r="T75" s="50">
        <v>0</v>
      </c>
      <c r="U75" s="50">
        <v>0</v>
      </c>
      <c r="V75" s="50">
        <v>1</v>
      </c>
      <c r="W75" s="50">
        <v>0</v>
      </c>
      <c r="X75" s="50">
        <v>0</v>
      </c>
      <c r="Y75" s="50">
        <v>0</v>
      </c>
      <c r="Z75" s="50">
        <v>0</v>
      </c>
      <c r="AA75" s="50">
        <v>0</v>
      </c>
      <c r="AB75" s="50">
        <v>0</v>
      </c>
      <c r="AC75" s="50">
        <v>0</v>
      </c>
      <c r="AD75" s="50">
        <v>0</v>
      </c>
      <c r="AE75" s="50">
        <v>0</v>
      </c>
      <c r="AF75" s="50">
        <v>0</v>
      </c>
      <c r="AG75" s="50">
        <v>0</v>
      </c>
      <c r="AH75" s="50">
        <v>0</v>
      </c>
      <c r="AI75" s="50">
        <v>1</v>
      </c>
      <c r="AJ75" s="50">
        <v>0</v>
      </c>
      <c r="AK75" s="50">
        <v>0</v>
      </c>
      <c r="AL75" s="50">
        <v>0</v>
      </c>
      <c r="AM75" s="50">
        <v>0</v>
      </c>
      <c r="AN75" s="50">
        <v>0</v>
      </c>
      <c r="AO75" s="50">
        <v>0</v>
      </c>
      <c r="AP75" s="50">
        <v>0</v>
      </c>
      <c r="AQ75" s="50">
        <v>0</v>
      </c>
      <c r="AR75" s="50">
        <v>0</v>
      </c>
      <c r="AS75" s="50">
        <v>0</v>
      </c>
      <c r="AT75" s="50">
        <v>0</v>
      </c>
      <c r="AU75" s="50">
        <v>0</v>
      </c>
      <c r="AV75" s="85">
        <v>3</v>
      </c>
      <c r="AW75" s="85">
        <v>3</v>
      </c>
      <c r="AX75" s="85">
        <v>1</v>
      </c>
      <c r="AY75" s="85">
        <v>14</v>
      </c>
      <c r="AZ75" s="85">
        <v>17</v>
      </c>
      <c r="BA75" s="85">
        <v>0</v>
      </c>
      <c r="BB75" s="86">
        <v>3</v>
      </c>
      <c r="BC75" s="86">
        <v>3</v>
      </c>
      <c r="BD75" s="86">
        <v>1</v>
      </c>
      <c r="BE75" s="87">
        <f t="shared" si="3"/>
        <v>1</v>
      </c>
      <c r="BF75" s="88">
        <v>0</v>
      </c>
      <c r="BG75" s="88">
        <v>0</v>
      </c>
      <c r="BH75" s="88">
        <v>0</v>
      </c>
      <c r="BI75" s="88">
        <v>0</v>
      </c>
      <c r="BJ75" s="88">
        <v>1</v>
      </c>
    </row>
    <row r="76" spans="1:62" ht="15">
      <c r="A76" s="81" t="s">
        <v>3068</v>
      </c>
      <c r="B76" s="50" t="s">
        <v>2457</v>
      </c>
      <c r="C76" s="82" t="s">
        <v>1582</v>
      </c>
      <c r="D76" s="83" t="s">
        <v>464</v>
      </c>
      <c r="E76" s="84"/>
      <c r="F76" s="84">
        <v>29599</v>
      </c>
      <c r="G76" s="50">
        <v>173056</v>
      </c>
      <c r="H76" s="50" t="s">
        <v>1824</v>
      </c>
      <c r="I76" s="50">
        <v>416</v>
      </c>
      <c r="J76" s="50">
        <v>416</v>
      </c>
      <c r="K76" s="50">
        <v>1</v>
      </c>
      <c r="L76" s="50">
        <f t="shared" si="0"/>
        <v>0</v>
      </c>
      <c r="M76" s="50">
        <f t="shared" si="1"/>
        <v>1</v>
      </c>
      <c r="N76" s="50">
        <f t="shared" si="2"/>
        <v>0</v>
      </c>
      <c r="O76" s="50">
        <v>0</v>
      </c>
      <c r="P76" s="50">
        <v>1</v>
      </c>
      <c r="Q76" s="50">
        <v>515.22649999999999</v>
      </c>
      <c r="R76" s="50">
        <v>61.379910000000002</v>
      </c>
      <c r="S76" s="50">
        <v>0</v>
      </c>
      <c r="T76" s="50">
        <v>0</v>
      </c>
      <c r="U76" s="50">
        <v>0</v>
      </c>
      <c r="V76" s="50">
        <v>0</v>
      </c>
      <c r="W76" s="50">
        <v>1</v>
      </c>
      <c r="X76" s="50">
        <v>0</v>
      </c>
      <c r="Y76" s="50">
        <v>0</v>
      </c>
      <c r="Z76" s="50">
        <v>0</v>
      </c>
      <c r="AA76" s="50">
        <v>0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0">
        <v>0</v>
      </c>
      <c r="AH76" s="50">
        <v>0</v>
      </c>
      <c r="AI76" s="50">
        <v>0</v>
      </c>
      <c r="AJ76" s="50">
        <v>0</v>
      </c>
      <c r="AK76" s="50">
        <v>0</v>
      </c>
      <c r="AL76" s="50">
        <v>0</v>
      </c>
      <c r="AM76" s="50">
        <v>0</v>
      </c>
      <c r="AN76" s="50">
        <v>0</v>
      </c>
      <c r="AO76" s="50">
        <v>0</v>
      </c>
      <c r="AP76" s="50">
        <v>0</v>
      </c>
      <c r="AQ76" s="50">
        <v>0</v>
      </c>
      <c r="AR76" s="50">
        <v>0</v>
      </c>
      <c r="AS76" s="50">
        <v>0</v>
      </c>
      <c r="AT76" s="50">
        <v>0</v>
      </c>
      <c r="AU76" s="50">
        <v>0</v>
      </c>
      <c r="AV76" s="85">
        <v>4</v>
      </c>
      <c r="AW76" s="85">
        <v>4</v>
      </c>
      <c r="AX76" s="85">
        <v>1</v>
      </c>
      <c r="AY76" s="85">
        <v>4</v>
      </c>
      <c r="AZ76" s="85">
        <v>4</v>
      </c>
      <c r="BA76" s="85">
        <v>1</v>
      </c>
      <c r="BB76" s="86">
        <v>4</v>
      </c>
      <c r="BC76" s="86">
        <v>2</v>
      </c>
      <c r="BD76" s="86">
        <v>0</v>
      </c>
      <c r="BE76" s="87">
        <f t="shared" si="3"/>
        <v>0</v>
      </c>
      <c r="BF76" s="88">
        <v>0</v>
      </c>
      <c r="BG76" s="88">
        <v>0</v>
      </c>
      <c r="BH76" s="88">
        <v>0</v>
      </c>
      <c r="BI76" s="88">
        <v>0</v>
      </c>
      <c r="BJ76" s="88">
        <v>1</v>
      </c>
    </row>
    <row r="77" spans="1:62" ht="15">
      <c r="A77" s="81" t="s">
        <v>3069</v>
      </c>
      <c r="B77" s="50" t="s">
        <v>2181</v>
      </c>
      <c r="C77" s="82" t="s">
        <v>1663</v>
      </c>
      <c r="D77" s="83" t="s">
        <v>144</v>
      </c>
      <c r="E77" s="84" t="s">
        <v>224</v>
      </c>
      <c r="F77" s="84">
        <v>31896</v>
      </c>
      <c r="G77" s="50">
        <v>173056</v>
      </c>
      <c r="H77" s="50" t="s">
        <v>1824</v>
      </c>
      <c r="I77" s="50">
        <v>416</v>
      </c>
      <c r="J77" s="50">
        <v>416</v>
      </c>
      <c r="K77" s="50">
        <v>1</v>
      </c>
      <c r="L77" s="50">
        <f t="shared" si="0"/>
        <v>0</v>
      </c>
      <c r="M77" s="50">
        <f t="shared" si="1"/>
        <v>1</v>
      </c>
      <c r="N77" s="50">
        <f t="shared" si="2"/>
        <v>0</v>
      </c>
      <c r="O77" s="50">
        <v>0</v>
      </c>
      <c r="P77" s="50">
        <v>1</v>
      </c>
      <c r="Q77" s="50">
        <v>735.5222</v>
      </c>
      <c r="R77" s="50">
        <v>61.200040000000001</v>
      </c>
      <c r="S77" s="50">
        <v>0</v>
      </c>
      <c r="T77" s="50">
        <v>0</v>
      </c>
      <c r="U77" s="50">
        <v>1</v>
      </c>
      <c r="V77" s="50">
        <v>0</v>
      </c>
      <c r="W77" s="50">
        <v>0</v>
      </c>
      <c r="X77" s="50">
        <v>0</v>
      </c>
      <c r="Y77" s="50">
        <v>0</v>
      </c>
      <c r="Z77" s="50">
        <v>0</v>
      </c>
      <c r="AA77" s="50">
        <v>0</v>
      </c>
      <c r="AB77" s="50">
        <v>0</v>
      </c>
      <c r="AC77" s="50">
        <v>0</v>
      </c>
      <c r="AD77" s="50">
        <v>0</v>
      </c>
      <c r="AE77" s="50">
        <v>1</v>
      </c>
      <c r="AF77" s="50">
        <v>0</v>
      </c>
      <c r="AG77" s="50">
        <v>0</v>
      </c>
      <c r="AH77" s="50">
        <v>0</v>
      </c>
      <c r="AI77" s="50">
        <v>0</v>
      </c>
      <c r="AJ77" s="50">
        <v>0</v>
      </c>
      <c r="AK77" s="50">
        <v>0</v>
      </c>
      <c r="AL77" s="50">
        <v>0</v>
      </c>
      <c r="AM77" s="50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85">
        <v>2</v>
      </c>
      <c r="AW77" s="85">
        <v>3</v>
      </c>
      <c r="AX77" s="85">
        <v>0</v>
      </c>
      <c r="AY77" s="85">
        <v>11</v>
      </c>
      <c r="AZ77" s="85">
        <v>16</v>
      </c>
      <c r="BA77" s="85">
        <v>0</v>
      </c>
      <c r="BB77" s="86">
        <v>2</v>
      </c>
      <c r="BC77" s="86">
        <v>2</v>
      </c>
      <c r="BD77" s="86">
        <v>1</v>
      </c>
      <c r="BE77" s="87">
        <f t="shared" si="3"/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1</v>
      </c>
    </row>
    <row r="78" spans="1:62" ht="15">
      <c r="A78" s="81" t="s">
        <v>3070</v>
      </c>
      <c r="B78" s="50" t="s">
        <v>2088</v>
      </c>
      <c r="C78" s="82" t="s">
        <v>1664</v>
      </c>
      <c r="D78" s="83" t="s">
        <v>144</v>
      </c>
      <c r="E78" s="84" t="s">
        <v>145</v>
      </c>
      <c r="F78" s="84">
        <v>31815</v>
      </c>
      <c r="G78" s="50">
        <v>173056</v>
      </c>
      <c r="H78" s="50" t="s">
        <v>1824</v>
      </c>
      <c r="I78" s="50">
        <v>416</v>
      </c>
      <c r="J78" s="50">
        <v>416</v>
      </c>
      <c r="K78" s="50">
        <v>1</v>
      </c>
      <c r="L78" s="50">
        <f t="shared" si="0"/>
        <v>0</v>
      </c>
      <c r="M78" s="50">
        <f t="shared" si="1"/>
        <v>1</v>
      </c>
      <c r="N78" s="50">
        <f t="shared" si="2"/>
        <v>0</v>
      </c>
      <c r="O78" s="50">
        <v>0</v>
      </c>
      <c r="P78" s="50">
        <v>1</v>
      </c>
      <c r="Q78" s="50">
        <v>764.62199999999996</v>
      </c>
      <c r="R78" s="50">
        <v>67.822239999999994</v>
      </c>
      <c r="S78" s="50">
        <v>0</v>
      </c>
      <c r="T78" s="50">
        <v>0</v>
      </c>
      <c r="U78" s="50">
        <v>1</v>
      </c>
      <c r="V78" s="50">
        <v>0</v>
      </c>
      <c r="W78" s="50">
        <v>0</v>
      </c>
      <c r="X78" s="50">
        <v>0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1</v>
      </c>
      <c r="AE78" s="50">
        <v>0</v>
      </c>
      <c r="AF78" s="50">
        <v>0</v>
      </c>
      <c r="AG78" s="50">
        <v>0</v>
      </c>
      <c r="AH78" s="50">
        <v>0</v>
      </c>
      <c r="AI78" s="50">
        <v>0</v>
      </c>
      <c r="AJ78" s="50">
        <v>0</v>
      </c>
      <c r="AK78" s="50">
        <v>0</v>
      </c>
      <c r="AL78" s="50">
        <v>0</v>
      </c>
      <c r="AM78" s="50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85">
        <v>2</v>
      </c>
      <c r="AW78" s="85">
        <v>2</v>
      </c>
      <c r="AX78" s="85">
        <v>1</v>
      </c>
      <c r="AY78" s="85">
        <v>12</v>
      </c>
      <c r="AZ78" s="85">
        <v>12</v>
      </c>
      <c r="BA78" s="85">
        <v>1</v>
      </c>
      <c r="BB78" s="86">
        <v>2</v>
      </c>
      <c r="BC78" s="86">
        <v>2</v>
      </c>
      <c r="BD78" s="86">
        <v>1</v>
      </c>
      <c r="BE78" s="87">
        <f t="shared" si="3"/>
        <v>1</v>
      </c>
      <c r="BF78" s="88">
        <v>0</v>
      </c>
      <c r="BG78" s="88">
        <v>0</v>
      </c>
      <c r="BH78" s="88">
        <v>0</v>
      </c>
      <c r="BI78" s="88">
        <v>0</v>
      </c>
      <c r="BJ78" s="88">
        <v>1</v>
      </c>
    </row>
    <row r="79" spans="1:62" ht="15">
      <c r="A79" s="81" t="s">
        <v>3071</v>
      </c>
      <c r="B79" s="50" t="s">
        <v>1981</v>
      </c>
      <c r="C79" s="82" t="s">
        <v>1627</v>
      </c>
      <c r="D79" s="83" t="s">
        <v>55</v>
      </c>
      <c r="E79" s="84"/>
      <c r="F79" s="84">
        <v>40260</v>
      </c>
      <c r="G79" s="50">
        <v>173056</v>
      </c>
      <c r="H79" s="50" t="s">
        <v>1824</v>
      </c>
      <c r="I79" s="50">
        <v>416</v>
      </c>
      <c r="J79" s="50">
        <v>416</v>
      </c>
      <c r="K79" s="50">
        <v>1</v>
      </c>
      <c r="L79" s="50">
        <f t="shared" si="0"/>
        <v>0</v>
      </c>
      <c r="M79" s="50">
        <f t="shared" si="1"/>
        <v>1</v>
      </c>
      <c r="N79" s="50">
        <f t="shared" si="2"/>
        <v>0</v>
      </c>
      <c r="O79" s="50">
        <v>0</v>
      </c>
      <c r="P79" s="50">
        <v>1</v>
      </c>
      <c r="Q79" s="50">
        <v>1133.0050000000001</v>
      </c>
      <c r="R79" s="50">
        <v>57.731949999999998</v>
      </c>
      <c r="S79" s="50">
        <v>0</v>
      </c>
      <c r="T79" s="50">
        <v>1</v>
      </c>
      <c r="U79" s="50">
        <v>0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0">
        <v>0</v>
      </c>
      <c r="AC79" s="50">
        <v>0</v>
      </c>
      <c r="AD79" s="50">
        <v>0</v>
      </c>
      <c r="AE79" s="50">
        <v>0</v>
      </c>
      <c r="AF79" s="50">
        <v>0</v>
      </c>
      <c r="AG79" s="50">
        <v>0</v>
      </c>
      <c r="AH79" s="50">
        <v>0</v>
      </c>
      <c r="AI79" s="50">
        <v>0</v>
      </c>
      <c r="AJ79" s="50">
        <v>0</v>
      </c>
      <c r="AK79" s="50">
        <v>0</v>
      </c>
      <c r="AL79" s="50">
        <v>0</v>
      </c>
      <c r="AM79" s="50">
        <v>0</v>
      </c>
      <c r="AN79" s="50">
        <v>0</v>
      </c>
      <c r="AO79" s="50">
        <v>0</v>
      </c>
      <c r="AP79" s="50">
        <v>0</v>
      </c>
      <c r="AQ79" s="50">
        <v>0</v>
      </c>
      <c r="AR79" s="50">
        <v>0</v>
      </c>
      <c r="AS79" s="50">
        <v>0</v>
      </c>
      <c r="AT79" s="50">
        <v>0</v>
      </c>
      <c r="AU79" s="50">
        <v>0</v>
      </c>
      <c r="AV79" s="85">
        <v>1</v>
      </c>
      <c r="AW79" s="85">
        <v>1</v>
      </c>
      <c r="AX79" s="85">
        <v>1</v>
      </c>
      <c r="AY79" s="85">
        <v>1</v>
      </c>
      <c r="AZ79" s="85">
        <v>1</v>
      </c>
      <c r="BA79" s="85">
        <v>1</v>
      </c>
      <c r="BB79" s="86">
        <v>1</v>
      </c>
      <c r="BC79" s="86">
        <v>1</v>
      </c>
      <c r="BD79" s="86">
        <v>1</v>
      </c>
      <c r="BE79" s="87">
        <f t="shared" si="3"/>
        <v>1</v>
      </c>
      <c r="BF79" s="88">
        <v>0</v>
      </c>
      <c r="BG79" s="88">
        <v>0</v>
      </c>
      <c r="BH79" s="88">
        <v>0</v>
      </c>
      <c r="BI79" s="88">
        <v>0</v>
      </c>
      <c r="BJ79" s="88">
        <v>1</v>
      </c>
    </row>
    <row r="80" spans="1:62" ht="15">
      <c r="A80" s="81" t="s">
        <v>3072</v>
      </c>
      <c r="B80" s="50" t="s">
        <v>2718</v>
      </c>
      <c r="C80" s="82" t="s">
        <v>1753</v>
      </c>
      <c r="D80" s="83" t="s">
        <v>571</v>
      </c>
      <c r="E80" s="84" t="s">
        <v>615</v>
      </c>
      <c r="F80" s="84">
        <v>48295</v>
      </c>
      <c r="G80" s="50">
        <v>173056</v>
      </c>
      <c r="H80" s="50" t="s">
        <v>1824</v>
      </c>
      <c r="I80" s="50">
        <v>416</v>
      </c>
      <c r="J80" s="50">
        <v>416</v>
      </c>
      <c r="K80" s="50">
        <v>1</v>
      </c>
      <c r="L80" s="50">
        <f t="shared" si="0"/>
        <v>0</v>
      </c>
      <c r="M80" s="50">
        <f t="shared" si="1"/>
        <v>1</v>
      </c>
      <c r="N80" s="50">
        <f t="shared" si="2"/>
        <v>0</v>
      </c>
      <c r="O80" s="50">
        <v>0</v>
      </c>
      <c r="P80" s="50">
        <v>1</v>
      </c>
      <c r="Q80" s="50">
        <v>4469.6490000000003</v>
      </c>
      <c r="R80" s="50">
        <v>70.352720000000005</v>
      </c>
      <c r="S80" s="50">
        <v>0</v>
      </c>
      <c r="T80" s="50">
        <v>0</v>
      </c>
      <c r="U80" s="50">
        <v>0</v>
      </c>
      <c r="V80" s="50">
        <v>0</v>
      </c>
      <c r="W80" s="50">
        <v>0</v>
      </c>
      <c r="X80" s="50">
        <v>0</v>
      </c>
      <c r="Y80" s="50">
        <v>1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0">
        <v>0</v>
      </c>
      <c r="AH80" s="50">
        <v>0</v>
      </c>
      <c r="AI80" s="50">
        <v>0</v>
      </c>
      <c r="AJ80" s="50">
        <v>0</v>
      </c>
      <c r="AK80" s="50">
        <v>0</v>
      </c>
      <c r="AL80" s="50">
        <v>0</v>
      </c>
      <c r="AM80" s="50">
        <v>0</v>
      </c>
      <c r="AN80" s="50">
        <v>0</v>
      </c>
      <c r="AO80" s="50">
        <v>0</v>
      </c>
      <c r="AP80" s="50">
        <v>0</v>
      </c>
      <c r="AQ80" s="50">
        <v>0</v>
      </c>
      <c r="AR80" s="50">
        <v>1</v>
      </c>
      <c r="AS80" s="50">
        <v>0</v>
      </c>
      <c r="AT80" s="50">
        <v>0</v>
      </c>
      <c r="AU80" s="50">
        <v>0</v>
      </c>
      <c r="AV80" s="85">
        <v>6</v>
      </c>
      <c r="AW80" s="85">
        <v>6</v>
      </c>
      <c r="AX80" s="85">
        <v>1</v>
      </c>
      <c r="AY80" s="85">
        <v>25</v>
      </c>
      <c r="AZ80" s="85">
        <v>25</v>
      </c>
      <c r="BA80" s="85">
        <v>1</v>
      </c>
      <c r="BB80" s="86">
        <v>6</v>
      </c>
      <c r="BC80" s="86">
        <v>6</v>
      </c>
      <c r="BD80" s="86">
        <v>1</v>
      </c>
      <c r="BE80" s="87">
        <f t="shared" si="3"/>
        <v>1</v>
      </c>
      <c r="BF80" s="88">
        <v>1</v>
      </c>
      <c r="BG80" s="88">
        <v>0</v>
      </c>
      <c r="BH80" s="88">
        <v>0</v>
      </c>
      <c r="BI80" s="88">
        <v>0</v>
      </c>
      <c r="BJ80" s="88">
        <v>1</v>
      </c>
    </row>
    <row r="81" spans="1:62" ht="15">
      <c r="A81" s="81" t="s">
        <v>3073</v>
      </c>
      <c r="B81" s="50" t="s">
        <v>2719</v>
      </c>
      <c r="C81" s="82" t="s">
        <v>1754</v>
      </c>
      <c r="D81" s="83" t="s">
        <v>571</v>
      </c>
      <c r="E81" s="84" t="s">
        <v>615</v>
      </c>
      <c r="F81" s="84">
        <v>37105</v>
      </c>
      <c r="G81" s="50">
        <v>173056</v>
      </c>
      <c r="H81" s="50" t="s">
        <v>1824</v>
      </c>
      <c r="I81" s="50">
        <v>416</v>
      </c>
      <c r="J81" s="50">
        <v>416</v>
      </c>
      <c r="K81" s="50">
        <v>1</v>
      </c>
      <c r="L81" s="50">
        <f t="shared" si="0"/>
        <v>0</v>
      </c>
      <c r="M81" s="50">
        <f t="shared" si="1"/>
        <v>1</v>
      </c>
      <c r="N81" s="50">
        <f t="shared" si="2"/>
        <v>0</v>
      </c>
      <c r="O81" s="50">
        <v>0</v>
      </c>
      <c r="P81" s="50">
        <v>1</v>
      </c>
      <c r="Q81" s="50">
        <v>951.95500000000004</v>
      </c>
      <c r="R81" s="50">
        <v>63.197510000000001</v>
      </c>
      <c r="S81" s="50">
        <v>0</v>
      </c>
      <c r="T81" s="50">
        <v>0</v>
      </c>
      <c r="U81" s="50">
        <v>0</v>
      </c>
      <c r="V81" s="50">
        <v>0</v>
      </c>
      <c r="W81" s="50">
        <v>0</v>
      </c>
      <c r="X81" s="50">
        <v>0</v>
      </c>
      <c r="Y81" s="50">
        <v>1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0">
        <v>0</v>
      </c>
      <c r="AH81" s="50">
        <v>0</v>
      </c>
      <c r="AI81" s="50">
        <v>0</v>
      </c>
      <c r="AJ81" s="50">
        <v>0</v>
      </c>
      <c r="AK81" s="50">
        <v>0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1</v>
      </c>
      <c r="AS81" s="50">
        <v>0</v>
      </c>
      <c r="AT81" s="50">
        <v>0</v>
      </c>
      <c r="AU81" s="50">
        <v>0</v>
      </c>
      <c r="AV81" s="85">
        <v>6</v>
      </c>
      <c r="AW81" s="85">
        <v>6</v>
      </c>
      <c r="AX81" s="85">
        <v>1</v>
      </c>
      <c r="AY81" s="85">
        <v>25</v>
      </c>
      <c r="AZ81" s="85">
        <v>25</v>
      </c>
      <c r="BA81" s="85">
        <v>1</v>
      </c>
      <c r="BB81" s="86">
        <v>6</v>
      </c>
      <c r="BC81" s="86">
        <v>6</v>
      </c>
      <c r="BD81" s="86">
        <v>1</v>
      </c>
      <c r="BE81" s="87">
        <f t="shared" si="3"/>
        <v>1</v>
      </c>
      <c r="BF81" s="88">
        <v>0</v>
      </c>
      <c r="BG81" s="88">
        <v>0</v>
      </c>
      <c r="BH81" s="88">
        <v>0</v>
      </c>
      <c r="BI81" s="88">
        <v>0</v>
      </c>
      <c r="BJ81" s="88">
        <v>1</v>
      </c>
    </row>
    <row r="82" spans="1:62" ht="15">
      <c r="A82" s="81" t="s">
        <v>3074</v>
      </c>
      <c r="B82" s="50" t="s">
        <v>2460</v>
      </c>
      <c r="C82" s="82" t="s">
        <v>1714</v>
      </c>
      <c r="D82" s="83" t="s">
        <v>464</v>
      </c>
      <c r="E82" s="84"/>
      <c r="F82" s="84">
        <v>34970</v>
      </c>
      <c r="G82" s="50">
        <v>173056</v>
      </c>
      <c r="H82" s="50" t="s">
        <v>1824</v>
      </c>
      <c r="I82" s="50">
        <v>416</v>
      </c>
      <c r="J82" s="50">
        <v>416</v>
      </c>
      <c r="K82" s="50">
        <v>1</v>
      </c>
      <c r="L82" s="50">
        <f t="shared" si="0"/>
        <v>0</v>
      </c>
      <c r="M82" s="50">
        <f t="shared" si="1"/>
        <v>1</v>
      </c>
      <c r="N82" s="50">
        <f t="shared" si="2"/>
        <v>0</v>
      </c>
      <c r="O82" s="50">
        <v>0</v>
      </c>
      <c r="P82" s="50">
        <v>1</v>
      </c>
      <c r="Q82" s="50">
        <v>1589.675</v>
      </c>
      <c r="R82" s="50">
        <v>66.484250000000003</v>
      </c>
      <c r="S82" s="50">
        <v>0</v>
      </c>
      <c r="T82" s="50">
        <v>0</v>
      </c>
      <c r="U82" s="50">
        <v>0</v>
      </c>
      <c r="V82" s="50">
        <v>0</v>
      </c>
      <c r="W82" s="50">
        <v>1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85">
        <v>4</v>
      </c>
      <c r="AW82" s="85">
        <v>4</v>
      </c>
      <c r="AX82" s="85">
        <v>1</v>
      </c>
      <c r="AY82" s="85">
        <v>4</v>
      </c>
      <c r="AZ82" s="85">
        <v>4</v>
      </c>
      <c r="BA82" s="85">
        <v>1</v>
      </c>
      <c r="BB82" s="86">
        <v>4</v>
      </c>
      <c r="BC82" s="86">
        <v>4</v>
      </c>
      <c r="BD82" s="86">
        <v>1</v>
      </c>
      <c r="BE82" s="87">
        <f t="shared" si="3"/>
        <v>1</v>
      </c>
      <c r="BF82" s="88">
        <v>0</v>
      </c>
      <c r="BG82" s="88">
        <v>0</v>
      </c>
      <c r="BH82" s="88">
        <v>0</v>
      </c>
      <c r="BI82" s="88">
        <v>0</v>
      </c>
      <c r="BJ82" s="88">
        <v>1</v>
      </c>
    </row>
    <row r="83" spans="1:62" ht="15">
      <c r="A83" s="81" t="s">
        <v>3075</v>
      </c>
      <c r="B83" s="50" t="s">
        <v>2185</v>
      </c>
      <c r="C83" s="82" t="s">
        <v>1665</v>
      </c>
      <c r="D83" s="83" t="s">
        <v>144</v>
      </c>
      <c r="E83" s="84" t="s">
        <v>224</v>
      </c>
      <c r="F83" s="84">
        <v>32298</v>
      </c>
      <c r="G83" s="50">
        <v>173056</v>
      </c>
      <c r="H83" s="50" t="s">
        <v>1824</v>
      </c>
      <c r="I83" s="50">
        <v>416</v>
      </c>
      <c r="J83" s="50">
        <v>416</v>
      </c>
      <c r="K83" s="50">
        <v>1</v>
      </c>
      <c r="L83" s="50">
        <f t="shared" si="0"/>
        <v>0</v>
      </c>
      <c r="M83" s="50">
        <f t="shared" si="1"/>
        <v>1</v>
      </c>
      <c r="N83" s="50">
        <f t="shared" si="2"/>
        <v>0</v>
      </c>
      <c r="O83" s="50">
        <v>0</v>
      </c>
      <c r="P83" s="50">
        <v>1</v>
      </c>
      <c r="Q83" s="50">
        <v>1050.808</v>
      </c>
      <c r="R83" s="50">
        <v>62.322580000000002</v>
      </c>
      <c r="S83" s="50">
        <v>0</v>
      </c>
      <c r="T83" s="50">
        <v>0</v>
      </c>
      <c r="U83" s="50">
        <v>1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50">
        <v>0</v>
      </c>
      <c r="AE83" s="50">
        <v>1</v>
      </c>
      <c r="AF83" s="50">
        <v>0</v>
      </c>
      <c r="AG83" s="50">
        <v>0</v>
      </c>
      <c r="AH83" s="50">
        <v>0</v>
      </c>
      <c r="AI83" s="50">
        <v>0</v>
      </c>
      <c r="AJ83" s="50">
        <v>0</v>
      </c>
      <c r="AK83" s="50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85">
        <v>2</v>
      </c>
      <c r="AW83" s="85">
        <v>2</v>
      </c>
      <c r="AX83" s="85">
        <v>1</v>
      </c>
      <c r="AY83" s="85">
        <v>12</v>
      </c>
      <c r="AZ83" s="85">
        <v>12</v>
      </c>
      <c r="BA83" s="85">
        <v>1</v>
      </c>
      <c r="BB83" s="86">
        <v>2</v>
      </c>
      <c r="BC83" s="86">
        <v>2</v>
      </c>
      <c r="BD83" s="86">
        <v>1</v>
      </c>
      <c r="BE83" s="87">
        <f t="shared" si="3"/>
        <v>1</v>
      </c>
      <c r="BF83" s="88">
        <v>0</v>
      </c>
      <c r="BG83" s="88">
        <v>0</v>
      </c>
      <c r="BH83" s="88">
        <v>0</v>
      </c>
      <c r="BI83" s="88">
        <v>0</v>
      </c>
      <c r="BJ83" s="88">
        <v>1</v>
      </c>
    </row>
    <row r="84" spans="1:62" ht="15">
      <c r="A84" s="81" t="s">
        <v>3076</v>
      </c>
      <c r="B84" s="50" t="s">
        <v>1982</v>
      </c>
      <c r="C84" s="82" t="s">
        <v>1628</v>
      </c>
      <c r="D84" s="83" t="s">
        <v>55</v>
      </c>
      <c r="E84" s="84"/>
      <c r="F84" s="84">
        <v>44888</v>
      </c>
      <c r="G84" s="50">
        <v>173056</v>
      </c>
      <c r="H84" s="50" t="s">
        <v>1824</v>
      </c>
      <c r="I84" s="50">
        <v>416</v>
      </c>
      <c r="J84" s="50">
        <v>416</v>
      </c>
      <c r="K84" s="50">
        <v>1</v>
      </c>
      <c r="L84" s="50">
        <f t="shared" si="0"/>
        <v>0</v>
      </c>
      <c r="M84" s="50">
        <f t="shared" si="1"/>
        <v>1</v>
      </c>
      <c r="N84" s="50">
        <f t="shared" si="2"/>
        <v>0</v>
      </c>
      <c r="O84" s="50">
        <v>0</v>
      </c>
      <c r="P84" s="50">
        <v>1</v>
      </c>
      <c r="Q84" s="50">
        <v>2344.3249999999998</v>
      </c>
      <c r="R84" s="50">
        <v>63.437860000000001</v>
      </c>
      <c r="S84" s="50">
        <v>0</v>
      </c>
      <c r="T84" s="50">
        <v>1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85">
        <v>1</v>
      </c>
      <c r="AW84" s="85">
        <v>1</v>
      </c>
      <c r="AX84" s="85">
        <v>1</v>
      </c>
      <c r="AY84" s="85">
        <v>1</v>
      </c>
      <c r="AZ84" s="85">
        <v>1</v>
      </c>
      <c r="BA84" s="85">
        <v>1</v>
      </c>
      <c r="BB84" s="86">
        <v>1</v>
      </c>
      <c r="BC84" s="86">
        <v>1</v>
      </c>
      <c r="BD84" s="86">
        <v>1</v>
      </c>
      <c r="BE84" s="87">
        <f t="shared" si="3"/>
        <v>1</v>
      </c>
      <c r="BF84" s="88">
        <v>0</v>
      </c>
      <c r="BG84" s="88">
        <v>0</v>
      </c>
      <c r="BH84" s="88">
        <v>0</v>
      </c>
      <c r="BI84" s="88">
        <v>0</v>
      </c>
      <c r="BJ84" s="88">
        <v>1</v>
      </c>
    </row>
    <row r="85" spans="1:62" ht="15">
      <c r="A85" s="81" t="s">
        <v>3077</v>
      </c>
      <c r="B85" s="50" t="s">
        <v>2345</v>
      </c>
      <c r="C85" s="82" t="s">
        <v>1698</v>
      </c>
      <c r="D85" s="83" t="s">
        <v>308</v>
      </c>
      <c r="E85" s="84" t="s">
        <v>336</v>
      </c>
      <c r="F85" s="84">
        <v>25574</v>
      </c>
      <c r="G85" s="50">
        <v>173056</v>
      </c>
      <c r="H85" s="50" t="s">
        <v>1824</v>
      </c>
      <c r="I85" s="50">
        <v>416</v>
      </c>
      <c r="J85" s="50">
        <v>416</v>
      </c>
      <c r="K85" s="50">
        <v>1</v>
      </c>
      <c r="L85" s="50">
        <f t="shared" si="0"/>
        <v>0</v>
      </c>
      <c r="M85" s="50">
        <f t="shared" si="1"/>
        <v>1</v>
      </c>
      <c r="N85" s="50">
        <f t="shared" si="2"/>
        <v>0</v>
      </c>
      <c r="O85" s="50">
        <v>0</v>
      </c>
      <c r="P85" s="50">
        <v>1</v>
      </c>
      <c r="Q85" s="50">
        <v>630.59690000000001</v>
      </c>
      <c r="R85" s="50">
        <v>78.952219999999997</v>
      </c>
      <c r="S85" s="50">
        <v>0</v>
      </c>
      <c r="T85" s="50">
        <v>0</v>
      </c>
      <c r="U85" s="50">
        <v>0</v>
      </c>
      <c r="V85" s="50">
        <v>1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1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85">
        <v>3</v>
      </c>
      <c r="AW85" s="85">
        <v>3</v>
      </c>
      <c r="AX85" s="85">
        <v>1</v>
      </c>
      <c r="AY85" s="85">
        <v>14</v>
      </c>
      <c r="AZ85" s="85">
        <v>14</v>
      </c>
      <c r="BA85" s="85">
        <v>1</v>
      </c>
      <c r="BB85" s="86">
        <v>3</v>
      </c>
      <c r="BC85" s="86">
        <v>3</v>
      </c>
      <c r="BD85" s="86">
        <v>1</v>
      </c>
      <c r="BE85" s="87">
        <f t="shared" si="3"/>
        <v>1</v>
      </c>
      <c r="BF85" s="88">
        <v>0</v>
      </c>
      <c r="BG85" s="88">
        <v>0</v>
      </c>
      <c r="BH85" s="88">
        <v>0</v>
      </c>
      <c r="BI85" s="88">
        <v>0</v>
      </c>
      <c r="BJ85" s="88">
        <v>1</v>
      </c>
    </row>
    <row r="86" spans="1:62" ht="15">
      <c r="A86" s="81" t="s">
        <v>3078</v>
      </c>
      <c r="B86" s="50" t="s">
        <v>2461</v>
      </c>
      <c r="C86" s="82" t="s">
        <v>1715</v>
      </c>
      <c r="D86" s="83" t="s">
        <v>464</v>
      </c>
      <c r="E86" s="84"/>
      <c r="F86" s="84">
        <v>41292</v>
      </c>
      <c r="G86" s="50">
        <v>173056</v>
      </c>
      <c r="H86" s="50" t="s">
        <v>1824</v>
      </c>
      <c r="I86" s="50">
        <v>416</v>
      </c>
      <c r="J86" s="50">
        <v>416</v>
      </c>
      <c r="K86" s="50">
        <v>1</v>
      </c>
      <c r="L86" s="50">
        <f t="shared" si="0"/>
        <v>0</v>
      </c>
      <c r="M86" s="50">
        <f t="shared" si="1"/>
        <v>1</v>
      </c>
      <c r="N86" s="50">
        <f t="shared" si="2"/>
        <v>0</v>
      </c>
      <c r="O86" s="50">
        <v>0</v>
      </c>
      <c r="P86" s="50">
        <v>1</v>
      </c>
      <c r="Q86" s="50">
        <v>1619.4179999999999</v>
      </c>
      <c r="R86" s="50">
        <v>46.363390000000003</v>
      </c>
      <c r="S86" s="50">
        <v>0</v>
      </c>
      <c r="T86" s="50">
        <v>0</v>
      </c>
      <c r="U86" s="50">
        <v>0</v>
      </c>
      <c r="V86" s="50">
        <v>0</v>
      </c>
      <c r="W86" s="50">
        <v>1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0">
        <v>0</v>
      </c>
      <c r="AH86" s="50">
        <v>0</v>
      </c>
      <c r="AI86" s="50">
        <v>0</v>
      </c>
      <c r="AJ86" s="50">
        <v>0</v>
      </c>
      <c r="AK86" s="50">
        <v>0</v>
      </c>
      <c r="AL86" s="50">
        <v>0</v>
      </c>
      <c r="AM86" s="50">
        <v>0</v>
      </c>
      <c r="AN86" s="50">
        <v>0</v>
      </c>
      <c r="AO86" s="50">
        <v>0</v>
      </c>
      <c r="AP86" s="50">
        <v>0</v>
      </c>
      <c r="AQ86" s="50">
        <v>0</v>
      </c>
      <c r="AR86" s="50">
        <v>0</v>
      </c>
      <c r="AS86" s="50">
        <v>0</v>
      </c>
      <c r="AT86" s="50">
        <v>0</v>
      </c>
      <c r="AU86" s="50">
        <v>0</v>
      </c>
      <c r="AV86" s="85">
        <v>4</v>
      </c>
      <c r="AW86" s="85">
        <v>4</v>
      </c>
      <c r="AX86" s="85">
        <v>1</v>
      </c>
      <c r="AY86" s="85">
        <v>4</v>
      </c>
      <c r="AZ86" s="85">
        <v>4</v>
      </c>
      <c r="BA86" s="85">
        <v>1</v>
      </c>
      <c r="BB86" s="86">
        <v>4</v>
      </c>
      <c r="BC86" s="86">
        <v>4</v>
      </c>
      <c r="BD86" s="86">
        <v>1</v>
      </c>
      <c r="BE86" s="87">
        <f t="shared" si="3"/>
        <v>1</v>
      </c>
      <c r="BF86" s="88">
        <v>0</v>
      </c>
      <c r="BG86" s="88">
        <v>0</v>
      </c>
      <c r="BH86" s="88">
        <v>0</v>
      </c>
      <c r="BI86" s="88">
        <v>0</v>
      </c>
      <c r="BJ86" s="88">
        <v>1</v>
      </c>
    </row>
    <row r="87" spans="1:62" ht="15">
      <c r="A87" s="81" t="s">
        <v>3079</v>
      </c>
      <c r="B87" s="50" t="s">
        <v>2090</v>
      </c>
      <c r="C87" s="82" t="s">
        <v>1666</v>
      </c>
      <c r="D87" s="83" t="s">
        <v>144</v>
      </c>
      <c r="E87" s="84" t="s">
        <v>145</v>
      </c>
      <c r="F87" s="84">
        <v>38077</v>
      </c>
      <c r="G87" s="50">
        <v>173056</v>
      </c>
      <c r="H87" s="50" t="s">
        <v>1824</v>
      </c>
      <c r="I87" s="50">
        <v>416</v>
      </c>
      <c r="J87" s="50">
        <v>416</v>
      </c>
      <c r="K87" s="50">
        <v>1</v>
      </c>
      <c r="L87" s="50">
        <f t="shared" si="0"/>
        <v>0</v>
      </c>
      <c r="M87" s="50">
        <f t="shared" si="1"/>
        <v>1</v>
      </c>
      <c r="N87" s="50">
        <f t="shared" si="2"/>
        <v>0</v>
      </c>
      <c r="O87" s="50">
        <v>0</v>
      </c>
      <c r="P87" s="50">
        <v>1</v>
      </c>
      <c r="Q87" s="50">
        <v>1646.433</v>
      </c>
      <c r="R87" s="50">
        <v>47.153030000000001</v>
      </c>
      <c r="S87" s="50">
        <v>0</v>
      </c>
      <c r="T87" s="50">
        <v>0</v>
      </c>
      <c r="U87" s="50">
        <v>1</v>
      </c>
      <c r="V87" s="50">
        <v>0</v>
      </c>
      <c r="W87" s="50">
        <v>0</v>
      </c>
      <c r="X87" s="50">
        <v>0</v>
      </c>
      <c r="Y87" s="50">
        <v>0</v>
      </c>
      <c r="Z87" s="50">
        <v>0</v>
      </c>
      <c r="AA87" s="50">
        <v>0</v>
      </c>
      <c r="AB87" s="50">
        <v>0</v>
      </c>
      <c r="AC87" s="50">
        <v>0</v>
      </c>
      <c r="AD87" s="50">
        <v>1</v>
      </c>
      <c r="AE87" s="50">
        <v>0</v>
      </c>
      <c r="AF87" s="50">
        <v>0</v>
      </c>
      <c r="AG87" s="50">
        <v>0</v>
      </c>
      <c r="AH87" s="50">
        <v>0</v>
      </c>
      <c r="AI87" s="50">
        <v>0</v>
      </c>
      <c r="AJ87" s="50">
        <v>0</v>
      </c>
      <c r="AK87" s="50">
        <v>0</v>
      </c>
      <c r="AL87" s="50">
        <v>0</v>
      </c>
      <c r="AM87" s="50">
        <v>0</v>
      </c>
      <c r="AN87" s="50">
        <v>0</v>
      </c>
      <c r="AO87" s="50">
        <v>0</v>
      </c>
      <c r="AP87" s="50">
        <v>0</v>
      </c>
      <c r="AQ87" s="50">
        <v>0</v>
      </c>
      <c r="AR87" s="50">
        <v>0</v>
      </c>
      <c r="AS87" s="50">
        <v>0</v>
      </c>
      <c r="AT87" s="50">
        <v>0</v>
      </c>
      <c r="AU87" s="50">
        <v>0</v>
      </c>
      <c r="AV87" s="85">
        <v>2</v>
      </c>
      <c r="AW87" s="85">
        <v>2</v>
      </c>
      <c r="AX87" s="85">
        <v>1</v>
      </c>
      <c r="AY87" s="85">
        <v>11</v>
      </c>
      <c r="AZ87" s="85">
        <v>12</v>
      </c>
      <c r="BA87" s="85">
        <v>0</v>
      </c>
      <c r="BB87" s="86">
        <v>2</v>
      </c>
      <c r="BC87" s="86">
        <v>2</v>
      </c>
      <c r="BD87" s="86">
        <v>1</v>
      </c>
      <c r="BE87" s="87">
        <f t="shared" si="3"/>
        <v>1</v>
      </c>
      <c r="BF87" s="88">
        <v>0</v>
      </c>
      <c r="BG87" s="88">
        <v>0</v>
      </c>
      <c r="BH87" s="88">
        <v>0</v>
      </c>
      <c r="BI87" s="88">
        <v>0</v>
      </c>
      <c r="BJ87" s="88">
        <v>1</v>
      </c>
    </row>
    <row r="88" spans="1:62" ht="15">
      <c r="A88" s="81" t="s">
        <v>3080</v>
      </c>
      <c r="B88" s="50" t="s">
        <v>2720</v>
      </c>
      <c r="C88" s="82" t="s">
        <v>1755</v>
      </c>
      <c r="D88" s="83" t="s">
        <v>571</v>
      </c>
      <c r="E88" s="84" t="s">
        <v>615</v>
      </c>
      <c r="F88" s="84">
        <v>31512</v>
      </c>
      <c r="G88" s="50">
        <v>173056</v>
      </c>
      <c r="H88" s="50" t="s">
        <v>1824</v>
      </c>
      <c r="I88" s="50">
        <v>416</v>
      </c>
      <c r="J88" s="50">
        <v>416</v>
      </c>
      <c r="K88" s="50">
        <v>1</v>
      </c>
      <c r="L88" s="50">
        <f t="shared" si="0"/>
        <v>0</v>
      </c>
      <c r="M88" s="50">
        <f t="shared" si="1"/>
        <v>1</v>
      </c>
      <c r="N88" s="50">
        <f t="shared" si="2"/>
        <v>0</v>
      </c>
      <c r="O88" s="50">
        <v>0</v>
      </c>
      <c r="P88" s="50">
        <v>1</v>
      </c>
      <c r="Q88" s="50">
        <v>486.3707</v>
      </c>
      <c r="R88" s="50">
        <v>41.406390000000002</v>
      </c>
      <c r="S88" s="50">
        <v>0</v>
      </c>
      <c r="T88" s="50">
        <v>0</v>
      </c>
      <c r="U88" s="50">
        <v>0</v>
      </c>
      <c r="V88" s="50">
        <v>0</v>
      </c>
      <c r="W88" s="50">
        <v>0</v>
      </c>
      <c r="X88" s="50">
        <v>0</v>
      </c>
      <c r="Y88" s="50">
        <v>1</v>
      </c>
      <c r="Z88" s="50">
        <v>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0</v>
      </c>
      <c r="AG88" s="50">
        <v>0</v>
      </c>
      <c r="AH88" s="50">
        <v>0</v>
      </c>
      <c r="AI88" s="50">
        <v>0</v>
      </c>
      <c r="AJ88" s="50">
        <v>0</v>
      </c>
      <c r="AK88" s="50">
        <v>0</v>
      </c>
      <c r="AL88" s="50">
        <v>0</v>
      </c>
      <c r="AM88" s="50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1</v>
      </c>
      <c r="AS88" s="50">
        <v>0</v>
      </c>
      <c r="AT88" s="50">
        <v>0</v>
      </c>
      <c r="AU88" s="50">
        <v>0</v>
      </c>
      <c r="AV88" s="85">
        <v>6</v>
      </c>
      <c r="AW88" s="85">
        <v>6</v>
      </c>
      <c r="AX88" s="85">
        <v>1</v>
      </c>
      <c r="AY88" s="85">
        <v>25</v>
      </c>
      <c r="AZ88" s="85">
        <v>25</v>
      </c>
      <c r="BA88" s="85">
        <v>1</v>
      </c>
      <c r="BB88" s="86">
        <v>6</v>
      </c>
      <c r="BC88" s="86">
        <v>6</v>
      </c>
      <c r="BD88" s="86">
        <v>1</v>
      </c>
      <c r="BE88" s="87">
        <f t="shared" si="3"/>
        <v>1</v>
      </c>
      <c r="BF88" s="88">
        <v>0</v>
      </c>
      <c r="BG88" s="88">
        <v>0</v>
      </c>
      <c r="BH88" s="88">
        <v>0</v>
      </c>
      <c r="BI88" s="88">
        <v>0</v>
      </c>
      <c r="BJ88" s="88">
        <v>1</v>
      </c>
    </row>
    <row r="89" spans="1:62" ht="15">
      <c r="A89" s="81" t="s">
        <v>3081</v>
      </c>
      <c r="B89" s="50" t="s">
        <v>2187</v>
      </c>
      <c r="C89" s="82" t="s">
        <v>1667</v>
      </c>
      <c r="D89" s="83" t="s">
        <v>144</v>
      </c>
      <c r="E89" s="84" t="s">
        <v>224</v>
      </c>
      <c r="F89" s="84">
        <v>26770</v>
      </c>
      <c r="G89" s="50">
        <v>173056</v>
      </c>
      <c r="H89" s="50" t="s">
        <v>1824</v>
      </c>
      <c r="I89" s="50">
        <v>416</v>
      </c>
      <c r="J89" s="50">
        <v>416</v>
      </c>
      <c r="K89" s="50">
        <v>1</v>
      </c>
      <c r="L89" s="50">
        <f t="shared" si="0"/>
        <v>0</v>
      </c>
      <c r="M89" s="50">
        <f t="shared" si="1"/>
        <v>1</v>
      </c>
      <c r="N89" s="50">
        <f t="shared" si="2"/>
        <v>0</v>
      </c>
      <c r="O89" s="50">
        <v>0</v>
      </c>
      <c r="P89" s="50">
        <v>1</v>
      </c>
      <c r="Q89" s="50">
        <v>666.82320000000004</v>
      </c>
      <c r="R89" s="50">
        <v>62.373089999999998</v>
      </c>
      <c r="S89" s="50">
        <v>0</v>
      </c>
      <c r="T89" s="50">
        <v>0</v>
      </c>
      <c r="U89" s="50">
        <v>1</v>
      </c>
      <c r="V89" s="50">
        <v>0</v>
      </c>
      <c r="W89" s="50">
        <v>0</v>
      </c>
      <c r="X89" s="50">
        <v>0</v>
      </c>
      <c r="Y89" s="50">
        <v>0</v>
      </c>
      <c r="Z89" s="50">
        <v>0</v>
      </c>
      <c r="AA89" s="50">
        <v>0</v>
      </c>
      <c r="AB89" s="50">
        <v>0</v>
      </c>
      <c r="AC89" s="50">
        <v>0</v>
      </c>
      <c r="AD89" s="50">
        <v>0</v>
      </c>
      <c r="AE89" s="50">
        <v>1</v>
      </c>
      <c r="AF89" s="50">
        <v>0</v>
      </c>
      <c r="AG89" s="50">
        <v>0</v>
      </c>
      <c r="AH89" s="50">
        <v>0</v>
      </c>
      <c r="AI89" s="50">
        <v>0</v>
      </c>
      <c r="AJ89" s="50">
        <v>0</v>
      </c>
      <c r="AK89" s="50">
        <v>0</v>
      </c>
      <c r="AL89" s="50">
        <v>0</v>
      </c>
      <c r="AM89" s="50">
        <v>0</v>
      </c>
      <c r="AN89" s="50">
        <v>0</v>
      </c>
      <c r="AO89" s="50">
        <v>0</v>
      </c>
      <c r="AP89" s="50">
        <v>0</v>
      </c>
      <c r="AQ89" s="50">
        <v>0</v>
      </c>
      <c r="AR89" s="50">
        <v>0</v>
      </c>
      <c r="AS89" s="50">
        <v>0</v>
      </c>
      <c r="AT89" s="50">
        <v>0</v>
      </c>
      <c r="AU89" s="50">
        <v>0</v>
      </c>
      <c r="AV89" s="85">
        <v>2</v>
      </c>
      <c r="AW89" s="85">
        <v>2</v>
      </c>
      <c r="AX89" s="85">
        <v>1</v>
      </c>
      <c r="AY89" s="85">
        <v>11</v>
      </c>
      <c r="AZ89" s="85">
        <v>11</v>
      </c>
      <c r="BA89" s="85">
        <v>1</v>
      </c>
      <c r="BB89" s="86">
        <v>2</v>
      </c>
      <c r="BC89" s="86">
        <v>2</v>
      </c>
      <c r="BD89" s="86">
        <v>1</v>
      </c>
      <c r="BE89" s="87">
        <f t="shared" si="3"/>
        <v>1</v>
      </c>
      <c r="BF89" s="88">
        <v>0</v>
      </c>
      <c r="BG89" s="88">
        <v>0</v>
      </c>
      <c r="BH89" s="88">
        <v>0</v>
      </c>
      <c r="BI89" s="88">
        <v>0</v>
      </c>
      <c r="BJ89" s="88">
        <v>1</v>
      </c>
    </row>
    <row r="90" spans="1:62" ht="15">
      <c r="A90" s="81" t="s">
        <v>3082</v>
      </c>
      <c r="B90" s="50" t="s">
        <v>2091</v>
      </c>
      <c r="C90" s="82" t="s">
        <v>1668</v>
      </c>
      <c r="D90" s="83" t="s">
        <v>144</v>
      </c>
      <c r="E90" s="84" t="s">
        <v>145</v>
      </c>
      <c r="F90" s="84">
        <v>24932</v>
      </c>
      <c r="G90" s="50">
        <v>173056</v>
      </c>
      <c r="H90" s="50" t="s">
        <v>1824</v>
      </c>
      <c r="I90" s="50">
        <v>416</v>
      </c>
      <c r="J90" s="50">
        <v>416</v>
      </c>
      <c r="K90" s="50">
        <v>1</v>
      </c>
      <c r="L90" s="50">
        <f t="shared" si="0"/>
        <v>0</v>
      </c>
      <c r="M90" s="50">
        <f t="shared" si="1"/>
        <v>1</v>
      </c>
      <c r="N90" s="50">
        <f t="shared" si="2"/>
        <v>0</v>
      </c>
      <c r="O90" s="50">
        <v>0</v>
      </c>
      <c r="P90" s="50">
        <v>1</v>
      </c>
      <c r="Q90" s="50">
        <v>412.47239999999999</v>
      </c>
      <c r="R90" s="50">
        <v>58.137129999999999</v>
      </c>
      <c r="S90" s="50">
        <v>0</v>
      </c>
      <c r="T90" s="50">
        <v>0</v>
      </c>
      <c r="U90" s="50">
        <v>1</v>
      </c>
      <c r="V90" s="50">
        <v>0</v>
      </c>
      <c r="W90" s="50">
        <v>0</v>
      </c>
      <c r="X90" s="50">
        <v>0</v>
      </c>
      <c r="Y90" s="50">
        <v>0</v>
      </c>
      <c r="Z90" s="50">
        <v>0</v>
      </c>
      <c r="AA90" s="50">
        <v>0</v>
      </c>
      <c r="AB90" s="50">
        <v>0</v>
      </c>
      <c r="AC90" s="50">
        <v>0</v>
      </c>
      <c r="AD90" s="50">
        <v>1</v>
      </c>
      <c r="AE90" s="50">
        <v>0</v>
      </c>
      <c r="AF90" s="50">
        <v>0</v>
      </c>
      <c r="AG90" s="50">
        <v>0</v>
      </c>
      <c r="AH90" s="50">
        <v>0</v>
      </c>
      <c r="AI90" s="50">
        <v>0</v>
      </c>
      <c r="AJ90" s="50">
        <v>0</v>
      </c>
      <c r="AK90" s="50">
        <v>0</v>
      </c>
      <c r="AL90" s="50">
        <v>0</v>
      </c>
      <c r="AM90" s="50">
        <v>0</v>
      </c>
      <c r="AN90" s="50">
        <v>0</v>
      </c>
      <c r="AO90" s="50">
        <v>0</v>
      </c>
      <c r="AP90" s="50">
        <v>0</v>
      </c>
      <c r="AQ90" s="50">
        <v>0</v>
      </c>
      <c r="AR90" s="50">
        <v>0</v>
      </c>
      <c r="AS90" s="50">
        <v>0</v>
      </c>
      <c r="AT90" s="50">
        <v>0</v>
      </c>
      <c r="AU90" s="50">
        <v>0</v>
      </c>
      <c r="AV90" s="85">
        <v>2</v>
      </c>
      <c r="AW90" s="85">
        <v>2</v>
      </c>
      <c r="AX90" s="85">
        <v>1</v>
      </c>
      <c r="AY90" s="85">
        <v>12</v>
      </c>
      <c r="AZ90" s="85">
        <v>12</v>
      </c>
      <c r="BA90" s="85">
        <v>1</v>
      </c>
      <c r="BB90" s="86">
        <v>2</v>
      </c>
      <c r="BC90" s="86">
        <v>2</v>
      </c>
      <c r="BD90" s="86">
        <v>1</v>
      </c>
      <c r="BE90" s="87">
        <f t="shared" si="3"/>
        <v>1</v>
      </c>
      <c r="BF90" s="88">
        <v>0</v>
      </c>
      <c r="BG90" s="88">
        <v>0</v>
      </c>
      <c r="BH90" s="88">
        <v>0</v>
      </c>
      <c r="BI90" s="88">
        <v>0</v>
      </c>
      <c r="BJ90" s="88">
        <v>1</v>
      </c>
    </row>
    <row r="91" spans="1:62" ht="15">
      <c r="A91" s="81" t="s">
        <v>3083</v>
      </c>
      <c r="B91" s="50" t="s">
        <v>2721</v>
      </c>
      <c r="C91" s="82" t="s">
        <v>1756</v>
      </c>
      <c r="D91" s="83" t="s">
        <v>571</v>
      </c>
      <c r="E91" s="84" t="s">
        <v>615</v>
      </c>
      <c r="F91" s="84">
        <v>34717</v>
      </c>
      <c r="G91" s="50">
        <v>173056</v>
      </c>
      <c r="H91" s="50" t="s">
        <v>1824</v>
      </c>
      <c r="I91" s="50">
        <v>416</v>
      </c>
      <c r="J91" s="50">
        <v>416</v>
      </c>
      <c r="K91" s="50">
        <v>1</v>
      </c>
      <c r="L91" s="50">
        <f t="shared" si="0"/>
        <v>0</v>
      </c>
      <c r="M91" s="50">
        <f t="shared" si="1"/>
        <v>1</v>
      </c>
      <c r="N91" s="50">
        <f t="shared" si="2"/>
        <v>0</v>
      </c>
      <c r="O91" s="50">
        <v>0</v>
      </c>
      <c r="P91" s="50">
        <v>1</v>
      </c>
      <c r="Q91" s="50">
        <v>1053.723</v>
      </c>
      <c r="R91" s="50">
        <v>68.317809999999994</v>
      </c>
      <c r="S91" s="50">
        <v>0</v>
      </c>
      <c r="T91" s="50">
        <v>0</v>
      </c>
      <c r="U91" s="50">
        <v>0</v>
      </c>
      <c r="V91" s="50">
        <v>0</v>
      </c>
      <c r="W91" s="50">
        <v>0</v>
      </c>
      <c r="X91" s="50">
        <v>0</v>
      </c>
      <c r="Y91" s="50">
        <v>1</v>
      </c>
      <c r="Z91" s="50">
        <v>0</v>
      </c>
      <c r="AA91" s="50">
        <v>0</v>
      </c>
      <c r="AB91" s="50">
        <v>0</v>
      </c>
      <c r="AC91" s="50">
        <v>0</v>
      </c>
      <c r="AD91" s="50">
        <v>0</v>
      </c>
      <c r="AE91" s="50">
        <v>0</v>
      </c>
      <c r="AF91" s="50">
        <v>0</v>
      </c>
      <c r="AG91" s="50">
        <v>0</v>
      </c>
      <c r="AH91" s="50">
        <v>0</v>
      </c>
      <c r="AI91" s="50">
        <v>0</v>
      </c>
      <c r="AJ91" s="50">
        <v>0</v>
      </c>
      <c r="AK91" s="50">
        <v>0</v>
      </c>
      <c r="AL91" s="50">
        <v>0</v>
      </c>
      <c r="AM91" s="50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1</v>
      </c>
      <c r="AS91" s="50">
        <v>0</v>
      </c>
      <c r="AT91" s="50">
        <v>0</v>
      </c>
      <c r="AU91" s="50">
        <v>0</v>
      </c>
      <c r="AV91" s="85">
        <v>6</v>
      </c>
      <c r="AW91" s="85">
        <v>6</v>
      </c>
      <c r="AX91" s="85">
        <v>1</v>
      </c>
      <c r="AY91" s="85">
        <v>25</v>
      </c>
      <c r="AZ91" s="85">
        <v>24</v>
      </c>
      <c r="BA91" s="85">
        <v>0</v>
      </c>
      <c r="BB91" s="86">
        <v>6</v>
      </c>
      <c r="BC91" s="86">
        <v>6</v>
      </c>
      <c r="BD91" s="86">
        <v>1</v>
      </c>
      <c r="BE91" s="87">
        <f t="shared" si="3"/>
        <v>1</v>
      </c>
      <c r="BF91" s="88">
        <v>0</v>
      </c>
      <c r="BG91" s="88">
        <v>0</v>
      </c>
      <c r="BH91" s="88">
        <v>0</v>
      </c>
      <c r="BI91" s="88">
        <v>0</v>
      </c>
      <c r="BJ91" s="88">
        <v>1</v>
      </c>
    </row>
    <row r="92" spans="1:62" ht="15">
      <c r="A92" s="81" t="s">
        <v>3084</v>
      </c>
      <c r="B92" s="50" t="s">
        <v>2462</v>
      </c>
      <c r="C92" s="82" t="s">
        <v>1716</v>
      </c>
      <c r="D92" s="83" t="s">
        <v>464</v>
      </c>
      <c r="E92" s="84"/>
      <c r="F92" s="84">
        <v>27492</v>
      </c>
      <c r="G92" s="50">
        <v>173056</v>
      </c>
      <c r="H92" s="50" t="s">
        <v>1824</v>
      </c>
      <c r="I92" s="50">
        <v>416</v>
      </c>
      <c r="J92" s="50">
        <v>416</v>
      </c>
      <c r="K92" s="50">
        <v>1</v>
      </c>
      <c r="L92" s="50">
        <f t="shared" si="0"/>
        <v>0</v>
      </c>
      <c r="M92" s="50">
        <f t="shared" si="1"/>
        <v>1</v>
      </c>
      <c r="N92" s="50">
        <f t="shared" si="2"/>
        <v>0</v>
      </c>
      <c r="O92" s="50">
        <v>0</v>
      </c>
      <c r="P92" s="50">
        <v>1</v>
      </c>
      <c r="Q92" s="50">
        <v>570.08789999999999</v>
      </c>
      <c r="R92" s="50">
        <v>63.696669999999997</v>
      </c>
      <c r="S92" s="50">
        <v>0</v>
      </c>
      <c r="T92" s="50">
        <v>0</v>
      </c>
      <c r="U92" s="50">
        <v>0</v>
      </c>
      <c r="V92" s="50">
        <v>0</v>
      </c>
      <c r="W92" s="50">
        <v>1</v>
      </c>
      <c r="X92" s="50">
        <v>0</v>
      </c>
      <c r="Y92" s="50">
        <v>0</v>
      </c>
      <c r="Z92" s="50">
        <v>0</v>
      </c>
      <c r="AA92" s="50">
        <v>0</v>
      </c>
      <c r="AB92" s="50">
        <v>0</v>
      </c>
      <c r="AC92" s="50">
        <v>0</v>
      </c>
      <c r="AD92" s="50">
        <v>0</v>
      </c>
      <c r="AE92" s="50">
        <v>0</v>
      </c>
      <c r="AF92" s="50">
        <v>0</v>
      </c>
      <c r="AG92" s="50">
        <v>0</v>
      </c>
      <c r="AH92" s="50">
        <v>0</v>
      </c>
      <c r="AI92" s="50">
        <v>0</v>
      </c>
      <c r="AJ92" s="50">
        <v>0</v>
      </c>
      <c r="AK92" s="50">
        <v>0</v>
      </c>
      <c r="AL92" s="50">
        <v>0</v>
      </c>
      <c r="AM92" s="50">
        <v>0</v>
      </c>
      <c r="AN92" s="50">
        <v>0</v>
      </c>
      <c r="AO92" s="50">
        <v>0</v>
      </c>
      <c r="AP92" s="50">
        <v>0</v>
      </c>
      <c r="AQ92" s="50">
        <v>0</v>
      </c>
      <c r="AR92" s="50">
        <v>0</v>
      </c>
      <c r="AS92" s="50">
        <v>0</v>
      </c>
      <c r="AT92" s="50">
        <v>0</v>
      </c>
      <c r="AU92" s="50">
        <v>0</v>
      </c>
      <c r="AV92" s="85">
        <v>4</v>
      </c>
      <c r="AW92" s="85">
        <v>4</v>
      </c>
      <c r="AX92" s="85">
        <v>1</v>
      </c>
      <c r="AY92" s="85">
        <v>4</v>
      </c>
      <c r="AZ92" s="85">
        <v>4</v>
      </c>
      <c r="BA92" s="85">
        <v>1</v>
      </c>
      <c r="BB92" s="86">
        <v>4</v>
      </c>
      <c r="BC92" s="86">
        <v>4</v>
      </c>
      <c r="BD92" s="86">
        <v>1</v>
      </c>
      <c r="BE92" s="87">
        <f t="shared" si="3"/>
        <v>1</v>
      </c>
      <c r="BF92" s="88">
        <v>0</v>
      </c>
      <c r="BG92" s="88">
        <v>0</v>
      </c>
      <c r="BH92" s="88">
        <v>0</v>
      </c>
      <c r="BI92" s="88">
        <v>0</v>
      </c>
      <c r="BJ92" s="88">
        <v>1</v>
      </c>
    </row>
    <row r="93" spans="1:62" ht="15">
      <c r="A93" s="81" t="s">
        <v>3085</v>
      </c>
      <c r="B93" s="50" t="s">
        <v>2722</v>
      </c>
      <c r="C93" s="82" t="s">
        <v>1757</v>
      </c>
      <c r="D93" s="83" t="s">
        <v>571</v>
      </c>
      <c r="E93" s="84" t="s">
        <v>615</v>
      </c>
      <c r="F93" s="84">
        <v>36579</v>
      </c>
      <c r="G93" s="50">
        <v>173056</v>
      </c>
      <c r="H93" s="50" t="s">
        <v>1824</v>
      </c>
      <c r="I93" s="50">
        <v>416</v>
      </c>
      <c r="J93" s="50">
        <v>416</v>
      </c>
      <c r="K93" s="50">
        <v>1</v>
      </c>
      <c r="L93" s="50">
        <f t="shared" si="0"/>
        <v>0</v>
      </c>
      <c r="M93" s="50">
        <f t="shared" si="1"/>
        <v>1</v>
      </c>
      <c r="N93" s="50">
        <f t="shared" si="2"/>
        <v>0</v>
      </c>
      <c r="O93" s="50">
        <v>0</v>
      </c>
      <c r="P93" s="50">
        <v>1</v>
      </c>
      <c r="Q93" s="50">
        <v>802.18550000000005</v>
      </c>
      <c r="R93" s="50">
        <v>62.152909999999999</v>
      </c>
      <c r="S93" s="50">
        <v>0</v>
      </c>
      <c r="T93" s="50">
        <v>0</v>
      </c>
      <c r="U93" s="50">
        <v>0</v>
      </c>
      <c r="V93" s="50">
        <v>0</v>
      </c>
      <c r="W93" s="50">
        <v>0</v>
      </c>
      <c r="X93" s="50">
        <v>0</v>
      </c>
      <c r="Y93" s="50">
        <v>1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0">
        <v>0</v>
      </c>
      <c r="AH93" s="50">
        <v>0</v>
      </c>
      <c r="AI93" s="50">
        <v>0</v>
      </c>
      <c r="AJ93" s="50">
        <v>0</v>
      </c>
      <c r="AK93" s="50">
        <v>0</v>
      </c>
      <c r="AL93" s="50">
        <v>0</v>
      </c>
      <c r="AM93" s="50">
        <v>0</v>
      </c>
      <c r="AN93" s="50">
        <v>0</v>
      </c>
      <c r="AO93" s="50">
        <v>0</v>
      </c>
      <c r="AP93" s="50">
        <v>0</v>
      </c>
      <c r="AQ93" s="50">
        <v>0</v>
      </c>
      <c r="AR93" s="50">
        <v>1</v>
      </c>
      <c r="AS93" s="50">
        <v>0</v>
      </c>
      <c r="AT93" s="50">
        <v>0</v>
      </c>
      <c r="AU93" s="50">
        <v>0</v>
      </c>
      <c r="AV93" s="85">
        <v>6</v>
      </c>
      <c r="AW93" s="85">
        <v>6</v>
      </c>
      <c r="AX93" s="85">
        <v>1</v>
      </c>
      <c r="AY93" s="85">
        <v>25</v>
      </c>
      <c r="AZ93" s="85">
        <v>25</v>
      </c>
      <c r="BA93" s="85">
        <v>1</v>
      </c>
      <c r="BB93" s="86">
        <v>6</v>
      </c>
      <c r="BC93" s="86">
        <v>6</v>
      </c>
      <c r="BD93" s="86">
        <v>1</v>
      </c>
      <c r="BE93" s="87">
        <f t="shared" si="3"/>
        <v>1</v>
      </c>
      <c r="BF93" s="88">
        <v>0</v>
      </c>
      <c r="BG93" s="88">
        <v>0</v>
      </c>
      <c r="BH93" s="88">
        <v>0</v>
      </c>
      <c r="BI93" s="88">
        <v>0</v>
      </c>
      <c r="BJ93" s="88">
        <v>1</v>
      </c>
    </row>
    <row r="94" spans="1:62" ht="15">
      <c r="A94" s="81" t="s">
        <v>3086</v>
      </c>
      <c r="B94" s="50" t="s">
        <v>2463</v>
      </c>
      <c r="C94" s="82" t="s">
        <v>1583</v>
      </c>
      <c r="D94" s="83" t="s">
        <v>464</v>
      </c>
      <c r="E94" s="84"/>
      <c r="F94" s="84">
        <v>25883</v>
      </c>
      <c r="G94" s="50">
        <v>173056</v>
      </c>
      <c r="H94" s="50" t="s">
        <v>1824</v>
      </c>
      <c r="I94" s="50">
        <v>416</v>
      </c>
      <c r="J94" s="50">
        <v>416</v>
      </c>
      <c r="K94" s="50">
        <v>1</v>
      </c>
      <c r="L94" s="50">
        <f t="shared" si="0"/>
        <v>0</v>
      </c>
      <c r="M94" s="50">
        <f t="shared" si="1"/>
        <v>1</v>
      </c>
      <c r="N94" s="50">
        <f t="shared" si="2"/>
        <v>0</v>
      </c>
      <c r="O94" s="50">
        <v>0</v>
      </c>
      <c r="P94" s="50">
        <v>1</v>
      </c>
      <c r="Q94" s="50">
        <v>609.60479999999995</v>
      </c>
      <c r="R94" s="50">
        <v>67.333860000000001</v>
      </c>
      <c r="S94" s="50">
        <v>0</v>
      </c>
      <c r="T94" s="50">
        <v>0</v>
      </c>
      <c r="U94" s="50">
        <v>0</v>
      </c>
      <c r="V94" s="50">
        <v>0</v>
      </c>
      <c r="W94" s="50">
        <v>1</v>
      </c>
      <c r="X94" s="50">
        <v>0</v>
      </c>
      <c r="Y94" s="50">
        <v>0</v>
      </c>
      <c r="Z94" s="50">
        <v>0</v>
      </c>
      <c r="AA94" s="50">
        <v>0</v>
      </c>
      <c r="AB94" s="50">
        <v>0</v>
      </c>
      <c r="AC94" s="50">
        <v>0</v>
      </c>
      <c r="AD94" s="50">
        <v>0</v>
      </c>
      <c r="AE94" s="50">
        <v>0</v>
      </c>
      <c r="AF94" s="50">
        <v>0</v>
      </c>
      <c r="AG94" s="50">
        <v>0</v>
      </c>
      <c r="AH94" s="50">
        <v>0</v>
      </c>
      <c r="AI94" s="50">
        <v>0</v>
      </c>
      <c r="AJ94" s="50">
        <v>0</v>
      </c>
      <c r="AK94" s="50">
        <v>0</v>
      </c>
      <c r="AL94" s="50">
        <v>0</v>
      </c>
      <c r="AM94" s="50">
        <v>0</v>
      </c>
      <c r="AN94" s="50">
        <v>0</v>
      </c>
      <c r="AO94" s="50">
        <v>0</v>
      </c>
      <c r="AP94" s="50">
        <v>0</v>
      </c>
      <c r="AQ94" s="50">
        <v>0</v>
      </c>
      <c r="AR94" s="50">
        <v>0</v>
      </c>
      <c r="AS94" s="50">
        <v>0</v>
      </c>
      <c r="AT94" s="50">
        <v>0</v>
      </c>
      <c r="AU94" s="50">
        <v>0</v>
      </c>
      <c r="AV94" s="85">
        <v>4</v>
      </c>
      <c r="AW94" s="85">
        <v>4</v>
      </c>
      <c r="AX94" s="85">
        <v>1</v>
      </c>
      <c r="AY94" s="85">
        <v>4</v>
      </c>
      <c r="AZ94" s="85">
        <v>4</v>
      </c>
      <c r="BA94" s="85">
        <v>1</v>
      </c>
      <c r="BB94" s="86">
        <v>4</v>
      </c>
      <c r="BC94" s="86">
        <v>2</v>
      </c>
      <c r="BD94" s="86">
        <v>0</v>
      </c>
      <c r="BE94" s="87">
        <f t="shared" si="3"/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1</v>
      </c>
    </row>
    <row r="95" spans="1:62" ht="15">
      <c r="A95" s="81" t="s">
        <v>3087</v>
      </c>
      <c r="B95" s="50" t="s">
        <v>2464</v>
      </c>
      <c r="C95" s="82" t="s">
        <v>1717</v>
      </c>
      <c r="D95" s="83" t="s">
        <v>464</v>
      </c>
      <c r="E95" s="84"/>
      <c r="F95" s="84">
        <v>33582</v>
      </c>
      <c r="G95" s="50">
        <v>173056</v>
      </c>
      <c r="H95" s="50" t="s">
        <v>1824</v>
      </c>
      <c r="I95" s="50">
        <v>416</v>
      </c>
      <c r="J95" s="50">
        <v>416</v>
      </c>
      <c r="K95" s="50">
        <v>1</v>
      </c>
      <c r="L95" s="50">
        <f t="shared" si="0"/>
        <v>0</v>
      </c>
      <c r="M95" s="50">
        <f t="shared" si="1"/>
        <v>1</v>
      </c>
      <c r="N95" s="50">
        <f t="shared" si="2"/>
        <v>0</v>
      </c>
      <c r="O95" s="50">
        <v>0</v>
      </c>
      <c r="P95" s="50">
        <v>1</v>
      </c>
      <c r="Q95" s="50">
        <v>1282.28</v>
      </c>
      <c r="R95" s="50">
        <v>63.504620000000003</v>
      </c>
      <c r="S95" s="50">
        <v>0</v>
      </c>
      <c r="T95" s="50">
        <v>0</v>
      </c>
      <c r="U95" s="50">
        <v>0</v>
      </c>
      <c r="V95" s="50">
        <v>0</v>
      </c>
      <c r="W95" s="50">
        <v>1</v>
      </c>
      <c r="X95" s="50">
        <v>0</v>
      </c>
      <c r="Y95" s="50">
        <v>0</v>
      </c>
      <c r="Z95" s="50">
        <v>0</v>
      </c>
      <c r="AA95" s="50">
        <v>0</v>
      </c>
      <c r="AB95" s="50">
        <v>0</v>
      </c>
      <c r="AC95" s="50">
        <v>0</v>
      </c>
      <c r="AD95" s="50">
        <v>0</v>
      </c>
      <c r="AE95" s="50">
        <v>0</v>
      </c>
      <c r="AF95" s="50">
        <v>0</v>
      </c>
      <c r="AG95" s="50">
        <v>0</v>
      </c>
      <c r="AH95" s="50">
        <v>0</v>
      </c>
      <c r="AI95" s="50">
        <v>0</v>
      </c>
      <c r="AJ95" s="50">
        <v>0</v>
      </c>
      <c r="AK95" s="50">
        <v>0</v>
      </c>
      <c r="AL95" s="50">
        <v>0</v>
      </c>
      <c r="AM95" s="50">
        <v>0</v>
      </c>
      <c r="AN95" s="50">
        <v>0</v>
      </c>
      <c r="AO95" s="50">
        <v>0</v>
      </c>
      <c r="AP95" s="50">
        <v>0</v>
      </c>
      <c r="AQ95" s="50">
        <v>0</v>
      </c>
      <c r="AR95" s="50">
        <v>0</v>
      </c>
      <c r="AS95" s="50">
        <v>0</v>
      </c>
      <c r="AT95" s="50">
        <v>0</v>
      </c>
      <c r="AU95" s="50">
        <v>0</v>
      </c>
      <c r="AV95" s="85">
        <v>4</v>
      </c>
      <c r="AW95" s="85">
        <v>4</v>
      </c>
      <c r="AX95" s="85">
        <v>1</v>
      </c>
      <c r="AY95" s="85">
        <v>4</v>
      </c>
      <c r="AZ95" s="85">
        <v>4</v>
      </c>
      <c r="BA95" s="85">
        <v>1</v>
      </c>
      <c r="BB95" s="86">
        <v>4</v>
      </c>
      <c r="BC95" s="86">
        <v>4</v>
      </c>
      <c r="BD95" s="86">
        <v>1</v>
      </c>
      <c r="BE95" s="87">
        <f t="shared" si="3"/>
        <v>1</v>
      </c>
      <c r="BF95" s="88">
        <v>0</v>
      </c>
      <c r="BG95" s="88">
        <v>0</v>
      </c>
      <c r="BH95" s="88">
        <v>0</v>
      </c>
      <c r="BI95" s="88">
        <v>0</v>
      </c>
      <c r="BJ95" s="88">
        <v>1</v>
      </c>
    </row>
    <row r="96" spans="1:62" ht="15">
      <c r="A96" s="81" t="s">
        <v>3088</v>
      </c>
      <c r="B96" s="50" t="s">
        <v>2723</v>
      </c>
      <c r="C96" s="82" t="s">
        <v>1758</v>
      </c>
      <c r="D96" s="83" t="s">
        <v>571</v>
      </c>
      <c r="E96" s="84" t="s">
        <v>615</v>
      </c>
      <c r="F96" s="84">
        <v>28453</v>
      </c>
      <c r="G96" s="50">
        <v>173056</v>
      </c>
      <c r="H96" s="50" t="s">
        <v>1824</v>
      </c>
      <c r="I96" s="50">
        <v>416</v>
      </c>
      <c r="J96" s="50">
        <v>416</v>
      </c>
      <c r="K96" s="50">
        <v>1</v>
      </c>
      <c r="L96" s="50">
        <f t="shared" si="0"/>
        <v>0</v>
      </c>
      <c r="M96" s="50">
        <f t="shared" si="1"/>
        <v>1</v>
      </c>
      <c r="N96" s="50">
        <f t="shared" si="2"/>
        <v>0</v>
      </c>
      <c r="O96" s="50">
        <v>0</v>
      </c>
      <c r="P96" s="50">
        <v>1</v>
      </c>
      <c r="Q96" s="50">
        <v>691.87850000000003</v>
      </c>
      <c r="R96" s="50">
        <v>80.219920000000002</v>
      </c>
      <c r="S96" s="50">
        <v>0</v>
      </c>
      <c r="T96" s="50">
        <v>0</v>
      </c>
      <c r="U96" s="50">
        <v>0</v>
      </c>
      <c r="V96" s="50">
        <v>0</v>
      </c>
      <c r="W96" s="50">
        <v>0</v>
      </c>
      <c r="X96" s="50">
        <v>0</v>
      </c>
      <c r="Y96" s="50">
        <v>1</v>
      </c>
      <c r="Z96" s="50">
        <v>0</v>
      </c>
      <c r="AA96" s="50">
        <v>0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0">
        <v>0</v>
      </c>
      <c r="AH96" s="50">
        <v>0</v>
      </c>
      <c r="AI96" s="50">
        <v>0</v>
      </c>
      <c r="AJ96" s="50">
        <v>0</v>
      </c>
      <c r="AK96" s="50">
        <v>0</v>
      </c>
      <c r="AL96" s="50">
        <v>0</v>
      </c>
      <c r="AM96" s="50">
        <v>0</v>
      </c>
      <c r="AN96" s="50">
        <v>0</v>
      </c>
      <c r="AO96" s="50">
        <v>0</v>
      </c>
      <c r="AP96" s="50">
        <v>0</v>
      </c>
      <c r="AQ96" s="50">
        <v>0</v>
      </c>
      <c r="AR96" s="50">
        <v>1</v>
      </c>
      <c r="AS96" s="50">
        <v>0</v>
      </c>
      <c r="AT96" s="50">
        <v>0</v>
      </c>
      <c r="AU96" s="50">
        <v>0</v>
      </c>
      <c r="AV96" s="85">
        <v>6</v>
      </c>
      <c r="AW96" s="85">
        <v>4</v>
      </c>
      <c r="AX96" s="85">
        <v>0</v>
      </c>
      <c r="AY96" s="85">
        <v>25</v>
      </c>
      <c r="AZ96" s="85">
        <v>4</v>
      </c>
      <c r="BA96" s="85">
        <v>0</v>
      </c>
      <c r="BB96" s="86">
        <v>6</v>
      </c>
      <c r="BC96" s="86">
        <v>6</v>
      </c>
      <c r="BD96" s="86">
        <v>1</v>
      </c>
      <c r="BE96" s="87">
        <f t="shared" si="3"/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1</v>
      </c>
    </row>
    <row r="97" spans="1:62" ht="15">
      <c r="A97" s="81" t="s">
        <v>3089</v>
      </c>
      <c r="B97" s="50" t="s">
        <v>2094</v>
      </c>
      <c r="C97" s="82" t="s">
        <v>1669</v>
      </c>
      <c r="D97" s="83" t="s">
        <v>144</v>
      </c>
      <c r="E97" s="84" t="s">
        <v>145</v>
      </c>
      <c r="F97" s="84">
        <v>46045</v>
      </c>
      <c r="G97" s="50">
        <v>173056</v>
      </c>
      <c r="H97" s="50" t="s">
        <v>1824</v>
      </c>
      <c r="I97" s="50">
        <v>416</v>
      </c>
      <c r="J97" s="50">
        <v>416</v>
      </c>
      <c r="K97" s="50">
        <v>1</v>
      </c>
      <c r="L97" s="50">
        <f t="shared" si="0"/>
        <v>0</v>
      </c>
      <c r="M97" s="50">
        <f t="shared" si="1"/>
        <v>1</v>
      </c>
      <c r="N97" s="50">
        <f t="shared" si="2"/>
        <v>0</v>
      </c>
      <c r="O97" s="50">
        <v>0</v>
      </c>
      <c r="P97" s="50">
        <v>1</v>
      </c>
      <c r="Q97" s="50">
        <v>2874.1669999999999</v>
      </c>
      <c r="R97" s="50">
        <v>46.847610000000003</v>
      </c>
      <c r="S97" s="50">
        <v>0</v>
      </c>
      <c r="T97" s="50">
        <v>0</v>
      </c>
      <c r="U97" s="50">
        <v>1</v>
      </c>
      <c r="V97" s="50">
        <v>0</v>
      </c>
      <c r="W97" s="50">
        <v>0</v>
      </c>
      <c r="X97" s="50">
        <v>0</v>
      </c>
      <c r="Y97" s="50">
        <v>0</v>
      </c>
      <c r="Z97" s="50">
        <v>0</v>
      </c>
      <c r="AA97" s="50">
        <v>0</v>
      </c>
      <c r="AB97" s="50">
        <v>0</v>
      </c>
      <c r="AC97" s="50">
        <v>0</v>
      </c>
      <c r="AD97" s="50">
        <v>1</v>
      </c>
      <c r="AE97" s="50">
        <v>0</v>
      </c>
      <c r="AF97" s="50">
        <v>0</v>
      </c>
      <c r="AG97" s="50">
        <v>0</v>
      </c>
      <c r="AH97" s="50">
        <v>0</v>
      </c>
      <c r="AI97" s="50">
        <v>0</v>
      </c>
      <c r="AJ97" s="50">
        <v>0</v>
      </c>
      <c r="AK97" s="50">
        <v>0</v>
      </c>
      <c r="AL97" s="50">
        <v>0</v>
      </c>
      <c r="AM97" s="50">
        <v>0</v>
      </c>
      <c r="AN97" s="50">
        <v>0</v>
      </c>
      <c r="AO97" s="50">
        <v>0</v>
      </c>
      <c r="AP97" s="50">
        <v>0</v>
      </c>
      <c r="AQ97" s="50">
        <v>0</v>
      </c>
      <c r="AR97" s="50">
        <v>0</v>
      </c>
      <c r="AS97" s="50">
        <v>0</v>
      </c>
      <c r="AT97" s="50">
        <v>0</v>
      </c>
      <c r="AU97" s="50">
        <v>0</v>
      </c>
      <c r="AV97" s="85">
        <v>2</v>
      </c>
      <c r="AW97" s="85">
        <v>2</v>
      </c>
      <c r="AX97" s="85">
        <v>1</v>
      </c>
      <c r="AY97" s="85">
        <v>12</v>
      </c>
      <c r="AZ97" s="85">
        <v>12</v>
      </c>
      <c r="BA97" s="85">
        <v>1</v>
      </c>
      <c r="BB97" s="86">
        <v>2</v>
      </c>
      <c r="BC97" s="86">
        <v>2</v>
      </c>
      <c r="BD97" s="86">
        <v>1</v>
      </c>
      <c r="BE97" s="87">
        <f t="shared" si="3"/>
        <v>1</v>
      </c>
      <c r="BF97" s="88">
        <v>0</v>
      </c>
      <c r="BG97" s="88">
        <v>0</v>
      </c>
      <c r="BH97" s="88">
        <v>0</v>
      </c>
      <c r="BI97" s="88">
        <v>0</v>
      </c>
      <c r="BJ97" s="88">
        <v>1</v>
      </c>
    </row>
    <row r="98" spans="1:62" ht="15">
      <c r="A98" s="81" t="s">
        <v>3090</v>
      </c>
      <c r="B98" s="50" t="s">
        <v>2724</v>
      </c>
      <c r="C98" s="82" t="s">
        <v>1759</v>
      </c>
      <c r="D98" s="83" t="s">
        <v>571</v>
      </c>
      <c r="E98" s="84" t="s">
        <v>615</v>
      </c>
      <c r="F98" s="84">
        <v>26754</v>
      </c>
      <c r="G98" s="50">
        <v>173056</v>
      </c>
      <c r="H98" s="50" t="s">
        <v>1824</v>
      </c>
      <c r="I98" s="50">
        <v>416</v>
      </c>
      <c r="J98" s="50">
        <v>416</v>
      </c>
      <c r="K98" s="50">
        <v>1</v>
      </c>
      <c r="L98" s="50">
        <f t="shared" si="0"/>
        <v>0</v>
      </c>
      <c r="M98" s="50">
        <f t="shared" si="1"/>
        <v>1</v>
      </c>
      <c r="N98" s="50">
        <f t="shared" si="2"/>
        <v>0</v>
      </c>
      <c r="O98" s="50">
        <v>0</v>
      </c>
      <c r="P98" s="50">
        <v>1</v>
      </c>
      <c r="Q98" s="50">
        <v>1158.779</v>
      </c>
      <c r="R98" s="50">
        <v>74.818759999999997</v>
      </c>
      <c r="S98" s="50">
        <v>0</v>
      </c>
      <c r="T98" s="50">
        <v>0</v>
      </c>
      <c r="U98" s="50">
        <v>0</v>
      </c>
      <c r="V98" s="50">
        <v>0</v>
      </c>
      <c r="W98" s="50">
        <v>0</v>
      </c>
      <c r="X98" s="50">
        <v>0</v>
      </c>
      <c r="Y98" s="50">
        <v>1</v>
      </c>
      <c r="Z98" s="50">
        <v>0</v>
      </c>
      <c r="AA98" s="50">
        <v>0</v>
      </c>
      <c r="AB98" s="50">
        <v>0</v>
      </c>
      <c r="AC98" s="50">
        <v>0</v>
      </c>
      <c r="AD98" s="50">
        <v>0</v>
      </c>
      <c r="AE98" s="50">
        <v>0</v>
      </c>
      <c r="AF98" s="50">
        <v>0</v>
      </c>
      <c r="AG98" s="50">
        <v>0</v>
      </c>
      <c r="AH98" s="50">
        <v>0</v>
      </c>
      <c r="AI98" s="50">
        <v>0</v>
      </c>
      <c r="AJ98" s="50">
        <v>0</v>
      </c>
      <c r="AK98" s="50">
        <v>0</v>
      </c>
      <c r="AL98" s="50">
        <v>0</v>
      </c>
      <c r="AM98" s="50">
        <v>0</v>
      </c>
      <c r="AN98" s="50">
        <v>0</v>
      </c>
      <c r="AO98" s="50">
        <v>0</v>
      </c>
      <c r="AP98" s="50">
        <v>0</v>
      </c>
      <c r="AQ98" s="50">
        <v>0</v>
      </c>
      <c r="AR98" s="50">
        <v>1</v>
      </c>
      <c r="AS98" s="50">
        <v>0</v>
      </c>
      <c r="AT98" s="50">
        <v>0</v>
      </c>
      <c r="AU98" s="50">
        <v>0</v>
      </c>
      <c r="AV98" s="85">
        <v>6</v>
      </c>
      <c r="AW98" s="85">
        <v>6</v>
      </c>
      <c r="AX98" s="85">
        <v>1</v>
      </c>
      <c r="AY98" s="85">
        <v>25</v>
      </c>
      <c r="AZ98" s="85">
        <v>25</v>
      </c>
      <c r="BA98" s="85">
        <v>1</v>
      </c>
      <c r="BB98" s="86">
        <v>6</v>
      </c>
      <c r="BC98" s="86">
        <v>6</v>
      </c>
      <c r="BD98" s="86">
        <v>1</v>
      </c>
      <c r="BE98" s="87">
        <f t="shared" si="3"/>
        <v>1</v>
      </c>
      <c r="BF98" s="88">
        <v>0</v>
      </c>
      <c r="BG98" s="88">
        <v>0</v>
      </c>
      <c r="BH98" s="88">
        <v>0</v>
      </c>
      <c r="BI98" s="88">
        <v>0</v>
      </c>
      <c r="BJ98" s="88">
        <v>1</v>
      </c>
    </row>
    <row r="99" spans="1:62" ht="15">
      <c r="A99" s="81" t="s">
        <v>3091</v>
      </c>
      <c r="B99" s="50" t="s">
        <v>2465</v>
      </c>
      <c r="C99" s="82" t="s">
        <v>1718</v>
      </c>
      <c r="D99" s="83" t="s">
        <v>464</v>
      </c>
      <c r="E99" s="84"/>
      <c r="F99" s="84">
        <v>33469</v>
      </c>
      <c r="G99" s="50">
        <v>173056</v>
      </c>
      <c r="H99" s="50" t="s">
        <v>1824</v>
      </c>
      <c r="I99" s="50">
        <v>416</v>
      </c>
      <c r="J99" s="50">
        <v>416</v>
      </c>
      <c r="K99" s="50">
        <v>1</v>
      </c>
      <c r="L99" s="50">
        <f t="shared" si="0"/>
        <v>0</v>
      </c>
      <c r="M99" s="50">
        <f t="shared" si="1"/>
        <v>1</v>
      </c>
      <c r="N99" s="50">
        <f t="shared" si="2"/>
        <v>0</v>
      </c>
      <c r="O99" s="50">
        <v>0</v>
      </c>
      <c r="P99" s="50">
        <v>1</v>
      </c>
      <c r="Q99" s="50">
        <v>1648.15</v>
      </c>
      <c r="R99" s="50">
        <v>82.436999999999998</v>
      </c>
      <c r="S99" s="50">
        <v>0</v>
      </c>
      <c r="T99" s="50">
        <v>0</v>
      </c>
      <c r="U99" s="50">
        <v>0</v>
      </c>
      <c r="V99" s="50">
        <v>0</v>
      </c>
      <c r="W99" s="50">
        <v>1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0">
        <v>0</v>
      </c>
      <c r="AH99" s="50">
        <v>0</v>
      </c>
      <c r="AI99" s="50">
        <v>0</v>
      </c>
      <c r="AJ99" s="50">
        <v>0</v>
      </c>
      <c r="AK99" s="50">
        <v>0</v>
      </c>
      <c r="AL99" s="50">
        <v>0</v>
      </c>
      <c r="AM99" s="50">
        <v>0</v>
      </c>
      <c r="AN99" s="50">
        <v>0</v>
      </c>
      <c r="AO99" s="50">
        <v>0</v>
      </c>
      <c r="AP99" s="50">
        <v>0</v>
      </c>
      <c r="AQ99" s="50">
        <v>0</v>
      </c>
      <c r="AR99" s="50">
        <v>0</v>
      </c>
      <c r="AS99" s="50">
        <v>0</v>
      </c>
      <c r="AT99" s="50">
        <v>0</v>
      </c>
      <c r="AU99" s="50">
        <v>0</v>
      </c>
      <c r="AV99" s="85">
        <v>4</v>
      </c>
      <c r="AW99" s="85">
        <v>4</v>
      </c>
      <c r="AX99" s="85">
        <v>1</v>
      </c>
      <c r="AY99" s="85">
        <v>4</v>
      </c>
      <c r="AZ99" s="85">
        <v>4</v>
      </c>
      <c r="BA99" s="85">
        <v>1</v>
      </c>
      <c r="BB99" s="86">
        <v>4</v>
      </c>
      <c r="BC99" s="86">
        <v>4</v>
      </c>
      <c r="BD99" s="86">
        <v>1</v>
      </c>
      <c r="BE99" s="87">
        <f t="shared" si="3"/>
        <v>1</v>
      </c>
      <c r="BF99" s="88">
        <v>0</v>
      </c>
      <c r="BG99" s="88">
        <v>0</v>
      </c>
      <c r="BH99" s="88">
        <v>0</v>
      </c>
      <c r="BI99" s="88">
        <v>0</v>
      </c>
      <c r="BJ99" s="88">
        <v>1</v>
      </c>
    </row>
    <row r="100" spans="1:62" ht="15">
      <c r="A100" s="81" t="s">
        <v>3092</v>
      </c>
      <c r="B100" s="50" t="s">
        <v>2725</v>
      </c>
      <c r="C100" s="82" t="s">
        <v>1760</v>
      </c>
      <c r="D100" s="83" t="s">
        <v>571</v>
      </c>
      <c r="E100" s="84" t="s">
        <v>615</v>
      </c>
      <c r="F100" s="84">
        <v>27566</v>
      </c>
      <c r="G100" s="50">
        <v>173056</v>
      </c>
      <c r="H100" s="50" t="s">
        <v>1824</v>
      </c>
      <c r="I100" s="50">
        <v>416</v>
      </c>
      <c r="J100" s="50">
        <v>416</v>
      </c>
      <c r="K100" s="50">
        <v>1</v>
      </c>
      <c r="L100" s="50">
        <f t="shared" si="0"/>
        <v>0</v>
      </c>
      <c r="M100" s="50">
        <f t="shared" si="1"/>
        <v>1</v>
      </c>
      <c r="N100" s="50">
        <f t="shared" si="2"/>
        <v>0</v>
      </c>
      <c r="O100" s="50">
        <v>0</v>
      </c>
      <c r="P100" s="50">
        <v>1</v>
      </c>
      <c r="Q100" s="50">
        <v>1273.1369999999999</v>
      </c>
      <c r="R100" s="50">
        <v>76.853740000000002</v>
      </c>
      <c r="S100" s="50">
        <v>0</v>
      </c>
      <c r="T100" s="50">
        <v>0</v>
      </c>
      <c r="U100" s="50">
        <v>0</v>
      </c>
      <c r="V100" s="50">
        <v>0</v>
      </c>
      <c r="W100" s="50">
        <v>0</v>
      </c>
      <c r="X100" s="50">
        <v>0</v>
      </c>
      <c r="Y100" s="50">
        <v>1</v>
      </c>
      <c r="Z100" s="50">
        <v>0</v>
      </c>
      <c r="AA100" s="50">
        <v>0</v>
      </c>
      <c r="AB100" s="50">
        <v>0</v>
      </c>
      <c r="AC100" s="50">
        <v>0</v>
      </c>
      <c r="AD100" s="50">
        <v>0</v>
      </c>
      <c r="AE100" s="50">
        <v>0</v>
      </c>
      <c r="AF100" s="50">
        <v>0</v>
      </c>
      <c r="AG100" s="50">
        <v>0</v>
      </c>
      <c r="AH100" s="50">
        <v>0</v>
      </c>
      <c r="AI100" s="50">
        <v>0</v>
      </c>
      <c r="AJ100" s="50">
        <v>0</v>
      </c>
      <c r="AK100" s="50">
        <v>0</v>
      </c>
      <c r="AL100" s="50">
        <v>0</v>
      </c>
      <c r="AM100" s="50">
        <v>0</v>
      </c>
      <c r="AN100" s="50">
        <v>0</v>
      </c>
      <c r="AO100" s="50">
        <v>0</v>
      </c>
      <c r="AP100" s="50">
        <v>0</v>
      </c>
      <c r="AQ100" s="50">
        <v>0</v>
      </c>
      <c r="AR100" s="50">
        <v>1</v>
      </c>
      <c r="AS100" s="50">
        <v>0</v>
      </c>
      <c r="AT100" s="50">
        <v>0</v>
      </c>
      <c r="AU100" s="50">
        <v>0</v>
      </c>
      <c r="AV100" s="85">
        <v>6</v>
      </c>
      <c r="AW100" s="85">
        <v>0</v>
      </c>
      <c r="AX100" s="85">
        <v>0</v>
      </c>
      <c r="AY100" s="85">
        <v>25</v>
      </c>
      <c r="AZ100" s="85">
        <v>8</v>
      </c>
      <c r="BA100" s="85">
        <v>0</v>
      </c>
      <c r="BB100" s="86">
        <v>6</v>
      </c>
      <c r="BC100" s="86">
        <v>6</v>
      </c>
      <c r="BD100" s="86">
        <v>1</v>
      </c>
      <c r="BE100" s="87">
        <f t="shared" si="3"/>
        <v>0</v>
      </c>
      <c r="BF100" s="88">
        <v>0</v>
      </c>
      <c r="BG100" s="88">
        <v>0</v>
      </c>
      <c r="BH100" s="88">
        <v>0</v>
      </c>
      <c r="BI100" s="88">
        <v>0</v>
      </c>
      <c r="BJ100" s="88">
        <v>1</v>
      </c>
    </row>
    <row r="101" spans="1:62" ht="15">
      <c r="A101" s="81" t="s">
        <v>3093</v>
      </c>
      <c r="B101" s="50" t="s">
        <v>2466</v>
      </c>
      <c r="C101" s="82" t="s">
        <v>1719</v>
      </c>
      <c r="D101" s="83" t="s">
        <v>464</v>
      </c>
      <c r="E101" s="84"/>
      <c r="F101" s="84">
        <v>36294</v>
      </c>
      <c r="G101" s="50">
        <v>173056</v>
      </c>
      <c r="H101" s="50" t="s">
        <v>1824</v>
      </c>
      <c r="I101" s="50">
        <v>416</v>
      </c>
      <c r="J101" s="50">
        <v>416</v>
      </c>
      <c r="K101" s="50">
        <v>1</v>
      </c>
      <c r="L101" s="50">
        <f t="shared" si="0"/>
        <v>0</v>
      </c>
      <c r="M101" s="50">
        <f t="shared" si="1"/>
        <v>1</v>
      </c>
      <c r="N101" s="50">
        <f t="shared" si="2"/>
        <v>0</v>
      </c>
      <c r="O101" s="50">
        <v>0</v>
      </c>
      <c r="P101" s="50">
        <v>1</v>
      </c>
      <c r="Q101" s="50">
        <v>1258.49</v>
      </c>
      <c r="R101" s="50">
        <v>54.939520000000002</v>
      </c>
      <c r="S101" s="50">
        <v>0</v>
      </c>
      <c r="T101" s="50">
        <v>0</v>
      </c>
      <c r="U101" s="50">
        <v>0</v>
      </c>
      <c r="V101" s="50">
        <v>0</v>
      </c>
      <c r="W101" s="50">
        <v>1</v>
      </c>
      <c r="X101" s="50">
        <v>0</v>
      </c>
      <c r="Y101" s="50">
        <v>0</v>
      </c>
      <c r="Z101" s="50">
        <v>0</v>
      </c>
      <c r="AA101" s="50">
        <v>0</v>
      </c>
      <c r="AB101" s="50">
        <v>0</v>
      </c>
      <c r="AC101" s="50">
        <v>0</v>
      </c>
      <c r="AD101" s="50">
        <v>0</v>
      </c>
      <c r="AE101" s="50">
        <v>0</v>
      </c>
      <c r="AF101" s="50">
        <v>0</v>
      </c>
      <c r="AG101" s="50">
        <v>0</v>
      </c>
      <c r="AH101" s="50">
        <v>0</v>
      </c>
      <c r="AI101" s="50">
        <v>0</v>
      </c>
      <c r="AJ101" s="50">
        <v>0</v>
      </c>
      <c r="AK101" s="50">
        <v>0</v>
      </c>
      <c r="AL101" s="50">
        <v>0</v>
      </c>
      <c r="AM101" s="50">
        <v>0</v>
      </c>
      <c r="AN101" s="50">
        <v>0</v>
      </c>
      <c r="AO101" s="50">
        <v>0</v>
      </c>
      <c r="AP101" s="50">
        <v>0</v>
      </c>
      <c r="AQ101" s="50">
        <v>0</v>
      </c>
      <c r="AR101" s="50">
        <v>0</v>
      </c>
      <c r="AS101" s="50">
        <v>0</v>
      </c>
      <c r="AT101" s="50">
        <v>0</v>
      </c>
      <c r="AU101" s="50">
        <v>0</v>
      </c>
      <c r="AV101" s="85">
        <v>4</v>
      </c>
      <c r="AW101" s="85">
        <v>4</v>
      </c>
      <c r="AX101" s="85">
        <v>1</v>
      </c>
      <c r="AY101" s="85">
        <v>4</v>
      </c>
      <c r="AZ101" s="85">
        <v>4</v>
      </c>
      <c r="BA101" s="85">
        <v>1</v>
      </c>
      <c r="BB101" s="86">
        <v>4</v>
      </c>
      <c r="BC101" s="86">
        <v>4</v>
      </c>
      <c r="BD101" s="86">
        <v>1</v>
      </c>
      <c r="BE101" s="87">
        <f t="shared" si="3"/>
        <v>1</v>
      </c>
      <c r="BF101" s="88">
        <v>0</v>
      </c>
      <c r="BG101" s="88">
        <v>0</v>
      </c>
      <c r="BH101" s="88">
        <v>0</v>
      </c>
      <c r="BI101" s="88">
        <v>0</v>
      </c>
      <c r="BJ101" s="88">
        <v>1</v>
      </c>
    </row>
    <row r="102" spans="1:62" ht="15">
      <c r="A102" s="81" t="s">
        <v>3094</v>
      </c>
      <c r="B102" s="50" t="s">
        <v>1988</v>
      </c>
      <c r="C102" s="82" t="s">
        <v>1629</v>
      </c>
      <c r="D102" s="83" t="s">
        <v>55</v>
      </c>
      <c r="E102" s="84"/>
      <c r="F102" s="84">
        <v>33476</v>
      </c>
      <c r="G102" s="50">
        <v>173056</v>
      </c>
      <c r="H102" s="50" t="s">
        <v>1824</v>
      </c>
      <c r="I102" s="50">
        <v>416</v>
      </c>
      <c r="J102" s="50">
        <v>416</v>
      </c>
      <c r="K102" s="50">
        <v>1</v>
      </c>
      <c r="L102" s="50">
        <f t="shared" si="0"/>
        <v>0</v>
      </c>
      <c r="M102" s="50">
        <f t="shared" si="1"/>
        <v>1</v>
      </c>
      <c r="N102" s="50">
        <f t="shared" si="2"/>
        <v>0</v>
      </c>
      <c r="O102" s="50">
        <v>0</v>
      </c>
      <c r="P102" s="50">
        <v>1</v>
      </c>
      <c r="Q102" s="50">
        <v>2513.94</v>
      </c>
      <c r="R102" s="50">
        <v>62.651679999999999</v>
      </c>
      <c r="S102" s="50">
        <v>0</v>
      </c>
      <c r="T102" s="50">
        <v>1</v>
      </c>
      <c r="U102" s="50">
        <v>0</v>
      </c>
      <c r="V102" s="50">
        <v>0</v>
      </c>
      <c r="W102" s="50">
        <v>0</v>
      </c>
      <c r="X102" s="50">
        <v>0</v>
      </c>
      <c r="Y102" s="50">
        <v>0</v>
      </c>
      <c r="Z102" s="50">
        <v>0</v>
      </c>
      <c r="AA102" s="50">
        <v>0</v>
      </c>
      <c r="AB102" s="50">
        <v>0</v>
      </c>
      <c r="AC102" s="50">
        <v>0</v>
      </c>
      <c r="AD102" s="50">
        <v>0</v>
      </c>
      <c r="AE102" s="50">
        <v>0</v>
      </c>
      <c r="AF102" s="50">
        <v>0</v>
      </c>
      <c r="AG102" s="50">
        <v>0</v>
      </c>
      <c r="AH102" s="50">
        <v>0</v>
      </c>
      <c r="AI102" s="50">
        <v>0</v>
      </c>
      <c r="AJ102" s="50">
        <v>0</v>
      </c>
      <c r="AK102" s="50">
        <v>0</v>
      </c>
      <c r="AL102" s="50">
        <v>0</v>
      </c>
      <c r="AM102" s="50">
        <v>0</v>
      </c>
      <c r="AN102" s="50">
        <v>0</v>
      </c>
      <c r="AO102" s="50">
        <v>0</v>
      </c>
      <c r="AP102" s="50">
        <v>0</v>
      </c>
      <c r="AQ102" s="50">
        <v>0</v>
      </c>
      <c r="AR102" s="50">
        <v>0</v>
      </c>
      <c r="AS102" s="50">
        <v>0</v>
      </c>
      <c r="AT102" s="50">
        <v>0</v>
      </c>
      <c r="AU102" s="50">
        <v>0</v>
      </c>
      <c r="AV102" s="85">
        <v>1</v>
      </c>
      <c r="AW102" s="85">
        <v>6</v>
      </c>
      <c r="AX102" s="85">
        <v>0</v>
      </c>
      <c r="AY102" s="85">
        <v>1</v>
      </c>
      <c r="AZ102" s="85">
        <v>28</v>
      </c>
      <c r="BA102" s="85">
        <v>0</v>
      </c>
      <c r="BB102" s="86">
        <v>1</v>
      </c>
      <c r="BC102" s="86">
        <v>6</v>
      </c>
      <c r="BD102" s="86">
        <v>0</v>
      </c>
      <c r="BE102" s="87">
        <f t="shared" si="3"/>
        <v>1</v>
      </c>
      <c r="BF102" s="88">
        <v>0</v>
      </c>
      <c r="BG102" s="88">
        <v>0</v>
      </c>
      <c r="BH102" s="88">
        <v>0</v>
      </c>
      <c r="BI102" s="88">
        <v>0</v>
      </c>
      <c r="BJ102" s="88">
        <v>1</v>
      </c>
    </row>
    <row r="103" spans="1:62" ht="15">
      <c r="A103" s="81" t="s">
        <v>3095</v>
      </c>
      <c r="B103" s="50" t="s">
        <v>2095</v>
      </c>
      <c r="C103" s="82" t="s">
        <v>1575</v>
      </c>
      <c r="D103" s="83" t="s">
        <v>144</v>
      </c>
      <c r="E103" s="84" t="s">
        <v>145</v>
      </c>
      <c r="F103" s="84">
        <v>26116</v>
      </c>
      <c r="G103" s="50">
        <v>173056</v>
      </c>
      <c r="H103" s="50" t="s">
        <v>1824</v>
      </c>
      <c r="I103" s="50">
        <v>416</v>
      </c>
      <c r="J103" s="50">
        <v>416</v>
      </c>
      <c r="K103" s="50">
        <v>1</v>
      </c>
      <c r="L103" s="50">
        <f t="shared" si="0"/>
        <v>0</v>
      </c>
      <c r="M103" s="50">
        <f t="shared" si="1"/>
        <v>1</v>
      </c>
      <c r="N103" s="50">
        <f t="shared" si="2"/>
        <v>0</v>
      </c>
      <c r="O103" s="50">
        <v>0</v>
      </c>
      <c r="P103" s="50">
        <v>1</v>
      </c>
      <c r="Q103" s="50">
        <v>628.65800000000002</v>
      </c>
      <c r="R103" s="50">
        <v>47.369459999999997</v>
      </c>
      <c r="S103" s="50">
        <v>0</v>
      </c>
      <c r="T103" s="50">
        <v>0</v>
      </c>
      <c r="U103" s="50">
        <v>1</v>
      </c>
      <c r="V103" s="50">
        <v>0</v>
      </c>
      <c r="W103" s="50">
        <v>0</v>
      </c>
      <c r="X103" s="50">
        <v>0</v>
      </c>
      <c r="Y103" s="50">
        <v>0</v>
      </c>
      <c r="Z103" s="50">
        <v>0</v>
      </c>
      <c r="AA103" s="50">
        <v>0</v>
      </c>
      <c r="AB103" s="50">
        <v>0</v>
      </c>
      <c r="AC103" s="50">
        <v>0</v>
      </c>
      <c r="AD103" s="50">
        <v>1</v>
      </c>
      <c r="AE103" s="50">
        <v>0</v>
      </c>
      <c r="AF103" s="50">
        <v>0</v>
      </c>
      <c r="AG103" s="50">
        <v>0</v>
      </c>
      <c r="AH103" s="50">
        <v>0</v>
      </c>
      <c r="AI103" s="50">
        <v>0</v>
      </c>
      <c r="AJ103" s="50">
        <v>0</v>
      </c>
      <c r="AK103" s="50">
        <v>0</v>
      </c>
      <c r="AL103" s="50">
        <v>0</v>
      </c>
      <c r="AM103" s="50">
        <v>0</v>
      </c>
      <c r="AN103" s="50">
        <v>0</v>
      </c>
      <c r="AO103" s="50">
        <v>0</v>
      </c>
      <c r="AP103" s="50">
        <v>0</v>
      </c>
      <c r="AQ103" s="50">
        <v>0</v>
      </c>
      <c r="AR103" s="50">
        <v>0</v>
      </c>
      <c r="AS103" s="50">
        <v>0</v>
      </c>
      <c r="AT103" s="50">
        <v>0</v>
      </c>
      <c r="AU103" s="50">
        <v>0</v>
      </c>
      <c r="AV103" s="85">
        <v>2</v>
      </c>
      <c r="AW103" s="85">
        <v>2</v>
      </c>
      <c r="AX103" s="85">
        <v>1</v>
      </c>
      <c r="AY103" s="85">
        <v>12</v>
      </c>
      <c r="AZ103" s="85">
        <v>12</v>
      </c>
      <c r="BA103" s="85">
        <v>1</v>
      </c>
      <c r="BB103" s="86">
        <v>2</v>
      </c>
      <c r="BC103" s="86">
        <v>2</v>
      </c>
      <c r="BD103" s="86">
        <v>1</v>
      </c>
      <c r="BE103" s="87">
        <f t="shared" si="3"/>
        <v>1</v>
      </c>
      <c r="BF103" s="88">
        <v>0</v>
      </c>
      <c r="BG103" s="88">
        <v>0</v>
      </c>
      <c r="BH103" s="88">
        <v>0</v>
      </c>
      <c r="BI103" s="88">
        <v>0</v>
      </c>
      <c r="BJ103" s="88">
        <v>1</v>
      </c>
    </row>
    <row r="104" spans="1:62" ht="15">
      <c r="A104" s="81" t="s">
        <v>3096</v>
      </c>
      <c r="B104" s="50" t="s">
        <v>2191</v>
      </c>
      <c r="C104" s="82" t="s">
        <v>1670</v>
      </c>
      <c r="D104" s="83" t="s">
        <v>144</v>
      </c>
      <c r="E104" s="84" t="s">
        <v>224</v>
      </c>
      <c r="F104" s="84">
        <v>45958</v>
      </c>
      <c r="G104" s="50">
        <v>173056</v>
      </c>
      <c r="H104" s="50" t="s">
        <v>1824</v>
      </c>
      <c r="I104" s="50">
        <v>416</v>
      </c>
      <c r="J104" s="50">
        <v>416</v>
      </c>
      <c r="K104" s="50">
        <v>1</v>
      </c>
      <c r="L104" s="50">
        <f t="shared" si="0"/>
        <v>0</v>
      </c>
      <c r="M104" s="50">
        <f t="shared" si="1"/>
        <v>1</v>
      </c>
      <c r="N104" s="50">
        <f t="shared" si="2"/>
        <v>0</v>
      </c>
      <c r="O104" s="50">
        <v>0</v>
      </c>
      <c r="P104" s="50">
        <v>1</v>
      </c>
      <c r="Q104" s="50">
        <v>3941.0830000000001</v>
      </c>
      <c r="R104" s="50">
        <v>69.164029999999997</v>
      </c>
      <c r="S104" s="50">
        <v>0</v>
      </c>
      <c r="T104" s="50">
        <v>0</v>
      </c>
      <c r="U104" s="50">
        <v>1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1</v>
      </c>
      <c r="AF104" s="50">
        <v>0</v>
      </c>
      <c r="AG104" s="50">
        <v>0</v>
      </c>
      <c r="AH104" s="50">
        <v>0</v>
      </c>
      <c r="AI104" s="50">
        <v>0</v>
      </c>
      <c r="AJ104" s="50">
        <v>0</v>
      </c>
      <c r="AK104" s="50">
        <v>0</v>
      </c>
      <c r="AL104" s="50">
        <v>0</v>
      </c>
      <c r="AM104" s="50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0</v>
      </c>
      <c r="AT104" s="50">
        <v>0</v>
      </c>
      <c r="AU104" s="50">
        <v>0</v>
      </c>
      <c r="AV104" s="85">
        <v>2</v>
      </c>
      <c r="AW104" s="85">
        <v>2</v>
      </c>
      <c r="AX104" s="85">
        <v>1</v>
      </c>
      <c r="AY104" s="85">
        <v>12</v>
      </c>
      <c r="AZ104" s="85">
        <v>11</v>
      </c>
      <c r="BA104" s="85">
        <v>0</v>
      </c>
      <c r="BB104" s="86">
        <v>2</v>
      </c>
      <c r="BC104" s="86">
        <v>2</v>
      </c>
      <c r="BD104" s="86">
        <v>1</v>
      </c>
      <c r="BE104" s="87">
        <f t="shared" si="3"/>
        <v>1</v>
      </c>
      <c r="BF104" s="88">
        <v>0</v>
      </c>
      <c r="BG104" s="88">
        <v>0</v>
      </c>
      <c r="BH104" s="88">
        <v>0</v>
      </c>
      <c r="BI104" s="88">
        <v>0</v>
      </c>
      <c r="BJ104" s="88">
        <v>1</v>
      </c>
    </row>
    <row r="105" spans="1:62" ht="15">
      <c r="A105" s="81" t="s">
        <v>3097</v>
      </c>
      <c r="B105" s="50" t="s">
        <v>2726</v>
      </c>
      <c r="C105" s="82" t="s">
        <v>1761</v>
      </c>
      <c r="D105" s="83" t="s">
        <v>571</v>
      </c>
      <c r="E105" s="84" t="s">
        <v>615</v>
      </c>
      <c r="F105" s="84">
        <v>33418</v>
      </c>
      <c r="G105" s="50">
        <v>173056</v>
      </c>
      <c r="H105" s="50" t="s">
        <v>1824</v>
      </c>
      <c r="I105" s="50">
        <v>416</v>
      </c>
      <c r="J105" s="50">
        <v>416</v>
      </c>
      <c r="K105" s="50">
        <v>1</v>
      </c>
      <c r="L105" s="50">
        <f t="shared" si="0"/>
        <v>0</v>
      </c>
      <c r="M105" s="50">
        <f t="shared" si="1"/>
        <v>1</v>
      </c>
      <c r="N105" s="50">
        <f t="shared" si="2"/>
        <v>0</v>
      </c>
      <c r="O105" s="50">
        <v>0</v>
      </c>
      <c r="P105" s="50">
        <v>1</v>
      </c>
      <c r="Q105" s="50">
        <v>1435.489</v>
      </c>
      <c r="R105" s="50">
        <v>57.918469999999999</v>
      </c>
      <c r="S105" s="50">
        <v>0</v>
      </c>
      <c r="T105" s="50">
        <v>0</v>
      </c>
      <c r="U105" s="50">
        <v>0</v>
      </c>
      <c r="V105" s="50">
        <v>0</v>
      </c>
      <c r="W105" s="50">
        <v>0</v>
      </c>
      <c r="X105" s="50">
        <v>0</v>
      </c>
      <c r="Y105" s="50">
        <v>1</v>
      </c>
      <c r="Z105" s="50">
        <v>0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0">
        <v>0</v>
      </c>
      <c r="AH105" s="50">
        <v>0</v>
      </c>
      <c r="AI105" s="50">
        <v>0</v>
      </c>
      <c r="AJ105" s="50">
        <v>0</v>
      </c>
      <c r="AK105" s="50">
        <v>0</v>
      </c>
      <c r="AL105" s="50">
        <v>0</v>
      </c>
      <c r="AM105" s="50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1</v>
      </c>
      <c r="AS105" s="50">
        <v>0</v>
      </c>
      <c r="AT105" s="50">
        <v>0</v>
      </c>
      <c r="AU105" s="50">
        <v>0</v>
      </c>
      <c r="AV105" s="85">
        <v>6</v>
      </c>
      <c r="AW105" s="85">
        <v>2</v>
      </c>
      <c r="AX105" s="85">
        <v>0</v>
      </c>
      <c r="AY105" s="85">
        <v>23</v>
      </c>
      <c r="AZ105" s="85">
        <v>12</v>
      </c>
      <c r="BA105" s="85">
        <v>0</v>
      </c>
      <c r="BB105" s="86">
        <v>6</v>
      </c>
      <c r="BC105" s="86">
        <v>6</v>
      </c>
      <c r="BD105" s="86">
        <v>1</v>
      </c>
      <c r="BE105" s="87">
        <f t="shared" si="3"/>
        <v>0</v>
      </c>
      <c r="BF105" s="88">
        <v>0</v>
      </c>
      <c r="BG105" s="88">
        <v>0</v>
      </c>
      <c r="BH105" s="88">
        <v>0</v>
      </c>
      <c r="BI105" s="88">
        <v>0</v>
      </c>
      <c r="BJ105" s="88">
        <v>1</v>
      </c>
    </row>
    <row r="106" spans="1:62" ht="15">
      <c r="A106" s="81" t="s">
        <v>3098</v>
      </c>
      <c r="B106" s="50" t="s">
        <v>2096</v>
      </c>
      <c r="C106" s="82" t="s">
        <v>1671</v>
      </c>
      <c r="D106" s="83" t="s">
        <v>144</v>
      </c>
      <c r="E106" s="84" t="s">
        <v>145</v>
      </c>
      <c r="F106" s="84">
        <v>28291</v>
      </c>
      <c r="G106" s="50">
        <v>173056</v>
      </c>
      <c r="H106" s="50" t="s">
        <v>1824</v>
      </c>
      <c r="I106" s="50">
        <v>416</v>
      </c>
      <c r="J106" s="50">
        <v>416</v>
      </c>
      <c r="K106" s="50">
        <v>1</v>
      </c>
      <c r="L106" s="50">
        <f t="shared" si="0"/>
        <v>0</v>
      </c>
      <c r="M106" s="50">
        <f t="shared" si="1"/>
        <v>1</v>
      </c>
      <c r="N106" s="50">
        <f t="shared" si="2"/>
        <v>0</v>
      </c>
      <c r="O106" s="50">
        <v>0</v>
      </c>
      <c r="P106" s="50">
        <v>1</v>
      </c>
      <c r="Q106" s="50">
        <v>446.77640000000002</v>
      </c>
      <c r="R106" s="50">
        <v>65.105130000000003</v>
      </c>
      <c r="S106" s="50">
        <v>0</v>
      </c>
      <c r="T106" s="50">
        <v>0</v>
      </c>
      <c r="U106" s="50">
        <v>1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1</v>
      </c>
      <c r="AE106" s="50">
        <v>0</v>
      </c>
      <c r="AF106" s="50">
        <v>0</v>
      </c>
      <c r="AG106" s="50">
        <v>0</v>
      </c>
      <c r="AH106" s="50">
        <v>0</v>
      </c>
      <c r="AI106" s="50">
        <v>0</v>
      </c>
      <c r="AJ106" s="50">
        <v>0</v>
      </c>
      <c r="AK106" s="50">
        <v>0</v>
      </c>
      <c r="AL106" s="50">
        <v>0</v>
      </c>
      <c r="AM106" s="50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85">
        <v>2</v>
      </c>
      <c r="AW106" s="85">
        <v>2</v>
      </c>
      <c r="AX106" s="85">
        <v>1</v>
      </c>
      <c r="AY106" s="85">
        <v>11</v>
      </c>
      <c r="AZ106" s="85">
        <v>11</v>
      </c>
      <c r="BA106" s="85">
        <v>1</v>
      </c>
      <c r="BB106" s="86">
        <v>2</v>
      </c>
      <c r="BC106" s="86">
        <v>2</v>
      </c>
      <c r="BD106" s="86">
        <v>1</v>
      </c>
      <c r="BE106" s="87">
        <f t="shared" si="3"/>
        <v>1</v>
      </c>
      <c r="BF106" s="88">
        <v>0</v>
      </c>
      <c r="BG106" s="88">
        <v>0</v>
      </c>
      <c r="BH106" s="88">
        <v>0</v>
      </c>
      <c r="BI106" s="88">
        <v>0</v>
      </c>
      <c r="BJ106" s="88">
        <v>1</v>
      </c>
    </row>
    <row r="107" spans="1:62" ht="15">
      <c r="A107" s="81" t="s">
        <v>3099</v>
      </c>
      <c r="B107" s="50" t="s">
        <v>1989</v>
      </c>
      <c r="C107" s="82" t="s">
        <v>1630</v>
      </c>
      <c r="D107" s="83" t="s">
        <v>55</v>
      </c>
      <c r="E107" s="84"/>
      <c r="F107" s="84">
        <v>20908</v>
      </c>
      <c r="G107" s="50">
        <v>173056</v>
      </c>
      <c r="H107" s="50" t="s">
        <v>1824</v>
      </c>
      <c r="I107" s="50">
        <v>416</v>
      </c>
      <c r="J107" s="50">
        <v>416</v>
      </c>
      <c r="K107" s="50">
        <v>1</v>
      </c>
      <c r="L107" s="50">
        <f t="shared" si="0"/>
        <v>0</v>
      </c>
      <c r="M107" s="50">
        <f t="shared" si="1"/>
        <v>1</v>
      </c>
      <c r="N107" s="50">
        <f t="shared" si="2"/>
        <v>0</v>
      </c>
      <c r="O107" s="50">
        <v>0</v>
      </c>
      <c r="P107" s="50">
        <v>1</v>
      </c>
      <c r="Q107" s="50">
        <v>212.01150000000001</v>
      </c>
      <c r="R107" s="50">
        <v>61.050359999999998</v>
      </c>
      <c r="S107" s="50">
        <v>0</v>
      </c>
      <c r="T107" s="50">
        <v>1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0">
        <v>0</v>
      </c>
      <c r="AH107" s="50">
        <v>0</v>
      </c>
      <c r="AI107" s="50">
        <v>0</v>
      </c>
      <c r="AJ107" s="50">
        <v>0</v>
      </c>
      <c r="AK107" s="50">
        <v>0</v>
      </c>
      <c r="AL107" s="50">
        <v>0</v>
      </c>
      <c r="AM107" s="50">
        <v>0</v>
      </c>
      <c r="AN107" s="50">
        <v>0</v>
      </c>
      <c r="AO107" s="50">
        <v>0</v>
      </c>
      <c r="AP107" s="50">
        <v>0</v>
      </c>
      <c r="AQ107" s="50">
        <v>0</v>
      </c>
      <c r="AR107" s="50">
        <v>0</v>
      </c>
      <c r="AS107" s="50">
        <v>0</v>
      </c>
      <c r="AT107" s="50">
        <v>0</v>
      </c>
      <c r="AU107" s="50">
        <v>0</v>
      </c>
      <c r="AV107" s="85">
        <v>1</v>
      </c>
      <c r="AW107" s="85">
        <v>1</v>
      </c>
      <c r="AX107" s="85">
        <v>1</v>
      </c>
      <c r="AY107" s="85">
        <v>1</v>
      </c>
      <c r="AZ107" s="85">
        <v>1</v>
      </c>
      <c r="BA107" s="85">
        <v>1</v>
      </c>
      <c r="BB107" s="86">
        <v>1</v>
      </c>
      <c r="BC107" s="86">
        <v>1</v>
      </c>
      <c r="BD107" s="86">
        <v>1</v>
      </c>
      <c r="BE107" s="87">
        <f t="shared" si="3"/>
        <v>1</v>
      </c>
      <c r="BF107" s="88">
        <v>0</v>
      </c>
      <c r="BG107" s="88">
        <v>0</v>
      </c>
      <c r="BH107" s="88">
        <v>0</v>
      </c>
      <c r="BI107" s="88">
        <v>0</v>
      </c>
      <c r="BJ107" s="88">
        <v>1</v>
      </c>
    </row>
    <row r="108" spans="1:62" ht="15">
      <c r="A108" s="81" t="s">
        <v>3100</v>
      </c>
      <c r="B108" s="50" t="s">
        <v>2192</v>
      </c>
      <c r="C108" s="82" t="s">
        <v>1672</v>
      </c>
      <c r="D108" s="83" t="s">
        <v>144</v>
      </c>
      <c r="E108" s="84" t="s">
        <v>224</v>
      </c>
      <c r="F108" s="84">
        <v>38245</v>
      </c>
      <c r="G108" s="50">
        <v>173056</v>
      </c>
      <c r="H108" s="50" t="s">
        <v>1824</v>
      </c>
      <c r="I108" s="50">
        <v>416</v>
      </c>
      <c r="J108" s="50">
        <v>416</v>
      </c>
      <c r="K108" s="50">
        <v>1</v>
      </c>
      <c r="L108" s="50">
        <f t="shared" si="0"/>
        <v>0</v>
      </c>
      <c r="M108" s="50">
        <f t="shared" si="1"/>
        <v>1</v>
      </c>
      <c r="N108" s="50">
        <f t="shared" si="2"/>
        <v>0</v>
      </c>
      <c r="O108" s="50">
        <v>0</v>
      </c>
      <c r="P108" s="50">
        <v>1</v>
      </c>
      <c r="Q108" s="50">
        <v>1404.748</v>
      </c>
      <c r="R108" s="50">
        <v>58.618659999999998</v>
      </c>
      <c r="S108" s="50">
        <v>0</v>
      </c>
      <c r="T108" s="50">
        <v>0</v>
      </c>
      <c r="U108" s="50">
        <v>1</v>
      </c>
      <c r="V108" s="50">
        <v>0</v>
      </c>
      <c r="W108" s="50">
        <v>0</v>
      </c>
      <c r="X108" s="50">
        <v>0</v>
      </c>
      <c r="Y108" s="50">
        <v>0</v>
      </c>
      <c r="Z108" s="50">
        <v>0</v>
      </c>
      <c r="AA108" s="50">
        <v>0</v>
      </c>
      <c r="AB108" s="50">
        <v>0</v>
      </c>
      <c r="AC108" s="50">
        <v>0</v>
      </c>
      <c r="AD108" s="50">
        <v>0</v>
      </c>
      <c r="AE108" s="50">
        <v>1</v>
      </c>
      <c r="AF108" s="50">
        <v>0</v>
      </c>
      <c r="AG108" s="50">
        <v>0</v>
      </c>
      <c r="AH108" s="50">
        <v>0</v>
      </c>
      <c r="AI108" s="50">
        <v>0</v>
      </c>
      <c r="AJ108" s="50">
        <v>0</v>
      </c>
      <c r="AK108" s="50">
        <v>0</v>
      </c>
      <c r="AL108" s="50">
        <v>0</v>
      </c>
      <c r="AM108" s="50">
        <v>0</v>
      </c>
      <c r="AN108" s="50">
        <v>0</v>
      </c>
      <c r="AO108" s="50">
        <v>0</v>
      </c>
      <c r="AP108" s="50">
        <v>0</v>
      </c>
      <c r="AQ108" s="50">
        <v>0</v>
      </c>
      <c r="AR108" s="50">
        <v>0</v>
      </c>
      <c r="AS108" s="50">
        <v>0</v>
      </c>
      <c r="AT108" s="50">
        <v>0</v>
      </c>
      <c r="AU108" s="50">
        <v>0</v>
      </c>
      <c r="AV108" s="85">
        <v>2</v>
      </c>
      <c r="AW108" s="85">
        <v>2</v>
      </c>
      <c r="AX108" s="85">
        <v>1</v>
      </c>
      <c r="AY108" s="85">
        <v>12</v>
      </c>
      <c r="AZ108" s="85">
        <v>12</v>
      </c>
      <c r="BA108" s="85">
        <v>1</v>
      </c>
      <c r="BB108" s="86">
        <v>2</v>
      </c>
      <c r="BC108" s="86">
        <v>2</v>
      </c>
      <c r="BD108" s="86">
        <v>1</v>
      </c>
      <c r="BE108" s="87">
        <f t="shared" si="3"/>
        <v>1</v>
      </c>
      <c r="BF108" s="88">
        <v>0</v>
      </c>
      <c r="BG108" s="88">
        <v>0</v>
      </c>
      <c r="BH108" s="88">
        <v>0</v>
      </c>
      <c r="BI108" s="88">
        <v>0</v>
      </c>
      <c r="BJ108" s="88">
        <v>1</v>
      </c>
    </row>
    <row r="109" spans="1:62" ht="15">
      <c r="A109" s="81" t="s">
        <v>3101</v>
      </c>
      <c r="B109" s="50" t="s">
        <v>2467</v>
      </c>
      <c r="C109" s="82" t="s">
        <v>1720</v>
      </c>
      <c r="D109" s="83" t="s">
        <v>464</v>
      </c>
      <c r="E109" s="84"/>
      <c r="F109" s="84">
        <v>33769</v>
      </c>
      <c r="G109" s="50">
        <v>173056</v>
      </c>
      <c r="H109" s="50" t="s">
        <v>1824</v>
      </c>
      <c r="I109" s="50">
        <v>416</v>
      </c>
      <c r="J109" s="50">
        <v>416</v>
      </c>
      <c r="K109" s="50">
        <v>1</v>
      </c>
      <c r="L109" s="50">
        <f t="shared" si="0"/>
        <v>0</v>
      </c>
      <c r="M109" s="50">
        <f t="shared" si="1"/>
        <v>1</v>
      </c>
      <c r="N109" s="50">
        <f t="shared" si="2"/>
        <v>0</v>
      </c>
      <c r="O109" s="50">
        <v>0</v>
      </c>
      <c r="P109" s="50">
        <v>1</v>
      </c>
      <c r="Q109" s="50">
        <v>923.99800000000005</v>
      </c>
      <c r="R109" s="50">
        <v>69.264799999999994</v>
      </c>
      <c r="S109" s="50">
        <v>0</v>
      </c>
      <c r="T109" s="50">
        <v>0</v>
      </c>
      <c r="U109" s="50">
        <v>0</v>
      </c>
      <c r="V109" s="50">
        <v>0</v>
      </c>
      <c r="W109" s="50">
        <v>1</v>
      </c>
      <c r="X109" s="50">
        <v>0</v>
      </c>
      <c r="Y109" s="50">
        <v>0</v>
      </c>
      <c r="Z109" s="50">
        <v>0</v>
      </c>
      <c r="AA109" s="50">
        <v>0</v>
      </c>
      <c r="AB109" s="50">
        <v>0</v>
      </c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50">
        <v>0</v>
      </c>
      <c r="AU109" s="50">
        <v>0</v>
      </c>
      <c r="AV109" s="85">
        <v>4</v>
      </c>
      <c r="AW109" s="85">
        <v>4</v>
      </c>
      <c r="AX109" s="85">
        <v>1</v>
      </c>
      <c r="AY109" s="85">
        <v>4</v>
      </c>
      <c r="AZ109" s="85">
        <v>4</v>
      </c>
      <c r="BA109" s="85">
        <v>1</v>
      </c>
      <c r="BB109" s="86">
        <v>4</v>
      </c>
      <c r="BC109" s="86">
        <v>4</v>
      </c>
      <c r="BD109" s="86">
        <v>1</v>
      </c>
      <c r="BE109" s="87">
        <f t="shared" si="3"/>
        <v>1</v>
      </c>
      <c r="BF109" s="88">
        <v>0</v>
      </c>
      <c r="BG109" s="88">
        <v>0</v>
      </c>
      <c r="BH109" s="88">
        <v>0</v>
      </c>
      <c r="BI109" s="88">
        <v>0</v>
      </c>
      <c r="BJ109" s="88">
        <v>1</v>
      </c>
    </row>
    <row r="110" spans="1:62" ht="15">
      <c r="A110" s="81" t="s">
        <v>3102</v>
      </c>
      <c r="B110" s="50" t="s">
        <v>2353</v>
      </c>
      <c r="C110" s="82" t="s">
        <v>1699</v>
      </c>
      <c r="D110" s="83" t="s">
        <v>308</v>
      </c>
      <c r="E110" s="84" t="s">
        <v>336</v>
      </c>
      <c r="F110" s="84">
        <v>24489</v>
      </c>
      <c r="G110" s="50">
        <v>173056</v>
      </c>
      <c r="H110" s="50" t="s">
        <v>1824</v>
      </c>
      <c r="I110" s="50">
        <v>416</v>
      </c>
      <c r="J110" s="50">
        <v>416</v>
      </c>
      <c r="K110" s="50">
        <v>1</v>
      </c>
      <c r="L110" s="50">
        <f t="shared" si="0"/>
        <v>0</v>
      </c>
      <c r="M110" s="50">
        <f t="shared" si="1"/>
        <v>1</v>
      </c>
      <c r="N110" s="50">
        <f t="shared" si="2"/>
        <v>0</v>
      </c>
      <c r="O110" s="50">
        <v>0</v>
      </c>
      <c r="P110" s="50">
        <v>1</v>
      </c>
      <c r="Q110" s="50">
        <v>547.11990000000003</v>
      </c>
      <c r="R110" s="50">
        <v>69.147779999999997</v>
      </c>
      <c r="S110" s="50">
        <v>0</v>
      </c>
      <c r="T110" s="50">
        <v>0</v>
      </c>
      <c r="U110" s="50">
        <v>0</v>
      </c>
      <c r="V110" s="50">
        <v>1</v>
      </c>
      <c r="W110" s="50">
        <v>0</v>
      </c>
      <c r="X110" s="50">
        <v>0</v>
      </c>
      <c r="Y110" s="50">
        <v>0</v>
      </c>
      <c r="Z110" s="50">
        <v>0</v>
      </c>
      <c r="AA110" s="50">
        <v>0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0">
        <v>0</v>
      </c>
      <c r="AH110" s="50">
        <v>0</v>
      </c>
      <c r="AI110" s="50">
        <v>1</v>
      </c>
      <c r="AJ110" s="50">
        <v>0</v>
      </c>
      <c r="AK110" s="50">
        <v>0</v>
      </c>
      <c r="AL110" s="50">
        <v>0</v>
      </c>
      <c r="AM110" s="50">
        <v>0</v>
      </c>
      <c r="AN110" s="50">
        <v>0</v>
      </c>
      <c r="AO110" s="50">
        <v>0</v>
      </c>
      <c r="AP110" s="50">
        <v>0</v>
      </c>
      <c r="AQ110" s="50">
        <v>0</v>
      </c>
      <c r="AR110" s="50">
        <v>0</v>
      </c>
      <c r="AS110" s="50">
        <v>0</v>
      </c>
      <c r="AT110" s="50">
        <v>0</v>
      </c>
      <c r="AU110" s="50">
        <v>0</v>
      </c>
      <c r="AV110" s="85">
        <v>3</v>
      </c>
      <c r="AW110" s="85">
        <v>2</v>
      </c>
      <c r="AX110" s="85">
        <v>0</v>
      </c>
      <c r="AY110" s="85">
        <v>14</v>
      </c>
      <c r="AZ110" s="85">
        <v>12</v>
      </c>
      <c r="BA110" s="85">
        <v>0</v>
      </c>
      <c r="BB110" s="86">
        <v>3</v>
      </c>
      <c r="BC110" s="86">
        <v>3</v>
      </c>
      <c r="BD110" s="86">
        <v>1</v>
      </c>
      <c r="BE110" s="87">
        <f t="shared" si="3"/>
        <v>0</v>
      </c>
      <c r="BF110" s="88">
        <v>0</v>
      </c>
      <c r="BG110" s="88">
        <v>0</v>
      </c>
      <c r="BH110" s="88">
        <v>0</v>
      </c>
      <c r="BI110" s="88">
        <v>0</v>
      </c>
      <c r="BJ110" s="88">
        <v>1</v>
      </c>
    </row>
    <row r="111" spans="1:62" ht="15">
      <c r="A111" s="81" t="s">
        <v>3103</v>
      </c>
      <c r="B111" s="50" t="s">
        <v>2728</v>
      </c>
      <c r="C111" s="82" t="s">
        <v>1762</v>
      </c>
      <c r="D111" s="83" t="s">
        <v>571</v>
      </c>
      <c r="E111" s="84" t="s">
        <v>615</v>
      </c>
      <c r="F111" s="84">
        <v>31467</v>
      </c>
      <c r="G111" s="50">
        <v>173056</v>
      </c>
      <c r="H111" s="50" t="s">
        <v>1824</v>
      </c>
      <c r="I111" s="50">
        <v>416</v>
      </c>
      <c r="J111" s="50">
        <v>416</v>
      </c>
      <c r="K111" s="50">
        <v>1</v>
      </c>
      <c r="L111" s="50">
        <f t="shared" si="0"/>
        <v>0</v>
      </c>
      <c r="M111" s="50">
        <f t="shared" si="1"/>
        <v>1</v>
      </c>
      <c r="N111" s="50">
        <f t="shared" si="2"/>
        <v>0</v>
      </c>
      <c r="O111" s="50">
        <v>0</v>
      </c>
      <c r="P111" s="50">
        <v>1</v>
      </c>
      <c r="Q111" s="50">
        <v>654.43200000000002</v>
      </c>
      <c r="R111" s="50">
        <v>41.450539999999997</v>
      </c>
      <c r="S111" s="50">
        <v>0</v>
      </c>
      <c r="T111" s="50">
        <v>0</v>
      </c>
      <c r="U111" s="50">
        <v>0</v>
      </c>
      <c r="V111" s="50">
        <v>0</v>
      </c>
      <c r="W111" s="50">
        <v>0</v>
      </c>
      <c r="X111" s="50">
        <v>0</v>
      </c>
      <c r="Y111" s="50">
        <v>1</v>
      </c>
      <c r="Z111" s="50">
        <v>0</v>
      </c>
      <c r="AA111" s="50">
        <v>0</v>
      </c>
      <c r="AB111" s="50">
        <v>0</v>
      </c>
      <c r="AC111" s="50">
        <v>0</v>
      </c>
      <c r="AD111" s="50">
        <v>0</v>
      </c>
      <c r="AE111" s="50">
        <v>0</v>
      </c>
      <c r="AF111" s="50">
        <v>0</v>
      </c>
      <c r="AG111" s="50">
        <v>0</v>
      </c>
      <c r="AH111" s="50">
        <v>0</v>
      </c>
      <c r="AI111" s="50">
        <v>0</v>
      </c>
      <c r="AJ111" s="50">
        <v>0</v>
      </c>
      <c r="AK111" s="50">
        <v>0</v>
      </c>
      <c r="AL111" s="50">
        <v>0</v>
      </c>
      <c r="AM111" s="50">
        <v>0</v>
      </c>
      <c r="AN111" s="50">
        <v>0</v>
      </c>
      <c r="AO111" s="50">
        <v>0</v>
      </c>
      <c r="AP111" s="50">
        <v>0</v>
      </c>
      <c r="AQ111" s="50">
        <v>0</v>
      </c>
      <c r="AR111" s="50">
        <v>1</v>
      </c>
      <c r="AS111" s="50">
        <v>0</v>
      </c>
      <c r="AT111" s="50">
        <v>0</v>
      </c>
      <c r="AU111" s="50">
        <v>0</v>
      </c>
      <c r="AV111" s="85">
        <v>6</v>
      </c>
      <c r="AW111" s="85">
        <v>6</v>
      </c>
      <c r="AX111" s="85">
        <v>1</v>
      </c>
      <c r="AY111" s="85">
        <v>23</v>
      </c>
      <c r="AZ111" s="85">
        <v>23</v>
      </c>
      <c r="BA111" s="85">
        <v>1</v>
      </c>
      <c r="BB111" s="86">
        <v>6</v>
      </c>
      <c r="BC111" s="86">
        <v>6</v>
      </c>
      <c r="BD111" s="86">
        <v>1</v>
      </c>
      <c r="BE111" s="87">
        <f t="shared" si="3"/>
        <v>1</v>
      </c>
      <c r="BF111" s="88">
        <v>0</v>
      </c>
      <c r="BG111" s="88">
        <v>0</v>
      </c>
      <c r="BH111" s="88">
        <v>0</v>
      </c>
      <c r="BI111" s="88">
        <v>0</v>
      </c>
      <c r="BJ111" s="88">
        <v>1</v>
      </c>
    </row>
    <row r="112" spans="1:62" ht="15">
      <c r="A112" s="81" t="s">
        <v>3104</v>
      </c>
      <c r="B112" s="50" t="s">
        <v>2194</v>
      </c>
      <c r="C112" s="82" t="s">
        <v>1673</v>
      </c>
      <c r="D112" s="83" t="s">
        <v>144</v>
      </c>
      <c r="E112" s="84" t="s">
        <v>224</v>
      </c>
      <c r="F112" s="84">
        <v>32945</v>
      </c>
      <c r="G112" s="50">
        <v>173056</v>
      </c>
      <c r="H112" s="50" t="s">
        <v>1824</v>
      </c>
      <c r="I112" s="50">
        <v>416</v>
      </c>
      <c r="J112" s="50">
        <v>416</v>
      </c>
      <c r="K112" s="50">
        <v>1</v>
      </c>
      <c r="L112" s="50">
        <f t="shared" si="0"/>
        <v>0</v>
      </c>
      <c r="M112" s="50">
        <f t="shared" si="1"/>
        <v>1</v>
      </c>
      <c r="N112" s="50">
        <f t="shared" si="2"/>
        <v>0</v>
      </c>
      <c r="O112" s="50">
        <v>0</v>
      </c>
      <c r="P112" s="50">
        <v>1</v>
      </c>
      <c r="Q112" s="50">
        <v>788.70339999999999</v>
      </c>
      <c r="R112" s="50">
        <v>47.571809999999999</v>
      </c>
      <c r="S112" s="50">
        <v>0</v>
      </c>
      <c r="T112" s="50">
        <v>0</v>
      </c>
      <c r="U112" s="50">
        <v>1</v>
      </c>
      <c r="V112" s="50">
        <v>0</v>
      </c>
      <c r="W112" s="50">
        <v>0</v>
      </c>
      <c r="X112" s="50">
        <v>0</v>
      </c>
      <c r="Y112" s="50">
        <v>0</v>
      </c>
      <c r="Z112" s="50">
        <v>0</v>
      </c>
      <c r="AA112" s="50">
        <v>0</v>
      </c>
      <c r="AB112" s="50">
        <v>0</v>
      </c>
      <c r="AC112" s="50">
        <v>0</v>
      </c>
      <c r="AD112" s="50">
        <v>0</v>
      </c>
      <c r="AE112" s="50">
        <v>1</v>
      </c>
      <c r="AF112" s="50">
        <v>0</v>
      </c>
      <c r="AG112" s="50">
        <v>0</v>
      </c>
      <c r="AH112" s="50">
        <v>0</v>
      </c>
      <c r="AI112" s="50">
        <v>0</v>
      </c>
      <c r="AJ112" s="50">
        <v>0</v>
      </c>
      <c r="AK112" s="50">
        <v>0</v>
      </c>
      <c r="AL112" s="50">
        <v>0</v>
      </c>
      <c r="AM112" s="50">
        <v>0</v>
      </c>
      <c r="AN112" s="50">
        <v>0</v>
      </c>
      <c r="AO112" s="50">
        <v>0</v>
      </c>
      <c r="AP112" s="50">
        <v>0</v>
      </c>
      <c r="AQ112" s="50">
        <v>0</v>
      </c>
      <c r="AR112" s="50">
        <v>0</v>
      </c>
      <c r="AS112" s="50">
        <v>0</v>
      </c>
      <c r="AT112" s="50">
        <v>0</v>
      </c>
      <c r="AU112" s="50">
        <v>0</v>
      </c>
      <c r="AV112" s="85">
        <v>2</v>
      </c>
      <c r="AW112" s="85">
        <v>2</v>
      </c>
      <c r="AX112" s="85">
        <v>1</v>
      </c>
      <c r="AY112" s="85">
        <v>12</v>
      </c>
      <c r="AZ112" s="85">
        <v>12</v>
      </c>
      <c r="BA112" s="85">
        <v>1</v>
      </c>
      <c r="BB112" s="86">
        <v>2</v>
      </c>
      <c r="BC112" s="86">
        <v>2</v>
      </c>
      <c r="BD112" s="86">
        <v>1</v>
      </c>
      <c r="BE112" s="87">
        <f t="shared" si="3"/>
        <v>1</v>
      </c>
      <c r="BF112" s="88">
        <v>0</v>
      </c>
      <c r="BG112" s="88">
        <v>0</v>
      </c>
      <c r="BH112" s="88">
        <v>0</v>
      </c>
      <c r="BI112" s="88">
        <v>0</v>
      </c>
      <c r="BJ112" s="88">
        <v>1</v>
      </c>
    </row>
    <row r="113" spans="1:62" ht="15">
      <c r="A113" s="81" t="s">
        <v>3105</v>
      </c>
      <c r="B113" s="50" t="s">
        <v>2470</v>
      </c>
      <c r="C113" s="82" t="s">
        <v>1721</v>
      </c>
      <c r="D113" s="83" t="s">
        <v>464</v>
      </c>
      <c r="E113" s="84"/>
      <c r="F113" s="84">
        <v>28033</v>
      </c>
      <c r="G113" s="50">
        <v>173056</v>
      </c>
      <c r="H113" s="50" t="s">
        <v>1824</v>
      </c>
      <c r="I113" s="50">
        <v>416</v>
      </c>
      <c r="J113" s="50">
        <v>416</v>
      </c>
      <c r="K113" s="50">
        <v>1</v>
      </c>
      <c r="L113" s="50">
        <f t="shared" si="0"/>
        <v>0</v>
      </c>
      <c r="M113" s="50">
        <f t="shared" si="1"/>
        <v>1</v>
      </c>
      <c r="N113" s="50">
        <f t="shared" si="2"/>
        <v>0</v>
      </c>
      <c r="O113" s="50">
        <v>0</v>
      </c>
      <c r="P113" s="50">
        <v>1</v>
      </c>
      <c r="Q113" s="50">
        <v>744.84119999999996</v>
      </c>
      <c r="R113" s="50">
        <v>76.570070000000001</v>
      </c>
      <c r="S113" s="50">
        <v>0</v>
      </c>
      <c r="T113" s="50">
        <v>0</v>
      </c>
      <c r="U113" s="50">
        <v>0</v>
      </c>
      <c r="V113" s="50">
        <v>0</v>
      </c>
      <c r="W113" s="50">
        <v>1</v>
      </c>
      <c r="X113" s="50">
        <v>0</v>
      </c>
      <c r="Y113" s="50">
        <v>0</v>
      </c>
      <c r="Z113" s="50">
        <v>0</v>
      </c>
      <c r="AA113" s="50">
        <v>0</v>
      </c>
      <c r="AB113" s="50">
        <v>0</v>
      </c>
      <c r="AC113" s="50">
        <v>0</v>
      </c>
      <c r="AD113" s="50">
        <v>0</v>
      </c>
      <c r="AE113" s="50">
        <v>0</v>
      </c>
      <c r="AF113" s="50">
        <v>0</v>
      </c>
      <c r="AG113" s="50">
        <v>0</v>
      </c>
      <c r="AH113" s="50">
        <v>0</v>
      </c>
      <c r="AI113" s="50">
        <v>0</v>
      </c>
      <c r="AJ113" s="50">
        <v>0</v>
      </c>
      <c r="AK113" s="50">
        <v>0</v>
      </c>
      <c r="AL113" s="50">
        <v>0</v>
      </c>
      <c r="AM113" s="50">
        <v>0</v>
      </c>
      <c r="AN113" s="50">
        <v>0</v>
      </c>
      <c r="AO113" s="50">
        <v>0</v>
      </c>
      <c r="AP113" s="50">
        <v>0</v>
      </c>
      <c r="AQ113" s="50">
        <v>0</v>
      </c>
      <c r="AR113" s="50">
        <v>0</v>
      </c>
      <c r="AS113" s="50">
        <v>0</v>
      </c>
      <c r="AT113" s="50">
        <v>0</v>
      </c>
      <c r="AU113" s="50">
        <v>0</v>
      </c>
      <c r="AV113" s="85">
        <v>4</v>
      </c>
      <c r="AW113" s="85">
        <v>4</v>
      </c>
      <c r="AX113" s="85">
        <v>1</v>
      </c>
      <c r="AY113" s="85">
        <v>4</v>
      </c>
      <c r="AZ113" s="85">
        <v>4</v>
      </c>
      <c r="BA113" s="85">
        <v>1</v>
      </c>
      <c r="BB113" s="86">
        <v>4</v>
      </c>
      <c r="BC113" s="86">
        <v>4</v>
      </c>
      <c r="BD113" s="86">
        <v>1</v>
      </c>
      <c r="BE113" s="87">
        <f t="shared" si="3"/>
        <v>1</v>
      </c>
      <c r="BF113" s="88">
        <v>0</v>
      </c>
      <c r="BG113" s="88">
        <v>0</v>
      </c>
      <c r="BH113" s="88">
        <v>0</v>
      </c>
      <c r="BI113" s="88">
        <v>0</v>
      </c>
      <c r="BJ113" s="88">
        <v>1</v>
      </c>
    </row>
    <row r="114" spans="1:62" ht="15">
      <c r="A114" s="81" t="s">
        <v>3106</v>
      </c>
      <c r="B114" s="50" t="s">
        <v>2354</v>
      </c>
      <c r="C114" s="82" t="s">
        <v>1700</v>
      </c>
      <c r="D114" s="83" t="s">
        <v>308</v>
      </c>
      <c r="E114" s="84" t="s">
        <v>336</v>
      </c>
      <c r="F114" s="84">
        <v>25629</v>
      </c>
      <c r="G114" s="50">
        <v>173056</v>
      </c>
      <c r="H114" s="50" t="s">
        <v>1824</v>
      </c>
      <c r="I114" s="50">
        <v>416</v>
      </c>
      <c r="J114" s="50">
        <v>416</v>
      </c>
      <c r="K114" s="50">
        <v>1</v>
      </c>
      <c r="L114" s="50">
        <f t="shared" si="0"/>
        <v>0</v>
      </c>
      <c r="M114" s="50">
        <f t="shared" si="1"/>
        <v>1</v>
      </c>
      <c r="N114" s="50">
        <f t="shared" si="2"/>
        <v>0</v>
      </c>
      <c r="O114" s="50">
        <v>0</v>
      </c>
      <c r="P114" s="50">
        <v>1</v>
      </c>
      <c r="Q114" s="50">
        <v>384.2645</v>
      </c>
      <c r="R114" s="50">
        <v>75.351569999999995</v>
      </c>
      <c r="S114" s="50">
        <v>0</v>
      </c>
      <c r="T114" s="50">
        <v>0</v>
      </c>
      <c r="U114" s="50">
        <v>0</v>
      </c>
      <c r="V114" s="50">
        <v>1</v>
      </c>
      <c r="W114" s="50">
        <v>0</v>
      </c>
      <c r="X114" s="50">
        <v>0</v>
      </c>
      <c r="Y114" s="50">
        <v>0</v>
      </c>
      <c r="Z114" s="50">
        <v>0</v>
      </c>
      <c r="AA114" s="50">
        <v>0</v>
      </c>
      <c r="AB114" s="50">
        <v>0</v>
      </c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>
        <v>0</v>
      </c>
      <c r="AI114" s="50">
        <v>1</v>
      </c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50">
        <v>0</v>
      </c>
      <c r="AU114" s="50">
        <v>0</v>
      </c>
      <c r="AV114" s="85">
        <v>3</v>
      </c>
      <c r="AW114" s="85">
        <v>3</v>
      </c>
      <c r="AX114" s="85">
        <v>1</v>
      </c>
      <c r="AY114" s="85">
        <v>15</v>
      </c>
      <c r="AZ114" s="85">
        <v>15</v>
      </c>
      <c r="BA114" s="85">
        <v>1</v>
      </c>
      <c r="BB114" s="86">
        <v>3</v>
      </c>
      <c r="BC114" s="86">
        <v>3</v>
      </c>
      <c r="BD114" s="86">
        <v>1</v>
      </c>
      <c r="BE114" s="87">
        <f t="shared" si="3"/>
        <v>1</v>
      </c>
      <c r="BF114" s="88">
        <v>0</v>
      </c>
      <c r="BG114" s="88">
        <v>0</v>
      </c>
      <c r="BH114" s="88">
        <v>0</v>
      </c>
      <c r="BI114" s="88">
        <v>0</v>
      </c>
      <c r="BJ114" s="88">
        <v>1</v>
      </c>
    </row>
    <row r="115" spans="1:62" ht="15">
      <c r="A115" s="81" t="s">
        <v>3107</v>
      </c>
      <c r="B115" s="50" t="s">
        <v>2729</v>
      </c>
      <c r="C115" s="82" t="s">
        <v>1763</v>
      </c>
      <c r="D115" s="83" t="s">
        <v>571</v>
      </c>
      <c r="E115" s="84" t="s">
        <v>615</v>
      </c>
      <c r="F115" s="84">
        <v>23663</v>
      </c>
      <c r="G115" s="50">
        <v>173056</v>
      </c>
      <c r="H115" s="50" t="s">
        <v>1824</v>
      </c>
      <c r="I115" s="50">
        <v>416</v>
      </c>
      <c r="J115" s="50">
        <v>416</v>
      </c>
      <c r="K115" s="50">
        <v>1</v>
      </c>
      <c r="L115" s="50">
        <f t="shared" si="0"/>
        <v>0</v>
      </c>
      <c r="M115" s="50">
        <f t="shared" si="1"/>
        <v>1</v>
      </c>
      <c r="N115" s="50">
        <f t="shared" si="2"/>
        <v>0</v>
      </c>
      <c r="O115" s="50">
        <v>0</v>
      </c>
      <c r="P115" s="50">
        <v>1</v>
      </c>
      <c r="Q115" s="50">
        <v>521.97450000000003</v>
      </c>
      <c r="R115" s="50">
        <v>89.323319999999995</v>
      </c>
      <c r="S115" s="50">
        <v>0</v>
      </c>
      <c r="T115" s="50">
        <v>0</v>
      </c>
      <c r="U115" s="50">
        <v>0</v>
      </c>
      <c r="V115" s="50">
        <v>0</v>
      </c>
      <c r="W115" s="50">
        <v>0</v>
      </c>
      <c r="X115" s="50">
        <v>0</v>
      </c>
      <c r="Y115" s="50">
        <v>1</v>
      </c>
      <c r="Z115" s="50">
        <v>0</v>
      </c>
      <c r="AA115" s="50">
        <v>0</v>
      </c>
      <c r="AB115" s="50">
        <v>0</v>
      </c>
      <c r="AC115" s="50">
        <v>0</v>
      </c>
      <c r="AD115" s="50">
        <v>0</v>
      </c>
      <c r="AE115" s="50">
        <v>0</v>
      </c>
      <c r="AF115" s="50">
        <v>0</v>
      </c>
      <c r="AG115" s="50">
        <v>0</v>
      </c>
      <c r="AH115" s="50">
        <v>0</v>
      </c>
      <c r="AI115" s="50">
        <v>0</v>
      </c>
      <c r="AJ115" s="50">
        <v>0</v>
      </c>
      <c r="AK115" s="50">
        <v>0</v>
      </c>
      <c r="AL115" s="50">
        <v>0</v>
      </c>
      <c r="AM115" s="50">
        <v>0</v>
      </c>
      <c r="AN115" s="50">
        <v>0</v>
      </c>
      <c r="AO115" s="50">
        <v>0</v>
      </c>
      <c r="AP115" s="50">
        <v>0</v>
      </c>
      <c r="AQ115" s="50">
        <v>0</v>
      </c>
      <c r="AR115" s="50">
        <v>1</v>
      </c>
      <c r="AS115" s="50">
        <v>0</v>
      </c>
      <c r="AT115" s="50">
        <v>0</v>
      </c>
      <c r="AU115" s="50">
        <v>0</v>
      </c>
      <c r="AV115" s="85">
        <v>6</v>
      </c>
      <c r="AW115" s="85">
        <v>2</v>
      </c>
      <c r="AX115" s="85">
        <v>0</v>
      </c>
      <c r="AY115" s="85">
        <v>23</v>
      </c>
      <c r="AZ115" s="85">
        <v>13</v>
      </c>
      <c r="BA115" s="85">
        <v>0</v>
      </c>
      <c r="BB115" s="86">
        <v>6</v>
      </c>
      <c r="BC115" s="86">
        <v>6</v>
      </c>
      <c r="BD115" s="86">
        <v>1</v>
      </c>
      <c r="BE115" s="87">
        <f t="shared" si="3"/>
        <v>0</v>
      </c>
      <c r="BF115" s="88">
        <v>0</v>
      </c>
      <c r="BG115" s="88">
        <v>1</v>
      </c>
      <c r="BH115" s="88">
        <v>0</v>
      </c>
      <c r="BI115" s="88">
        <v>0</v>
      </c>
      <c r="BJ115" s="88">
        <v>1</v>
      </c>
    </row>
    <row r="116" spans="1:62" ht="15">
      <c r="A116" s="81" t="s">
        <v>3108</v>
      </c>
      <c r="B116" s="50" t="s">
        <v>2355</v>
      </c>
      <c r="C116" s="82" t="s">
        <v>1701</v>
      </c>
      <c r="D116" s="83" t="s">
        <v>308</v>
      </c>
      <c r="E116" s="84" t="s">
        <v>336</v>
      </c>
      <c r="F116" s="84">
        <v>29903</v>
      </c>
      <c r="G116" s="50">
        <v>173056</v>
      </c>
      <c r="H116" s="50" t="s">
        <v>1824</v>
      </c>
      <c r="I116" s="50">
        <v>416</v>
      </c>
      <c r="J116" s="50">
        <v>416</v>
      </c>
      <c r="K116" s="50">
        <v>1</v>
      </c>
      <c r="L116" s="50">
        <f t="shared" si="0"/>
        <v>0</v>
      </c>
      <c r="M116" s="50">
        <f t="shared" si="1"/>
        <v>1</v>
      </c>
      <c r="N116" s="50">
        <f t="shared" si="2"/>
        <v>0</v>
      </c>
      <c r="O116" s="50">
        <v>0</v>
      </c>
      <c r="P116" s="50">
        <v>1</v>
      </c>
      <c r="Q116" s="50">
        <v>1250.82</v>
      </c>
      <c r="R116" s="50">
        <v>52.73527</v>
      </c>
      <c r="S116" s="50">
        <v>0</v>
      </c>
      <c r="T116" s="50">
        <v>0</v>
      </c>
      <c r="U116" s="50">
        <v>0</v>
      </c>
      <c r="V116" s="50">
        <v>1</v>
      </c>
      <c r="W116" s="50">
        <v>0</v>
      </c>
      <c r="X116" s="50">
        <v>0</v>
      </c>
      <c r="Y116" s="50">
        <v>0</v>
      </c>
      <c r="Z116" s="50">
        <v>0</v>
      </c>
      <c r="AA116" s="50">
        <v>0</v>
      </c>
      <c r="AB116" s="50">
        <v>0</v>
      </c>
      <c r="AC116" s="50">
        <v>0</v>
      </c>
      <c r="AD116" s="50">
        <v>0</v>
      </c>
      <c r="AE116" s="50">
        <v>0</v>
      </c>
      <c r="AF116" s="50">
        <v>0</v>
      </c>
      <c r="AG116" s="50">
        <v>0</v>
      </c>
      <c r="AH116" s="50">
        <v>0</v>
      </c>
      <c r="AI116" s="50">
        <v>1</v>
      </c>
      <c r="AJ116" s="50">
        <v>0</v>
      </c>
      <c r="AK116" s="50">
        <v>0</v>
      </c>
      <c r="AL116" s="50">
        <v>0</v>
      </c>
      <c r="AM116" s="50">
        <v>0</v>
      </c>
      <c r="AN116" s="50">
        <v>0</v>
      </c>
      <c r="AO116" s="50">
        <v>0</v>
      </c>
      <c r="AP116" s="50">
        <v>0</v>
      </c>
      <c r="AQ116" s="50">
        <v>0</v>
      </c>
      <c r="AR116" s="50">
        <v>0</v>
      </c>
      <c r="AS116" s="50">
        <v>0</v>
      </c>
      <c r="AT116" s="50">
        <v>0</v>
      </c>
      <c r="AU116" s="50">
        <v>0</v>
      </c>
      <c r="AV116" s="85">
        <v>3</v>
      </c>
      <c r="AW116" s="85">
        <v>3</v>
      </c>
      <c r="AX116" s="85">
        <v>1</v>
      </c>
      <c r="AY116" s="85">
        <v>15</v>
      </c>
      <c r="AZ116" s="85">
        <v>15</v>
      </c>
      <c r="BA116" s="85">
        <v>1</v>
      </c>
      <c r="BB116" s="86">
        <v>3</v>
      </c>
      <c r="BC116" s="86">
        <v>3</v>
      </c>
      <c r="BD116" s="86">
        <v>1</v>
      </c>
      <c r="BE116" s="87">
        <f t="shared" si="3"/>
        <v>1</v>
      </c>
      <c r="BF116" s="88">
        <v>0</v>
      </c>
      <c r="BG116" s="88">
        <v>0</v>
      </c>
      <c r="BH116" s="88">
        <v>0</v>
      </c>
      <c r="BI116" s="88">
        <v>0</v>
      </c>
      <c r="BJ116" s="88">
        <v>1</v>
      </c>
    </row>
    <row r="117" spans="1:62" ht="15">
      <c r="A117" s="81" t="s">
        <v>3109</v>
      </c>
      <c r="B117" s="50" t="s">
        <v>2471</v>
      </c>
      <c r="C117" s="82" t="s">
        <v>1722</v>
      </c>
      <c r="D117" s="83" t="s">
        <v>464</v>
      </c>
      <c r="E117" s="84"/>
      <c r="F117" s="84">
        <v>36677</v>
      </c>
      <c r="G117" s="50">
        <v>173056</v>
      </c>
      <c r="H117" s="50" t="s">
        <v>1824</v>
      </c>
      <c r="I117" s="50">
        <v>416</v>
      </c>
      <c r="J117" s="50">
        <v>416</v>
      </c>
      <c r="K117" s="50">
        <v>1</v>
      </c>
      <c r="L117" s="50">
        <f t="shared" si="0"/>
        <v>0</v>
      </c>
      <c r="M117" s="50">
        <f t="shared" si="1"/>
        <v>1</v>
      </c>
      <c r="N117" s="50">
        <f t="shared" si="2"/>
        <v>0</v>
      </c>
      <c r="O117" s="50">
        <v>0</v>
      </c>
      <c r="P117" s="50">
        <v>1</v>
      </c>
      <c r="Q117" s="50">
        <v>1981.056</v>
      </c>
      <c r="R117" s="50">
        <v>64.772440000000003</v>
      </c>
      <c r="S117" s="50">
        <v>0</v>
      </c>
      <c r="T117" s="50">
        <v>0</v>
      </c>
      <c r="U117" s="50">
        <v>0</v>
      </c>
      <c r="V117" s="50">
        <v>0</v>
      </c>
      <c r="W117" s="50">
        <v>1</v>
      </c>
      <c r="X117" s="50">
        <v>0</v>
      </c>
      <c r="Y117" s="50">
        <v>0</v>
      </c>
      <c r="Z117" s="50">
        <v>0</v>
      </c>
      <c r="AA117" s="50">
        <v>0</v>
      </c>
      <c r="AB117" s="50">
        <v>0</v>
      </c>
      <c r="AC117" s="50">
        <v>0</v>
      </c>
      <c r="AD117" s="50">
        <v>0</v>
      </c>
      <c r="AE117" s="50">
        <v>0</v>
      </c>
      <c r="AF117" s="50">
        <v>0</v>
      </c>
      <c r="AG117" s="50">
        <v>0</v>
      </c>
      <c r="AH117" s="50">
        <v>0</v>
      </c>
      <c r="AI117" s="50">
        <v>0</v>
      </c>
      <c r="AJ117" s="50">
        <v>0</v>
      </c>
      <c r="AK117" s="50">
        <v>0</v>
      </c>
      <c r="AL117" s="50">
        <v>0</v>
      </c>
      <c r="AM117" s="50">
        <v>0</v>
      </c>
      <c r="AN117" s="50">
        <v>0</v>
      </c>
      <c r="AO117" s="50">
        <v>0</v>
      </c>
      <c r="AP117" s="50">
        <v>0</v>
      </c>
      <c r="AQ117" s="50">
        <v>0</v>
      </c>
      <c r="AR117" s="50">
        <v>0</v>
      </c>
      <c r="AS117" s="50">
        <v>0</v>
      </c>
      <c r="AT117" s="50">
        <v>0</v>
      </c>
      <c r="AU117" s="50">
        <v>0</v>
      </c>
      <c r="AV117" s="85">
        <v>4</v>
      </c>
      <c r="AW117" s="85">
        <v>4</v>
      </c>
      <c r="AX117" s="85">
        <v>1</v>
      </c>
      <c r="AY117" s="85">
        <v>4</v>
      </c>
      <c r="AZ117" s="85">
        <v>4</v>
      </c>
      <c r="BA117" s="85">
        <v>1</v>
      </c>
      <c r="BB117" s="86">
        <v>4</v>
      </c>
      <c r="BC117" s="86">
        <v>4</v>
      </c>
      <c r="BD117" s="86">
        <v>1</v>
      </c>
      <c r="BE117" s="87">
        <f t="shared" si="3"/>
        <v>1</v>
      </c>
      <c r="BF117" s="88">
        <v>0</v>
      </c>
      <c r="BG117" s="88">
        <v>0</v>
      </c>
      <c r="BH117" s="88">
        <v>0</v>
      </c>
      <c r="BI117" s="88">
        <v>0</v>
      </c>
      <c r="BJ117" s="88">
        <v>1</v>
      </c>
    </row>
    <row r="118" spans="1:62" ht="15">
      <c r="A118" s="81" t="s">
        <v>3110</v>
      </c>
      <c r="B118" s="50" t="s">
        <v>2196</v>
      </c>
      <c r="C118" s="82" t="s">
        <v>1674</v>
      </c>
      <c r="D118" s="83" t="s">
        <v>144</v>
      </c>
      <c r="E118" s="84" t="s">
        <v>224</v>
      </c>
      <c r="F118" s="84">
        <v>27720</v>
      </c>
      <c r="G118" s="50">
        <v>173056</v>
      </c>
      <c r="H118" s="50" t="s">
        <v>1824</v>
      </c>
      <c r="I118" s="50">
        <v>416</v>
      </c>
      <c r="J118" s="50">
        <v>416</v>
      </c>
      <c r="K118" s="50">
        <v>1</v>
      </c>
      <c r="L118" s="50">
        <f t="shared" si="0"/>
        <v>0</v>
      </c>
      <c r="M118" s="50">
        <f t="shared" si="1"/>
        <v>1</v>
      </c>
      <c r="N118" s="50">
        <f t="shared" si="2"/>
        <v>0</v>
      </c>
      <c r="O118" s="50">
        <v>0</v>
      </c>
      <c r="P118" s="50">
        <v>1</v>
      </c>
      <c r="Q118" s="50">
        <v>1098.5650000000001</v>
      </c>
      <c r="R118" s="50">
        <v>83.814319999999995</v>
      </c>
      <c r="S118" s="50">
        <v>0</v>
      </c>
      <c r="T118" s="50">
        <v>0</v>
      </c>
      <c r="U118" s="50">
        <v>1</v>
      </c>
      <c r="V118" s="50">
        <v>0</v>
      </c>
      <c r="W118" s="50">
        <v>0</v>
      </c>
      <c r="X118" s="50">
        <v>0</v>
      </c>
      <c r="Y118" s="50">
        <v>0</v>
      </c>
      <c r="Z118" s="50">
        <v>0</v>
      </c>
      <c r="AA118" s="50">
        <v>0</v>
      </c>
      <c r="AB118" s="50">
        <v>0</v>
      </c>
      <c r="AC118" s="50">
        <v>0</v>
      </c>
      <c r="AD118" s="50">
        <v>0</v>
      </c>
      <c r="AE118" s="50">
        <v>1</v>
      </c>
      <c r="AF118" s="50">
        <v>0</v>
      </c>
      <c r="AG118" s="50">
        <v>0</v>
      </c>
      <c r="AH118" s="50">
        <v>0</v>
      </c>
      <c r="AI118" s="50">
        <v>0</v>
      </c>
      <c r="AJ118" s="50">
        <v>0</v>
      </c>
      <c r="AK118" s="50">
        <v>0</v>
      </c>
      <c r="AL118" s="50">
        <v>0</v>
      </c>
      <c r="AM118" s="50">
        <v>0</v>
      </c>
      <c r="AN118" s="50">
        <v>0</v>
      </c>
      <c r="AO118" s="50">
        <v>0</v>
      </c>
      <c r="AP118" s="50">
        <v>0</v>
      </c>
      <c r="AQ118" s="50">
        <v>0</v>
      </c>
      <c r="AR118" s="50">
        <v>0</v>
      </c>
      <c r="AS118" s="50">
        <v>0</v>
      </c>
      <c r="AT118" s="50">
        <v>0</v>
      </c>
      <c r="AU118" s="50">
        <v>0</v>
      </c>
      <c r="AV118" s="85">
        <v>2</v>
      </c>
      <c r="AW118" s="85">
        <v>2</v>
      </c>
      <c r="AX118" s="85">
        <v>1</v>
      </c>
      <c r="AY118" s="85">
        <v>12</v>
      </c>
      <c r="AZ118" s="85">
        <v>12</v>
      </c>
      <c r="BA118" s="85">
        <v>1</v>
      </c>
      <c r="BB118" s="86">
        <v>2</v>
      </c>
      <c r="BC118" s="86">
        <v>2</v>
      </c>
      <c r="BD118" s="86">
        <v>1</v>
      </c>
      <c r="BE118" s="87">
        <f t="shared" si="3"/>
        <v>1</v>
      </c>
      <c r="BF118" s="88">
        <v>0</v>
      </c>
      <c r="BG118" s="88">
        <v>0</v>
      </c>
      <c r="BH118" s="88">
        <v>0</v>
      </c>
      <c r="BI118" s="88">
        <v>0</v>
      </c>
      <c r="BJ118" s="88">
        <v>1</v>
      </c>
    </row>
    <row r="119" spans="1:62" ht="15">
      <c r="A119" s="81" t="s">
        <v>3111</v>
      </c>
      <c r="B119" s="50" t="s">
        <v>1993</v>
      </c>
      <c r="C119" s="82" t="s">
        <v>1567</v>
      </c>
      <c r="D119" s="83" t="s">
        <v>55</v>
      </c>
      <c r="E119" s="84"/>
      <c r="F119" s="84">
        <v>22938</v>
      </c>
      <c r="G119" s="50">
        <v>173056</v>
      </c>
      <c r="H119" s="50" t="s">
        <v>1824</v>
      </c>
      <c r="I119" s="50">
        <v>416</v>
      </c>
      <c r="J119" s="50">
        <v>416</v>
      </c>
      <c r="K119" s="50">
        <v>1</v>
      </c>
      <c r="L119" s="50">
        <f t="shared" si="0"/>
        <v>0</v>
      </c>
      <c r="M119" s="50">
        <f t="shared" si="1"/>
        <v>1</v>
      </c>
      <c r="N119" s="50">
        <f t="shared" si="2"/>
        <v>0</v>
      </c>
      <c r="O119" s="50">
        <v>0</v>
      </c>
      <c r="P119" s="50">
        <v>1</v>
      </c>
      <c r="Q119" s="50">
        <v>267.37729999999999</v>
      </c>
      <c r="R119" s="50">
        <v>67.618279999999999</v>
      </c>
      <c r="S119" s="50">
        <v>0</v>
      </c>
      <c r="T119" s="50">
        <v>1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50">
        <v>0</v>
      </c>
      <c r="AA119" s="50">
        <v>0</v>
      </c>
      <c r="AB119" s="50">
        <v>0</v>
      </c>
      <c r="AC119" s="50">
        <v>0</v>
      </c>
      <c r="AD119" s="50">
        <v>0</v>
      </c>
      <c r="AE119" s="50">
        <v>0</v>
      </c>
      <c r="AF119" s="50">
        <v>0</v>
      </c>
      <c r="AG119" s="50">
        <v>0</v>
      </c>
      <c r="AH119" s="50">
        <v>0</v>
      </c>
      <c r="AI119" s="50">
        <v>0</v>
      </c>
      <c r="AJ119" s="50">
        <v>0</v>
      </c>
      <c r="AK119" s="50">
        <v>0</v>
      </c>
      <c r="AL119" s="50">
        <v>0</v>
      </c>
      <c r="AM119" s="50">
        <v>0</v>
      </c>
      <c r="AN119" s="50">
        <v>0</v>
      </c>
      <c r="AO119" s="50">
        <v>0</v>
      </c>
      <c r="AP119" s="50">
        <v>0</v>
      </c>
      <c r="AQ119" s="50">
        <v>0</v>
      </c>
      <c r="AR119" s="50">
        <v>0</v>
      </c>
      <c r="AS119" s="50">
        <v>0</v>
      </c>
      <c r="AT119" s="50">
        <v>0</v>
      </c>
      <c r="AU119" s="50">
        <v>0</v>
      </c>
      <c r="AV119" s="85">
        <v>1</v>
      </c>
      <c r="AW119" s="85">
        <v>1</v>
      </c>
      <c r="AX119" s="85">
        <v>1</v>
      </c>
      <c r="AY119" s="85">
        <v>1</v>
      </c>
      <c r="AZ119" s="85">
        <v>1</v>
      </c>
      <c r="BA119" s="85">
        <v>1</v>
      </c>
      <c r="BB119" s="86">
        <v>1</v>
      </c>
      <c r="BC119" s="86">
        <v>4</v>
      </c>
      <c r="BD119" s="86">
        <v>0</v>
      </c>
      <c r="BE119" s="87">
        <f t="shared" si="3"/>
        <v>0</v>
      </c>
      <c r="BF119" s="88">
        <v>0</v>
      </c>
      <c r="BG119" s="88">
        <v>0</v>
      </c>
      <c r="BH119" s="88">
        <v>0</v>
      </c>
      <c r="BI119" s="88">
        <v>0</v>
      </c>
      <c r="BJ119" s="88">
        <v>1</v>
      </c>
    </row>
    <row r="120" spans="1:62" ht="15">
      <c r="A120" s="81" t="s">
        <v>3112</v>
      </c>
      <c r="B120" s="50" t="s">
        <v>2730</v>
      </c>
      <c r="C120" s="82" t="s">
        <v>1764</v>
      </c>
      <c r="D120" s="83" t="s">
        <v>571</v>
      </c>
      <c r="E120" s="84" t="s">
        <v>615</v>
      </c>
      <c r="F120" s="84">
        <v>34691</v>
      </c>
      <c r="G120" s="50">
        <v>173056</v>
      </c>
      <c r="H120" s="50" t="s">
        <v>1824</v>
      </c>
      <c r="I120" s="50">
        <v>416</v>
      </c>
      <c r="J120" s="50">
        <v>416</v>
      </c>
      <c r="K120" s="50">
        <v>1</v>
      </c>
      <c r="L120" s="50">
        <f t="shared" si="0"/>
        <v>0</v>
      </c>
      <c r="M120" s="50">
        <f t="shared" si="1"/>
        <v>1</v>
      </c>
      <c r="N120" s="50">
        <f t="shared" si="2"/>
        <v>0</v>
      </c>
      <c r="O120" s="50">
        <v>0</v>
      </c>
      <c r="P120" s="50">
        <v>1</v>
      </c>
      <c r="Q120" s="50">
        <v>2190.3110000000001</v>
      </c>
      <c r="R120" s="50">
        <v>78.352969999999999</v>
      </c>
      <c r="S120" s="50">
        <v>0</v>
      </c>
      <c r="T120" s="50">
        <v>0</v>
      </c>
      <c r="U120" s="50">
        <v>0</v>
      </c>
      <c r="V120" s="50">
        <v>0</v>
      </c>
      <c r="W120" s="50">
        <v>0</v>
      </c>
      <c r="X120" s="50">
        <v>0</v>
      </c>
      <c r="Y120" s="50">
        <v>1</v>
      </c>
      <c r="Z120" s="50">
        <v>0</v>
      </c>
      <c r="AA120" s="50">
        <v>0</v>
      </c>
      <c r="AB120" s="50">
        <v>0</v>
      </c>
      <c r="AC120" s="50">
        <v>0</v>
      </c>
      <c r="AD120" s="50">
        <v>0</v>
      </c>
      <c r="AE120" s="50">
        <v>0</v>
      </c>
      <c r="AF120" s="50">
        <v>0</v>
      </c>
      <c r="AG120" s="50">
        <v>0</v>
      </c>
      <c r="AH120" s="50">
        <v>0</v>
      </c>
      <c r="AI120" s="50">
        <v>0</v>
      </c>
      <c r="AJ120" s="50">
        <v>0</v>
      </c>
      <c r="AK120" s="50">
        <v>0</v>
      </c>
      <c r="AL120" s="50">
        <v>0</v>
      </c>
      <c r="AM120" s="50">
        <v>0</v>
      </c>
      <c r="AN120" s="50">
        <v>0</v>
      </c>
      <c r="AO120" s="50">
        <v>0</v>
      </c>
      <c r="AP120" s="50">
        <v>0</v>
      </c>
      <c r="AQ120" s="50">
        <v>0</v>
      </c>
      <c r="AR120" s="50">
        <v>1</v>
      </c>
      <c r="AS120" s="50">
        <v>0</v>
      </c>
      <c r="AT120" s="50">
        <v>0</v>
      </c>
      <c r="AU120" s="50">
        <v>0</v>
      </c>
      <c r="AV120" s="85">
        <v>6</v>
      </c>
      <c r="AW120" s="85">
        <v>6</v>
      </c>
      <c r="AX120" s="85">
        <v>1</v>
      </c>
      <c r="AY120" s="85">
        <v>23</v>
      </c>
      <c r="AZ120" s="85">
        <v>23</v>
      </c>
      <c r="BA120" s="85">
        <v>1</v>
      </c>
      <c r="BB120" s="86">
        <v>6</v>
      </c>
      <c r="BC120" s="86">
        <v>6</v>
      </c>
      <c r="BD120" s="86">
        <v>1</v>
      </c>
      <c r="BE120" s="87">
        <f t="shared" si="3"/>
        <v>1</v>
      </c>
      <c r="BF120" s="88">
        <v>0</v>
      </c>
      <c r="BG120" s="88">
        <v>0</v>
      </c>
      <c r="BH120" s="88">
        <v>0</v>
      </c>
      <c r="BI120" s="88">
        <v>0</v>
      </c>
      <c r="BJ120" s="88">
        <v>1</v>
      </c>
    </row>
    <row r="121" spans="1:62" ht="15">
      <c r="A121" s="81" t="s">
        <v>3113</v>
      </c>
      <c r="B121" s="50" t="s">
        <v>2731</v>
      </c>
      <c r="C121" s="82" t="s">
        <v>1765</v>
      </c>
      <c r="D121" s="83" t="s">
        <v>571</v>
      </c>
      <c r="E121" s="84" t="s">
        <v>615</v>
      </c>
      <c r="F121" s="84">
        <v>41205</v>
      </c>
      <c r="G121" s="50">
        <v>173056</v>
      </c>
      <c r="H121" s="50" t="s">
        <v>1824</v>
      </c>
      <c r="I121" s="50">
        <v>416</v>
      </c>
      <c r="J121" s="50">
        <v>416</v>
      </c>
      <c r="K121" s="50">
        <v>1</v>
      </c>
      <c r="L121" s="50">
        <f t="shared" si="0"/>
        <v>0</v>
      </c>
      <c r="M121" s="50">
        <f t="shared" si="1"/>
        <v>1</v>
      </c>
      <c r="N121" s="50">
        <f t="shared" si="2"/>
        <v>0</v>
      </c>
      <c r="O121" s="50">
        <v>0</v>
      </c>
      <c r="P121" s="50">
        <v>1</v>
      </c>
      <c r="Q121" s="50">
        <v>1693.653</v>
      </c>
      <c r="R121" s="50">
        <v>65.185140000000004</v>
      </c>
      <c r="S121" s="50">
        <v>0</v>
      </c>
      <c r="T121" s="50">
        <v>0</v>
      </c>
      <c r="U121" s="50">
        <v>0</v>
      </c>
      <c r="V121" s="50">
        <v>0</v>
      </c>
      <c r="W121" s="50">
        <v>0</v>
      </c>
      <c r="X121" s="50">
        <v>0</v>
      </c>
      <c r="Y121" s="50">
        <v>1</v>
      </c>
      <c r="Z121" s="50">
        <v>0</v>
      </c>
      <c r="AA121" s="50">
        <v>0</v>
      </c>
      <c r="AB121" s="50">
        <v>0</v>
      </c>
      <c r="AC121" s="50">
        <v>0</v>
      </c>
      <c r="AD121" s="50">
        <v>0</v>
      </c>
      <c r="AE121" s="50">
        <v>0</v>
      </c>
      <c r="AF121" s="50">
        <v>0</v>
      </c>
      <c r="AG121" s="50">
        <v>0</v>
      </c>
      <c r="AH121" s="50">
        <v>0</v>
      </c>
      <c r="AI121" s="50">
        <v>0</v>
      </c>
      <c r="AJ121" s="50">
        <v>0</v>
      </c>
      <c r="AK121" s="50">
        <v>0</v>
      </c>
      <c r="AL121" s="50">
        <v>0</v>
      </c>
      <c r="AM121" s="50">
        <v>0</v>
      </c>
      <c r="AN121" s="50">
        <v>0</v>
      </c>
      <c r="AO121" s="50">
        <v>0</v>
      </c>
      <c r="AP121" s="50">
        <v>0</v>
      </c>
      <c r="AQ121" s="50">
        <v>0</v>
      </c>
      <c r="AR121" s="50">
        <v>1</v>
      </c>
      <c r="AS121" s="50">
        <v>0</v>
      </c>
      <c r="AT121" s="50">
        <v>0</v>
      </c>
      <c r="AU121" s="50">
        <v>0</v>
      </c>
      <c r="AV121" s="85">
        <v>6</v>
      </c>
      <c r="AW121" s="85">
        <v>6</v>
      </c>
      <c r="AX121" s="85">
        <v>1</v>
      </c>
      <c r="AY121" s="85">
        <v>23</v>
      </c>
      <c r="AZ121" s="85">
        <v>28</v>
      </c>
      <c r="BA121" s="85">
        <v>0</v>
      </c>
      <c r="BB121" s="86">
        <v>6</v>
      </c>
      <c r="BC121" s="86">
        <v>6</v>
      </c>
      <c r="BD121" s="86">
        <v>1</v>
      </c>
      <c r="BE121" s="87">
        <f t="shared" si="3"/>
        <v>1</v>
      </c>
      <c r="BF121" s="88">
        <v>0</v>
      </c>
      <c r="BG121" s="88">
        <v>0</v>
      </c>
      <c r="BH121" s="88">
        <v>0</v>
      </c>
      <c r="BI121" s="88">
        <v>0</v>
      </c>
      <c r="BJ121" s="88">
        <v>1</v>
      </c>
    </row>
    <row r="122" spans="1:62" ht="15">
      <c r="A122" s="81" t="s">
        <v>3114</v>
      </c>
      <c r="B122" s="50" t="s">
        <v>2732</v>
      </c>
      <c r="C122" s="82" t="s">
        <v>1766</v>
      </c>
      <c r="D122" s="83" t="s">
        <v>571</v>
      </c>
      <c r="E122" s="84" t="s">
        <v>615</v>
      </c>
      <c r="F122" s="84">
        <v>39835</v>
      </c>
      <c r="G122" s="50">
        <v>173056</v>
      </c>
      <c r="H122" s="50" t="s">
        <v>1824</v>
      </c>
      <c r="I122" s="50">
        <v>416</v>
      </c>
      <c r="J122" s="50">
        <v>416</v>
      </c>
      <c r="K122" s="50">
        <v>1</v>
      </c>
      <c r="L122" s="50">
        <f t="shared" si="0"/>
        <v>0</v>
      </c>
      <c r="M122" s="50">
        <f t="shared" si="1"/>
        <v>1</v>
      </c>
      <c r="N122" s="50">
        <f t="shared" si="2"/>
        <v>0</v>
      </c>
      <c r="O122" s="50">
        <v>0</v>
      </c>
      <c r="P122" s="50">
        <v>1</v>
      </c>
      <c r="Q122" s="50">
        <v>1236.5450000000001</v>
      </c>
      <c r="R122" s="50">
        <v>52.9739</v>
      </c>
      <c r="S122" s="50">
        <v>0</v>
      </c>
      <c r="T122" s="50">
        <v>0</v>
      </c>
      <c r="U122" s="50">
        <v>0</v>
      </c>
      <c r="V122" s="50">
        <v>0</v>
      </c>
      <c r="W122" s="50">
        <v>0</v>
      </c>
      <c r="X122" s="50">
        <v>0</v>
      </c>
      <c r="Y122" s="50">
        <v>1</v>
      </c>
      <c r="Z122" s="50">
        <v>0</v>
      </c>
      <c r="AA122" s="50">
        <v>0</v>
      </c>
      <c r="AB122" s="50">
        <v>0</v>
      </c>
      <c r="AC122" s="50">
        <v>0</v>
      </c>
      <c r="AD122" s="50">
        <v>0</v>
      </c>
      <c r="AE122" s="50">
        <v>0</v>
      </c>
      <c r="AF122" s="50">
        <v>0</v>
      </c>
      <c r="AG122" s="50">
        <v>0</v>
      </c>
      <c r="AH122" s="50">
        <v>0</v>
      </c>
      <c r="AI122" s="50">
        <v>0</v>
      </c>
      <c r="AJ122" s="50">
        <v>0</v>
      </c>
      <c r="AK122" s="50">
        <v>0</v>
      </c>
      <c r="AL122" s="50">
        <v>0</v>
      </c>
      <c r="AM122" s="50">
        <v>0</v>
      </c>
      <c r="AN122" s="50">
        <v>0</v>
      </c>
      <c r="AO122" s="50">
        <v>0</v>
      </c>
      <c r="AP122" s="50">
        <v>0</v>
      </c>
      <c r="AQ122" s="50">
        <v>0</v>
      </c>
      <c r="AR122" s="50">
        <v>1</v>
      </c>
      <c r="AS122" s="50">
        <v>0</v>
      </c>
      <c r="AT122" s="50">
        <v>0</v>
      </c>
      <c r="AU122" s="50">
        <v>0</v>
      </c>
      <c r="AV122" s="85">
        <v>6</v>
      </c>
      <c r="AW122" s="85">
        <v>6</v>
      </c>
      <c r="AX122" s="85">
        <v>1</v>
      </c>
      <c r="AY122" s="85">
        <v>23</v>
      </c>
      <c r="AZ122" s="85">
        <v>23</v>
      </c>
      <c r="BA122" s="85">
        <v>1</v>
      </c>
      <c r="BB122" s="86">
        <v>6</v>
      </c>
      <c r="BC122" s="86">
        <v>6</v>
      </c>
      <c r="BD122" s="86">
        <v>1</v>
      </c>
      <c r="BE122" s="87">
        <f t="shared" si="3"/>
        <v>1</v>
      </c>
      <c r="BF122" s="88">
        <v>0</v>
      </c>
      <c r="BG122" s="88">
        <v>0</v>
      </c>
      <c r="BH122" s="88">
        <v>0</v>
      </c>
      <c r="BI122" s="88">
        <v>0</v>
      </c>
      <c r="BJ122" s="88">
        <v>1</v>
      </c>
    </row>
    <row r="123" spans="1:62" ht="15">
      <c r="A123" s="81" t="s">
        <v>3115</v>
      </c>
      <c r="B123" s="50" t="s">
        <v>2198</v>
      </c>
      <c r="C123" s="82" t="s">
        <v>1675</v>
      </c>
      <c r="D123" s="83" t="s">
        <v>144</v>
      </c>
      <c r="E123" s="84" t="s">
        <v>224</v>
      </c>
      <c r="F123" s="84">
        <v>36407</v>
      </c>
      <c r="G123" s="50">
        <v>173056</v>
      </c>
      <c r="H123" s="50" t="s">
        <v>1824</v>
      </c>
      <c r="I123" s="50">
        <v>416</v>
      </c>
      <c r="J123" s="50">
        <v>416</v>
      </c>
      <c r="K123" s="50">
        <v>1</v>
      </c>
      <c r="L123" s="50">
        <f t="shared" si="0"/>
        <v>0</v>
      </c>
      <c r="M123" s="50">
        <f t="shared" si="1"/>
        <v>1</v>
      </c>
      <c r="N123" s="50">
        <f t="shared" si="2"/>
        <v>0</v>
      </c>
      <c r="O123" s="50">
        <v>0</v>
      </c>
      <c r="P123" s="50">
        <v>1</v>
      </c>
      <c r="Q123" s="50">
        <v>1080.827</v>
      </c>
      <c r="R123" s="50">
        <v>73.193569999999994</v>
      </c>
      <c r="S123" s="50">
        <v>0</v>
      </c>
      <c r="T123" s="50">
        <v>0</v>
      </c>
      <c r="U123" s="50">
        <v>1</v>
      </c>
      <c r="V123" s="50">
        <v>0</v>
      </c>
      <c r="W123" s="50">
        <v>0</v>
      </c>
      <c r="X123" s="50">
        <v>0</v>
      </c>
      <c r="Y123" s="50">
        <v>0</v>
      </c>
      <c r="Z123" s="50">
        <v>0</v>
      </c>
      <c r="AA123" s="50">
        <v>0</v>
      </c>
      <c r="AB123" s="50">
        <v>0</v>
      </c>
      <c r="AC123" s="50">
        <v>0</v>
      </c>
      <c r="AD123" s="50">
        <v>0</v>
      </c>
      <c r="AE123" s="50">
        <v>1</v>
      </c>
      <c r="AF123" s="50">
        <v>0</v>
      </c>
      <c r="AG123" s="50">
        <v>0</v>
      </c>
      <c r="AH123" s="50">
        <v>0</v>
      </c>
      <c r="AI123" s="50">
        <v>0</v>
      </c>
      <c r="AJ123" s="50">
        <v>0</v>
      </c>
      <c r="AK123" s="50">
        <v>0</v>
      </c>
      <c r="AL123" s="50">
        <v>0</v>
      </c>
      <c r="AM123" s="50">
        <v>0</v>
      </c>
      <c r="AN123" s="50">
        <v>0</v>
      </c>
      <c r="AO123" s="50">
        <v>0</v>
      </c>
      <c r="AP123" s="50">
        <v>0</v>
      </c>
      <c r="AQ123" s="50">
        <v>0</v>
      </c>
      <c r="AR123" s="50">
        <v>0</v>
      </c>
      <c r="AS123" s="50">
        <v>0</v>
      </c>
      <c r="AT123" s="50">
        <v>0</v>
      </c>
      <c r="AU123" s="50">
        <v>0</v>
      </c>
      <c r="AV123" s="85">
        <v>2</v>
      </c>
      <c r="AW123" s="85">
        <v>2</v>
      </c>
      <c r="AX123" s="85">
        <v>1</v>
      </c>
      <c r="AY123" s="85">
        <v>12</v>
      </c>
      <c r="AZ123" s="85">
        <v>12</v>
      </c>
      <c r="BA123" s="85">
        <v>1</v>
      </c>
      <c r="BB123" s="86">
        <v>2</v>
      </c>
      <c r="BC123" s="86">
        <v>2</v>
      </c>
      <c r="BD123" s="86">
        <v>1</v>
      </c>
      <c r="BE123" s="87">
        <f t="shared" si="3"/>
        <v>1</v>
      </c>
      <c r="BF123" s="88">
        <v>0</v>
      </c>
      <c r="BG123" s="88">
        <v>0</v>
      </c>
      <c r="BH123" s="88">
        <v>0</v>
      </c>
      <c r="BI123" s="88">
        <v>0</v>
      </c>
      <c r="BJ123" s="88">
        <v>1</v>
      </c>
    </row>
    <row r="124" spans="1:62" ht="15">
      <c r="A124" s="81" t="s">
        <v>3116</v>
      </c>
      <c r="B124" s="50" t="s">
        <v>2473</v>
      </c>
      <c r="C124" s="82" t="s">
        <v>1723</v>
      </c>
      <c r="D124" s="83" t="s">
        <v>464</v>
      </c>
      <c r="E124" s="84"/>
      <c r="F124" s="84">
        <v>43031</v>
      </c>
      <c r="G124" s="50">
        <v>173056</v>
      </c>
      <c r="H124" s="50" t="s">
        <v>1824</v>
      </c>
      <c r="I124" s="50">
        <v>416</v>
      </c>
      <c r="J124" s="50">
        <v>416</v>
      </c>
      <c r="K124" s="50">
        <v>1</v>
      </c>
      <c r="L124" s="50">
        <f t="shared" si="0"/>
        <v>0</v>
      </c>
      <c r="M124" s="50">
        <f t="shared" si="1"/>
        <v>1</v>
      </c>
      <c r="N124" s="50">
        <f t="shared" si="2"/>
        <v>0</v>
      </c>
      <c r="O124" s="50">
        <v>0</v>
      </c>
      <c r="P124" s="50">
        <v>1</v>
      </c>
      <c r="Q124" s="50">
        <v>1787.3620000000001</v>
      </c>
      <c r="R124" s="50">
        <v>57.585830000000001</v>
      </c>
      <c r="S124" s="50">
        <v>0</v>
      </c>
      <c r="T124" s="50">
        <v>0</v>
      </c>
      <c r="U124" s="50">
        <v>0</v>
      </c>
      <c r="V124" s="50">
        <v>0</v>
      </c>
      <c r="W124" s="50">
        <v>1</v>
      </c>
      <c r="X124" s="50">
        <v>0</v>
      </c>
      <c r="Y124" s="50">
        <v>0</v>
      </c>
      <c r="Z124" s="50">
        <v>0</v>
      </c>
      <c r="AA124" s="50">
        <v>0</v>
      </c>
      <c r="AB124" s="50">
        <v>0</v>
      </c>
      <c r="AC124" s="50">
        <v>0</v>
      </c>
      <c r="AD124" s="50">
        <v>0</v>
      </c>
      <c r="AE124" s="50">
        <v>0</v>
      </c>
      <c r="AF124" s="50">
        <v>0</v>
      </c>
      <c r="AG124" s="50">
        <v>0</v>
      </c>
      <c r="AH124" s="50">
        <v>0</v>
      </c>
      <c r="AI124" s="50">
        <v>0</v>
      </c>
      <c r="AJ124" s="50">
        <v>0</v>
      </c>
      <c r="AK124" s="50">
        <v>0</v>
      </c>
      <c r="AL124" s="50">
        <v>0</v>
      </c>
      <c r="AM124" s="50">
        <v>0</v>
      </c>
      <c r="AN124" s="50">
        <v>0</v>
      </c>
      <c r="AO124" s="50">
        <v>0</v>
      </c>
      <c r="AP124" s="50">
        <v>0</v>
      </c>
      <c r="AQ124" s="50">
        <v>0</v>
      </c>
      <c r="AR124" s="50">
        <v>0</v>
      </c>
      <c r="AS124" s="50">
        <v>0</v>
      </c>
      <c r="AT124" s="50">
        <v>0</v>
      </c>
      <c r="AU124" s="50">
        <v>0</v>
      </c>
      <c r="AV124" s="85">
        <v>4</v>
      </c>
      <c r="AW124" s="85">
        <v>4</v>
      </c>
      <c r="AX124" s="85">
        <v>1</v>
      </c>
      <c r="AY124" s="85">
        <v>4</v>
      </c>
      <c r="AZ124" s="85">
        <v>4</v>
      </c>
      <c r="BA124" s="85">
        <v>1</v>
      </c>
      <c r="BB124" s="86">
        <v>4</v>
      </c>
      <c r="BC124" s="86">
        <v>4</v>
      </c>
      <c r="BD124" s="86">
        <v>1</v>
      </c>
      <c r="BE124" s="87">
        <f t="shared" si="3"/>
        <v>1</v>
      </c>
      <c r="BF124" s="88">
        <v>0</v>
      </c>
      <c r="BG124" s="88">
        <v>0</v>
      </c>
      <c r="BH124" s="88">
        <v>0</v>
      </c>
      <c r="BI124" s="88">
        <v>0</v>
      </c>
      <c r="BJ124" s="88">
        <v>1</v>
      </c>
    </row>
    <row r="125" spans="1:62" ht="15">
      <c r="A125" s="81" t="s">
        <v>3117</v>
      </c>
      <c r="B125" s="50" t="s">
        <v>2733</v>
      </c>
      <c r="C125" s="82" t="s">
        <v>1767</v>
      </c>
      <c r="D125" s="83" t="s">
        <v>571</v>
      </c>
      <c r="E125" s="84" t="s">
        <v>615</v>
      </c>
      <c r="F125" s="84">
        <v>38381</v>
      </c>
      <c r="G125" s="50">
        <v>173056</v>
      </c>
      <c r="H125" s="50" t="s">
        <v>1824</v>
      </c>
      <c r="I125" s="50">
        <v>416</v>
      </c>
      <c r="J125" s="50">
        <v>416</v>
      </c>
      <c r="K125" s="50">
        <v>1</v>
      </c>
      <c r="L125" s="50">
        <f t="shared" si="0"/>
        <v>0</v>
      </c>
      <c r="M125" s="50">
        <f t="shared" si="1"/>
        <v>1</v>
      </c>
      <c r="N125" s="50">
        <f t="shared" si="2"/>
        <v>0</v>
      </c>
      <c r="O125" s="50">
        <v>0</v>
      </c>
      <c r="P125" s="50">
        <v>1</v>
      </c>
      <c r="Q125" s="50">
        <v>1584.7539999999999</v>
      </c>
      <c r="R125" s="50">
        <v>64.31832</v>
      </c>
      <c r="S125" s="50">
        <v>0</v>
      </c>
      <c r="T125" s="50">
        <v>0</v>
      </c>
      <c r="U125" s="50">
        <v>0</v>
      </c>
      <c r="V125" s="50">
        <v>0</v>
      </c>
      <c r="W125" s="50">
        <v>0</v>
      </c>
      <c r="X125" s="50">
        <v>0</v>
      </c>
      <c r="Y125" s="50">
        <v>1</v>
      </c>
      <c r="Z125" s="50">
        <v>0</v>
      </c>
      <c r="AA125" s="50">
        <v>0</v>
      </c>
      <c r="AB125" s="50">
        <v>0</v>
      </c>
      <c r="AC125" s="50">
        <v>0</v>
      </c>
      <c r="AD125" s="50">
        <v>0</v>
      </c>
      <c r="AE125" s="50">
        <v>0</v>
      </c>
      <c r="AF125" s="50">
        <v>0</v>
      </c>
      <c r="AG125" s="50">
        <v>0</v>
      </c>
      <c r="AH125" s="50">
        <v>0</v>
      </c>
      <c r="AI125" s="50">
        <v>0</v>
      </c>
      <c r="AJ125" s="50">
        <v>0</v>
      </c>
      <c r="AK125" s="50">
        <v>0</v>
      </c>
      <c r="AL125" s="50">
        <v>0</v>
      </c>
      <c r="AM125" s="50">
        <v>0</v>
      </c>
      <c r="AN125" s="50">
        <v>0</v>
      </c>
      <c r="AO125" s="50">
        <v>0</v>
      </c>
      <c r="AP125" s="50">
        <v>0</v>
      </c>
      <c r="AQ125" s="50">
        <v>0</v>
      </c>
      <c r="AR125" s="50">
        <v>1</v>
      </c>
      <c r="AS125" s="50">
        <v>0</v>
      </c>
      <c r="AT125" s="50">
        <v>0</v>
      </c>
      <c r="AU125" s="50">
        <v>0</v>
      </c>
      <c r="AV125" s="85">
        <v>6</v>
      </c>
      <c r="AW125" s="85">
        <v>6</v>
      </c>
      <c r="AX125" s="85">
        <v>1</v>
      </c>
      <c r="AY125" s="85">
        <v>24</v>
      </c>
      <c r="AZ125" s="85">
        <v>24</v>
      </c>
      <c r="BA125" s="85">
        <v>1</v>
      </c>
      <c r="BB125" s="86">
        <v>6</v>
      </c>
      <c r="BC125" s="86">
        <v>6</v>
      </c>
      <c r="BD125" s="86">
        <v>1</v>
      </c>
      <c r="BE125" s="87">
        <f t="shared" si="3"/>
        <v>1</v>
      </c>
      <c r="BF125" s="88">
        <v>0</v>
      </c>
      <c r="BG125" s="88">
        <v>0</v>
      </c>
      <c r="BH125" s="88">
        <v>0</v>
      </c>
      <c r="BI125" s="88">
        <v>0</v>
      </c>
      <c r="BJ125" s="88">
        <v>1</v>
      </c>
    </row>
    <row r="126" spans="1:62" ht="15">
      <c r="A126" s="81" t="s">
        <v>3118</v>
      </c>
      <c r="B126" s="50" t="s">
        <v>1996</v>
      </c>
      <c r="C126" s="82" t="s">
        <v>1631</v>
      </c>
      <c r="D126" s="83" t="s">
        <v>55</v>
      </c>
      <c r="E126" s="84"/>
      <c r="F126" s="84">
        <v>18968</v>
      </c>
      <c r="G126" s="50">
        <v>173056</v>
      </c>
      <c r="H126" s="50" t="s">
        <v>1824</v>
      </c>
      <c r="I126" s="50">
        <v>416</v>
      </c>
      <c r="J126" s="50">
        <v>416</v>
      </c>
      <c r="K126" s="50">
        <v>1</v>
      </c>
      <c r="L126" s="50">
        <f t="shared" si="0"/>
        <v>0</v>
      </c>
      <c r="M126" s="50">
        <f t="shared" si="1"/>
        <v>1</v>
      </c>
      <c r="N126" s="50">
        <f t="shared" si="2"/>
        <v>0</v>
      </c>
      <c r="O126" s="50">
        <v>0</v>
      </c>
      <c r="P126" s="50">
        <v>1</v>
      </c>
      <c r="Q126" s="50">
        <v>232.93969999999999</v>
      </c>
      <c r="R126" s="50">
        <v>49.927489999999999</v>
      </c>
      <c r="S126" s="50">
        <v>0</v>
      </c>
      <c r="T126" s="50">
        <v>1</v>
      </c>
      <c r="U126" s="50">
        <v>0</v>
      </c>
      <c r="V126" s="50">
        <v>0</v>
      </c>
      <c r="W126" s="50">
        <v>0</v>
      </c>
      <c r="X126" s="50">
        <v>0</v>
      </c>
      <c r="Y126" s="50">
        <v>0</v>
      </c>
      <c r="Z126" s="50">
        <v>0</v>
      </c>
      <c r="AA126" s="50">
        <v>0</v>
      </c>
      <c r="AB126" s="50">
        <v>0</v>
      </c>
      <c r="AC126" s="50">
        <v>0</v>
      </c>
      <c r="AD126" s="50">
        <v>0</v>
      </c>
      <c r="AE126" s="50">
        <v>0</v>
      </c>
      <c r="AF126" s="50">
        <v>0</v>
      </c>
      <c r="AG126" s="50">
        <v>0</v>
      </c>
      <c r="AH126" s="50">
        <v>0</v>
      </c>
      <c r="AI126" s="50">
        <v>0</v>
      </c>
      <c r="AJ126" s="50">
        <v>0</v>
      </c>
      <c r="AK126" s="50">
        <v>0</v>
      </c>
      <c r="AL126" s="50">
        <v>0</v>
      </c>
      <c r="AM126" s="50">
        <v>0</v>
      </c>
      <c r="AN126" s="50">
        <v>0</v>
      </c>
      <c r="AO126" s="50">
        <v>0</v>
      </c>
      <c r="AP126" s="50">
        <v>0</v>
      </c>
      <c r="AQ126" s="50">
        <v>0</v>
      </c>
      <c r="AR126" s="50">
        <v>0</v>
      </c>
      <c r="AS126" s="50">
        <v>0</v>
      </c>
      <c r="AT126" s="50">
        <v>0</v>
      </c>
      <c r="AU126" s="50">
        <v>0</v>
      </c>
      <c r="AV126" s="85">
        <v>1</v>
      </c>
      <c r="AW126" s="85">
        <v>1</v>
      </c>
      <c r="AX126" s="85">
        <v>1</v>
      </c>
      <c r="AY126" s="85">
        <v>1</v>
      </c>
      <c r="AZ126" s="85">
        <v>1</v>
      </c>
      <c r="BA126" s="85">
        <v>1</v>
      </c>
      <c r="BB126" s="86">
        <v>1</v>
      </c>
      <c r="BC126" s="86">
        <v>1</v>
      </c>
      <c r="BD126" s="86">
        <v>1</v>
      </c>
      <c r="BE126" s="87">
        <f t="shared" si="3"/>
        <v>1</v>
      </c>
      <c r="BF126" s="88">
        <v>0</v>
      </c>
      <c r="BG126" s="88">
        <v>0</v>
      </c>
      <c r="BH126" s="88">
        <v>0</v>
      </c>
      <c r="BI126" s="88">
        <v>0</v>
      </c>
      <c r="BJ126" s="88">
        <v>1</v>
      </c>
    </row>
    <row r="127" spans="1:62" ht="15">
      <c r="A127" s="81" t="s">
        <v>3119</v>
      </c>
      <c r="B127" s="50" t="s">
        <v>2200</v>
      </c>
      <c r="C127" s="82" t="s">
        <v>1676</v>
      </c>
      <c r="D127" s="83" t="s">
        <v>144</v>
      </c>
      <c r="E127" s="84" t="s">
        <v>224</v>
      </c>
      <c r="F127" s="84">
        <v>39809</v>
      </c>
      <c r="G127" s="50">
        <v>173056</v>
      </c>
      <c r="H127" s="50" t="s">
        <v>1824</v>
      </c>
      <c r="I127" s="50">
        <v>416</v>
      </c>
      <c r="J127" s="50">
        <v>416</v>
      </c>
      <c r="K127" s="50">
        <v>1</v>
      </c>
      <c r="L127" s="50">
        <f t="shared" si="0"/>
        <v>0</v>
      </c>
      <c r="M127" s="50">
        <f t="shared" si="1"/>
        <v>1</v>
      </c>
      <c r="N127" s="50">
        <f t="shared" si="2"/>
        <v>0</v>
      </c>
      <c r="O127" s="50">
        <v>0</v>
      </c>
      <c r="P127" s="50">
        <v>1</v>
      </c>
      <c r="Q127" s="50">
        <v>2255.3539999999998</v>
      </c>
      <c r="R127" s="50">
        <v>55.537289999999999</v>
      </c>
      <c r="S127" s="50">
        <v>0</v>
      </c>
      <c r="T127" s="50">
        <v>0</v>
      </c>
      <c r="U127" s="50">
        <v>1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1</v>
      </c>
      <c r="AF127" s="50">
        <v>0</v>
      </c>
      <c r="AG127" s="50">
        <v>0</v>
      </c>
      <c r="AH127" s="50">
        <v>0</v>
      </c>
      <c r="AI127" s="50">
        <v>0</v>
      </c>
      <c r="AJ127" s="50">
        <v>0</v>
      </c>
      <c r="AK127" s="50">
        <v>0</v>
      </c>
      <c r="AL127" s="50">
        <v>0</v>
      </c>
      <c r="AM127" s="50">
        <v>0</v>
      </c>
      <c r="AN127" s="50">
        <v>0</v>
      </c>
      <c r="AO127" s="50">
        <v>0</v>
      </c>
      <c r="AP127" s="50">
        <v>0</v>
      </c>
      <c r="AQ127" s="50">
        <v>0</v>
      </c>
      <c r="AR127" s="50">
        <v>0</v>
      </c>
      <c r="AS127" s="50">
        <v>0</v>
      </c>
      <c r="AT127" s="50">
        <v>0</v>
      </c>
      <c r="AU127" s="50">
        <v>0</v>
      </c>
      <c r="AV127" s="85">
        <v>2</v>
      </c>
      <c r="AW127" s="85">
        <v>2</v>
      </c>
      <c r="AX127" s="85">
        <v>1</v>
      </c>
      <c r="AY127" s="85">
        <v>11</v>
      </c>
      <c r="AZ127" s="85">
        <v>12</v>
      </c>
      <c r="BA127" s="85">
        <v>0</v>
      </c>
      <c r="BB127" s="86">
        <v>2</v>
      </c>
      <c r="BC127" s="86">
        <v>2</v>
      </c>
      <c r="BD127" s="86">
        <v>1</v>
      </c>
      <c r="BE127" s="87">
        <f t="shared" si="3"/>
        <v>1</v>
      </c>
      <c r="BF127" s="88">
        <v>0</v>
      </c>
      <c r="BG127" s="88">
        <v>0</v>
      </c>
      <c r="BH127" s="88">
        <v>0</v>
      </c>
      <c r="BI127" s="88">
        <v>0</v>
      </c>
      <c r="BJ127" s="88">
        <v>1</v>
      </c>
    </row>
    <row r="128" spans="1:62" ht="15">
      <c r="A128" s="81" t="s">
        <v>3120</v>
      </c>
      <c r="B128" s="50" t="s">
        <v>2734</v>
      </c>
      <c r="C128" s="82" t="s">
        <v>1768</v>
      </c>
      <c r="D128" s="83" t="s">
        <v>571</v>
      </c>
      <c r="E128" s="84" t="s">
        <v>615</v>
      </c>
      <c r="F128" s="84">
        <v>37617</v>
      </c>
      <c r="G128" s="50">
        <v>173056</v>
      </c>
      <c r="H128" s="50" t="s">
        <v>1824</v>
      </c>
      <c r="I128" s="50">
        <v>416</v>
      </c>
      <c r="J128" s="50">
        <v>416</v>
      </c>
      <c r="K128" s="50">
        <v>1</v>
      </c>
      <c r="L128" s="50">
        <f t="shared" si="0"/>
        <v>0</v>
      </c>
      <c r="M128" s="50">
        <f t="shared" si="1"/>
        <v>1</v>
      </c>
      <c r="N128" s="50">
        <f t="shared" si="2"/>
        <v>0</v>
      </c>
      <c r="O128" s="50">
        <v>0</v>
      </c>
      <c r="P128" s="50">
        <v>1</v>
      </c>
      <c r="Q128" s="50">
        <v>716.31809999999996</v>
      </c>
      <c r="R128" s="50">
        <v>55.765459999999997</v>
      </c>
      <c r="S128" s="50">
        <v>0</v>
      </c>
      <c r="T128" s="50">
        <v>0</v>
      </c>
      <c r="U128" s="50">
        <v>0</v>
      </c>
      <c r="V128" s="50">
        <v>0</v>
      </c>
      <c r="W128" s="50">
        <v>0</v>
      </c>
      <c r="X128" s="50">
        <v>0</v>
      </c>
      <c r="Y128" s="50">
        <v>1</v>
      </c>
      <c r="Z128" s="50">
        <v>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0</v>
      </c>
      <c r="AG128" s="50">
        <v>0</v>
      </c>
      <c r="AH128" s="50">
        <v>0</v>
      </c>
      <c r="AI128" s="50">
        <v>0</v>
      </c>
      <c r="AJ128" s="50">
        <v>0</v>
      </c>
      <c r="AK128" s="50">
        <v>0</v>
      </c>
      <c r="AL128" s="50">
        <v>0</v>
      </c>
      <c r="AM128" s="50">
        <v>0</v>
      </c>
      <c r="AN128" s="50">
        <v>0</v>
      </c>
      <c r="AO128" s="50">
        <v>0</v>
      </c>
      <c r="AP128" s="50">
        <v>0</v>
      </c>
      <c r="AQ128" s="50">
        <v>0</v>
      </c>
      <c r="AR128" s="50">
        <v>1</v>
      </c>
      <c r="AS128" s="50">
        <v>0</v>
      </c>
      <c r="AT128" s="50">
        <v>0</v>
      </c>
      <c r="AU128" s="50">
        <v>0</v>
      </c>
      <c r="AV128" s="85">
        <v>6</v>
      </c>
      <c r="AW128" s="85">
        <v>6</v>
      </c>
      <c r="AX128" s="85">
        <v>1</v>
      </c>
      <c r="AY128" s="85">
        <v>24</v>
      </c>
      <c r="AZ128" s="85">
        <v>27</v>
      </c>
      <c r="BA128" s="85">
        <v>0</v>
      </c>
      <c r="BB128" s="86">
        <v>6</v>
      </c>
      <c r="BC128" s="86">
        <v>6</v>
      </c>
      <c r="BD128" s="86">
        <v>1</v>
      </c>
      <c r="BE128" s="87">
        <f t="shared" si="3"/>
        <v>1</v>
      </c>
      <c r="BF128" s="88">
        <v>0</v>
      </c>
      <c r="BG128" s="88">
        <v>0</v>
      </c>
      <c r="BH128" s="88">
        <v>0</v>
      </c>
      <c r="BI128" s="88">
        <v>0</v>
      </c>
      <c r="BJ128" s="88">
        <v>1</v>
      </c>
    </row>
    <row r="129" spans="1:62" ht="15">
      <c r="A129" s="81" t="s">
        <v>3121</v>
      </c>
      <c r="B129" s="50" t="s">
        <v>2474</v>
      </c>
      <c r="C129" s="82" t="s">
        <v>1724</v>
      </c>
      <c r="D129" s="83" t="s">
        <v>464</v>
      </c>
      <c r="E129" s="84"/>
      <c r="F129" s="84">
        <v>40533</v>
      </c>
      <c r="G129" s="50">
        <v>173056</v>
      </c>
      <c r="H129" s="50" t="s">
        <v>1824</v>
      </c>
      <c r="I129" s="50">
        <v>416</v>
      </c>
      <c r="J129" s="50">
        <v>416</v>
      </c>
      <c r="K129" s="50">
        <v>1</v>
      </c>
      <c r="L129" s="50">
        <f t="shared" si="0"/>
        <v>0</v>
      </c>
      <c r="M129" s="50">
        <f t="shared" si="1"/>
        <v>1</v>
      </c>
      <c r="N129" s="50">
        <f t="shared" si="2"/>
        <v>0</v>
      </c>
      <c r="O129" s="50">
        <v>0</v>
      </c>
      <c r="P129" s="50">
        <v>1</v>
      </c>
      <c r="Q129" s="50">
        <v>2082.817</v>
      </c>
      <c r="R129" s="50">
        <v>61.372790000000002</v>
      </c>
      <c r="S129" s="50">
        <v>0</v>
      </c>
      <c r="T129" s="50">
        <v>0</v>
      </c>
      <c r="U129" s="50">
        <v>0</v>
      </c>
      <c r="V129" s="50">
        <v>0</v>
      </c>
      <c r="W129" s="50">
        <v>1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0">
        <v>0</v>
      </c>
      <c r="AH129" s="50">
        <v>0</v>
      </c>
      <c r="AI129" s="50">
        <v>0</v>
      </c>
      <c r="AJ129" s="50">
        <v>0</v>
      </c>
      <c r="AK129" s="50">
        <v>0</v>
      </c>
      <c r="AL129" s="50">
        <v>0</v>
      </c>
      <c r="AM129" s="50">
        <v>0</v>
      </c>
      <c r="AN129" s="50">
        <v>0</v>
      </c>
      <c r="AO129" s="50">
        <v>0</v>
      </c>
      <c r="AP129" s="50">
        <v>0</v>
      </c>
      <c r="AQ129" s="50">
        <v>0</v>
      </c>
      <c r="AR129" s="50">
        <v>0</v>
      </c>
      <c r="AS129" s="50">
        <v>0</v>
      </c>
      <c r="AT129" s="50">
        <v>0</v>
      </c>
      <c r="AU129" s="50">
        <v>0</v>
      </c>
      <c r="AV129" s="85">
        <v>4</v>
      </c>
      <c r="AW129" s="85">
        <v>4</v>
      </c>
      <c r="AX129" s="85">
        <v>1</v>
      </c>
      <c r="AY129" s="85">
        <v>4</v>
      </c>
      <c r="AZ129" s="85">
        <v>4</v>
      </c>
      <c r="BA129" s="85">
        <v>1</v>
      </c>
      <c r="BB129" s="86">
        <v>4</v>
      </c>
      <c r="BC129" s="86">
        <v>4</v>
      </c>
      <c r="BD129" s="86">
        <v>1</v>
      </c>
      <c r="BE129" s="87">
        <f t="shared" si="3"/>
        <v>1</v>
      </c>
      <c r="BF129" s="88">
        <v>0</v>
      </c>
      <c r="BG129" s="88">
        <v>0</v>
      </c>
      <c r="BH129" s="88">
        <v>0</v>
      </c>
      <c r="BI129" s="88">
        <v>0</v>
      </c>
      <c r="BJ129" s="88">
        <v>1</v>
      </c>
    </row>
    <row r="130" spans="1:62" ht="15">
      <c r="A130" s="81" t="s">
        <v>3122</v>
      </c>
      <c r="B130" s="50" t="s">
        <v>2735</v>
      </c>
      <c r="C130" s="82" t="s">
        <v>1590</v>
      </c>
      <c r="D130" s="83" t="s">
        <v>571</v>
      </c>
      <c r="E130" s="84" t="s">
        <v>615</v>
      </c>
      <c r="F130" s="84">
        <v>31662</v>
      </c>
      <c r="G130" s="50">
        <v>173056</v>
      </c>
      <c r="H130" s="50" t="s">
        <v>1824</v>
      </c>
      <c r="I130" s="50">
        <v>416</v>
      </c>
      <c r="J130" s="50">
        <v>416</v>
      </c>
      <c r="K130" s="50">
        <v>1</v>
      </c>
      <c r="L130" s="50">
        <f t="shared" si="0"/>
        <v>0</v>
      </c>
      <c r="M130" s="50">
        <f t="shared" si="1"/>
        <v>1</v>
      </c>
      <c r="N130" s="50">
        <f t="shared" si="2"/>
        <v>0</v>
      </c>
      <c r="O130" s="50">
        <v>0</v>
      </c>
      <c r="P130" s="50">
        <v>1</v>
      </c>
      <c r="Q130" s="50">
        <v>1097.8330000000001</v>
      </c>
      <c r="R130" s="50">
        <v>81.750159999999994</v>
      </c>
      <c r="S130" s="50">
        <v>0</v>
      </c>
      <c r="T130" s="50">
        <v>0</v>
      </c>
      <c r="U130" s="50">
        <v>0</v>
      </c>
      <c r="V130" s="50">
        <v>0</v>
      </c>
      <c r="W130" s="50">
        <v>0</v>
      </c>
      <c r="X130" s="50">
        <v>0</v>
      </c>
      <c r="Y130" s="50">
        <v>1</v>
      </c>
      <c r="Z130" s="50">
        <v>0</v>
      </c>
      <c r="AA130" s="50">
        <v>0</v>
      </c>
      <c r="AB130" s="50">
        <v>0</v>
      </c>
      <c r="AC130" s="50">
        <v>0</v>
      </c>
      <c r="AD130" s="50">
        <v>0</v>
      </c>
      <c r="AE130" s="50">
        <v>0</v>
      </c>
      <c r="AF130" s="50">
        <v>0</v>
      </c>
      <c r="AG130" s="50">
        <v>0</v>
      </c>
      <c r="AH130" s="50">
        <v>0</v>
      </c>
      <c r="AI130" s="50">
        <v>0</v>
      </c>
      <c r="AJ130" s="50">
        <v>0</v>
      </c>
      <c r="AK130" s="50">
        <v>0</v>
      </c>
      <c r="AL130" s="50">
        <v>0</v>
      </c>
      <c r="AM130" s="50">
        <v>0</v>
      </c>
      <c r="AN130" s="50">
        <v>0</v>
      </c>
      <c r="AO130" s="50">
        <v>0</v>
      </c>
      <c r="AP130" s="50">
        <v>0</v>
      </c>
      <c r="AQ130" s="50">
        <v>0</v>
      </c>
      <c r="AR130" s="50">
        <v>1</v>
      </c>
      <c r="AS130" s="50">
        <v>0</v>
      </c>
      <c r="AT130" s="50">
        <v>0</v>
      </c>
      <c r="AU130" s="50">
        <v>0</v>
      </c>
      <c r="AV130" s="85">
        <v>6</v>
      </c>
      <c r="AW130" s="85">
        <v>6</v>
      </c>
      <c r="AX130" s="85">
        <v>1</v>
      </c>
      <c r="AY130" s="85">
        <v>24</v>
      </c>
      <c r="AZ130" s="85">
        <v>24</v>
      </c>
      <c r="BA130" s="85">
        <v>1</v>
      </c>
      <c r="BB130" s="86">
        <v>6</v>
      </c>
      <c r="BC130" s="86">
        <v>6</v>
      </c>
      <c r="BD130" s="86">
        <v>1</v>
      </c>
      <c r="BE130" s="87">
        <f t="shared" si="3"/>
        <v>1</v>
      </c>
      <c r="BF130" s="88">
        <v>0</v>
      </c>
      <c r="BG130" s="88">
        <v>0</v>
      </c>
      <c r="BH130" s="88">
        <v>0</v>
      </c>
      <c r="BI130" s="88">
        <v>0</v>
      </c>
      <c r="BJ130" s="88">
        <v>1</v>
      </c>
    </row>
    <row r="131" spans="1:62" ht="15">
      <c r="A131" s="81" t="s">
        <v>3123</v>
      </c>
      <c r="B131" s="50" t="s">
        <v>2104</v>
      </c>
      <c r="C131" s="82" t="s">
        <v>1677</v>
      </c>
      <c r="D131" s="83" t="s">
        <v>144</v>
      </c>
      <c r="E131" s="84" t="s">
        <v>145</v>
      </c>
      <c r="F131" s="84">
        <v>26505</v>
      </c>
      <c r="G131" s="50">
        <v>173056</v>
      </c>
      <c r="H131" s="50" t="s">
        <v>1824</v>
      </c>
      <c r="I131" s="50">
        <v>416</v>
      </c>
      <c r="J131" s="50">
        <v>416</v>
      </c>
      <c r="K131" s="50">
        <v>1</v>
      </c>
      <c r="L131" s="50">
        <f t="shared" si="0"/>
        <v>0</v>
      </c>
      <c r="M131" s="50">
        <f t="shared" si="1"/>
        <v>1</v>
      </c>
      <c r="N131" s="50">
        <f t="shared" si="2"/>
        <v>0</v>
      </c>
      <c r="O131" s="50">
        <v>0</v>
      </c>
      <c r="P131" s="50">
        <v>1</v>
      </c>
      <c r="Q131" s="50">
        <v>968.62609999999995</v>
      </c>
      <c r="R131" s="50">
        <v>81.136189999999999</v>
      </c>
      <c r="S131" s="50">
        <v>0</v>
      </c>
      <c r="T131" s="50">
        <v>0</v>
      </c>
      <c r="U131" s="50">
        <v>1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1</v>
      </c>
      <c r="AE131" s="50">
        <v>0</v>
      </c>
      <c r="AF131" s="50">
        <v>0</v>
      </c>
      <c r="AG131" s="50">
        <v>0</v>
      </c>
      <c r="AH131" s="50">
        <v>0</v>
      </c>
      <c r="AI131" s="50">
        <v>0</v>
      </c>
      <c r="AJ131" s="50">
        <v>0</v>
      </c>
      <c r="AK131" s="50">
        <v>0</v>
      </c>
      <c r="AL131" s="50">
        <v>0</v>
      </c>
      <c r="AM131" s="50">
        <v>0</v>
      </c>
      <c r="AN131" s="50">
        <v>0</v>
      </c>
      <c r="AO131" s="50">
        <v>0</v>
      </c>
      <c r="AP131" s="50">
        <v>0</v>
      </c>
      <c r="AQ131" s="50">
        <v>0</v>
      </c>
      <c r="AR131" s="50">
        <v>0</v>
      </c>
      <c r="AS131" s="50">
        <v>0</v>
      </c>
      <c r="AT131" s="50">
        <v>0</v>
      </c>
      <c r="AU131" s="50">
        <v>0</v>
      </c>
      <c r="AV131" s="85">
        <v>2</v>
      </c>
      <c r="AW131" s="85">
        <v>2</v>
      </c>
      <c r="AX131" s="85">
        <v>1</v>
      </c>
      <c r="AY131" s="85">
        <v>12</v>
      </c>
      <c r="AZ131" s="85">
        <v>11</v>
      </c>
      <c r="BA131" s="85">
        <v>0</v>
      </c>
      <c r="BB131" s="86">
        <v>2</v>
      </c>
      <c r="BC131" s="86">
        <v>2</v>
      </c>
      <c r="BD131" s="86">
        <v>1</v>
      </c>
      <c r="BE131" s="87">
        <f t="shared" si="3"/>
        <v>1</v>
      </c>
      <c r="BF131" s="88">
        <v>0</v>
      </c>
      <c r="BG131" s="88">
        <v>0</v>
      </c>
      <c r="BH131" s="88">
        <v>0</v>
      </c>
      <c r="BI131" s="88">
        <v>0</v>
      </c>
      <c r="BJ131" s="88">
        <v>1</v>
      </c>
    </row>
    <row r="132" spans="1:62" ht="15">
      <c r="A132" s="81" t="s">
        <v>3124</v>
      </c>
      <c r="B132" s="50" t="s">
        <v>2361</v>
      </c>
      <c r="C132" s="82" t="s">
        <v>1702</v>
      </c>
      <c r="D132" s="83" t="s">
        <v>308</v>
      </c>
      <c r="E132" s="84" t="s">
        <v>336</v>
      </c>
      <c r="F132" s="84">
        <v>33172</v>
      </c>
      <c r="G132" s="50">
        <v>173056</v>
      </c>
      <c r="H132" s="50" t="s">
        <v>1824</v>
      </c>
      <c r="I132" s="50">
        <v>416</v>
      </c>
      <c r="J132" s="50">
        <v>416</v>
      </c>
      <c r="K132" s="50">
        <v>1</v>
      </c>
      <c r="L132" s="50">
        <f t="shared" si="0"/>
        <v>0</v>
      </c>
      <c r="M132" s="50">
        <f t="shared" si="1"/>
        <v>1</v>
      </c>
      <c r="N132" s="50">
        <f t="shared" si="2"/>
        <v>0</v>
      </c>
      <c r="O132" s="50">
        <v>0</v>
      </c>
      <c r="P132" s="50">
        <v>1</v>
      </c>
      <c r="Q132" s="50">
        <v>885.54240000000004</v>
      </c>
      <c r="R132" s="50">
        <v>59.633980000000001</v>
      </c>
      <c r="S132" s="50">
        <v>0</v>
      </c>
      <c r="T132" s="50">
        <v>0</v>
      </c>
      <c r="U132" s="50">
        <v>0</v>
      </c>
      <c r="V132" s="50">
        <v>1</v>
      </c>
      <c r="W132" s="50">
        <v>0</v>
      </c>
      <c r="X132" s="50">
        <v>0</v>
      </c>
      <c r="Y132" s="50">
        <v>0</v>
      </c>
      <c r="Z132" s="50">
        <v>0</v>
      </c>
      <c r="AA132" s="50">
        <v>0</v>
      </c>
      <c r="AB132" s="50">
        <v>0</v>
      </c>
      <c r="AC132" s="50">
        <v>0</v>
      </c>
      <c r="AD132" s="50">
        <v>0</v>
      </c>
      <c r="AE132" s="50">
        <v>0</v>
      </c>
      <c r="AF132" s="50">
        <v>0</v>
      </c>
      <c r="AG132" s="50">
        <v>0</v>
      </c>
      <c r="AH132" s="50">
        <v>0</v>
      </c>
      <c r="AI132" s="50">
        <v>1</v>
      </c>
      <c r="AJ132" s="50">
        <v>0</v>
      </c>
      <c r="AK132" s="50">
        <v>0</v>
      </c>
      <c r="AL132" s="50">
        <v>0</v>
      </c>
      <c r="AM132" s="50">
        <v>0</v>
      </c>
      <c r="AN132" s="50">
        <v>0</v>
      </c>
      <c r="AO132" s="50">
        <v>0</v>
      </c>
      <c r="AP132" s="50">
        <v>0</v>
      </c>
      <c r="AQ132" s="50">
        <v>0</v>
      </c>
      <c r="AR132" s="50">
        <v>0</v>
      </c>
      <c r="AS132" s="50">
        <v>0</v>
      </c>
      <c r="AT132" s="50">
        <v>0</v>
      </c>
      <c r="AU132" s="50">
        <v>0</v>
      </c>
      <c r="AV132" s="85">
        <v>3</v>
      </c>
      <c r="AW132" s="85">
        <v>3</v>
      </c>
      <c r="AX132" s="85">
        <v>1</v>
      </c>
      <c r="AY132" s="85">
        <v>15</v>
      </c>
      <c r="AZ132" s="85">
        <v>15</v>
      </c>
      <c r="BA132" s="85">
        <v>1</v>
      </c>
      <c r="BB132" s="86">
        <v>3</v>
      </c>
      <c r="BC132" s="86">
        <v>3</v>
      </c>
      <c r="BD132" s="86">
        <v>1</v>
      </c>
      <c r="BE132" s="87">
        <f t="shared" si="3"/>
        <v>1</v>
      </c>
      <c r="BF132" s="88">
        <v>0</v>
      </c>
      <c r="BG132" s="88">
        <v>0</v>
      </c>
      <c r="BH132" s="88">
        <v>0</v>
      </c>
      <c r="BI132" s="88">
        <v>0</v>
      </c>
      <c r="BJ132" s="88">
        <v>1</v>
      </c>
    </row>
    <row r="133" spans="1:62" ht="15">
      <c r="A133" s="81" t="s">
        <v>3125</v>
      </c>
      <c r="B133" s="50" t="s">
        <v>2736</v>
      </c>
      <c r="C133" s="82" t="s">
        <v>1769</v>
      </c>
      <c r="D133" s="83" t="s">
        <v>571</v>
      </c>
      <c r="E133" s="84" t="s">
        <v>615</v>
      </c>
      <c r="F133" s="84">
        <v>32573</v>
      </c>
      <c r="G133" s="50">
        <v>173056</v>
      </c>
      <c r="H133" s="50" t="s">
        <v>1824</v>
      </c>
      <c r="I133" s="50">
        <v>416</v>
      </c>
      <c r="J133" s="50">
        <v>416</v>
      </c>
      <c r="K133" s="50">
        <v>1</v>
      </c>
      <c r="L133" s="50">
        <f t="shared" si="0"/>
        <v>0</v>
      </c>
      <c r="M133" s="50">
        <f t="shared" si="1"/>
        <v>1</v>
      </c>
      <c r="N133" s="50">
        <f t="shared" si="2"/>
        <v>0</v>
      </c>
      <c r="O133" s="50">
        <v>0</v>
      </c>
      <c r="P133" s="50">
        <v>1</v>
      </c>
      <c r="Q133" s="50">
        <v>686.98310000000004</v>
      </c>
      <c r="R133" s="50">
        <v>38.992170000000002</v>
      </c>
      <c r="S133" s="50">
        <v>0</v>
      </c>
      <c r="T133" s="50">
        <v>0</v>
      </c>
      <c r="U133" s="50">
        <v>0</v>
      </c>
      <c r="V133" s="50">
        <v>0</v>
      </c>
      <c r="W133" s="50">
        <v>0</v>
      </c>
      <c r="X133" s="50">
        <v>0</v>
      </c>
      <c r="Y133" s="50">
        <v>1</v>
      </c>
      <c r="Z133" s="50">
        <v>0</v>
      </c>
      <c r="AA133" s="50">
        <v>0</v>
      </c>
      <c r="AB133" s="50">
        <v>0</v>
      </c>
      <c r="AC133" s="50">
        <v>0</v>
      </c>
      <c r="AD133" s="50">
        <v>0</v>
      </c>
      <c r="AE133" s="50">
        <v>0</v>
      </c>
      <c r="AF133" s="50">
        <v>0</v>
      </c>
      <c r="AG133" s="50">
        <v>0</v>
      </c>
      <c r="AH133" s="50">
        <v>0</v>
      </c>
      <c r="AI133" s="50">
        <v>0</v>
      </c>
      <c r="AJ133" s="50">
        <v>0</v>
      </c>
      <c r="AK133" s="50">
        <v>0</v>
      </c>
      <c r="AL133" s="50">
        <v>0</v>
      </c>
      <c r="AM133" s="50">
        <v>0</v>
      </c>
      <c r="AN133" s="50">
        <v>0</v>
      </c>
      <c r="AO133" s="50">
        <v>0</v>
      </c>
      <c r="AP133" s="50">
        <v>0</v>
      </c>
      <c r="AQ133" s="50">
        <v>0</v>
      </c>
      <c r="AR133" s="50">
        <v>1</v>
      </c>
      <c r="AS133" s="50">
        <v>0</v>
      </c>
      <c r="AT133" s="50">
        <v>0</v>
      </c>
      <c r="AU133" s="50">
        <v>0</v>
      </c>
      <c r="AV133" s="85">
        <v>6</v>
      </c>
      <c r="AW133" s="85">
        <v>6</v>
      </c>
      <c r="AX133" s="85">
        <v>1</v>
      </c>
      <c r="AY133" s="85">
        <v>24</v>
      </c>
      <c r="AZ133" s="85">
        <v>26</v>
      </c>
      <c r="BA133" s="85">
        <v>0</v>
      </c>
      <c r="BB133" s="86">
        <v>6</v>
      </c>
      <c r="BC133" s="86">
        <v>6</v>
      </c>
      <c r="BD133" s="86">
        <v>1</v>
      </c>
      <c r="BE133" s="87">
        <f t="shared" si="3"/>
        <v>1</v>
      </c>
      <c r="BF133" s="88">
        <v>0</v>
      </c>
      <c r="BG133" s="88">
        <v>0</v>
      </c>
      <c r="BH133" s="88">
        <v>0</v>
      </c>
      <c r="BI133" s="88">
        <v>0</v>
      </c>
      <c r="BJ133" s="88">
        <v>1</v>
      </c>
    </row>
    <row r="134" spans="1:62" ht="15">
      <c r="A134" s="81" t="s">
        <v>3126</v>
      </c>
      <c r="B134" s="50" t="s">
        <v>2737</v>
      </c>
      <c r="C134" s="82" t="s">
        <v>1591</v>
      </c>
      <c r="D134" s="83" t="s">
        <v>571</v>
      </c>
      <c r="E134" s="84" t="s">
        <v>615</v>
      </c>
      <c r="F134" s="84">
        <v>36479</v>
      </c>
      <c r="G134" s="50">
        <v>173056</v>
      </c>
      <c r="H134" s="50" t="s">
        <v>1824</v>
      </c>
      <c r="I134" s="50">
        <v>416</v>
      </c>
      <c r="J134" s="50">
        <v>416</v>
      </c>
      <c r="K134" s="50">
        <v>1</v>
      </c>
      <c r="L134" s="50">
        <f t="shared" si="0"/>
        <v>0</v>
      </c>
      <c r="M134" s="50">
        <f t="shared" si="1"/>
        <v>1</v>
      </c>
      <c r="N134" s="50">
        <f t="shared" si="2"/>
        <v>0</v>
      </c>
      <c r="O134" s="50">
        <v>0</v>
      </c>
      <c r="P134" s="50">
        <v>1</v>
      </c>
      <c r="Q134" s="50">
        <v>1271.8389999999999</v>
      </c>
      <c r="R134" s="50">
        <v>44.891489999999997</v>
      </c>
      <c r="S134" s="50">
        <v>0</v>
      </c>
      <c r="T134" s="50">
        <v>0</v>
      </c>
      <c r="U134" s="50">
        <v>0</v>
      </c>
      <c r="V134" s="50">
        <v>0</v>
      </c>
      <c r="W134" s="50">
        <v>0</v>
      </c>
      <c r="X134" s="50">
        <v>0</v>
      </c>
      <c r="Y134" s="50">
        <v>1</v>
      </c>
      <c r="Z134" s="50">
        <v>0</v>
      </c>
      <c r="AA134" s="50">
        <v>0</v>
      </c>
      <c r="AB134" s="50">
        <v>0</v>
      </c>
      <c r="AC134" s="50">
        <v>0</v>
      </c>
      <c r="AD134" s="50">
        <v>0</v>
      </c>
      <c r="AE134" s="50">
        <v>0</v>
      </c>
      <c r="AF134" s="50">
        <v>0</v>
      </c>
      <c r="AG134" s="50">
        <v>0</v>
      </c>
      <c r="AH134" s="50">
        <v>0</v>
      </c>
      <c r="AI134" s="50">
        <v>0</v>
      </c>
      <c r="AJ134" s="50">
        <v>0</v>
      </c>
      <c r="AK134" s="50">
        <v>0</v>
      </c>
      <c r="AL134" s="50">
        <v>0</v>
      </c>
      <c r="AM134" s="50">
        <v>0</v>
      </c>
      <c r="AN134" s="50">
        <v>0</v>
      </c>
      <c r="AO134" s="50">
        <v>0</v>
      </c>
      <c r="AP134" s="50">
        <v>0</v>
      </c>
      <c r="AQ134" s="50">
        <v>0</v>
      </c>
      <c r="AR134" s="50">
        <v>1</v>
      </c>
      <c r="AS134" s="50">
        <v>0</v>
      </c>
      <c r="AT134" s="50">
        <v>0</v>
      </c>
      <c r="AU134" s="50">
        <v>0</v>
      </c>
      <c r="AV134" s="85">
        <v>6</v>
      </c>
      <c r="AW134" s="85">
        <v>6</v>
      </c>
      <c r="AX134" s="85">
        <v>1</v>
      </c>
      <c r="AY134" s="85">
        <v>24</v>
      </c>
      <c r="AZ134" s="85">
        <v>24</v>
      </c>
      <c r="BA134" s="85">
        <v>1</v>
      </c>
      <c r="BB134" s="86">
        <v>6</v>
      </c>
      <c r="BC134" s="86">
        <v>6</v>
      </c>
      <c r="BD134" s="86">
        <v>1</v>
      </c>
      <c r="BE134" s="87">
        <f t="shared" si="3"/>
        <v>1</v>
      </c>
      <c r="BF134" s="88">
        <v>0</v>
      </c>
      <c r="BG134" s="88">
        <v>0</v>
      </c>
      <c r="BH134" s="88">
        <v>0</v>
      </c>
      <c r="BI134" s="88">
        <v>0</v>
      </c>
      <c r="BJ134" s="88">
        <v>1</v>
      </c>
    </row>
    <row r="135" spans="1:62" ht="15">
      <c r="A135" s="81" t="s">
        <v>3127</v>
      </c>
      <c r="B135" s="50" t="s">
        <v>2203</v>
      </c>
      <c r="C135" s="82" t="s">
        <v>1678</v>
      </c>
      <c r="D135" s="83" t="s">
        <v>144</v>
      </c>
      <c r="E135" s="84" t="s">
        <v>224</v>
      </c>
      <c r="F135" s="84">
        <v>24491</v>
      </c>
      <c r="G135" s="50">
        <v>173056</v>
      </c>
      <c r="H135" s="50" t="s">
        <v>1824</v>
      </c>
      <c r="I135" s="50">
        <v>416</v>
      </c>
      <c r="J135" s="50">
        <v>416</v>
      </c>
      <c r="K135" s="50">
        <v>2</v>
      </c>
      <c r="L135" s="50">
        <f t="shared" si="0"/>
        <v>1</v>
      </c>
      <c r="M135" s="50">
        <f t="shared" si="1"/>
        <v>0</v>
      </c>
      <c r="N135" s="50">
        <f t="shared" si="2"/>
        <v>0</v>
      </c>
      <c r="O135" s="50">
        <v>0</v>
      </c>
      <c r="P135" s="50">
        <v>1</v>
      </c>
      <c r="Q135" s="50">
        <v>736.60170000000005</v>
      </c>
      <c r="R135" s="50">
        <v>48.232610000000001</v>
      </c>
      <c r="S135" s="50">
        <v>0</v>
      </c>
      <c r="T135" s="50">
        <v>0</v>
      </c>
      <c r="U135" s="50">
        <v>1</v>
      </c>
      <c r="V135" s="50">
        <v>0</v>
      </c>
      <c r="W135" s="50">
        <v>0</v>
      </c>
      <c r="X135" s="50">
        <v>0</v>
      </c>
      <c r="Y135" s="50">
        <v>0</v>
      </c>
      <c r="Z135" s="50">
        <v>0</v>
      </c>
      <c r="AA135" s="50">
        <v>0</v>
      </c>
      <c r="AB135" s="50">
        <v>0</v>
      </c>
      <c r="AC135" s="50">
        <v>0</v>
      </c>
      <c r="AD135" s="50">
        <v>0</v>
      </c>
      <c r="AE135" s="50">
        <v>1</v>
      </c>
      <c r="AF135" s="50">
        <v>0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50">
        <v>0</v>
      </c>
      <c r="AU135" s="50">
        <v>0</v>
      </c>
      <c r="AV135" s="85">
        <v>2</v>
      </c>
      <c r="AW135" s="85">
        <v>2</v>
      </c>
      <c r="AX135" s="85">
        <v>1</v>
      </c>
      <c r="AY135" s="85">
        <v>12</v>
      </c>
      <c r="AZ135" s="85">
        <v>12</v>
      </c>
      <c r="BA135" s="85">
        <v>1</v>
      </c>
      <c r="BB135" s="86">
        <v>2</v>
      </c>
      <c r="BC135" s="86">
        <v>2</v>
      </c>
      <c r="BD135" s="86">
        <v>1</v>
      </c>
      <c r="BE135" s="87">
        <f t="shared" si="3"/>
        <v>1</v>
      </c>
      <c r="BF135" s="88">
        <v>0</v>
      </c>
      <c r="BG135" s="88">
        <v>0</v>
      </c>
      <c r="BH135" s="88">
        <v>0</v>
      </c>
      <c r="BI135" s="88">
        <v>0</v>
      </c>
      <c r="BJ135" s="88">
        <v>1</v>
      </c>
    </row>
    <row r="136" spans="1:62" ht="15">
      <c r="A136" s="81" t="s">
        <v>3128</v>
      </c>
      <c r="B136" s="50" t="s">
        <v>2503</v>
      </c>
      <c r="C136" s="82" t="s">
        <v>1586</v>
      </c>
      <c r="D136" s="83" t="s">
        <v>1003</v>
      </c>
      <c r="E136" s="84" t="s">
        <v>42</v>
      </c>
      <c r="F136" s="84">
        <v>3445</v>
      </c>
      <c r="G136" s="50">
        <v>13440</v>
      </c>
      <c r="H136" s="50" t="s">
        <v>1824</v>
      </c>
      <c r="I136" s="50">
        <v>96</v>
      </c>
      <c r="J136" s="50">
        <v>140</v>
      </c>
      <c r="K136" s="50">
        <v>0</v>
      </c>
      <c r="L136" s="50">
        <f t="shared" si="0"/>
        <v>0</v>
      </c>
      <c r="M136" s="50">
        <f t="shared" si="1"/>
        <v>0</v>
      </c>
      <c r="N136" s="50">
        <f t="shared" si="2"/>
        <v>1</v>
      </c>
      <c r="O136" s="50">
        <v>0</v>
      </c>
      <c r="P136" s="50">
        <v>0.68571428599999995</v>
      </c>
      <c r="Q136" s="50">
        <v>2569.9450000000002</v>
      </c>
      <c r="R136" s="50">
        <v>66.169520000000006</v>
      </c>
      <c r="S136" s="50">
        <v>0</v>
      </c>
      <c r="T136" s="50">
        <v>0</v>
      </c>
      <c r="U136" s="50">
        <v>0</v>
      </c>
      <c r="V136" s="50">
        <v>0</v>
      </c>
      <c r="W136" s="50">
        <v>0</v>
      </c>
      <c r="X136" s="50">
        <v>1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0</v>
      </c>
      <c r="AF136" s="50">
        <v>0</v>
      </c>
      <c r="AG136" s="50">
        <v>0</v>
      </c>
      <c r="AH136" s="50">
        <v>0</v>
      </c>
      <c r="AI136" s="50">
        <v>0</v>
      </c>
      <c r="AJ136" s="50">
        <v>0</v>
      </c>
      <c r="AK136" s="50">
        <v>0</v>
      </c>
      <c r="AL136" s="50">
        <v>1</v>
      </c>
      <c r="AM136" s="50">
        <v>0</v>
      </c>
      <c r="AN136" s="50">
        <v>0</v>
      </c>
      <c r="AO136" s="50">
        <v>0</v>
      </c>
      <c r="AP136" s="50">
        <v>0</v>
      </c>
      <c r="AQ136" s="50">
        <v>0</v>
      </c>
      <c r="AR136" s="50">
        <v>0</v>
      </c>
      <c r="AS136" s="50">
        <v>0</v>
      </c>
      <c r="AT136" s="50">
        <v>0</v>
      </c>
      <c r="AU136" s="50">
        <v>0</v>
      </c>
      <c r="AV136" s="85">
        <v>5</v>
      </c>
      <c r="AW136" s="85">
        <v>4</v>
      </c>
      <c r="AX136" s="85">
        <v>0</v>
      </c>
      <c r="AY136" s="85">
        <v>19</v>
      </c>
      <c r="AZ136" s="85">
        <v>4</v>
      </c>
      <c r="BA136" s="85">
        <v>0</v>
      </c>
      <c r="BB136" s="86">
        <v>5</v>
      </c>
      <c r="BC136" s="86">
        <v>6</v>
      </c>
      <c r="BD136" s="86">
        <v>0</v>
      </c>
      <c r="BE136" s="87">
        <f t="shared" si="3"/>
        <v>0</v>
      </c>
      <c r="BF136" s="88">
        <v>0</v>
      </c>
      <c r="BG136" s="88">
        <v>0</v>
      </c>
      <c r="BH136" s="88">
        <v>0</v>
      </c>
      <c r="BI136" s="88">
        <v>0</v>
      </c>
      <c r="BJ136" s="88">
        <v>0</v>
      </c>
    </row>
    <row r="137" spans="1:62" ht="15">
      <c r="A137" s="81" t="s">
        <v>3129</v>
      </c>
      <c r="B137" s="50" t="s">
        <v>2504</v>
      </c>
      <c r="C137" s="82" t="s">
        <v>1587</v>
      </c>
      <c r="D137" s="83" t="s">
        <v>1003</v>
      </c>
      <c r="E137" s="84" t="s">
        <v>42</v>
      </c>
      <c r="F137" s="84">
        <v>41646</v>
      </c>
      <c r="G137" s="50">
        <v>273280</v>
      </c>
      <c r="H137" s="50" t="s">
        <v>1824</v>
      </c>
      <c r="I137" s="50">
        <v>427</v>
      </c>
      <c r="J137" s="50">
        <v>640</v>
      </c>
      <c r="K137" s="50">
        <v>2</v>
      </c>
      <c r="L137" s="50">
        <f t="shared" si="0"/>
        <v>1</v>
      </c>
      <c r="M137" s="50">
        <f t="shared" si="1"/>
        <v>0</v>
      </c>
      <c r="N137" s="50">
        <f t="shared" si="2"/>
        <v>0</v>
      </c>
      <c r="O137" s="50">
        <v>0</v>
      </c>
      <c r="P137" s="50">
        <v>0.66718750000000004</v>
      </c>
      <c r="Q137" s="50">
        <v>977.06129999999996</v>
      </c>
      <c r="R137" s="50">
        <v>85.118949999999998</v>
      </c>
      <c r="S137" s="50">
        <v>0</v>
      </c>
      <c r="T137" s="50">
        <v>0</v>
      </c>
      <c r="U137" s="50">
        <v>0</v>
      </c>
      <c r="V137" s="50">
        <v>0</v>
      </c>
      <c r="W137" s="50">
        <v>0</v>
      </c>
      <c r="X137" s="50">
        <v>1</v>
      </c>
      <c r="Y137" s="50">
        <v>0</v>
      </c>
      <c r="Z137" s="50">
        <v>0</v>
      </c>
      <c r="AA137" s="50">
        <v>0</v>
      </c>
      <c r="AB137" s="50">
        <v>0</v>
      </c>
      <c r="AC137" s="50">
        <v>0</v>
      </c>
      <c r="AD137" s="50">
        <v>0</v>
      </c>
      <c r="AE137" s="50">
        <v>0</v>
      </c>
      <c r="AF137" s="50">
        <v>0</v>
      </c>
      <c r="AG137" s="50">
        <v>0</v>
      </c>
      <c r="AH137" s="50">
        <v>0</v>
      </c>
      <c r="AI137" s="50">
        <v>0</v>
      </c>
      <c r="AJ137" s="50">
        <v>0</v>
      </c>
      <c r="AK137" s="50">
        <v>0</v>
      </c>
      <c r="AL137" s="50">
        <v>1</v>
      </c>
      <c r="AM137" s="50">
        <v>0</v>
      </c>
      <c r="AN137" s="50">
        <v>0</v>
      </c>
      <c r="AO137" s="50">
        <v>0</v>
      </c>
      <c r="AP137" s="50">
        <v>0</v>
      </c>
      <c r="AQ137" s="50">
        <v>0</v>
      </c>
      <c r="AR137" s="50">
        <v>0</v>
      </c>
      <c r="AS137" s="50">
        <v>0</v>
      </c>
      <c r="AT137" s="50">
        <v>0</v>
      </c>
      <c r="AU137" s="50">
        <v>0</v>
      </c>
      <c r="AV137" s="85">
        <v>5</v>
      </c>
      <c r="AW137" s="85">
        <v>0</v>
      </c>
      <c r="AX137" s="85">
        <v>0</v>
      </c>
      <c r="AY137" s="85">
        <v>19</v>
      </c>
      <c r="AZ137" s="85">
        <v>7</v>
      </c>
      <c r="BA137" s="85">
        <v>0</v>
      </c>
      <c r="BB137" s="86">
        <v>5</v>
      </c>
      <c r="BC137" s="86">
        <v>5</v>
      </c>
      <c r="BD137" s="86">
        <v>1</v>
      </c>
      <c r="BE137" s="87">
        <f t="shared" si="3"/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</row>
    <row r="138" spans="1:62" ht="15">
      <c r="A138" s="81" t="s">
        <v>3130</v>
      </c>
      <c r="B138" s="50" t="s">
        <v>2505</v>
      </c>
      <c r="C138" s="82" t="s">
        <v>1735</v>
      </c>
      <c r="D138" s="83" t="s">
        <v>1003</v>
      </c>
      <c r="E138" s="84" t="s">
        <v>42</v>
      </c>
      <c r="F138" s="84">
        <v>57453</v>
      </c>
      <c r="G138" s="50">
        <v>273280</v>
      </c>
      <c r="H138" s="50" t="s">
        <v>1824</v>
      </c>
      <c r="I138" s="50">
        <v>427</v>
      </c>
      <c r="J138" s="50">
        <v>640</v>
      </c>
      <c r="K138" s="50">
        <v>2</v>
      </c>
      <c r="L138" s="50">
        <f t="shared" si="0"/>
        <v>1</v>
      </c>
      <c r="M138" s="50">
        <f t="shared" si="1"/>
        <v>0</v>
      </c>
      <c r="N138" s="50">
        <f t="shared" si="2"/>
        <v>0</v>
      </c>
      <c r="O138" s="50">
        <v>0</v>
      </c>
      <c r="P138" s="50">
        <v>0.66718750000000004</v>
      </c>
      <c r="Q138" s="50">
        <v>1390.192</v>
      </c>
      <c r="R138" s="50">
        <v>79.144229999999993</v>
      </c>
      <c r="S138" s="50">
        <v>0</v>
      </c>
      <c r="T138" s="50">
        <v>0</v>
      </c>
      <c r="U138" s="50">
        <v>0</v>
      </c>
      <c r="V138" s="50">
        <v>0</v>
      </c>
      <c r="W138" s="50">
        <v>0</v>
      </c>
      <c r="X138" s="50">
        <v>1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1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50">
        <v>0</v>
      </c>
      <c r="AU138" s="50">
        <v>0</v>
      </c>
      <c r="AV138" s="85">
        <v>5</v>
      </c>
      <c r="AW138" s="85">
        <v>5</v>
      </c>
      <c r="AX138" s="85">
        <v>1</v>
      </c>
      <c r="AY138" s="85">
        <v>19</v>
      </c>
      <c r="AZ138" s="85">
        <v>19</v>
      </c>
      <c r="BA138" s="85">
        <v>1</v>
      </c>
      <c r="BB138" s="86">
        <v>5</v>
      </c>
      <c r="BC138" s="86">
        <v>5</v>
      </c>
      <c r="BD138" s="86">
        <v>1</v>
      </c>
      <c r="BE138" s="87">
        <f t="shared" si="3"/>
        <v>1</v>
      </c>
      <c r="BF138" s="88">
        <v>0</v>
      </c>
      <c r="BG138" s="88">
        <v>0</v>
      </c>
      <c r="BH138" s="88">
        <v>0</v>
      </c>
      <c r="BI138" s="88">
        <v>0</v>
      </c>
      <c r="BJ138" s="88">
        <v>0</v>
      </c>
    </row>
    <row r="139" spans="1:62" ht="15">
      <c r="A139" s="81" t="s">
        <v>3131</v>
      </c>
      <c r="B139" s="50" t="s">
        <v>2506</v>
      </c>
      <c r="C139" s="82" t="s">
        <v>1736</v>
      </c>
      <c r="D139" s="83" t="s">
        <v>1003</v>
      </c>
      <c r="E139" s="84" t="s">
        <v>42</v>
      </c>
      <c r="F139" s="84">
        <v>52563</v>
      </c>
      <c r="G139" s="50">
        <v>273280</v>
      </c>
      <c r="H139" s="50" t="s">
        <v>1824</v>
      </c>
      <c r="I139" s="50">
        <v>427</v>
      </c>
      <c r="J139" s="50">
        <v>640</v>
      </c>
      <c r="K139" s="50">
        <v>2</v>
      </c>
      <c r="L139" s="50">
        <f t="shared" si="0"/>
        <v>1</v>
      </c>
      <c r="M139" s="50">
        <f t="shared" si="1"/>
        <v>0</v>
      </c>
      <c r="N139" s="50">
        <f t="shared" si="2"/>
        <v>0</v>
      </c>
      <c r="O139" s="50">
        <v>0</v>
      </c>
      <c r="P139" s="50">
        <v>0.66718750000000004</v>
      </c>
      <c r="Q139" s="50">
        <v>1185.4690000000001</v>
      </c>
      <c r="R139" s="50">
        <v>79.358639999999994</v>
      </c>
      <c r="S139" s="50">
        <v>0</v>
      </c>
      <c r="T139" s="50">
        <v>0</v>
      </c>
      <c r="U139" s="50">
        <v>0</v>
      </c>
      <c r="V139" s="50">
        <v>0</v>
      </c>
      <c r="W139" s="50">
        <v>0</v>
      </c>
      <c r="X139" s="50">
        <v>1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0</v>
      </c>
      <c r="AG139" s="50">
        <v>0</v>
      </c>
      <c r="AH139" s="50">
        <v>0</v>
      </c>
      <c r="AI139" s="50">
        <v>0</v>
      </c>
      <c r="AJ139" s="50">
        <v>0</v>
      </c>
      <c r="AK139" s="50">
        <v>0</v>
      </c>
      <c r="AL139" s="50">
        <v>1</v>
      </c>
      <c r="AM139" s="50">
        <v>0</v>
      </c>
      <c r="AN139" s="50">
        <v>0</v>
      </c>
      <c r="AO139" s="50">
        <v>0</v>
      </c>
      <c r="AP139" s="50">
        <v>0</v>
      </c>
      <c r="AQ139" s="50">
        <v>0</v>
      </c>
      <c r="AR139" s="50">
        <v>0</v>
      </c>
      <c r="AS139" s="50">
        <v>0</v>
      </c>
      <c r="AT139" s="50">
        <v>0</v>
      </c>
      <c r="AU139" s="50">
        <v>0</v>
      </c>
      <c r="AV139" s="85">
        <v>5</v>
      </c>
      <c r="AW139" s="85">
        <v>5</v>
      </c>
      <c r="AX139" s="85">
        <v>1</v>
      </c>
      <c r="AY139" s="85">
        <v>19</v>
      </c>
      <c r="AZ139" s="85">
        <v>19</v>
      </c>
      <c r="BA139" s="85">
        <v>1</v>
      </c>
      <c r="BB139" s="86">
        <v>5</v>
      </c>
      <c r="BC139" s="86">
        <v>5</v>
      </c>
      <c r="BD139" s="86">
        <v>1</v>
      </c>
      <c r="BE139" s="87">
        <f t="shared" si="3"/>
        <v>1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</row>
    <row r="140" spans="1:62" ht="15">
      <c r="A140" s="81" t="s">
        <v>3132</v>
      </c>
      <c r="B140" s="50" t="s">
        <v>2005</v>
      </c>
      <c r="C140" s="82" t="s">
        <v>1632</v>
      </c>
      <c r="D140" s="83" t="s">
        <v>55</v>
      </c>
      <c r="E140" s="84"/>
      <c r="F140" s="84">
        <v>59469</v>
      </c>
      <c r="G140" s="50">
        <v>273280</v>
      </c>
      <c r="H140" s="50" t="s">
        <v>1824</v>
      </c>
      <c r="I140" s="50">
        <v>427</v>
      </c>
      <c r="J140" s="50">
        <v>640</v>
      </c>
      <c r="K140" s="50">
        <v>2</v>
      </c>
      <c r="L140" s="50">
        <f t="shared" si="0"/>
        <v>1</v>
      </c>
      <c r="M140" s="50">
        <f t="shared" si="1"/>
        <v>0</v>
      </c>
      <c r="N140" s="50">
        <f t="shared" si="2"/>
        <v>0</v>
      </c>
      <c r="O140" s="50">
        <v>0</v>
      </c>
      <c r="P140" s="50">
        <v>0.66718750000000004</v>
      </c>
      <c r="Q140" s="50">
        <v>3932.1840000000002</v>
      </c>
      <c r="R140" s="50">
        <v>81.681269999999998</v>
      </c>
      <c r="S140" s="50">
        <v>0</v>
      </c>
      <c r="T140" s="50">
        <v>1</v>
      </c>
      <c r="U140" s="50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0</v>
      </c>
      <c r="AG140" s="50">
        <v>0</v>
      </c>
      <c r="AH140" s="50">
        <v>0</v>
      </c>
      <c r="AI140" s="50">
        <v>0</v>
      </c>
      <c r="AJ140" s="50">
        <v>0</v>
      </c>
      <c r="AK140" s="50">
        <v>0</v>
      </c>
      <c r="AL140" s="50">
        <v>0</v>
      </c>
      <c r="AM140" s="50">
        <v>0</v>
      </c>
      <c r="AN140" s="50">
        <v>0</v>
      </c>
      <c r="AO140" s="50">
        <v>0</v>
      </c>
      <c r="AP140" s="50">
        <v>0</v>
      </c>
      <c r="AQ140" s="50">
        <v>0</v>
      </c>
      <c r="AR140" s="50">
        <v>0</v>
      </c>
      <c r="AS140" s="50">
        <v>0</v>
      </c>
      <c r="AT140" s="50">
        <v>0</v>
      </c>
      <c r="AU140" s="50">
        <v>0</v>
      </c>
      <c r="AV140" s="85">
        <v>1</v>
      </c>
      <c r="AW140" s="85">
        <v>1</v>
      </c>
      <c r="AX140" s="85">
        <v>1</v>
      </c>
      <c r="AY140" s="85">
        <v>1</v>
      </c>
      <c r="AZ140" s="85">
        <v>1</v>
      </c>
      <c r="BA140" s="85">
        <v>1</v>
      </c>
      <c r="BB140" s="86">
        <v>1</v>
      </c>
      <c r="BC140" s="86">
        <v>1</v>
      </c>
      <c r="BD140" s="86">
        <v>1</v>
      </c>
      <c r="BE140" s="87">
        <f t="shared" si="3"/>
        <v>1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</row>
    <row r="141" spans="1:62" ht="15">
      <c r="A141" s="81" t="s">
        <v>3133</v>
      </c>
      <c r="B141" s="50" t="s">
        <v>2010</v>
      </c>
      <c r="C141" s="82" t="s">
        <v>1633</v>
      </c>
      <c r="D141" s="83" t="s">
        <v>55</v>
      </c>
      <c r="E141" s="84"/>
      <c r="F141" s="84">
        <v>62641</v>
      </c>
      <c r="G141" s="50">
        <v>273280</v>
      </c>
      <c r="H141" s="50" t="s">
        <v>1824</v>
      </c>
      <c r="I141" s="50">
        <v>427</v>
      </c>
      <c r="J141" s="50">
        <v>640</v>
      </c>
      <c r="K141" s="50">
        <v>2</v>
      </c>
      <c r="L141" s="50">
        <f t="shared" si="0"/>
        <v>1</v>
      </c>
      <c r="M141" s="50">
        <f t="shared" si="1"/>
        <v>0</v>
      </c>
      <c r="N141" s="50">
        <f t="shared" si="2"/>
        <v>0</v>
      </c>
      <c r="O141" s="50">
        <v>0</v>
      </c>
      <c r="P141" s="50">
        <v>0.66718750000000004</v>
      </c>
      <c r="Q141" s="50">
        <v>5654.2809999999999</v>
      </c>
      <c r="R141" s="50">
        <v>68.881900000000002</v>
      </c>
      <c r="S141" s="50">
        <v>0</v>
      </c>
      <c r="T141" s="50">
        <v>1</v>
      </c>
      <c r="U141" s="50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0</v>
      </c>
      <c r="AC141" s="50">
        <v>0</v>
      </c>
      <c r="AD141" s="50">
        <v>0</v>
      </c>
      <c r="AE141" s="50">
        <v>0</v>
      </c>
      <c r="AF141" s="50">
        <v>0</v>
      </c>
      <c r="AG141" s="50">
        <v>0</v>
      </c>
      <c r="AH141" s="50">
        <v>0</v>
      </c>
      <c r="AI141" s="50">
        <v>0</v>
      </c>
      <c r="AJ141" s="50">
        <v>0</v>
      </c>
      <c r="AK141" s="50">
        <v>0</v>
      </c>
      <c r="AL141" s="50">
        <v>0</v>
      </c>
      <c r="AM141" s="50">
        <v>0</v>
      </c>
      <c r="AN141" s="50">
        <v>0</v>
      </c>
      <c r="AO141" s="50">
        <v>0</v>
      </c>
      <c r="AP141" s="50">
        <v>0</v>
      </c>
      <c r="AQ141" s="50">
        <v>0</v>
      </c>
      <c r="AR141" s="50">
        <v>0</v>
      </c>
      <c r="AS141" s="50">
        <v>0</v>
      </c>
      <c r="AT141" s="50">
        <v>0</v>
      </c>
      <c r="AU141" s="50">
        <v>0</v>
      </c>
      <c r="AV141" s="85">
        <v>1</v>
      </c>
      <c r="AW141" s="85">
        <v>1</v>
      </c>
      <c r="AX141" s="85">
        <v>1</v>
      </c>
      <c r="AY141" s="85">
        <v>1</v>
      </c>
      <c r="AZ141" s="85">
        <v>1</v>
      </c>
      <c r="BA141" s="85">
        <v>1</v>
      </c>
      <c r="BB141" s="86">
        <v>1</v>
      </c>
      <c r="BC141" s="86">
        <v>1</v>
      </c>
      <c r="BD141" s="86">
        <v>1</v>
      </c>
      <c r="BE141" s="87">
        <f t="shared" si="3"/>
        <v>1</v>
      </c>
      <c r="BF141" s="88">
        <v>1</v>
      </c>
      <c r="BG141" s="88">
        <v>0</v>
      </c>
      <c r="BH141" s="88">
        <v>0</v>
      </c>
      <c r="BI141" s="88">
        <v>0</v>
      </c>
      <c r="BJ141" s="88">
        <v>0</v>
      </c>
    </row>
    <row r="142" spans="1:62" ht="15">
      <c r="A142" s="81" t="s">
        <v>3134</v>
      </c>
      <c r="B142" s="50" t="s">
        <v>2012</v>
      </c>
      <c r="C142" s="82" t="s">
        <v>1634</v>
      </c>
      <c r="D142" s="83" t="s">
        <v>55</v>
      </c>
      <c r="E142" s="84"/>
      <c r="F142" s="84">
        <v>40244</v>
      </c>
      <c r="G142" s="50">
        <v>273280</v>
      </c>
      <c r="H142" s="50" t="s">
        <v>1824</v>
      </c>
      <c r="I142" s="50">
        <v>427</v>
      </c>
      <c r="J142" s="50">
        <v>640</v>
      </c>
      <c r="K142" s="50">
        <v>2</v>
      </c>
      <c r="L142" s="50">
        <f t="shared" si="0"/>
        <v>1</v>
      </c>
      <c r="M142" s="50">
        <f t="shared" si="1"/>
        <v>0</v>
      </c>
      <c r="N142" s="50">
        <f t="shared" si="2"/>
        <v>0</v>
      </c>
      <c r="O142" s="50">
        <v>0</v>
      </c>
      <c r="P142" s="50">
        <v>0.66718750000000004</v>
      </c>
      <c r="Q142" s="50">
        <v>2788.37</v>
      </c>
      <c r="R142" s="50">
        <v>86.528530000000003</v>
      </c>
      <c r="S142" s="50">
        <v>0</v>
      </c>
      <c r="T142" s="50">
        <v>1</v>
      </c>
      <c r="U142" s="50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0">
        <v>0</v>
      </c>
      <c r="AC142" s="50">
        <v>0</v>
      </c>
      <c r="AD142" s="50">
        <v>0</v>
      </c>
      <c r="AE142" s="50">
        <v>0</v>
      </c>
      <c r="AF142" s="50">
        <v>0</v>
      </c>
      <c r="AG142" s="50">
        <v>0</v>
      </c>
      <c r="AH142" s="50">
        <v>0</v>
      </c>
      <c r="AI142" s="50">
        <v>0</v>
      </c>
      <c r="AJ142" s="50">
        <v>0</v>
      </c>
      <c r="AK142" s="50">
        <v>0</v>
      </c>
      <c r="AL142" s="50">
        <v>0</v>
      </c>
      <c r="AM142" s="50">
        <v>0</v>
      </c>
      <c r="AN142" s="50">
        <v>0</v>
      </c>
      <c r="AO142" s="50">
        <v>0</v>
      </c>
      <c r="AP142" s="50">
        <v>0</v>
      </c>
      <c r="AQ142" s="50">
        <v>0</v>
      </c>
      <c r="AR142" s="50">
        <v>0</v>
      </c>
      <c r="AS142" s="50">
        <v>0</v>
      </c>
      <c r="AT142" s="50">
        <v>0</v>
      </c>
      <c r="AU142" s="50">
        <v>0</v>
      </c>
      <c r="AV142" s="85">
        <v>1</v>
      </c>
      <c r="AW142" s="85">
        <v>1</v>
      </c>
      <c r="AX142" s="85">
        <v>1</v>
      </c>
      <c r="AY142" s="85">
        <v>1</v>
      </c>
      <c r="AZ142" s="85">
        <v>1</v>
      </c>
      <c r="BA142" s="85">
        <v>1</v>
      </c>
      <c r="BB142" s="86">
        <v>1</v>
      </c>
      <c r="BC142" s="86">
        <v>1</v>
      </c>
      <c r="BD142" s="86">
        <v>1</v>
      </c>
      <c r="BE142" s="87">
        <f t="shared" si="3"/>
        <v>1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</row>
    <row r="143" spans="1:62" ht="15">
      <c r="A143" s="81" t="s">
        <v>3135</v>
      </c>
      <c r="B143" s="50" t="s">
        <v>2240</v>
      </c>
      <c r="C143" s="82" t="s">
        <v>1578</v>
      </c>
      <c r="D143" s="83" t="s">
        <v>308</v>
      </c>
      <c r="E143" s="84" t="s">
        <v>309</v>
      </c>
      <c r="F143" s="84">
        <v>90529</v>
      </c>
      <c r="G143" s="50">
        <v>120000</v>
      </c>
      <c r="H143" s="50" t="s">
        <v>1824</v>
      </c>
      <c r="I143" s="50">
        <v>300</v>
      </c>
      <c r="J143" s="50">
        <v>400</v>
      </c>
      <c r="K143" s="50">
        <v>2</v>
      </c>
      <c r="L143" s="50">
        <f t="shared" si="0"/>
        <v>1</v>
      </c>
      <c r="M143" s="50">
        <f t="shared" si="1"/>
        <v>0</v>
      </c>
      <c r="N143" s="50">
        <f t="shared" si="2"/>
        <v>0</v>
      </c>
      <c r="O143" s="50">
        <v>1</v>
      </c>
      <c r="P143" s="50">
        <v>0.75</v>
      </c>
      <c r="Q143" s="50">
        <v>2313.5239999999999</v>
      </c>
      <c r="R143" s="50">
        <v>78.484520000000003</v>
      </c>
      <c r="S143" s="50">
        <v>0</v>
      </c>
      <c r="T143" s="50">
        <v>0</v>
      </c>
      <c r="U143" s="50">
        <v>0</v>
      </c>
      <c r="V143" s="50">
        <v>1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0">
        <v>1</v>
      </c>
      <c r="AH143" s="50">
        <v>0</v>
      </c>
      <c r="AI143" s="50">
        <v>0</v>
      </c>
      <c r="AJ143" s="50">
        <v>0</v>
      </c>
      <c r="AK143" s="50">
        <v>0</v>
      </c>
      <c r="AL143" s="50">
        <v>0</v>
      </c>
      <c r="AM143" s="50">
        <v>0</v>
      </c>
      <c r="AN143" s="50">
        <v>0</v>
      </c>
      <c r="AO143" s="50">
        <v>0</v>
      </c>
      <c r="AP143" s="50">
        <v>0</v>
      </c>
      <c r="AQ143" s="50">
        <v>0</v>
      </c>
      <c r="AR143" s="50">
        <v>0</v>
      </c>
      <c r="AS143" s="50">
        <v>0</v>
      </c>
      <c r="AT143" s="50">
        <v>0</v>
      </c>
      <c r="AU143" s="50">
        <v>0</v>
      </c>
      <c r="AV143" s="85">
        <v>3</v>
      </c>
      <c r="AW143" s="85">
        <v>3</v>
      </c>
      <c r="AX143" s="85">
        <v>1</v>
      </c>
      <c r="AY143" s="85">
        <v>16</v>
      </c>
      <c r="AZ143" s="85">
        <v>16</v>
      </c>
      <c r="BA143" s="85">
        <v>1</v>
      </c>
      <c r="BB143" s="86">
        <v>3</v>
      </c>
      <c r="BC143" s="86">
        <v>3</v>
      </c>
      <c r="BD143" s="86">
        <v>1</v>
      </c>
      <c r="BE143" s="87">
        <f t="shared" si="3"/>
        <v>1</v>
      </c>
      <c r="BF143" s="88">
        <v>0</v>
      </c>
      <c r="BG143" s="88">
        <v>0</v>
      </c>
      <c r="BH143" s="88">
        <v>1</v>
      </c>
      <c r="BI143" s="88">
        <v>0</v>
      </c>
      <c r="BJ143" s="88">
        <v>0</v>
      </c>
    </row>
    <row r="144" spans="1:62" ht="15">
      <c r="A144" s="81" t="s">
        <v>3136</v>
      </c>
      <c r="B144" s="50" t="s">
        <v>2242</v>
      </c>
      <c r="C144" s="82" t="s">
        <v>1703</v>
      </c>
      <c r="D144" s="83" t="s">
        <v>308</v>
      </c>
      <c r="E144" s="84" t="s">
        <v>309</v>
      </c>
      <c r="F144" s="84">
        <v>76429</v>
      </c>
      <c r="G144" s="50">
        <v>120000</v>
      </c>
      <c r="H144" s="50" t="s">
        <v>1824</v>
      </c>
      <c r="I144" s="50">
        <v>300</v>
      </c>
      <c r="J144" s="50">
        <v>400</v>
      </c>
      <c r="K144" s="50">
        <v>2</v>
      </c>
      <c r="L144" s="50">
        <f t="shared" si="0"/>
        <v>1</v>
      </c>
      <c r="M144" s="50">
        <f t="shared" si="1"/>
        <v>0</v>
      </c>
      <c r="N144" s="50">
        <f t="shared" si="2"/>
        <v>0</v>
      </c>
      <c r="O144" s="50">
        <v>0</v>
      </c>
      <c r="P144" s="50">
        <v>0.75</v>
      </c>
      <c r="Q144" s="50">
        <v>1518.296</v>
      </c>
      <c r="R144" s="50">
        <v>84.341350000000006</v>
      </c>
      <c r="S144" s="50">
        <v>0</v>
      </c>
      <c r="T144" s="50">
        <v>0</v>
      </c>
      <c r="U144" s="50">
        <v>0</v>
      </c>
      <c r="V144" s="50">
        <v>1</v>
      </c>
      <c r="W144" s="50">
        <v>0</v>
      </c>
      <c r="X144" s="50">
        <v>0</v>
      </c>
      <c r="Y144" s="50">
        <v>0</v>
      </c>
      <c r="Z144" s="50">
        <v>0</v>
      </c>
      <c r="AA144" s="50">
        <v>0</v>
      </c>
      <c r="AB144" s="50">
        <v>0</v>
      </c>
      <c r="AC144" s="50">
        <v>0</v>
      </c>
      <c r="AD144" s="50">
        <v>0</v>
      </c>
      <c r="AE144" s="50">
        <v>0</v>
      </c>
      <c r="AF144" s="50">
        <v>0</v>
      </c>
      <c r="AG144" s="50">
        <v>1</v>
      </c>
      <c r="AH144" s="50">
        <v>0</v>
      </c>
      <c r="AI144" s="50">
        <v>0</v>
      </c>
      <c r="AJ144" s="50">
        <v>0</v>
      </c>
      <c r="AK144" s="50">
        <v>0</v>
      </c>
      <c r="AL144" s="50">
        <v>0</v>
      </c>
      <c r="AM144" s="50">
        <v>0</v>
      </c>
      <c r="AN144" s="50">
        <v>0</v>
      </c>
      <c r="AO144" s="50">
        <v>0</v>
      </c>
      <c r="AP144" s="50">
        <v>0</v>
      </c>
      <c r="AQ144" s="50">
        <v>0</v>
      </c>
      <c r="AR144" s="50">
        <v>0</v>
      </c>
      <c r="AS144" s="50">
        <v>0</v>
      </c>
      <c r="AT144" s="50">
        <v>0</v>
      </c>
      <c r="AU144" s="50">
        <v>0</v>
      </c>
      <c r="AV144" s="85">
        <v>3</v>
      </c>
      <c r="AW144" s="85">
        <v>6</v>
      </c>
      <c r="AX144" s="85">
        <v>0</v>
      </c>
      <c r="AY144" s="85">
        <v>16</v>
      </c>
      <c r="AZ144" s="85">
        <v>23</v>
      </c>
      <c r="BA144" s="85">
        <v>0</v>
      </c>
      <c r="BB144" s="86">
        <v>3</v>
      </c>
      <c r="BC144" s="86">
        <v>3</v>
      </c>
      <c r="BD144" s="86">
        <v>1</v>
      </c>
      <c r="BE144" s="87">
        <f t="shared" si="3"/>
        <v>0</v>
      </c>
      <c r="BF144" s="88">
        <v>0</v>
      </c>
      <c r="BG144" s="88">
        <v>0</v>
      </c>
      <c r="BH144" s="88">
        <v>0</v>
      </c>
      <c r="BI144" s="88">
        <v>0</v>
      </c>
      <c r="BJ144" s="88">
        <v>0</v>
      </c>
    </row>
    <row r="145" spans="1:62" ht="15">
      <c r="A145" s="81" t="s">
        <v>3137</v>
      </c>
      <c r="B145" s="50" t="s">
        <v>2243</v>
      </c>
      <c r="C145" s="82" t="s">
        <v>1704</v>
      </c>
      <c r="D145" s="83" t="s">
        <v>308</v>
      </c>
      <c r="E145" s="84" t="s">
        <v>309</v>
      </c>
      <c r="F145" s="84">
        <v>65614</v>
      </c>
      <c r="G145" s="50">
        <v>120000</v>
      </c>
      <c r="H145" s="50" t="s">
        <v>1824</v>
      </c>
      <c r="I145" s="50">
        <v>300</v>
      </c>
      <c r="J145" s="50">
        <v>400</v>
      </c>
      <c r="K145" s="50">
        <v>2</v>
      </c>
      <c r="L145" s="50">
        <f t="shared" si="0"/>
        <v>1</v>
      </c>
      <c r="M145" s="50">
        <f t="shared" si="1"/>
        <v>0</v>
      </c>
      <c r="N145" s="50">
        <f t="shared" si="2"/>
        <v>0</v>
      </c>
      <c r="O145" s="50">
        <v>0</v>
      </c>
      <c r="P145" s="50">
        <v>0.75</v>
      </c>
      <c r="Q145" s="50">
        <v>1671.5820000000001</v>
      </c>
      <c r="R145" s="50">
        <v>83.710710000000006</v>
      </c>
      <c r="S145" s="50">
        <v>0</v>
      </c>
      <c r="T145" s="50">
        <v>0</v>
      </c>
      <c r="U145" s="50">
        <v>0</v>
      </c>
      <c r="V145" s="50">
        <v>1</v>
      </c>
      <c r="W145" s="50">
        <v>0</v>
      </c>
      <c r="X145" s="50">
        <v>0</v>
      </c>
      <c r="Y145" s="50">
        <v>0</v>
      </c>
      <c r="Z145" s="50">
        <v>0</v>
      </c>
      <c r="AA145" s="50">
        <v>0</v>
      </c>
      <c r="AB145" s="50">
        <v>0</v>
      </c>
      <c r="AC145" s="50">
        <v>0</v>
      </c>
      <c r="AD145" s="50">
        <v>0</v>
      </c>
      <c r="AE145" s="50">
        <v>0</v>
      </c>
      <c r="AF145" s="50">
        <v>0</v>
      </c>
      <c r="AG145" s="50">
        <v>1</v>
      </c>
      <c r="AH145" s="50">
        <v>0</v>
      </c>
      <c r="AI145" s="50">
        <v>0</v>
      </c>
      <c r="AJ145" s="50">
        <v>0</v>
      </c>
      <c r="AK145" s="50">
        <v>0</v>
      </c>
      <c r="AL145" s="50">
        <v>0</v>
      </c>
      <c r="AM145" s="50">
        <v>0</v>
      </c>
      <c r="AN145" s="50">
        <v>0</v>
      </c>
      <c r="AO145" s="50">
        <v>0</v>
      </c>
      <c r="AP145" s="50">
        <v>0</v>
      </c>
      <c r="AQ145" s="50">
        <v>0</v>
      </c>
      <c r="AR145" s="50">
        <v>0</v>
      </c>
      <c r="AS145" s="50">
        <v>0</v>
      </c>
      <c r="AT145" s="50">
        <v>0</v>
      </c>
      <c r="AU145" s="50">
        <v>0</v>
      </c>
      <c r="AV145" s="85">
        <v>3</v>
      </c>
      <c r="AW145" s="85">
        <v>3</v>
      </c>
      <c r="AX145" s="85">
        <v>1</v>
      </c>
      <c r="AY145" s="85">
        <v>16</v>
      </c>
      <c r="AZ145" s="85">
        <v>16</v>
      </c>
      <c r="BA145" s="85">
        <v>1</v>
      </c>
      <c r="BB145" s="86">
        <v>3</v>
      </c>
      <c r="BC145" s="86">
        <v>3</v>
      </c>
      <c r="BD145" s="86">
        <v>1</v>
      </c>
      <c r="BE145" s="87">
        <f t="shared" si="3"/>
        <v>1</v>
      </c>
      <c r="BF145" s="88">
        <v>0</v>
      </c>
      <c r="BG145" s="88">
        <v>0</v>
      </c>
      <c r="BH145" s="88">
        <v>0</v>
      </c>
      <c r="BI145" s="88">
        <v>0</v>
      </c>
      <c r="BJ145" s="88">
        <v>0</v>
      </c>
    </row>
    <row r="146" spans="1:62" ht="15">
      <c r="A146" s="81" t="s">
        <v>3138</v>
      </c>
      <c r="B146" s="50" t="s">
        <v>2245</v>
      </c>
      <c r="C146" s="82" t="s">
        <v>1579</v>
      </c>
      <c r="D146" s="83" t="s">
        <v>308</v>
      </c>
      <c r="E146" s="84" t="s">
        <v>309</v>
      </c>
      <c r="F146" s="84">
        <v>20459</v>
      </c>
      <c r="G146" s="50">
        <v>112000</v>
      </c>
      <c r="H146" s="50" t="s">
        <v>1824</v>
      </c>
      <c r="I146" s="50">
        <v>280</v>
      </c>
      <c r="J146" s="50">
        <v>400</v>
      </c>
      <c r="K146" s="50">
        <v>2</v>
      </c>
      <c r="L146" s="50">
        <f t="shared" si="0"/>
        <v>1</v>
      </c>
      <c r="M146" s="50">
        <f t="shared" si="1"/>
        <v>0</v>
      </c>
      <c r="N146" s="50">
        <f t="shared" si="2"/>
        <v>0</v>
      </c>
      <c r="O146" s="50">
        <v>0</v>
      </c>
      <c r="P146" s="50">
        <v>0.7</v>
      </c>
      <c r="Q146" s="50">
        <v>979.09950000000003</v>
      </c>
      <c r="R146" s="50">
        <v>93.844430000000003</v>
      </c>
      <c r="S146" s="50">
        <v>0</v>
      </c>
      <c r="T146" s="50">
        <v>0</v>
      </c>
      <c r="U146" s="50">
        <v>0</v>
      </c>
      <c r="V146" s="50">
        <v>1</v>
      </c>
      <c r="W146" s="50">
        <v>0</v>
      </c>
      <c r="X146" s="50">
        <v>0</v>
      </c>
      <c r="Y146" s="50">
        <v>0</v>
      </c>
      <c r="Z146" s="50">
        <v>0</v>
      </c>
      <c r="AA146" s="50">
        <v>0</v>
      </c>
      <c r="AB146" s="50">
        <v>0</v>
      </c>
      <c r="AC146" s="50">
        <v>0</v>
      </c>
      <c r="AD146" s="50">
        <v>0</v>
      </c>
      <c r="AE146" s="50">
        <v>0</v>
      </c>
      <c r="AF146" s="50">
        <v>0</v>
      </c>
      <c r="AG146" s="50">
        <v>1</v>
      </c>
      <c r="AH146" s="50">
        <v>0</v>
      </c>
      <c r="AI146" s="50">
        <v>0</v>
      </c>
      <c r="AJ146" s="50">
        <v>0</v>
      </c>
      <c r="AK146" s="50">
        <v>0</v>
      </c>
      <c r="AL146" s="50">
        <v>0</v>
      </c>
      <c r="AM146" s="50">
        <v>0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0</v>
      </c>
      <c r="AT146" s="50">
        <v>0</v>
      </c>
      <c r="AU146" s="50">
        <v>0</v>
      </c>
      <c r="AV146" s="85">
        <v>3</v>
      </c>
      <c r="AW146" s="85">
        <v>3</v>
      </c>
      <c r="AX146" s="85">
        <v>1</v>
      </c>
      <c r="AY146" s="85">
        <v>16</v>
      </c>
      <c r="AZ146" s="85">
        <v>16</v>
      </c>
      <c r="BA146" s="85">
        <v>1</v>
      </c>
      <c r="BB146" s="86">
        <v>3</v>
      </c>
      <c r="BC146" s="86">
        <v>5</v>
      </c>
      <c r="BD146" s="86">
        <v>0</v>
      </c>
      <c r="BE146" s="87">
        <f t="shared" si="3"/>
        <v>0</v>
      </c>
      <c r="BF146" s="88">
        <v>0</v>
      </c>
      <c r="BG146" s="88">
        <v>1</v>
      </c>
      <c r="BH146" s="88">
        <v>0</v>
      </c>
      <c r="BI146" s="88">
        <v>0</v>
      </c>
      <c r="BJ146" s="88">
        <v>0</v>
      </c>
    </row>
    <row r="147" spans="1:62" ht="15">
      <c r="A147" s="81" t="s">
        <v>3139</v>
      </c>
      <c r="B147" s="50" t="s">
        <v>2258</v>
      </c>
      <c r="C147" s="82" t="s">
        <v>1705</v>
      </c>
      <c r="D147" s="83" t="s">
        <v>308</v>
      </c>
      <c r="E147" s="84" t="s">
        <v>323</v>
      </c>
      <c r="F147" s="84">
        <v>79768</v>
      </c>
      <c r="G147" s="50">
        <v>307200</v>
      </c>
      <c r="H147" s="50" t="s">
        <v>1824</v>
      </c>
      <c r="I147" s="50">
        <v>480</v>
      </c>
      <c r="J147" s="50">
        <v>640</v>
      </c>
      <c r="K147" s="50">
        <v>2</v>
      </c>
      <c r="L147" s="50">
        <f t="shared" si="0"/>
        <v>1</v>
      </c>
      <c r="M147" s="50">
        <f t="shared" si="1"/>
        <v>0</v>
      </c>
      <c r="N147" s="50">
        <f t="shared" si="2"/>
        <v>0</v>
      </c>
      <c r="O147" s="50">
        <v>0</v>
      </c>
      <c r="P147" s="50">
        <v>0.75</v>
      </c>
      <c r="Q147" s="50">
        <v>3314.18</v>
      </c>
      <c r="R147" s="50">
        <v>69.563720000000004</v>
      </c>
      <c r="S147" s="50">
        <v>0</v>
      </c>
      <c r="T147" s="50">
        <v>0</v>
      </c>
      <c r="U147" s="50">
        <v>0</v>
      </c>
      <c r="V147" s="50">
        <v>1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0">
        <v>0</v>
      </c>
      <c r="AC147" s="50">
        <v>0</v>
      </c>
      <c r="AD147" s="50">
        <v>0</v>
      </c>
      <c r="AE147" s="50">
        <v>0</v>
      </c>
      <c r="AF147" s="50">
        <v>0</v>
      </c>
      <c r="AG147" s="50">
        <v>0</v>
      </c>
      <c r="AH147" s="50">
        <v>1</v>
      </c>
      <c r="AI147" s="50">
        <v>0</v>
      </c>
      <c r="AJ147" s="50">
        <v>0</v>
      </c>
      <c r="AK147" s="50">
        <v>0</v>
      </c>
      <c r="AL147" s="50">
        <v>0</v>
      </c>
      <c r="AM147" s="50">
        <v>0</v>
      </c>
      <c r="AN147" s="50">
        <v>0</v>
      </c>
      <c r="AO147" s="50">
        <v>0</v>
      </c>
      <c r="AP147" s="50">
        <v>0</v>
      </c>
      <c r="AQ147" s="50">
        <v>0</v>
      </c>
      <c r="AR147" s="50">
        <v>0</v>
      </c>
      <c r="AS147" s="50">
        <v>0</v>
      </c>
      <c r="AT147" s="50">
        <v>0</v>
      </c>
      <c r="AU147" s="50">
        <v>0</v>
      </c>
      <c r="AV147" s="85">
        <v>3</v>
      </c>
      <c r="AW147" s="85">
        <v>3</v>
      </c>
      <c r="AX147" s="85">
        <v>1</v>
      </c>
      <c r="AY147" s="85">
        <v>16</v>
      </c>
      <c r="AZ147" s="85">
        <v>16</v>
      </c>
      <c r="BA147" s="85">
        <v>1</v>
      </c>
      <c r="BB147" s="86">
        <v>3</v>
      </c>
      <c r="BC147" s="86">
        <v>3</v>
      </c>
      <c r="BD147" s="86">
        <v>1</v>
      </c>
      <c r="BE147" s="87">
        <f t="shared" si="3"/>
        <v>1</v>
      </c>
      <c r="BF147" s="88">
        <v>0</v>
      </c>
      <c r="BG147" s="88">
        <v>0</v>
      </c>
      <c r="BH147" s="88">
        <v>0</v>
      </c>
      <c r="BI147" s="88">
        <v>0</v>
      </c>
      <c r="BJ147" s="88">
        <v>0</v>
      </c>
    </row>
    <row r="148" spans="1:62" ht="15">
      <c r="A148" s="81" t="s">
        <v>3140</v>
      </c>
      <c r="B148" s="50" t="s">
        <v>2259</v>
      </c>
      <c r="C148" s="82" t="s">
        <v>1706</v>
      </c>
      <c r="D148" s="83" t="s">
        <v>308</v>
      </c>
      <c r="E148" s="84" t="s">
        <v>323</v>
      </c>
      <c r="F148" s="84">
        <v>79262</v>
      </c>
      <c r="G148" s="50">
        <v>307200</v>
      </c>
      <c r="H148" s="50" t="s">
        <v>1824</v>
      </c>
      <c r="I148" s="50">
        <v>480</v>
      </c>
      <c r="J148" s="50">
        <v>640</v>
      </c>
      <c r="K148" s="50">
        <v>2</v>
      </c>
      <c r="L148" s="50">
        <f t="shared" si="0"/>
        <v>1</v>
      </c>
      <c r="M148" s="50">
        <f t="shared" si="1"/>
        <v>0</v>
      </c>
      <c r="N148" s="50">
        <f t="shared" si="2"/>
        <v>0</v>
      </c>
      <c r="O148" s="50">
        <v>0</v>
      </c>
      <c r="P148" s="50">
        <v>0.75</v>
      </c>
      <c r="Q148" s="50">
        <v>3379.0619999999999</v>
      </c>
      <c r="R148" s="50">
        <v>55.611840000000001</v>
      </c>
      <c r="S148" s="50">
        <v>0</v>
      </c>
      <c r="T148" s="50">
        <v>0</v>
      </c>
      <c r="U148" s="50">
        <v>0</v>
      </c>
      <c r="V148" s="50">
        <v>1</v>
      </c>
      <c r="W148" s="50">
        <v>0</v>
      </c>
      <c r="X148" s="50">
        <v>0</v>
      </c>
      <c r="Y148" s="50">
        <v>0</v>
      </c>
      <c r="Z148" s="50">
        <v>0</v>
      </c>
      <c r="AA148" s="50">
        <v>0</v>
      </c>
      <c r="AB148" s="50">
        <v>0</v>
      </c>
      <c r="AC148" s="50">
        <v>0</v>
      </c>
      <c r="AD148" s="50">
        <v>0</v>
      </c>
      <c r="AE148" s="50">
        <v>0</v>
      </c>
      <c r="AF148" s="50">
        <v>0</v>
      </c>
      <c r="AG148" s="50">
        <v>0</v>
      </c>
      <c r="AH148" s="50">
        <v>1</v>
      </c>
      <c r="AI148" s="50">
        <v>0</v>
      </c>
      <c r="AJ148" s="50">
        <v>0</v>
      </c>
      <c r="AK148" s="50">
        <v>0</v>
      </c>
      <c r="AL148" s="50">
        <v>0</v>
      </c>
      <c r="AM148" s="50">
        <v>0</v>
      </c>
      <c r="AN148" s="50">
        <v>0</v>
      </c>
      <c r="AO148" s="50">
        <v>0</v>
      </c>
      <c r="AP148" s="50">
        <v>0</v>
      </c>
      <c r="AQ148" s="50">
        <v>0</v>
      </c>
      <c r="AR148" s="50">
        <v>0</v>
      </c>
      <c r="AS148" s="50">
        <v>0</v>
      </c>
      <c r="AT148" s="50">
        <v>0</v>
      </c>
      <c r="AU148" s="50">
        <v>0</v>
      </c>
      <c r="AV148" s="85">
        <v>3</v>
      </c>
      <c r="AW148" s="85">
        <v>3</v>
      </c>
      <c r="AX148" s="85">
        <v>1</v>
      </c>
      <c r="AY148" s="85">
        <v>16</v>
      </c>
      <c r="AZ148" s="85">
        <v>16</v>
      </c>
      <c r="BA148" s="85">
        <v>1</v>
      </c>
      <c r="BB148" s="86">
        <v>3</v>
      </c>
      <c r="BC148" s="86">
        <v>3</v>
      </c>
      <c r="BD148" s="86">
        <v>1</v>
      </c>
      <c r="BE148" s="87">
        <f t="shared" si="3"/>
        <v>1</v>
      </c>
      <c r="BF148" s="88">
        <v>0</v>
      </c>
      <c r="BG148" s="88">
        <v>0</v>
      </c>
      <c r="BH148" s="88">
        <v>0</v>
      </c>
      <c r="BI148" s="88">
        <v>0</v>
      </c>
      <c r="BJ148" s="88">
        <v>0</v>
      </c>
    </row>
    <row r="149" spans="1:62" ht="15">
      <c r="A149" s="81" t="s">
        <v>3141</v>
      </c>
      <c r="B149" s="50" t="s">
        <v>2262</v>
      </c>
      <c r="C149" s="82" t="s">
        <v>1707</v>
      </c>
      <c r="D149" s="83" t="s">
        <v>308</v>
      </c>
      <c r="E149" s="84" t="s">
        <v>323</v>
      </c>
      <c r="F149" s="84">
        <v>61821</v>
      </c>
      <c r="G149" s="50">
        <v>273280</v>
      </c>
      <c r="H149" s="50" t="s">
        <v>1824</v>
      </c>
      <c r="I149" s="50">
        <v>427</v>
      </c>
      <c r="J149" s="50">
        <v>640</v>
      </c>
      <c r="K149" s="50">
        <v>2</v>
      </c>
      <c r="L149" s="50">
        <f t="shared" si="0"/>
        <v>1</v>
      </c>
      <c r="M149" s="50">
        <f t="shared" si="1"/>
        <v>0</v>
      </c>
      <c r="N149" s="50">
        <f t="shared" si="2"/>
        <v>0</v>
      </c>
      <c r="O149" s="50">
        <v>0</v>
      </c>
      <c r="P149" s="50">
        <v>0.66718750000000004</v>
      </c>
      <c r="Q149" s="50">
        <v>2340.3319999999999</v>
      </c>
      <c r="R149" s="50">
        <v>79.665880000000001</v>
      </c>
      <c r="S149" s="50">
        <v>0</v>
      </c>
      <c r="T149" s="50">
        <v>0</v>
      </c>
      <c r="U149" s="50">
        <v>0</v>
      </c>
      <c r="V149" s="50">
        <v>1</v>
      </c>
      <c r="W149" s="50">
        <v>0</v>
      </c>
      <c r="X149" s="50">
        <v>0</v>
      </c>
      <c r="Y149" s="50">
        <v>0</v>
      </c>
      <c r="Z149" s="50">
        <v>0</v>
      </c>
      <c r="AA149" s="50">
        <v>0</v>
      </c>
      <c r="AB149" s="50">
        <v>0</v>
      </c>
      <c r="AC149" s="50">
        <v>0</v>
      </c>
      <c r="AD149" s="50">
        <v>0</v>
      </c>
      <c r="AE149" s="50">
        <v>0</v>
      </c>
      <c r="AF149" s="50">
        <v>0</v>
      </c>
      <c r="AG149" s="50">
        <v>0</v>
      </c>
      <c r="AH149" s="50">
        <v>1</v>
      </c>
      <c r="AI149" s="50">
        <v>0</v>
      </c>
      <c r="AJ149" s="50">
        <v>0</v>
      </c>
      <c r="AK149" s="50">
        <v>0</v>
      </c>
      <c r="AL149" s="50">
        <v>0</v>
      </c>
      <c r="AM149" s="50">
        <v>0</v>
      </c>
      <c r="AN149" s="50">
        <v>0</v>
      </c>
      <c r="AO149" s="50">
        <v>0</v>
      </c>
      <c r="AP149" s="50">
        <v>0</v>
      </c>
      <c r="AQ149" s="50">
        <v>0</v>
      </c>
      <c r="AR149" s="50">
        <v>0</v>
      </c>
      <c r="AS149" s="50">
        <v>0</v>
      </c>
      <c r="AT149" s="50">
        <v>0</v>
      </c>
      <c r="AU149" s="50">
        <v>0</v>
      </c>
      <c r="AV149" s="85">
        <v>3</v>
      </c>
      <c r="AW149" s="85">
        <v>3</v>
      </c>
      <c r="AX149" s="85">
        <v>1</v>
      </c>
      <c r="AY149" s="85">
        <v>16</v>
      </c>
      <c r="AZ149" s="85">
        <v>16</v>
      </c>
      <c r="BA149" s="85">
        <v>1</v>
      </c>
      <c r="BB149" s="86">
        <v>3</v>
      </c>
      <c r="BC149" s="86">
        <v>3</v>
      </c>
      <c r="BD149" s="86">
        <v>1</v>
      </c>
      <c r="BE149" s="87">
        <f t="shared" si="3"/>
        <v>1</v>
      </c>
      <c r="BF149" s="88">
        <v>0</v>
      </c>
      <c r="BG149" s="88">
        <v>0</v>
      </c>
      <c r="BH149" s="88">
        <v>0</v>
      </c>
      <c r="BI149" s="88">
        <v>0</v>
      </c>
      <c r="BJ149" s="88">
        <v>0</v>
      </c>
    </row>
    <row r="150" spans="1:62" ht="15">
      <c r="A150" s="81" t="s">
        <v>3142</v>
      </c>
      <c r="B150" s="50" t="s">
        <v>2369</v>
      </c>
      <c r="C150" s="82" t="s">
        <v>1708</v>
      </c>
      <c r="D150" s="83" t="s">
        <v>308</v>
      </c>
      <c r="E150" s="84" t="s">
        <v>336</v>
      </c>
      <c r="F150" s="84">
        <v>59299</v>
      </c>
      <c r="G150" s="50">
        <v>307200</v>
      </c>
      <c r="H150" s="50" t="s">
        <v>1824</v>
      </c>
      <c r="I150" s="50">
        <v>480</v>
      </c>
      <c r="J150" s="50">
        <v>640</v>
      </c>
      <c r="K150" s="50">
        <v>2</v>
      </c>
      <c r="L150" s="50">
        <f t="shared" si="0"/>
        <v>1</v>
      </c>
      <c r="M150" s="50">
        <f t="shared" si="1"/>
        <v>0</v>
      </c>
      <c r="N150" s="50">
        <f t="shared" si="2"/>
        <v>0</v>
      </c>
      <c r="O150" s="50">
        <v>0</v>
      </c>
      <c r="P150" s="50">
        <v>0.75</v>
      </c>
      <c r="Q150" s="50">
        <v>4054.1379999999999</v>
      </c>
      <c r="R150" s="50">
        <v>66.255629999999996</v>
      </c>
      <c r="S150" s="50">
        <v>0</v>
      </c>
      <c r="T150" s="50">
        <v>0</v>
      </c>
      <c r="U150" s="50">
        <v>0</v>
      </c>
      <c r="V150" s="50">
        <v>1</v>
      </c>
      <c r="W150" s="50">
        <v>0</v>
      </c>
      <c r="X150" s="50">
        <v>0</v>
      </c>
      <c r="Y150" s="50">
        <v>0</v>
      </c>
      <c r="Z150" s="50">
        <v>0</v>
      </c>
      <c r="AA150" s="50">
        <v>0</v>
      </c>
      <c r="AB150" s="50">
        <v>0</v>
      </c>
      <c r="AC150" s="50">
        <v>0</v>
      </c>
      <c r="AD150" s="50">
        <v>0</v>
      </c>
      <c r="AE150" s="50">
        <v>0</v>
      </c>
      <c r="AF150" s="50">
        <v>0</v>
      </c>
      <c r="AG150" s="50">
        <v>0</v>
      </c>
      <c r="AH150" s="50">
        <v>0</v>
      </c>
      <c r="AI150" s="50">
        <v>1</v>
      </c>
      <c r="AJ150" s="50">
        <v>0</v>
      </c>
      <c r="AK150" s="50">
        <v>0</v>
      </c>
      <c r="AL150" s="50">
        <v>0</v>
      </c>
      <c r="AM150" s="50">
        <v>0</v>
      </c>
      <c r="AN150" s="50">
        <v>0</v>
      </c>
      <c r="AO150" s="50">
        <v>0</v>
      </c>
      <c r="AP150" s="50">
        <v>0</v>
      </c>
      <c r="AQ150" s="50">
        <v>0</v>
      </c>
      <c r="AR150" s="50">
        <v>0</v>
      </c>
      <c r="AS150" s="50">
        <v>0</v>
      </c>
      <c r="AT150" s="50">
        <v>0</v>
      </c>
      <c r="AU150" s="50">
        <v>0</v>
      </c>
      <c r="AV150" s="85">
        <v>3</v>
      </c>
      <c r="AW150" s="85">
        <v>6</v>
      </c>
      <c r="AX150" s="85">
        <v>0</v>
      </c>
      <c r="AY150" s="85">
        <v>16</v>
      </c>
      <c r="AZ150" s="85">
        <v>24</v>
      </c>
      <c r="BA150" s="85">
        <v>0</v>
      </c>
      <c r="BB150" s="86">
        <v>3</v>
      </c>
      <c r="BC150" s="86">
        <v>6</v>
      </c>
      <c r="BD150" s="86">
        <v>0</v>
      </c>
      <c r="BE150" s="87">
        <f t="shared" si="3"/>
        <v>1</v>
      </c>
      <c r="BF150" s="88">
        <v>0</v>
      </c>
      <c r="BG150" s="88">
        <v>0</v>
      </c>
      <c r="BH150" s="88">
        <v>0</v>
      </c>
      <c r="BI150" s="88">
        <v>0</v>
      </c>
      <c r="BJ150" s="88">
        <v>0</v>
      </c>
    </row>
    <row r="151" spans="1:62" ht="15">
      <c r="A151" s="81" t="s">
        <v>3143</v>
      </c>
      <c r="B151" s="50" t="s">
        <v>2372</v>
      </c>
      <c r="C151" s="82" t="s">
        <v>1580</v>
      </c>
      <c r="D151" s="83" t="s">
        <v>308</v>
      </c>
      <c r="E151" s="84" t="s">
        <v>336</v>
      </c>
      <c r="F151" s="84">
        <v>53289</v>
      </c>
      <c r="G151" s="50">
        <v>307200</v>
      </c>
      <c r="H151" s="50" t="s">
        <v>1824</v>
      </c>
      <c r="I151" s="50">
        <v>480</v>
      </c>
      <c r="J151" s="50">
        <v>640</v>
      </c>
      <c r="K151" s="50">
        <v>2</v>
      </c>
      <c r="L151" s="50">
        <f t="shared" si="0"/>
        <v>1</v>
      </c>
      <c r="M151" s="50">
        <f t="shared" si="1"/>
        <v>0</v>
      </c>
      <c r="N151" s="50">
        <f t="shared" si="2"/>
        <v>0</v>
      </c>
      <c r="O151" s="50">
        <v>0</v>
      </c>
      <c r="P151" s="50">
        <v>0.75</v>
      </c>
      <c r="Q151" s="50">
        <v>3751.797</v>
      </c>
      <c r="R151" s="50">
        <v>69.782399999999996</v>
      </c>
      <c r="S151" s="50">
        <v>0</v>
      </c>
      <c r="T151" s="50">
        <v>0</v>
      </c>
      <c r="U151" s="50">
        <v>0</v>
      </c>
      <c r="V151" s="50">
        <v>1</v>
      </c>
      <c r="W151" s="50">
        <v>0</v>
      </c>
      <c r="X151" s="50">
        <v>0</v>
      </c>
      <c r="Y151" s="50">
        <v>0</v>
      </c>
      <c r="Z151" s="50">
        <v>0</v>
      </c>
      <c r="AA151" s="50">
        <v>0</v>
      </c>
      <c r="AB151" s="50">
        <v>0</v>
      </c>
      <c r="AC151" s="50">
        <v>0</v>
      </c>
      <c r="AD151" s="50">
        <v>0</v>
      </c>
      <c r="AE151" s="50">
        <v>0</v>
      </c>
      <c r="AF151" s="50">
        <v>0</v>
      </c>
      <c r="AG151" s="50">
        <v>0</v>
      </c>
      <c r="AH151" s="50">
        <v>0</v>
      </c>
      <c r="AI151" s="50">
        <v>1</v>
      </c>
      <c r="AJ151" s="50">
        <v>0</v>
      </c>
      <c r="AK151" s="50">
        <v>0</v>
      </c>
      <c r="AL151" s="50">
        <v>0</v>
      </c>
      <c r="AM151" s="50">
        <v>0</v>
      </c>
      <c r="AN151" s="50">
        <v>0</v>
      </c>
      <c r="AO151" s="50">
        <v>0</v>
      </c>
      <c r="AP151" s="50">
        <v>0</v>
      </c>
      <c r="AQ151" s="50">
        <v>0</v>
      </c>
      <c r="AR151" s="50">
        <v>0</v>
      </c>
      <c r="AS151" s="50">
        <v>0</v>
      </c>
      <c r="AT151" s="50">
        <v>0</v>
      </c>
      <c r="AU151" s="50">
        <v>0</v>
      </c>
      <c r="AV151" s="85">
        <v>3</v>
      </c>
      <c r="AW151" s="85">
        <v>4</v>
      </c>
      <c r="AX151" s="85">
        <v>0</v>
      </c>
      <c r="AY151" s="85">
        <v>16</v>
      </c>
      <c r="AZ151" s="85">
        <v>4</v>
      </c>
      <c r="BA151" s="85">
        <v>0</v>
      </c>
      <c r="BB151" s="86">
        <v>3</v>
      </c>
      <c r="BC151" s="86">
        <v>3</v>
      </c>
      <c r="BD151" s="86">
        <v>1</v>
      </c>
      <c r="BE151" s="87">
        <f t="shared" si="3"/>
        <v>0</v>
      </c>
      <c r="BF151" s="88">
        <v>0</v>
      </c>
      <c r="BG151" s="88">
        <v>0</v>
      </c>
      <c r="BH151" s="88">
        <v>0</v>
      </c>
      <c r="BI151" s="88">
        <v>0</v>
      </c>
      <c r="BJ151" s="88">
        <v>0</v>
      </c>
    </row>
    <row r="152" spans="1:62" ht="15">
      <c r="A152" s="81" t="s">
        <v>3144</v>
      </c>
      <c r="B152" s="50" t="s">
        <v>2373</v>
      </c>
      <c r="C152" s="82" t="s">
        <v>1709</v>
      </c>
      <c r="D152" s="83" t="s">
        <v>308</v>
      </c>
      <c r="E152" s="84" t="s">
        <v>336</v>
      </c>
      <c r="F152" s="84">
        <v>50907</v>
      </c>
      <c r="G152" s="50">
        <v>307200</v>
      </c>
      <c r="H152" s="50" t="s">
        <v>1824</v>
      </c>
      <c r="I152" s="50">
        <v>480</v>
      </c>
      <c r="J152" s="50">
        <v>640</v>
      </c>
      <c r="K152" s="50">
        <v>2</v>
      </c>
      <c r="L152" s="50">
        <f t="shared" si="0"/>
        <v>1</v>
      </c>
      <c r="M152" s="50">
        <f t="shared" si="1"/>
        <v>0</v>
      </c>
      <c r="N152" s="50">
        <f t="shared" si="2"/>
        <v>0</v>
      </c>
      <c r="O152" s="50">
        <v>0</v>
      </c>
      <c r="P152" s="50">
        <v>0.75</v>
      </c>
      <c r="Q152" s="50">
        <v>3189.1779999999999</v>
      </c>
      <c r="R152" s="50">
        <v>59.478999999999999</v>
      </c>
      <c r="S152" s="50">
        <v>0</v>
      </c>
      <c r="T152" s="50">
        <v>0</v>
      </c>
      <c r="U152" s="50">
        <v>0</v>
      </c>
      <c r="V152" s="50">
        <v>1</v>
      </c>
      <c r="W152" s="50">
        <v>0</v>
      </c>
      <c r="X152" s="50">
        <v>0</v>
      </c>
      <c r="Y152" s="50">
        <v>0</v>
      </c>
      <c r="Z152" s="50">
        <v>0</v>
      </c>
      <c r="AA152" s="50">
        <v>0</v>
      </c>
      <c r="AB152" s="50">
        <v>0</v>
      </c>
      <c r="AC152" s="50">
        <v>0</v>
      </c>
      <c r="AD152" s="50">
        <v>0</v>
      </c>
      <c r="AE152" s="50">
        <v>0</v>
      </c>
      <c r="AF152" s="50">
        <v>0</v>
      </c>
      <c r="AG152" s="50">
        <v>0</v>
      </c>
      <c r="AH152" s="50">
        <v>0</v>
      </c>
      <c r="AI152" s="50">
        <v>1</v>
      </c>
      <c r="AJ152" s="50">
        <v>0</v>
      </c>
      <c r="AK152" s="50">
        <v>0</v>
      </c>
      <c r="AL152" s="50">
        <v>0</v>
      </c>
      <c r="AM152" s="50">
        <v>0</v>
      </c>
      <c r="AN152" s="50">
        <v>0</v>
      </c>
      <c r="AO152" s="50">
        <v>0</v>
      </c>
      <c r="AP152" s="50">
        <v>0</v>
      </c>
      <c r="AQ152" s="50">
        <v>0</v>
      </c>
      <c r="AR152" s="50">
        <v>0</v>
      </c>
      <c r="AS152" s="50">
        <v>0</v>
      </c>
      <c r="AT152" s="50">
        <v>0</v>
      </c>
      <c r="AU152" s="50">
        <v>0</v>
      </c>
      <c r="AV152" s="85">
        <v>3</v>
      </c>
      <c r="AW152" s="85">
        <v>3</v>
      </c>
      <c r="AX152" s="85">
        <v>1</v>
      </c>
      <c r="AY152" s="85">
        <v>16</v>
      </c>
      <c r="AZ152" s="85">
        <v>16</v>
      </c>
      <c r="BA152" s="85">
        <v>1</v>
      </c>
      <c r="BB152" s="86">
        <v>3</v>
      </c>
      <c r="BC152" s="86">
        <v>3</v>
      </c>
      <c r="BD152" s="86">
        <v>1</v>
      </c>
      <c r="BE152" s="87">
        <f t="shared" si="3"/>
        <v>1</v>
      </c>
      <c r="BF152" s="88">
        <v>0</v>
      </c>
      <c r="BG152" s="88">
        <v>0</v>
      </c>
      <c r="BH152" s="88">
        <v>0</v>
      </c>
      <c r="BI152" s="88">
        <v>0</v>
      </c>
      <c r="BJ152" s="88">
        <v>0</v>
      </c>
    </row>
    <row r="153" spans="1:62" ht="15">
      <c r="A153" s="81" t="s">
        <v>3145</v>
      </c>
      <c r="B153" s="50" t="s">
        <v>2374</v>
      </c>
      <c r="C153" s="82" t="s">
        <v>1710</v>
      </c>
      <c r="D153" s="83" t="s">
        <v>308</v>
      </c>
      <c r="E153" s="84" t="s">
        <v>336</v>
      </c>
      <c r="F153" s="84">
        <v>7922</v>
      </c>
      <c r="G153" s="50">
        <v>13440</v>
      </c>
      <c r="H153" s="50" t="s">
        <v>1824</v>
      </c>
      <c r="I153" s="50">
        <v>96</v>
      </c>
      <c r="J153" s="50">
        <v>140</v>
      </c>
      <c r="K153" s="50">
        <v>0</v>
      </c>
      <c r="L153" s="50">
        <f t="shared" si="0"/>
        <v>0</v>
      </c>
      <c r="M153" s="50">
        <f t="shared" si="1"/>
        <v>0</v>
      </c>
      <c r="N153" s="50">
        <f t="shared" si="2"/>
        <v>1</v>
      </c>
      <c r="O153" s="50">
        <v>0</v>
      </c>
      <c r="P153" s="50">
        <v>0.68571428599999995</v>
      </c>
      <c r="Q153" s="50">
        <v>2436.386</v>
      </c>
      <c r="R153" s="50">
        <v>72.536699999999996</v>
      </c>
      <c r="S153" s="50">
        <v>0</v>
      </c>
      <c r="T153" s="50">
        <v>0</v>
      </c>
      <c r="U153" s="50">
        <v>0</v>
      </c>
      <c r="V153" s="50">
        <v>1</v>
      </c>
      <c r="W153" s="50">
        <v>0</v>
      </c>
      <c r="X153" s="50">
        <v>0</v>
      </c>
      <c r="Y153" s="50">
        <v>0</v>
      </c>
      <c r="Z153" s="50">
        <v>0</v>
      </c>
      <c r="AA153" s="50">
        <v>0</v>
      </c>
      <c r="AB153" s="50">
        <v>0</v>
      </c>
      <c r="AC153" s="50">
        <v>0</v>
      </c>
      <c r="AD153" s="50">
        <v>0</v>
      </c>
      <c r="AE153" s="50">
        <v>0</v>
      </c>
      <c r="AF153" s="50">
        <v>0</v>
      </c>
      <c r="AG153" s="50">
        <v>0</v>
      </c>
      <c r="AH153" s="50">
        <v>0</v>
      </c>
      <c r="AI153" s="50">
        <v>1</v>
      </c>
      <c r="AJ153" s="50">
        <v>0</v>
      </c>
      <c r="AK153" s="50">
        <v>0</v>
      </c>
      <c r="AL153" s="50">
        <v>0</v>
      </c>
      <c r="AM153" s="50">
        <v>0</v>
      </c>
      <c r="AN153" s="50">
        <v>0</v>
      </c>
      <c r="AO153" s="50">
        <v>0</v>
      </c>
      <c r="AP153" s="50">
        <v>0</v>
      </c>
      <c r="AQ153" s="50">
        <v>0</v>
      </c>
      <c r="AR153" s="50">
        <v>0</v>
      </c>
      <c r="AS153" s="50">
        <v>0</v>
      </c>
      <c r="AT153" s="50">
        <v>0</v>
      </c>
      <c r="AU153" s="50">
        <v>0</v>
      </c>
      <c r="AV153" s="85">
        <v>3</v>
      </c>
      <c r="AW153" s="85">
        <v>3</v>
      </c>
      <c r="AX153" s="85">
        <v>1</v>
      </c>
      <c r="AY153" s="85">
        <v>16</v>
      </c>
      <c r="AZ153" s="85">
        <v>16</v>
      </c>
      <c r="BA153" s="85">
        <v>1</v>
      </c>
      <c r="BB153" s="86">
        <v>3</v>
      </c>
      <c r="BC153" s="86">
        <v>3</v>
      </c>
      <c r="BD153" s="86">
        <v>1</v>
      </c>
      <c r="BE153" s="87">
        <f t="shared" si="3"/>
        <v>1</v>
      </c>
      <c r="BF153" s="88">
        <v>0</v>
      </c>
      <c r="BG153" s="88">
        <v>0</v>
      </c>
      <c r="BH153" s="88">
        <v>0</v>
      </c>
      <c r="BI153" s="88">
        <v>0</v>
      </c>
      <c r="BJ153" s="88">
        <v>0</v>
      </c>
    </row>
    <row r="154" spans="1:62" ht="15">
      <c r="A154" s="81" t="s">
        <v>3146</v>
      </c>
      <c r="B154" s="50" t="s">
        <v>2377</v>
      </c>
      <c r="C154" s="82" t="s">
        <v>1711</v>
      </c>
      <c r="D154" s="83" t="s">
        <v>308</v>
      </c>
      <c r="E154" s="84" t="s">
        <v>425</v>
      </c>
      <c r="F154" s="84">
        <v>46299</v>
      </c>
      <c r="G154" s="50">
        <v>273280</v>
      </c>
      <c r="H154" s="50" t="s">
        <v>1824</v>
      </c>
      <c r="I154" s="50">
        <v>427</v>
      </c>
      <c r="J154" s="50">
        <v>640</v>
      </c>
      <c r="K154" s="50">
        <v>2</v>
      </c>
      <c r="L154" s="50">
        <f t="shared" si="0"/>
        <v>1</v>
      </c>
      <c r="M154" s="50">
        <f t="shared" si="1"/>
        <v>0</v>
      </c>
      <c r="N154" s="50">
        <f t="shared" si="2"/>
        <v>0</v>
      </c>
      <c r="O154" s="50">
        <v>0</v>
      </c>
      <c r="P154" s="50">
        <v>0.66718750000000004</v>
      </c>
      <c r="Q154" s="50">
        <v>2056.1840000000002</v>
      </c>
      <c r="R154" s="50">
        <v>90.706100000000006</v>
      </c>
      <c r="S154" s="50">
        <v>0</v>
      </c>
      <c r="T154" s="50">
        <v>0</v>
      </c>
      <c r="U154" s="50">
        <v>0</v>
      </c>
      <c r="V154" s="50">
        <v>1</v>
      </c>
      <c r="W154" s="50">
        <v>0</v>
      </c>
      <c r="X154" s="50">
        <v>0</v>
      </c>
      <c r="Y154" s="50">
        <v>0</v>
      </c>
      <c r="Z154" s="50">
        <v>0</v>
      </c>
      <c r="AA154" s="50">
        <v>0</v>
      </c>
      <c r="AB154" s="50">
        <v>0</v>
      </c>
      <c r="AC154" s="50">
        <v>0</v>
      </c>
      <c r="AD154" s="50">
        <v>0</v>
      </c>
      <c r="AE154" s="50">
        <v>0</v>
      </c>
      <c r="AF154" s="50">
        <v>0</v>
      </c>
      <c r="AG154" s="50">
        <v>0</v>
      </c>
      <c r="AH154" s="50">
        <v>0</v>
      </c>
      <c r="AI154" s="50">
        <v>0</v>
      </c>
      <c r="AJ154" s="50">
        <v>1</v>
      </c>
      <c r="AK154" s="50">
        <v>0</v>
      </c>
      <c r="AL154" s="50">
        <v>0</v>
      </c>
      <c r="AM154" s="50">
        <v>0</v>
      </c>
      <c r="AN154" s="50">
        <v>0</v>
      </c>
      <c r="AO154" s="50">
        <v>0</v>
      </c>
      <c r="AP154" s="50">
        <v>0</v>
      </c>
      <c r="AQ154" s="50">
        <v>0</v>
      </c>
      <c r="AR154" s="50">
        <v>0</v>
      </c>
      <c r="AS154" s="50">
        <v>0</v>
      </c>
      <c r="AT154" s="50">
        <v>0</v>
      </c>
      <c r="AU154" s="50">
        <v>0</v>
      </c>
      <c r="AV154" s="85">
        <v>3</v>
      </c>
      <c r="AW154" s="85">
        <v>3</v>
      </c>
      <c r="AX154" s="85">
        <v>1</v>
      </c>
      <c r="AY154" s="85">
        <v>17</v>
      </c>
      <c r="AZ154" s="85">
        <v>15</v>
      </c>
      <c r="BA154" s="85">
        <v>0</v>
      </c>
      <c r="BB154" s="86">
        <v>3</v>
      </c>
      <c r="BC154" s="86">
        <v>3</v>
      </c>
      <c r="BD154" s="86">
        <v>1</v>
      </c>
      <c r="BE154" s="87">
        <f t="shared" si="3"/>
        <v>1</v>
      </c>
      <c r="BF154" s="88">
        <v>0</v>
      </c>
      <c r="BG154" s="88">
        <v>1</v>
      </c>
      <c r="BH154" s="88">
        <v>0</v>
      </c>
      <c r="BI154" s="88">
        <v>0</v>
      </c>
      <c r="BJ154" s="88">
        <v>0</v>
      </c>
    </row>
    <row r="155" spans="1:62" ht="15">
      <c r="A155" s="81" t="s">
        <v>3147</v>
      </c>
      <c r="B155" s="50" t="s">
        <v>2378</v>
      </c>
      <c r="C155" s="82" t="s">
        <v>1712</v>
      </c>
      <c r="D155" s="83" t="s">
        <v>308</v>
      </c>
      <c r="E155" s="84" t="s">
        <v>425</v>
      </c>
      <c r="F155" s="84">
        <v>40979</v>
      </c>
      <c r="G155" s="50">
        <v>273280</v>
      </c>
      <c r="H155" s="50" t="s">
        <v>1824</v>
      </c>
      <c r="I155" s="50">
        <v>427</v>
      </c>
      <c r="J155" s="50">
        <v>640</v>
      </c>
      <c r="K155" s="50">
        <v>2</v>
      </c>
      <c r="L155" s="50">
        <f t="shared" si="0"/>
        <v>1</v>
      </c>
      <c r="M155" s="50">
        <f t="shared" si="1"/>
        <v>0</v>
      </c>
      <c r="N155" s="50">
        <f t="shared" si="2"/>
        <v>0</v>
      </c>
      <c r="O155" s="50">
        <v>0</v>
      </c>
      <c r="P155" s="50">
        <v>0.66718750000000004</v>
      </c>
      <c r="Q155" s="50">
        <v>1465.9880000000001</v>
      </c>
      <c r="R155" s="50">
        <v>79.471190000000007</v>
      </c>
      <c r="S155" s="50">
        <v>0</v>
      </c>
      <c r="T155" s="50">
        <v>0</v>
      </c>
      <c r="U155" s="50">
        <v>0</v>
      </c>
      <c r="V155" s="50">
        <v>1</v>
      </c>
      <c r="W155" s="50">
        <v>0</v>
      </c>
      <c r="X155" s="50">
        <v>0</v>
      </c>
      <c r="Y155" s="50">
        <v>0</v>
      </c>
      <c r="Z155" s="50">
        <v>0</v>
      </c>
      <c r="AA155" s="50">
        <v>0</v>
      </c>
      <c r="AB155" s="50">
        <v>0</v>
      </c>
      <c r="AC155" s="50">
        <v>0</v>
      </c>
      <c r="AD155" s="50">
        <v>0</v>
      </c>
      <c r="AE155" s="50">
        <v>0</v>
      </c>
      <c r="AF155" s="50">
        <v>0</v>
      </c>
      <c r="AG155" s="50">
        <v>0</v>
      </c>
      <c r="AH155" s="50">
        <v>0</v>
      </c>
      <c r="AI155" s="50">
        <v>0</v>
      </c>
      <c r="AJ155" s="50">
        <v>1</v>
      </c>
      <c r="AK155" s="50">
        <v>0</v>
      </c>
      <c r="AL155" s="50">
        <v>0</v>
      </c>
      <c r="AM155" s="50">
        <v>0</v>
      </c>
      <c r="AN155" s="50">
        <v>0</v>
      </c>
      <c r="AO155" s="50">
        <v>0</v>
      </c>
      <c r="AP155" s="50">
        <v>0</v>
      </c>
      <c r="AQ155" s="50">
        <v>0</v>
      </c>
      <c r="AR155" s="50">
        <v>0</v>
      </c>
      <c r="AS155" s="50">
        <v>0</v>
      </c>
      <c r="AT155" s="50">
        <v>0</v>
      </c>
      <c r="AU155" s="50">
        <v>0</v>
      </c>
      <c r="AV155" s="85">
        <v>3</v>
      </c>
      <c r="AW155" s="85">
        <v>3</v>
      </c>
      <c r="AX155" s="85">
        <v>1</v>
      </c>
      <c r="AY155" s="85">
        <v>17</v>
      </c>
      <c r="AZ155" s="85">
        <v>14</v>
      </c>
      <c r="BA155" s="85">
        <v>0</v>
      </c>
      <c r="BB155" s="86">
        <v>3</v>
      </c>
      <c r="BC155" s="86">
        <v>3</v>
      </c>
      <c r="BD155" s="86">
        <v>1</v>
      </c>
      <c r="BE155" s="87">
        <f t="shared" si="3"/>
        <v>1</v>
      </c>
      <c r="BF155" s="88">
        <v>0</v>
      </c>
      <c r="BG155" s="88">
        <v>0</v>
      </c>
      <c r="BH155" s="88">
        <v>0</v>
      </c>
      <c r="BI155" s="88">
        <v>0</v>
      </c>
      <c r="BJ155" s="88">
        <v>0</v>
      </c>
    </row>
    <row r="156" spans="1:62" ht="15">
      <c r="A156" s="81" t="s">
        <v>3148</v>
      </c>
      <c r="B156" s="50" t="s">
        <v>2379</v>
      </c>
      <c r="C156" s="82" t="s">
        <v>1713</v>
      </c>
      <c r="D156" s="83" t="s">
        <v>308</v>
      </c>
      <c r="E156" s="84" t="s">
        <v>425</v>
      </c>
      <c r="F156" s="84">
        <v>47908</v>
      </c>
      <c r="G156" s="50">
        <v>273280</v>
      </c>
      <c r="H156" s="50" t="s">
        <v>1824</v>
      </c>
      <c r="I156" s="50">
        <v>427</v>
      </c>
      <c r="J156" s="50">
        <v>640</v>
      </c>
      <c r="K156" s="50">
        <v>2</v>
      </c>
      <c r="L156" s="50">
        <f t="shared" si="0"/>
        <v>1</v>
      </c>
      <c r="M156" s="50">
        <f t="shared" si="1"/>
        <v>0</v>
      </c>
      <c r="N156" s="50">
        <f t="shared" si="2"/>
        <v>0</v>
      </c>
      <c r="O156" s="50">
        <v>0</v>
      </c>
      <c r="P156" s="50">
        <v>0.66718750000000004</v>
      </c>
      <c r="Q156" s="50">
        <v>1766.056</v>
      </c>
      <c r="R156" s="50">
        <v>86.597669999999994</v>
      </c>
      <c r="S156" s="50">
        <v>0</v>
      </c>
      <c r="T156" s="50">
        <v>0</v>
      </c>
      <c r="U156" s="50">
        <v>0</v>
      </c>
      <c r="V156" s="50">
        <v>1</v>
      </c>
      <c r="W156" s="50">
        <v>0</v>
      </c>
      <c r="X156" s="50">
        <v>0</v>
      </c>
      <c r="Y156" s="50">
        <v>0</v>
      </c>
      <c r="Z156" s="50">
        <v>0</v>
      </c>
      <c r="AA156" s="50">
        <v>0</v>
      </c>
      <c r="AB156" s="50">
        <v>0</v>
      </c>
      <c r="AC156" s="50">
        <v>0</v>
      </c>
      <c r="AD156" s="50">
        <v>0</v>
      </c>
      <c r="AE156" s="50">
        <v>0</v>
      </c>
      <c r="AF156" s="50">
        <v>0</v>
      </c>
      <c r="AG156" s="50">
        <v>0</v>
      </c>
      <c r="AH156" s="50">
        <v>0</v>
      </c>
      <c r="AI156" s="50">
        <v>0</v>
      </c>
      <c r="AJ156" s="50">
        <v>1</v>
      </c>
      <c r="AK156" s="50">
        <v>0</v>
      </c>
      <c r="AL156" s="50">
        <v>0</v>
      </c>
      <c r="AM156" s="50">
        <v>0</v>
      </c>
      <c r="AN156" s="50">
        <v>0</v>
      </c>
      <c r="AO156" s="50">
        <v>0</v>
      </c>
      <c r="AP156" s="50">
        <v>0</v>
      </c>
      <c r="AQ156" s="50">
        <v>0</v>
      </c>
      <c r="AR156" s="50">
        <v>0</v>
      </c>
      <c r="AS156" s="50">
        <v>0</v>
      </c>
      <c r="AT156" s="50">
        <v>0</v>
      </c>
      <c r="AU156" s="50">
        <v>0</v>
      </c>
      <c r="AV156" s="85">
        <v>3</v>
      </c>
      <c r="AW156" s="85">
        <v>3</v>
      </c>
      <c r="AX156" s="85">
        <v>1</v>
      </c>
      <c r="AY156" s="85">
        <v>17</v>
      </c>
      <c r="AZ156" s="85">
        <v>15</v>
      </c>
      <c r="BA156" s="85">
        <v>0</v>
      </c>
      <c r="BB156" s="86">
        <v>3</v>
      </c>
      <c r="BC156" s="86">
        <v>3</v>
      </c>
      <c r="BD156" s="86">
        <v>1</v>
      </c>
      <c r="BE156" s="87">
        <f t="shared" si="3"/>
        <v>1</v>
      </c>
      <c r="BF156" s="88">
        <v>0</v>
      </c>
      <c r="BG156" s="88">
        <v>1</v>
      </c>
      <c r="BH156" s="88">
        <v>0</v>
      </c>
      <c r="BI156" s="88">
        <v>0</v>
      </c>
      <c r="BJ156" s="88">
        <v>0</v>
      </c>
    </row>
    <row r="157" spans="1:62" ht="15">
      <c r="A157" s="81" t="s">
        <v>3149</v>
      </c>
      <c r="B157" s="50" t="s">
        <v>2477</v>
      </c>
      <c r="C157" s="82" t="s">
        <v>1725</v>
      </c>
      <c r="D157" s="83" t="s">
        <v>464</v>
      </c>
      <c r="E157" s="84"/>
      <c r="F157" s="84">
        <v>23231</v>
      </c>
      <c r="G157" s="50">
        <v>173056</v>
      </c>
      <c r="H157" s="50" t="s">
        <v>1824</v>
      </c>
      <c r="I157" s="50">
        <v>416</v>
      </c>
      <c r="J157" s="50">
        <v>416</v>
      </c>
      <c r="K157" s="50">
        <v>1</v>
      </c>
      <c r="L157" s="50">
        <f t="shared" si="0"/>
        <v>0</v>
      </c>
      <c r="M157" s="50">
        <f t="shared" si="1"/>
        <v>1</v>
      </c>
      <c r="N157" s="50">
        <f t="shared" si="2"/>
        <v>0</v>
      </c>
      <c r="O157" s="50">
        <v>0</v>
      </c>
      <c r="P157" s="50">
        <v>1</v>
      </c>
      <c r="Q157" s="50">
        <v>380.2441</v>
      </c>
      <c r="R157" s="50">
        <v>83.326260000000005</v>
      </c>
      <c r="S157" s="50">
        <v>0</v>
      </c>
      <c r="T157" s="50">
        <v>0</v>
      </c>
      <c r="U157" s="50">
        <v>0</v>
      </c>
      <c r="V157" s="50">
        <v>0</v>
      </c>
      <c r="W157" s="50">
        <v>1</v>
      </c>
      <c r="X157" s="50">
        <v>0</v>
      </c>
      <c r="Y157" s="50">
        <v>0</v>
      </c>
      <c r="Z157" s="50">
        <v>0</v>
      </c>
      <c r="AA157" s="50">
        <v>0</v>
      </c>
      <c r="AB157" s="50">
        <v>0</v>
      </c>
      <c r="AC157" s="50">
        <v>0</v>
      </c>
      <c r="AD157" s="50">
        <v>0</v>
      </c>
      <c r="AE157" s="50">
        <v>0</v>
      </c>
      <c r="AF157" s="50">
        <v>0</v>
      </c>
      <c r="AG157" s="50">
        <v>0</v>
      </c>
      <c r="AH157" s="50">
        <v>0</v>
      </c>
      <c r="AI157" s="50">
        <v>0</v>
      </c>
      <c r="AJ157" s="50">
        <v>0</v>
      </c>
      <c r="AK157" s="50">
        <v>0</v>
      </c>
      <c r="AL157" s="50">
        <v>0</v>
      </c>
      <c r="AM157" s="50">
        <v>0</v>
      </c>
      <c r="AN157" s="50">
        <v>0</v>
      </c>
      <c r="AO157" s="50">
        <v>0</v>
      </c>
      <c r="AP157" s="50">
        <v>0</v>
      </c>
      <c r="AQ157" s="50">
        <v>0</v>
      </c>
      <c r="AR157" s="50">
        <v>0</v>
      </c>
      <c r="AS157" s="50">
        <v>0</v>
      </c>
      <c r="AT157" s="50">
        <v>0</v>
      </c>
      <c r="AU157" s="50">
        <v>0</v>
      </c>
      <c r="AV157" s="85">
        <v>4</v>
      </c>
      <c r="AW157" s="85">
        <v>4</v>
      </c>
      <c r="AX157" s="85">
        <v>1</v>
      </c>
      <c r="AY157" s="85">
        <v>4</v>
      </c>
      <c r="AZ157" s="85">
        <v>4</v>
      </c>
      <c r="BA157" s="85">
        <v>1</v>
      </c>
      <c r="BB157" s="86">
        <v>4</v>
      </c>
      <c r="BC157" s="86">
        <v>4</v>
      </c>
      <c r="BD157" s="86">
        <v>1</v>
      </c>
      <c r="BE157" s="87">
        <f t="shared" si="3"/>
        <v>1</v>
      </c>
      <c r="BF157" s="88">
        <v>0</v>
      </c>
      <c r="BG157" s="88">
        <v>0</v>
      </c>
      <c r="BH157" s="88">
        <v>0</v>
      </c>
      <c r="BI157" s="88">
        <v>0</v>
      </c>
      <c r="BJ157" s="88">
        <v>1</v>
      </c>
    </row>
    <row r="158" spans="1:62" ht="15">
      <c r="A158" s="81" t="s">
        <v>3150</v>
      </c>
      <c r="B158" s="50" t="s">
        <v>2478</v>
      </c>
      <c r="C158" s="82" t="s">
        <v>1726</v>
      </c>
      <c r="D158" s="83" t="s">
        <v>464</v>
      </c>
      <c r="E158" s="84"/>
      <c r="F158" s="84">
        <v>24301</v>
      </c>
      <c r="G158" s="50">
        <v>173056</v>
      </c>
      <c r="H158" s="50" t="s">
        <v>1824</v>
      </c>
      <c r="I158" s="50">
        <v>416</v>
      </c>
      <c r="J158" s="50">
        <v>416</v>
      </c>
      <c r="K158" s="50">
        <v>1</v>
      </c>
      <c r="L158" s="50">
        <f t="shared" si="0"/>
        <v>0</v>
      </c>
      <c r="M158" s="50">
        <f t="shared" si="1"/>
        <v>1</v>
      </c>
      <c r="N158" s="50">
        <f t="shared" si="2"/>
        <v>0</v>
      </c>
      <c r="O158" s="50">
        <v>0</v>
      </c>
      <c r="P158" s="50">
        <v>1</v>
      </c>
      <c r="Q158" s="50">
        <v>298.72500000000002</v>
      </c>
      <c r="R158" s="50">
        <v>66.406279999999995</v>
      </c>
      <c r="S158" s="50">
        <v>0</v>
      </c>
      <c r="T158" s="50">
        <v>0</v>
      </c>
      <c r="U158" s="50">
        <v>0</v>
      </c>
      <c r="V158" s="50">
        <v>0</v>
      </c>
      <c r="W158" s="50">
        <v>1</v>
      </c>
      <c r="X158" s="50">
        <v>0</v>
      </c>
      <c r="Y158" s="50">
        <v>0</v>
      </c>
      <c r="Z158" s="50">
        <v>0</v>
      </c>
      <c r="AA158" s="50">
        <v>0</v>
      </c>
      <c r="AB158" s="50">
        <v>0</v>
      </c>
      <c r="AC158" s="50">
        <v>0</v>
      </c>
      <c r="AD158" s="50">
        <v>0</v>
      </c>
      <c r="AE158" s="50">
        <v>0</v>
      </c>
      <c r="AF158" s="50">
        <v>0</v>
      </c>
      <c r="AG158" s="50">
        <v>0</v>
      </c>
      <c r="AH158" s="50">
        <v>0</v>
      </c>
      <c r="AI158" s="50">
        <v>0</v>
      </c>
      <c r="AJ158" s="50">
        <v>0</v>
      </c>
      <c r="AK158" s="50">
        <v>0</v>
      </c>
      <c r="AL158" s="50">
        <v>0</v>
      </c>
      <c r="AM158" s="50">
        <v>0</v>
      </c>
      <c r="AN158" s="50">
        <v>0</v>
      </c>
      <c r="AO158" s="50">
        <v>0</v>
      </c>
      <c r="AP158" s="50">
        <v>0</v>
      </c>
      <c r="AQ158" s="50">
        <v>0</v>
      </c>
      <c r="AR158" s="50">
        <v>0</v>
      </c>
      <c r="AS158" s="50">
        <v>0</v>
      </c>
      <c r="AT158" s="50">
        <v>0</v>
      </c>
      <c r="AU158" s="50">
        <v>0</v>
      </c>
      <c r="AV158" s="85">
        <v>4</v>
      </c>
      <c r="AW158" s="85">
        <v>4</v>
      </c>
      <c r="AX158" s="85">
        <v>1</v>
      </c>
      <c r="AY158" s="85">
        <v>4</v>
      </c>
      <c r="AZ158" s="85">
        <v>4</v>
      </c>
      <c r="BA158" s="85">
        <v>1</v>
      </c>
      <c r="BB158" s="86">
        <v>4</v>
      </c>
      <c r="BC158" s="86">
        <v>4</v>
      </c>
      <c r="BD158" s="86">
        <v>1</v>
      </c>
      <c r="BE158" s="87">
        <f t="shared" si="3"/>
        <v>1</v>
      </c>
      <c r="BF158" s="88">
        <v>0</v>
      </c>
      <c r="BG158" s="88">
        <v>0</v>
      </c>
      <c r="BH158" s="88">
        <v>0</v>
      </c>
      <c r="BI158" s="88">
        <v>0</v>
      </c>
      <c r="BJ158" s="88">
        <v>1</v>
      </c>
    </row>
    <row r="159" spans="1:62" ht="15">
      <c r="A159" s="81" t="s">
        <v>3151</v>
      </c>
      <c r="B159" s="50" t="s">
        <v>2479</v>
      </c>
      <c r="C159" s="82" t="s">
        <v>1727</v>
      </c>
      <c r="D159" s="83" t="s">
        <v>464</v>
      </c>
      <c r="E159" s="84"/>
      <c r="F159" s="84">
        <v>34925</v>
      </c>
      <c r="G159" s="50">
        <v>173056</v>
      </c>
      <c r="H159" s="50" t="s">
        <v>1824</v>
      </c>
      <c r="I159" s="50">
        <v>416</v>
      </c>
      <c r="J159" s="50">
        <v>416</v>
      </c>
      <c r="K159" s="50">
        <v>1</v>
      </c>
      <c r="L159" s="50">
        <f t="shared" si="0"/>
        <v>0</v>
      </c>
      <c r="M159" s="50">
        <f t="shared" si="1"/>
        <v>1</v>
      </c>
      <c r="N159" s="50">
        <f t="shared" si="2"/>
        <v>0</v>
      </c>
      <c r="O159" s="50">
        <v>0</v>
      </c>
      <c r="P159" s="50">
        <v>1</v>
      </c>
      <c r="Q159" s="50">
        <v>1148.8009999999999</v>
      </c>
      <c r="R159" s="50">
        <v>68.681489999999997</v>
      </c>
      <c r="S159" s="50">
        <v>0</v>
      </c>
      <c r="T159" s="50">
        <v>0</v>
      </c>
      <c r="U159" s="50">
        <v>0</v>
      </c>
      <c r="V159" s="50">
        <v>0</v>
      </c>
      <c r="W159" s="50">
        <v>1</v>
      </c>
      <c r="X159" s="50">
        <v>0</v>
      </c>
      <c r="Y159" s="50">
        <v>0</v>
      </c>
      <c r="Z159" s="50">
        <v>0</v>
      </c>
      <c r="AA159" s="50">
        <v>0</v>
      </c>
      <c r="AB159" s="50">
        <v>0</v>
      </c>
      <c r="AC159" s="50">
        <v>0</v>
      </c>
      <c r="AD159" s="50">
        <v>0</v>
      </c>
      <c r="AE159" s="50">
        <v>0</v>
      </c>
      <c r="AF159" s="50">
        <v>0</v>
      </c>
      <c r="AG159" s="50">
        <v>0</v>
      </c>
      <c r="AH159" s="50">
        <v>0</v>
      </c>
      <c r="AI159" s="50">
        <v>0</v>
      </c>
      <c r="AJ159" s="50">
        <v>0</v>
      </c>
      <c r="AK159" s="50">
        <v>0</v>
      </c>
      <c r="AL159" s="50">
        <v>0</v>
      </c>
      <c r="AM159" s="50">
        <v>0</v>
      </c>
      <c r="AN159" s="50">
        <v>0</v>
      </c>
      <c r="AO159" s="50">
        <v>0</v>
      </c>
      <c r="AP159" s="50">
        <v>0</v>
      </c>
      <c r="AQ159" s="50">
        <v>0</v>
      </c>
      <c r="AR159" s="50">
        <v>0</v>
      </c>
      <c r="AS159" s="50">
        <v>0</v>
      </c>
      <c r="AT159" s="50">
        <v>0</v>
      </c>
      <c r="AU159" s="50">
        <v>0</v>
      </c>
      <c r="AV159" s="85">
        <v>4</v>
      </c>
      <c r="AW159" s="85">
        <v>4</v>
      </c>
      <c r="AX159" s="85">
        <v>1</v>
      </c>
      <c r="AY159" s="85">
        <v>4</v>
      </c>
      <c r="AZ159" s="85">
        <v>4</v>
      </c>
      <c r="BA159" s="85">
        <v>1</v>
      </c>
      <c r="BB159" s="86">
        <v>4</v>
      </c>
      <c r="BC159" s="86">
        <v>4</v>
      </c>
      <c r="BD159" s="86">
        <v>1</v>
      </c>
      <c r="BE159" s="87">
        <f t="shared" si="3"/>
        <v>1</v>
      </c>
      <c r="BF159" s="88">
        <v>0</v>
      </c>
      <c r="BG159" s="88">
        <v>0</v>
      </c>
      <c r="BH159" s="88">
        <v>0</v>
      </c>
      <c r="BI159" s="88">
        <v>0</v>
      </c>
      <c r="BJ159" s="88">
        <v>1</v>
      </c>
    </row>
    <row r="160" spans="1:62" ht="15">
      <c r="A160" s="81" t="s">
        <v>3152</v>
      </c>
      <c r="B160" s="50" t="s">
        <v>2480</v>
      </c>
      <c r="C160" s="82" t="s">
        <v>1728</v>
      </c>
      <c r="D160" s="83" t="s">
        <v>464</v>
      </c>
      <c r="E160" s="84"/>
      <c r="F160" s="84">
        <v>42619</v>
      </c>
      <c r="G160" s="50">
        <v>173056</v>
      </c>
      <c r="H160" s="50" t="s">
        <v>1824</v>
      </c>
      <c r="I160" s="50">
        <v>416</v>
      </c>
      <c r="J160" s="50">
        <v>416</v>
      </c>
      <c r="K160" s="50">
        <v>1</v>
      </c>
      <c r="L160" s="50">
        <f t="shared" si="0"/>
        <v>0</v>
      </c>
      <c r="M160" s="50">
        <f t="shared" si="1"/>
        <v>1</v>
      </c>
      <c r="N160" s="50">
        <f t="shared" si="2"/>
        <v>0</v>
      </c>
      <c r="O160" s="50">
        <v>0</v>
      </c>
      <c r="P160" s="50">
        <v>1</v>
      </c>
      <c r="Q160" s="50">
        <v>2635.1759999999999</v>
      </c>
      <c r="R160" s="50">
        <v>52.897759999999998</v>
      </c>
      <c r="S160" s="50">
        <v>0</v>
      </c>
      <c r="T160" s="50">
        <v>0</v>
      </c>
      <c r="U160" s="50">
        <v>0</v>
      </c>
      <c r="V160" s="50">
        <v>0</v>
      </c>
      <c r="W160" s="50">
        <v>1</v>
      </c>
      <c r="X160" s="50">
        <v>0</v>
      </c>
      <c r="Y160" s="50">
        <v>0</v>
      </c>
      <c r="Z160" s="50">
        <v>0</v>
      </c>
      <c r="AA160" s="50">
        <v>0</v>
      </c>
      <c r="AB160" s="50">
        <v>0</v>
      </c>
      <c r="AC160" s="50">
        <v>0</v>
      </c>
      <c r="AD160" s="50">
        <v>0</v>
      </c>
      <c r="AE160" s="50">
        <v>0</v>
      </c>
      <c r="AF160" s="50">
        <v>0</v>
      </c>
      <c r="AG160" s="50">
        <v>0</v>
      </c>
      <c r="AH160" s="50">
        <v>0</v>
      </c>
      <c r="AI160" s="50">
        <v>0</v>
      </c>
      <c r="AJ160" s="50">
        <v>0</v>
      </c>
      <c r="AK160" s="50">
        <v>0</v>
      </c>
      <c r="AL160" s="50">
        <v>0</v>
      </c>
      <c r="AM160" s="50">
        <v>0</v>
      </c>
      <c r="AN160" s="50">
        <v>0</v>
      </c>
      <c r="AO160" s="50">
        <v>0</v>
      </c>
      <c r="AP160" s="50">
        <v>0</v>
      </c>
      <c r="AQ160" s="50">
        <v>0</v>
      </c>
      <c r="AR160" s="50">
        <v>0</v>
      </c>
      <c r="AS160" s="50">
        <v>0</v>
      </c>
      <c r="AT160" s="50">
        <v>0</v>
      </c>
      <c r="AU160" s="50">
        <v>0</v>
      </c>
      <c r="AV160" s="85">
        <v>4</v>
      </c>
      <c r="AW160" s="85">
        <v>4</v>
      </c>
      <c r="AX160" s="85">
        <v>1</v>
      </c>
      <c r="AY160" s="85">
        <v>4</v>
      </c>
      <c r="AZ160" s="85">
        <v>4</v>
      </c>
      <c r="BA160" s="85">
        <v>1</v>
      </c>
      <c r="BB160" s="86">
        <v>4</v>
      </c>
      <c r="BC160" s="86">
        <v>4</v>
      </c>
      <c r="BD160" s="86">
        <v>1</v>
      </c>
      <c r="BE160" s="87">
        <f t="shared" si="3"/>
        <v>1</v>
      </c>
      <c r="BF160" s="88">
        <v>0</v>
      </c>
      <c r="BG160" s="88">
        <v>0</v>
      </c>
      <c r="BH160" s="88">
        <v>0</v>
      </c>
      <c r="BI160" s="88">
        <v>0</v>
      </c>
      <c r="BJ160" s="88">
        <v>1</v>
      </c>
    </row>
    <row r="161" spans="1:62" ht="15">
      <c r="A161" s="81" t="s">
        <v>3153</v>
      </c>
      <c r="B161" s="50" t="s">
        <v>2481</v>
      </c>
      <c r="C161" s="82" t="s">
        <v>1729</v>
      </c>
      <c r="D161" s="83" t="s">
        <v>464</v>
      </c>
      <c r="E161" s="84"/>
      <c r="F161" s="84">
        <v>33968</v>
      </c>
      <c r="G161" s="50">
        <v>173056</v>
      </c>
      <c r="H161" s="50" t="s">
        <v>1824</v>
      </c>
      <c r="I161" s="50">
        <v>416</v>
      </c>
      <c r="J161" s="50">
        <v>416</v>
      </c>
      <c r="K161" s="50">
        <v>1</v>
      </c>
      <c r="L161" s="50">
        <f t="shared" si="0"/>
        <v>0</v>
      </c>
      <c r="M161" s="50">
        <f t="shared" si="1"/>
        <v>1</v>
      </c>
      <c r="N161" s="50">
        <f t="shared" si="2"/>
        <v>0</v>
      </c>
      <c r="O161" s="50">
        <v>0</v>
      </c>
      <c r="P161" s="50">
        <v>1</v>
      </c>
      <c r="Q161" s="50">
        <v>688.88610000000006</v>
      </c>
      <c r="R161" s="50">
        <v>63.324449999999999</v>
      </c>
      <c r="S161" s="50">
        <v>0</v>
      </c>
      <c r="T161" s="50">
        <v>0</v>
      </c>
      <c r="U161" s="50">
        <v>0</v>
      </c>
      <c r="V161" s="50">
        <v>0</v>
      </c>
      <c r="W161" s="50">
        <v>1</v>
      </c>
      <c r="X161" s="50">
        <v>0</v>
      </c>
      <c r="Y161" s="50">
        <v>0</v>
      </c>
      <c r="Z161" s="50">
        <v>0</v>
      </c>
      <c r="AA161" s="50">
        <v>0</v>
      </c>
      <c r="AB161" s="50">
        <v>0</v>
      </c>
      <c r="AC161" s="50">
        <v>0</v>
      </c>
      <c r="AD161" s="50">
        <v>0</v>
      </c>
      <c r="AE161" s="50">
        <v>0</v>
      </c>
      <c r="AF161" s="50">
        <v>0</v>
      </c>
      <c r="AG161" s="50">
        <v>0</v>
      </c>
      <c r="AH161" s="50">
        <v>0</v>
      </c>
      <c r="AI161" s="50">
        <v>0</v>
      </c>
      <c r="AJ161" s="50">
        <v>0</v>
      </c>
      <c r="AK161" s="50">
        <v>0</v>
      </c>
      <c r="AL161" s="50">
        <v>0</v>
      </c>
      <c r="AM161" s="50">
        <v>0</v>
      </c>
      <c r="AN161" s="50">
        <v>0</v>
      </c>
      <c r="AO161" s="50">
        <v>0</v>
      </c>
      <c r="AP161" s="50">
        <v>0</v>
      </c>
      <c r="AQ161" s="50">
        <v>0</v>
      </c>
      <c r="AR161" s="50">
        <v>0</v>
      </c>
      <c r="AS161" s="50">
        <v>0</v>
      </c>
      <c r="AT161" s="50">
        <v>0</v>
      </c>
      <c r="AU161" s="50">
        <v>0</v>
      </c>
      <c r="AV161" s="85">
        <v>4</v>
      </c>
      <c r="AW161" s="85">
        <v>4</v>
      </c>
      <c r="AX161" s="85">
        <v>1</v>
      </c>
      <c r="AY161" s="85">
        <v>4</v>
      </c>
      <c r="AZ161" s="85">
        <v>4</v>
      </c>
      <c r="BA161" s="85">
        <v>1</v>
      </c>
      <c r="BB161" s="86">
        <v>4</v>
      </c>
      <c r="BC161" s="86">
        <v>4</v>
      </c>
      <c r="BD161" s="86">
        <v>1</v>
      </c>
      <c r="BE161" s="87">
        <f t="shared" si="3"/>
        <v>1</v>
      </c>
      <c r="BF161" s="88">
        <v>0</v>
      </c>
      <c r="BG161" s="88">
        <v>0</v>
      </c>
      <c r="BH161" s="88">
        <v>0</v>
      </c>
      <c r="BI161" s="88">
        <v>0</v>
      </c>
      <c r="BJ161" s="88">
        <v>1</v>
      </c>
    </row>
    <row r="162" spans="1:62" ht="15">
      <c r="A162" s="81" t="s">
        <v>3154</v>
      </c>
      <c r="B162" s="50" t="s">
        <v>2482</v>
      </c>
      <c r="C162" s="82" t="s">
        <v>1730</v>
      </c>
      <c r="D162" s="83" t="s">
        <v>464</v>
      </c>
      <c r="E162" s="84"/>
      <c r="F162" s="84">
        <v>27386</v>
      </c>
      <c r="G162" s="50">
        <v>173056</v>
      </c>
      <c r="H162" s="50" t="s">
        <v>1824</v>
      </c>
      <c r="I162" s="50">
        <v>416</v>
      </c>
      <c r="J162" s="50">
        <v>416</v>
      </c>
      <c r="K162" s="50">
        <v>1</v>
      </c>
      <c r="L162" s="50">
        <f t="shared" si="0"/>
        <v>0</v>
      </c>
      <c r="M162" s="50">
        <f t="shared" si="1"/>
        <v>1</v>
      </c>
      <c r="N162" s="50">
        <f t="shared" si="2"/>
        <v>0</v>
      </c>
      <c r="O162" s="50">
        <v>0</v>
      </c>
      <c r="P162" s="50">
        <v>1</v>
      </c>
      <c r="Q162" s="50">
        <v>773.88689999999997</v>
      </c>
      <c r="R162" s="50">
        <v>77.370949999999993</v>
      </c>
      <c r="S162" s="50">
        <v>0</v>
      </c>
      <c r="T162" s="50">
        <v>0</v>
      </c>
      <c r="U162" s="50">
        <v>0</v>
      </c>
      <c r="V162" s="50">
        <v>0</v>
      </c>
      <c r="W162" s="50">
        <v>1</v>
      </c>
      <c r="X162" s="50">
        <v>0</v>
      </c>
      <c r="Y162" s="50">
        <v>0</v>
      </c>
      <c r="Z162" s="50">
        <v>0</v>
      </c>
      <c r="AA162" s="50">
        <v>0</v>
      </c>
      <c r="AB162" s="50">
        <v>0</v>
      </c>
      <c r="AC162" s="50">
        <v>0</v>
      </c>
      <c r="AD162" s="50">
        <v>0</v>
      </c>
      <c r="AE162" s="50">
        <v>0</v>
      </c>
      <c r="AF162" s="50">
        <v>0</v>
      </c>
      <c r="AG162" s="50">
        <v>0</v>
      </c>
      <c r="AH162" s="50">
        <v>0</v>
      </c>
      <c r="AI162" s="50">
        <v>0</v>
      </c>
      <c r="AJ162" s="50">
        <v>0</v>
      </c>
      <c r="AK162" s="50">
        <v>0</v>
      </c>
      <c r="AL162" s="50">
        <v>0</v>
      </c>
      <c r="AM162" s="50">
        <v>0</v>
      </c>
      <c r="AN162" s="50">
        <v>0</v>
      </c>
      <c r="AO162" s="50">
        <v>0</v>
      </c>
      <c r="AP162" s="50">
        <v>0</v>
      </c>
      <c r="AQ162" s="50">
        <v>0</v>
      </c>
      <c r="AR162" s="50">
        <v>0</v>
      </c>
      <c r="AS162" s="50">
        <v>0</v>
      </c>
      <c r="AT162" s="50">
        <v>0</v>
      </c>
      <c r="AU162" s="50">
        <v>0</v>
      </c>
      <c r="AV162" s="85">
        <v>4</v>
      </c>
      <c r="AW162" s="85">
        <v>4</v>
      </c>
      <c r="AX162" s="85">
        <v>1</v>
      </c>
      <c r="AY162" s="85">
        <v>4</v>
      </c>
      <c r="AZ162" s="85">
        <v>4</v>
      </c>
      <c r="BA162" s="85">
        <v>1</v>
      </c>
      <c r="BB162" s="86">
        <v>4</v>
      </c>
      <c r="BC162" s="86">
        <v>4</v>
      </c>
      <c r="BD162" s="86">
        <v>1</v>
      </c>
      <c r="BE162" s="87">
        <f t="shared" si="3"/>
        <v>1</v>
      </c>
      <c r="BF162" s="88">
        <v>0</v>
      </c>
      <c r="BG162" s="88">
        <v>0</v>
      </c>
      <c r="BH162" s="88">
        <v>0</v>
      </c>
      <c r="BI162" s="88">
        <v>0</v>
      </c>
      <c r="BJ162" s="88">
        <v>1</v>
      </c>
    </row>
    <row r="163" spans="1:62" ht="15">
      <c r="A163" s="81" t="s">
        <v>3155</v>
      </c>
      <c r="B163" s="50" t="s">
        <v>2483</v>
      </c>
      <c r="C163" s="82" t="s">
        <v>1731</v>
      </c>
      <c r="D163" s="83" t="s">
        <v>464</v>
      </c>
      <c r="E163" s="84"/>
      <c r="F163" s="84">
        <v>24688</v>
      </c>
      <c r="G163" s="50">
        <v>173056</v>
      </c>
      <c r="H163" s="50" t="s">
        <v>1824</v>
      </c>
      <c r="I163" s="50">
        <v>416</v>
      </c>
      <c r="J163" s="50">
        <v>416</v>
      </c>
      <c r="K163" s="50">
        <v>1</v>
      </c>
      <c r="L163" s="50">
        <f t="shared" si="0"/>
        <v>0</v>
      </c>
      <c r="M163" s="50">
        <f t="shared" si="1"/>
        <v>1</v>
      </c>
      <c r="N163" s="50">
        <f t="shared" si="2"/>
        <v>0</v>
      </c>
      <c r="O163" s="50">
        <v>0</v>
      </c>
      <c r="P163" s="50">
        <v>1</v>
      </c>
      <c r="Q163" s="50">
        <v>589.76009999999997</v>
      </c>
      <c r="R163" s="50">
        <v>84.45729</v>
      </c>
      <c r="S163" s="50">
        <v>0</v>
      </c>
      <c r="T163" s="50">
        <v>0</v>
      </c>
      <c r="U163" s="50">
        <v>0</v>
      </c>
      <c r="V163" s="50">
        <v>0</v>
      </c>
      <c r="W163" s="50">
        <v>1</v>
      </c>
      <c r="X163" s="50">
        <v>0</v>
      </c>
      <c r="Y163" s="50">
        <v>0</v>
      </c>
      <c r="Z163" s="50">
        <v>0</v>
      </c>
      <c r="AA163" s="50">
        <v>0</v>
      </c>
      <c r="AB163" s="50">
        <v>0</v>
      </c>
      <c r="AC163" s="50">
        <v>0</v>
      </c>
      <c r="AD163" s="50">
        <v>0</v>
      </c>
      <c r="AE163" s="50">
        <v>0</v>
      </c>
      <c r="AF163" s="50">
        <v>0</v>
      </c>
      <c r="AG163" s="50">
        <v>0</v>
      </c>
      <c r="AH163" s="50">
        <v>0</v>
      </c>
      <c r="AI163" s="50">
        <v>0</v>
      </c>
      <c r="AJ163" s="50">
        <v>0</v>
      </c>
      <c r="AK163" s="50">
        <v>0</v>
      </c>
      <c r="AL163" s="50">
        <v>0</v>
      </c>
      <c r="AM163" s="50">
        <v>0</v>
      </c>
      <c r="AN163" s="50">
        <v>0</v>
      </c>
      <c r="AO163" s="50">
        <v>0</v>
      </c>
      <c r="AP163" s="50">
        <v>0</v>
      </c>
      <c r="AQ163" s="50">
        <v>0</v>
      </c>
      <c r="AR163" s="50">
        <v>0</v>
      </c>
      <c r="AS163" s="50">
        <v>0</v>
      </c>
      <c r="AT163" s="50">
        <v>0</v>
      </c>
      <c r="AU163" s="50">
        <v>0</v>
      </c>
      <c r="AV163" s="85">
        <v>4</v>
      </c>
      <c r="AW163" s="85">
        <v>4</v>
      </c>
      <c r="AX163" s="85">
        <v>1</v>
      </c>
      <c r="AY163" s="85">
        <v>4</v>
      </c>
      <c r="AZ163" s="85">
        <v>4</v>
      </c>
      <c r="BA163" s="85">
        <v>1</v>
      </c>
      <c r="BB163" s="86">
        <v>4</v>
      </c>
      <c r="BC163" s="86">
        <v>4</v>
      </c>
      <c r="BD163" s="86">
        <v>1</v>
      </c>
      <c r="BE163" s="87">
        <f t="shared" si="3"/>
        <v>1</v>
      </c>
      <c r="BF163" s="88">
        <v>0</v>
      </c>
      <c r="BG163" s="88">
        <v>0</v>
      </c>
      <c r="BH163" s="88">
        <v>0</v>
      </c>
      <c r="BI163" s="88">
        <v>0</v>
      </c>
      <c r="BJ163" s="88">
        <v>1</v>
      </c>
    </row>
    <row r="164" spans="1:62" ht="15">
      <c r="A164" s="81" t="s">
        <v>3156</v>
      </c>
      <c r="B164" s="50" t="s">
        <v>2521</v>
      </c>
      <c r="C164" s="82" t="s">
        <v>1737</v>
      </c>
      <c r="D164" s="83" t="s">
        <v>1003</v>
      </c>
      <c r="E164" s="84" t="s">
        <v>445</v>
      </c>
      <c r="F164" s="84">
        <v>108011</v>
      </c>
      <c r="G164" s="50">
        <v>307200</v>
      </c>
      <c r="H164" s="50" t="s">
        <v>1824</v>
      </c>
      <c r="I164" s="50">
        <v>480</v>
      </c>
      <c r="J164" s="50">
        <v>640</v>
      </c>
      <c r="K164" s="50">
        <v>2</v>
      </c>
      <c r="L164" s="50">
        <f t="shared" si="0"/>
        <v>1</v>
      </c>
      <c r="M164" s="50">
        <f t="shared" si="1"/>
        <v>0</v>
      </c>
      <c r="N164" s="50">
        <f t="shared" si="2"/>
        <v>0</v>
      </c>
      <c r="O164" s="50">
        <v>1</v>
      </c>
      <c r="P164" s="50">
        <v>0.75</v>
      </c>
      <c r="Q164" s="50">
        <v>6748.5439999999999</v>
      </c>
      <c r="R164" s="50">
        <v>63.995069999999998</v>
      </c>
      <c r="S164" s="50">
        <v>0</v>
      </c>
      <c r="T164" s="50">
        <v>0</v>
      </c>
      <c r="U164" s="50">
        <v>0</v>
      </c>
      <c r="V164" s="50">
        <v>0</v>
      </c>
      <c r="W164" s="50">
        <v>0</v>
      </c>
      <c r="X164" s="50">
        <v>1</v>
      </c>
      <c r="Y164" s="50">
        <v>0</v>
      </c>
      <c r="Z164" s="50">
        <v>0</v>
      </c>
      <c r="AA164" s="50">
        <v>0</v>
      </c>
      <c r="AB164" s="50">
        <v>0</v>
      </c>
      <c r="AC164" s="50">
        <v>0</v>
      </c>
      <c r="AD164" s="50">
        <v>0</v>
      </c>
      <c r="AE164" s="50">
        <v>0</v>
      </c>
      <c r="AF164" s="50">
        <v>0</v>
      </c>
      <c r="AG164" s="50">
        <v>0</v>
      </c>
      <c r="AH164" s="50">
        <v>0</v>
      </c>
      <c r="AI164" s="50">
        <v>0</v>
      </c>
      <c r="AJ164" s="50">
        <v>0</v>
      </c>
      <c r="AK164" s="50">
        <v>0</v>
      </c>
      <c r="AL164" s="50">
        <v>0</v>
      </c>
      <c r="AM164" s="50">
        <v>1</v>
      </c>
      <c r="AN164" s="50">
        <v>0</v>
      </c>
      <c r="AO164" s="50">
        <v>0</v>
      </c>
      <c r="AP164" s="50">
        <v>0</v>
      </c>
      <c r="AQ164" s="50">
        <v>0</v>
      </c>
      <c r="AR164" s="50">
        <v>0</v>
      </c>
      <c r="AS164" s="50">
        <v>0</v>
      </c>
      <c r="AT164" s="50">
        <v>0</v>
      </c>
      <c r="AU164" s="50">
        <v>0</v>
      </c>
      <c r="AV164" s="85">
        <v>5</v>
      </c>
      <c r="AW164" s="85">
        <v>5</v>
      </c>
      <c r="AX164" s="85">
        <v>1</v>
      </c>
      <c r="AY164" s="85">
        <v>20</v>
      </c>
      <c r="AZ164" s="85">
        <v>19</v>
      </c>
      <c r="BA164" s="85">
        <v>0</v>
      </c>
      <c r="BB164" s="86">
        <v>5</v>
      </c>
      <c r="BC164" s="86">
        <v>5</v>
      </c>
      <c r="BD164" s="86">
        <v>1</v>
      </c>
      <c r="BE164" s="87">
        <f t="shared" si="3"/>
        <v>1</v>
      </c>
      <c r="BF164" s="88">
        <v>1</v>
      </c>
      <c r="BG164" s="88">
        <v>0</v>
      </c>
      <c r="BH164" s="88">
        <v>1</v>
      </c>
      <c r="BI164" s="88">
        <v>0</v>
      </c>
      <c r="BJ164" s="88">
        <v>0</v>
      </c>
    </row>
    <row r="165" spans="1:62" ht="15">
      <c r="A165" s="81" t="s">
        <v>3157</v>
      </c>
      <c r="B165" s="50" t="s">
        <v>2522</v>
      </c>
      <c r="C165" s="82" t="s">
        <v>1588</v>
      </c>
      <c r="D165" s="83" t="s">
        <v>1003</v>
      </c>
      <c r="E165" s="84" t="s">
        <v>445</v>
      </c>
      <c r="F165" s="84">
        <v>92650</v>
      </c>
      <c r="G165" s="50">
        <v>307200</v>
      </c>
      <c r="H165" s="50" t="s">
        <v>1824</v>
      </c>
      <c r="I165" s="50">
        <v>480</v>
      </c>
      <c r="J165" s="50">
        <v>640</v>
      </c>
      <c r="K165" s="50">
        <v>2</v>
      </c>
      <c r="L165" s="50">
        <f t="shared" si="0"/>
        <v>1</v>
      </c>
      <c r="M165" s="50">
        <f t="shared" si="1"/>
        <v>0</v>
      </c>
      <c r="N165" s="50">
        <f t="shared" si="2"/>
        <v>0</v>
      </c>
      <c r="O165" s="50">
        <v>1</v>
      </c>
      <c r="P165" s="50">
        <v>0.75</v>
      </c>
      <c r="Q165" s="50">
        <v>5254.05</v>
      </c>
      <c r="R165" s="50">
        <v>75.510180000000005</v>
      </c>
      <c r="S165" s="50">
        <v>0</v>
      </c>
      <c r="T165" s="50">
        <v>0</v>
      </c>
      <c r="U165" s="50">
        <v>0</v>
      </c>
      <c r="V165" s="50">
        <v>0</v>
      </c>
      <c r="W165" s="50">
        <v>0</v>
      </c>
      <c r="X165" s="50">
        <v>1</v>
      </c>
      <c r="Y165" s="50">
        <v>0</v>
      </c>
      <c r="Z165" s="50">
        <v>0</v>
      </c>
      <c r="AA165" s="50">
        <v>0</v>
      </c>
      <c r="AB165" s="50">
        <v>0</v>
      </c>
      <c r="AC165" s="50">
        <v>0</v>
      </c>
      <c r="AD165" s="50">
        <v>0</v>
      </c>
      <c r="AE165" s="50">
        <v>0</v>
      </c>
      <c r="AF165" s="50">
        <v>0</v>
      </c>
      <c r="AG165" s="50">
        <v>0</v>
      </c>
      <c r="AH165" s="50">
        <v>0</v>
      </c>
      <c r="AI165" s="50">
        <v>0</v>
      </c>
      <c r="AJ165" s="50">
        <v>0</v>
      </c>
      <c r="AK165" s="50">
        <v>0</v>
      </c>
      <c r="AL165" s="50">
        <v>0</v>
      </c>
      <c r="AM165" s="50">
        <v>1</v>
      </c>
      <c r="AN165" s="50">
        <v>0</v>
      </c>
      <c r="AO165" s="50">
        <v>0</v>
      </c>
      <c r="AP165" s="50">
        <v>0</v>
      </c>
      <c r="AQ165" s="50">
        <v>0</v>
      </c>
      <c r="AR165" s="50">
        <v>0</v>
      </c>
      <c r="AS165" s="50">
        <v>0</v>
      </c>
      <c r="AT165" s="50">
        <v>0</v>
      </c>
      <c r="AU165" s="50">
        <v>0</v>
      </c>
      <c r="AV165" s="85">
        <v>5</v>
      </c>
      <c r="AW165" s="85">
        <v>5</v>
      </c>
      <c r="AX165" s="85">
        <v>1</v>
      </c>
      <c r="AY165" s="85">
        <v>20</v>
      </c>
      <c r="AZ165" s="85">
        <v>19</v>
      </c>
      <c r="BA165" s="85">
        <v>0</v>
      </c>
      <c r="BB165" s="86">
        <v>5</v>
      </c>
      <c r="BC165" s="86">
        <v>6</v>
      </c>
      <c r="BD165" s="86">
        <v>0</v>
      </c>
      <c r="BE165" s="87">
        <f t="shared" si="3"/>
        <v>0</v>
      </c>
      <c r="BF165" s="88">
        <v>1</v>
      </c>
      <c r="BG165" s="88">
        <v>0</v>
      </c>
      <c r="BH165" s="88">
        <v>1</v>
      </c>
      <c r="BI165" s="88">
        <v>0</v>
      </c>
      <c r="BJ165" s="88">
        <v>0</v>
      </c>
    </row>
    <row r="166" spans="1:62" ht="15">
      <c r="A166" s="81" t="s">
        <v>3158</v>
      </c>
      <c r="B166" s="50" t="s">
        <v>2523</v>
      </c>
      <c r="C166" s="82" t="s">
        <v>1589</v>
      </c>
      <c r="D166" s="83" t="s">
        <v>1003</v>
      </c>
      <c r="E166" s="84" t="s">
        <v>445</v>
      </c>
      <c r="F166" s="84">
        <v>56867</v>
      </c>
      <c r="G166" s="50">
        <v>307200</v>
      </c>
      <c r="H166" s="50" t="s">
        <v>1824</v>
      </c>
      <c r="I166" s="50">
        <v>480</v>
      </c>
      <c r="J166" s="50">
        <v>640</v>
      </c>
      <c r="K166" s="50">
        <v>2</v>
      </c>
      <c r="L166" s="50">
        <f t="shared" si="0"/>
        <v>1</v>
      </c>
      <c r="M166" s="50">
        <f t="shared" si="1"/>
        <v>0</v>
      </c>
      <c r="N166" s="50">
        <f t="shared" si="2"/>
        <v>0</v>
      </c>
      <c r="O166" s="50">
        <v>0</v>
      </c>
      <c r="P166" s="50">
        <v>0.75</v>
      </c>
      <c r="Q166" s="50">
        <v>1820.3530000000001</v>
      </c>
      <c r="R166" s="50">
        <v>53.706249999999997</v>
      </c>
      <c r="S166" s="50">
        <v>0</v>
      </c>
      <c r="T166" s="50">
        <v>0</v>
      </c>
      <c r="U166" s="50">
        <v>0</v>
      </c>
      <c r="V166" s="50">
        <v>0</v>
      </c>
      <c r="W166" s="50">
        <v>0</v>
      </c>
      <c r="X166" s="50">
        <v>1</v>
      </c>
      <c r="Y166" s="50">
        <v>0</v>
      </c>
      <c r="Z166" s="50">
        <v>0</v>
      </c>
      <c r="AA166" s="50">
        <v>0</v>
      </c>
      <c r="AB166" s="50">
        <v>0</v>
      </c>
      <c r="AC166" s="50">
        <v>0</v>
      </c>
      <c r="AD166" s="50">
        <v>0</v>
      </c>
      <c r="AE166" s="50">
        <v>0</v>
      </c>
      <c r="AF166" s="50">
        <v>0</v>
      </c>
      <c r="AG166" s="50">
        <v>0</v>
      </c>
      <c r="AH166" s="50">
        <v>0</v>
      </c>
      <c r="AI166" s="50">
        <v>0</v>
      </c>
      <c r="AJ166" s="50">
        <v>0</v>
      </c>
      <c r="AK166" s="50">
        <v>0</v>
      </c>
      <c r="AL166" s="50">
        <v>0</v>
      </c>
      <c r="AM166" s="50">
        <v>1</v>
      </c>
      <c r="AN166" s="50">
        <v>0</v>
      </c>
      <c r="AO166" s="50">
        <v>0</v>
      </c>
      <c r="AP166" s="50">
        <v>0</v>
      </c>
      <c r="AQ166" s="50">
        <v>0</v>
      </c>
      <c r="AR166" s="50">
        <v>0</v>
      </c>
      <c r="AS166" s="50">
        <v>0</v>
      </c>
      <c r="AT166" s="50">
        <v>0</v>
      </c>
      <c r="AU166" s="50">
        <v>0</v>
      </c>
      <c r="AV166" s="85">
        <v>5</v>
      </c>
      <c r="AW166" s="85">
        <v>6</v>
      </c>
      <c r="AX166" s="85">
        <v>0</v>
      </c>
      <c r="AY166" s="85">
        <v>20</v>
      </c>
      <c r="AZ166" s="85">
        <v>28</v>
      </c>
      <c r="BA166" s="85">
        <v>0</v>
      </c>
      <c r="BB166" s="86">
        <v>5</v>
      </c>
      <c r="BC166" s="86">
        <v>5</v>
      </c>
      <c r="BD166" s="86">
        <v>1</v>
      </c>
      <c r="BE166" s="87">
        <f t="shared" si="3"/>
        <v>0</v>
      </c>
      <c r="BF166" s="88">
        <v>0</v>
      </c>
      <c r="BG166" s="88">
        <v>0</v>
      </c>
      <c r="BH166" s="88">
        <v>0</v>
      </c>
      <c r="BI166" s="88">
        <v>0</v>
      </c>
      <c r="BJ166" s="88">
        <v>0</v>
      </c>
    </row>
    <row r="167" spans="1:62" ht="15">
      <c r="A167" s="81" t="s">
        <v>3159</v>
      </c>
      <c r="B167" s="50" t="s">
        <v>2524</v>
      </c>
      <c r="C167" s="82" t="s">
        <v>1738</v>
      </c>
      <c r="D167" s="83" t="s">
        <v>1003</v>
      </c>
      <c r="E167" s="84" t="s">
        <v>445</v>
      </c>
      <c r="F167" s="84">
        <v>60319</v>
      </c>
      <c r="G167" s="50">
        <v>307200</v>
      </c>
      <c r="H167" s="50" t="s">
        <v>1824</v>
      </c>
      <c r="I167" s="50">
        <v>480</v>
      </c>
      <c r="J167" s="50">
        <v>640</v>
      </c>
      <c r="K167" s="50">
        <v>2</v>
      </c>
      <c r="L167" s="50">
        <f t="shared" si="0"/>
        <v>1</v>
      </c>
      <c r="M167" s="50">
        <f t="shared" si="1"/>
        <v>0</v>
      </c>
      <c r="N167" s="50">
        <f t="shared" si="2"/>
        <v>0</v>
      </c>
      <c r="O167" s="50">
        <v>0</v>
      </c>
      <c r="P167" s="50">
        <v>0.75</v>
      </c>
      <c r="Q167" s="50">
        <v>2553.7890000000002</v>
      </c>
      <c r="R167" s="50">
        <v>51.763469999999998</v>
      </c>
      <c r="S167" s="50">
        <v>0</v>
      </c>
      <c r="T167" s="50">
        <v>0</v>
      </c>
      <c r="U167" s="50">
        <v>0</v>
      </c>
      <c r="V167" s="50">
        <v>0</v>
      </c>
      <c r="W167" s="50">
        <v>0</v>
      </c>
      <c r="X167" s="50">
        <v>1</v>
      </c>
      <c r="Y167" s="50">
        <v>0</v>
      </c>
      <c r="Z167" s="50">
        <v>0</v>
      </c>
      <c r="AA167" s="50">
        <v>0</v>
      </c>
      <c r="AB167" s="50">
        <v>0</v>
      </c>
      <c r="AC167" s="50">
        <v>0</v>
      </c>
      <c r="AD167" s="50">
        <v>0</v>
      </c>
      <c r="AE167" s="50">
        <v>0</v>
      </c>
      <c r="AF167" s="50">
        <v>0</v>
      </c>
      <c r="AG167" s="50">
        <v>0</v>
      </c>
      <c r="AH167" s="50">
        <v>0</v>
      </c>
      <c r="AI167" s="50">
        <v>0</v>
      </c>
      <c r="AJ167" s="50">
        <v>0</v>
      </c>
      <c r="AK167" s="50">
        <v>0</v>
      </c>
      <c r="AL167" s="50">
        <v>0</v>
      </c>
      <c r="AM167" s="50">
        <v>1</v>
      </c>
      <c r="AN167" s="50">
        <v>0</v>
      </c>
      <c r="AO167" s="50">
        <v>0</v>
      </c>
      <c r="AP167" s="50">
        <v>0</v>
      </c>
      <c r="AQ167" s="50">
        <v>0</v>
      </c>
      <c r="AR167" s="50">
        <v>0</v>
      </c>
      <c r="AS167" s="50">
        <v>0</v>
      </c>
      <c r="AT167" s="50">
        <v>0</v>
      </c>
      <c r="AU167" s="50">
        <v>0</v>
      </c>
      <c r="AV167" s="85">
        <v>5</v>
      </c>
      <c r="AW167" s="85">
        <v>5</v>
      </c>
      <c r="AX167" s="85">
        <v>1</v>
      </c>
      <c r="AY167" s="85">
        <v>20</v>
      </c>
      <c r="AZ167" s="85">
        <v>22</v>
      </c>
      <c r="BA167" s="85">
        <v>0</v>
      </c>
      <c r="BB167" s="86">
        <v>5</v>
      </c>
      <c r="BC167" s="86">
        <v>5</v>
      </c>
      <c r="BD167" s="86">
        <v>1</v>
      </c>
      <c r="BE167" s="87">
        <f t="shared" si="3"/>
        <v>1</v>
      </c>
      <c r="BF167" s="88">
        <v>0</v>
      </c>
      <c r="BG167" s="88">
        <v>0</v>
      </c>
      <c r="BH167" s="88">
        <v>0</v>
      </c>
      <c r="BI167" s="88">
        <v>0</v>
      </c>
      <c r="BJ167" s="88">
        <v>0</v>
      </c>
    </row>
    <row r="168" spans="1:62" ht="15">
      <c r="A168" s="81" t="s">
        <v>3160</v>
      </c>
      <c r="B168" s="50" t="s">
        <v>1850</v>
      </c>
      <c r="C168" s="82" t="s">
        <v>1605</v>
      </c>
      <c r="D168" s="83" t="s">
        <v>1023</v>
      </c>
      <c r="E168" s="84" t="s">
        <v>447</v>
      </c>
      <c r="F168" s="84">
        <v>46145</v>
      </c>
      <c r="G168" s="50">
        <v>414400</v>
      </c>
      <c r="H168" s="50" t="s">
        <v>1824</v>
      </c>
      <c r="I168" s="50">
        <v>518</v>
      </c>
      <c r="J168" s="50">
        <v>800</v>
      </c>
      <c r="K168" s="50">
        <v>2</v>
      </c>
      <c r="L168" s="50">
        <f t="shared" si="0"/>
        <v>1</v>
      </c>
      <c r="M168" s="50">
        <f t="shared" si="1"/>
        <v>0</v>
      </c>
      <c r="N168" s="50">
        <f t="shared" si="2"/>
        <v>0</v>
      </c>
      <c r="O168" s="50">
        <v>0</v>
      </c>
      <c r="P168" s="50">
        <v>0.64749999999999996</v>
      </c>
      <c r="Q168" s="50">
        <v>459.5829</v>
      </c>
      <c r="R168" s="50">
        <v>70.31559</v>
      </c>
      <c r="S168" s="50">
        <v>1</v>
      </c>
      <c r="T168" s="50">
        <v>0</v>
      </c>
      <c r="U168" s="50">
        <v>0</v>
      </c>
      <c r="V168" s="50">
        <v>0</v>
      </c>
      <c r="W168" s="50">
        <v>0</v>
      </c>
      <c r="X168" s="50">
        <v>0</v>
      </c>
      <c r="Y168" s="50">
        <v>0</v>
      </c>
      <c r="Z168" s="50">
        <v>0</v>
      </c>
      <c r="AA168" s="50">
        <v>1</v>
      </c>
      <c r="AB168" s="50">
        <v>0</v>
      </c>
      <c r="AC168" s="50">
        <v>0</v>
      </c>
      <c r="AD168" s="50">
        <v>0</v>
      </c>
      <c r="AE168" s="50">
        <v>0</v>
      </c>
      <c r="AF168" s="50">
        <v>0</v>
      </c>
      <c r="AG168" s="50">
        <v>0</v>
      </c>
      <c r="AH168" s="50">
        <v>0</v>
      </c>
      <c r="AI168" s="50">
        <v>0</v>
      </c>
      <c r="AJ168" s="50">
        <v>0</v>
      </c>
      <c r="AK168" s="50">
        <v>0</v>
      </c>
      <c r="AL168" s="50">
        <v>0</v>
      </c>
      <c r="AM168" s="50">
        <v>0</v>
      </c>
      <c r="AN168" s="50">
        <v>0</v>
      </c>
      <c r="AO168" s="50">
        <v>0</v>
      </c>
      <c r="AP168" s="50">
        <v>0</v>
      </c>
      <c r="AQ168" s="50">
        <v>0</v>
      </c>
      <c r="AR168" s="50">
        <v>0</v>
      </c>
      <c r="AS168" s="50">
        <v>0</v>
      </c>
      <c r="AT168" s="50">
        <v>0</v>
      </c>
      <c r="AU168" s="50">
        <v>0</v>
      </c>
      <c r="AV168" s="85">
        <v>0</v>
      </c>
      <c r="AW168" s="85">
        <v>0</v>
      </c>
      <c r="AX168" s="85">
        <v>1</v>
      </c>
      <c r="AY168" s="85">
        <v>8</v>
      </c>
      <c r="AZ168" s="85">
        <v>10</v>
      </c>
      <c r="BA168" s="85">
        <v>0</v>
      </c>
      <c r="BB168" s="86">
        <v>0</v>
      </c>
      <c r="BC168" s="86">
        <v>0</v>
      </c>
      <c r="BD168" s="86">
        <v>1</v>
      </c>
      <c r="BE168" s="87">
        <f t="shared" si="3"/>
        <v>1</v>
      </c>
      <c r="BF168" s="88">
        <v>0</v>
      </c>
      <c r="BG168" s="88">
        <v>0</v>
      </c>
      <c r="BH168" s="88">
        <v>0</v>
      </c>
      <c r="BI168" s="88">
        <v>0</v>
      </c>
      <c r="BJ168" s="88">
        <v>0</v>
      </c>
    </row>
    <row r="169" spans="1:62" ht="15">
      <c r="A169" s="81" t="s">
        <v>3161</v>
      </c>
      <c r="B169" s="50" t="s">
        <v>1851</v>
      </c>
      <c r="C169" s="82" t="s">
        <v>1606</v>
      </c>
      <c r="D169" s="83" t="s">
        <v>1023</v>
      </c>
      <c r="E169" s="84" t="s">
        <v>447</v>
      </c>
      <c r="F169" s="84">
        <v>43309</v>
      </c>
      <c r="G169" s="50">
        <v>416800</v>
      </c>
      <c r="H169" s="50" t="s">
        <v>1824</v>
      </c>
      <c r="I169" s="50">
        <v>521</v>
      </c>
      <c r="J169" s="50">
        <v>800</v>
      </c>
      <c r="K169" s="50">
        <v>2</v>
      </c>
      <c r="L169" s="50">
        <f t="shared" si="0"/>
        <v>1</v>
      </c>
      <c r="M169" s="50">
        <f t="shared" si="1"/>
        <v>0</v>
      </c>
      <c r="N169" s="50">
        <f t="shared" si="2"/>
        <v>0</v>
      </c>
      <c r="O169" s="50">
        <v>0</v>
      </c>
      <c r="P169" s="50">
        <v>0.65125</v>
      </c>
      <c r="Q169" s="50">
        <v>354.18959999999998</v>
      </c>
      <c r="R169" s="50">
        <v>70.002930000000006</v>
      </c>
      <c r="S169" s="50">
        <v>1</v>
      </c>
      <c r="T169" s="50">
        <v>0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  <c r="Z169" s="50">
        <v>0</v>
      </c>
      <c r="AA169" s="50">
        <v>1</v>
      </c>
      <c r="AB169" s="50">
        <v>0</v>
      </c>
      <c r="AC169" s="50">
        <v>0</v>
      </c>
      <c r="AD169" s="50">
        <v>0</v>
      </c>
      <c r="AE169" s="50">
        <v>0</v>
      </c>
      <c r="AF169" s="50">
        <v>0</v>
      </c>
      <c r="AG169" s="50">
        <v>0</v>
      </c>
      <c r="AH169" s="50">
        <v>0</v>
      </c>
      <c r="AI169" s="50">
        <v>0</v>
      </c>
      <c r="AJ169" s="50">
        <v>0</v>
      </c>
      <c r="AK169" s="50">
        <v>0</v>
      </c>
      <c r="AL169" s="50">
        <v>0</v>
      </c>
      <c r="AM169" s="50">
        <v>0</v>
      </c>
      <c r="AN169" s="50">
        <v>0</v>
      </c>
      <c r="AO169" s="50">
        <v>0</v>
      </c>
      <c r="AP169" s="50">
        <v>0</v>
      </c>
      <c r="AQ169" s="50">
        <v>0</v>
      </c>
      <c r="AR169" s="50">
        <v>0</v>
      </c>
      <c r="AS169" s="50">
        <v>0</v>
      </c>
      <c r="AT169" s="50">
        <v>0</v>
      </c>
      <c r="AU169" s="50">
        <v>0</v>
      </c>
      <c r="AV169" s="85">
        <v>0</v>
      </c>
      <c r="AW169" s="85">
        <v>0</v>
      </c>
      <c r="AX169" s="85">
        <v>1</v>
      </c>
      <c r="AY169" s="85">
        <v>8</v>
      </c>
      <c r="AZ169" s="85">
        <v>10</v>
      </c>
      <c r="BA169" s="85">
        <v>0</v>
      </c>
      <c r="BB169" s="86">
        <v>0</v>
      </c>
      <c r="BC169" s="86">
        <v>0</v>
      </c>
      <c r="BD169" s="86">
        <v>1</v>
      </c>
      <c r="BE169" s="87">
        <f t="shared" si="3"/>
        <v>1</v>
      </c>
      <c r="BF169" s="88">
        <v>0</v>
      </c>
      <c r="BG169" s="88">
        <v>0</v>
      </c>
      <c r="BH169" s="88">
        <v>0</v>
      </c>
      <c r="BI169" s="88">
        <v>0</v>
      </c>
      <c r="BJ169" s="88">
        <v>0</v>
      </c>
    </row>
    <row r="170" spans="1:62" ht="15">
      <c r="A170" s="81" t="s">
        <v>3162</v>
      </c>
      <c r="B170" s="50" t="s">
        <v>1852</v>
      </c>
      <c r="C170" s="82" t="s">
        <v>1607</v>
      </c>
      <c r="D170" s="83" t="s">
        <v>1023</v>
      </c>
      <c r="E170" s="84" t="s">
        <v>447</v>
      </c>
      <c r="F170" s="84">
        <v>44447</v>
      </c>
      <c r="G170" s="50">
        <v>401600</v>
      </c>
      <c r="H170" s="50" t="s">
        <v>1824</v>
      </c>
      <c r="I170" s="50">
        <v>502</v>
      </c>
      <c r="J170" s="50">
        <v>800</v>
      </c>
      <c r="K170" s="50">
        <v>2</v>
      </c>
      <c r="L170" s="50">
        <f t="shared" si="0"/>
        <v>1</v>
      </c>
      <c r="M170" s="50">
        <f t="shared" si="1"/>
        <v>0</v>
      </c>
      <c r="N170" s="50">
        <f t="shared" si="2"/>
        <v>0</v>
      </c>
      <c r="O170" s="50">
        <v>0</v>
      </c>
      <c r="P170" s="50">
        <v>0.62749999999999995</v>
      </c>
      <c r="Q170" s="50">
        <v>179.14500000000001</v>
      </c>
      <c r="R170" s="50">
        <v>42.735059999999997</v>
      </c>
      <c r="S170" s="50">
        <v>1</v>
      </c>
      <c r="T170" s="50">
        <v>0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  <c r="Z170" s="50">
        <v>0</v>
      </c>
      <c r="AA170" s="50">
        <v>1</v>
      </c>
      <c r="AB170" s="50">
        <v>0</v>
      </c>
      <c r="AC170" s="50">
        <v>0</v>
      </c>
      <c r="AD170" s="50">
        <v>0</v>
      </c>
      <c r="AE170" s="50">
        <v>0</v>
      </c>
      <c r="AF170" s="50">
        <v>0</v>
      </c>
      <c r="AG170" s="50">
        <v>0</v>
      </c>
      <c r="AH170" s="50">
        <v>0</v>
      </c>
      <c r="AI170" s="50">
        <v>0</v>
      </c>
      <c r="AJ170" s="50">
        <v>0</v>
      </c>
      <c r="AK170" s="50">
        <v>0</v>
      </c>
      <c r="AL170" s="50">
        <v>0</v>
      </c>
      <c r="AM170" s="50">
        <v>0</v>
      </c>
      <c r="AN170" s="50">
        <v>0</v>
      </c>
      <c r="AO170" s="50">
        <v>0</v>
      </c>
      <c r="AP170" s="50">
        <v>0</v>
      </c>
      <c r="AQ170" s="50">
        <v>0</v>
      </c>
      <c r="AR170" s="50">
        <v>0</v>
      </c>
      <c r="AS170" s="50">
        <v>0</v>
      </c>
      <c r="AT170" s="50">
        <v>0</v>
      </c>
      <c r="AU170" s="50">
        <v>0</v>
      </c>
      <c r="AV170" s="85">
        <v>0</v>
      </c>
      <c r="AW170" s="85">
        <v>0</v>
      </c>
      <c r="AX170" s="85">
        <v>1</v>
      </c>
      <c r="AY170" s="85">
        <v>8</v>
      </c>
      <c r="AZ170" s="85">
        <v>7</v>
      </c>
      <c r="BA170" s="85">
        <v>0</v>
      </c>
      <c r="BB170" s="86">
        <v>0</v>
      </c>
      <c r="BC170" s="86">
        <v>0</v>
      </c>
      <c r="BD170" s="86">
        <v>1</v>
      </c>
      <c r="BE170" s="87">
        <f t="shared" si="3"/>
        <v>1</v>
      </c>
      <c r="BF170" s="88">
        <v>0</v>
      </c>
      <c r="BG170" s="88">
        <v>0</v>
      </c>
      <c r="BH170" s="88">
        <v>0</v>
      </c>
      <c r="BI170" s="88">
        <v>0</v>
      </c>
      <c r="BJ170" s="88">
        <v>0</v>
      </c>
    </row>
    <row r="171" spans="1:62" ht="15">
      <c r="A171" s="81" t="s">
        <v>3163</v>
      </c>
      <c r="B171" s="50" t="s">
        <v>1853</v>
      </c>
      <c r="C171" s="82" t="s">
        <v>1608</v>
      </c>
      <c r="D171" s="83" t="s">
        <v>1023</v>
      </c>
      <c r="E171" s="84" t="s">
        <v>447</v>
      </c>
      <c r="F171" s="84">
        <v>40817</v>
      </c>
      <c r="G171" s="50">
        <v>453600</v>
      </c>
      <c r="H171" s="50" t="s">
        <v>1824</v>
      </c>
      <c r="I171" s="50">
        <v>567</v>
      </c>
      <c r="J171" s="50">
        <v>800</v>
      </c>
      <c r="K171" s="50">
        <v>2</v>
      </c>
      <c r="L171" s="50">
        <f t="shared" si="0"/>
        <v>1</v>
      </c>
      <c r="M171" s="50">
        <f t="shared" si="1"/>
        <v>0</v>
      </c>
      <c r="N171" s="50">
        <f t="shared" si="2"/>
        <v>0</v>
      </c>
      <c r="O171" s="50">
        <v>0</v>
      </c>
      <c r="P171" s="50">
        <v>0.70874999999999999</v>
      </c>
      <c r="Q171" s="50">
        <v>599.47609999999997</v>
      </c>
      <c r="R171" s="50">
        <v>76.254559999999998</v>
      </c>
      <c r="S171" s="50">
        <v>1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  <c r="Z171" s="50">
        <v>0</v>
      </c>
      <c r="AA171" s="50">
        <v>1</v>
      </c>
      <c r="AB171" s="50">
        <v>0</v>
      </c>
      <c r="AC171" s="50">
        <v>0</v>
      </c>
      <c r="AD171" s="50">
        <v>0</v>
      </c>
      <c r="AE171" s="50">
        <v>0</v>
      </c>
      <c r="AF171" s="50">
        <v>0</v>
      </c>
      <c r="AG171" s="50">
        <v>0</v>
      </c>
      <c r="AH171" s="50">
        <v>0</v>
      </c>
      <c r="AI171" s="50">
        <v>0</v>
      </c>
      <c r="AJ171" s="50">
        <v>0</v>
      </c>
      <c r="AK171" s="50">
        <v>0</v>
      </c>
      <c r="AL171" s="50">
        <v>0</v>
      </c>
      <c r="AM171" s="50">
        <v>0</v>
      </c>
      <c r="AN171" s="50">
        <v>0</v>
      </c>
      <c r="AO171" s="50">
        <v>0</v>
      </c>
      <c r="AP171" s="50">
        <v>0</v>
      </c>
      <c r="AQ171" s="50">
        <v>0</v>
      </c>
      <c r="AR171" s="50">
        <v>0</v>
      </c>
      <c r="AS171" s="50">
        <v>0</v>
      </c>
      <c r="AT171" s="50">
        <v>0</v>
      </c>
      <c r="AU171" s="50">
        <v>0</v>
      </c>
      <c r="AV171" s="85">
        <v>0</v>
      </c>
      <c r="AW171" s="85">
        <v>0</v>
      </c>
      <c r="AX171" s="85">
        <v>1</v>
      </c>
      <c r="AY171" s="85">
        <v>8</v>
      </c>
      <c r="AZ171" s="85">
        <v>10</v>
      </c>
      <c r="BA171" s="85">
        <v>0</v>
      </c>
      <c r="BB171" s="86">
        <v>0</v>
      </c>
      <c r="BC171" s="86">
        <v>0</v>
      </c>
      <c r="BD171" s="86">
        <v>1</v>
      </c>
      <c r="BE171" s="87">
        <f t="shared" si="3"/>
        <v>1</v>
      </c>
      <c r="BF171" s="88">
        <v>0</v>
      </c>
      <c r="BG171" s="88">
        <v>0</v>
      </c>
      <c r="BH171" s="88">
        <v>0</v>
      </c>
      <c r="BI171" s="88">
        <v>1</v>
      </c>
      <c r="BJ171" s="88">
        <v>0</v>
      </c>
    </row>
    <row r="172" spans="1:62" ht="15">
      <c r="A172" s="81" t="s">
        <v>3164</v>
      </c>
      <c r="B172" s="50" t="s">
        <v>1870</v>
      </c>
      <c r="C172" s="82" t="s">
        <v>1609</v>
      </c>
      <c r="D172" s="83" t="s">
        <v>1023</v>
      </c>
      <c r="E172" s="84" t="s">
        <v>543</v>
      </c>
      <c r="F172" s="84">
        <v>74703</v>
      </c>
      <c r="G172" s="50">
        <v>426400</v>
      </c>
      <c r="H172" s="50" t="s">
        <v>1824</v>
      </c>
      <c r="I172" s="50">
        <v>533</v>
      </c>
      <c r="J172" s="50">
        <v>800</v>
      </c>
      <c r="K172" s="50">
        <v>2</v>
      </c>
      <c r="L172" s="50">
        <f t="shared" si="0"/>
        <v>1</v>
      </c>
      <c r="M172" s="50">
        <f t="shared" si="1"/>
        <v>0</v>
      </c>
      <c r="N172" s="50">
        <f t="shared" si="2"/>
        <v>0</v>
      </c>
      <c r="O172" s="50">
        <v>0</v>
      </c>
      <c r="P172" s="50">
        <v>0.66625000000000001</v>
      </c>
      <c r="Q172" s="50">
        <v>2909.9859999999999</v>
      </c>
      <c r="R172" s="50">
        <v>56.228160000000003</v>
      </c>
      <c r="S172" s="50">
        <v>1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  <c r="Z172" s="50">
        <v>0</v>
      </c>
      <c r="AA172" s="50">
        <v>0</v>
      </c>
      <c r="AB172" s="50">
        <v>1</v>
      </c>
      <c r="AC172" s="50">
        <v>0</v>
      </c>
      <c r="AD172" s="50">
        <v>0</v>
      </c>
      <c r="AE172" s="50">
        <v>0</v>
      </c>
      <c r="AF172" s="50">
        <v>0</v>
      </c>
      <c r="AG172" s="50">
        <v>0</v>
      </c>
      <c r="AH172" s="50">
        <v>0</v>
      </c>
      <c r="AI172" s="50">
        <v>0</v>
      </c>
      <c r="AJ172" s="50">
        <v>0</v>
      </c>
      <c r="AK172" s="50">
        <v>0</v>
      </c>
      <c r="AL172" s="50">
        <v>0</v>
      </c>
      <c r="AM172" s="50">
        <v>0</v>
      </c>
      <c r="AN172" s="50">
        <v>0</v>
      </c>
      <c r="AO172" s="50">
        <v>0</v>
      </c>
      <c r="AP172" s="50">
        <v>0</v>
      </c>
      <c r="AQ172" s="50">
        <v>0</v>
      </c>
      <c r="AR172" s="50">
        <v>0</v>
      </c>
      <c r="AS172" s="50">
        <v>0</v>
      </c>
      <c r="AT172" s="50">
        <v>0</v>
      </c>
      <c r="AU172" s="50">
        <v>0</v>
      </c>
      <c r="AV172" s="85">
        <v>0</v>
      </c>
      <c r="AW172" s="85">
        <v>0</v>
      </c>
      <c r="AX172" s="85">
        <v>1</v>
      </c>
      <c r="AY172" s="85">
        <v>9</v>
      </c>
      <c r="AZ172" s="85">
        <v>9</v>
      </c>
      <c r="BA172" s="85">
        <v>1</v>
      </c>
      <c r="BB172" s="86">
        <v>0</v>
      </c>
      <c r="BC172" s="86">
        <v>0</v>
      </c>
      <c r="BD172" s="86">
        <v>1</v>
      </c>
      <c r="BE172" s="87">
        <f t="shared" si="3"/>
        <v>1</v>
      </c>
      <c r="BF172" s="88">
        <v>0</v>
      </c>
      <c r="BG172" s="88">
        <v>0</v>
      </c>
      <c r="BH172" s="88">
        <v>0</v>
      </c>
      <c r="BI172" s="88">
        <v>1</v>
      </c>
      <c r="BJ172" s="88">
        <v>0</v>
      </c>
    </row>
    <row r="173" spans="1:62" ht="15">
      <c r="A173" s="81" t="s">
        <v>3165</v>
      </c>
      <c r="B173" s="50" t="s">
        <v>1871</v>
      </c>
      <c r="C173" s="82" t="s">
        <v>1610</v>
      </c>
      <c r="D173" s="83" t="s">
        <v>1023</v>
      </c>
      <c r="E173" s="84" t="s">
        <v>543</v>
      </c>
      <c r="F173" s="84">
        <v>47797</v>
      </c>
      <c r="G173" s="50">
        <v>270000</v>
      </c>
      <c r="H173" s="50" t="s">
        <v>1824</v>
      </c>
      <c r="I173" s="50">
        <v>450</v>
      </c>
      <c r="J173" s="50">
        <v>600</v>
      </c>
      <c r="K173" s="50">
        <v>2</v>
      </c>
      <c r="L173" s="50">
        <f t="shared" si="0"/>
        <v>1</v>
      </c>
      <c r="M173" s="50">
        <f t="shared" si="1"/>
        <v>0</v>
      </c>
      <c r="N173" s="50">
        <f t="shared" si="2"/>
        <v>0</v>
      </c>
      <c r="O173" s="50">
        <v>0</v>
      </c>
      <c r="P173" s="50">
        <v>0.75</v>
      </c>
      <c r="Q173" s="50">
        <v>1267.0530000000001</v>
      </c>
      <c r="R173" s="50">
        <v>76.407300000000006</v>
      </c>
      <c r="S173" s="50">
        <v>1</v>
      </c>
      <c r="T173" s="50">
        <v>0</v>
      </c>
      <c r="U173" s="50">
        <v>0</v>
      </c>
      <c r="V173" s="50">
        <v>0</v>
      </c>
      <c r="W173" s="50">
        <v>0</v>
      </c>
      <c r="X173" s="50">
        <v>0</v>
      </c>
      <c r="Y173" s="50">
        <v>0</v>
      </c>
      <c r="Z173" s="50">
        <v>0</v>
      </c>
      <c r="AA173" s="50">
        <v>0</v>
      </c>
      <c r="AB173" s="50">
        <v>1</v>
      </c>
      <c r="AC173" s="50">
        <v>0</v>
      </c>
      <c r="AD173" s="50">
        <v>0</v>
      </c>
      <c r="AE173" s="50">
        <v>0</v>
      </c>
      <c r="AF173" s="50">
        <v>0</v>
      </c>
      <c r="AG173" s="50">
        <v>0</v>
      </c>
      <c r="AH173" s="50">
        <v>0</v>
      </c>
      <c r="AI173" s="50">
        <v>0</v>
      </c>
      <c r="AJ173" s="50">
        <v>0</v>
      </c>
      <c r="AK173" s="50">
        <v>0</v>
      </c>
      <c r="AL173" s="50">
        <v>0</v>
      </c>
      <c r="AM173" s="50">
        <v>0</v>
      </c>
      <c r="AN173" s="50">
        <v>0</v>
      </c>
      <c r="AO173" s="50">
        <v>0</v>
      </c>
      <c r="AP173" s="50">
        <v>0</v>
      </c>
      <c r="AQ173" s="50">
        <v>0</v>
      </c>
      <c r="AR173" s="50">
        <v>0</v>
      </c>
      <c r="AS173" s="50">
        <v>0</v>
      </c>
      <c r="AT173" s="50">
        <v>0</v>
      </c>
      <c r="AU173" s="50">
        <v>0</v>
      </c>
      <c r="AV173" s="85">
        <v>0</v>
      </c>
      <c r="AW173" s="85">
        <v>0</v>
      </c>
      <c r="AX173" s="85">
        <v>1</v>
      </c>
      <c r="AY173" s="85">
        <v>9</v>
      </c>
      <c r="AZ173" s="85">
        <v>9</v>
      </c>
      <c r="BA173" s="85">
        <v>1</v>
      </c>
      <c r="BB173" s="86">
        <v>0</v>
      </c>
      <c r="BC173" s="86">
        <v>0</v>
      </c>
      <c r="BD173" s="86">
        <v>1</v>
      </c>
      <c r="BE173" s="87">
        <f t="shared" si="3"/>
        <v>1</v>
      </c>
      <c r="BF173" s="88">
        <v>0</v>
      </c>
      <c r="BG173" s="88">
        <v>0</v>
      </c>
      <c r="BH173" s="88">
        <v>0</v>
      </c>
      <c r="BI173" s="88">
        <v>0</v>
      </c>
      <c r="BJ173" s="88">
        <v>0</v>
      </c>
    </row>
    <row r="174" spans="1:62" ht="15">
      <c r="A174" s="81" t="s">
        <v>3166</v>
      </c>
      <c r="B174" s="50" t="s">
        <v>1872</v>
      </c>
      <c r="C174" s="82" t="s">
        <v>1611</v>
      </c>
      <c r="D174" s="83" t="s">
        <v>1023</v>
      </c>
      <c r="E174" s="84" t="s">
        <v>543</v>
      </c>
      <c r="F174" s="84">
        <v>57230</v>
      </c>
      <c r="G174" s="50">
        <v>270000</v>
      </c>
      <c r="H174" s="50" t="s">
        <v>1824</v>
      </c>
      <c r="I174" s="50">
        <v>450</v>
      </c>
      <c r="J174" s="50">
        <v>600</v>
      </c>
      <c r="K174" s="50">
        <v>2</v>
      </c>
      <c r="L174" s="50">
        <f t="shared" si="0"/>
        <v>1</v>
      </c>
      <c r="M174" s="50">
        <f t="shared" si="1"/>
        <v>0</v>
      </c>
      <c r="N174" s="50">
        <f t="shared" si="2"/>
        <v>0</v>
      </c>
      <c r="O174" s="50">
        <v>0</v>
      </c>
      <c r="P174" s="50">
        <v>0.75</v>
      </c>
      <c r="Q174" s="50">
        <v>2722.9169999999999</v>
      </c>
      <c r="R174" s="50">
        <v>67.228999999999999</v>
      </c>
      <c r="S174" s="50">
        <v>1</v>
      </c>
      <c r="T174" s="50">
        <v>0</v>
      </c>
      <c r="U174" s="50">
        <v>0</v>
      </c>
      <c r="V174" s="50">
        <v>0</v>
      </c>
      <c r="W174" s="50">
        <v>0</v>
      </c>
      <c r="X174" s="50">
        <v>0</v>
      </c>
      <c r="Y174" s="50">
        <v>0</v>
      </c>
      <c r="Z174" s="50">
        <v>0</v>
      </c>
      <c r="AA174" s="50">
        <v>0</v>
      </c>
      <c r="AB174" s="50">
        <v>1</v>
      </c>
      <c r="AC174" s="50">
        <v>0</v>
      </c>
      <c r="AD174" s="50">
        <v>0</v>
      </c>
      <c r="AE174" s="50">
        <v>0</v>
      </c>
      <c r="AF174" s="50">
        <v>0</v>
      </c>
      <c r="AG174" s="50">
        <v>0</v>
      </c>
      <c r="AH174" s="50">
        <v>0</v>
      </c>
      <c r="AI174" s="50">
        <v>0</v>
      </c>
      <c r="AJ174" s="50">
        <v>0</v>
      </c>
      <c r="AK174" s="50">
        <v>0</v>
      </c>
      <c r="AL174" s="50">
        <v>0</v>
      </c>
      <c r="AM174" s="50">
        <v>0</v>
      </c>
      <c r="AN174" s="50">
        <v>0</v>
      </c>
      <c r="AO174" s="50">
        <v>0</v>
      </c>
      <c r="AP174" s="50">
        <v>0</v>
      </c>
      <c r="AQ174" s="50">
        <v>0</v>
      </c>
      <c r="AR174" s="50">
        <v>0</v>
      </c>
      <c r="AS174" s="50">
        <v>0</v>
      </c>
      <c r="AT174" s="50">
        <v>0</v>
      </c>
      <c r="AU174" s="50">
        <v>0</v>
      </c>
      <c r="AV174" s="85">
        <v>0</v>
      </c>
      <c r="AW174" s="85">
        <v>0</v>
      </c>
      <c r="AX174" s="85">
        <v>1</v>
      </c>
      <c r="AY174" s="85">
        <v>9</v>
      </c>
      <c r="AZ174" s="85">
        <v>9</v>
      </c>
      <c r="BA174" s="85">
        <v>1</v>
      </c>
      <c r="BB174" s="86">
        <v>0</v>
      </c>
      <c r="BC174" s="86">
        <v>0</v>
      </c>
      <c r="BD174" s="86">
        <v>1</v>
      </c>
      <c r="BE174" s="87">
        <f t="shared" si="3"/>
        <v>1</v>
      </c>
      <c r="BF174" s="88">
        <v>0</v>
      </c>
      <c r="BG174" s="88">
        <v>0</v>
      </c>
      <c r="BH174" s="88">
        <v>0</v>
      </c>
      <c r="BI174" s="88">
        <v>0</v>
      </c>
      <c r="BJ174" s="88">
        <v>0</v>
      </c>
    </row>
    <row r="175" spans="1:62" ht="15">
      <c r="A175" s="81" t="s">
        <v>3167</v>
      </c>
      <c r="B175" s="50" t="s">
        <v>1899</v>
      </c>
      <c r="C175" s="82" t="s">
        <v>1612</v>
      </c>
      <c r="D175" s="83" t="s">
        <v>1023</v>
      </c>
      <c r="E175" s="84" t="s">
        <v>556</v>
      </c>
      <c r="F175" s="84">
        <v>60894</v>
      </c>
      <c r="G175" s="50">
        <v>272640</v>
      </c>
      <c r="H175" s="50" t="s">
        <v>1824</v>
      </c>
      <c r="I175" s="50">
        <v>426</v>
      </c>
      <c r="J175" s="50">
        <v>640</v>
      </c>
      <c r="K175" s="50">
        <v>2</v>
      </c>
      <c r="L175" s="50">
        <f t="shared" si="0"/>
        <v>1</v>
      </c>
      <c r="M175" s="50">
        <f t="shared" si="1"/>
        <v>0</v>
      </c>
      <c r="N175" s="50">
        <f t="shared" si="2"/>
        <v>0</v>
      </c>
      <c r="O175" s="50">
        <v>0</v>
      </c>
      <c r="P175" s="50">
        <v>0.66562500000000002</v>
      </c>
      <c r="Q175" s="50">
        <v>4286.8069999999998</v>
      </c>
      <c r="R175" s="50">
        <v>70.763630000000006</v>
      </c>
      <c r="S175" s="50">
        <v>1</v>
      </c>
      <c r="T175" s="50">
        <v>0</v>
      </c>
      <c r="U175" s="50">
        <v>0</v>
      </c>
      <c r="V175" s="50">
        <v>0</v>
      </c>
      <c r="W175" s="50">
        <v>0</v>
      </c>
      <c r="X175" s="50">
        <v>0</v>
      </c>
      <c r="Y175" s="50">
        <v>0</v>
      </c>
      <c r="Z175" s="50">
        <v>0</v>
      </c>
      <c r="AA175" s="50">
        <v>0</v>
      </c>
      <c r="AB175" s="50">
        <v>0</v>
      </c>
      <c r="AC175" s="50">
        <v>1</v>
      </c>
      <c r="AD175" s="50">
        <v>0</v>
      </c>
      <c r="AE175" s="50">
        <v>0</v>
      </c>
      <c r="AF175" s="50">
        <v>0</v>
      </c>
      <c r="AG175" s="50">
        <v>0</v>
      </c>
      <c r="AH175" s="50">
        <v>0</v>
      </c>
      <c r="AI175" s="50">
        <v>0</v>
      </c>
      <c r="AJ175" s="50">
        <v>0</v>
      </c>
      <c r="AK175" s="50">
        <v>0</v>
      </c>
      <c r="AL175" s="50">
        <v>0</v>
      </c>
      <c r="AM175" s="50">
        <v>0</v>
      </c>
      <c r="AN175" s="50">
        <v>0</v>
      </c>
      <c r="AO175" s="50">
        <v>0</v>
      </c>
      <c r="AP175" s="50">
        <v>0</v>
      </c>
      <c r="AQ175" s="50">
        <v>0</v>
      </c>
      <c r="AR175" s="50">
        <v>0</v>
      </c>
      <c r="AS175" s="50">
        <v>0</v>
      </c>
      <c r="AT175" s="50">
        <v>0</v>
      </c>
      <c r="AU175" s="50">
        <v>0</v>
      </c>
      <c r="AV175" s="85">
        <v>0</v>
      </c>
      <c r="AW175" s="85">
        <v>0</v>
      </c>
      <c r="AX175" s="85">
        <v>1</v>
      </c>
      <c r="AY175" s="85">
        <v>10</v>
      </c>
      <c r="AZ175" s="85">
        <v>10</v>
      </c>
      <c r="BA175" s="85">
        <v>1</v>
      </c>
      <c r="BB175" s="86">
        <v>0</v>
      </c>
      <c r="BC175" s="86">
        <v>0</v>
      </c>
      <c r="BD175" s="86">
        <v>1</v>
      </c>
      <c r="BE175" s="87">
        <f t="shared" si="3"/>
        <v>1</v>
      </c>
      <c r="BF175" s="88">
        <v>0</v>
      </c>
      <c r="BG175" s="88">
        <v>0</v>
      </c>
      <c r="BH175" s="88">
        <v>0</v>
      </c>
      <c r="BI175" s="88">
        <v>0</v>
      </c>
      <c r="BJ175" s="88">
        <v>0</v>
      </c>
    </row>
    <row r="176" spans="1:62" ht="15">
      <c r="A176" s="81" t="s">
        <v>3168</v>
      </c>
      <c r="B176" s="50" t="s">
        <v>1900</v>
      </c>
      <c r="C176" s="82" t="s">
        <v>1613</v>
      </c>
      <c r="D176" s="83" t="s">
        <v>1023</v>
      </c>
      <c r="E176" s="84" t="s">
        <v>556</v>
      </c>
      <c r="F176" s="84">
        <v>56486</v>
      </c>
      <c r="G176" s="50">
        <v>302720</v>
      </c>
      <c r="H176" s="50" t="s">
        <v>1824</v>
      </c>
      <c r="I176" s="50">
        <v>473</v>
      </c>
      <c r="J176" s="50">
        <v>640</v>
      </c>
      <c r="K176" s="50">
        <v>2</v>
      </c>
      <c r="L176" s="50">
        <f t="shared" si="0"/>
        <v>1</v>
      </c>
      <c r="M176" s="50">
        <f t="shared" si="1"/>
        <v>0</v>
      </c>
      <c r="N176" s="50">
        <f t="shared" si="2"/>
        <v>0</v>
      </c>
      <c r="O176" s="50">
        <v>0</v>
      </c>
      <c r="P176" s="50">
        <v>0.73906249999999996</v>
      </c>
      <c r="Q176" s="50">
        <v>779.27369999999996</v>
      </c>
      <c r="R176" s="50">
        <v>66.586529999999996</v>
      </c>
      <c r="S176" s="50">
        <v>1</v>
      </c>
      <c r="T176" s="50">
        <v>0</v>
      </c>
      <c r="U176" s="50">
        <v>0</v>
      </c>
      <c r="V176" s="50">
        <v>0</v>
      </c>
      <c r="W176" s="50">
        <v>0</v>
      </c>
      <c r="X176" s="50">
        <v>0</v>
      </c>
      <c r="Y176" s="50">
        <v>0</v>
      </c>
      <c r="Z176" s="50">
        <v>0</v>
      </c>
      <c r="AA176" s="50">
        <v>0</v>
      </c>
      <c r="AB176" s="50">
        <v>0</v>
      </c>
      <c r="AC176" s="50">
        <v>1</v>
      </c>
      <c r="AD176" s="50">
        <v>0</v>
      </c>
      <c r="AE176" s="50">
        <v>0</v>
      </c>
      <c r="AF176" s="50">
        <v>0</v>
      </c>
      <c r="AG176" s="50">
        <v>0</v>
      </c>
      <c r="AH176" s="50">
        <v>0</v>
      </c>
      <c r="AI176" s="50">
        <v>0</v>
      </c>
      <c r="AJ176" s="50">
        <v>0</v>
      </c>
      <c r="AK176" s="50">
        <v>0</v>
      </c>
      <c r="AL176" s="50">
        <v>0</v>
      </c>
      <c r="AM176" s="50">
        <v>0</v>
      </c>
      <c r="AN176" s="50">
        <v>0</v>
      </c>
      <c r="AO176" s="50">
        <v>0</v>
      </c>
      <c r="AP176" s="50">
        <v>0</v>
      </c>
      <c r="AQ176" s="50">
        <v>0</v>
      </c>
      <c r="AR176" s="50">
        <v>0</v>
      </c>
      <c r="AS176" s="50">
        <v>0</v>
      </c>
      <c r="AT176" s="50">
        <v>0</v>
      </c>
      <c r="AU176" s="50">
        <v>0</v>
      </c>
      <c r="AV176" s="85">
        <v>0</v>
      </c>
      <c r="AW176" s="85">
        <v>0</v>
      </c>
      <c r="AX176" s="85">
        <v>1</v>
      </c>
      <c r="AY176" s="85">
        <v>10</v>
      </c>
      <c r="AZ176" s="85">
        <v>10</v>
      </c>
      <c r="BA176" s="85">
        <v>1</v>
      </c>
      <c r="BB176" s="86">
        <v>0</v>
      </c>
      <c r="BC176" s="86">
        <v>0</v>
      </c>
      <c r="BD176" s="86">
        <v>1</v>
      </c>
      <c r="BE176" s="87">
        <f t="shared" si="3"/>
        <v>1</v>
      </c>
      <c r="BF176" s="88">
        <v>0</v>
      </c>
      <c r="BG176" s="88">
        <v>0</v>
      </c>
      <c r="BH176" s="88">
        <v>0</v>
      </c>
      <c r="BI176" s="88">
        <v>0</v>
      </c>
      <c r="BJ176" s="88">
        <v>0</v>
      </c>
    </row>
    <row r="177" spans="1:62" ht="15">
      <c r="A177" s="81" t="s">
        <v>3169</v>
      </c>
      <c r="B177" s="50" t="s">
        <v>1901</v>
      </c>
      <c r="C177" s="82" t="s">
        <v>1614</v>
      </c>
      <c r="D177" s="83" t="s">
        <v>1023</v>
      </c>
      <c r="E177" s="84" t="s">
        <v>556</v>
      </c>
      <c r="F177" s="84">
        <v>204596</v>
      </c>
      <c r="G177" s="50">
        <v>262810</v>
      </c>
      <c r="H177" s="50" t="s">
        <v>1824</v>
      </c>
      <c r="I177" s="50">
        <v>410</v>
      </c>
      <c r="J177" s="50">
        <v>641</v>
      </c>
      <c r="K177" s="50">
        <v>2</v>
      </c>
      <c r="L177" s="50">
        <f t="shared" si="0"/>
        <v>1</v>
      </c>
      <c r="M177" s="50">
        <f t="shared" si="1"/>
        <v>0</v>
      </c>
      <c r="N177" s="50">
        <f t="shared" si="2"/>
        <v>0</v>
      </c>
      <c r="O177" s="50">
        <v>1</v>
      </c>
      <c r="P177" s="50">
        <v>0.639625585</v>
      </c>
      <c r="Q177" s="50">
        <v>1159.722</v>
      </c>
      <c r="R177" s="50">
        <v>74.227950000000007</v>
      </c>
      <c r="S177" s="50">
        <v>1</v>
      </c>
      <c r="T177" s="50">
        <v>0</v>
      </c>
      <c r="U177" s="50">
        <v>0</v>
      </c>
      <c r="V177" s="50">
        <v>0</v>
      </c>
      <c r="W177" s="50">
        <v>0</v>
      </c>
      <c r="X177" s="50">
        <v>0</v>
      </c>
      <c r="Y177" s="50">
        <v>0</v>
      </c>
      <c r="Z177" s="50">
        <v>0</v>
      </c>
      <c r="AA177" s="50">
        <v>0</v>
      </c>
      <c r="AB177" s="50">
        <v>0</v>
      </c>
      <c r="AC177" s="50">
        <v>1</v>
      </c>
      <c r="AD177" s="50">
        <v>0</v>
      </c>
      <c r="AE177" s="50">
        <v>0</v>
      </c>
      <c r="AF177" s="50">
        <v>0</v>
      </c>
      <c r="AG177" s="50">
        <v>0</v>
      </c>
      <c r="AH177" s="50">
        <v>0</v>
      </c>
      <c r="AI177" s="50">
        <v>0</v>
      </c>
      <c r="AJ177" s="50">
        <v>0</v>
      </c>
      <c r="AK177" s="50">
        <v>0</v>
      </c>
      <c r="AL177" s="50">
        <v>0</v>
      </c>
      <c r="AM177" s="50">
        <v>0</v>
      </c>
      <c r="AN177" s="50">
        <v>0</v>
      </c>
      <c r="AO177" s="50">
        <v>0</v>
      </c>
      <c r="AP177" s="50">
        <v>0</v>
      </c>
      <c r="AQ177" s="50">
        <v>0</v>
      </c>
      <c r="AR177" s="50">
        <v>0</v>
      </c>
      <c r="AS177" s="50">
        <v>0</v>
      </c>
      <c r="AT177" s="50">
        <v>0</v>
      </c>
      <c r="AU177" s="50">
        <v>0</v>
      </c>
      <c r="AV177" s="85">
        <v>0</v>
      </c>
      <c r="AW177" s="85">
        <v>0</v>
      </c>
      <c r="AX177" s="85">
        <v>1</v>
      </c>
      <c r="AY177" s="85">
        <v>10</v>
      </c>
      <c r="AZ177" s="85">
        <v>10</v>
      </c>
      <c r="BA177" s="85">
        <v>1</v>
      </c>
      <c r="BB177" s="86">
        <v>0</v>
      </c>
      <c r="BC177" s="86">
        <v>0</v>
      </c>
      <c r="BD177" s="86">
        <v>1</v>
      </c>
      <c r="BE177" s="87">
        <f t="shared" si="3"/>
        <v>1</v>
      </c>
      <c r="BF177" s="88">
        <v>0</v>
      </c>
      <c r="BG177" s="88">
        <v>0</v>
      </c>
      <c r="BH177" s="88">
        <v>1</v>
      </c>
      <c r="BI177" s="88">
        <v>0</v>
      </c>
      <c r="BJ177" s="88">
        <v>0</v>
      </c>
    </row>
    <row r="178" spans="1:62" ht="15">
      <c r="A178" s="81" t="s">
        <v>3170</v>
      </c>
      <c r="B178" s="50" t="s">
        <v>1902</v>
      </c>
      <c r="C178" s="82" t="s">
        <v>1615</v>
      </c>
      <c r="D178" s="83" t="s">
        <v>1023</v>
      </c>
      <c r="E178" s="84" t="s">
        <v>556</v>
      </c>
      <c r="F178" s="84">
        <v>42696</v>
      </c>
      <c r="G178" s="50">
        <v>230760</v>
      </c>
      <c r="H178" s="50" t="s">
        <v>1824</v>
      </c>
      <c r="I178" s="50">
        <v>360</v>
      </c>
      <c r="J178" s="50">
        <v>641</v>
      </c>
      <c r="K178" s="50">
        <v>2</v>
      </c>
      <c r="L178" s="50">
        <f t="shared" si="0"/>
        <v>1</v>
      </c>
      <c r="M178" s="50">
        <f t="shared" si="1"/>
        <v>0</v>
      </c>
      <c r="N178" s="50">
        <f t="shared" si="2"/>
        <v>0</v>
      </c>
      <c r="O178" s="50">
        <v>0</v>
      </c>
      <c r="P178" s="50">
        <v>0.56162246500000002</v>
      </c>
      <c r="Q178" s="50">
        <v>1459.1279999999999</v>
      </c>
      <c r="R178" s="50">
        <v>76.613129999999998</v>
      </c>
      <c r="S178" s="50">
        <v>1</v>
      </c>
      <c r="T178" s="50">
        <v>0</v>
      </c>
      <c r="U178" s="50">
        <v>0</v>
      </c>
      <c r="V178" s="50">
        <v>0</v>
      </c>
      <c r="W178" s="50">
        <v>0</v>
      </c>
      <c r="X178" s="50">
        <v>0</v>
      </c>
      <c r="Y178" s="50">
        <v>0</v>
      </c>
      <c r="Z178" s="50">
        <v>0</v>
      </c>
      <c r="AA178" s="50">
        <v>0</v>
      </c>
      <c r="AB178" s="50">
        <v>0</v>
      </c>
      <c r="AC178" s="50">
        <v>1</v>
      </c>
      <c r="AD178" s="50">
        <v>0</v>
      </c>
      <c r="AE178" s="50">
        <v>0</v>
      </c>
      <c r="AF178" s="50">
        <v>0</v>
      </c>
      <c r="AG178" s="50">
        <v>0</v>
      </c>
      <c r="AH178" s="50">
        <v>0</v>
      </c>
      <c r="AI178" s="50">
        <v>0</v>
      </c>
      <c r="AJ178" s="50">
        <v>0</v>
      </c>
      <c r="AK178" s="50">
        <v>0</v>
      </c>
      <c r="AL178" s="50">
        <v>0</v>
      </c>
      <c r="AM178" s="50">
        <v>0</v>
      </c>
      <c r="AN178" s="50">
        <v>0</v>
      </c>
      <c r="AO178" s="50">
        <v>0</v>
      </c>
      <c r="AP178" s="50">
        <v>0</v>
      </c>
      <c r="AQ178" s="50">
        <v>0</v>
      </c>
      <c r="AR178" s="50">
        <v>0</v>
      </c>
      <c r="AS178" s="50">
        <v>0</v>
      </c>
      <c r="AT178" s="50">
        <v>0</v>
      </c>
      <c r="AU178" s="50">
        <v>0</v>
      </c>
      <c r="AV178" s="85">
        <v>0</v>
      </c>
      <c r="AW178" s="85">
        <v>0</v>
      </c>
      <c r="AX178" s="85">
        <v>1</v>
      </c>
      <c r="AY178" s="85">
        <v>10</v>
      </c>
      <c r="AZ178" s="85">
        <v>10</v>
      </c>
      <c r="BA178" s="85">
        <v>1</v>
      </c>
      <c r="BB178" s="86">
        <v>0</v>
      </c>
      <c r="BC178" s="86">
        <v>0</v>
      </c>
      <c r="BD178" s="86">
        <v>1</v>
      </c>
      <c r="BE178" s="87">
        <f t="shared" si="3"/>
        <v>1</v>
      </c>
      <c r="BF178" s="88">
        <v>0</v>
      </c>
      <c r="BG178" s="88">
        <v>0</v>
      </c>
      <c r="BH178" s="88">
        <v>0</v>
      </c>
      <c r="BI178" s="88">
        <v>0</v>
      </c>
      <c r="BJ178" s="88">
        <v>0</v>
      </c>
    </row>
    <row r="179" spans="1:62" ht="15">
      <c r="A179" s="81" t="s">
        <v>3171</v>
      </c>
      <c r="B179" s="50" t="s">
        <v>2588</v>
      </c>
      <c r="C179" s="82" t="s">
        <v>1592</v>
      </c>
      <c r="D179" s="83" t="s">
        <v>571</v>
      </c>
      <c r="E179" s="84" t="s">
        <v>572</v>
      </c>
      <c r="F179" s="84">
        <v>2813</v>
      </c>
      <c r="G179" s="50">
        <v>13440</v>
      </c>
      <c r="H179" s="50" t="s">
        <v>1824</v>
      </c>
      <c r="I179" s="50">
        <v>96</v>
      </c>
      <c r="J179" s="50">
        <v>140</v>
      </c>
      <c r="K179" s="50">
        <v>0</v>
      </c>
      <c r="L179" s="50">
        <f t="shared" si="0"/>
        <v>0</v>
      </c>
      <c r="M179" s="50">
        <f t="shared" si="1"/>
        <v>0</v>
      </c>
      <c r="N179" s="50">
        <f t="shared" si="2"/>
        <v>1</v>
      </c>
      <c r="O179" s="50">
        <v>0</v>
      </c>
      <c r="P179" s="50">
        <v>0.68571428599999995</v>
      </c>
      <c r="Q179" s="50">
        <v>910.98919999999998</v>
      </c>
      <c r="R179" s="50">
        <v>41.439770000000003</v>
      </c>
      <c r="S179" s="50">
        <v>0</v>
      </c>
      <c r="T179" s="50">
        <v>0</v>
      </c>
      <c r="U179" s="50">
        <v>0</v>
      </c>
      <c r="V179" s="50">
        <v>0</v>
      </c>
      <c r="W179" s="50">
        <v>0</v>
      </c>
      <c r="X179" s="50">
        <v>0</v>
      </c>
      <c r="Y179" s="50">
        <v>1</v>
      </c>
      <c r="Z179" s="50">
        <v>0</v>
      </c>
      <c r="AA179" s="50">
        <v>0</v>
      </c>
      <c r="AB179" s="50">
        <v>0</v>
      </c>
      <c r="AC179" s="50">
        <v>0</v>
      </c>
      <c r="AD179" s="50">
        <v>0</v>
      </c>
      <c r="AE179" s="50">
        <v>0</v>
      </c>
      <c r="AF179" s="50">
        <v>0</v>
      </c>
      <c r="AG179" s="50">
        <v>0</v>
      </c>
      <c r="AH179" s="50">
        <v>0</v>
      </c>
      <c r="AI179" s="50">
        <v>0</v>
      </c>
      <c r="AJ179" s="50">
        <v>0</v>
      </c>
      <c r="AK179" s="50">
        <v>0</v>
      </c>
      <c r="AL179" s="50">
        <v>0</v>
      </c>
      <c r="AM179" s="50">
        <v>0</v>
      </c>
      <c r="AN179" s="50">
        <v>0</v>
      </c>
      <c r="AO179" s="50">
        <v>0</v>
      </c>
      <c r="AP179" s="50">
        <v>1</v>
      </c>
      <c r="AQ179" s="50">
        <v>0</v>
      </c>
      <c r="AR179" s="50">
        <v>0</v>
      </c>
      <c r="AS179" s="50">
        <v>0</v>
      </c>
      <c r="AT179" s="50">
        <v>0</v>
      </c>
      <c r="AU179" s="50">
        <v>0</v>
      </c>
      <c r="AV179" s="85">
        <v>6</v>
      </c>
      <c r="AW179" s="85">
        <v>6</v>
      </c>
      <c r="AX179" s="85">
        <v>1</v>
      </c>
      <c r="AY179" s="85">
        <v>25</v>
      </c>
      <c r="AZ179" s="85">
        <v>25</v>
      </c>
      <c r="BA179" s="85">
        <v>1</v>
      </c>
      <c r="BB179" s="86">
        <v>6</v>
      </c>
      <c r="BC179" s="86">
        <v>6</v>
      </c>
      <c r="BD179" s="86">
        <v>1</v>
      </c>
      <c r="BE179" s="87">
        <f t="shared" si="3"/>
        <v>1</v>
      </c>
      <c r="BF179" s="88">
        <v>0</v>
      </c>
      <c r="BG179" s="88">
        <v>0</v>
      </c>
      <c r="BH179" s="88">
        <v>0</v>
      </c>
      <c r="BI179" s="88">
        <v>0</v>
      </c>
      <c r="BJ179" s="88">
        <v>0</v>
      </c>
    </row>
    <row r="180" spans="1:62" ht="15">
      <c r="A180" s="81" t="s">
        <v>3172</v>
      </c>
      <c r="B180" s="50" t="s">
        <v>2600</v>
      </c>
      <c r="C180" s="82" t="s">
        <v>1770</v>
      </c>
      <c r="D180" s="83" t="s">
        <v>571</v>
      </c>
      <c r="E180" s="84" t="s">
        <v>572</v>
      </c>
      <c r="F180" s="84">
        <v>42568</v>
      </c>
      <c r="G180" s="50">
        <v>273280</v>
      </c>
      <c r="H180" s="50" t="s">
        <v>1824</v>
      </c>
      <c r="I180" s="50">
        <v>427</v>
      </c>
      <c r="J180" s="50">
        <v>640</v>
      </c>
      <c r="K180" s="50">
        <v>2</v>
      </c>
      <c r="L180" s="50">
        <f t="shared" si="0"/>
        <v>1</v>
      </c>
      <c r="M180" s="50">
        <f t="shared" si="1"/>
        <v>0</v>
      </c>
      <c r="N180" s="50">
        <f t="shared" si="2"/>
        <v>0</v>
      </c>
      <c r="O180" s="50">
        <v>0</v>
      </c>
      <c r="P180" s="50">
        <v>0.66718750000000004</v>
      </c>
      <c r="Q180" s="50">
        <v>1902.4349999999999</v>
      </c>
      <c r="R180" s="50">
        <v>63.994109999999999</v>
      </c>
      <c r="S180" s="50">
        <v>0</v>
      </c>
      <c r="T180" s="50">
        <v>0</v>
      </c>
      <c r="U180" s="50">
        <v>0</v>
      </c>
      <c r="V180" s="50">
        <v>0</v>
      </c>
      <c r="W180" s="50">
        <v>0</v>
      </c>
      <c r="X180" s="50">
        <v>0</v>
      </c>
      <c r="Y180" s="50">
        <v>1</v>
      </c>
      <c r="Z180" s="50">
        <v>0</v>
      </c>
      <c r="AA180" s="50">
        <v>0</v>
      </c>
      <c r="AB180" s="50">
        <v>0</v>
      </c>
      <c r="AC180" s="50">
        <v>0</v>
      </c>
      <c r="AD180" s="50">
        <v>0</v>
      </c>
      <c r="AE180" s="50">
        <v>0</v>
      </c>
      <c r="AF180" s="50">
        <v>0</v>
      </c>
      <c r="AG180" s="50">
        <v>0</v>
      </c>
      <c r="AH180" s="50">
        <v>0</v>
      </c>
      <c r="AI180" s="50">
        <v>0</v>
      </c>
      <c r="AJ180" s="50">
        <v>0</v>
      </c>
      <c r="AK180" s="50">
        <v>0</v>
      </c>
      <c r="AL180" s="50">
        <v>0</v>
      </c>
      <c r="AM180" s="50">
        <v>0</v>
      </c>
      <c r="AN180" s="50">
        <v>0</v>
      </c>
      <c r="AO180" s="50">
        <v>0</v>
      </c>
      <c r="AP180" s="50">
        <v>1</v>
      </c>
      <c r="AQ180" s="50">
        <v>0</v>
      </c>
      <c r="AR180" s="50">
        <v>0</v>
      </c>
      <c r="AS180" s="50">
        <v>0</v>
      </c>
      <c r="AT180" s="50">
        <v>0</v>
      </c>
      <c r="AU180" s="50">
        <v>0</v>
      </c>
      <c r="AV180" s="85">
        <v>6</v>
      </c>
      <c r="AW180" s="85">
        <v>6</v>
      </c>
      <c r="AX180" s="85">
        <v>1</v>
      </c>
      <c r="AY180" s="85">
        <v>25</v>
      </c>
      <c r="AZ180" s="85">
        <v>25</v>
      </c>
      <c r="BA180" s="85">
        <v>1</v>
      </c>
      <c r="BB180" s="86">
        <v>6</v>
      </c>
      <c r="BC180" s="86">
        <v>6</v>
      </c>
      <c r="BD180" s="86">
        <v>1</v>
      </c>
      <c r="BE180" s="87">
        <f t="shared" si="3"/>
        <v>1</v>
      </c>
      <c r="BF180" s="88">
        <v>0</v>
      </c>
      <c r="BG180" s="88">
        <v>0</v>
      </c>
      <c r="BH180" s="88">
        <v>0</v>
      </c>
      <c r="BI180" s="88">
        <v>0</v>
      </c>
      <c r="BJ180" s="88">
        <v>0</v>
      </c>
    </row>
    <row r="181" spans="1:62" ht="15">
      <c r="A181" s="81" t="s">
        <v>3173</v>
      </c>
      <c r="B181" s="50" t="s">
        <v>2605</v>
      </c>
      <c r="C181" s="82" t="s">
        <v>1593</v>
      </c>
      <c r="D181" s="83" t="s">
        <v>571</v>
      </c>
      <c r="E181" s="84" t="s">
        <v>572</v>
      </c>
      <c r="F181" s="84">
        <v>116126</v>
      </c>
      <c r="G181" s="50">
        <v>782080</v>
      </c>
      <c r="H181" s="50" t="s">
        <v>1824</v>
      </c>
      <c r="I181" s="50">
        <v>611</v>
      </c>
      <c r="J181" s="50">
        <v>1280</v>
      </c>
      <c r="K181" s="50">
        <v>2</v>
      </c>
      <c r="L181" s="50">
        <f t="shared" si="0"/>
        <v>1</v>
      </c>
      <c r="M181" s="50">
        <f t="shared" si="1"/>
        <v>0</v>
      </c>
      <c r="N181" s="50">
        <f t="shared" si="2"/>
        <v>0</v>
      </c>
      <c r="O181" s="50">
        <v>1</v>
      </c>
      <c r="P181" s="50">
        <v>0.47734375000000001</v>
      </c>
      <c r="Q181" s="50">
        <v>754.10429999999997</v>
      </c>
      <c r="R181" s="50">
        <v>70.238150000000005</v>
      </c>
      <c r="S181" s="50">
        <v>0</v>
      </c>
      <c r="T181" s="50">
        <v>0</v>
      </c>
      <c r="U181" s="50">
        <v>0</v>
      </c>
      <c r="V181" s="50">
        <v>0</v>
      </c>
      <c r="W181" s="50">
        <v>0</v>
      </c>
      <c r="X181" s="50">
        <v>0</v>
      </c>
      <c r="Y181" s="50">
        <v>1</v>
      </c>
      <c r="Z181" s="50">
        <v>0</v>
      </c>
      <c r="AA181" s="50">
        <v>0</v>
      </c>
      <c r="AB181" s="50">
        <v>0</v>
      </c>
      <c r="AC181" s="50">
        <v>0</v>
      </c>
      <c r="AD181" s="50">
        <v>0</v>
      </c>
      <c r="AE181" s="50">
        <v>0</v>
      </c>
      <c r="AF181" s="50">
        <v>0</v>
      </c>
      <c r="AG181" s="50">
        <v>0</v>
      </c>
      <c r="AH181" s="50">
        <v>0</v>
      </c>
      <c r="AI181" s="50">
        <v>0</v>
      </c>
      <c r="AJ181" s="50">
        <v>0</v>
      </c>
      <c r="AK181" s="50">
        <v>0</v>
      </c>
      <c r="AL181" s="50">
        <v>0</v>
      </c>
      <c r="AM181" s="50">
        <v>0</v>
      </c>
      <c r="AN181" s="50">
        <v>0</v>
      </c>
      <c r="AO181" s="50">
        <v>0</v>
      </c>
      <c r="AP181" s="50">
        <v>1</v>
      </c>
      <c r="AQ181" s="50">
        <v>0</v>
      </c>
      <c r="AR181" s="50">
        <v>0</v>
      </c>
      <c r="AS181" s="50">
        <v>0</v>
      </c>
      <c r="AT181" s="50">
        <v>0</v>
      </c>
      <c r="AU181" s="50">
        <v>0</v>
      </c>
      <c r="AV181" s="85">
        <v>6</v>
      </c>
      <c r="AW181" s="85">
        <v>6</v>
      </c>
      <c r="AX181" s="85">
        <v>1</v>
      </c>
      <c r="AY181" s="85">
        <v>25</v>
      </c>
      <c r="AZ181" s="85">
        <v>25</v>
      </c>
      <c r="BA181" s="85">
        <v>1</v>
      </c>
      <c r="BB181" s="86">
        <v>6</v>
      </c>
      <c r="BC181" s="86">
        <v>6</v>
      </c>
      <c r="BD181" s="86">
        <v>1</v>
      </c>
      <c r="BE181" s="87">
        <f t="shared" si="3"/>
        <v>1</v>
      </c>
      <c r="BF181" s="88">
        <v>0</v>
      </c>
      <c r="BG181" s="88">
        <v>0</v>
      </c>
      <c r="BH181" s="88">
        <v>1</v>
      </c>
      <c r="BI181" s="88">
        <v>1</v>
      </c>
      <c r="BJ181" s="88">
        <v>0</v>
      </c>
    </row>
    <row r="182" spans="1:62" ht="15">
      <c r="A182" s="81" t="s">
        <v>3174</v>
      </c>
      <c r="B182" s="50" t="s">
        <v>2609</v>
      </c>
      <c r="C182" s="82" t="s">
        <v>1771</v>
      </c>
      <c r="D182" s="83" t="s">
        <v>571</v>
      </c>
      <c r="E182" s="84" t="s">
        <v>572</v>
      </c>
      <c r="F182" s="84">
        <v>72815</v>
      </c>
      <c r="G182" s="50">
        <v>273280</v>
      </c>
      <c r="H182" s="50" t="s">
        <v>1824</v>
      </c>
      <c r="I182" s="50">
        <v>427</v>
      </c>
      <c r="J182" s="50">
        <v>640</v>
      </c>
      <c r="K182" s="50">
        <v>2</v>
      </c>
      <c r="L182" s="50">
        <f t="shared" si="0"/>
        <v>1</v>
      </c>
      <c r="M182" s="50">
        <f t="shared" si="1"/>
        <v>0</v>
      </c>
      <c r="N182" s="50">
        <f t="shared" si="2"/>
        <v>0</v>
      </c>
      <c r="O182" s="50">
        <v>0</v>
      </c>
      <c r="P182" s="50">
        <v>0.66718750000000004</v>
      </c>
      <c r="Q182" s="50">
        <v>6118.9440000000004</v>
      </c>
      <c r="R182" s="50">
        <v>67.628879999999995</v>
      </c>
      <c r="S182" s="50">
        <v>0</v>
      </c>
      <c r="T182" s="50">
        <v>0</v>
      </c>
      <c r="U182" s="50">
        <v>0</v>
      </c>
      <c r="V182" s="50">
        <v>0</v>
      </c>
      <c r="W182" s="50">
        <v>0</v>
      </c>
      <c r="X182" s="50">
        <v>0</v>
      </c>
      <c r="Y182" s="50">
        <v>1</v>
      </c>
      <c r="Z182" s="50">
        <v>0</v>
      </c>
      <c r="AA182" s="50">
        <v>0</v>
      </c>
      <c r="AB182" s="50">
        <v>0</v>
      </c>
      <c r="AC182" s="50">
        <v>0</v>
      </c>
      <c r="AD182" s="50">
        <v>0</v>
      </c>
      <c r="AE182" s="50">
        <v>0</v>
      </c>
      <c r="AF182" s="50">
        <v>0</v>
      </c>
      <c r="AG182" s="50">
        <v>0</v>
      </c>
      <c r="AH182" s="50">
        <v>0</v>
      </c>
      <c r="AI182" s="50">
        <v>0</v>
      </c>
      <c r="AJ182" s="50">
        <v>0</v>
      </c>
      <c r="AK182" s="50">
        <v>0</v>
      </c>
      <c r="AL182" s="50">
        <v>0</v>
      </c>
      <c r="AM182" s="50">
        <v>0</v>
      </c>
      <c r="AN182" s="50">
        <v>0</v>
      </c>
      <c r="AO182" s="50">
        <v>0</v>
      </c>
      <c r="AP182" s="50">
        <v>1</v>
      </c>
      <c r="AQ182" s="50">
        <v>0</v>
      </c>
      <c r="AR182" s="50">
        <v>0</v>
      </c>
      <c r="AS182" s="50">
        <v>0</v>
      </c>
      <c r="AT182" s="50">
        <v>0</v>
      </c>
      <c r="AU182" s="50">
        <v>0</v>
      </c>
      <c r="AV182" s="85">
        <v>6</v>
      </c>
      <c r="AW182" s="85">
        <v>6</v>
      </c>
      <c r="AX182" s="85">
        <v>1</v>
      </c>
      <c r="AY182" s="85">
        <v>25</v>
      </c>
      <c r="AZ182" s="85">
        <v>25</v>
      </c>
      <c r="BA182" s="85">
        <v>1</v>
      </c>
      <c r="BB182" s="86">
        <v>6</v>
      </c>
      <c r="BC182" s="86">
        <v>6</v>
      </c>
      <c r="BD182" s="86">
        <v>1</v>
      </c>
      <c r="BE182" s="87">
        <f t="shared" si="3"/>
        <v>1</v>
      </c>
      <c r="BF182" s="88">
        <v>1</v>
      </c>
      <c r="BG182" s="88">
        <v>0</v>
      </c>
      <c r="BH182" s="88">
        <v>0</v>
      </c>
      <c r="BI182" s="88">
        <v>0</v>
      </c>
      <c r="BJ182" s="88">
        <v>0</v>
      </c>
    </row>
    <row r="183" spans="1:62" ht="15">
      <c r="A183" s="81" t="s">
        <v>3175</v>
      </c>
      <c r="B183" s="50" t="s">
        <v>2612</v>
      </c>
      <c r="C183" s="82" t="s">
        <v>1772</v>
      </c>
      <c r="D183" s="83" t="s">
        <v>571</v>
      </c>
      <c r="E183" s="84" t="s">
        <v>572</v>
      </c>
      <c r="F183" s="84">
        <v>55382</v>
      </c>
      <c r="G183" s="50">
        <v>273280</v>
      </c>
      <c r="H183" s="50" t="s">
        <v>1824</v>
      </c>
      <c r="I183" s="50">
        <v>427</v>
      </c>
      <c r="J183" s="50">
        <v>640</v>
      </c>
      <c r="K183" s="50">
        <v>2</v>
      </c>
      <c r="L183" s="50">
        <f t="shared" si="0"/>
        <v>1</v>
      </c>
      <c r="M183" s="50">
        <f t="shared" si="1"/>
        <v>0</v>
      </c>
      <c r="N183" s="50">
        <f t="shared" si="2"/>
        <v>0</v>
      </c>
      <c r="O183" s="50">
        <v>0</v>
      </c>
      <c r="P183" s="50">
        <v>0.66718750000000004</v>
      </c>
      <c r="Q183" s="50">
        <v>3581.2130000000002</v>
      </c>
      <c r="R183" s="50">
        <v>69.253270000000001</v>
      </c>
      <c r="S183" s="50">
        <v>0</v>
      </c>
      <c r="T183" s="50">
        <v>0</v>
      </c>
      <c r="U183" s="50">
        <v>0</v>
      </c>
      <c r="V183" s="50">
        <v>0</v>
      </c>
      <c r="W183" s="50">
        <v>0</v>
      </c>
      <c r="X183" s="50">
        <v>0</v>
      </c>
      <c r="Y183" s="50">
        <v>1</v>
      </c>
      <c r="Z183" s="50">
        <v>0</v>
      </c>
      <c r="AA183" s="50">
        <v>0</v>
      </c>
      <c r="AB183" s="50">
        <v>0</v>
      </c>
      <c r="AC183" s="50">
        <v>0</v>
      </c>
      <c r="AD183" s="50">
        <v>0</v>
      </c>
      <c r="AE183" s="50">
        <v>0</v>
      </c>
      <c r="AF183" s="50">
        <v>0</v>
      </c>
      <c r="AG183" s="50">
        <v>0</v>
      </c>
      <c r="AH183" s="50">
        <v>0</v>
      </c>
      <c r="AI183" s="50">
        <v>0</v>
      </c>
      <c r="AJ183" s="50">
        <v>0</v>
      </c>
      <c r="AK183" s="50">
        <v>0</v>
      </c>
      <c r="AL183" s="50">
        <v>0</v>
      </c>
      <c r="AM183" s="50">
        <v>0</v>
      </c>
      <c r="AN183" s="50">
        <v>0</v>
      </c>
      <c r="AO183" s="50">
        <v>0</v>
      </c>
      <c r="AP183" s="50">
        <v>1</v>
      </c>
      <c r="AQ183" s="50">
        <v>0</v>
      </c>
      <c r="AR183" s="50">
        <v>0</v>
      </c>
      <c r="AS183" s="50">
        <v>0</v>
      </c>
      <c r="AT183" s="50">
        <v>0</v>
      </c>
      <c r="AU183" s="50">
        <v>0</v>
      </c>
      <c r="AV183" s="85">
        <v>6</v>
      </c>
      <c r="AW183" s="85">
        <v>6</v>
      </c>
      <c r="AX183" s="85">
        <v>1</v>
      </c>
      <c r="AY183" s="85">
        <v>25</v>
      </c>
      <c r="AZ183" s="85">
        <v>25</v>
      </c>
      <c r="BA183" s="85">
        <v>1</v>
      </c>
      <c r="BB183" s="86">
        <v>6</v>
      </c>
      <c r="BC183" s="86">
        <v>6</v>
      </c>
      <c r="BD183" s="86">
        <v>1</v>
      </c>
      <c r="BE183" s="87">
        <f t="shared" si="3"/>
        <v>1</v>
      </c>
      <c r="BF183" s="88">
        <v>0</v>
      </c>
      <c r="BG183" s="88">
        <v>0</v>
      </c>
      <c r="BH183" s="88">
        <v>0</v>
      </c>
      <c r="BI183" s="88">
        <v>0</v>
      </c>
      <c r="BJ183" s="88">
        <v>0</v>
      </c>
    </row>
    <row r="184" spans="1:62" ht="15">
      <c r="A184" s="81" t="s">
        <v>3176</v>
      </c>
      <c r="B184" s="50" t="s">
        <v>2613</v>
      </c>
      <c r="C184" s="82" t="s">
        <v>1773</v>
      </c>
      <c r="D184" s="83" t="s">
        <v>571</v>
      </c>
      <c r="E184" s="84" t="s">
        <v>572</v>
      </c>
      <c r="F184" s="84">
        <v>54484</v>
      </c>
      <c r="G184" s="50">
        <v>273920</v>
      </c>
      <c r="H184" s="50" t="s">
        <v>1824</v>
      </c>
      <c r="I184" s="50">
        <v>428</v>
      </c>
      <c r="J184" s="50">
        <v>640</v>
      </c>
      <c r="K184" s="50">
        <v>2</v>
      </c>
      <c r="L184" s="50">
        <f t="shared" si="0"/>
        <v>1</v>
      </c>
      <c r="M184" s="50">
        <f t="shared" si="1"/>
        <v>0</v>
      </c>
      <c r="N184" s="50">
        <f t="shared" si="2"/>
        <v>0</v>
      </c>
      <c r="O184" s="50">
        <v>0</v>
      </c>
      <c r="P184" s="50">
        <v>0.66874999999999996</v>
      </c>
      <c r="Q184" s="50">
        <v>2708.096</v>
      </c>
      <c r="R184" s="50">
        <v>64.937880000000007</v>
      </c>
      <c r="S184" s="50">
        <v>0</v>
      </c>
      <c r="T184" s="50">
        <v>0</v>
      </c>
      <c r="U184" s="50">
        <v>0</v>
      </c>
      <c r="V184" s="50">
        <v>0</v>
      </c>
      <c r="W184" s="50">
        <v>0</v>
      </c>
      <c r="X184" s="50">
        <v>0</v>
      </c>
      <c r="Y184" s="50">
        <v>1</v>
      </c>
      <c r="Z184" s="50">
        <v>0</v>
      </c>
      <c r="AA184" s="50">
        <v>0</v>
      </c>
      <c r="AB184" s="50">
        <v>0</v>
      </c>
      <c r="AC184" s="50">
        <v>0</v>
      </c>
      <c r="AD184" s="50">
        <v>0</v>
      </c>
      <c r="AE184" s="50">
        <v>0</v>
      </c>
      <c r="AF184" s="50">
        <v>0</v>
      </c>
      <c r="AG184" s="50">
        <v>0</v>
      </c>
      <c r="AH184" s="50">
        <v>0</v>
      </c>
      <c r="AI184" s="50">
        <v>0</v>
      </c>
      <c r="AJ184" s="50">
        <v>0</v>
      </c>
      <c r="AK184" s="50">
        <v>0</v>
      </c>
      <c r="AL184" s="50">
        <v>0</v>
      </c>
      <c r="AM184" s="50">
        <v>0</v>
      </c>
      <c r="AN184" s="50">
        <v>0</v>
      </c>
      <c r="AO184" s="50">
        <v>0</v>
      </c>
      <c r="AP184" s="50">
        <v>1</v>
      </c>
      <c r="AQ184" s="50">
        <v>0</v>
      </c>
      <c r="AR184" s="50">
        <v>0</v>
      </c>
      <c r="AS184" s="50">
        <v>0</v>
      </c>
      <c r="AT184" s="50">
        <v>0</v>
      </c>
      <c r="AU184" s="50">
        <v>0</v>
      </c>
      <c r="AV184" s="85">
        <v>6</v>
      </c>
      <c r="AW184" s="85">
        <v>6</v>
      </c>
      <c r="AX184" s="85">
        <v>1</v>
      </c>
      <c r="AY184" s="85">
        <v>25</v>
      </c>
      <c r="AZ184" s="85">
        <v>25</v>
      </c>
      <c r="BA184" s="85">
        <v>1</v>
      </c>
      <c r="BB184" s="86">
        <v>6</v>
      </c>
      <c r="BC184" s="86">
        <v>6</v>
      </c>
      <c r="BD184" s="86">
        <v>1</v>
      </c>
      <c r="BE184" s="87">
        <f t="shared" si="3"/>
        <v>1</v>
      </c>
      <c r="BF184" s="88">
        <v>0</v>
      </c>
      <c r="BG184" s="88">
        <v>0</v>
      </c>
      <c r="BH184" s="88">
        <v>0</v>
      </c>
      <c r="BI184" s="88">
        <v>0</v>
      </c>
      <c r="BJ184" s="88">
        <v>0</v>
      </c>
    </row>
    <row r="185" spans="1:62" ht="15">
      <c r="A185" s="81" t="s">
        <v>3177</v>
      </c>
      <c r="B185" s="50" t="s">
        <v>2204</v>
      </c>
      <c r="C185" s="82" t="s">
        <v>1679</v>
      </c>
      <c r="D185" s="83" t="s">
        <v>144</v>
      </c>
      <c r="E185" s="84" t="s">
        <v>286</v>
      </c>
      <c r="F185" s="84">
        <v>70437</v>
      </c>
      <c r="G185" s="50">
        <v>273280</v>
      </c>
      <c r="H185" s="50" t="s">
        <v>1824</v>
      </c>
      <c r="I185" s="50">
        <v>427</v>
      </c>
      <c r="J185" s="50">
        <v>640</v>
      </c>
      <c r="K185" s="50">
        <v>2</v>
      </c>
      <c r="L185" s="50">
        <f t="shared" si="0"/>
        <v>1</v>
      </c>
      <c r="M185" s="50">
        <f t="shared" si="1"/>
        <v>0</v>
      </c>
      <c r="N185" s="50">
        <f t="shared" si="2"/>
        <v>0</v>
      </c>
      <c r="O185" s="50">
        <v>0</v>
      </c>
      <c r="P185" s="50">
        <v>0.66718750000000004</v>
      </c>
      <c r="Q185" s="50">
        <v>3392.1579999999999</v>
      </c>
      <c r="R185" s="50">
        <v>67.419110000000003</v>
      </c>
      <c r="S185" s="50">
        <v>0</v>
      </c>
      <c r="T185" s="50">
        <v>0</v>
      </c>
      <c r="U185" s="50">
        <v>1</v>
      </c>
      <c r="V185" s="50">
        <v>0</v>
      </c>
      <c r="W185" s="50">
        <v>0</v>
      </c>
      <c r="X185" s="50">
        <v>0</v>
      </c>
      <c r="Y185" s="50">
        <v>0</v>
      </c>
      <c r="Z185" s="50">
        <v>0</v>
      </c>
      <c r="AA185" s="50">
        <v>0</v>
      </c>
      <c r="AB185" s="50">
        <v>0</v>
      </c>
      <c r="AC185" s="50">
        <v>0</v>
      </c>
      <c r="AD185" s="50">
        <v>0</v>
      </c>
      <c r="AE185" s="50">
        <v>0</v>
      </c>
      <c r="AF185" s="50">
        <v>1</v>
      </c>
      <c r="AG185" s="50">
        <v>0</v>
      </c>
      <c r="AH185" s="50">
        <v>0</v>
      </c>
      <c r="AI185" s="50">
        <v>0</v>
      </c>
      <c r="AJ185" s="50">
        <v>0</v>
      </c>
      <c r="AK185" s="50">
        <v>0</v>
      </c>
      <c r="AL185" s="50">
        <v>0</v>
      </c>
      <c r="AM185" s="50">
        <v>0</v>
      </c>
      <c r="AN185" s="50">
        <v>0</v>
      </c>
      <c r="AO185" s="50">
        <v>0</v>
      </c>
      <c r="AP185" s="50">
        <v>0</v>
      </c>
      <c r="AQ185" s="50">
        <v>0</v>
      </c>
      <c r="AR185" s="50">
        <v>0</v>
      </c>
      <c r="AS185" s="50">
        <v>0</v>
      </c>
      <c r="AT185" s="50">
        <v>0</v>
      </c>
      <c r="AU185" s="50">
        <v>0</v>
      </c>
      <c r="AV185" s="85">
        <v>2</v>
      </c>
      <c r="AW185" s="85">
        <v>2</v>
      </c>
      <c r="AX185" s="85">
        <v>1</v>
      </c>
      <c r="AY185" s="85">
        <v>13</v>
      </c>
      <c r="AZ185" s="85">
        <v>13</v>
      </c>
      <c r="BA185" s="85">
        <v>1</v>
      </c>
      <c r="BB185" s="86">
        <v>2</v>
      </c>
      <c r="BC185" s="86">
        <v>2</v>
      </c>
      <c r="BD185" s="86">
        <v>1</v>
      </c>
      <c r="BE185" s="87">
        <f t="shared" si="3"/>
        <v>1</v>
      </c>
      <c r="BF185" s="88">
        <v>0</v>
      </c>
      <c r="BG185" s="88">
        <v>0</v>
      </c>
      <c r="BH185" s="88">
        <v>0</v>
      </c>
      <c r="BI185" s="88">
        <v>0</v>
      </c>
      <c r="BJ185" s="88">
        <v>0</v>
      </c>
    </row>
    <row r="186" spans="1:62" ht="15">
      <c r="A186" s="81" t="s">
        <v>3178</v>
      </c>
      <c r="B186" s="50" t="s">
        <v>2205</v>
      </c>
      <c r="C186" s="82" t="s">
        <v>1680</v>
      </c>
      <c r="D186" s="83" t="s">
        <v>144</v>
      </c>
      <c r="E186" s="84" t="s">
        <v>286</v>
      </c>
      <c r="F186" s="84">
        <v>41527</v>
      </c>
      <c r="G186" s="50">
        <v>273280</v>
      </c>
      <c r="H186" s="50" t="s">
        <v>1824</v>
      </c>
      <c r="I186" s="50">
        <v>427</v>
      </c>
      <c r="J186" s="50">
        <v>640</v>
      </c>
      <c r="K186" s="50">
        <v>2</v>
      </c>
      <c r="L186" s="50">
        <f t="shared" si="0"/>
        <v>1</v>
      </c>
      <c r="M186" s="50">
        <f t="shared" si="1"/>
        <v>0</v>
      </c>
      <c r="N186" s="50">
        <f t="shared" si="2"/>
        <v>0</v>
      </c>
      <c r="O186" s="50">
        <v>0</v>
      </c>
      <c r="P186" s="50">
        <v>0.66718750000000004</v>
      </c>
      <c r="Q186" s="50">
        <v>1489.7670000000001</v>
      </c>
      <c r="R186" s="50">
        <v>81.383420000000001</v>
      </c>
      <c r="S186" s="50">
        <v>0</v>
      </c>
      <c r="T186" s="50">
        <v>0</v>
      </c>
      <c r="U186" s="50">
        <v>1</v>
      </c>
      <c r="V186" s="50">
        <v>0</v>
      </c>
      <c r="W186" s="50">
        <v>0</v>
      </c>
      <c r="X186" s="50">
        <v>0</v>
      </c>
      <c r="Y186" s="50">
        <v>0</v>
      </c>
      <c r="Z186" s="50">
        <v>0</v>
      </c>
      <c r="AA186" s="50">
        <v>0</v>
      </c>
      <c r="AB186" s="50">
        <v>0</v>
      </c>
      <c r="AC186" s="50">
        <v>0</v>
      </c>
      <c r="AD186" s="50">
        <v>0</v>
      </c>
      <c r="AE186" s="50">
        <v>0</v>
      </c>
      <c r="AF186" s="50">
        <v>1</v>
      </c>
      <c r="AG186" s="50">
        <v>0</v>
      </c>
      <c r="AH186" s="50">
        <v>0</v>
      </c>
      <c r="AI186" s="50">
        <v>0</v>
      </c>
      <c r="AJ186" s="50">
        <v>0</v>
      </c>
      <c r="AK186" s="50">
        <v>0</v>
      </c>
      <c r="AL186" s="50">
        <v>0</v>
      </c>
      <c r="AM186" s="50">
        <v>0</v>
      </c>
      <c r="AN186" s="50">
        <v>0</v>
      </c>
      <c r="AO186" s="50">
        <v>0</v>
      </c>
      <c r="AP186" s="50">
        <v>0</v>
      </c>
      <c r="AQ186" s="50">
        <v>0</v>
      </c>
      <c r="AR186" s="50">
        <v>0</v>
      </c>
      <c r="AS186" s="50">
        <v>0</v>
      </c>
      <c r="AT186" s="50">
        <v>0</v>
      </c>
      <c r="AU186" s="50">
        <v>0</v>
      </c>
      <c r="AV186" s="85">
        <v>2</v>
      </c>
      <c r="AW186" s="85">
        <v>2</v>
      </c>
      <c r="AX186" s="85">
        <v>1</v>
      </c>
      <c r="AY186" s="85">
        <v>13</v>
      </c>
      <c r="AZ186" s="85">
        <v>13</v>
      </c>
      <c r="BA186" s="85">
        <v>1</v>
      </c>
      <c r="BB186" s="86">
        <v>2</v>
      </c>
      <c r="BC186" s="86">
        <v>2</v>
      </c>
      <c r="BD186" s="86">
        <v>1</v>
      </c>
      <c r="BE186" s="87">
        <f t="shared" si="3"/>
        <v>1</v>
      </c>
      <c r="BF186" s="88">
        <v>0</v>
      </c>
      <c r="BG186" s="88">
        <v>0</v>
      </c>
      <c r="BH186" s="88">
        <v>0</v>
      </c>
      <c r="BI186" s="88">
        <v>0</v>
      </c>
      <c r="BJ186" s="88">
        <v>0</v>
      </c>
    </row>
    <row r="187" spans="1:62" ht="15">
      <c r="A187" s="81" t="s">
        <v>3179</v>
      </c>
      <c r="B187" s="50" t="s">
        <v>2206</v>
      </c>
      <c r="C187" s="82" t="s">
        <v>1681</v>
      </c>
      <c r="D187" s="83" t="s">
        <v>144</v>
      </c>
      <c r="E187" s="84" t="s">
        <v>286</v>
      </c>
      <c r="F187" s="84">
        <v>51821</v>
      </c>
      <c r="G187" s="50">
        <v>273280</v>
      </c>
      <c r="H187" s="50" t="s">
        <v>1824</v>
      </c>
      <c r="I187" s="50">
        <v>427</v>
      </c>
      <c r="J187" s="50">
        <v>640</v>
      </c>
      <c r="K187" s="50">
        <v>2</v>
      </c>
      <c r="L187" s="50">
        <f t="shared" si="0"/>
        <v>1</v>
      </c>
      <c r="M187" s="50">
        <f t="shared" si="1"/>
        <v>0</v>
      </c>
      <c r="N187" s="50">
        <f t="shared" si="2"/>
        <v>0</v>
      </c>
      <c r="O187" s="50">
        <v>0</v>
      </c>
      <c r="P187" s="50">
        <v>0.66718750000000004</v>
      </c>
      <c r="Q187" s="50">
        <v>2034.5129999999999</v>
      </c>
      <c r="R187" s="50">
        <v>75.210840000000005</v>
      </c>
      <c r="S187" s="50">
        <v>0</v>
      </c>
      <c r="T187" s="50">
        <v>0</v>
      </c>
      <c r="U187" s="50">
        <v>1</v>
      </c>
      <c r="V187" s="50">
        <v>0</v>
      </c>
      <c r="W187" s="50">
        <v>0</v>
      </c>
      <c r="X187" s="50">
        <v>0</v>
      </c>
      <c r="Y187" s="50">
        <v>0</v>
      </c>
      <c r="Z187" s="50">
        <v>0</v>
      </c>
      <c r="AA187" s="50">
        <v>0</v>
      </c>
      <c r="AB187" s="50">
        <v>0</v>
      </c>
      <c r="AC187" s="50">
        <v>0</v>
      </c>
      <c r="AD187" s="50">
        <v>0</v>
      </c>
      <c r="AE187" s="50">
        <v>0</v>
      </c>
      <c r="AF187" s="50">
        <v>1</v>
      </c>
      <c r="AG187" s="50">
        <v>0</v>
      </c>
      <c r="AH187" s="50">
        <v>0</v>
      </c>
      <c r="AI187" s="50">
        <v>0</v>
      </c>
      <c r="AJ187" s="50">
        <v>0</v>
      </c>
      <c r="AK187" s="50">
        <v>0</v>
      </c>
      <c r="AL187" s="50">
        <v>0</v>
      </c>
      <c r="AM187" s="50">
        <v>0</v>
      </c>
      <c r="AN187" s="50">
        <v>0</v>
      </c>
      <c r="AO187" s="50">
        <v>0</v>
      </c>
      <c r="AP187" s="50">
        <v>0</v>
      </c>
      <c r="AQ187" s="50">
        <v>0</v>
      </c>
      <c r="AR187" s="50">
        <v>0</v>
      </c>
      <c r="AS187" s="50">
        <v>0</v>
      </c>
      <c r="AT187" s="50">
        <v>0</v>
      </c>
      <c r="AU187" s="50">
        <v>0</v>
      </c>
      <c r="AV187" s="85">
        <v>2</v>
      </c>
      <c r="AW187" s="85">
        <v>2</v>
      </c>
      <c r="AX187" s="85">
        <v>1</v>
      </c>
      <c r="AY187" s="85">
        <v>13</v>
      </c>
      <c r="AZ187" s="85">
        <v>13</v>
      </c>
      <c r="BA187" s="85">
        <v>1</v>
      </c>
      <c r="BB187" s="86">
        <v>2</v>
      </c>
      <c r="BC187" s="86">
        <v>2</v>
      </c>
      <c r="BD187" s="86">
        <v>1</v>
      </c>
      <c r="BE187" s="87">
        <f t="shared" si="3"/>
        <v>1</v>
      </c>
      <c r="BF187" s="88">
        <v>0</v>
      </c>
      <c r="BG187" s="88">
        <v>0</v>
      </c>
      <c r="BH187" s="88">
        <v>0</v>
      </c>
      <c r="BI187" s="88">
        <v>0</v>
      </c>
      <c r="BJ187" s="88">
        <v>0</v>
      </c>
    </row>
    <row r="188" spans="1:62" ht="15">
      <c r="A188" s="81" t="s">
        <v>3180</v>
      </c>
      <c r="B188" s="50" t="s">
        <v>2207</v>
      </c>
      <c r="C188" s="82" t="s">
        <v>1682</v>
      </c>
      <c r="D188" s="83" t="s">
        <v>144</v>
      </c>
      <c r="E188" s="84" t="s">
        <v>286</v>
      </c>
      <c r="F188" s="84">
        <v>41967</v>
      </c>
      <c r="G188" s="50">
        <v>273280</v>
      </c>
      <c r="H188" s="50" t="s">
        <v>1824</v>
      </c>
      <c r="I188" s="50">
        <v>427</v>
      </c>
      <c r="J188" s="50">
        <v>640</v>
      </c>
      <c r="K188" s="50">
        <v>2</v>
      </c>
      <c r="L188" s="50">
        <f t="shared" si="0"/>
        <v>1</v>
      </c>
      <c r="M188" s="50">
        <f t="shared" si="1"/>
        <v>0</v>
      </c>
      <c r="N188" s="50">
        <f t="shared" si="2"/>
        <v>0</v>
      </c>
      <c r="O188" s="50">
        <v>0</v>
      </c>
      <c r="P188" s="50">
        <v>0.66718750000000004</v>
      </c>
      <c r="Q188" s="50">
        <v>1225.384</v>
      </c>
      <c r="R188" s="50">
        <v>81.52319</v>
      </c>
      <c r="S188" s="50">
        <v>0</v>
      </c>
      <c r="T188" s="50">
        <v>0</v>
      </c>
      <c r="U188" s="50">
        <v>1</v>
      </c>
      <c r="V188" s="50">
        <v>0</v>
      </c>
      <c r="W188" s="50">
        <v>0</v>
      </c>
      <c r="X188" s="50">
        <v>0</v>
      </c>
      <c r="Y188" s="50">
        <v>0</v>
      </c>
      <c r="Z188" s="50">
        <v>0</v>
      </c>
      <c r="AA188" s="50">
        <v>0</v>
      </c>
      <c r="AB188" s="50">
        <v>0</v>
      </c>
      <c r="AC188" s="50">
        <v>0</v>
      </c>
      <c r="AD188" s="50">
        <v>0</v>
      </c>
      <c r="AE188" s="50">
        <v>0</v>
      </c>
      <c r="AF188" s="50">
        <v>1</v>
      </c>
      <c r="AG188" s="50">
        <v>0</v>
      </c>
      <c r="AH188" s="50">
        <v>0</v>
      </c>
      <c r="AI188" s="50">
        <v>0</v>
      </c>
      <c r="AJ188" s="50">
        <v>0</v>
      </c>
      <c r="AK188" s="50">
        <v>0</v>
      </c>
      <c r="AL188" s="50">
        <v>0</v>
      </c>
      <c r="AM188" s="50">
        <v>0</v>
      </c>
      <c r="AN188" s="50">
        <v>0</v>
      </c>
      <c r="AO188" s="50">
        <v>0</v>
      </c>
      <c r="AP188" s="50">
        <v>0</v>
      </c>
      <c r="AQ188" s="50">
        <v>0</v>
      </c>
      <c r="AR188" s="50">
        <v>0</v>
      </c>
      <c r="AS188" s="50">
        <v>0</v>
      </c>
      <c r="AT188" s="50">
        <v>0</v>
      </c>
      <c r="AU188" s="50">
        <v>0</v>
      </c>
      <c r="AV188" s="85">
        <v>2</v>
      </c>
      <c r="AW188" s="85">
        <v>2</v>
      </c>
      <c r="AX188" s="85">
        <v>1</v>
      </c>
      <c r="AY188" s="85">
        <v>13</v>
      </c>
      <c r="AZ188" s="85">
        <v>13</v>
      </c>
      <c r="BA188" s="85">
        <v>1</v>
      </c>
      <c r="BB188" s="86">
        <v>2</v>
      </c>
      <c r="BC188" s="86">
        <v>2</v>
      </c>
      <c r="BD188" s="86">
        <v>1</v>
      </c>
      <c r="BE188" s="87">
        <f t="shared" si="3"/>
        <v>1</v>
      </c>
      <c r="BF188" s="88">
        <v>0</v>
      </c>
      <c r="BG188" s="88">
        <v>0</v>
      </c>
      <c r="BH188" s="88">
        <v>0</v>
      </c>
      <c r="BI188" s="88">
        <v>0</v>
      </c>
      <c r="BJ188" s="88">
        <v>0</v>
      </c>
    </row>
    <row r="189" spans="1:62" ht="15">
      <c r="A189" s="81" t="s">
        <v>3181</v>
      </c>
      <c r="B189" s="50" t="s">
        <v>2208</v>
      </c>
      <c r="C189" s="82" t="s">
        <v>1683</v>
      </c>
      <c r="D189" s="83" t="s">
        <v>144</v>
      </c>
      <c r="E189" s="84" t="s">
        <v>286</v>
      </c>
      <c r="F189" s="84">
        <v>37324</v>
      </c>
      <c r="G189" s="50">
        <v>273280</v>
      </c>
      <c r="H189" s="50" t="s">
        <v>1824</v>
      </c>
      <c r="I189" s="50">
        <v>427</v>
      </c>
      <c r="J189" s="50">
        <v>640</v>
      </c>
      <c r="K189" s="50">
        <v>2</v>
      </c>
      <c r="L189" s="50">
        <f t="shared" si="0"/>
        <v>1</v>
      </c>
      <c r="M189" s="50">
        <f t="shared" si="1"/>
        <v>0</v>
      </c>
      <c r="N189" s="50">
        <f t="shared" si="2"/>
        <v>0</v>
      </c>
      <c r="O189" s="50">
        <v>0</v>
      </c>
      <c r="P189" s="50">
        <v>0.66718750000000004</v>
      </c>
      <c r="Q189" s="50">
        <v>1790.174</v>
      </c>
      <c r="R189" s="50">
        <v>81.619399999999999</v>
      </c>
      <c r="S189" s="50">
        <v>0</v>
      </c>
      <c r="T189" s="50">
        <v>0</v>
      </c>
      <c r="U189" s="50">
        <v>1</v>
      </c>
      <c r="V189" s="50">
        <v>0</v>
      </c>
      <c r="W189" s="50">
        <v>0</v>
      </c>
      <c r="X189" s="50">
        <v>0</v>
      </c>
      <c r="Y189" s="50">
        <v>0</v>
      </c>
      <c r="Z189" s="50">
        <v>0</v>
      </c>
      <c r="AA189" s="50">
        <v>0</v>
      </c>
      <c r="AB189" s="50">
        <v>0</v>
      </c>
      <c r="AC189" s="50">
        <v>0</v>
      </c>
      <c r="AD189" s="50">
        <v>0</v>
      </c>
      <c r="AE189" s="50">
        <v>0</v>
      </c>
      <c r="AF189" s="50">
        <v>1</v>
      </c>
      <c r="AG189" s="50">
        <v>0</v>
      </c>
      <c r="AH189" s="50">
        <v>0</v>
      </c>
      <c r="AI189" s="50">
        <v>0</v>
      </c>
      <c r="AJ189" s="50">
        <v>0</v>
      </c>
      <c r="AK189" s="50">
        <v>0</v>
      </c>
      <c r="AL189" s="50">
        <v>0</v>
      </c>
      <c r="AM189" s="50">
        <v>0</v>
      </c>
      <c r="AN189" s="50">
        <v>0</v>
      </c>
      <c r="AO189" s="50">
        <v>0</v>
      </c>
      <c r="AP189" s="50">
        <v>0</v>
      </c>
      <c r="AQ189" s="50">
        <v>0</v>
      </c>
      <c r="AR189" s="50">
        <v>0</v>
      </c>
      <c r="AS189" s="50">
        <v>0</v>
      </c>
      <c r="AT189" s="50">
        <v>0</v>
      </c>
      <c r="AU189" s="50">
        <v>0</v>
      </c>
      <c r="AV189" s="85">
        <v>2</v>
      </c>
      <c r="AW189" s="85">
        <v>2</v>
      </c>
      <c r="AX189" s="85">
        <v>1</v>
      </c>
      <c r="AY189" s="85">
        <v>13</v>
      </c>
      <c r="AZ189" s="85">
        <v>13</v>
      </c>
      <c r="BA189" s="85">
        <v>1</v>
      </c>
      <c r="BB189" s="86">
        <v>2</v>
      </c>
      <c r="BC189" s="86">
        <v>2</v>
      </c>
      <c r="BD189" s="86">
        <v>1</v>
      </c>
      <c r="BE189" s="87">
        <f t="shared" si="3"/>
        <v>1</v>
      </c>
      <c r="BF189" s="88">
        <v>0</v>
      </c>
      <c r="BG189" s="88">
        <v>0</v>
      </c>
      <c r="BH189" s="88">
        <v>0</v>
      </c>
      <c r="BI189" s="88">
        <v>0</v>
      </c>
      <c r="BJ189" s="88">
        <v>0</v>
      </c>
    </row>
    <row r="190" spans="1:62" ht="15">
      <c r="A190" s="81" t="s">
        <v>3182</v>
      </c>
      <c r="B190" s="50" t="s">
        <v>2209</v>
      </c>
      <c r="C190" s="82" t="s">
        <v>1684</v>
      </c>
      <c r="D190" s="83" t="s">
        <v>144</v>
      </c>
      <c r="E190" s="84" t="s">
        <v>286</v>
      </c>
      <c r="F190" s="84">
        <v>56974</v>
      </c>
      <c r="G190" s="50">
        <v>272640</v>
      </c>
      <c r="H190" s="50" t="s">
        <v>1824</v>
      </c>
      <c r="I190" s="50">
        <v>426</v>
      </c>
      <c r="J190" s="50">
        <v>640</v>
      </c>
      <c r="K190" s="50">
        <v>2</v>
      </c>
      <c r="L190" s="50">
        <f t="shared" si="0"/>
        <v>1</v>
      </c>
      <c r="M190" s="50">
        <f t="shared" si="1"/>
        <v>0</v>
      </c>
      <c r="N190" s="50">
        <f t="shared" si="2"/>
        <v>0</v>
      </c>
      <c r="O190" s="50">
        <v>0</v>
      </c>
      <c r="P190" s="50">
        <v>0.66562500000000002</v>
      </c>
      <c r="Q190" s="50">
        <v>2075.4090000000001</v>
      </c>
      <c r="R190" s="50">
        <v>72.568169999999995</v>
      </c>
      <c r="S190" s="50">
        <v>0</v>
      </c>
      <c r="T190" s="50">
        <v>0</v>
      </c>
      <c r="U190" s="50">
        <v>1</v>
      </c>
      <c r="V190" s="50">
        <v>0</v>
      </c>
      <c r="W190" s="50">
        <v>0</v>
      </c>
      <c r="X190" s="50">
        <v>0</v>
      </c>
      <c r="Y190" s="50">
        <v>0</v>
      </c>
      <c r="Z190" s="50">
        <v>0</v>
      </c>
      <c r="AA190" s="50">
        <v>0</v>
      </c>
      <c r="AB190" s="50">
        <v>0</v>
      </c>
      <c r="AC190" s="50">
        <v>0</v>
      </c>
      <c r="AD190" s="50">
        <v>0</v>
      </c>
      <c r="AE190" s="50">
        <v>0</v>
      </c>
      <c r="AF190" s="50">
        <v>1</v>
      </c>
      <c r="AG190" s="50">
        <v>0</v>
      </c>
      <c r="AH190" s="50">
        <v>0</v>
      </c>
      <c r="AI190" s="50">
        <v>0</v>
      </c>
      <c r="AJ190" s="50">
        <v>0</v>
      </c>
      <c r="AK190" s="50">
        <v>0</v>
      </c>
      <c r="AL190" s="50">
        <v>0</v>
      </c>
      <c r="AM190" s="50">
        <v>0</v>
      </c>
      <c r="AN190" s="50">
        <v>0</v>
      </c>
      <c r="AO190" s="50">
        <v>0</v>
      </c>
      <c r="AP190" s="50">
        <v>0</v>
      </c>
      <c r="AQ190" s="50">
        <v>0</v>
      </c>
      <c r="AR190" s="50">
        <v>0</v>
      </c>
      <c r="AS190" s="50">
        <v>0</v>
      </c>
      <c r="AT190" s="50">
        <v>0</v>
      </c>
      <c r="AU190" s="50">
        <v>0</v>
      </c>
      <c r="AV190" s="85">
        <v>2</v>
      </c>
      <c r="AW190" s="85">
        <v>2</v>
      </c>
      <c r="AX190" s="85">
        <v>1</v>
      </c>
      <c r="AY190" s="85">
        <v>13</v>
      </c>
      <c r="AZ190" s="85">
        <v>13</v>
      </c>
      <c r="BA190" s="85">
        <v>1</v>
      </c>
      <c r="BB190" s="86">
        <v>2</v>
      </c>
      <c r="BC190" s="86">
        <v>2</v>
      </c>
      <c r="BD190" s="86">
        <v>1</v>
      </c>
      <c r="BE190" s="87">
        <f t="shared" si="3"/>
        <v>1</v>
      </c>
      <c r="BF190" s="88">
        <v>0</v>
      </c>
      <c r="BG190" s="88">
        <v>0</v>
      </c>
      <c r="BH190" s="88">
        <v>0</v>
      </c>
      <c r="BI190" s="88">
        <v>0</v>
      </c>
      <c r="BJ190" s="88">
        <v>0</v>
      </c>
    </row>
    <row r="191" spans="1:62" ht="15">
      <c r="A191" s="81" t="s">
        <v>3183</v>
      </c>
      <c r="B191" s="50" t="s">
        <v>2622</v>
      </c>
      <c r="C191" s="82" t="s">
        <v>1774</v>
      </c>
      <c r="D191" s="83" t="s">
        <v>571</v>
      </c>
      <c r="E191" s="84" t="s">
        <v>594</v>
      </c>
      <c r="F191" s="84">
        <v>277932</v>
      </c>
      <c r="G191" s="50">
        <v>273280</v>
      </c>
      <c r="H191" s="50" t="s">
        <v>1824</v>
      </c>
      <c r="I191" s="50">
        <v>427</v>
      </c>
      <c r="J191" s="50">
        <v>640</v>
      </c>
      <c r="K191" s="50">
        <v>2</v>
      </c>
      <c r="L191" s="50">
        <f t="shared" si="0"/>
        <v>1</v>
      </c>
      <c r="M191" s="50">
        <f t="shared" si="1"/>
        <v>0</v>
      </c>
      <c r="N191" s="50">
        <f t="shared" si="2"/>
        <v>0</v>
      </c>
      <c r="O191" s="50">
        <v>1</v>
      </c>
      <c r="P191" s="50">
        <v>0.66718750000000004</v>
      </c>
      <c r="Q191" s="50">
        <v>10732.49</v>
      </c>
      <c r="R191" s="50">
        <v>72.339579999999998</v>
      </c>
      <c r="S191" s="50">
        <v>0</v>
      </c>
      <c r="T191" s="50">
        <v>0</v>
      </c>
      <c r="U191" s="50">
        <v>0</v>
      </c>
      <c r="V191" s="50">
        <v>0</v>
      </c>
      <c r="W191" s="50">
        <v>0</v>
      </c>
      <c r="X191" s="50">
        <v>0</v>
      </c>
      <c r="Y191" s="50">
        <v>1</v>
      </c>
      <c r="Z191" s="50">
        <v>0</v>
      </c>
      <c r="AA191" s="50">
        <v>0</v>
      </c>
      <c r="AB191" s="50">
        <v>0</v>
      </c>
      <c r="AC191" s="50">
        <v>0</v>
      </c>
      <c r="AD191" s="50">
        <v>0</v>
      </c>
      <c r="AE191" s="50">
        <v>0</v>
      </c>
      <c r="AF191" s="50">
        <v>0</v>
      </c>
      <c r="AG191" s="50">
        <v>0</v>
      </c>
      <c r="AH191" s="50">
        <v>0</v>
      </c>
      <c r="AI191" s="50">
        <v>0</v>
      </c>
      <c r="AJ191" s="50">
        <v>0</v>
      </c>
      <c r="AK191" s="50">
        <v>0</v>
      </c>
      <c r="AL191" s="50">
        <v>0</v>
      </c>
      <c r="AM191" s="50">
        <v>0</v>
      </c>
      <c r="AN191" s="50">
        <v>0</v>
      </c>
      <c r="AO191" s="50">
        <v>0</v>
      </c>
      <c r="AP191" s="50">
        <v>0</v>
      </c>
      <c r="AQ191" s="50">
        <v>1</v>
      </c>
      <c r="AR191" s="50">
        <v>0</v>
      </c>
      <c r="AS191" s="50">
        <v>0</v>
      </c>
      <c r="AT191" s="50">
        <v>0</v>
      </c>
      <c r="AU191" s="50">
        <v>0</v>
      </c>
      <c r="AV191" s="85">
        <v>6</v>
      </c>
      <c r="AW191" s="85">
        <v>6</v>
      </c>
      <c r="AX191" s="85">
        <v>1</v>
      </c>
      <c r="AY191" s="85">
        <v>25</v>
      </c>
      <c r="AZ191" s="85">
        <v>25</v>
      </c>
      <c r="BA191" s="85">
        <v>1</v>
      </c>
      <c r="BB191" s="86">
        <v>6</v>
      </c>
      <c r="BC191" s="86">
        <v>6</v>
      </c>
      <c r="BD191" s="86">
        <v>1</v>
      </c>
      <c r="BE191" s="87">
        <f t="shared" si="3"/>
        <v>1</v>
      </c>
      <c r="BF191" s="88">
        <v>1</v>
      </c>
      <c r="BG191" s="88">
        <v>0</v>
      </c>
      <c r="BH191" s="88">
        <v>1</v>
      </c>
      <c r="BI191" s="88">
        <v>0</v>
      </c>
      <c r="BJ191" s="88">
        <v>0</v>
      </c>
    </row>
    <row r="192" spans="1:62" ht="15">
      <c r="A192" s="81" t="s">
        <v>3184</v>
      </c>
      <c r="B192" s="50" t="s">
        <v>2624</v>
      </c>
      <c r="C192" s="82" t="s">
        <v>1775</v>
      </c>
      <c r="D192" s="83" t="s">
        <v>571</v>
      </c>
      <c r="E192" s="84" t="s">
        <v>594</v>
      </c>
      <c r="F192" s="84">
        <v>173017</v>
      </c>
      <c r="G192" s="50">
        <v>273280</v>
      </c>
      <c r="H192" s="50" t="s">
        <v>1824</v>
      </c>
      <c r="I192" s="50">
        <v>427</v>
      </c>
      <c r="J192" s="50">
        <v>640</v>
      </c>
      <c r="K192" s="50">
        <v>2</v>
      </c>
      <c r="L192" s="50">
        <f t="shared" si="0"/>
        <v>1</v>
      </c>
      <c r="M192" s="50">
        <f t="shared" si="1"/>
        <v>0</v>
      </c>
      <c r="N192" s="50">
        <f t="shared" si="2"/>
        <v>0</v>
      </c>
      <c r="O192" s="50">
        <v>1</v>
      </c>
      <c r="P192" s="50">
        <v>0.66718750000000004</v>
      </c>
      <c r="Q192" s="50">
        <v>3457.2979999999998</v>
      </c>
      <c r="R192" s="50">
        <v>92.220150000000004</v>
      </c>
      <c r="S192" s="50">
        <v>0</v>
      </c>
      <c r="T192" s="50">
        <v>0</v>
      </c>
      <c r="U192" s="50">
        <v>0</v>
      </c>
      <c r="V192" s="50">
        <v>0</v>
      </c>
      <c r="W192" s="50">
        <v>0</v>
      </c>
      <c r="X192" s="50">
        <v>0</v>
      </c>
      <c r="Y192" s="50">
        <v>1</v>
      </c>
      <c r="Z192" s="50">
        <v>0</v>
      </c>
      <c r="AA192" s="50">
        <v>0</v>
      </c>
      <c r="AB192" s="50">
        <v>0</v>
      </c>
      <c r="AC192" s="50">
        <v>0</v>
      </c>
      <c r="AD192" s="50">
        <v>0</v>
      </c>
      <c r="AE192" s="50">
        <v>0</v>
      </c>
      <c r="AF192" s="50">
        <v>0</v>
      </c>
      <c r="AG192" s="50">
        <v>0</v>
      </c>
      <c r="AH192" s="50">
        <v>0</v>
      </c>
      <c r="AI192" s="50">
        <v>0</v>
      </c>
      <c r="AJ192" s="50">
        <v>0</v>
      </c>
      <c r="AK192" s="50">
        <v>0</v>
      </c>
      <c r="AL192" s="50">
        <v>0</v>
      </c>
      <c r="AM192" s="50">
        <v>0</v>
      </c>
      <c r="AN192" s="50">
        <v>0</v>
      </c>
      <c r="AO192" s="50">
        <v>0</v>
      </c>
      <c r="AP192" s="50">
        <v>0</v>
      </c>
      <c r="AQ192" s="50">
        <v>1</v>
      </c>
      <c r="AR192" s="50">
        <v>0</v>
      </c>
      <c r="AS192" s="50">
        <v>0</v>
      </c>
      <c r="AT192" s="50">
        <v>0</v>
      </c>
      <c r="AU192" s="50">
        <v>0</v>
      </c>
      <c r="AV192" s="85">
        <v>6</v>
      </c>
      <c r="AW192" s="85">
        <v>6</v>
      </c>
      <c r="AX192" s="85">
        <v>1</v>
      </c>
      <c r="AY192" s="85">
        <v>25</v>
      </c>
      <c r="AZ192" s="85">
        <v>26</v>
      </c>
      <c r="BA192" s="85">
        <v>0</v>
      </c>
      <c r="BB192" s="86">
        <v>6</v>
      </c>
      <c r="BC192" s="86">
        <v>6</v>
      </c>
      <c r="BD192" s="86">
        <v>1</v>
      </c>
      <c r="BE192" s="87">
        <f t="shared" si="3"/>
        <v>1</v>
      </c>
      <c r="BF192" s="88">
        <v>0</v>
      </c>
      <c r="BG192" s="88">
        <v>1</v>
      </c>
      <c r="BH192" s="88">
        <v>1</v>
      </c>
      <c r="BI192" s="88">
        <v>0</v>
      </c>
      <c r="BJ192" s="88">
        <v>0</v>
      </c>
    </row>
    <row r="193" spans="1:62" ht="15">
      <c r="A193" s="81" t="s">
        <v>3185</v>
      </c>
      <c r="B193" s="50" t="s">
        <v>2626</v>
      </c>
      <c r="C193" s="82" t="s">
        <v>1776</v>
      </c>
      <c r="D193" s="83" t="s">
        <v>571</v>
      </c>
      <c r="E193" s="84" t="s">
        <v>594</v>
      </c>
      <c r="F193" s="84">
        <v>222158</v>
      </c>
      <c r="G193" s="50">
        <v>273280</v>
      </c>
      <c r="H193" s="50" t="s">
        <v>1824</v>
      </c>
      <c r="I193" s="50">
        <v>427</v>
      </c>
      <c r="J193" s="50">
        <v>640</v>
      </c>
      <c r="K193" s="50">
        <v>2</v>
      </c>
      <c r="L193" s="50">
        <f t="shared" si="0"/>
        <v>1</v>
      </c>
      <c r="M193" s="50">
        <f t="shared" si="1"/>
        <v>0</v>
      </c>
      <c r="N193" s="50">
        <f t="shared" si="2"/>
        <v>0</v>
      </c>
      <c r="O193" s="50">
        <v>1</v>
      </c>
      <c r="P193" s="50">
        <v>0.66718750000000004</v>
      </c>
      <c r="Q193" s="50">
        <v>5188.0050000000001</v>
      </c>
      <c r="R193" s="50">
        <v>72.052120000000002</v>
      </c>
      <c r="S193" s="50">
        <v>0</v>
      </c>
      <c r="T193" s="50">
        <v>0</v>
      </c>
      <c r="U193" s="50">
        <v>0</v>
      </c>
      <c r="V193" s="50">
        <v>0</v>
      </c>
      <c r="W193" s="50">
        <v>0</v>
      </c>
      <c r="X193" s="50">
        <v>0</v>
      </c>
      <c r="Y193" s="50">
        <v>1</v>
      </c>
      <c r="Z193" s="50">
        <v>0</v>
      </c>
      <c r="AA193" s="50">
        <v>0</v>
      </c>
      <c r="AB193" s="50">
        <v>0</v>
      </c>
      <c r="AC193" s="50">
        <v>0</v>
      </c>
      <c r="AD193" s="50">
        <v>0</v>
      </c>
      <c r="AE193" s="50">
        <v>0</v>
      </c>
      <c r="AF193" s="50">
        <v>0</v>
      </c>
      <c r="AG193" s="50">
        <v>0</v>
      </c>
      <c r="AH193" s="50">
        <v>0</v>
      </c>
      <c r="AI193" s="50">
        <v>0</v>
      </c>
      <c r="AJ193" s="50">
        <v>0</v>
      </c>
      <c r="AK193" s="50">
        <v>0</v>
      </c>
      <c r="AL193" s="50">
        <v>0</v>
      </c>
      <c r="AM193" s="50">
        <v>0</v>
      </c>
      <c r="AN193" s="50">
        <v>0</v>
      </c>
      <c r="AO193" s="50">
        <v>0</v>
      </c>
      <c r="AP193" s="50">
        <v>0</v>
      </c>
      <c r="AQ193" s="50">
        <v>1</v>
      </c>
      <c r="AR193" s="50">
        <v>0</v>
      </c>
      <c r="AS193" s="50">
        <v>0</v>
      </c>
      <c r="AT193" s="50">
        <v>0</v>
      </c>
      <c r="AU193" s="50">
        <v>0</v>
      </c>
      <c r="AV193" s="85">
        <v>6</v>
      </c>
      <c r="AW193" s="85">
        <v>6</v>
      </c>
      <c r="AX193" s="85">
        <v>1</v>
      </c>
      <c r="AY193" s="85">
        <v>25</v>
      </c>
      <c r="AZ193" s="85">
        <v>25</v>
      </c>
      <c r="BA193" s="85">
        <v>1</v>
      </c>
      <c r="BB193" s="86">
        <v>6</v>
      </c>
      <c r="BC193" s="86">
        <v>6</v>
      </c>
      <c r="BD193" s="86">
        <v>1</v>
      </c>
      <c r="BE193" s="87">
        <f t="shared" si="3"/>
        <v>1</v>
      </c>
      <c r="BF193" s="88">
        <v>1</v>
      </c>
      <c r="BG193" s="88">
        <v>0</v>
      </c>
      <c r="BH193" s="88">
        <v>1</v>
      </c>
      <c r="BI193" s="88">
        <v>0</v>
      </c>
      <c r="BJ193" s="88">
        <v>0</v>
      </c>
    </row>
    <row r="194" spans="1:62" ht="15">
      <c r="A194" s="81" t="s">
        <v>3186</v>
      </c>
      <c r="B194" s="50" t="s">
        <v>2629</v>
      </c>
      <c r="C194" s="82" t="s">
        <v>1777</v>
      </c>
      <c r="D194" s="83" t="s">
        <v>571</v>
      </c>
      <c r="E194" s="84" t="s">
        <v>594</v>
      </c>
      <c r="F194" s="84">
        <v>169510</v>
      </c>
      <c r="G194" s="50">
        <v>273280</v>
      </c>
      <c r="H194" s="50" t="s">
        <v>1824</v>
      </c>
      <c r="I194" s="50">
        <v>427</v>
      </c>
      <c r="J194" s="50">
        <v>640</v>
      </c>
      <c r="K194" s="50">
        <v>2</v>
      </c>
      <c r="L194" s="50">
        <f t="shared" si="0"/>
        <v>1</v>
      </c>
      <c r="M194" s="50">
        <f t="shared" si="1"/>
        <v>0</v>
      </c>
      <c r="N194" s="50">
        <f t="shared" si="2"/>
        <v>0</v>
      </c>
      <c r="O194" s="50">
        <v>1</v>
      </c>
      <c r="P194" s="50">
        <v>0.66718750000000004</v>
      </c>
      <c r="Q194" s="50">
        <v>3603.096</v>
      </c>
      <c r="R194" s="50">
        <v>62.392800000000001</v>
      </c>
      <c r="S194" s="50">
        <v>0</v>
      </c>
      <c r="T194" s="50">
        <v>0</v>
      </c>
      <c r="U194" s="50">
        <v>0</v>
      </c>
      <c r="V194" s="50">
        <v>0</v>
      </c>
      <c r="W194" s="50">
        <v>0</v>
      </c>
      <c r="X194" s="50">
        <v>0</v>
      </c>
      <c r="Y194" s="50">
        <v>1</v>
      </c>
      <c r="Z194" s="50">
        <v>0</v>
      </c>
      <c r="AA194" s="50">
        <v>0</v>
      </c>
      <c r="AB194" s="50">
        <v>0</v>
      </c>
      <c r="AC194" s="50">
        <v>0</v>
      </c>
      <c r="AD194" s="50">
        <v>0</v>
      </c>
      <c r="AE194" s="50">
        <v>0</v>
      </c>
      <c r="AF194" s="50">
        <v>0</v>
      </c>
      <c r="AG194" s="50">
        <v>0</v>
      </c>
      <c r="AH194" s="50">
        <v>0</v>
      </c>
      <c r="AI194" s="50">
        <v>0</v>
      </c>
      <c r="AJ194" s="50">
        <v>0</v>
      </c>
      <c r="AK194" s="50">
        <v>0</v>
      </c>
      <c r="AL194" s="50">
        <v>0</v>
      </c>
      <c r="AM194" s="50">
        <v>0</v>
      </c>
      <c r="AN194" s="50">
        <v>0</v>
      </c>
      <c r="AO194" s="50">
        <v>0</v>
      </c>
      <c r="AP194" s="50">
        <v>0</v>
      </c>
      <c r="AQ194" s="50">
        <v>1</v>
      </c>
      <c r="AR194" s="50">
        <v>0</v>
      </c>
      <c r="AS194" s="50">
        <v>0</v>
      </c>
      <c r="AT194" s="50">
        <v>0</v>
      </c>
      <c r="AU194" s="50">
        <v>0</v>
      </c>
      <c r="AV194" s="85">
        <v>6</v>
      </c>
      <c r="AW194" s="85">
        <v>6</v>
      </c>
      <c r="AX194" s="85">
        <v>1</v>
      </c>
      <c r="AY194" s="85">
        <v>25</v>
      </c>
      <c r="AZ194" s="85">
        <v>25</v>
      </c>
      <c r="BA194" s="85">
        <v>1</v>
      </c>
      <c r="BB194" s="86">
        <v>6</v>
      </c>
      <c r="BC194" s="86">
        <v>6</v>
      </c>
      <c r="BD194" s="86">
        <v>1</v>
      </c>
      <c r="BE194" s="87">
        <f t="shared" si="3"/>
        <v>1</v>
      </c>
      <c r="BF194" s="88">
        <v>0</v>
      </c>
      <c r="BG194" s="88">
        <v>0</v>
      </c>
      <c r="BH194" s="88">
        <v>1</v>
      </c>
      <c r="BI194" s="88">
        <v>0</v>
      </c>
      <c r="BJ194" s="88">
        <v>0</v>
      </c>
    </row>
    <row r="195" spans="1:62" ht="15">
      <c r="A195" s="81" t="s">
        <v>3187</v>
      </c>
      <c r="B195" s="50" t="s">
        <v>2635</v>
      </c>
      <c r="C195" s="82" t="s">
        <v>1778</v>
      </c>
      <c r="D195" s="83" t="s">
        <v>571</v>
      </c>
      <c r="E195" s="84" t="s">
        <v>594</v>
      </c>
      <c r="F195" s="84">
        <v>70969</v>
      </c>
      <c r="G195" s="50">
        <v>426400</v>
      </c>
      <c r="H195" s="50" t="s">
        <v>1824</v>
      </c>
      <c r="I195" s="50">
        <v>533</v>
      </c>
      <c r="J195" s="50">
        <v>800</v>
      </c>
      <c r="K195" s="50">
        <v>2</v>
      </c>
      <c r="L195" s="50">
        <f t="shared" si="0"/>
        <v>1</v>
      </c>
      <c r="M195" s="50">
        <f t="shared" si="1"/>
        <v>0</v>
      </c>
      <c r="N195" s="50">
        <f t="shared" si="2"/>
        <v>0</v>
      </c>
      <c r="O195" s="50">
        <v>0</v>
      </c>
      <c r="P195" s="50">
        <v>0.66625000000000001</v>
      </c>
      <c r="Q195" s="50">
        <v>1156.3320000000001</v>
      </c>
      <c r="R195" s="50">
        <v>69.273330000000001</v>
      </c>
      <c r="S195" s="50">
        <v>0</v>
      </c>
      <c r="T195" s="50">
        <v>0</v>
      </c>
      <c r="U195" s="50">
        <v>0</v>
      </c>
      <c r="V195" s="50">
        <v>0</v>
      </c>
      <c r="W195" s="50">
        <v>0</v>
      </c>
      <c r="X195" s="50">
        <v>0</v>
      </c>
      <c r="Y195" s="50">
        <v>1</v>
      </c>
      <c r="Z195" s="50">
        <v>0</v>
      </c>
      <c r="AA195" s="50">
        <v>0</v>
      </c>
      <c r="AB195" s="50">
        <v>0</v>
      </c>
      <c r="AC195" s="50">
        <v>0</v>
      </c>
      <c r="AD195" s="50">
        <v>0</v>
      </c>
      <c r="AE195" s="50">
        <v>0</v>
      </c>
      <c r="AF195" s="50">
        <v>0</v>
      </c>
      <c r="AG195" s="50">
        <v>0</v>
      </c>
      <c r="AH195" s="50">
        <v>0</v>
      </c>
      <c r="AI195" s="50">
        <v>0</v>
      </c>
      <c r="AJ195" s="50">
        <v>0</v>
      </c>
      <c r="AK195" s="50">
        <v>0</v>
      </c>
      <c r="AL195" s="50">
        <v>0</v>
      </c>
      <c r="AM195" s="50">
        <v>0</v>
      </c>
      <c r="AN195" s="50">
        <v>0</v>
      </c>
      <c r="AO195" s="50">
        <v>0</v>
      </c>
      <c r="AP195" s="50">
        <v>0</v>
      </c>
      <c r="AQ195" s="50">
        <v>1</v>
      </c>
      <c r="AR195" s="50">
        <v>0</v>
      </c>
      <c r="AS195" s="50">
        <v>0</v>
      </c>
      <c r="AT195" s="50">
        <v>0</v>
      </c>
      <c r="AU195" s="50">
        <v>0</v>
      </c>
      <c r="AV195" s="85">
        <v>6</v>
      </c>
      <c r="AW195" s="85">
        <v>6</v>
      </c>
      <c r="AX195" s="85">
        <v>1</v>
      </c>
      <c r="AY195" s="85">
        <v>25</v>
      </c>
      <c r="AZ195" s="85">
        <v>25</v>
      </c>
      <c r="BA195" s="85">
        <v>1</v>
      </c>
      <c r="BB195" s="86">
        <v>6</v>
      </c>
      <c r="BC195" s="86">
        <v>6</v>
      </c>
      <c r="BD195" s="86">
        <v>1</v>
      </c>
      <c r="BE195" s="87">
        <f t="shared" si="3"/>
        <v>1</v>
      </c>
      <c r="BF195" s="88">
        <v>0</v>
      </c>
      <c r="BG195" s="88">
        <v>0</v>
      </c>
      <c r="BH195" s="88">
        <v>0</v>
      </c>
      <c r="BI195" s="88">
        <v>1</v>
      </c>
      <c r="BJ195" s="88">
        <v>0</v>
      </c>
    </row>
    <row r="196" spans="1:62" ht="15">
      <c r="A196" s="81" t="s">
        <v>3188</v>
      </c>
      <c r="B196" s="50" t="s">
        <v>2738</v>
      </c>
      <c r="C196" s="82" t="s">
        <v>1594</v>
      </c>
      <c r="D196" s="83" t="s">
        <v>571</v>
      </c>
      <c r="E196" s="84" t="s">
        <v>615</v>
      </c>
      <c r="F196" s="84">
        <v>63605</v>
      </c>
      <c r="G196" s="50">
        <v>567025</v>
      </c>
      <c r="H196" s="50" t="s">
        <v>1824</v>
      </c>
      <c r="I196" s="50">
        <v>613</v>
      </c>
      <c r="J196" s="50">
        <v>925</v>
      </c>
      <c r="K196" s="50">
        <v>2</v>
      </c>
      <c r="L196" s="50">
        <f t="shared" si="0"/>
        <v>1</v>
      </c>
      <c r="M196" s="50">
        <f t="shared" si="1"/>
        <v>0</v>
      </c>
      <c r="N196" s="50">
        <f t="shared" si="2"/>
        <v>0</v>
      </c>
      <c r="O196" s="50">
        <v>0</v>
      </c>
      <c r="P196" s="50">
        <v>0.662702703</v>
      </c>
      <c r="Q196" s="50">
        <v>480.4513</v>
      </c>
      <c r="R196" s="50">
        <v>78.346599999999995</v>
      </c>
      <c r="S196" s="50">
        <v>0</v>
      </c>
      <c r="T196" s="50">
        <v>0</v>
      </c>
      <c r="U196" s="50">
        <v>0</v>
      </c>
      <c r="V196" s="50">
        <v>0</v>
      </c>
      <c r="W196" s="50">
        <v>0</v>
      </c>
      <c r="X196" s="50">
        <v>0</v>
      </c>
      <c r="Y196" s="50">
        <v>1</v>
      </c>
      <c r="Z196" s="50">
        <v>0</v>
      </c>
      <c r="AA196" s="50">
        <v>0</v>
      </c>
      <c r="AB196" s="50">
        <v>0</v>
      </c>
      <c r="AC196" s="50">
        <v>0</v>
      </c>
      <c r="AD196" s="50">
        <v>0</v>
      </c>
      <c r="AE196" s="50">
        <v>0</v>
      </c>
      <c r="AF196" s="50">
        <v>0</v>
      </c>
      <c r="AG196" s="50">
        <v>0</v>
      </c>
      <c r="AH196" s="50">
        <v>0</v>
      </c>
      <c r="AI196" s="50">
        <v>0</v>
      </c>
      <c r="AJ196" s="50">
        <v>0</v>
      </c>
      <c r="AK196" s="50">
        <v>0</v>
      </c>
      <c r="AL196" s="50">
        <v>0</v>
      </c>
      <c r="AM196" s="50">
        <v>0</v>
      </c>
      <c r="AN196" s="50">
        <v>0</v>
      </c>
      <c r="AO196" s="50">
        <v>0</v>
      </c>
      <c r="AP196" s="50">
        <v>0</v>
      </c>
      <c r="AQ196" s="50">
        <v>0</v>
      </c>
      <c r="AR196" s="50">
        <v>1</v>
      </c>
      <c r="AS196" s="50">
        <v>0</v>
      </c>
      <c r="AT196" s="50">
        <v>0</v>
      </c>
      <c r="AU196" s="50">
        <v>0</v>
      </c>
      <c r="AV196" s="85">
        <v>6</v>
      </c>
      <c r="AW196" s="85">
        <v>2</v>
      </c>
      <c r="AX196" s="85">
        <v>0</v>
      </c>
      <c r="AY196" s="85">
        <v>25</v>
      </c>
      <c r="AZ196" s="85">
        <v>12</v>
      </c>
      <c r="BA196" s="85">
        <v>0</v>
      </c>
      <c r="BB196" s="86">
        <v>6</v>
      </c>
      <c r="BC196" s="86">
        <v>6</v>
      </c>
      <c r="BD196" s="86">
        <v>1</v>
      </c>
      <c r="BE196" s="87">
        <f t="shared" si="3"/>
        <v>0</v>
      </c>
      <c r="BF196" s="88">
        <v>0</v>
      </c>
      <c r="BG196" s="88">
        <v>0</v>
      </c>
      <c r="BH196" s="88">
        <v>0</v>
      </c>
      <c r="BI196" s="88">
        <v>1</v>
      </c>
      <c r="BJ196" s="88">
        <v>0</v>
      </c>
    </row>
    <row r="197" spans="1:62" ht="15">
      <c r="A197" s="81" t="s">
        <v>3189</v>
      </c>
      <c r="B197" s="50" t="s">
        <v>2739</v>
      </c>
      <c r="C197" s="82" t="s">
        <v>1779</v>
      </c>
      <c r="D197" s="83" t="s">
        <v>571</v>
      </c>
      <c r="E197" s="84" t="s">
        <v>615</v>
      </c>
      <c r="F197" s="84">
        <v>78881</v>
      </c>
      <c r="G197" s="50">
        <v>567025</v>
      </c>
      <c r="H197" s="50" t="s">
        <v>1824</v>
      </c>
      <c r="I197" s="50">
        <v>613</v>
      </c>
      <c r="J197" s="50">
        <v>925</v>
      </c>
      <c r="K197" s="50">
        <v>2</v>
      </c>
      <c r="L197" s="50">
        <f t="shared" si="0"/>
        <v>1</v>
      </c>
      <c r="M197" s="50">
        <f t="shared" si="1"/>
        <v>0</v>
      </c>
      <c r="N197" s="50">
        <f t="shared" si="2"/>
        <v>0</v>
      </c>
      <c r="O197" s="50">
        <v>0</v>
      </c>
      <c r="P197" s="50">
        <v>0.662702703</v>
      </c>
      <c r="Q197" s="50">
        <v>555.15239999999994</v>
      </c>
      <c r="R197" s="50">
        <v>82.853229999999996</v>
      </c>
      <c r="S197" s="50">
        <v>0</v>
      </c>
      <c r="T197" s="50">
        <v>0</v>
      </c>
      <c r="U197" s="50">
        <v>0</v>
      </c>
      <c r="V197" s="50">
        <v>0</v>
      </c>
      <c r="W197" s="50">
        <v>0</v>
      </c>
      <c r="X197" s="50">
        <v>0</v>
      </c>
      <c r="Y197" s="50">
        <v>1</v>
      </c>
      <c r="Z197" s="50">
        <v>0</v>
      </c>
      <c r="AA197" s="50">
        <v>0</v>
      </c>
      <c r="AB197" s="50">
        <v>0</v>
      </c>
      <c r="AC197" s="50">
        <v>0</v>
      </c>
      <c r="AD197" s="50">
        <v>0</v>
      </c>
      <c r="AE197" s="50">
        <v>0</v>
      </c>
      <c r="AF197" s="50">
        <v>0</v>
      </c>
      <c r="AG197" s="50">
        <v>0</v>
      </c>
      <c r="AH197" s="50">
        <v>0</v>
      </c>
      <c r="AI197" s="50">
        <v>0</v>
      </c>
      <c r="AJ197" s="50">
        <v>0</v>
      </c>
      <c r="AK197" s="50">
        <v>0</v>
      </c>
      <c r="AL197" s="50">
        <v>0</v>
      </c>
      <c r="AM197" s="50">
        <v>0</v>
      </c>
      <c r="AN197" s="50">
        <v>0</v>
      </c>
      <c r="AO197" s="50">
        <v>0</v>
      </c>
      <c r="AP197" s="50">
        <v>0</v>
      </c>
      <c r="AQ197" s="50">
        <v>0</v>
      </c>
      <c r="AR197" s="50">
        <v>1</v>
      </c>
      <c r="AS197" s="50">
        <v>0</v>
      </c>
      <c r="AT197" s="50">
        <v>0</v>
      </c>
      <c r="AU197" s="50">
        <v>0</v>
      </c>
      <c r="AV197" s="85">
        <v>6</v>
      </c>
      <c r="AW197" s="85">
        <v>6</v>
      </c>
      <c r="AX197" s="85">
        <v>1</v>
      </c>
      <c r="AY197" s="85">
        <v>25</v>
      </c>
      <c r="AZ197" s="85">
        <v>27</v>
      </c>
      <c r="BA197" s="85">
        <v>0</v>
      </c>
      <c r="BB197" s="86">
        <v>6</v>
      </c>
      <c r="BC197" s="86">
        <v>6</v>
      </c>
      <c r="BD197" s="86">
        <v>1</v>
      </c>
      <c r="BE197" s="87">
        <f t="shared" si="3"/>
        <v>1</v>
      </c>
      <c r="BF197" s="88">
        <v>0</v>
      </c>
      <c r="BG197" s="88">
        <v>0</v>
      </c>
      <c r="BH197" s="88">
        <v>0</v>
      </c>
      <c r="BI197" s="88">
        <v>1</v>
      </c>
      <c r="BJ197" s="88">
        <v>0</v>
      </c>
    </row>
    <row r="198" spans="1:62" ht="15">
      <c r="A198" s="81" t="s">
        <v>3190</v>
      </c>
      <c r="B198" s="50" t="s">
        <v>2741</v>
      </c>
      <c r="C198" s="82" t="s">
        <v>1780</v>
      </c>
      <c r="D198" s="83" t="s">
        <v>571</v>
      </c>
      <c r="E198" s="84" t="s">
        <v>615</v>
      </c>
      <c r="F198" s="84">
        <v>85559</v>
      </c>
      <c r="G198" s="50">
        <v>567025</v>
      </c>
      <c r="H198" s="50" t="s">
        <v>1824</v>
      </c>
      <c r="I198" s="50">
        <v>613</v>
      </c>
      <c r="J198" s="50">
        <v>925</v>
      </c>
      <c r="K198" s="50">
        <v>2</v>
      </c>
      <c r="L198" s="50">
        <f t="shared" si="0"/>
        <v>1</v>
      </c>
      <c r="M198" s="50">
        <f t="shared" si="1"/>
        <v>0</v>
      </c>
      <c r="N198" s="50">
        <f t="shared" si="2"/>
        <v>0</v>
      </c>
      <c r="O198" s="50">
        <v>0</v>
      </c>
      <c r="P198" s="50">
        <v>0.662702703</v>
      </c>
      <c r="Q198" s="50">
        <v>707.48490000000004</v>
      </c>
      <c r="R198" s="50">
        <v>75.451120000000003</v>
      </c>
      <c r="S198" s="50">
        <v>0</v>
      </c>
      <c r="T198" s="50">
        <v>0</v>
      </c>
      <c r="U198" s="50">
        <v>0</v>
      </c>
      <c r="V198" s="50">
        <v>0</v>
      </c>
      <c r="W198" s="50">
        <v>0</v>
      </c>
      <c r="X198" s="50">
        <v>0</v>
      </c>
      <c r="Y198" s="50">
        <v>1</v>
      </c>
      <c r="Z198" s="50">
        <v>0</v>
      </c>
      <c r="AA198" s="50">
        <v>0</v>
      </c>
      <c r="AB198" s="50">
        <v>0</v>
      </c>
      <c r="AC198" s="50">
        <v>0</v>
      </c>
      <c r="AD198" s="50">
        <v>0</v>
      </c>
      <c r="AE198" s="50">
        <v>0</v>
      </c>
      <c r="AF198" s="50">
        <v>0</v>
      </c>
      <c r="AG198" s="50">
        <v>0</v>
      </c>
      <c r="AH198" s="50">
        <v>0</v>
      </c>
      <c r="AI198" s="50">
        <v>0</v>
      </c>
      <c r="AJ198" s="50">
        <v>0</v>
      </c>
      <c r="AK198" s="50">
        <v>0</v>
      </c>
      <c r="AL198" s="50">
        <v>0</v>
      </c>
      <c r="AM198" s="50">
        <v>0</v>
      </c>
      <c r="AN198" s="50">
        <v>0</v>
      </c>
      <c r="AO198" s="50">
        <v>0</v>
      </c>
      <c r="AP198" s="50">
        <v>0</v>
      </c>
      <c r="AQ198" s="50">
        <v>0</v>
      </c>
      <c r="AR198" s="50">
        <v>1</v>
      </c>
      <c r="AS198" s="50">
        <v>0</v>
      </c>
      <c r="AT198" s="50">
        <v>0</v>
      </c>
      <c r="AU198" s="50">
        <v>0</v>
      </c>
      <c r="AV198" s="85">
        <v>6</v>
      </c>
      <c r="AW198" s="85">
        <v>6</v>
      </c>
      <c r="AX198" s="85">
        <v>1</v>
      </c>
      <c r="AY198" s="85">
        <v>25</v>
      </c>
      <c r="AZ198" s="85">
        <v>25</v>
      </c>
      <c r="BA198" s="85">
        <v>1</v>
      </c>
      <c r="BB198" s="86">
        <v>6</v>
      </c>
      <c r="BC198" s="86">
        <v>6</v>
      </c>
      <c r="BD198" s="86">
        <v>1</v>
      </c>
      <c r="BE198" s="87">
        <f t="shared" si="3"/>
        <v>1</v>
      </c>
      <c r="BF198" s="88">
        <v>0</v>
      </c>
      <c r="BG198" s="88">
        <v>0</v>
      </c>
      <c r="BH198" s="88">
        <v>0</v>
      </c>
      <c r="BI198" s="88">
        <v>1</v>
      </c>
      <c r="BJ198" s="88">
        <v>0</v>
      </c>
    </row>
    <row r="199" spans="1:62" ht="15">
      <c r="A199" s="81" t="s">
        <v>3191</v>
      </c>
      <c r="B199" s="50" t="s">
        <v>2742</v>
      </c>
      <c r="C199" s="82" t="s">
        <v>1781</v>
      </c>
      <c r="D199" s="83" t="s">
        <v>571</v>
      </c>
      <c r="E199" s="84" t="s">
        <v>615</v>
      </c>
      <c r="F199" s="84">
        <v>86750</v>
      </c>
      <c r="G199" s="50">
        <v>567025</v>
      </c>
      <c r="H199" s="50" t="s">
        <v>1824</v>
      </c>
      <c r="I199" s="50">
        <v>613</v>
      </c>
      <c r="J199" s="50">
        <v>925</v>
      </c>
      <c r="K199" s="50">
        <v>2</v>
      </c>
      <c r="L199" s="50">
        <f t="shared" si="0"/>
        <v>1</v>
      </c>
      <c r="M199" s="50">
        <f t="shared" si="1"/>
        <v>0</v>
      </c>
      <c r="N199" s="50">
        <f t="shared" si="2"/>
        <v>0</v>
      </c>
      <c r="O199" s="50">
        <v>0</v>
      </c>
      <c r="P199" s="50">
        <v>0.662702703</v>
      </c>
      <c r="Q199" s="50">
        <v>743.154</v>
      </c>
      <c r="R199" s="50">
        <v>72.330920000000006</v>
      </c>
      <c r="S199" s="50">
        <v>0</v>
      </c>
      <c r="T199" s="50">
        <v>0</v>
      </c>
      <c r="U199" s="50">
        <v>0</v>
      </c>
      <c r="V199" s="50">
        <v>0</v>
      </c>
      <c r="W199" s="50">
        <v>0</v>
      </c>
      <c r="X199" s="50">
        <v>0</v>
      </c>
      <c r="Y199" s="50">
        <v>1</v>
      </c>
      <c r="Z199" s="50">
        <v>0</v>
      </c>
      <c r="AA199" s="50">
        <v>0</v>
      </c>
      <c r="AB199" s="50">
        <v>0</v>
      </c>
      <c r="AC199" s="50">
        <v>0</v>
      </c>
      <c r="AD199" s="50">
        <v>0</v>
      </c>
      <c r="AE199" s="50">
        <v>0</v>
      </c>
      <c r="AF199" s="50">
        <v>0</v>
      </c>
      <c r="AG199" s="50">
        <v>0</v>
      </c>
      <c r="AH199" s="50">
        <v>0</v>
      </c>
      <c r="AI199" s="50">
        <v>0</v>
      </c>
      <c r="AJ199" s="50">
        <v>0</v>
      </c>
      <c r="AK199" s="50">
        <v>0</v>
      </c>
      <c r="AL199" s="50">
        <v>0</v>
      </c>
      <c r="AM199" s="50">
        <v>0</v>
      </c>
      <c r="AN199" s="50">
        <v>0</v>
      </c>
      <c r="AO199" s="50">
        <v>0</v>
      </c>
      <c r="AP199" s="50">
        <v>0</v>
      </c>
      <c r="AQ199" s="50">
        <v>0</v>
      </c>
      <c r="AR199" s="50">
        <v>1</v>
      </c>
      <c r="AS199" s="50">
        <v>0</v>
      </c>
      <c r="AT199" s="50">
        <v>0</v>
      </c>
      <c r="AU199" s="50">
        <v>0</v>
      </c>
      <c r="AV199" s="85">
        <v>6</v>
      </c>
      <c r="AW199" s="85">
        <v>6</v>
      </c>
      <c r="AX199" s="85">
        <v>1</v>
      </c>
      <c r="AY199" s="85">
        <v>25</v>
      </c>
      <c r="AZ199" s="85">
        <v>25</v>
      </c>
      <c r="BA199" s="85">
        <v>1</v>
      </c>
      <c r="BB199" s="86">
        <v>6</v>
      </c>
      <c r="BC199" s="86">
        <v>6</v>
      </c>
      <c r="BD199" s="86">
        <v>1</v>
      </c>
      <c r="BE199" s="87">
        <f t="shared" si="3"/>
        <v>1</v>
      </c>
      <c r="BF199" s="88">
        <v>0</v>
      </c>
      <c r="BG199" s="88">
        <v>0</v>
      </c>
      <c r="BH199" s="88">
        <v>0</v>
      </c>
      <c r="BI199" s="88">
        <v>1</v>
      </c>
      <c r="BJ199" s="88">
        <v>0</v>
      </c>
    </row>
    <row r="200" spans="1:62" ht="15">
      <c r="A200" s="81" t="s">
        <v>3192</v>
      </c>
      <c r="B200" s="50" t="s">
        <v>2760</v>
      </c>
      <c r="C200" s="82" t="s">
        <v>1595</v>
      </c>
      <c r="D200" s="83" t="s">
        <v>571</v>
      </c>
      <c r="E200" s="84" t="s">
        <v>712</v>
      </c>
      <c r="F200" s="84">
        <v>3523</v>
      </c>
      <c r="G200" s="50">
        <v>13160</v>
      </c>
      <c r="H200" s="50" t="s">
        <v>1824</v>
      </c>
      <c r="I200" s="50">
        <v>94</v>
      </c>
      <c r="J200" s="50">
        <v>140</v>
      </c>
      <c r="K200" s="50">
        <v>0</v>
      </c>
      <c r="L200" s="50">
        <f t="shared" si="0"/>
        <v>0</v>
      </c>
      <c r="M200" s="50">
        <f t="shared" si="1"/>
        <v>0</v>
      </c>
      <c r="N200" s="50">
        <f t="shared" si="2"/>
        <v>1</v>
      </c>
      <c r="O200" s="50">
        <v>0</v>
      </c>
      <c r="P200" s="50">
        <v>0.67142857099999997</v>
      </c>
      <c r="Q200" s="50">
        <v>2346.172</v>
      </c>
      <c r="R200" s="50">
        <v>62.580019999999998</v>
      </c>
      <c r="S200" s="50">
        <v>0</v>
      </c>
      <c r="T200" s="50">
        <v>0</v>
      </c>
      <c r="U200" s="50">
        <v>0</v>
      </c>
      <c r="V200" s="50">
        <v>0</v>
      </c>
      <c r="W200" s="50">
        <v>0</v>
      </c>
      <c r="X200" s="50">
        <v>0</v>
      </c>
      <c r="Y200" s="50">
        <v>1</v>
      </c>
      <c r="Z200" s="50">
        <v>0</v>
      </c>
      <c r="AA200" s="50">
        <v>0</v>
      </c>
      <c r="AB200" s="50">
        <v>0</v>
      </c>
      <c r="AC200" s="50">
        <v>0</v>
      </c>
      <c r="AD200" s="50">
        <v>0</v>
      </c>
      <c r="AE200" s="50">
        <v>0</v>
      </c>
      <c r="AF200" s="50">
        <v>0</v>
      </c>
      <c r="AG200" s="50">
        <v>0</v>
      </c>
      <c r="AH200" s="50">
        <v>0</v>
      </c>
      <c r="AI200" s="50">
        <v>0</v>
      </c>
      <c r="AJ200" s="50">
        <v>0</v>
      </c>
      <c r="AK200" s="50">
        <v>0</v>
      </c>
      <c r="AL200" s="50">
        <v>0</v>
      </c>
      <c r="AM200" s="50">
        <v>0</v>
      </c>
      <c r="AN200" s="50">
        <v>0</v>
      </c>
      <c r="AO200" s="50">
        <v>0</v>
      </c>
      <c r="AP200" s="50">
        <v>0</v>
      </c>
      <c r="AQ200" s="50">
        <v>0</v>
      </c>
      <c r="AR200" s="50">
        <v>0</v>
      </c>
      <c r="AS200" s="50">
        <v>1</v>
      </c>
      <c r="AT200" s="50">
        <v>0</v>
      </c>
      <c r="AU200" s="50">
        <v>0</v>
      </c>
      <c r="AV200" s="85">
        <v>6</v>
      </c>
      <c r="AW200" s="85">
        <v>6</v>
      </c>
      <c r="AX200" s="85">
        <v>1</v>
      </c>
      <c r="AY200" s="85">
        <v>26</v>
      </c>
      <c r="AZ200" s="85">
        <v>25</v>
      </c>
      <c r="BA200" s="85">
        <v>0</v>
      </c>
      <c r="BB200" s="86">
        <v>6</v>
      </c>
      <c r="BC200" s="86">
        <v>2</v>
      </c>
      <c r="BD200" s="86">
        <v>0</v>
      </c>
      <c r="BE200" s="87">
        <f t="shared" si="3"/>
        <v>0</v>
      </c>
      <c r="BF200" s="88">
        <v>0</v>
      </c>
      <c r="BG200" s="88">
        <v>0</v>
      </c>
      <c r="BH200" s="88">
        <v>0</v>
      </c>
      <c r="BI200" s="88">
        <v>0</v>
      </c>
      <c r="BJ200" s="88">
        <v>0</v>
      </c>
    </row>
    <row r="201" spans="1:62" ht="15">
      <c r="A201" s="81" t="s">
        <v>3193</v>
      </c>
      <c r="B201" s="50" t="s">
        <v>2763</v>
      </c>
      <c r="C201" s="82" t="s">
        <v>1782</v>
      </c>
      <c r="D201" s="83" t="s">
        <v>571</v>
      </c>
      <c r="E201" s="84" t="s">
        <v>712</v>
      </c>
      <c r="F201" s="84">
        <v>43465</v>
      </c>
      <c r="G201" s="50">
        <v>271360</v>
      </c>
      <c r="H201" s="50" t="s">
        <v>1824</v>
      </c>
      <c r="I201" s="50">
        <v>424</v>
      </c>
      <c r="J201" s="50">
        <v>640</v>
      </c>
      <c r="K201" s="50">
        <v>2</v>
      </c>
      <c r="L201" s="50">
        <f t="shared" si="0"/>
        <v>1</v>
      </c>
      <c r="M201" s="50">
        <f t="shared" si="1"/>
        <v>0</v>
      </c>
      <c r="N201" s="50">
        <f t="shared" si="2"/>
        <v>0</v>
      </c>
      <c r="O201" s="50">
        <v>0</v>
      </c>
      <c r="P201" s="50">
        <v>0.66249999999999998</v>
      </c>
      <c r="Q201" s="50">
        <v>1973.962</v>
      </c>
      <c r="R201" s="50">
        <v>80.195220000000006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1</v>
      </c>
      <c r="Z201" s="50">
        <v>0</v>
      </c>
      <c r="AA201" s="50">
        <v>0</v>
      </c>
      <c r="AB201" s="50">
        <v>0</v>
      </c>
      <c r="AC201" s="50">
        <v>0</v>
      </c>
      <c r="AD201" s="50">
        <v>0</v>
      </c>
      <c r="AE201" s="50">
        <v>0</v>
      </c>
      <c r="AF201" s="50">
        <v>0</v>
      </c>
      <c r="AG201" s="50">
        <v>0</v>
      </c>
      <c r="AH201" s="50">
        <v>0</v>
      </c>
      <c r="AI201" s="50">
        <v>0</v>
      </c>
      <c r="AJ201" s="50">
        <v>0</v>
      </c>
      <c r="AK201" s="50">
        <v>0</v>
      </c>
      <c r="AL201" s="50">
        <v>0</v>
      </c>
      <c r="AM201" s="50">
        <v>0</v>
      </c>
      <c r="AN201" s="50">
        <v>0</v>
      </c>
      <c r="AO201" s="50">
        <v>0</v>
      </c>
      <c r="AP201" s="50">
        <v>0</v>
      </c>
      <c r="AQ201" s="50">
        <v>0</v>
      </c>
      <c r="AR201" s="50">
        <v>0</v>
      </c>
      <c r="AS201" s="50">
        <v>1</v>
      </c>
      <c r="AT201" s="50">
        <v>0</v>
      </c>
      <c r="AU201" s="50">
        <v>0</v>
      </c>
      <c r="AV201" s="85">
        <v>6</v>
      </c>
      <c r="AW201" s="85">
        <v>6</v>
      </c>
      <c r="AX201" s="85">
        <v>1</v>
      </c>
      <c r="AY201" s="85">
        <v>26</v>
      </c>
      <c r="AZ201" s="85">
        <v>28</v>
      </c>
      <c r="BA201" s="85">
        <v>0</v>
      </c>
      <c r="BB201" s="86">
        <v>6</v>
      </c>
      <c r="BC201" s="86">
        <v>6</v>
      </c>
      <c r="BD201" s="86">
        <v>1</v>
      </c>
      <c r="BE201" s="87">
        <f t="shared" si="3"/>
        <v>1</v>
      </c>
      <c r="BF201" s="88">
        <v>0</v>
      </c>
      <c r="BG201" s="88">
        <v>0</v>
      </c>
      <c r="BH201" s="88">
        <v>0</v>
      </c>
      <c r="BI201" s="88">
        <v>0</v>
      </c>
      <c r="BJ201" s="88">
        <v>0</v>
      </c>
    </row>
    <row r="202" spans="1:62" ht="15">
      <c r="A202" s="81" t="s">
        <v>3194</v>
      </c>
      <c r="B202" s="50" t="s">
        <v>2767</v>
      </c>
      <c r="C202" s="82" t="s">
        <v>1783</v>
      </c>
      <c r="D202" s="83" t="s">
        <v>571</v>
      </c>
      <c r="E202" s="84" t="s">
        <v>712</v>
      </c>
      <c r="F202" s="84">
        <v>38928</v>
      </c>
      <c r="G202" s="50">
        <v>271360</v>
      </c>
      <c r="H202" s="50" t="s">
        <v>1824</v>
      </c>
      <c r="I202" s="50">
        <v>424</v>
      </c>
      <c r="J202" s="50">
        <v>640</v>
      </c>
      <c r="K202" s="50">
        <v>2</v>
      </c>
      <c r="L202" s="50">
        <f t="shared" si="0"/>
        <v>1</v>
      </c>
      <c r="M202" s="50">
        <f t="shared" si="1"/>
        <v>0</v>
      </c>
      <c r="N202" s="50">
        <f t="shared" si="2"/>
        <v>0</v>
      </c>
      <c r="O202" s="50">
        <v>0</v>
      </c>
      <c r="P202" s="50">
        <v>0.66249999999999998</v>
      </c>
      <c r="Q202" s="50">
        <v>1499.4680000000001</v>
      </c>
      <c r="R202" s="50">
        <v>82.803100000000001</v>
      </c>
      <c r="S202" s="50">
        <v>0</v>
      </c>
      <c r="T202" s="50">
        <v>0</v>
      </c>
      <c r="U202" s="50">
        <v>0</v>
      </c>
      <c r="V202" s="50">
        <v>0</v>
      </c>
      <c r="W202" s="50">
        <v>0</v>
      </c>
      <c r="X202" s="50">
        <v>0</v>
      </c>
      <c r="Y202" s="50">
        <v>1</v>
      </c>
      <c r="Z202" s="50">
        <v>0</v>
      </c>
      <c r="AA202" s="50">
        <v>0</v>
      </c>
      <c r="AB202" s="50">
        <v>0</v>
      </c>
      <c r="AC202" s="50">
        <v>0</v>
      </c>
      <c r="AD202" s="50">
        <v>0</v>
      </c>
      <c r="AE202" s="50">
        <v>0</v>
      </c>
      <c r="AF202" s="50">
        <v>0</v>
      </c>
      <c r="AG202" s="50">
        <v>0</v>
      </c>
      <c r="AH202" s="50">
        <v>0</v>
      </c>
      <c r="AI202" s="50">
        <v>0</v>
      </c>
      <c r="AJ202" s="50">
        <v>0</v>
      </c>
      <c r="AK202" s="50">
        <v>0</v>
      </c>
      <c r="AL202" s="50">
        <v>0</v>
      </c>
      <c r="AM202" s="50">
        <v>0</v>
      </c>
      <c r="AN202" s="50">
        <v>0</v>
      </c>
      <c r="AO202" s="50">
        <v>0</v>
      </c>
      <c r="AP202" s="50">
        <v>0</v>
      </c>
      <c r="AQ202" s="50">
        <v>0</v>
      </c>
      <c r="AR202" s="50">
        <v>0</v>
      </c>
      <c r="AS202" s="50">
        <v>1</v>
      </c>
      <c r="AT202" s="50">
        <v>0</v>
      </c>
      <c r="AU202" s="50">
        <v>0</v>
      </c>
      <c r="AV202" s="85">
        <v>6</v>
      </c>
      <c r="AW202" s="85">
        <v>6</v>
      </c>
      <c r="AX202" s="85">
        <v>1</v>
      </c>
      <c r="AY202" s="85">
        <v>26</v>
      </c>
      <c r="AZ202" s="85">
        <v>28</v>
      </c>
      <c r="BA202" s="85">
        <v>0</v>
      </c>
      <c r="BB202" s="86">
        <v>6</v>
      </c>
      <c r="BC202" s="86">
        <v>6</v>
      </c>
      <c r="BD202" s="86">
        <v>1</v>
      </c>
      <c r="BE202" s="87">
        <f t="shared" si="3"/>
        <v>1</v>
      </c>
      <c r="BF202" s="88">
        <v>0</v>
      </c>
      <c r="BG202" s="88">
        <v>0</v>
      </c>
      <c r="BH202" s="88">
        <v>0</v>
      </c>
      <c r="BI202" s="88">
        <v>0</v>
      </c>
      <c r="BJ202" s="88">
        <v>0</v>
      </c>
    </row>
    <row r="203" spans="1:62" ht="15">
      <c r="A203" s="81" t="s">
        <v>3195</v>
      </c>
      <c r="B203" s="50" t="s">
        <v>2772</v>
      </c>
      <c r="C203" s="82" t="s">
        <v>1784</v>
      </c>
      <c r="D203" s="83" t="s">
        <v>571</v>
      </c>
      <c r="E203" s="84" t="s">
        <v>712</v>
      </c>
      <c r="F203" s="84">
        <v>70671</v>
      </c>
      <c r="G203" s="50">
        <v>279680</v>
      </c>
      <c r="H203" s="50" t="s">
        <v>1824</v>
      </c>
      <c r="I203" s="50">
        <v>437</v>
      </c>
      <c r="J203" s="50">
        <v>640</v>
      </c>
      <c r="K203" s="50">
        <v>2</v>
      </c>
      <c r="L203" s="50">
        <f t="shared" si="0"/>
        <v>1</v>
      </c>
      <c r="M203" s="50">
        <f t="shared" si="1"/>
        <v>0</v>
      </c>
      <c r="N203" s="50">
        <f t="shared" si="2"/>
        <v>0</v>
      </c>
      <c r="O203" s="50">
        <v>0</v>
      </c>
      <c r="P203" s="50">
        <v>0.68281250000000004</v>
      </c>
      <c r="Q203" s="50">
        <v>2104.848</v>
      </c>
      <c r="R203" s="50">
        <v>60.328249999999997</v>
      </c>
      <c r="S203" s="50">
        <v>0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1</v>
      </c>
      <c r="Z203" s="50">
        <v>0</v>
      </c>
      <c r="AA203" s="50">
        <v>0</v>
      </c>
      <c r="AB203" s="50">
        <v>0</v>
      </c>
      <c r="AC203" s="50">
        <v>0</v>
      </c>
      <c r="AD203" s="50">
        <v>0</v>
      </c>
      <c r="AE203" s="50">
        <v>0</v>
      </c>
      <c r="AF203" s="50">
        <v>0</v>
      </c>
      <c r="AG203" s="50">
        <v>0</v>
      </c>
      <c r="AH203" s="50">
        <v>0</v>
      </c>
      <c r="AI203" s="50">
        <v>0</v>
      </c>
      <c r="AJ203" s="50">
        <v>0</v>
      </c>
      <c r="AK203" s="50">
        <v>0</v>
      </c>
      <c r="AL203" s="50">
        <v>0</v>
      </c>
      <c r="AM203" s="50">
        <v>0</v>
      </c>
      <c r="AN203" s="50">
        <v>0</v>
      </c>
      <c r="AO203" s="50">
        <v>0</v>
      </c>
      <c r="AP203" s="50">
        <v>0</v>
      </c>
      <c r="AQ203" s="50">
        <v>0</v>
      </c>
      <c r="AR203" s="50">
        <v>0</v>
      </c>
      <c r="AS203" s="50">
        <v>1</v>
      </c>
      <c r="AT203" s="50">
        <v>0</v>
      </c>
      <c r="AU203" s="50">
        <v>0</v>
      </c>
      <c r="AV203" s="85">
        <v>6</v>
      </c>
      <c r="AW203" s="85">
        <v>6</v>
      </c>
      <c r="AX203" s="85">
        <v>1</v>
      </c>
      <c r="AY203" s="85">
        <v>26</v>
      </c>
      <c r="AZ203" s="85">
        <v>25</v>
      </c>
      <c r="BA203" s="85">
        <v>0</v>
      </c>
      <c r="BB203" s="86">
        <v>6</v>
      </c>
      <c r="BC203" s="86">
        <v>6</v>
      </c>
      <c r="BD203" s="86">
        <v>1</v>
      </c>
      <c r="BE203" s="87">
        <f t="shared" si="3"/>
        <v>1</v>
      </c>
      <c r="BF203" s="88">
        <v>0</v>
      </c>
      <c r="BG203" s="88">
        <v>0</v>
      </c>
      <c r="BH203" s="88">
        <v>0</v>
      </c>
      <c r="BI203" s="88">
        <v>0</v>
      </c>
      <c r="BJ203" s="88">
        <v>0</v>
      </c>
    </row>
    <row r="204" spans="1:62" ht="15">
      <c r="A204" s="81" t="s">
        <v>3196</v>
      </c>
      <c r="B204" s="50" t="s">
        <v>2778</v>
      </c>
      <c r="C204" s="82" t="s">
        <v>1785</v>
      </c>
      <c r="D204" s="83" t="s">
        <v>571</v>
      </c>
      <c r="E204" s="84" t="s">
        <v>712</v>
      </c>
      <c r="F204" s="84">
        <v>87234</v>
      </c>
      <c r="G204" s="50">
        <v>274560</v>
      </c>
      <c r="H204" s="50" t="s">
        <v>1824</v>
      </c>
      <c r="I204" s="50">
        <v>429</v>
      </c>
      <c r="J204" s="50">
        <v>640</v>
      </c>
      <c r="K204" s="50">
        <v>2</v>
      </c>
      <c r="L204" s="50">
        <f t="shared" si="0"/>
        <v>1</v>
      </c>
      <c r="M204" s="50">
        <f t="shared" si="1"/>
        <v>0</v>
      </c>
      <c r="N204" s="50">
        <f t="shared" si="2"/>
        <v>0</v>
      </c>
      <c r="O204" s="50">
        <v>0</v>
      </c>
      <c r="P204" s="50">
        <v>0.67031249999999998</v>
      </c>
      <c r="Q204" s="50">
        <v>6589.4840000000004</v>
      </c>
      <c r="R204" s="50">
        <v>71.160030000000006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1</v>
      </c>
      <c r="Z204" s="50">
        <v>0</v>
      </c>
      <c r="AA204" s="50">
        <v>0</v>
      </c>
      <c r="AB204" s="50">
        <v>0</v>
      </c>
      <c r="AC204" s="50">
        <v>0</v>
      </c>
      <c r="AD204" s="50">
        <v>0</v>
      </c>
      <c r="AE204" s="50">
        <v>0</v>
      </c>
      <c r="AF204" s="50">
        <v>0</v>
      </c>
      <c r="AG204" s="50">
        <v>0</v>
      </c>
      <c r="AH204" s="50">
        <v>0</v>
      </c>
      <c r="AI204" s="50">
        <v>0</v>
      </c>
      <c r="AJ204" s="50">
        <v>0</v>
      </c>
      <c r="AK204" s="50">
        <v>0</v>
      </c>
      <c r="AL204" s="50">
        <v>0</v>
      </c>
      <c r="AM204" s="50">
        <v>0</v>
      </c>
      <c r="AN204" s="50">
        <v>0</v>
      </c>
      <c r="AO204" s="50">
        <v>0</v>
      </c>
      <c r="AP204" s="50">
        <v>0</v>
      </c>
      <c r="AQ204" s="50">
        <v>0</v>
      </c>
      <c r="AR204" s="50">
        <v>0</v>
      </c>
      <c r="AS204" s="50">
        <v>1</v>
      </c>
      <c r="AT204" s="50">
        <v>0</v>
      </c>
      <c r="AU204" s="50">
        <v>0</v>
      </c>
      <c r="AV204" s="85">
        <v>6</v>
      </c>
      <c r="AW204" s="85">
        <v>6</v>
      </c>
      <c r="AX204" s="85">
        <v>1</v>
      </c>
      <c r="AY204" s="85">
        <v>26</v>
      </c>
      <c r="AZ204" s="85">
        <v>26</v>
      </c>
      <c r="BA204" s="85">
        <v>1</v>
      </c>
      <c r="BB204" s="86">
        <v>6</v>
      </c>
      <c r="BC204" s="86">
        <v>6</v>
      </c>
      <c r="BD204" s="86">
        <v>1</v>
      </c>
      <c r="BE204" s="87">
        <f t="shared" si="3"/>
        <v>1</v>
      </c>
      <c r="BF204" s="88">
        <v>1</v>
      </c>
      <c r="BG204" s="88">
        <v>0</v>
      </c>
      <c r="BH204" s="88">
        <v>0</v>
      </c>
      <c r="BI204" s="88">
        <v>0</v>
      </c>
      <c r="BJ204" s="88">
        <v>0</v>
      </c>
    </row>
    <row r="205" spans="1:62" ht="15">
      <c r="A205" s="81" t="s">
        <v>3197</v>
      </c>
      <c r="B205" s="50" t="s">
        <v>2781</v>
      </c>
      <c r="C205" s="82" t="s">
        <v>1786</v>
      </c>
      <c r="D205" s="83" t="s">
        <v>571</v>
      </c>
      <c r="E205" s="84" t="s">
        <v>712</v>
      </c>
      <c r="F205" s="84">
        <v>68298</v>
      </c>
      <c r="G205" s="50">
        <v>273280</v>
      </c>
      <c r="H205" s="50" t="s">
        <v>1824</v>
      </c>
      <c r="I205" s="50">
        <v>427</v>
      </c>
      <c r="J205" s="50">
        <v>640</v>
      </c>
      <c r="K205" s="50">
        <v>2</v>
      </c>
      <c r="L205" s="50">
        <f t="shared" si="0"/>
        <v>1</v>
      </c>
      <c r="M205" s="50">
        <f t="shared" si="1"/>
        <v>0</v>
      </c>
      <c r="N205" s="50">
        <f t="shared" si="2"/>
        <v>0</v>
      </c>
      <c r="O205" s="50">
        <v>0</v>
      </c>
      <c r="P205" s="50">
        <v>0.66718750000000004</v>
      </c>
      <c r="Q205" s="50">
        <v>4234.4849999999997</v>
      </c>
      <c r="R205" s="50">
        <v>76.540270000000007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1</v>
      </c>
      <c r="Z205" s="50">
        <v>0</v>
      </c>
      <c r="AA205" s="50">
        <v>0</v>
      </c>
      <c r="AB205" s="50">
        <v>0</v>
      </c>
      <c r="AC205" s="50">
        <v>0</v>
      </c>
      <c r="AD205" s="50">
        <v>0</v>
      </c>
      <c r="AE205" s="50">
        <v>0</v>
      </c>
      <c r="AF205" s="50">
        <v>0</v>
      </c>
      <c r="AG205" s="50">
        <v>0</v>
      </c>
      <c r="AH205" s="50">
        <v>0</v>
      </c>
      <c r="AI205" s="50">
        <v>0</v>
      </c>
      <c r="AJ205" s="50">
        <v>0</v>
      </c>
      <c r="AK205" s="50">
        <v>0</v>
      </c>
      <c r="AL205" s="50">
        <v>0</v>
      </c>
      <c r="AM205" s="50">
        <v>0</v>
      </c>
      <c r="AN205" s="50">
        <v>0</v>
      </c>
      <c r="AO205" s="50">
        <v>0</v>
      </c>
      <c r="AP205" s="50">
        <v>0</v>
      </c>
      <c r="AQ205" s="50">
        <v>0</v>
      </c>
      <c r="AR205" s="50">
        <v>0</v>
      </c>
      <c r="AS205" s="50">
        <v>1</v>
      </c>
      <c r="AT205" s="50">
        <v>0</v>
      </c>
      <c r="AU205" s="50">
        <v>0</v>
      </c>
      <c r="AV205" s="85">
        <v>6</v>
      </c>
      <c r="AW205" s="85">
        <v>6</v>
      </c>
      <c r="AX205" s="85">
        <v>1</v>
      </c>
      <c r="AY205" s="85">
        <v>26</v>
      </c>
      <c r="AZ205" s="85">
        <v>25</v>
      </c>
      <c r="BA205" s="85">
        <v>0</v>
      </c>
      <c r="BB205" s="86">
        <v>6</v>
      </c>
      <c r="BC205" s="86">
        <v>6</v>
      </c>
      <c r="BD205" s="86">
        <v>1</v>
      </c>
      <c r="BE205" s="87">
        <f t="shared" si="3"/>
        <v>1</v>
      </c>
      <c r="BF205" s="88">
        <v>0</v>
      </c>
      <c r="BG205" s="88">
        <v>0</v>
      </c>
      <c r="BH205" s="88">
        <v>0</v>
      </c>
      <c r="BI205" s="88">
        <v>0</v>
      </c>
      <c r="BJ205" s="88">
        <v>0</v>
      </c>
    </row>
    <row r="206" spans="1:62" ht="15">
      <c r="A206" s="81" t="s">
        <v>3198</v>
      </c>
      <c r="B206" s="50" t="s">
        <v>2788</v>
      </c>
      <c r="C206" s="82" t="s">
        <v>1787</v>
      </c>
      <c r="D206" s="83" t="s">
        <v>571</v>
      </c>
      <c r="E206" s="84" t="s">
        <v>712</v>
      </c>
      <c r="F206" s="84">
        <v>76742</v>
      </c>
      <c r="G206" s="50">
        <v>424800</v>
      </c>
      <c r="H206" s="50" t="s">
        <v>1824</v>
      </c>
      <c r="I206" s="50">
        <v>531</v>
      </c>
      <c r="J206" s="50">
        <v>800</v>
      </c>
      <c r="K206" s="50">
        <v>2</v>
      </c>
      <c r="L206" s="50">
        <f t="shared" si="0"/>
        <v>1</v>
      </c>
      <c r="M206" s="50">
        <f t="shared" si="1"/>
        <v>0</v>
      </c>
      <c r="N206" s="50">
        <f t="shared" si="2"/>
        <v>0</v>
      </c>
      <c r="O206" s="50">
        <v>0</v>
      </c>
      <c r="P206" s="50">
        <v>0.66374999999999995</v>
      </c>
      <c r="Q206" s="50">
        <v>1087.645</v>
      </c>
      <c r="R206" s="50">
        <v>71.441760000000002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1</v>
      </c>
      <c r="Z206" s="50">
        <v>0</v>
      </c>
      <c r="AA206" s="50">
        <v>0</v>
      </c>
      <c r="AB206" s="50">
        <v>0</v>
      </c>
      <c r="AC206" s="50">
        <v>0</v>
      </c>
      <c r="AD206" s="50">
        <v>0</v>
      </c>
      <c r="AE206" s="50">
        <v>0</v>
      </c>
      <c r="AF206" s="50">
        <v>0</v>
      </c>
      <c r="AG206" s="50">
        <v>0</v>
      </c>
      <c r="AH206" s="50">
        <v>0</v>
      </c>
      <c r="AI206" s="50">
        <v>0</v>
      </c>
      <c r="AJ206" s="50">
        <v>0</v>
      </c>
      <c r="AK206" s="50">
        <v>0</v>
      </c>
      <c r="AL206" s="50">
        <v>0</v>
      </c>
      <c r="AM206" s="50">
        <v>0</v>
      </c>
      <c r="AN206" s="50">
        <v>0</v>
      </c>
      <c r="AO206" s="50">
        <v>0</v>
      </c>
      <c r="AP206" s="50">
        <v>0</v>
      </c>
      <c r="AQ206" s="50">
        <v>0</v>
      </c>
      <c r="AR206" s="50">
        <v>0</v>
      </c>
      <c r="AS206" s="50">
        <v>1</v>
      </c>
      <c r="AT206" s="50">
        <v>0</v>
      </c>
      <c r="AU206" s="50">
        <v>0</v>
      </c>
      <c r="AV206" s="85">
        <v>6</v>
      </c>
      <c r="AW206" s="85">
        <v>6</v>
      </c>
      <c r="AX206" s="85">
        <v>1</v>
      </c>
      <c r="AY206" s="85">
        <v>26</v>
      </c>
      <c r="AZ206" s="85">
        <v>26</v>
      </c>
      <c r="BA206" s="85">
        <v>1</v>
      </c>
      <c r="BB206" s="86">
        <v>6</v>
      </c>
      <c r="BC206" s="86">
        <v>6</v>
      </c>
      <c r="BD206" s="86">
        <v>1</v>
      </c>
      <c r="BE206" s="87">
        <f t="shared" si="3"/>
        <v>1</v>
      </c>
      <c r="BF206" s="88">
        <v>0</v>
      </c>
      <c r="BG206" s="88">
        <v>0</v>
      </c>
      <c r="BH206" s="88">
        <v>0</v>
      </c>
      <c r="BI206" s="88">
        <v>0</v>
      </c>
      <c r="BJ206" s="88">
        <v>0</v>
      </c>
    </row>
    <row r="207" spans="1:62" ht="15">
      <c r="A207" s="81" t="s">
        <v>3199</v>
      </c>
      <c r="B207" s="50" t="s">
        <v>2792</v>
      </c>
      <c r="C207" s="82" t="s">
        <v>1788</v>
      </c>
      <c r="D207" s="83" t="s">
        <v>571</v>
      </c>
      <c r="E207" s="84" t="s">
        <v>712</v>
      </c>
      <c r="F207" s="84">
        <v>35893</v>
      </c>
      <c r="G207" s="50">
        <v>273920</v>
      </c>
      <c r="H207" s="50" t="s">
        <v>1824</v>
      </c>
      <c r="I207" s="50">
        <v>428</v>
      </c>
      <c r="J207" s="50">
        <v>640</v>
      </c>
      <c r="K207" s="50">
        <v>2</v>
      </c>
      <c r="L207" s="50">
        <f t="shared" si="0"/>
        <v>1</v>
      </c>
      <c r="M207" s="50">
        <f t="shared" si="1"/>
        <v>0</v>
      </c>
      <c r="N207" s="50">
        <f t="shared" si="2"/>
        <v>0</v>
      </c>
      <c r="O207" s="50">
        <v>0</v>
      </c>
      <c r="P207" s="50">
        <v>0.66874999999999996</v>
      </c>
      <c r="Q207" s="50">
        <v>2725.107</v>
      </c>
      <c r="R207" s="50">
        <v>84.276039999999995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1</v>
      </c>
      <c r="Z207" s="50">
        <v>0</v>
      </c>
      <c r="AA207" s="50">
        <v>0</v>
      </c>
      <c r="AB207" s="50">
        <v>0</v>
      </c>
      <c r="AC207" s="50">
        <v>0</v>
      </c>
      <c r="AD207" s="50">
        <v>0</v>
      </c>
      <c r="AE207" s="50">
        <v>0</v>
      </c>
      <c r="AF207" s="50">
        <v>0</v>
      </c>
      <c r="AG207" s="50">
        <v>0</v>
      </c>
      <c r="AH207" s="50">
        <v>0</v>
      </c>
      <c r="AI207" s="50">
        <v>0</v>
      </c>
      <c r="AJ207" s="50">
        <v>0</v>
      </c>
      <c r="AK207" s="50">
        <v>0</v>
      </c>
      <c r="AL207" s="50">
        <v>0</v>
      </c>
      <c r="AM207" s="50">
        <v>0</v>
      </c>
      <c r="AN207" s="50">
        <v>0</v>
      </c>
      <c r="AO207" s="50">
        <v>0</v>
      </c>
      <c r="AP207" s="50">
        <v>0</v>
      </c>
      <c r="AQ207" s="50">
        <v>0</v>
      </c>
      <c r="AR207" s="50">
        <v>0</v>
      </c>
      <c r="AS207" s="50">
        <v>1</v>
      </c>
      <c r="AT207" s="50">
        <v>0</v>
      </c>
      <c r="AU207" s="50">
        <v>0</v>
      </c>
      <c r="AV207" s="85">
        <v>6</v>
      </c>
      <c r="AW207" s="85">
        <v>6</v>
      </c>
      <c r="AX207" s="85">
        <v>1</v>
      </c>
      <c r="AY207" s="85">
        <v>26</v>
      </c>
      <c r="AZ207" s="85">
        <v>26</v>
      </c>
      <c r="BA207" s="85">
        <v>1</v>
      </c>
      <c r="BB207" s="86">
        <v>6</v>
      </c>
      <c r="BC207" s="86">
        <v>6</v>
      </c>
      <c r="BD207" s="86">
        <v>1</v>
      </c>
      <c r="BE207" s="87">
        <f t="shared" si="3"/>
        <v>1</v>
      </c>
      <c r="BF207" s="88">
        <v>0</v>
      </c>
      <c r="BG207" s="88">
        <v>0</v>
      </c>
      <c r="BH207" s="88">
        <v>0</v>
      </c>
      <c r="BI207" s="88">
        <v>0</v>
      </c>
      <c r="BJ207" s="88">
        <v>0</v>
      </c>
    </row>
    <row r="208" spans="1:62" ht="15">
      <c r="A208" s="81" t="s">
        <v>3200</v>
      </c>
      <c r="B208" s="50" t="s">
        <v>2798</v>
      </c>
      <c r="C208" s="82" t="s">
        <v>1789</v>
      </c>
      <c r="D208" s="83" t="s">
        <v>571</v>
      </c>
      <c r="E208" s="84" t="s">
        <v>712</v>
      </c>
      <c r="F208" s="84">
        <v>63704</v>
      </c>
      <c r="G208" s="50">
        <v>427200</v>
      </c>
      <c r="H208" s="50" t="s">
        <v>1824</v>
      </c>
      <c r="I208" s="50">
        <v>534</v>
      </c>
      <c r="J208" s="50">
        <v>800</v>
      </c>
      <c r="K208" s="50">
        <v>2</v>
      </c>
      <c r="L208" s="50">
        <f t="shared" si="0"/>
        <v>1</v>
      </c>
      <c r="M208" s="50">
        <f t="shared" si="1"/>
        <v>0</v>
      </c>
      <c r="N208" s="50">
        <f t="shared" si="2"/>
        <v>0</v>
      </c>
      <c r="O208" s="50">
        <v>0</v>
      </c>
      <c r="P208" s="50">
        <v>0.66749999999999998</v>
      </c>
      <c r="Q208" s="50">
        <v>1297.373</v>
      </c>
      <c r="R208" s="50">
        <v>77.774870000000007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1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  <c r="AH208" s="50">
        <v>0</v>
      </c>
      <c r="AI208" s="50">
        <v>0</v>
      </c>
      <c r="AJ208" s="50">
        <v>0</v>
      </c>
      <c r="AK208" s="50">
        <v>0</v>
      </c>
      <c r="AL208" s="50">
        <v>0</v>
      </c>
      <c r="AM208" s="50">
        <v>0</v>
      </c>
      <c r="AN208" s="50">
        <v>0</v>
      </c>
      <c r="AO208" s="50">
        <v>0</v>
      </c>
      <c r="AP208" s="50">
        <v>0</v>
      </c>
      <c r="AQ208" s="50">
        <v>0</v>
      </c>
      <c r="AR208" s="50">
        <v>0</v>
      </c>
      <c r="AS208" s="50">
        <v>1</v>
      </c>
      <c r="AT208" s="50">
        <v>0</v>
      </c>
      <c r="AU208" s="50">
        <v>0</v>
      </c>
      <c r="AV208" s="85">
        <v>6</v>
      </c>
      <c r="AW208" s="85">
        <v>6</v>
      </c>
      <c r="AX208" s="85">
        <v>1</v>
      </c>
      <c r="AY208" s="85">
        <v>26</v>
      </c>
      <c r="AZ208" s="85">
        <v>26</v>
      </c>
      <c r="BA208" s="85">
        <v>1</v>
      </c>
      <c r="BB208" s="86">
        <v>6</v>
      </c>
      <c r="BC208" s="86">
        <v>6</v>
      </c>
      <c r="BD208" s="86">
        <v>1</v>
      </c>
      <c r="BE208" s="87">
        <f t="shared" si="3"/>
        <v>1</v>
      </c>
      <c r="BF208" s="88">
        <v>0</v>
      </c>
      <c r="BG208" s="88">
        <v>0</v>
      </c>
      <c r="BH208" s="88">
        <v>0</v>
      </c>
      <c r="BI208" s="88">
        <v>1</v>
      </c>
      <c r="BJ208" s="88">
        <v>0</v>
      </c>
    </row>
    <row r="209" spans="1:62" ht="15">
      <c r="A209" s="81" t="s">
        <v>3201</v>
      </c>
      <c r="B209" s="50" t="s">
        <v>2812</v>
      </c>
      <c r="C209" s="82" t="s">
        <v>1790</v>
      </c>
      <c r="D209" s="83" t="s">
        <v>571</v>
      </c>
      <c r="E209" s="84" t="s">
        <v>746</v>
      </c>
      <c r="F209" s="84">
        <v>38676</v>
      </c>
      <c r="G209" s="50">
        <v>273280</v>
      </c>
      <c r="H209" s="50" t="s">
        <v>1824</v>
      </c>
      <c r="I209" s="50">
        <v>427</v>
      </c>
      <c r="J209" s="50">
        <v>640</v>
      </c>
      <c r="K209" s="50">
        <v>2</v>
      </c>
      <c r="L209" s="50">
        <f t="shared" si="0"/>
        <v>1</v>
      </c>
      <c r="M209" s="50">
        <f t="shared" si="1"/>
        <v>0</v>
      </c>
      <c r="N209" s="50">
        <f t="shared" si="2"/>
        <v>0</v>
      </c>
      <c r="O209" s="50">
        <v>0</v>
      </c>
      <c r="P209" s="50">
        <v>0.66718750000000004</v>
      </c>
      <c r="Q209" s="50">
        <v>2383.2130000000002</v>
      </c>
      <c r="R209" s="50">
        <v>74.379300000000001</v>
      </c>
      <c r="S209" s="50">
        <v>0</v>
      </c>
      <c r="T209" s="50">
        <v>0</v>
      </c>
      <c r="U209" s="50">
        <v>0</v>
      </c>
      <c r="V209" s="50">
        <v>0</v>
      </c>
      <c r="W209" s="50">
        <v>0</v>
      </c>
      <c r="X209" s="50">
        <v>0</v>
      </c>
      <c r="Y209" s="50">
        <v>1</v>
      </c>
      <c r="Z209" s="50">
        <v>0</v>
      </c>
      <c r="AA209" s="50">
        <v>0</v>
      </c>
      <c r="AB209" s="50">
        <v>0</v>
      </c>
      <c r="AC209" s="50">
        <v>0</v>
      </c>
      <c r="AD209" s="50">
        <v>0</v>
      </c>
      <c r="AE209" s="50">
        <v>0</v>
      </c>
      <c r="AF209" s="50">
        <v>0</v>
      </c>
      <c r="AG209" s="50">
        <v>0</v>
      </c>
      <c r="AH209" s="50">
        <v>0</v>
      </c>
      <c r="AI209" s="50">
        <v>0</v>
      </c>
      <c r="AJ209" s="50">
        <v>0</v>
      </c>
      <c r="AK209" s="50">
        <v>0</v>
      </c>
      <c r="AL209" s="50">
        <v>0</v>
      </c>
      <c r="AM209" s="50">
        <v>0</v>
      </c>
      <c r="AN209" s="50">
        <v>0</v>
      </c>
      <c r="AO209" s="50">
        <v>0</v>
      </c>
      <c r="AP209" s="50">
        <v>0</v>
      </c>
      <c r="AQ209" s="50">
        <v>0</v>
      </c>
      <c r="AR209" s="50">
        <v>0</v>
      </c>
      <c r="AS209" s="50">
        <v>0</v>
      </c>
      <c r="AT209" s="50">
        <v>1</v>
      </c>
      <c r="AU209" s="50">
        <v>0</v>
      </c>
      <c r="AV209" s="85">
        <v>6</v>
      </c>
      <c r="AW209" s="85">
        <v>6</v>
      </c>
      <c r="AX209" s="85">
        <v>1</v>
      </c>
      <c r="AY209" s="85">
        <v>27</v>
      </c>
      <c r="AZ209" s="85">
        <v>27</v>
      </c>
      <c r="BA209" s="85">
        <v>1</v>
      </c>
      <c r="BB209" s="86">
        <v>6</v>
      </c>
      <c r="BC209" s="86">
        <v>6</v>
      </c>
      <c r="BD209" s="86">
        <v>1</v>
      </c>
      <c r="BE209" s="87">
        <f t="shared" si="3"/>
        <v>1</v>
      </c>
      <c r="BF209" s="88">
        <v>0</v>
      </c>
      <c r="BG209" s="88">
        <v>0</v>
      </c>
      <c r="BH209" s="88">
        <v>0</v>
      </c>
      <c r="BI209" s="88">
        <v>0</v>
      </c>
      <c r="BJ209" s="88">
        <v>0</v>
      </c>
    </row>
    <row r="210" spans="1:62" ht="15">
      <c r="A210" s="81" t="s">
        <v>3202</v>
      </c>
      <c r="B210" s="50" t="s">
        <v>2824</v>
      </c>
      <c r="C210" s="82" t="s">
        <v>1791</v>
      </c>
      <c r="D210" s="83" t="s">
        <v>571</v>
      </c>
      <c r="E210" s="84" t="s">
        <v>746</v>
      </c>
      <c r="F210" s="84">
        <v>47643</v>
      </c>
      <c r="G210" s="50">
        <v>426400</v>
      </c>
      <c r="H210" s="50" t="s">
        <v>1824</v>
      </c>
      <c r="I210" s="50">
        <v>533</v>
      </c>
      <c r="J210" s="50">
        <v>800</v>
      </c>
      <c r="K210" s="50">
        <v>2</v>
      </c>
      <c r="L210" s="50">
        <f t="shared" si="0"/>
        <v>1</v>
      </c>
      <c r="M210" s="50">
        <f t="shared" si="1"/>
        <v>0</v>
      </c>
      <c r="N210" s="50">
        <f t="shared" si="2"/>
        <v>0</v>
      </c>
      <c r="O210" s="50">
        <v>0</v>
      </c>
      <c r="P210" s="50">
        <v>0.66625000000000001</v>
      </c>
      <c r="Q210" s="50">
        <v>1473.6559999999999</v>
      </c>
      <c r="R210" s="50">
        <v>86.050129999999996</v>
      </c>
      <c r="S210" s="50">
        <v>0</v>
      </c>
      <c r="T210" s="50">
        <v>0</v>
      </c>
      <c r="U210" s="50">
        <v>0</v>
      </c>
      <c r="V210" s="50">
        <v>0</v>
      </c>
      <c r="W210" s="50">
        <v>0</v>
      </c>
      <c r="X210" s="50">
        <v>0</v>
      </c>
      <c r="Y210" s="50">
        <v>1</v>
      </c>
      <c r="Z210" s="50">
        <v>0</v>
      </c>
      <c r="AA210" s="50">
        <v>0</v>
      </c>
      <c r="AB210" s="50">
        <v>0</v>
      </c>
      <c r="AC210" s="50">
        <v>0</v>
      </c>
      <c r="AD210" s="50">
        <v>0</v>
      </c>
      <c r="AE210" s="50">
        <v>0</v>
      </c>
      <c r="AF210" s="50">
        <v>0</v>
      </c>
      <c r="AG210" s="50">
        <v>0</v>
      </c>
      <c r="AH210" s="50">
        <v>0</v>
      </c>
      <c r="AI210" s="50">
        <v>0</v>
      </c>
      <c r="AJ210" s="50">
        <v>0</v>
      </c>
      <c r="AK210" s="50">
        <v>0</v>
      </c>
      <c r="AL210" s="50">
        <v>0</v>
      </c>
      <c r="AM210" s="50">
        <v>0</v>
      </c>
      <c r="AN210" s="50">
        <v>0</v>
      </c>
      <c r="AO210" s="50">
        <v>0</v>
      </c>
      <c r="AP210" s="50">
        <v>0</v>
      </c>
      <c r="AQ210" s="50">
        <v>0</v>
      </c>
      <c r="AR210" s="50">
        <v>0</v>
      </c>
      <c r="AS210" s="50">
        <v>0</v>
      </c>
      <c r="AT210" s="50">
        <v>1</v>
      </c>
      <c r="AU210" s="50">
        <v>0</v>
      </c>
      <c r="AV210" s="85">
        <v>6</v>
      </c>
      <c r="AW210" s="85">
        <v>6</v>
      </c>
      <c r="AX210" s="85">
        <v>1</v>
      </c>
      <c r="AY210" s="85">
        <v>27</v>
      </c>
      <c r="AZ210" s="85">
        <v>28</v>
      </c>
      <c r="BA210" s="85">
        <v>0</v>
      </c>
      <c r="BB210" s="86">
        <v>6</v>
      </c>
      <c r="BC210" s="86">
        <v>6</v>
      </c>
      <c r="BD210" s="86">
        <v>1</v>
      </c>
      <c r="BE210" s="87">
        <f t="shared" si="3"/>
        <v>1</v>
      </c>
      <c r="BF210" s="88">
        <v>0</v>
      </c>
      <c r="BG210" s="88">
        <v>0</v>
      </c>
      <c r="BH210" s="88">
        <v>0</v>
      </c>
      <c r="BI210" s="88">
        <v>1</v>
      </c>
      <c r="BJ210" s="88">
        <v>0</v>
      </c>
    </row>
    <row r="211" spans="1:62" ht="15">
      <c r="A211" s="81" t="s">
        <v>3203</v>
      </c>
      <c r="B211" s="50" t="s">
        <v>2825</v>
      </c>
      <c r="C211" s="82" t="s">
        <v>1792</v>
      </c>
      <c r="D211" s="83" t="s">
        <v>571</v>
      </c>
      <c r="E211" s="84" t="s">
        <v>746</v>
      </c>
      <c r="F211" s="84">
        <v>94109</v>
      </c>
      <c r="G211" s="50">
        <v>426400</v>
      </c>
      <c r="H211" s="50" t="s">
        <v>1824</v>
      </c>
      <c r="I211" s="50">
        <v>533</v>
      </c>
      <c r="J211" s="50">
        <v>800</v>
      </c>
      <c r="K211" s="50">
        <v>2</v>
      </c>
      <c r="L211" s="50">
        <f t="shared" si="0"/>
        <v>1</v>
      </c>
      <c r="M211" s="50">
        <f t="shared" si="1"/>
        <v>0</v>
      </c>
      <c r="N211" s="50">
        <f t="shared" si="2"/>
        <v>0</v>
      </c>
      <c r="O211" s="50">
        <v>1</v>
      </c>
      <c r="P211" s="50">
        <v>0.66625000000000001</v>
      </c>
      <c r="Q211" s="50">
        <v>4325.6589999999997</v>
      </c>
      <c r="R211" s="50">
        <v>51.672809999999998</v>
      </c>
      <c r="S211" s="50">
        <v>0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0">
        <v>1</v>
      </c>
      <c r="Z211" s="50">
        <v>0</v>
      </c>
      <c r="AA211" s="50">
        <v>0</v>
      </c>
      <c r="AB211" s="50">
        <v>0</v>
      </c>
      <c r="AC211" s="50">
        <v>0</v>
      </c>
      <c r="AD211" s="50">
        <v>0</v>
      </c>
      <c r="AE211" s="50">
        <v>0</v>
      </c>
      <c r="AF211" s="50">
        <v>0</v>
      </c>
      <c r="AG211" s="50">
        <v>0</v>
      </c>
      <c r="AH211" s="50">
        <v>0</v>
      </c>
      <c r="AI211" s="50">
        <v>0</v>
      </c>
      <c r="AJ211" s="50">
        <v>0</v>
      </c>
      <c r="AK211" s="50">
        <v>0</v>
      </c>
      <c r="AL211" s="50">
        <v>0</v>
      </c>
      <c r="AM211" s="50">
        <v>0</v>
      </c>
      <c r="AN211" s="50">
        <v>0</v>
      </c>
      <c r="AO211" s="50">
        <v>0</v>
      </c>
      <c r="AP211" s="50">
        <v>0</v>
      </c>
      <c r="AQ211" s="50">
        <v>0</v>
      </c>
      <c r="AR211" s="50">
        <v>0</v>
      </c>
      <c r="AS211" s="50">
        <v>0</v>
      </c>
      <c r="AT211" s="50">
        <v>1</v>
      </c>
      <c r="AU211" s="50">
        <v>0</v>
      </c>
      <c r="AV211" s="85">
        <v>6</v>
      </c>
      <c r="AW211" s="85">
        <v>6</v>
      </c>
      <c r="AX211" s="85">
        <v>1</v>
      </c>
      <c r="AY211" s="85">
        <v>27</v>
      </c>
      <c r="AZ211" s="85">
        <v>27</v>
      </c>
      <c r="BA211" s="85">
        <v>1</v>
      </c>
      <c r="BB211" s="86">
        <v>6</v>
      </c>
      <c r="BC211" s="86">
        <v>6</v>
      </c>
      <c r="BD211" s="86">
        <v>1</v>
      </c>
      <c r="BE211" s="87">
        <f t="shared" si="3"/>
        <v>1</v>
      </c>
      <c r="BF211" s="88">
        <v>0</v>
      </c>
      <c r="BG211" s="88">
        <v>0</v>
      </c>
      <c r="BH211" s="88">
        <v>1</v>
      </c>
      <c r="BI211" s="88">
        <v>1</v>
      </c>
      <c r="BJ211" s="88">
        <v>0</v>
      </c>
    </row>
    <row r="212" spans="1:62" ht="15">
      <c r="A212" s="81" t="s">
        <v>3204</v>
      </c>
      <c r="B212" s="50" t="s">
        <v>2826</v>
      </c>
      <c r="C212" s="82" t="s">
        <v>1793</v>
      </c>
      <c r="D212" s="83" t="s">
        <v>571</v>
      </c>
      <c r="E212" s="84" t="s">
        <v>746</v>
      </c>
      <c r="F212" s="84">
        <v>49893</v>
      </c>
      <c r="G212" s="50">
        <v>426400</v>
      </c>
      <c r="H212" s="50" t="s">
        <v>1824</v>
      </c>
      <c r="I212" s="50">
        <v>533</v>
      </c>
      <c r="J212" s="50">
        <v>800</v>
      </c>
      <c r="K212" s="50">
        <v>2</v>
      </c>
      <c r="L212" s="50">
        <f t="shared" si="0"/>
        <v>1</v>
      </c>
      <c r="M212" s="50">
        <f t="shared" si="1"/>
        <v>0</v>
      </c>
      <c r="N212" s="50">
        <f t="shared" si="2"/>
        <v>0</v>
      </c>
      <c r="O212" s="50">
        <v>0</v>
      </c>
      <c r="P212" s="50">
        <v>0.66625000000000001</v>
      </c>
      <c r="Q212" s="50">
        <v>852.36980000000005</v>
      </c>
      <c r="R212" s="50">
        <v>72.090140000000005</v>
      </c>
      <c r="S212" s="50">
        <v>0</v>
      </c>
      <c r="T212" s="50">
        <v>0</v>
      </c>
      <c r="U212" s="50">
        <v>0</v>
      </c>
      <c r="V212" s="50">
        <v>0</v>
      </c>
      <c r="W212" s="50">
        <v>0</v>
      </c>
      <c r="X212" s="50">
        <v>0</v>
      </c>
      <c r="Y212" s="50">
        <v>1</v>
      </c>
      <c r="Z212" s="50">
        <v>0</v>
      </c>
      <c r="AA212" s="50">
        <v>0</v>
      </c>
      <c r="AB212" s="50">
        <v>0</v>
      </c>
      <c r="AC212" s="50">
        <v>0</v>
      </c>
      <c r="AD212" s="50">
        <v>0</v>
      </c>
      <c r="AE212" s="50">
        <v>0</v>
      </c>
      <c r="AF212" s="50">
        <v>0</v>
      </c>
      <c r="AG212" s="50">
        <v>0</v>
      </c>
      <c r="AH212" s="50">
        <v>0</v>
      </c>
      <c r="AI212" s="50">
        <v>0</v>
      </c>
      <c r="AJ212" s="50">
        <v>0</v>
      </c>
      <c r="AK212" s="50">
        <v>0</v>
      </c>
      <c r="AL212" s="50">
        <v>0</v>
      </c>
      <c r="AM212" s="50">
        <v>0</v>
      </c>
      <c r="AN212" s="50">
        <v>0</v>
      </c>
      <c r="AO212" s="50">
        <v>0</v>
      </c>
      <c r="AP212" s="50">
        <v>0</v>
      </c>
      <c r="AQ212" s="50">
        <v>0</v>
      </c>
      <c r="AR212" s="50">
        <v>0</v>
      </c>
      <c r="AS212" s="50">
        <v>0</v>
      </c>
      <c r="AT212" s="50">
        <v>1</v>
      </c>
      <c r="AU212" s="50">
        <v>0</v>
      </c>
      <c r="AV212" s="85">
        <v>6</v>
      </c>
      <c r="AW212" s="85">
        <v>6</v>
      </c>
      <c r="AX212" s="85">
        <v>1</v>
      </c>
      <c r="AY212" s="85">
        <v>27</v>
      </c>
      <c r="AZ212" s="85">
        <v>27</v>
      </c>
      <c r="BA212" s="85">
        <v>1</v>
      </c>
      <c r="BB212" s="86">
        <v>6</v>
      </c>
      <c r="BC212" s="86">
        <v>6</v>
      </c>
      <c r="BD212" s="86">
        <v>1</v>
      </c>
      <c r="BE212" s="87">
        <f t="shared" si="3"/>
        <v>1</v>
      </c>
      <c r="BF212" s="88">
        <v>0</v>
      </c>
      <c r="BG212" s="88">
        <v>0</v>
      </c>
      <c r="BH212" s="88">
        <v>0</v>
      </c>
      <c r="BI212" s="88">
        <v>1</v>
      </c>
      <c r="BJ212" s="88">
        <v>0</v>
      </c>
    </row>
    <row r="213" spans="1:62" ht="15">
      <c r="A213" s="81" t="s">
        <v>3205</v>
      </c>
      <c r="B213" s="50" t="s">
        <v>2827</v>
      </c>
      <c r="C213" s="82" t="s">
        <v>1794</v>
      </c>
      <c r="D213" s="83" t="s">
        <v>571</v>
      </c>
      <c r="E213" s="84" t="s">
        <v>746</v>
      </c>
      <c r="F213" s="84">
        <v>62610</v>
      </c>
      <c r="G213" s="50">
        <v>424000</v>
      </c>
      <c r="H213" s="50" t="s">
        <v>1824</v>
      </c>
      <c r="I213" s="50">
        <v>530</v>
      </c>
      <c r="J213" s="50">
        <v>800</v>
      </c>
      <c r="K213" s="50">
        <v>2</v>
      </c>
      <c r="L213" s="50">
        <f t="shared" si="0"/>
        <v>1</v>
      </c>
      <c r="M213" s="50">
        <f t="shared" si="1"/>
        <v>0</v>
      </c>
      <c r="N213" s="50">
        <f t="shared" si="2"/>
        <v>0</v>
      </c>
      <c r="O213" s="50">
        <v>0</v>
      </c>
      <c r="P213" s="50">
        <v>0.66249999999999998</v>
      </c>
      <c r="Q213" s="50">
        <v>2136.0320000000002</v>
      </c>
      <c r="R213" s="50">
        <v>85.485309999999998</v>
      </c>
      <c r="S213" s="50">
        <v>0</v>
      </c>
      <c r="T213" s="50">
        <v>0</v>
      </c>
      <c r="U213" s="50">
        <v>0</v>
      </c>
      <c r="V213" s="50">
        <v>0</v>
      </c>
      <c r="W213" s="50">
        <v>0</v>
      </c>
      <c r="X213" s="50">
        <v>0</v>
      </c>
      <c r="Y213" s="50">
        <v>1</v>
      </c>
      <c r="Z213" s="50">
        <v>0</v>
      </c>
      <c r="AA213" s="50">
        <v>0</v>
      </c>
      <c r="AB213" s="50">
        <v>0</v>
      </c>
      <c r="AC213" s="50">
        <v>0</v>
      </c>
      <c r="AD213" s="50">
        <v>0</v>
      </c>
      <c r="AE213" s="50">
        <v>0</v>
      </c>
      <c r="AF213" s="50">
        <v>0</v>
      </c>
      <c r="AG213" s="50">
        <v>0</v>
      </c>
      <c r="AH213" s="50">
        <v>0</v>
      </c>
      <c r="AI213" s="50">
        <v>0</v>
      </c>
      <c r="AJ213" s="50">
        <v>0</v>
      </c>
      <c r="AK213" s="50">
        <v>0</v>
      </c>
      <c r="AL213" s="50">
        <v>0</v>
      </c>
      <c r="AM213" s="50">
        <v>0</v>
      </c>
      <c r="AN213" s="50">
        <v>0</v>
      </c>
      <c r="AO213" s="50">
        <v>0</v>
      </c>
      <c r="AP213" s="50">
        <v>0</v>
      </c>
      <c r="AQ213" s="50">
        <v>0</v>
      </c>
      <c r="AR213" s="50">
        <v>0</v>
      </c>
      <c r="AS213" s="50">
        <v>0</v>
      </c>
      <c r="AT213" s="50">
        <v>1</v>
      </c>
      <c r="AU213" s="50">
        <v>0</v>
      </c>
      <c r="AV213" s="85">
        <v>6</v>
      </c>
      <c r="AW213" s="85">
        <v>6</v>
      </c>
      <c r="AX213" s="85">
        <v>1</v>
      </c>
      <c r="AY213" s="85">
        <v>27</v>
      </c>
      <c r="AZ213" s="85">
        <v>27</v>
      </c>
      <c r="BA213" s="85">
        <v>1</v>
      </c>
      <c r="BB213" s="86">
        <v>6</v>
      </c>
      <c r="BC213" s="86">
        <v>6</v>
      </c>
      <c r="BD213" s="86">
        <v>1</v>
      </c>
      <c r="BE213" s="87">
        <f t="shared" si="3"/>
        <v>1</v>
      </c>
      <c r="BF213" s="88">
        <v>0</v>
      </c>
      <c r="BG213" s="88">
        <v>0</v>
      </c>
      <c r="BH213" s="88">
        <v>0</v>
      </c>
      <c r="BI213" s="88">
        <v>0</v>
      </c>
      <c r="BJ213" s="88">
        <v>0</v>
      </c>
    </row>
    <row r="214" spans="1:62" ht="15">
      <c r="A214" s="81" t="s">
        <v>3206</v>
      </c>
      <c r="B214" s="50" t="s">
        <v>2828</v>
      </c>
      <c r="C214" s="82" t="s">
        <v>1795</v>
      </c>
      <c r="D214" s="83" t="s">
        <v>571</v>
      </c>
      <c r="E214" s="84" t="s">
        <v>746</v>
      </c>
      <c r="F214" s="84">
        <v>54199</v>
      </c>
      <c r="G214" s="50">
        <v>424000</v>
      </c>
      <c r="H214" s="50" t="s">
        <v>1824</v>
      </c>
      <c r="I214" s="50">
        <v>530</v>
      </c>
      <c r="J214" s="50">
        <v>800</v>
      </c>
      <c r="K214" s="50">
        <v>2</v>
      </c>
      <c r="L214" s="50">
        <f t="shared" si="0"/>
        <v>1</v>
      </c>
      <c r="M214" s="50">
        <f t="shared" si="1"/>
        <v>0</v>
      </c>
      <c r="N214" s="50">
        <f t="shared" si="2"/>
        <v>0</v>
      </c>
      <c r="O214" s="50">
        <v>0</v>
      </c>
      <c r="P214" s="50">
        <v>0.66249999999999998</v>
      </c>
      <c r="Q214" s="50">
        <v>654.28660000000002</v>
      </c>
      <c r="R214" s="50">
        <v>70.459530000000001</v>
      </c>
      <c r="S214" s="50">
        <v>0</v>
      </c>
      <c r="T214" s="50">
        <v>0</v>
      </c>
      <c r="U214" s="50">
        <v>0</v>
      </c>
      <c r="V214" s="50">
        <v>0</v>
      </c>
      <c r="W214" s="50">
        <v>0</v>
      </c>
      <c r="X214" s="50">
        <v>0</v>
      </c>
      <c r="Y214" s="50">
        <v>1</v>
      </c>
      <c r="Z214" s="50">
        <v>0</v>
      </c>
      <c r="AA214" s="50">
        <v>0</v>
      </c>
      <c r="AB214" s="50">
        <v>0</v>
      </c>
      <c r="AC214" s="50">
        <v>0</v>
      </c>
      <c r="AD214" s="50">
        <v>0</v>
      </c>
      <c r="AE214" s="50">
        <v>0</v>
      </c>
      <c r="AF214" s="50">
        <v>0</v>
      </c>
      <c r="AG214" s="50">
        <v>0</v>
      </c>
      <c r="AH214" s="50">
        <v>0</v>
      </c>
      <c r="AI214" s="50">
        <v>0</v>
      </c>
      <c r="AJ214" s="50">
        <v>0</v>
      </c>
      <c r="AK214" s="50">
        <v>0</v>
      </c>
      <c r="AL214" s="50">
        <v>0</v>
      </c>
      <c r="AM214" s="50">
        <v>0</v>
      </c>
      <c r="AN214" s="50">
        <v>0</v>
      </c>
      <c r="AO214" s="50">
        <v>0</v>
      </c>
      <c r="AP214" s="50">
        <v>0</v>
      </c>
      <c r="AQ214" s="50">
        <v>0</v>
      </c>
      <c r="AR214" s="50">
        <v>0</v>
      </c>
      <c r="AS214" s="50">
        <v>0</v>
      </c>
      <c r="AT214" s="50">
        <v>1</v>
      </c>
      <c r="AU214" s="50">
        <v>0</v>
      </c>
      <c r="AV214" s="85">
        <v>6</v>
      </c>
      <c r="AW214" s="85">
        <v>6</v>
      </c>
      <c r="AX214" s="85">
        <v>1</v>
      </c>
      <c r="AY214" s="85">
        <v>27</v>
      </c>
      <c r="AZ214" s="85">
        <v>27</v>
      </c>
      <c r="BA214" s="85">
        <v>1</v>
      </c>
      <c r="BB214" s="86">
        <v>6</v>
      </c>
      <c r="BC214" s="86">
        <v>6</v>
      </c>
      <c r="BD214" s="86">
        <v>1</v>
      </c>
      <c r="BE214" s="87">
        <f t="shared" si="3"/>
        <v>1</v>
      </c>
      <c r="BF214" s="88">
        <v>0</v>
      </c>
      <c r="BG214" s="88">
        <v>0</v>
      </c>
      <c r="BH214" s="88">
        <v>0</v>
      </c>
      <c r="BI214" s="88">
        <v>0</v>
      </c>
      <c r="BJ214" s="88">
        <v>0</v>
      </c>
    </row>
    <row r="215" spans="1:62" ht="15">
      <c r="A215" s="81" t="s">
        <v>3207</v>
      </c>
      <c r="B215" s="50" t="s">
        <v>2829</v>
      </c>
      <c r="C215" s="82" t="s">
        <v>1796</v>
      </c>
      <c r="D215" s="83" t="s">
        <v>571</v>
      </c>
      <c r="E215" s="84" t="s">
        <v>768</v>
      </c>
      <c r="F215" s="84">
        <v>6561</v>
      </c>
      <c r="G215" s="50">
        <v>43000</v>
      </c>
      <c r="H215" s="50" t="s">
        <v>1824</v>
      </c>
      <c r="I215" s="50">
        <v>172</v>
      </c>
      <c r="J215" s="50">
        <v>250</v>
      </c>
      <c r="K215" s="50">
        <v>0</v>
      </c>
      <c r="L215" s="50">
        <f t="shared" si="0"/>
        <v>0</v>
      </c>
      <c r="M215" s="50">
        <f t="shared" si="1"/>
        <v>0</v>
      </c>
      <c r="N215" s="50">
        <f t="shared" si="2"/>
        <v>1</v>
      </c>
      <c r="O215" s="50">
        <v>0</v>
      </c>
      <c r="P215" s="50">
        <v>0.68799999999999994</v>
      </c>
      <c r="Q215" s="50">
        <v>966.55539999999996</v>
      </c>
      <c r="R215" s="50">
        <v>80.636750000000006</v>
      </c>
      <c r="S215" s="50">
        <v>0</v>
      </c>
      <c r="T215" s="50">
        <v>0</v>
      </c>
      <c r="U215" s="50">
        <v>0</v>
      </c>
      <c r="V215" s="50">
        <v>0</v>
      </c>
      <c r="W215" s="50">
        <v>0</v>
      </c>
      <c r="X215" s="50">
        <v>0</v>
      </c>
      <c r="Y215" s="50">
        <v>1</v>
      </c>
      <c r="Z215" s="50">
        <v>0</v>
      </c>
      <c r="AA215" s="50">
        <v>0</v>
      </c>
      <c r="AB215" s="50">
        <v>0</v>
      </c>
      <c r="AC215" s="50">
        <v>0</v>
      </c>
      <c r="AD215" s="50">
        <v>0</v>
      </c>
      <c r="AE215" s="50">
        <v>0</v>
      </c>
      <c r="AF215" s="50">
        <v>0</v>
      </c>
      <c r="AG215" s="50">
        <v>0</v>
      </c>
      <c r="AH215" s="50">
        <v>0</v>
      </c>
      <c r="AI215" s="50">
        <v>0</v>
      </c>
      <c r="AJ215" s="50">
        <v>0</v>
      </c>
      <c r="AK215" s="50">
        <v>0</v>
      </c>
      <c r="AL215" s="50">
        <v>0</v>
      </c>
      <c r="AM215" s="50">
        <v>0</v>
      </c>
      <c r="AN215" s="50">
        <v>0</v>
      </c>
      <c r="AO215" s="50">
        <v>0</v>
      </c>
      <c r="AP215" s="50">
        <v>0</v>
      </c>
      <c r="AQ215" s="50">
        <v>0</v>
      </c>
      <c r="AR215" s="50">
        <v>0</v>
      </c>
      <c r="AS215" s="50">
        <v>0</v>
      </c>
      <c r="AT215" s="50">
        <v>0</v>
      </c>
      <c r="AU215" s="50">
        <v>1</v>
      </c>
      <c r="AV215" s="85">
        <v>6</v>
      </c>
      <c r="AW215" s="85">
        <v>6</v>
      </c>
      <c r="AX215" s="85">
        <v>1</v>
      </c>
      <c r="AY215" s="85">
        <v>28</v>
      </c>
      <c r="AZ215" s="85">
        <v>25</v>
      </c>
      <c r="BA215" s="85">
        <v>0</v>
      </c>
      <c r="BB215" s="86">
        <v>6</v>
      </c>
      <c r="BC215" s="86">
        <v>6</v>
      </c>
      <c r="BD215" s="86">
        <v>1</v>
      </c>
      <c r="BE215" s="87">
        <f t="shared" si="3"/>
        <v>1</v>
      </c>
      <c r="BF215" s="88">
        <v>0</v>
      </c>
      <c r="BG215" s="88">
        <v>0</v>
      </c>
      <c r="BH215" s="88">
        <v>0</v>
      </c>
      <c r="BI215" s="88">
        <v>0</v>
      </c>
      <c r="BJ215" s="88">
        <v>0</v>
      </c>
    </row>
    <row r="216" spans="1:62" ht="15">
      <c r="A216" s="81" t="s">
        <v>3208</v>
      </c>
      <c r="B216" s="50" t="s">
        <v>2870</v>
      </c>
      <c r="C216" s="82" t="s">
        <v>1797</v>
      </c>
      <c r="D216" s="83" t="s">
        <v>571</v>
      </c>
      <c r="E216" s="84" t="s">
        <v>768</v>
      </c>
      <c r="F216" s="84">
        <v>79120</v>
      </c>
      <c r="G216" s="50">
        <v>273280</v>
      </c>
      <c r="H216" s="50" t="s">
        <v>1824</v>
      </c>
      <c r="I216" s="50">
        <v>427</v>
      </c>
      <c r="J216" s="50">
        <v>640</v>
      </c>
      <c r="K216" s="50">
        <v>2</v>
      </c>
      <c r="L216" s="50">
        <f t="shared" si="0"/>
        <v>1</v>
      </c>
      <c r="M216" s="50">
        <f t="shared" si="1"/>
        <v>0</v>
      </c>
      <c r="N216" s="50">
        <f t="shared" si="2"/>
        <v>0</v>
      </c>
      <c r="O216" s="50">
        <v>0</v>
      </c>
      <c r="P216" s="50">
        <v>0.66718750000000004</v>
      </c>
      <c r="Q216" s="50">
        <v>4359.1620000000003</v>
      </c>
      <c r="R216" s="50">
        <v>55.105229999999999</v>
      </c>
      <c r="S216" s="50">
        <v>0</v>
      </c>
      <c r="T216" s="50">
        <v>0</v>
      </c>
      <c r="U216" s="50">
        <v>0</v>
      </c>
      <c r="V216" s="50">
        <v>0</v>
      </c>
      <c r="W216" s="50">
        <v>0</v>
      </c>
      <c r="X216" s="50">
        <v>0</v>
      </c>
      <c r="Y216" s="50">
        <v>1</v>
      </c>
      <c r="Z216" s="50">
        <v>0</v>
      </c>
      <c r="AA216" s="50">
        <v>0</v>
      </c>
      <c r="AB216" s="50">
        <v>0</v>
      </c>
      <c r="AC216" s="50">
        <v>0</v>
      </c>
      <c r="AD216" s="50">
        <v>0</v>
      </c>
      <c r="AE216" s="50">
        <v>0</v>
      </c>
      <c r="AF216" s="50">
        <v>0</v>
      </c>
      <c r="AG216" s="50">
        <v>0</v>
      </c>
      <c r="AH216" s="50">
        <v>0</v>
      </c>
      <c r="AI216" s="50">
        <v>0</v>
      </c>
      <c r="AJ216" s="50">
        <v>0</v>
      </c>
      <c r="AK216" s="50">
        <v>0</v>
      </c>
      <c r="AL216" s="50">
        <v>0</v>
      </c>
      <c r="AM216" s="50">
        <v>0</v>
      </c>
      <c r="AN216" s="50">
        <v>0</v>
      </c>
      <c r="AO216" s="50">
        <v>0</v>
      </c>
      <c r="AP216" s="50">
        <v>0</v>
      </c>
      <c r="AQ216" s="50">
        <v>0</v>
      </c>
      <c r="AR216" s="50">
        <v>0</v>
      </c>
      <c r="AS216" s="50">
        <v>0</v>
      </c>
      <c r="AT216" s="50">
        <v>0</v>
      </c>
      <c r="AU216" s="50">
        <v>1</v>
      </c>
      <c r="AV216" s="85">
        <v>6</v>
      </c>
      <c r="AW216" s="85">
        <v>6</v>
      </c>
      <c r="AX216" s="85">
        <v>1</v>
      </c>
      <c r="AY216" s="85">
        <v>28</v>
      </c>
      <c r="AZ216" s="85">
        <v>28</v>
      </c>
      <c r="BA216" s="85">
        <v>1</v>
      </c>
      <c r="BB216" s="86">
        <v>6</v>
      </c>
      <c r="BC216" s="86">
        <v>6</v>
      </c>
      <c r="BD216" s="86">
        <v>1</v>
      </c>
      <c r="BE216" s="87">
        <f t="shared" si="3"/>
        <v>1</v>
      </c>
      <c r="BF216" s="88">
        <v>0</v>
      </c>
      <c r="BG216" s="88">
        <v>0</v>
      </c>
      <c r="BH216" s="88">
        <v>0</v>
      </c>
      <c r="BI216" s="88">
        <v>0</v>
      </c>
      <c r="BJ216" s="88">
        <v>0</v>
      </c>
    </row>
    <row r="217" spans="1:62" ht="15">
      <c r="A217" s="81" t="s">
        <v>3209</v>
      </c>
      <c r="B217" s="50" t="s">
        <v>2871</v>
      </c>
      <c r="C217" s="82" t="s">
        <v>1798</v>
      </c>
      <c r="D217" s="83" t="s">
        <v>571</v>
      </c>
      <c r="E217" s="84" t="s">
        <v>768</v>
      </c>
      <c r="F217" s="84">
        <v>71994</v>
      </c>
      <c r="G217" s="50">
        <v>273280</v>
      </c>
      <c r="H217" s="50" t="s">
        <v>1824</v>
      </c>
      <c r="I217" s="50">
        <v>427</v>
      </c>
      <c r="J217" s="50">
        <v>640</v>
      </c>
      <c r="K217" s="50">
        <v>2</v>
      </c>
      <c r="L217" s="50">
        <f t="shared" si="0"/>
        <v>1</v>
      </c>
      <c r="M217" s="50">
        <f t="shared" si="1"/>
        <v>0</v>
      </c>
      <c r="N217" s="50">
        <f t="shared" si="2"/>
        <v>0</v>
      </c>
      <c r="O217" s="50">
        <v>0</v>
      </c>
      <c r="P217" s="50">
        <v>0.66718750000000004</v>
      </c>
      <c r="Q217" s="50">
        <v>2783.6260000000002</v>
      </c>
      <c r="R217" s="50">
        <v>61.409869999999998</v>
      </c>
      <c r="S217" s="50">
        <v>0</v>
      </c>
      <c r="T217" s="50">
        <v>0</v>
      </c>
      <c r="U217" s="50">
        <v>0</v>
      </c>
      <c r="V217" s="50">
        <v>0</v>
      </c>
      <c r="W217" s="50">
        <v>0</v>
      </c>
      <c r="X217" s="50">
        <v>0</v>
      </c>
      <c r="Y217" s="50">
        <v>1</v>
      </c>
      <c r="Z217" s="50">
        <v>0</v>
      </c>
      <c r="AA217" s="50">
        <v>0</v>
      </c>
      <c r="AB217" s="50">
        <v>0</v>
      </c>
      <c r="AC217" s="50">
        <v>0</v>
      </c>
      <c r="AD217" s="50">
        <v>0</v>
      </c>
      <c r="AE217" s="50">
        <v>0</v>
      </c>
      <c r="AF217" s="50">
        <v>0</v>
      </c>
      <c r="AG217" s="50">
        <v>0</v>
      </c>
      <c r="AH217" s="50">
        <v>0</v>
      </c>
      <c r="AI217" s="50">
        <v>0</v>
      </c>
      <c r="AJ217" s="50">
        <v>0</v>
      </c>
      <c r="AK217" s="50">
        <v>0</v>
      </c>
      <c r="AL217" s="50">
        <v>0</v>
      </c>
      <c r="AM217" s="50">
        <v>0</v>
      </c>
      <c r="AN217" s="50">
        <v>0</v>
      </c>
      <c r="AO217" s="50">
        <v>0</v>
      </c>
      <c r="AP217" s="50">
        <v>0</v>
      </c>
      <c r="AQ217" s="50">
        <v>0</v>
      </c>
      <c r="AR217" s="50">
        <v>0</v>
      </c>
      <c r="AS217" s="50">
        <v>0</v>
      </c>
      <c r="AT217" s="50">
        <v>0</v>
      </c>
      <c r="AU217" s="50">
        <v>1</v>
      </c>
      <c r="AV217" s="85">
        <v>6</v>
      </c>
      <c r="AW217" s="85">
        <v>6</v>
      </c>
      <c r="AX217" s="85">
        <v>1</v>
      </c>
      <c r="AY217" s="85">
        <v>28</v>
      </c>
      <c r="AZ217" s="85">
        <v>28</v>
      </c>
      <c r="BA217" s="85">
        <v>1</v>
      </c>
      <c r="BB217" s="86">
        <v>6</v>
      </c>
      <c r="BC217" s="86">
        <v>6</v>
      </c>
      <c r="BD217" s="86">
        <v>1</v>
      </c>
      <c r="BE217" s="87">
        <f t="shared" si="3"/>
        <v>1</v>
      </c>
      <c r="BF217" s="88">
        <v>0</v>
      </c>
      <c r="BG217" s="88">
        <v>0</v>
      </c>
      <c r="BH217" s="88">
        <v>0</v>
      </c>
      <c r="BI217" s="88">
        <v>0</v>
      </c>
      <c r="BJ217" s="88">
        <v>0</v>
      </c>
    </row>
    <row r="218" spans="1:62" ht="15">
      <c r="A218" s="81" t="s">
        <v>3210</v>
      </c>
      <c r="B218" s="50" t="s">
        <v>2872</v>
      </c>
      <c r="C218" s="82" t="s">
        <v>1799</v>
      </c>
      <c r="D218" s="83" t="s">
        <v>571</v>
      </c>
      <c r="E218" s="84" t="s">
        <v>768</v>
      </c>
      <c r="F218" s="84">
        <v>72754</v>
      </c>
      <c r="G218" s="50">
        <v>307200</v>
      </c>
      <c r="H218" s="50" t="s">
        <v>1824</v>
      </c>
      <c r="I218" s="50">
        <v>480</v>
      </c>
      <c r="J218" s="50">
        <v>640</v>
      </c>
      <c r="K218" s="50">
        <v>2</v>
      </c>
      <c r="L218" s="50">
        <f t="shared" si="0"/>
        <v>1</v>
      </c>
      <c r="M218" s="50">
        <f t="shared" si="1"/>
        <v>0</v>
      </c>
      <c r="N218" s="50">
        <f t="shared" si="2"/>
        <v>0</v>
      </c>
      <c r="O218" s="50">
        <v>0</v>
      </c>
      <c r="P218" s="50">
        <v>0.75</v>
      </c>
      <c r="Q218" s="50">
        <v>3067.7840000000001</v>
      </c>
      <c r="R218" s="50">
        <v>64.422460000000001</v>
      </c>
      <c r="S218" s="50">
        <v>0</v>
      </c>
      <c r="T218" s="50">
        <v>0</v>
      </c>
      <c r="U218" s="50">
        <v>0</v>
      </c>
      <c r="V218" s="50">
        <v>0</v>
      </c>
      <c r="W218" s="50">
        <v>0</v>
      </c>
      <c r="X218" s="50">
        <v>0</v>
      </c>
      <c r="Y218" s="50">
        <v>1</v>
      </c>
      <c r="Z218" s="50">
        <v>0</v>
      </c>
      <c r="AA218" s="50">
        <v>0</v>
      </c>
      <c r="AB218" s="50">
        <v>0</v>
      </c>
      <c r="AC218" s="50">
        <v>0</v>
      </c>
      <c r="AD218" s="50">
        <v>0</v>
      </c>
      <c r="AE218" s="50">
        <v>0</v>
      </c>
      <c r="AF218" s="50">
        <v>0</v>
      </c>
      <c r="AG218" s="50">
        <v>0</v>
      </c>
      <c r="AH218" s="50">
        <v>0</v>
      </c>
      <c r="AI218" s="50">
        <v>0</v>
      </c>
      <c r="AJ218" s="50">
        <v>0</v>
      </c>
      <c r="AK218" s="50">
        <v>0</v>
      </c>
      <c r="AL218" s="50">
        <v>0</v>
      </c>
      <c r="AM218" s="50">
        <v>0</v>
      </c>
      <c r="AN218" s="50">
        <v>0</v>
      </c>
      <c r="AO218" s="50">
        <v>0</v>
      </c>
      <c r="AP218" s="50">
        <v>0</v>
      </c>
      <c r="AQ218" s="50">
        <v>0</v>
      </c>
      <c r="AR218" s="50">
        <v>0</v>
      </c>
      <c r="AS218" s="50">
        <v>0</v>
      </c>
      <c r="AT218" s="50">
        <v>0</v>
      </c>
      <c r="AU218" s="50">
        <v>1</v>
      </c>
      <c r="AV218" s="85">
        <v>6</v>
      </c>
      <c r="AW218" s="85">
        <v>6</v>
      </c>
      <c r="AX218" s="85">
        <v>1</v>
      </c>
      <c r="AY218" s="85">
        <v>28</v>
      </c>
      <c r="AZ218" s="85">
        <v>28</v>
      </c>
      <c r="BA218" s="85">
        <v>1</v>
      </c>
      <c r="BB218" s="86">
        <v>6</v>
      </c>
      <c r="BC218" s="86">
        <v>6</v>
      </c>
      <c r="BD218" s="86">
        <v>1</v>
      </c>
      <c r="BE218" s="87">
        <f t="shared" si="3"/>
        <v>1</v>
      </c>
      <c r="BF218" s="88">
        <v>0</v>
      </c>
      <c r="BG218" s="88">
        <v>0</v>
      </c>
      <c r="BH218" s="88">
        <v>0</v>
      </c>
      <c r="BI218" s="88">
        <v>0</v>
      </c>
      <c r="BJ218" s="88">
        <v>0</v>
      </c>
    </row>
    <row r="219" spans="1:62" ht="15">
      <c r="A219" s="81" t="s">
        <v>3211</v>
      </c>
      <c r="B219" s="50" t="s">
        <v>2873</v>
      </c>
      <c r="C219" s="82" t="s">
        <v>1800</v>
      </c>
      <c r="D219" s="83" t="s">
        <v>571</v>
      </c>
      <c r="E219" s="84" t="s">
        <v>768</v>
      </c>
      <c r="F219" s="84">
        <v>65057</v>
      </c>
      <c r="G219" s="50">
        <v>307200</v>
      </c>
      <c r="H219" s="50" t="s">
        <v>1824</v>
      </c>
      <c r="I219" s="50">
        <v>480</v>
      </c>
      <c r="J219" s="50">
        <v>640</v>
      </c>
      <c r="K219" s="50">
        <v>2</v>
      </c>
      <c r="L219" s="50">
        <f t="shared" si="0"/>
        <v>1</v>
      </c>
      <c r="M219" s="50">
        <f t="shared" si="1"/>
        <v>0</v>
      </c>
      <c r="N219" s="50">
        <f t="shared" si="2"/>
        <v>0</v>
      </c>
      <c r="O219" s="50">
        <v>0</v>
      </c>
      <c r="P219" s="50">
        <v>0.75</v>
      </c>
      <c r="Q219" s="50">
        <v>2576.817</v>
      </c>
      <c r="R219" s="50">
        <v>72.782210000000006</v>
      </c>
      <c r="S219" s="50">
        <v>0</v>
      </c>
      <c r="T219" s="50">
        <v>0</v>
      </c>
      <c r="U219" s="50">
        <v>0</v>
      </c>
      <c r="V219" s="50">
        <v>0</v>
      </c>
      <c r="W219" s="50">
        <v>0</v>
      </c>
      <c r="X219" s="50">
        <v>0</v>
      </c>
      <c r="Y219" s="50">
        <v>1</v>
      </c>
      <c r="Z219" s="50">
        <v>0</v>
      </c>
      <c r="AA219" s="50">
        <v>0</v>
      </c>
      <c r="AB219" s="50">
        <v>0</v>
      </c>
      <c r="AC219" s="50">
        <v>0</v>
      </c>
      <c r="AD219" s="50">
        <v>0</v>
      </c>
      <c r="AE219" s="50">
        <v>0</v>
      </c>
      <c r="AF219" s="50">
        <v>0</v>
      </c>
      <c r="AG219" s="50">
        <v>0</v>
      </c>
      <c r="AH219" s="50">
        <v>0</v>
      </c>
      <c r="AI219" s="50">
        <v>0</v>
      </c>
      <c r="AJ219" s="50">
        <v>0</v>
      </c>
      <c r="AK219" s="50">
        <v>0</v>
      </c>
      <c r="AL219" s="50">
        <v>0</v>
      </c>
      <c r="AM219" s="50">
        <v>0</v>
      </c>
      <c r="AN219" s="50">
        <v>0</v>
      </c>
      <c r="AO219" s="50">
        <v>0</v>
      </c>
      <c r="AP219" s="50">
        <v>0</v>
      </c>
      <c r="AQ219" s="50">
        <v>0</v>
      </c>
      <c r="AR219" s="50">
        <v>0</v>
      </c>
      <c r="AS219" s="50">
        <v>0</v>
      </c>
      <c r="AT219" s="50">
        <v>0</v>
      </c>
      <c r="AU219" s="50">
        <v>1</v>
      </c>
      <c r="AV219" s="85">
        <v>6</v>
      </c>
      <c r="AW219" s="85">
        <v>6</v>
      </c>
      <c r="AX219" s="85">
        <v>1</v>
      </c>
      <c r="AY219" s="85">
        <v>28</v>
      </c>
      <c r="AZ219" s="85">
        <v>28</v>
      </c>
      <c r="BA219" s="85">
        <v>1</v>
      </c>
      <c r="BB219" s="86">
        <v>6</v>
      </c>
      <c r="BC219" s="86">
        <v>6</v>
      </c>
      <c r="BD219" s="86">
        <v>1</v>
      </c>
      <c r="BE219" s="87">
        <f t="shared" si="3"/>
        <v>1</v>
      </c>
      <c r="BF219" s="88">
        <v>0</v>
      </c>
      <c r="BG219" s="88">
        <v>0</v>
      </c>
      <c r="BH219" s="88">
        <v>0</v>
      </c>
      <c r="BI219" s="88">
        <v>0</v>
      </c>
      <c r="BJ219" s="88">
        <v>0</v>
      </c>
    </row>
    <row r="220" spans="1:62" ht="15">
      <c r="A220" s="81" t="s">
        <v>3212</v>
      </c>
      <c r="B220" s="50" t="s">
        <v>2874</v>
      </c>
      <c r="C220" s="82" t="s">
        <v>1801</v>
      </c>
      <c r="D220" s="83" t="s">
        <v>571</v>
      </c>
      <c r="E220" s="84" t="s">
        <v>768</v>
      </c>
      <c r="F220" s="84">
        <v>67121</v>
      </c>
      <c r="G220" s="50">
        <v>307200</v>
      </c>
      <c r="H220" s="50" t="s">
        <v>1824</v>
      </c>
      <c r="I220" s="50">
        <v>480</v>
      </c>
      <c r="J220" s="50">
        <v>640</v>
      </c>
      <c r="K220" s="50">
        <v>2</v>
      </c>
      <c r="L220" s="50">
        <f t="shared" si="0"/>
        <v>1</v>
      </c>
      <c r="M220" s="50">
        <f t="shared" si="1"/>
        <v>0</v>
      </c>
      <c r="N220" s="50">
        <f t="shared" si="2"/>
        <v>0</v>
      </c>
      <c r="O220" s="50">
        <v>0</v>
      </c>
      <c r="P220" s="50">
        <v>0.75</v>
      </c>
      <c r="Q220" s="50">
        <v>3256.1680000000001</v>
      </c>
      <c r="R220" s="50">
        <v>61.575940000000003</v>
      </c>
      <c r="S220" s="50">
        <v>0</v>
      </c>
      <c r="T220" s="50">
        <v>0</v>
      </c>
      <c r="U220" s="50">
        <v>0</v>
      </c>
      <c r="V220" s="50">
        <v>0</v>
      </c>
      <c r="W220" s="50">
        <v>0</v>
      </c>
      <c r="X220" s="50">
        <v>0</v>
      </c>
      <c r="Y220" s="50">
        <v>1</v>
      </c>
      <c r="Z220" s="50">
        <v>0</v>
      </c>
      <c r="AA220" s="50">
        <v>0</v>
      </c>
      <c r="AB220" s="50">
        <v>0</v>
      </c>
      <c r="AC220" s="50">
        <v>0</v>
      </c>
      <c r="AD220" s="50">
        <v>0</v>
      </c>
      <c r="AE220" s="50">
        <v>0</v>
      </c>
      <c r="AF220" s="50">
        <v>0</v>
      </c>
      <c r="AG220" s="50">
        <v>0</v>
      </c>
      <c r="AH220" s="50">
        <v>0</v>
      </c>
      <c r="AI220" s="50">
        <v>0</v>
      </c>
      <c r="AJ220" s="50">
        <v>0</v>
      </c>
      <c r="AK220" s="50">
        <v>0</v>
      </c>
      <c r="AL220" s="50">
        <v>0</v>
      </c>
      <c r="AM220" s="50">
        <v>0</v>
      </c>
      <c r="AN220" s="50">
        <v>0</v>
      </c>
      <c r="AO220" s="50">
        <v>0</v>
      </c>
      <c r="AP220" s="50">
        <v>0</v>
      </c>
      <c r="AQ220" s="50">
        <v>0</v>
      </c>
      <c r="AR220" s="50">
        <v>0</v>
      </c>
      <c r="AS220" s="50">
        <v>0</v>
      </c>
      <c r="AT220" s="50">
        <v>0</v>
      </c>
      <c r="AU220" s="50">
        <v>1</v>
      </c>
      <c r="AV220" s="85">
        <v>6</v>
      </c>
      <c r="AW220" s="85">
        <v>6</v>
      </c>
      <c r="AX220" s="85">
        <v>1</v>
      </c>
      <c r="AY220" s="85">
        <v>28</v>
      </c>
      <c r="AZ220" s="85">
        <v>28</v>
      </c>
      <c r="BA220" s="85">
        <v>1</v>
      </c>
      <c r="BB220" s="86">
        <v>6</v>
      </c>
      <c r="BC220" s="86">
        <v>6</v>
      </c>
      <c r="BD220" s="86">
        <v>1</v>
      </c>
      <c r="BE220" s="87">
        <f t="shared" si="3"/>
        <v>1</v>
      </c>
      <c r="BF220" s="88">
        <v>0</v>
      </c>
      <c r="BG220" s="88">
        <v>0</v>
      </c>
      <c r="BH220" s="88">
        <v>0</v>
      </c>
      <c r="BI220" s="88">
        <v>0</v>
      </c>
      <c r="BJ220" s="88">
        <v>0</v>
      </c>
    </row>
    <row r="221" spans="1:62" ht="15">
      <c r="A221" s="81" t="s">
        <v>3213</v>
      </c>
      <c r="B221" s="50" t="s">
        <v>2875</v>
      </c>
      <c r="C221" s="82" t="s">
        <v>1802</v>
      </c>
      <c r="D221" s="83" t="s">
        <v>571</v>
      </c>
      <c r="E221" s="84" t="s">
        <v>768</v>
      </c>
      <c r="F221" s="84">
        <v>72182</v>
      </c>
      <c r="G221" s="50">
        <v>307200</v>
      </c>
      <c r="H221" s="50" t="s">
        <v>1824</v>
      </c>
      <c r="I221" s="50">
        <v>480</v>
      </c>
      <c r="J221" s="50">
        <v>640</v>
      </c>
      <c r="K221" s="50">
        <v>2</v>
      </c>
      <c r="L221" s="50">
        <f t="shared" si="0"/>
        <v>1</v>
      </c>
      <c r="M221" s="50">
        <f t="shared" si="1"/>
        <v>0</v>
      </c>
      <c r="N221" s="50">
        <f t="shared" si="2"/>
        <v>0</v>
      </c>
      <c r="O221" s="50">
        <v>0</v>
      </c>
      <c r="P221" s="50">
        <v>0.75</v>
      </c>
      <c r="Q221" s="50">
        <v>3751.873</v>
      </c>
      <c r="R221" s="50">
        <v>65.091499999999996</v>
      </c>
      <c r="S221" s="50">
        <v>0</v>
      </c>
      <c r="T221" s="50">
        <v>0</v>
      </c>
      <c r="U221" s="50">
        <v>0</v>
      </c>
      <c r="V221" s="50">
        <v>0</v>
      </c>
      <c r="W221" s="50">
        <v>0</v>
      </c>
      <c r="X221" s="50">
        <v>0</v>
      </c>
      <c r="Y221" s="50">
        <v>1</v>
      </c>
      <c r="Z221" s="50">
        <v>0</v>
      </c>
      <c r="AA221" s="50">
        <v>0</v>
      </c>
      <c r="AB221" s="50">
        <v>0</v>
      </c>
      <c r="AC221" s="50">
        <v>0</v>
      </c>
      <c r="AD221" s="50">
        <v>0</v>
      </c>
      <c r="AE221" s="50">
        <v>0</v>
      </c>
      <c r="AF221" s="50">
        <v>0</v>
      </c>
      <c r="AG221" s="50">
        <v>0</v>
      </c>
      <c r="AH221" s="50">
        <v>0</v>
      </c>
      <c r="AI221" s="50">
        <v>0</v>
      </c>
      <c r="AJ221" s="50">
        <v>0</v>
      </c>
      <c r="AK221" s="50">
        <v>0</v>
      </c>
      <c r="AL221" s="50">
        <v>0</v>
      </c>
      <c r="AM221" s="50">
        <v>0</v>
      </c>
      <c r="AN221" s="50">
        <v>0</v>
      </c>
      <c r="AO221" s="50">
        <v>0</v>
      </c>
      <c r="AP221" s="50">
        <v>0</v>
      </c>
      <c r="AQ221" s="50">
        <v>0</v>
      </c>
      <c r="AR221" s="50">
        <v>0</v>
      </c>
      <c r="AS221" s="50">
        <v>0</v>
      </c>
      <c r="AT221" s="50">
        <v>0</v>
      </c>
      <c r="AU221" s="50">
        <v>1</v>
      </c>
      <c r="AV221" s="85">
        <v>6</v>
      </c>
      <c r="AW221" s="85">
        <v>6</v>
      </c>
      <c r="AX221" s="85">
        <v>1</v>
      </c>
      <c r="AY221" s="85">
        <v>28</v>
      </c>
      <c r="AZ221" s="85">
        <v>28</v>
      </c>
      <c r="BA221" s="85">
        <v>1</v>
      </c>
      <c r="BB221" s="86">
        <v>6</v>
      </c>
      <c r="BC221" s="86">
        <v>6</v>
      </c>
      <c r="BD221" s="86">
        <v>1</v>
      </c>
      <c r="BE221" s="87">
        <f t="shared" si="3"/>
        <v>1</v>
      </c>
      <c r="BF221" s="88">
        <v>0</v>
      </c>
      <c r="BG221" s="88">
        <v>0</v>
      </c>
      <c r="BH221" s="88">
        <v>0</v>
      </c>
      <c r="BI221" s="88">
        <v>0</v>
      </c>
      <c r="BJ221" s="88">
        <v>0</v>
      </c>
    </row>
    <row r="222" spans="1:62" ht="15">
      <c r="A222" s="81" t="s">
        <v>3214</v>
      </c>
      <c r="B222" s="50" t="s">
        <v>2877</v>
      </c>
      <c r="C222" s="82" t="s">
        <v>1803</v>
      </c>
      <c r="D222" s="83" t="s">
        <v>571</v>
      </c>
      <c r="E222" s="84" t="s">
        <v>768</v>
      </c>
      <c r="F222" s="84">
        <v>66336</v>
      </c>
      <c r="G222" s="50">
        <v>307200</v>
      </c>
      <c r="H222" s="50" t="s">
        <v>1824</v>
      </c>
      <c r="I222" s="50">
        <v>480</v>
      </c>
      <c r="J222" s="50">
        <v>640</v>
      </c>
      <c r="K222" s="50">
        <v>2</v>
      </c>
      <c r="L222" s="50">
        <f t="shared" si="0"/>
        <v>1</v>
      </c>
      <c r="M222" s="50">
        <f t="shared" si="1"/>
        <v>0</v>
      </c>
      <c r="N222" s="50">
        <f t="shared" si="2"/>
        <v>0</v>
      </c>
      <c r="O222" s="50">
        <v>0</v>
      </c>
      <c r="P222" s="50">
        <v>0.75</v>
      </c>
      <c r="Q222" s="50">
        <v>3464.5450000000001</v>
      </c>
      <c r="R222" s="50">
        <v>53.063879999999997</v>
      </c>
      <c r="S222" s="50">
        <v>0</v>
      </c>
      <c r="T222" s="50">
        <v>0</v>
      </c>
      <c r="U222" s="50">
        <v>0</v>
      </c>
      <c r="V222" s="50">
        <v>0</v>
      </c>
      <c r="W222" s="50">
        <v>0</v>
      </c>
      <c r="X222" s="50">
        <v>0</v>
      </c>
      <c r="Y222" s="50">
        <v>1</v>
      </c>
      <c r="Z222" s="50">
        <v>0</v>
      </c>
      <c r="AA222" s="50">
        <v>0</v>
      </c>
      <c r="AB222" s="50">
        <v>0</v>
      </c>
      <c r="AC222" s="50">
        <v>0</v>
      </c>
      <c r="AD222" s="50">
        <v>0</v>
      </c>
      <c r="AE222" s="50">
        <v>0</v>
      </c>
      <c r="AF222" s="50">
        <v>0</v>
      </c>
      <c r="AG222" s="50">
        <v>0</v>
      </c>
      <c r="AH222" s="50">
        <v>0</v>
      </c>
      <c r="AI222" s="50">
        <v>0</v>
      </c>
      <c r="AJ222" s="50">
        <v>0</v>
      </c>
      <c r="AK222" s="50">
        <v>0</v>
      </c>
      <c r="AL222" s="50">
        <v>0</v>
      </c>
      <c r="AM222" s="50">
        <v>0</v>
      </c>
      <c r="AN222" s="50">
        <v>0</v>
      </c>
      <c r="AO222" s="50">
        <v>0</v>
      </c>
      <c r="AP222" s="50">
        <v>0</v>
      </c>
      <c r="AQ222" s="50">
        <v>0</v>
      </c>
      <c r="AR222" s="50">
        <v>0</v>
      </c>
      <c r="AS222" s="50">
        <v>0</v>
      </c>
      <c r="AT222" s="50">
        <v>0</v>
      </c>
      <c r="AU222" s="50">
        <v>1</v>
      </c>
      <c r="AV222" s="85">
        <v>6</v>
      </c>
      <c r="AW222" s="85">
        <v>6</v>
      </c>
      <c r="AX222" s="85">
        <v>1</v>
      </c>
      <c r="AY222" s="85">
        <v>28</v>
      </c>
      <c r="AZ222" s="85">
        <v>28</v>
      </c>
      <c r="BA222" s="85">
        <v>1</v>
      </c>
      <c r="BB222" s="86">
        <v>6</v>
      </c>
      <c r="BC222" s="86">
        <v>6</v>
      </c>
      <c r="BD222" s="86">
        <v>1</v>
      </c>
      <c r="BE222" s="87">
        <f t="shared" si="3"/>
        <v>1</v>
      </c>
      <c r="BF222" s="88">
        <v>0</v>
      </c>
      <c r="BG222" s="88">
        <v>0</v>
      </c>
      <c r="BH222" s="88">
        <v>0</v>
      </c>
      <c r="BI222" s="88">
        <v>0</v>
      </c>
      <c r="BJ222" s="88">
        <v>0</v>
      </c>
    </row>
    <row r="223" spans="1:62" ht="15">
      <c r="A223" s="81" t="s">
        <v>3215</v>
      </c>
      <c r="B223" s="50" t="s">
        <v>2878</v>
      </c>
      <c r="C223" s="82" t="s">
        <v>1804</v>
      </c>
      <c r="D223" s="83" t="s">
        <v>571</v>
      </c>
      <c r="E223" s="84" t="s">
        <v>768</v>
      </c>
      <c r="F223" s="84">
        <v>73594</v>
      </c>
      <c r="G223" s="50">
        <v>307200</v>
      </c>
      <c r="H223" s="50" t="s">
        <v>1824</v>
      </c>
      <c r="I223" s="50">
        <v>480</v>
      </c>
      <c r="J223" s="50">
        <v>640</v>
      </c>
      <c r="K223" s="50">
        <v>2</v>
      </c>
      <c r="L223" s="50">
        <f t="shared" si="0"/>
        <v>1</v>
      </c>
      <c r="M223" s="50">
        <f t="shared" si="1"/>
        <v>0</v>
      </c>
      <c r="N223" s="50">
        <f t="shared" si="2"/>
        <v>0</v>
      </c>
      <c r="O223" s="50">
        <v>0</v>
      </c>
      <c r="P223" s="50">
        <v>0.75</v>
      </c>
      <c r="Q223" s="50">
        <v>4129.5209999999997</v>
      </c>
      <c r="R223" s="50">
        <v>56.177489999999999</v>
      </c>
      <c r="S223" s="50">
        <v>0</v>
      </c>
      <c r="T223" s="50">
        <v>0</v>
      </c>
      <c r="U223" s="50">
        <v>0</v>
      </c>
      <c r="V223" s="50">
        <v>0</v>
      </c>
      <c r="W223" s="50">
        <v>0</v>
      </c>
      <c r="X223" s="50">
        <v>0</v>
      </c>
      <c r="Y223" s="50">
        <v>1</v>
      </c>
      <c r="Z223" s="50">
        <v>0</v>
      </c>
      <c r="AA223" s="50">
        <v>0</v>
      </c>
      <c r="AB223" s="50">
        <v>0</v>
      </c>
      <c r="AC223" s="50">
        <v>0</v>
      </c>
      <c r="AD223" s="50">
        <v>0</v>
      </c>
      <c r="AE223" s="50">
        <v>0</v>
      </c>
      <c r="AF223" s="50">
        <v>0</v>
      </c>
      <c r="AG223" s="50">
        <v>0</v>
      </c>
      <c r="AH223" s="50">
        <v>0</v>
      </c>
      <c r="AI223" s="50">
        <v>0</v>
      </c>
      <c r="AJ223" s="50">
        <v>0</v>
      </c>
      <c r="AK223" s="50">
        <v>0</v>
      </c>
      <c r="AL223" s="50">
        <v>0</v>
      </c>
      <c r="AM223" s="50">
        <v>0</v>
      </c>
      <c r="AN223" s="50">
        <v>0</v>
      </c>
      <c r="AO223" s="50">
        <v>0</v>
      </c>
      <c r="AP223" s="50">
        <v>0</v>
      </c>
      <c r="AQ223" s="50">
        <v>0</v>
      </c>
      <c r="AR223" s="50">
        <v>0</v>
      </c>
      <c r="AS223" s="50">
        <v>0</v>
      </c>
      <c r="AT223" s="50">
        <v>0</v>
      </c>
      <c r="AU223" s="50">
        <v>1</v>
      </c>
      <c r="AV223" s="85">
        <v>6</v>
      </c>
      <c r="AW223" s="85">
        <v>6</v>
      </c>
      <c r="AX223" s="85">
        <v>1</v>
      </c>
      <c r="AY223" s="85">
        <v>28</v>
      </c>
      <c r="AZ223" s="85">
        <v>28</v>
      </c>
      <c r="BA223" s="85">
        <v>1</v>
      </c>
      <c r="BB223" s="86">
        <v>6</v>
      </c>
      <c r="BC223" s="86">
        <v>6</v>
      </c>
      <c r="BD223" s="86">
        <v>1</v>
      </c>
      <c r="BE223" s="87">
        <f t="shared" si="3"/>
        <v>1</v>
      </c>
      <c r="BF223" s="88">
        <v>0</v>
      </c>
      <c r="BG223" s="88">
        <v>0</v>
      </c>
      <c r="BH223" s="88">
        <v>0</v>
      </c>
      <c r="BI223" s="88">
        <v>0</v>
      </c>
      <c r="BJ223" s="88">
        <v>0</v>
      </c>
    </row>
    <row r="224" spans="1:62" ht="15">
      <c r="A224" s="81" t="s">
        <v>3216</v>
      </c>
      <c r="B224" s="50" t="s">
        <v>2879</v>
      </c>
      <c r="C224" s="82" t="s">
        <v>1805</v>
      </c>
      <c r="D224" s="83" t="s">
        <v>571</v>
      </c>
      <c r="E224" s="84" t="s">
        <v>768</v>
      </c>
      <c r="F224" s="84">
        <v>73125</v>
      </c>
      <c r="G224" s="50">
        <v>307200</v>
      </c>
      <c r="H224" s="50" t="s">
        <v>1824</v>
      </c>
      <c r="I224" s="50">
        <v>480</v>
      </c>
      <c r="J224" s="50">
        <v>640</v>
      </c>
      <c r="K224" s="50">
        <v>2</v>
      </c>
      <c r="L224" s="50">
        <f t="shared" si="0"/>
        <v>1</v>
      </c>
      <c r="M224" s="50">
        <f t="shared" si="1"/>
        <v>0</v>
      </c>
      <c r="N224" s="50">
        <f t="shared" si="2"/>
        <v>0</v>
      </c>
      <c r="O224" s="50">
        <v>0</v>
      </c>
      <c r="P224" s="50">
        <v>0.75</v>
      </c>
      <c r="Q224" s="50">
        <v>2606.9250000000002</v>
      </c>
      <c r="R224" s="50">
        <v>56.702979999999997</v>
      </c>
      <c r="S224" s="50">
        <v>0</v>
      </c>
      <c r="T224" s="50">
        <v>0</v>
      </c>
      <c r="U224" s="50">
        <v>0</v>
      </c>
      <c r="V224" s="50">
        <v>0</v>
      </c>
      <c r="W224" s="50">
        <v>0</v>
      </c>
      <c r="X224" s="50">
        <v>0</v>
      </c>
      <c r="Y224" s="50">
        <v>1</v>
      </c>
      <c r="Z224" s="50">
        <v>0</v>
      </c>
      <c r="AA224" s="50">
        <v>0</v>
      </c>
      <c r="AB224" s="50">
        <v>0</v>
      </c>
      <c r="AC224" s="50">
        <v>0</v>
      </c>
      <c r="AD224" s="50">
        <v>0</v>
      </c>
      <c r="AE224" s="50">
        <v>0</v>
      </c>
      <c r="AF224" s="50">
        <v>0</v>
      </c>
      <c r="AG224" s="50">
        <v>0</v>
      </c>
      <c r="AH224" s="50">
        <v>0</v>
      </c>
      <c r="AI224" s="50">
        <v>0</v>
      </c>
      <c r="AJ224" s="50">
        <v>0</v>
      </c>
      <c r="AK224" s="50">
        <v>0</v>
      </c>
      <c r="AL224" s="50">
        <v>0</v>
      </c>
      <c r="AM224" s="50">
        <v>0</v>
      </c>
      <c r="AN224" s="50">
        <v>0</v>
      </c>
      <c r="AO224" s="50">
        <v>0</v>
      </c>
      <c r="AP224" s="50">
        <v>0</v>
      </c>
      <c r="AQ224" s="50">
        <v>0</v>
      </c>
      <c r="AR224" s="50">
        <v>0</v>
      </c>
      <c r="AS224" s="50">
        <v>0</v>
      </c>
      <c r="AT224" s="50">
        <v>0</v>
      </c>
      <c r="AU224" s="50">
        <v>1</v>
      </c>
      <c r="AV224" s="85">
        <v>6</v>
      </c>
      <c r="AW224" s="85">
        <v>6</v>
      </c>
      <c r="AX224" s="85">
        <v>1</v>
      </c>
      <c r="AY224" s="85">
        <v>28</v>
      </c>
      <c r="AZ224" s="85">
        <v>26</v>
      </c>
      <c r="BA224" s="85">
        <v>0</v>
      </c>
      <c r="BB224" s="86">
        <v>6</v>
      </c>
      <c r="BC224" s="86">
        <v>6</v>
      </c>
      <c r="BD224" s="86">
        <v>1</v>
      </c>
      <c r="BE224" s="87">
        <f t="shared" si="3"/>
        <v>1</v>
      </c>
      <c r="BF224" s="88">
        <v>0</v>
      </c>
      <c r="BG224" s="88">
        <v>0</v>
      </c>
      <c r="BH224" s="88">
        <v>0</v>
      </c>
      <c r="BI224" s="88">
        <v>0</v>
      </c>
      <c r="BJ224" s="88">
        <v>0</v>
      </c>
    </row>
    <row r="225" spans="1:62" ht="15">
      <c r="A225" s="81" t="s">
        <v>3217</v>
      </c>
      <c r="B225" s="50" t="s">
        <v>2880</v>
      </c>
      <c r="C225" s="82" t="s">
        <v>1806</v>
      </c>
      <c r="D225" s="83" t="s">
        <v>571</v>
      </c>
      <c r="E225" s="84" t="s">
        <v>768</v>
      </c>
      <c r="F225" s="84">
        <v>64957</v>
      </c>
      <c r="G225" s="50">
        <v>273280</v>
      </c>
      <c r="H225" s="50" t="s">
        <v>1824</v>
      </c>
      <c r="I225" s="50">
        <v>427</v>
      </c>
      <c r="J225" s="50">
        <v>640</v>
      </c>
      <c r="K225" s="50">
        <v>2</v>
      </c>
      <c r="L225" s="50">
        <f t="shared" si="0"/>
        <v>1</v>
      </c>
      <c r="M225" s="50">
        <f t="shared" si="1"/>
        <v>0</v>
      </c>
      <c r="N225" s="50">
        <f t="shared" si="2"/>
        <v>0</v>
      </c>
      <c r="O225" s="50">
        <v>0</v>
      </c>
      <c r="P225" s="50">
        <v>0.66718750000000004</v>
      </c>
      <c r="Q225" s="50">
        <v>4156.1239999999998</v>
      </c>
      <c r="R225" s="50">
        <v>63.372920000000001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1</v>
      </c>
      <c r="Z225" s="50">
        <v>0</v>
      </c>
      <c r="AA225" s="50">
        <v>0</v>
      </c>
      <c r="AB225" s="50">
        <v>0</v>
      </c>
      <c r="AC225" s="50">
        <v>0</v>
      </c>
      <c r="AD225" s="50">
        <v>0</v>
      </c>
      <c r="AE225" s="50">
        <v>0</v>
      </c>
      <c r="AF225" s="50">
        <v>0</v>
      </c>
      <c r="AG225" s="50">
        <v>0</v>
      </c>
      <c r="AH225" s="50">
        <v>0</v>
      </c>
      <c r="AI225" s="50">
        <v>0</v>
      </c>
      <c r="AJ225" s="50">
        <v>0</v>
      </c>
      <c r="AK225" s="50">
        <v>0</v>
      </c>
      <c r="AL225" s="50">
        <v>0</v>
      </c>
      <c r="AM225" s="50">
        <v>0</v>
      </c>
      <c r="AN225" s="50">
        <v>0</v>
      </c>
      <c r="AO225" s="50">
        <v>0</v>
      </c>
      <c r="AP225" s="50">
        <v>0</v>
      </c>
      <c r="AQ225" s="50">
        <v>0</v>
      </c>
      <c r="AR225" s="50">
        <v>0</v>
      </c>
      <c r="AS225" s="50">
        <v>0</v>
      </c>
      <c r="AT225" s="50">
        <v>0</v>
      </c>
      <c r="AU225" s="50">
        <v>1</v>
      </c>
      <c r="AV225" s="85">
        <v>6</v>
      </c>
      <c r="AW225" s="85">
        <v>6</v>
      </c>
      <c r="AX225" s="85">
        <v>1</v>
      </c>
      <c r="AY225" s="85">
        <v>28</v>
      </c>
      <c r="AZ225" s="85">
        <v>28</v>
      </c>
      <c r="BA225" s="85">
        <v>1</v>
      </c>
      <c r="BB225" s="86">
        <v>6</v>
      </c>
      <c r="BC225" s="86">
        <v>6</v>
      </c>
      <c r="BD225" s="86">
        <v>1</v>
      </c>
      <c r="BE225" s="87">
        <f t="shared" si="3"/>
        <v>1</v>
      </c>
      <c r="BF225" s="88">
        <v>0</v>
      </c>
      <c r="BG225" s="88">
        <v>0</v>
      </c>
      <c r="BH225" s="88">
        <v>0</v>
      </c>
      <c r="BI225" s="88">
        <v>0</v>
      </c>
      <c r="BJ225" s="88">
        <v>0</v>
      </c>
    </row>
    <row r="226" spans="1:62" ht="15">
      <c r="A226" s="81" t="s">
        <v>3218</v>
      </c>
      <c r="B226" s="50" t="s">
        <v>2535</v>
      </c>
      <c r="C226" s="82" t="s">
        <v>1739</v>
      </c>
      <c r="D226" s="83" t="s">
        <v>1003</v>
      </c>
      <c r="E226" s="84" t="s">
        <v>810</v>
      </c>
      <c r="F226" s="84">
        <v>64920</v>
      </c>
      <c r="G226" s="50">
        <v>265600</v>
      </c>
      <c r="H226" s="50" t="s">
        <v>1824</v>
      </c>
      <c r="I226" s="50">
        <v>415</v>
      </c>
      <c r="J226" s="50">
        <v>640</v>
      </c>
      <c r="K226" s="50">
        <v>2</v>
      </c>
      <c r="L226" s="50">
        <f t="shared" si="0"/>
        <v>1</v>
      </c>
      <c r="M226" s="50">
        <f t="shared" si="1"/>
        <v>0</v>
      </c>
      <c r="N226" s="50">
        <f t="shared" si="2"/>
        <v>0</v>
      </c>
      <c r="O226" s="50">
        <v>0</v>
      </c>
      <c r="P226" s="50">
        <v>0.6484375</v>
      </c>
      <c r="Q226" s="50">
        <v>5446.7629999999999</v>
      </c>
      <c r="R226" s="50">
        <v>78.490560000000002</v>
      </c>
      <c r="S226" s="50">
        <v>0</v>
      </c>
      <c r="T226" s="50">
        <v>0</v>
      </c>
      <c r="U226" s="50">
        <v>0</v>
      </c>
      <c r="V226" s="50">
        <v>0</v>
      </c>
      <c r="W226" s="50">
        <v>0</v>
      </c>
      <c r="X226" s="50">
        <v>1</v>
      </c>
      <c r="Y226" s="50">
        <v>0</v>
      </c>
      <c r="Z226" s="50">
        <v>0</v>
      </c>
      <c r="AA226" s="50">
        <v>0</v>
      </c>
      <c r="AB226" s="50">
        <v>0</v>
      </c>
      <c r="AC226" s="50">
        <v>0</v>
      </c>
      <c r="AD226" s="50">
        <v>0</v>
      </c>
      <c r="AE226" s="50">
        <v>0</v>
      </c>
      <c r="AF226" s="50">
        <v>0</v>
      </c>
      <c r="AG226" s="50">
        <v>0</v>
      </c>
      <c r="AH226" s="50">
        <v>0</v>
      </c>
      <c r="AI226" s="50">
        <v>0</v>
      </c>
      <c r="AJ226" s="50">
        <v>0</v>
      </c>
      <c r="AK226" s="50">
        <v>0</v>
      </c>
      <c r="AL226" s="50">
        <v>0</v>
      </c>
      <c r="AM226" s="50">
        <v>0</v>
      </c>
      <c r="AN226" s="50">
        <v>1</v>
      </c>
      <c r="AO226" s="50">
        <v>0</v>
      </c>
      <c r="AP226" s="50">
        <v>0</v>
      </c>
      <c r="AQ226" s="50">
        <v>0</v>
      </c>
      <c r="AR226" s="50">
        <v>0</v>
      </c>
      <c r="AS226" s="50">
        <v>0</v>
      </c>
      <c r="AT226" s="50">
        <v>0</v>
      </c>
      <c r="AU226" s="50">
        <v>0</v>
      </c>
      <c r="AV226" s="85">
        <v>5</v>
      </c>
      <c r="AW226" s="85">
        <v>5</v>
      </c>
      <c r="AX226" s="85">
        <v>1</v>
      </c>
      <c r="AY226" s="85">
        <v>21</v>
      </c>
      <c r="AZ226" s="85">
        <v>21</v>
      </c>
      <c r="BA226" s="85">
        <v>1</v>
      </c>
      <c r="BB226" s="86">
        <v>5</v>
      </c>
      <c r="BC226" s="86">
        <v>5</v>
      </c>
      <c r="BD226" s="86">
        <v>1</v>
      </c>
      <c r="BE226" s="87">
        <f t="shared" si="3"/>
        <v>1</v>
      </c>
      <c r="BF226" s="88">
        <v>1</v>
      </c>
      <c r="BG226" s="88">
        <v>0</v>
      </c>
      <c r="BH226" s="88">
        <v>0</v>
      </c>
      <c r="BI226" s="88">
        <v>0</v>
      </c>
      <c r="BJ226" s="88">
        <v>0</v>
      </c>
    </row>
    <row r="227" spans="1:62" ht="15">
      <c r="A227" s="81" t="s">
        <v>3219</v>
      </c>
      <c r="B227" s="50" t="s">
        <v>2536</v>
      </c>
      <c r="C227" s="82" t="s">
        <v>1740</v>
      </c>
      <c r="D227" s="83" t="s">
        <v>1003</v>
      </c>
      <c r="E227" s="84" t="s">
        <v>810</v>
      </c>
      <c r="F227" s="84">
        <v>55846</v>
      </c>
      <c r="G227" s="50">
        <v>273280</v>
      </c>
      <c r="H227" s="50" t="s">
        <v>1824</v>
      </c>
      <c r="I227" s="50">
        <v>427</v>
      </c>
      <c r="J227" s="50">
        <v>640</v>
      </c>
      <c r="K227" s="50">
        <v>2</v>
      </c>
      <c r="L227" s="50">
        <f t="shared" si="0"/>
        <v>1</v>
      </c>
      <c r="M227" s="50">
        <f t="shared" si="1"/>
        <v>0</v>
      </c>
      <c r="N227" s="50">
        <f t="shared" si="2"/>
        <v>0</v>
      </c>
      <c r="O227" s="50">
        <v>0</v>
      </c>
      <c r="P227" s="50">
        <v>0.66718750000000004</v>
      </c>
      <c r="Q227" s="50">
        <v>3277.1779999999999</v>
      </c>
      <c r="R227" s="50">
        <v>83.347639999999998</v>
      </c>
      <c r="S227" s="50">
        <v>0</v>
      </c>
      <c r="T227" s="50">
        <v>0</v>
      </c>
      <c r="U227" s="50">
        <v>0</v>
      </c>
      <c r="V227" s="50">
        <v>0</v>
      </c>
      <c r="W227" s="50">
        <v>0</v>
      </c>
      <c r="X227" s="50">
        <v>1</v>
      </c>
      <c r="Y227" s="50">
        <v>0</v>
      </c>
      <c r="Z227" s="50">
        <v>0</v>
      </c>
      <c r="AA227" s="50">
        <v>0</v>
      </c>
      <c r="AB227" s="50">
        <v>0</v>
      </c>
      <c r="AC227" s="50">
        <v>0</v>
      </c>
      <c r="AD227" s="50">
        <v>0</v>
      </c>
      <c r="AE227" s="50">
        <v>0</v>
      </c>
      <c r="AF227" s="50">
        <v>0</v>
      </c>
      <c r="AG227" s="50">
        <v>0</v>
      </c>
      <c r="AH227" s="50">
        <v>0</v>
      </c>
      <c r="AI227" s="50">
        <v>0</v>
      </c>
      <c r="AJ227" s="50">
        <v>0</v>
      </c>
      <c r="AK227" s="50">
        <v>0</v>
      </c>
      <c r="AL227" s="50">
        <v>0</v>
      </c>
      <c r="AM227" s="50">
        <v>0</v>
      </c>
      <c r="AN227" s="50">
        <v>1</v>
      </c>
      <c r="AO227" s="50">
        <v>0</v>
      </c>
      <c r="AP227" s="50">
        <v>0</v>
      </c>
      <c r="AQ227" s="50">
        <v>0</v>
      </c>
      <c r="AR227" s="50">
        <v>0</v>
      </c>
      <c r="AS227" s="50">
        <v>0</v>
      </c>
      <c r="AT227" s="50">
        <v>0</v>
      </c>
      <c r="AU227" s="50">
        <v>0</v>
      </c>
      <c r="AV227" s="85">
        <v>5</v>
      </c>
      <c r="AW227" s="85">
        <v>5</v>
      </c>
      <c r="AX227" s="85">
        <v>1</v>
      </c>
      <c r="AY227" s="85">
        <v>21</v>
      </c>
      <c r="AZ227" s="85">
        <v>21</v>
      </c>
      <c r="BA227" s="85">
        <v>1</v>
      </c>
      <c r="BB227" s="86">
        <v>5</v>
      </c>
      <c r="BC227" s="86">
        <v>5</v>
      </c>
      <c r="BD227" s="86">
        <v>1</v>
      </c>
      <c r="BE227" s="87">
        <f t="shared" si="3"/>
        <v>1</v>
      </c>
      <c r="BF227" s="88">
        <v>0</v>
      </c>
      <c r="BG227" s="88">
        <v>0</v>
      </c>
      <c r="BH227" s="88">
        <v>0</v>
      </c>
      <c r="BI227" s="88">
        <v>0</v>
      </c>
      <c r="BJ227" s="88">
        <v>0</v>
      </c>
    </row>
    <row r="228" spans="1:62" ht="15">
      <c r="A228" s="81" t="s">
        <v>3220</v>
      </c>
      <c r="B228" s="50" t="s">
        <v>2537</v>
      </c>
      <c r="C228" s="82" t="s">
        <v>1741</v>
      </c>
      <c r="D228" s="83" t="s">
        <v>1003</v>
      </c>
      <c r="E228" s="84" t="s">
        <v>810</v>
      </c>
      <c r="F228" s="84">
        <v>57763</v>
      </c>
      <c r="G228" s="50">
        <v>273280</v>
      </c>
      <c r="H228" s="50" t="s">
        <v>1824</v>
      </c>
      <c r="I228" s="50">
        <v>427</v>
      </c>
      <c r="J228" s="50">
        <v>640</v>
      </c>
      <c r="K228" s="50">
        <v>2</v>
      </c>
      <c r="L228" s="50">
        <f t="shared" si="0"/>
        <v>1</v>
      </c>
      <c r="M228" s="50">
        <f t="shared" si="1"/>
        <v>0</v>
      </c>
      <c r="N228" s="50">
        <f t="shared" si="2"/>
        <v>0</v>
      </c>
      <c r="O228" s="50">
        <v>0</v>
      </c>
      <c r="P228" s="50">
        <v>0.66718750000000004</v>
      </c>
      <c r="Q228" s="50">
        <v>2751.5450000000001</v>
      </c>
      <c r="R228" s="50">
        <v>85.577240000000003</v>
      </c>
      <c r="S228" s="50">
        <v>0</v>
      </c>
      <c r="T228" s="50">
        <v>0</v>
      </c>
      <c r="U228" s="50">
        <v>0</v>
      </c>
      <c r="V228" s="50">
        <v>0</v>
      </c>
      <c r="W228" s="50">
        <v>0</v>
      </c>
      <c r="X228" s="50">
        <v>1</v>
      </c>
      <c r="Y228" s="50">
        <v>0</v>
      </c>
      <c r="Z228" s="50">
        <v>0</v>
      </c>
      <c r="AA228" s="50">
        <v>0</v>
      </c>
      <c r="AB228" s="50">
        <v>0</v>
      </c>
      <c r="AC228" s="50">
        <v>0</v>
      </c>
      <c r="AD228" s="50">
        <v>0</v>
      </c>
      <c r="AE228" s="50">
        <v>0</v>
      </c>
      <c r="AF228" s="50">
        <v>0</v>
      </c>
      <c r="AG228" s="50">
        <v>0</v>
      </c>
      <c r="AH228" s="50">
        <v>0</v>
      </c>
      <c r="AI228" s="50">
        <v>0</v>
      </c>
      <c r="AJ228" s="50">
        <v>0</v>
      </c>
      <c r="AK228" s="50">
        <v>0</v>
      </c>
      <c r="AL228" s="50">
        <v>0</v>
      </c>
      <c r="AM228" s="50">
        <v>0</v>
      </c>
      <c r="AN228" s="50">
        <v>1</v>
      </c>
      <c r="AO228" s="50">
        <v>0</v>
      </c>
      <c r="AP228" s="50">
        <v>0</v>
      </c>
      <c r="AQ228" s="50">
        <v>0</v>
      </c>
      <c r="AR228" s="50">
        <v>0</v>
      </c>
      <c r="AS228" s="50">
        <v>0</v>
      </c>
      <c r="AT228" s="50">
        <v>0</v>
      </c>
      <c r="AU228" s="50">
        <v>0</v>
      </c>
      <c r="AV228" s="85">
        <v>5</v>
      </c>
      <c r="AW228" s="85">
        <v>5</v>
      </c>
      <c r="AX228" s="85">
        <v>1</v>
      </c>
      <c r="AY228" s="85">
        <v>21</v>
      </c>
      <c r="AZ228" s="85">
        <v>21</v>
      </c>
      <c r="BA228" s="85">
        <v>1</v>
      </c>
      <c r="BB228" s="86">
        <v>5</v>
      </c>
      <c r="BC228" s="86">
        <v>5</v>
      </c>
      <c r="BD228" s="86">
        <v>1</v>
      </c>
      <c r="BE228" s="87">
        <f t="shared" si="3"/>
        <v>1</v>
      </c>
      <c r="BF228" s="88">
        <v>0</v>
      </c>
      <c r="BG228" s="88">
        <v>0</v>
      </c>
      <c r="BH228" s="88">
        <v>0</v>
      </c>
      <c r="BI228" s="88">
        <v>0</v>
      </c>
      <c r="BJ228" s="88">
        <v>0</v>
      </c>
    </row>
    <row r="229" spans="1:62" ht="15">
      <c r="A229" s="81" t="s">
        <v>3221</v>
      </c>
      <c r="B229" s="50" t="s">
        <v>2538</v>
      </c>
      <c r="C229" s="82" t="s">
        <v>1742</v>
      </c>
      <c r="D229" s="83" t="s">
        <v>1003</v>
      </c>
      <c r="E229" s="84" t="s">
        <v>810</v>
      </c>
      <c r="F229" s="84">
        <v>55393</v>
      </c>
      <c r="G229" s="50">
        <v>273280</v>
      </c>
      <c r="H229" s="50" t="s">
        <v>1824</v>
      </c>
      <c r="I229" s="50">
        <v>427</v>
      </c>
      <c r="J229" s="50">
        <v>640</v>
      </c>
      <c r="K229" s="50">
        <v>2</v>
      </c>
      <c r="L229" s="50">
        <f t="shared" si="0"/>
        <v>1</v>
      </c>
      <c r="M229" s="50">
        <f t="shared" si="1"/>
        <v>0</v>
      </c>
      <c r="N229" s="50">
        <f t="shared" si="2"/>
        <v>0</v>
      </c>
      <c r="O229" s="50">
        <v>0</v>
      </c>
      <c r="P229" s="50">
        <v>0.66718750000000004</v>
      </c>
      <c r="Q229" s="50">
        <v>2747.1959999999999</v>
      </c>
      <c r="R229" s="50">
        <v>83.864140000000006</v>
      </c>
      <c r="S229" s="50">
        <v>0</v>
      </c>
      <c r="T229" s="50">
        <v>0</v>
      </c>
      <c r="U229" s="50">
        <v>0</v>
      </c>
      <c r="V229" s="50">
        <v>0</v>
      </c>
      <c r="W229" s="50">
        <v>0</v>
      </c>
      <c r="X229" s="50">
        <v>1</v>
      </c>
      <c r="Y229" s="50">
        <v>0</v>
      </c>
      <c r="Z229" s="50">
        <v>0</v>
      </c>
      <c r="AA229" s="50">
        <v>0</v>
      </c>
      <c r="AB229" s="50">
        <v>0</v>
      </c>
      <c r="AC229" s="50">
        <v>0</v>
      </c>
      <c r="AD229" s="50">
        <v>0</v>
      </c>
      <c r="AE229" s="50">
        <v>0</v>
      </c>
      <c r="AF229" s="50">
        <v>0</v>
      </c>
      <c r="AG229" s="50">
        <v>0</v>
      </c>
      <c r="AH229" s="50">
        <v>0</v>
      </c>
      <c r="AI229" s="50">
        <v>0</v>
      </c>
      <c r="AJ229" s="50">
        <v>0</v>
      </c>
      <c r="AK229" s="50">
        <v>0</v>
      </c>
      <c r="AL229" s="50">
        <v>0</v>
      </c>
      <c r="AM229" s="50">
        <v>0</v>
      </c>
      <c r="AN229" s="50">
        <v>1</v>
      </c>
      <c r="AO229" s="50">
        <v>0</v>
      </c>
      <c r="AP229" s="50">
        <v>0</v>
      </c>
      <c r="AQ229" s="50">
        <v>0</v>
      </c>
      <c r="AR229" s="50">
        <v>0</v>
      </c>
      <c r="AS229" s="50">
        <v>0</v>
      </c>
      <c r="AT229" s="50">
        <v>0</v>
      </c>
      <c r="AU229" s="50">
        <v>0</v>
      </c>
      <c r="AV229" s="85">
        <v>5</v>
      </c>
      <c r="AW229" s="85">
        <v>5</v>
      </c>
      <c r="AX229" s="85">
        <v>1</v>
      </c>
      <c r="AY229" s="85">
        <v>21</v>
      </c>
      <c r="AZ229" s="85">
        <v>21</v>
      </c>
      <c r="BA229" s="85">
        <v>1</v>
      </c>
      <c r="BB229" s="86">
        <v>5</v>
      </c>
      <c r="BC229" s="86">
        <v>5</v>
      </c>
      <c r="BD229" s="86">
        <v>1</v>
      </c>
      <c r="BE229" s="87">
        <f t="shared" si="3"/>
        <v>1</v>
      </c>
      <c r="BF229" s="88">
        <v>0</v>
      </c>
      <c r="BG229" s="88">
        <v>0</v>
      </c>
      <c r="BH229" s="88">
        <v>0</v>
      </c>
      <c r="BI229" s="88">
        <v>0</v>
      </c>
      <c r="BJ229" s="88">
        <v>0</v>
      </c>
    </row>
    <row r="230" spans="1:62" ht="15">
      <c r="A230" s="81" t="s">
        <v>3222</v>
      </c>
      <c r="B230" s="50" t="s">
        <v>2539</v>
      </c>
      <c r="C230" s="82" t="s">
        <v>1743</v>
      </c>
      <c r="D230" s="83" t="s">
        <v>1003</v>
      </c>
      <c r="E230" s="84" t="s">
        <v>810</v>
      </c>
      <c r="F230" s="84">
        <v>58290</v>
      </c>
      <c r="G230" s="50">
        <v>273280</v>
      </c>
      <c r="H230" s="50" t="s">
        <v>1824</v>
      </c>
      <c r="I230" s="50">
        <v>427</v>
      </c>
      <c r="J230" s="50">
        <v>640</v>
      </c>
      <c r="K230" s="50">
        <v>2</v>
      </c>
      <c r="L230" s="50">
        <f t="shared" si="0"/>
        <v>1</v>
      </c>
      <c r="M230" s="50">
        <f t="shared" si="1"/>
        <v>0</v>
      </c>
      <c r="N230" s="50">
        <f t="shared" si="2"/>
        <v>0</v>
      </c>
      <c r="O230" s="50">
        <v>0</v>
      </c>
      <c r="P230" s="50">
        <v>0.66718750000000004</v>
      </c>
      <c r="Q230" s="50">
        <v>2905.712</v>
      </c>
      <c r="R230" s="50">
        <v>82.187470000000005</v>
      </c>
      <c r="S230" s="50">
        <v>0</v>
      </c>
      <c r="T230" s="50">
        <v>0</v>
      </c>
      <c r="U230" s="50">
        <v>0</v>
      </c>
      <c r="V230" s="50">
        <v>0</v>
      </c>
      <c r="W230" s="50">
        <v>0</v>
      </c>
      <c r="X230" s="50">
        <v>1</v>
      </c>
      <c r="Y230" s="50">
        <v>0</v>
      </c>
      <c r="Z230" s="50">
        <v>0</v>
      </c>
      <c r="AA230" s="50">
        <v>0</v>
      </c>
      <c r="AB230" s="50">
        <v>0</v>
      </c>
      <c r="AC230" s="50">
        <v>0</v>
      </c>
      <c r="AD230" s="50">
        <v>0</v>
      </c>
      <c r="AE230" s="50">
        <v>0</v>
      </c>
      <c r="AF230" s="50">
        <v>0</v>
      </c>
      <c r="AG230" s="50">
        <v>0</v>
      </c>
      <c r="AH230" s="50">
        <v>0</v>
      </c>
      <c r="AI230" s="50">
        <v>0</v>
      </c>
      <c r="AJ230" s="50">
        <v>0</v>
      </c>
      <c r="AK230" s="50">
        <v>0</v>
      </c>
      <c r="AL230" s="50">
        <v>0</v>
      </c>
      <c r="AM230" s="50">
        <v>0</v>
      </c>
      <c r="AN230" s="50">
        <v>1</v>
      </c>
      <c r="AO230" s="50">
        <v>0</v>
      </c>
      <c r="AP230" s="50">
        <v>0</v>
      </c>
      <c r="AQ230" s="50">
        <v>0</v>
      </c>
      <c r="AR230" s="50">
        <v>0</v>
      </c>
      <c r="AS230" s="50">
        <v>0</v>
      </c>
      <c r="AT230" s="50">
        <v>0</v>
      </c>
      <c r="AU230" s="50">
        <v>0</v>
      </c>
      <c r="AV230" s="85">
        <v>5</v>
      </c>
      <c r="AW230" s="85">
        <v>5</v>
      </c>
      <c r="AX230" s="85">
        <v>1</v>
      </c>
      <c r="AY230" s="85">
        <v>21</v>
      </c>
      <c r="AZ230" s="85">
        <v>21</v>
      </c>
      <c r="BA230" s="85">
        <v>1</v>
      </c>
      <c r="BB230" s="86">
        <v>5</v>
      </c>
      <c r="BC230" s="86">
        <v>5</v>
      </c>
      <c r="BD230" s="86">
        <v>1</v>
      </c>
      <c r="BE230" s="87">
        <f t="shared" si="3"/>
        <v>1</v>
      </c>
      <c r="BF230" s="88">
        <v>0</v>
      </c>
      <c r="BG230" s="88">
        <v>0</v>
      </c>
      <c r="BH230" s="88">
        <v>0</v>
      </c>
      <c r="BI230" s="88">
        <v>0</v>
      </c>
      <c r="BJ230" s="88">
        <v>0</v>
      </c>
    </row>
    <row r="231" spans="1:62" ht="15">
      <c r="A231" s="81" t="s">
        <v>3223</v>
      </c>
      <c r="B231" s="50" t="s">
        <v>2554</v>
      </c>
      <c r="C231" s="82" t="s">
        <v>1744</v>
      </c>
      <c r="D231" s="83" t="s">
        <v>1003</v>
      </c>
      <c r="E231" s="84" t="s">
        <v>839</v>
      </c>
      <c r="F231" s="84">
        <v>64667</v>
      </c>
      <c r="G231" s="50">
        <v>273280</v>
      </c>
      <c r="H231" s="50" t="s">
        <v>1824</v>
      </c>
      <c r="I231" s="50">
        <v>427</v>
      </c>
      <c r="J231" s="50">
        <v>640</v>
      </c>
      <c r="K231" s="50">
        <v>2</v>
      </c>
      <c r="L231" s="50">
        <f t="shared" si="0"/>
        <v>1</v>
      </c>
      <c r="M231" s="50">
        <f t="shared" si="1"/>
        <v>0</v>
      </c>
      <c r="N231" s="50">
        <f t="shared" si="2"/>
        <v>0</v>
      </c>
      <c r="O231" s="50">
        <v>0</v>
      </c>
      <c r="P231" s="50">
        <v>0.66718750000000004</v>
      </c>
      <c r="Q231" s="50">
        <v>1976.021</v>
      </c>
      <c r="R231" s="50">
        <v>44.947879999999998</v>
      </c>
      <c r="S231" s="50">
        <v>0</v>
      </c>
      <c r="T231" s="50">
        <v>0</v>
      </c>
      <c r="U231" s="50">
        <v>0</v>
      </c>
      <c r="V231" s="50">
        <v>0</v>
      </c>
      <c r="W231" s="50">
        <v>0</v>
      </c>
      <c r="X231" s="50">
        <v>1</v>
      </c>
      <c r="Y231" s="50">
        <v>0</v>
      </c>
      <c r="Z231" s="50">
        <v>0</v>
      </c>
      <c r="AA231" s="50">
        <v>0</v>
      </c>
      <c r="AB231" s="50">
        <v>0</v>
      </c>
      <c r="AC231" s="50">
        <v>0</v>
      </c>
      <c r="AD231" s="50">
        <v>0</v>
      </c>
      <c r="AE231" s="50">
        <v>0</v>
      </c>
      <c r="AF231" s="50">
        <v>0</v>
      </c>
      <c r="AG231" s="50">
        <v>0</v>
      </c>
      <c r="AH231" s="50">
        <v>0</v>
      </c>
      <c r="AI231" s="50">
        <v>0</v>
      </c>
      <c r="AJ231" s="50">
        <v>0</v>
      </c>
      <c r="AK231" s="50">
        <v>0</v>
      </c>
      <c r="AL231" s="50">
        <v>0</v>
      </c>
      <c r="AM231" s="50">
        <v>0</v>
      </c>
      <c r="AN231" s="50">
        <v>0</v>
      </c>
      <c r="AO231" s="50">
        <v>1</v>
      </c>
      <c r="AP231" s="50">
        <v>0</v>
      </c>
      <c r="AQ231" s="50">
        <v>0</v>
      </c>
      <c r="AR231" s="50">
        <v>0</v>
      </c>
      <c r="AS231" s="50">
        <v>0</v>
      </c>
      <c r="AT231" s="50">
        <v>0</v>
      </c>
      <c r="AU231" s="50">
        <v>0</v>
      </c>
      <c r="AV231" s="85">
        <v>5</v>
      </c>
      <c r="AW231" s="85">
        <v>5</v>
      </c>
      <c r="AX231" s="85">
        <v>1</v>
      </c>
      <c r="AY231" s="85">
        <v>22</v>
      </c>
      <c r="AZ231" s="85">
        <v>18</v>
      </c>
      <c r="BA231" s="85">
        <v>0</v>
      </c>
      <c r="BB231" s="86">
        <v>5</v>
      </c>
      <c r="BC231" s="86">
        <v>5</v>
      </c>
      <c r="BD231" s="86">
        <v>1</v>
      </c>
      <c r="BE231" s="87">
        <f t="shared" si="3"/>
        <v>1</v>
      </c>
      <c r="BF231" s="88">
        <v>0</v>
      </c>
      <c r="BG231" s="88">
        <v>0</v>
      </c>
      <c r="BH231" s="88">
        <v>0</v>
      </c>
      <c r="BI231" s="88">
        <v>0</v>
      </c>
      <c r="BJ231" s="88">
        <v>0</v>
      </c>
    </row>
    <row r="232" spans="1:62" ht="15">
      <c r="A232" s="81" t="s">
        <v>3224</v>
      </c>
      <c r="B232" s="50" t="s">
        <v>2555</v>
      </c>
      <c r="C232" s="82" t="s">
        <v>1745</v>
      </c>
      <c r="D232" s="83" t="s">
        <v>1003</v>
      </c>
      <c r="E232" s="84" t="s">
        <v>839</v>
      </c>
      <c r="F232" s="84">
        <v>54550</v>
      </c>
      <c r="G232" s="50">
        <v>273280</v>
      </c>
      <c r="H232" s="50" t="s">
        <v>1824</v>
      </c>
      <c r="I232" s="50">
        <v>427</v>
      </c>
      <c r="J232" s="50">
        <v>640</v>
      </c>
      <c r="K232" s="50">
        <v>2</v>
      </c>
      <c r="L232" s="50">
        <f t="shared" si="0"/>
        <v>1</v>
      </c>
      <c r="M232" s="50">
        <f t="shared" si="1"/>
        <v>0</v>
      </c>
      <c r="N232" s="50">
        <f t="shared" si="2"/>
        <v>0</v>
      </c>
      <c r="O232" s="50">
        <v>0</v>
      </c>
      <c r="P232" s="50">
        <v>0.66718750000000004</v>
      </c>
      <c r="Q232" s="50">
        <v>1631.046</v>
      </c>
      <c r="R232" s="50">
        <v>41.636940000000003</v>
      </c>
      <c r="S232" s="50">
        <v>0</v>
      </c>
      <c r="T232" s="50">
        <v>0</v>
      </c>
      <c r="U232" s="50">
        <v>0</v>
      </c>
      <c r="V232" s="50">
        <v>0</v>
      </c>
      <c r="W232" s="50">
        <v>0</v>
      </c>
      <c r="X232" s="50">
        <v>1</v>
      </c>
      <c r="Y232" s="50">
        <v>0</v>
      </c>
      <c r="Z232" s="50">
        <v>0</v>
      </c>
      <c r="AA232" s="50">
        <v>0</v>
      </c>
      <c r="AB232" s="50">
        <v>0</v>
      </c>
      <c r="AC232" s="50">
        <v>0</v>
      </c>
      <c r="AD232" s="50">
        <v>0</v>
      </c>
      <c r="AE232" s="50">
        <v>0</v>
      </c>
      <c r="AF232" s="50">
        <v>0</v>
      </c>
      <c r="AG232" s="50">
        <v>0</v>
      </c>
      <c r="AH232" s="50">
        <v>0</v>
      </c>
      <c r="AI232" s="50">
        <v>0</v>
      </c>
      <c r="AJ232" s="50">
        <v>0</v>
      </c>
      <c r="AK232" s="50">
        <v>0</v>
      </c>
      <c r="AL232" s="50">
        <v>0</v>
      </c>
      <c r="AM232" s="50">
        <v>0</v>
      </c>
      <c r="AN232" s="50">
        <v>0</v>
      </c>
      <c r="AO232" s="50">
        <v>1</v>
      </c>
      <c r="AP232" s="50">
        <v>0</v>
      </c>
      <c r="AQ232" s="50">
        <v>0</v>
      </c>
      <c r="AR232" s="50">
        <v>0</v>
      </c>
      <c r="AS232" s="50">
        <v>0</v>
      </c>
      <c r="AT232" s="50">
        <v>0</v>
      </c>
      <c r="AU232" s="50">
        <v>0</v>
      </c>
      <c r="AV232" s="85">
        <v>5</v>
      </c>
      <c r="AW232" s="85">
        <v>5</v>
      </c>
      <c r="AX232" s="85">
        <v>1</v>
      </c>
      <c r="AY232" s="85">
        <v>22</v>
      </c>
      <c r="AZ232" s="85">
        <v>22</v>
      </c>
      <c r="BA232" s="85">
        <v>1</v>
      </c>
      <c r="BB232" s="86">
        <v>5</v>
      </c>
      <c r="BC232" s="86">
        <v>5</v>
      </c>
      <c r="BD232" s="86">
        <v>1</v>
      </c>
      <c r="BE232" s="87">
        <f t="shared" si="3"/>
        <v>1</v>
      </c>
      <c r="BF232" s="88">
        <v>0</v>
      </c>
      <c r="BG232" s="88">
        <v>0</v>
      </c>
      <c r="BH232" s="88">
        <v>0</v>
      </c>
      <c r="BI232" s="88">
        <v>0</v>
      </c>
      <c r="BJ232" s="88">
        <v>0</v>
      </c>
    </row>
    <row r="233" spans="1:62" ht="15">
      <c r="A233" s="81" t="s">
        <v>3225</v>
      </c>
      <c r="B233" s="50" t="s">
        <v>2562</v>
      </c>
      <c r="C233" s="82" t="s">
        <v>1746</v>
      </c>
      <c r="D233" s="83" t="s">
        <v>1003</v>
      </c>
      <c r="E233" s="84" t="s">
        <v>839</v>
      </c>
      <c r="F233" s="84">
        <v>55819</v>
      </c>
      <c r="G233" s="50">
        <v>273280</v>
      </c>
      <c r="H233" s="50" t="s">
        <v>1824</v>
      </c>
      <c r="I233" s="50">
        <v>427</v>
      </c>
      <c r="J233" s="50">
        <v>640</v>
      </c>
      <c r="K233" s="50">
        <v>2</v>
      </c>
      <c r="L233" s="50">
        <f t="shared" si="0"/>
        <v>1</v>
      </c>
      <c r="M233" s="50">
        <f t="shared" si="1"/>
        <v>0</v>
      </c>
      <c r="N233" s="50">
        <f t="shared" si="2"/>
        <v>0</v>
      </c>
      <c r="O233" s="50">
        <v>0</v>
      </c>
      <c r="P233" s="50">
        <v>0.66718750000000004</v>
      </c>
      <c r="Q233" s="50">
        <v>3664.39</v>
      </c>
      <c r="R233" s="50">
        <v>80.938010000000006</v>
      </c>
      <c r="S233" s="50">
        <v>0</v>
      </c>
      <c r="T233" s="50">
        <v>0</v>
      </c>
      <c r="U233" s="50">
        <v>0</v>
      </c>
      <c r="V233" s="50">
        <v>0</v>
      </c>
      <c r="W233" s="50">
        <v>0</v>
      </c>
      <c r="X233" s="50">
        <v>1</v>
      </c>
      <c r="Y233" s="50">
        <v>0</v>
      </c>
      <c r="Z233" s="50">
        <v>0</v>
      </c>
      <c r="AA233" s="50">
        <v>0</v>
      </c>
      <c r="AB233" s="50">
        <v>0</v>
      </c>
      <c r="AC233" s="50">
        <v>0</v>
      </c>
      <c r="AD233" s="50">
        <v>0</v>
      </c>
      <c r="AE233" s="50">
        <v>0</v>
      </c>
      <c r="AF233" s="50">
        <v>0</v>
      </c>
      <c r="AG233" s="50">
        <v>0</v>
      </c>
      <c r="AH233" s="50">
        <v>0</v>
      </c>
      <c r="AI233" s="50">
        <v>0</v>
      </c>
      <c r="AJ233" s="50">
        <v>0</v>
      </c>
      <c r="AK233" s="50">
        <v>0</v>
      </c>
      <c r="AL233" s="50">
        <v>0</v>
      </c>
      <c r="AM233" s="50">
        <v>0</v>
      </c>
      <c r="AN233" s="50">
        <v>0</v>
      </c>
      <c r="AO233" s="50">
        <v>1</v>
      </c>
      <c r="AP233" s="50">
        <v>0</v>
      </c>
      <c r="AQ233" s="50">
        <v>0</v>
      </c>
      <c r="AR233" s="50">
        <v>0</v>
      </c>
      <c r="AS233" s="50">
        <v>0</v>
      </c>
      <c r="AT233" s="50">
        <v>0</v>
      </c>
      <c r="AU233" s="50">
        <v>0</v>
      </c>
      <c r="AV233" s="85">
        <v>5</v>
      </c>
      <c r="AW233" s="85">
        <v>5</v>
      </c>
      <c r="AX233" s="85">
        <v>1</v>
      </c>
      <c r="AY233" s="85">
        <v>22</v>
      </c>
      <c r="AZ233" s="85">
        <v>22</v>
      </c>
      <c r="BA233" s="85">
        <v>1</v>
      </c>
      <c r="BB233" s="86">
        <v>5</v>
      </c>
      <c r="BC233" s="86">
        <v>5</v>
      </c>
      <c r="BD233" s="86">
        <v>1</v>
      </c>
      <c r="BE233" s="87">
        <f t="shared" si="3"/>
        <v>1</v>
      </c>
      <c r="BF233" s="88">
        <v>0</v>
      </c>
      <c r="BG233" s="88">
        <v>0</v>
      </c>
      <c r="BH233" s="88">
        <v>0</v>
      </c>
      <c r="BI233" s="88">
        <v>0</v>
      </c>
      <c r="BJ233" s="88">
        <v>0</v>
      </c>
    </row>
    <row r="234" spans="1:62" ht="15">
      <c r="A234" s="81" t="s">
        <v>3226</v>
      </c>
      <c r="B234" s="50" t="s">
        <v>2566</v>
      </c>
      <c r="C234" s="82" t="s">
        <v>1747</v>
      </c>
      <c r="D234" s="83" t="s">
        <v>1003</v>
      </c>
      <c r="E234" s="84" t="s">
        <v>839</v>
      </c>
      <c r="F234" s="84">
        <v>64667</v>
      </c>
      <c r="G234" s="50">
        <v>273280</v>
      </c>
      <c r="H234" s="50" t="s">
        <v>1824</v>
      </c>
      <c r="I234" s="50">
        <v>427</v>
      </c>
      <c r="J234" s="50">
        <v>640</v>
      </c>
      <c r="K234" s="50">
        <v>2</v>
      </c>
      <c r="L234" s="50">
        <f t="shared" si="0"/>
        <v>1</v>
      </c>
      <c r="M234" s="50">
        <f t="shared" si="1"/>
        <v>0</v>
      </c>
      <c r="N234" s="50">
        <f t="shared" si="2"/>
        <v>0</v>
      </c>
      <c r="O234" s="50">
        <v>0</v>
      </c>
      <c r="P234" s="50">
        <v>0.66718750000000004</v>
      </c>
      <c r="Q234" s="50">
        <v>1976.021</v>
      </c>
      <c r="R234" s="50">
        <v>44.947879999999998</v>
      </c>
      <c r="S234" s="50">
        <v>0</v>
      </c>
      <c r="T234" s="50">
        <v>0</v>
      </c>
      <c r="U234" s="50">
        <v>0</v>
      </c>
      <c r="V234" s="50">
        <v>0</v>
      </c>
      <c r="W234" s="50">
        <v>0</v>
      </c>
      <c r="X234" s="50">
        <v>1</v>
      </c>
      <c r="Y234" s="50">
        <v>0</v>
      </c>
      <c r="Z234" s="50">
        <v>0</v>
      </c>
      <c r="AA234" s="50">
        <v>0</v>
      </c>
      <c r="AB234" s="50">
        <v>0</v>
      </c>
      <c r="AC234" s="50">
        <v>0</v>
      </c>
      <c r="AD234" s="50">
        <v>0</v>
      </c>
      <c r="AE234" s="50">
        <v>0</v>
      </c>
      <c r="AF234" s="50">
        <v>0</v>
      </c>
      <c r="AG234" s="50">
        <v>0</v>
      </c>
      <c r="AH234" s="50">
        <v>0</v>
      </c>
      <c r="AI234" s="50">
        <v>0</v>
      </c>
      <c r="AJ234" s="50">
        <v>0</v>
      </c>
      <c r="AK234" s="50">
        <v>0</v>
      </c>
      <c r="AL234" s="50">
        <v>0</v>
      </c>
      <c r="AM234" s="50">
        <v>0</v>
      </c>
      <c r="AN234" s="50">
        <v>0</v>
      </c>
      <c r="AO234" s="50">
        <v>1</v>
      </c>
      <c r="AP234" s="50">
        <v>0</v>
      </c>
      <c r="AQ234" s="50">
        <v>0</v>
      </c>
      <c r="AR234" s="50">
        <v>0</v>
      </c>
      <c r="AS234" s="50">
        <v>0</v>
      </c>
      <c r="AT234" s="50">
        <v>0</v>
      </c>
      <c r="AU234" s="50">
        <v>0</v>
      </c>
      <c r="AV234" s="85">
        <v>5</v>
      </c>
      <c r="AW234" s="85">
        <v>5</v>
      </c>
      <c r="AX234" s="85">
        <v>1</v>
      </c>
      <c r="AY234" s="85">
        <v>22</v>
      </c>
      <c r="AZ234" s="85">
        <v>18</v>
      </c>
      <c r="BA234" s="85">
        <v>0</v>
      </c>
      <c r="BB234" s="86">
        <v>5</v>
      </c>
      <c r="BC234" s="86">
        <v>5</v>
      </c>
      <c r="BD234" s="86">
        <v>1</v>
      </c>
      <c r="BE234" s="87">
        <f t="shared" si="3"/>
        <v>1</v>
      </c>
      <c r="BF234" s="88">
        <v>0</v>
      </c>
      <c r="BG234" s="88">
        <v>0</v>
      </c>
      <c r="BH234" s="88">
        <v>0</v>
      </c>
      <c r="BI234" s="88">
        <v>0</v>
      </c>
      <c r="BJ234" s="88">
        <v>0</v>
      </c>
    </row>
    <row r="235" spans="1:62" ht="15">
      <c r="A235" s="81" t="s">
        <v>3227</v>
      </c>
      <c r="B235" s="50" t="s">
        <v>2575</v>
      </c>
      <c r="C235" s="82" t="s">
        <v>1748</v>
      </c>
      <c r="D235" s="83" t="s">
        <v>1003</v>
      </c>
      <c r="E235" s="84" t="s">
        <v>839</v>
      </c>
      <c r="F235" s="84">
        <v>65823</v>
      </c>
      <c r="G235" s="50">
        <v>273280</v>
      </c>
      <c r="H235" s="50" t="s">
        <v>1824</v>
      </c>
      <c r="I235" s="50">
        <v>427</v>
      </c>
      <c r="J235" s="50">
        <v>640</v>
      </c>
      <c r="K235" s="50">
        <v>2</v>
      </c>
      <c r="L235" s="50">
        <f t="shared" si="0"/>
        <v>1</v>
      </c>
      <c r="M235" s="50">
        <f t="shared" si="1"/>
        <v>0</v>
      </c>
      <c r="N235" s="50">
        <f t="shared" si="2"/>
        <v>0</v>
      </c>
      <c r="O235" s="50">
        <v>0</v>
      </c>
      <c r="P235" s="50">
        <v>0.66718750000000004</v>
      </c>
      <c r="Q235" s="50">
        <v>4552.0780000000004</v>
      </c>
      <c r="R235" s="50">
        <v>80.737620000000007</v>
      </c>
      <c r="S235" s="50">
        <v>0</v>
      </c>
      <c r="T235" s="50">
        <v>0</v>
      </c>
      <c r="U235" s="50">
        <v>0</v>
      </c>
      <c r="V235" s="50">
        <v>0</v>
      </c>
      <c r="W235" s="50">
        <v>0</v>
      </c>
      <c r="X235" s="50">
        <v>1</v>
      </c>
      <c r="Y235" s="50">
        <v>0</v>
      </c>
      <c r="Z235" s="50">
        <v>0</v>
      </c>
      <c r="AA235" s="50">
        <v>0</v>
      </c>
      <c r="AB235" s="50">
        <v>0</v>
      </c>
      <c r="AC235" s="50">
        <v>0</v>
      </c>
      <c r="AD235" s="50">
        <v>0</v>
      </c>
      <c r="AE235" s="50">
        <v>0</v>
      </c>
      <c r="AF235" s="50">
        <v>0</v>
      </c>
      <c r="AG235" s="50">
        <v>0</v>
      </c>
      <c r="AH235" s="50">
        <v>0</v>
      </c>
      <c r="AI235" s="50">
        <v>0</v>
      </c>
      <c r="AJ235" s="50">
        <v>0</v>
      </c>
      <c r="AK235" s="50">
        <v>0</v>
      </c>
      <c r="AL235" s="50">
        <v>0</v>
      </c>
      <c r="AM235" s="50">
        <v>0</v>
      </c>
      <c r="AN235" s="50">
        <v>0</v>
      </c>
      <c r="AO235" s="50">
        <v>1</v>
      </c>
      <c r="AP235" s="50">
        <v>0</v>
      </c>
      <c r="AQ235" s="50">
        <v>0</v>
      </c>
      <c r="AR235" s="50">
        <v>0</v>
      </c>
      <c r="AS235" s="50">
        <v>0</v>
      </c>
      <c r="AT235" s="50">
        <v>0</v>
      </c>
      <c r="AU235" s="50">
        <v>0</v>
      </c>
      <c r="AV235" s="85">
        <v>5</v>
      </c>
      <c r="AW235" s="85">
        <v>5</v>
      </c>
      <c r="AX235" s="85">
        <v>1</v>
      </c>
      <c r="AY235" s="85">
        <v>22</v>
      </c>
      <c r="AZ235" s="85">
        <v>22</v>
      </c>
      <c r="BA235" s="85">
        <v>1</v>
      </c>
      <c r="BB235" s="86">
        <v>5</v>
      </c>
      <c r="BC235" s="86">
        <v>5</v>
      </c>
      <c r="BD235" s="86">
        <v>1</v>
      </c>
      <c r="BE235" s="87">
        <f t="shared" si="3"/>
        <v>1</v>
      </c>
      <c r="BF235" s="88">
        <v>1</v>
      </c>
      <c r="BG235" s="88">
        <v>0</v>
      </c>
      <c r="BH235" s="88">
        <v>0</v>
      </c>
      <c r="BI235" s="88">
        <v>0</v>
      </c>
      <c r="BJ235" s="88">
        <v>0</v>
      </c>
    </row>
    <row r="236" spans="1:62" ht="15">
      <c r="A236" s="81" t="s">
        <v>3228</v>
      </c>
      <c r="B236" s="50" t="s">
        <v>2576</v>
      </c>
      <c r="C236" s="82" t="s">
        <v>1749</v>
      </c>
      <c r="D236" s="83" t="s">
        <v>1003</v>
      </c>
      <c r="E236" s="84" t="s">
        <v>839</v>
      </c>
      <c r="F236" s="84">
        <v>56400</v>
      </c>
      <c r="G236" s="50">
        <v>273280</v>
      </c>
      <c r="H236" s="50" t="s">
        <v>1824</v>
      </c>
      <c r="I236" s="50">
        <v>427</v>
      </c>
      <c r="J236" s="50">
        <v>640</v>
      </c>
      <c r="K236" s="50">
        <v>2</v>
      </c>
      <c r="L236" s="50">
        <f t="shared" si="0"/>
        <v>1</v>
      </c>
      <c r="M236" s="50">
        <f t="shared" si="1"/>
        <v>0</v>
      </c>
      <c r="N236" s="50">
        <f t="shared" si="2"/>
        <v>0</v>
      </c>
      <c r="O236" s="50">
        <v>0</v>
      </c>
      <c r="P236" s="50">
        <v>0.66718750000000004</v>
      </c>
      <c r="Q236" s="50">
        <v>3528.2440000000001</v>
      </c>
      <c r="R236" s="50">
        <v>70.482749999999996</v>
      </c>
      <c r="S236" s="50">
        <v>0</v>
      </c>
      <c r="T236" s="50">
        <v>0</v>
      </c>
      <c r="U236" s="50">
        <v>0</v>
      </c>
      <c r="V236" s="50">
        <v>0</v>
      </c>
      <c r="W236" s="50">
        <v>0</v>
      </c>
      <c r="X236" s="50">
        <v>1</v>
      </c>
      <c r="Y236" s="50">
        <v>0</v>
      </c>
      <c r="Z236" s="50">
        <v>0</v>
      </c>
      <c r="AA236" s="50">
        <v>0</v>
      </c>
      <c r="AB236" s="50">
        <v>0</v>
      </c>
      <c r="AC236" s="50">
        <v>0</v>
      </c>
      <c r="AD236" s="50">
        <v>0</v>
      </c>
      <c r="AE236" s="50">
        <v>0</v>
      </c>
      <c r="AF236" s="50">
        <v>0</v>
      </c>
      <c r="AG236" s="50">
        <v>0</v>
      </c>
      <c r="AH236" s="50">
        <v>0</v>
      </c>
      <c r="AI236" s="50">
        <v>0</v>
      </c>
      <c r="AJ236" s="50">
        <v>0</v>
      </c>
      <c r="AK236" s="50">
        <v>0</v>
      </c>
      <c r="AL236" s="50">
        <v>0</v>
      </c>
      <c r="AM236" s="50">
        <v>0</v>
      </c>
      <c r="AN236" s="50">
        <v>0</v>
      </c>
      <c r="AO236" s="50">
        <v>1</v>
      </c>
      <c r="AP236" s="50">
        <v>0</v>
      </c>
      <c r="AQ236" s="50">
        <v>0</v>
      </c>
      <c r="AR236" s="50">
        <v>0</v>
      </c>
      <c r="AS236" s="50">
        <v>0</v>
      </c>
      <c r="AT236" s="50">
        <v>0</v>
      </c>
      <c r="AU236" s="50">
        <v>0</v>
      </c>
      <c r="AV236" s="85">
        <v>5</v>
      </c>
      <c r="AW236" s="85">
        <v>5</v>
      </c>
      <c r="AX236" s="85">
        <v>1</v>
      </c>
      <c r="AY236" s="85">
        <v>22</v>
      </c>
      <c r="AZ236" s="85">
        <v>22</v>
      </c>
      <c r="BA236" s="85">
        <v>1</v>
      </c>
      <c r="BB236" s="86">
        <v>5</v>
      </c>
      <c r="BC236" s="86">
        <v>5</v>
      </c>
      <c r="BD236" s="86">
        <v>1</v>
      </c>
      <c r="BE236" s="87">
        <f t="shared" si="3"/>
        <v>1</v>
      </c>
      <c r="BF236" s="88">
        <v>0</v>
      </c>
      <c r="BG236" s="88">
        <v>0</v>
      </c>
      <c r="BH236" s="88">
        <v>0</v>
      </c>
      <c r="BI236" s="88">
        <v>0</v>
      </c>
      <c r="BJ236" s="88">
        <v>0</v>
      </c>
    </row>
    <row r="237" spans="1:62" ht="15">
      <c r="A237" s="81" t="s">
        <v>3229</v>
      </c>
      <c r="B237" s="50" t="s">
        <v>2577</v>
      </c>
      <c r="C237" s="82" t="s">
        <v>1750</v>
      </c>
      <c r="D237" s="83" t="s">
        <v>1003</v>
      </c>
      <c r="E237" s="84" t="s">
        <v>839</v>
      </c>
      <c r="F237" s="84">
        <v>55819</v>
      </c>
      <c r="G237" s="50">
        <v>273280</v>
      </c>
      <c r="H237" s="50" t="s">
        <v>1824</v>
      </c>
      <c r="I237" s="50">
        <v>427</v>
      </c>
      <c r="J237" s="50">
        <v>640</v>
      </c>
      <c r="K237" s="50">
        <v>2</v>
      </c>
      <c r="L237" s="50">
        <f t="shared" si="0"/>
        <v>1</v>
      </c>
      <c r="M237" s="50">
        <f t="shared" si="1"/>
        <v>0</v>
      </c>
      <c r="N237" s="50">
        <f t="shared" si="2"/>
        <v>0</v>
      </c>
      <c r="O237" s="50">
        <v>0</v>
      </c>
      <c r="P237" s="50">
        <v>0.66718750000000004</v>
      </c>
      <c r="Q237" s="50">
        <v>3664.39</v>
      </c>
      <c r="R237" s="50">
        <v>80.938010000000006</v>
      </c>
      <c r="S237" s="50">
        <v>0</v>
      </c>
      <c r="T237" s="50">
        <v>0</v>
      </c>
      <c r="U237" s="50">
        <v>0</v>
      </c>
      <c r="V237" s="50">
        <v>0</v>
      </c>
      <c r="W237" s="50">
        <v>0</v>
      </c>
      <c r="X237" s="50">
        <v>1</v>
      </c>
      <c r="Y237" s="50">
        <v>0</v>
      </c>
      <c r="Z237" s="50">
        <v>0</v>
      </c>
      <c r="AA237" s="50">
        <v>0</v>
      </c>
      <c r="AB237" s="50">
        <v>0</v>
      </c>
      <c r="AC237" s="50">
        <v>0</v>
      </c>
      <c r="AD237" s="50">
        <v>0</v>
      </c>
      <c r="AE237" s="50">
        <v>0</v>
      </c>
      <c r="AF237" s="50">
        <v>0</v>
      </c>
      <c r="AG237" s="50">
        <v>0</v>
      </c>
      <c r="AH237" s="50">
        <v>0</v>
      </c>
      <c r="AI237" s="50">
        <v>0</v>
      </c>
      <c r="AJ237" s="50">
        <v>0</v>
      </c>
      <c r="AK237" s="50">
        <v>0</v>
      </c>
      <c r="AL237" s="50">
        <v>0</v>
      </c>
      <c r="AM237" s="50">
        <v>0</v>
      </c>
      <c r="AN237" s="50">
        <v>0</v>
      </c>
      <c r="AO237" s="50">
        <v>1</v>
      </c>
      <c r="AP237" s="50">
        <v>0</v>
      </c>
      <c r="AQ237" s="50">
        <v>0</v>
      </c>
      <c r="AR237" s="50">
        <v>0</v>
      </c>
      <c r="AS237" s="50">
        <v>0</v>
      </c>
      <c r="AT237" s="50">
        <v>0</v>
      </c>
      <c r="AU237" s="50">
        <v>0</v>
      </c>
      <c r="AV237" s="85">
        <v>5</v>
      </c>
      <c r="AW237" s="85">
        <v>5</v>
      </c>
      <c r="AX237" s="85">
        <v>1</v>
      </c>
      <c r="AY237" s="85">
        <v>22</v>
      </c>
      <c r="AZ237" s="85">
        <v>22</v>
      </c>
      <c r="BA237" s="85">
        <v>1</v>
      </c>
      <c r="BB237" s="86">
        <v>5</v>
      </c>
      <c r="BC237" s="86">
        <v>5</v>
      </c>
      <c r="BD237" s="86">
        <v>1</v>
      </c>
      <c r="BE237" s="87">
        <f t="shared" si="3"/>
        <v>1</v>
      </c>
      <c r="BF237" s="88">
        <v>0</v>
      </c>
      <c r="BG237" s="88">
        <v>0</v>
      </c>
      <c r="BH237" s="88">
        <v>0</v>
      </c>
      <c r="BI237" s="88">
        <v>0</v>
      </c>
      <c r="BJ237" s="88">
        <v>0</v>
      </c>
    </row>
    <row r="238" spans="1:62" ht="15">
      <c r="A238" s="81" t="s">
        <v>3230</v>
      </c>
      <c r="B238" s="50" t="s">
        <v>2579</v>
      </c>
      <c r="C238" s="82" t="s">
        <v>1751</v>
      </c>
      <c r="D238" s="83" t="s">
        <v>1003</v>
      </c>
      <c r="E238" s="84" t="s">
        <v>839</v>
      </c>
      <c r="F238" s="84">
        <v>26110</v>
      </c>
      <c r="G238" s="50">
        <v>273280</v>
      </c>
      <c r="H238" s="50" t="s">
        <v>1824</v>
      </c>
      <c r="I238" s="50">
        <v>427</v>
      </c>
      <c r="J238" s="50">
        <v>640</v>
      </c>
      <c r="K238" s="50">
        <v>2</v>
      </c>
      <c r="L238" s="50">
        <f t="shared" si="0"/>
        <v>1</v>
      </c>
      <c r="M238" s="50">
        <f t="shared" si="1"/>
        <v>0</v>
      </c>
      <c r="N238" s="50">
        <f t="shared" si="2"/>
        <v>0</v>
      </c>
      <c r="O238" s="50">
        <v>0</v>
      </c>
      <c r="P238" s="50">
        <v>0.66718750000000004</v>
      </c>
      <c r="Q238" s="50">
        <v>1102.2170000000001</v>
      </c>
      <c r="R238" s="50">
        <v>83.955029999999994</v>
      </c>
      <c r="S238" s="50">
        <v>0</v>
      </c>
      <c r="T238" s="50">
        <v>0</v>
      </c>
      <c r="U238" s="50">
        <v>0</v>
      </c>
      <c r="V238" s="50">
        <v>0</v>
      </c>
      <c r="W238" s="50">
        <v>0</v>
      </c>
      <c r="X238" s="50">
        <v>1</v>
      </c>
      <c r="Y238" s="50">
        <v>0</v>
      </c>
      <c r="Z238" s="50">
        <v>0</v>
      </c>
      <c r="AA238" s="50">
        <v>0</v>
      </c>
      <c r="AB238" s="50">
        <v>0</v>
      </c>
      <c r="AC238" s="50">
        <v>0</v>
      </c>
      <c r="AD238" s="50">
        <v>0</v>
      </c>
      <c r="AE238" s="50">
        <v>0</v>
      </c>
      <c r="AF238" s="50">
        <v>0</v>
      </c>
      <c r="AG238" s="50">
        <v>0</v>
      </c>
      <c r="AH238" s="50">
        <v>0</v>
      </c>
      <c r="AI238" s="50">
        <v>0</v>
      </c>
      <c r="AJ238" s="50">
        <v>0</v>
      </c>
      <c r="AK238" s="50">
        <v>0</v>
      </c>
      <c r="AL238" s="50">
        <v>0</v>
      </c>
      <c r="AM238" s="50">
        <v>0</v>
      </c>
      <c r="AN238" s="50">
        <v>0</v>
      </c>
      <c r="AO238" s="50">
        <v>1</v>
      </c>
      <c r="AP238" s="50">
        <v>0</v>
      </c>
      <c r="AQ238" s="50">
        <v>0</v>
      </c>
      <c r="AR238" s="50">
        <v>0</v>
      </c>
      <c r="AS238" s="50">
        <v>0</v>
      </c>
      <c r="AT238" s="50">
        <v>0</v>
      </c>
      <c r="AU238" s="50">
        <v>0</v>
      </c>
      <c r="AV238" s="85">
        <v>5</v>
      </c>
      <c r="AW238" s="85">
        <v>5</v>
      </c>
      <c r="AX238" s="85">
        <v>1</v>
      </c>
      <c r="AY238" s="85">
        <v>22</v>
      </c>
      <c r="AZ238" s="85">
        <v>22</v>
      </c>
      <c r="BA238" s="85">
        <v>1</v>
      </c>
      <c r="BB238" s="86">
        <v>5</v>
      </c>
      <c r="BC238" s="86">
        <v>5</v>
      </c>
      <c r="BD238" s="86">
        <v>1</v>
      </c>
      <c r="BE238" s="87">
        <f t="shared" si="3"/>
        <v>1</v>
      </c>
      <c r="BF238" s="88">
        <v>0</v>
      </c>
      <c r="BG238" s="88">
        <v>0</v>
      </c>
      <c r="BH238" s="88">
        <v>0</v>
      </c>
      <c r="BI238" s="88">
        <v>0</v>
      </c>
      <c r="BJ238" s="88">
        <v>0</v>
      </c>
    </row>
    <row r="239" spans="1:62" ht="15" hidden="1">
      <c r="A239" s="81" t="s">
        <v>3231</v>
      </c>
      <c r="B239" s="50" t="s">
        <v>1822</v>
      </c>
      <c r="C239" s="82" t="s">
        <v>1823</v>
      </c>
      <c r="D239" s="83" t="s">
        <v>1023</v>
      </c>
      <c r="E239" s="84" t="s">
        <v>29</v>
      </c>
      <c r="F239" s="84">
        <v>74084</v>
      </c>
      <c r="G239" s="50">
        <v>255600</v>
      </c>
      <c r="H239" s="50" t="s">
        <v>1824</v>
      </c>
      <c r="I239" s="50">
        <v>426</v>
      </c>
      <c r="J239" s="50">
        <v>600</v>
      </c>
      <c r="K239" s="50">
        <v>2</v>
      </c>
      <c r="L239" s="50"/>
      <c r="M239" s="50"/>
      <c r="N239" s="50"/>
      <c r="O239" s="50">
        <v>0</v>
      </c>
      <c r="P239" s="50">
        <v>0.71</v>
      </c>
      <c r="Q239" s="50">
        <v>1599.126</v>
      </c>
      <c r="R239" s="50">
        <v>73.796599999999998</v>
      </c>
      <c r="S239" s="50">
        <v>1</v>
      </c>
      <c r="T239" s="50">
        <v>0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  <c r="Z239" s="50">
        <v>1</v>
      </c>
      <c r="AA239" s="50">
        <v>0</v>
      </c>
      <c r="AB239" s="50">
        <v>0</v>
      </c>
      <c r="AC239" s="50">
        <v>0</v>
      </c>
      <c r="AD239" s="50">
        <v>0</v>
      </c>
      <c r="AE239" s="50">
        <v>0</v>
      </c>
      <c r="AF239" s="50">
        <v>0</v>
      </c>
      <c r="AG239" s="50">
        <v>0</v>
      </c>
      <c r="AH239" s="50">
        <v>0</v>
      </c>
      <c r="AI239" s="50">
        <v>0</v>
      </c>
      <c r="AJ239" s="50">
        <v>0</v>
      </c>
      <c r="AK239" s="50">
        <v>0</v>
      </c>
      <c r="AL239" s="50">
        <v>0</v>
      </c>
      <c r="AM239" s="50">
        <v>0</v>
      </c>
      <c r="AN239" s="50">
        <v>0</v>
      </c>
      <c r="AO239" s="50">
        <v>0</v>
      </c>
      <c r="AP239" s="50">
        <v>0</v>
      </c>
      <c r="AQ239" s="50">
        <v>0</v>
      </c>
      <c r="AR239" s="50">
        <v>0</v>
      </c>
      <c r="AS239" s="50">
        <v>0</v>
      </c>
      <c r="AT239" s="50">
        <v>0</v>
      </c>
      <c r="AU239" s="50">
        <v>0</v>
      </c>
      <c r="BF239" s="81"/>
      <c r="BG239" s="81"/>
      <c r="BH239" s="81"/>
      <c r="BI239" s="81"/>
      <c r="BJ239" s="81"/>
    </row>
    <row r="240" spans="1:62" ht="15" hidden="1">
      <c r="A240" s="81" t="s">
        <v>3232</v>
      </c>
      <c r="B240" s="50" t="s">
        <v>1825</v>
      </c>
      <c r="C240" s="82" t="s">
        <v>1826</v>
      </c>
      <c r="D240" s="83" t="s">
        <v>1023</v>
      </c>
      <c r="E240" s="84" t="s">
        <v>29</v>
      </c>
      <c r="F240" s="84">
        <v>79494</v>
      </c>
      <c r="G240" s="50">
        <v>263400</v>
      </c>
      <c r="H240" s="50" t="s">
        <v>1824</v>
      </c>
      <c r="I240" s="50">
        <v>439</v>
      </c>
      <c r="J240" s="50">
        <v>600</v>
      </c>
      <c r="K240" s="50">
        <v>2</v>
      </c>
      <c r="L240" s="50"/>
      <c r="M240" s="50"/>
      <c r="N240" s="50"/>
      <c r="O240" s="50">
        <v>0</v>
      </c>
      <c r="P240" s="50">
        <v>0.73166666700000005</v>
      </c>
      <c r="Q240" s="50">
        <v>1357.1020000000001</v>
      </c>
      <c r="R240" s="50">
        <v>64.148430000000005</v>
      </c>
      <c r="S240" s="50">
        <v>1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  <c r="Z240" s="50">
        <v>1</v>
      </c>
      <c r="AA240" s="50">
        <v>0</v>
      </c>
      <c r="AB240" s="50">
        <v>0</v>
      </c>
      <c r="AC240" s="50">
        <v>0</v>
      </c>
      <c r="AD240" s="50">
        <v>0</v>
      </c>
      <c r="AE240" s="50">
        <v>0</v>
      </c>
      <c r="AF240" s="50">
        <v>0</v>
      </c>
      <c r="AG240" s="50">
        <v>0</v>
      </c>
      <c r="AH240" s="50">
        <v>0</v>
      </c>
      <c r="AI240" s="50">
        <v>0</v>
      </c>
      <c r="AJ240" s="50">
        <v>0</v>
      </c>
      <c r="AK240" s="50">
        <v>0</v>
      </c>
      <c r="AL240" s="50">
        <v>0</v>
      </c>
      <c r="AM240" s="50">
        <v>0</v>
      </c>
      <c r="AN240" s="50">
        <v>0</v>
      </c>
      <c r="AO240" s="50">
        <v>0</v>
      </c>
      <c r="AP240" s="50">
        <v>0</v>
      </c>
      <c r="AQ240" s="50">
        <v>0</v>
      </c>
      <c r="AR240" s="50">
        <v>0</v>
      </c>
      <c r="AS240" s="50">
        <v>0</v>
      </c>
      <c r="AT240" s="50">
        <v>0</v>
      </c>
      <c r="AU240" s="50">
        <v>0</v>
      </c>
      <c r="AV240" s="81"/>
      <c r="AW240" s="81"/>
      <c r="AX240" s="81"/>
      <c r="AY240" s="81"/>
      <c r="AZ240" s="81"/>
      <c r="BA240" s="81"/>
      <c r="BB240" s="81"/>
      <c r="BC240" s="81"/>
      <c r="BD240" s="81"/>
      <c r="BE240" s="81"/>
      <c r="BF240" s="81"/>
      <c r="BG240" s="81"/>
      <c r="BH240" s="81"/>
      <c r="BI240" s="81"/>
      <c r="BJ240" s="81"/>
    </row>
    <row r="241" spans="1:62" ht="15" hidden="1">
      <c r="A241" s="81" t="s">
        <v>3233</v>
      </c>
      <c r="B241" s="50" t="s">
        <v>1827</v>
      </c>
      <c r="C241" s="82" t="s">
        <v>1828</v>
      </c>
      <c r="D241" s="83" t="s">
        <v>1023</v>
      </c>
      <c r="E241" s="84" t="s">
        <v>29</v>
      </c>
      <c r="F241" s="84">
        <v>64965</v>
      </c>
      <c r="G241" s="50">
        <v>230400</v>
      </c>
      <c r="H241" s="50" t="s">
        <v>1824</v>
      </c>
      <c r="I241" s="50">
        <v>384</v>
      </c>
      <c r="J241" s="50">
        <v>600</v>
      </c>
      <c r="K241" s="50">
        <v>2</v>
      </c>
      <c r="L241" s="50"/>
      <c r="M241" s="50"/>
      <c r="N241" s="50"/>
      <c r="O241" s="50">
        <v>0</v>
      </c>
      <c r="P241" s="50">
        <v>0.64</v>
      </c>
      <c r="Q241" s="50">
        <v>1011.413</v>
      </c>
      <c r="R241" s="50">
        <v>76.110410000000002</v>
      </c>
      <c r="S241" s="50">
        <v>1</v>
      </c>
      <c r="T241" s="50">
        <v>0</v>
      </c>
      <c r="U241" s="50">
        <v>0</v>
      </c>
      <c r="V241" s="50">
        <v>0</v>
      </c>
      <c r="W241" s="50">
        <v>0</v>
      </c>
      <c r="X241" s="50">
        <v>0</v>
      </c>
      <c r="Y241" s="50">
        <v>0</v>
      </c>
      <c r="Z241" s="50">
        <v>1</v>
      </c>
      <c r="AA241" s="50">
        <v>0</v>
      </c>
      <c r="AB241" s="50">
        <v>0</v>
      </c>
      <c r="AC241" s="50">
        <v>0</v>
      </c>
      <c r="AD241" s="50">
        <v>0</v>
      </c>
      <c r="AE241" s="50">
        <v>0</v>
      </c>
      <c r="AF241" s="50">
        <v>0</v>
      </c>
      <c r="AG241" s="50">
        <v>0</v>
      </c>
      <c r="AH241" s="50">
        <v>0</v>
      </c>
      <c r="AI241" s="50">
        <v>0</v>
      </c>
      <c r="AJ241" s="50">
        <v>0</v>
      </c>
      <c r="AK241" s="50">
        <v>0</v>
      </c>
      <c r="AL241" s="50">
        <v>0</v>
      </c>
      <c r="AM241" s="50">
        <v>0</v>
      </c>
      <c r="AN241" s="50">
        <v>0</v>
      </c>
      <c r="AO241" s="50">
        <v>0</v>
      </c>
      <c r="AP241" s="50">
        <v>0</v>
      </c>
      <c r="AQ241" s="50">
        <v>0</v>
      </c>
      <c r="AR241" s="50">
        <v>0</v>
      </c>
      <c r="AS241" s="50">
        <v>0</v>
      </c>
      <c r="AT241" s="50">
        <v>0</v>
      </c>
      <c r="AU241" s="50">
        <v>0</v>
      </c>
      <c r="AV241" s="81"/>
      <c r="AW241" s="81"/>
      <c r="AX241" s="81"/>
      <c r="AY241" s="81"/>
      <c r="AZ241" s="81"/>
      <c r="BA241" s="81"/>
      <c r="BB241" s="81"/>
      <c r="BC241" s="81"/>
      <c r="BD241" s="81"/>
      <c r="BE241" s="81"/>
      <c r="BF241" s="81"/>
      <c r="BG241" s="81"/>
      <c r="BH241" s="81"/>
      <c r="BI241" s="81"/>
      <c r="BJ241" s="81"/>
    </row>
    <row r="242" spans="1:62" ht="15" hidden="1">
      <c r="A242" s="81" t="s">
        <v>3234</v>
      </c>
      <c r="B242" s="50" t="s">
        <v>1829</v>
      </c>
      <c r="C242" s="82" t="s">
        <v>1830</v>
      </c>
      <c r="D242" s="83" t="s">
        <v>1023</v>
      </c>
      <c r="E242" s="84" t="s">
        <v>29</v>
      </c>
      <c r="F242" s="84">
        <v>75851</v>
      </c>
      <c r="G242" s="50">
        <v>268200</v>
      </c>
      <c r="H242" s="50" t="s">
        <v>1824</v>
      </c>
      <c r="I242" s="50">
        <v>447</v>
      </c>
      <c r="J242" s="50">
        <v>600</v>
      </c>
      <c r="K242" s="50">
        <v>2</v>
      </c>
      <c r="L242" s="50"/>
      <c r="M242" s="50"/>
      <c r="N242" s="50"/>
      <c r="O242" s="50">
        <v>0</v>
      </c>
      <c r="P242" s="50">
        <v>0.745</v>
      </c>
      <c r="Q242" s="50">
        <v>1737.5630000000001</v>
      </c>
      <c r="R242" s="50">
        <v>96.282989999999998</v>
      </c>
      <c r="S242" s="50">
        <v>1</v>
      </c>
      <c r="T242" s="50">
        <v>0</v>
      </c>
      <c r="U242" s="50">
        <v>0</v>
      </c>
      <c r="V242" s="50">
        <v>0</v>
      </c>
      <c r="W242" s="50">
        <v>0</v>
      </c>
      <c r="X242" s="50">
        <v>0</v>
      </c>
      <c r="Y242" s="50">
        <v>0</v>
      </c>
      <c r="Z242" s="50">
        <v>1</v>
      </c>
      <c r="AA242" s="50">
        <v>0</v>
      </c>
      <c r="AB242" s="50">
        <v>0</v>
      </c>
      <c r="AC242" s="50">
        <v>0</v>
      </c>
      <c r="AD242" s="50">
        <v>0</v>
      </c>
      <c r="AE242" s="50">
        <v>0</v>
      </c>
      <c r="AF242" s="50">
        <v>0</v>
      </c>
      <c r="AG242" s="50">
        <v>0</v>
      </c>
      <c r="AH242" s="50">
        <v>0</v>
      </c>
      <c r="AI242" s="50">
        <v>0</v>
      </c>
      <c r="AJ242" s="50">
        <v>0</v>
      </c>
      <c r="AK242" s="50">
        <v>0</v>
      </c>
      <c r="AL242" s="50">
        <v>0</v>
      </c>
      <c r="AM242" s="50">
        <v>0</v>
      </c>
      <c r="AN242" s="50">
        <v>0</v>
      </c>
      <c r="AO242" s="50">
        <v>0</v>
      </c>
      <c r="AP242" s="50">
        <v>0</v>
      </c>
      <c r="AQ242" s="50">
        <v>0</v>
      </c>
      <c r="AR242" s="50">
        <v>0</v>
      </c>
      <c r="AS242" s="50">
        <v>0</v>
      </c>
      <c r="AT242" s="50">
        <v>0</v>
      </c>
      <c r="AU242" s="50">
        <v>0</v>
      </c>
      <c r="AV242" s="81"/>
      <c r="AW242" s="81"/>
      <c r="AX242" s="81"/>
      <c r="AY242" s="81"/>
      <c r="AZ242" s="81"/>
      <c r="BA242" s="81"/>
      <c r="BB242" s="81"/>
      <c r="BC242" s="81"/>
      <c r="BD242" s="81"/>
      <c r="BE242" s="81"/>
      <c r="BF242" s="81"/>
      <c r="BG242" s="81"/>
      <c r="BH242" s="81"/>
      <c r="BI242" s="81"/>
      <c r="BJ242" s="81"/>
    </row>
    <row r="243" spans="1:62" ht="15" hidden="1">
      <c r="A243" s="81" t="s">
        <v>3235</v>
      </c>
      <c r="B243" s="50" t="s">
        <v>1834</v>
      </c>
      <c r="C243" s="82" t="s">
        <v>1835</v>
      </c>
      <c r="D243" s="83" t="s">
        <v>1023</v>
      </c>
      <c r="E243" s="84" t="s">
        <v>29</v>
      </c>
      <c r="F243" s="84">
        <v>35310</v>
      </c>
      <c r="G243" s="50">
        <v>270000</v>
      </c>
      <c r="H243" s="50" t="s">
        <v>1824</v>
      </c>
      <c r="I243" s="50">
        <v>450</v>
      </c>
      <c r="J243" s="50">
        <v>600</v>
      </c>
      <c r="K243" s="50">
        <v>2</v>
      </c>
      <c r="L243" s="50"/>
      <c r="M243" s="50"/>
      <c r="N243" s="50"/>
      <c r="O243" s="50">
        <v>0</v>
      </c>
      <c r="P243" s="50">
        <v>0.75</v>
      </c>
      <c r="Q243" s="50">
        <v>498.84429999999998</v>
      </c>
      <c r="R243" s="50">
        <v>75.689490000000006</v>
      </c>
      <c r="S243" s="50">
        <v>1</v>
      </c>
      <c r="T243" s="50">
        <v>0</v>
      </c>
      <c r="U243" s="50">
        <v>0</v>
      </c>
      <c r="V243" s="50">
        <v>0</v>
      </c>
      <c r="W243" s="50">
        <v>0</v>
      </c>
      <c r="X243" s="50">
        <v>0</v>
      </c>
      <c r="Y243" s="50">
        <v>0</v>
      </c>
      <c r="Z243" s="50">
        <v>1</v>
      </c>
      <c r="AA243" s="50">
        <v>0</v>
      </c>
      <c r="AB243" s="50">
        <v>0</v>
      </c>
      <c r="AC243" s="50">
        <v>0</v>
      </c>
      <c r="AD243" s="50">
        <v>0</v>
      </c>
      <c r="AE243" s="50">
        <v>0</v>
      </c>
      <c r="AF243" s="50">
        <v>0</v>
      </c>
      <c r="AG243" s="50">
        <v>0</v>
      </c>
      <c r="AH243" s="50">
        <v>0</v>
      </c>
      <c r="AI243" s="50">
        <v>0</v>
      </c>
      <c r="AJ243" s="50">
        <v>0</v>
      </c>
      <c r="AK243" s="50">
        <v>0</v>
      </c>
      <c r="AL243" s="50">
        <v>0</v>
      </c>
      <c r="AM243" s="50">
        <v>0</v>
      </c>
      <c r="AN243" s="50">
        <v>0</v>
      </c>
      <c r="AO243" s="50">
        <v>0</v>
      </c>
      <c r="AP243" s="50">
        <v>0</v>
      </c>
      <c r="AQ243" s="50">
        <v>0</v>
      </c>
      <c r="AR243" s="50">
        <v>0</v>
      </c>
      <c r="AS243" s="50">
        <v>0</v>
      </c>
      <c r="AT243" s="50">
        <v>0</v>
      </c>
      <c r="AU243" s="50">
        <v>0</v>
      </c>
      <c r="AV243" s="81"/>
      <c r="AW243" s="81"/>
      <c r="AX243" s="81"/>
      <c r="AY243" s="81"/>
      <c r="AZ243" s="81"/>
      <c r="BA243" s="81"/>
      <c r="BB243" s="81"/>
      <c r="BC243" s="81"/>
      <c r="BD243" s="81"/>
      <c r="BE243" s="81"/>
      <c r="BF243" s="81"/>
      <c r="BG243" s="81"/>
      <c r="BH243" s="81"/>
      <c r="BI243" s="81"/>
      <c r="BJ243" s="81"/>
    </row>
    <row r="244" spans="1:62" ht="15" hidden="1">
      <c r="A244" s="81" t="s">
        <v>3236</v>
      </c>
      <c r="B244" s="50" t="s">
        <v>1836</v>
      </c>
      <c r="C244" s="82" t="s">
        <v>1837</v>
      </c>
      <c r="D244" s="83" t="s">
        <v>1023</v>
      </c>
      <c r="E244" s="84" t="s">
        <v>29</v>
      </c>
      <c r="F244" s="84">
        <v>58532</v>
      </c>
      <c r="G244" s="50">
        <v>235800</v>
      </c>
      <c r="H244" s="50" t="s">
        <v>1824</v>
      </c>
      <c r="I244" s="50">
        <v>393</v>
      </c>
      <c r="J244" s="50">
        <v>600</v>
      </c>
      <c r="K244" s="50">
        <v>2</v>
      </c>
      <c r="L244" s="50"/>
      <c r="M244" s="50"/>
      <c r="N244" s="50"/>
      <c r="O244" s="50">
        <v>0</v>
      </c>
      <c r="P244" s="50">
        <v>0.65500000000000003</v>
      </c>
      <c r="Q244" s="50">
        <v>677.9991</v>
      </c>
      <c r="R244" s="50">
        <v>78.795439999999999</v>
      </c>
      <c r="S244" s="50">
        <v>1</v>
      </c>
      <c r="T244" s="50">
        <v>0</v>
      </c>
      <c r="U244" s="50">
        <v>0</v>
      </c>
      <c r="V244" s="50">
        <v>0</v>
      </c>
      <c r="W244" s="50">
        <v>0</v>
      </c>
      <c r="X244" s="50">
        <v>0</v>
      </c>
      <c r="Y244" s="50">
        <v>0</v>
      </c>
      <c r="Z244" s="50">
        <v>1</v>
      </c>
      <c r="AA244" s="50">
        <v>0</v>
      </c>
      <c r="AB244" s="50">
        <v>0</v>
      </c>
      <c r="AC244" s="50">
        <v>0</v>
      </c>
      <c r="AD244" s="50">
        <v>0</v>
      </c>
      <c r="AE244" s="50">
        <v>0</v>
      </c>
      <c r="AF244" s="50">
        <v>0</v>
      </c>
      <c r="AG244" s="50">
        <v>0</v>
      </c>
      <c r="AH244" s="50">
        <v>0</v>
      </c>
      <c r="AI244" s="50">
        <v>0</v>
      </c>
      <c r="AJ244" s="50">
        <v>0</v>
      </c>
      <c r="AK244" s="50">
        <v>0</v>
      </c>
      <c r="AL244" s="50">
        <v>0</v>
      </c>
      <c r="AM244" s="50">
        <v>0</v>
      </c>
      <c r="AN244" s="50">
        <v>0</v>
      </c>
      <c r="AO244" s="50">
        <v>0</v>
      </c>
      <c r="AP244" s="50">
        <v>0</v>
      </c>
      <c r="AQ244" s="50">
        <v>0</v>
      </c>
      <c r="AR244" s="50">
        <v>0</v>
      </c>
      <c r="AS244" s="50">
        <v>0</v>
      </c>
      <c r="AT244" s="50">
        <v>0</v>
      </c>
      <c r="AU244" s="50">
        <v>0</v>
      </c>
      <c r="AV244" s="81"/>
      <c r="AW244" s="81"/>
      <c r="AX244" s="81"/>
      <c r="AY244" s="81"/>
      <c r="AZ244" s="81"/>
      <c r="BA244" s="81"/>
      <c r="BB244" s="81"/>
      <c r="BC244" s="81"/>
      <c r="BD244" s="81"/>
      <c r="BE244" s="81"/>
      <c r="BF244" s="81"/>
      <c r="BG244" s="81"/>
      <c r="BH244" s="81"/>
      <c r="BI244" s="81"/>
      <c r="BJ244" s="81"/>
    </row>
    <row r="245" spans="1:62" ht="15" hidden="1">
      <c r="A245" s="81" t="s">
        <v>3237</v>
      </c>
      <c r="B245" s="50" t="s">
        <v>1838</v>
      </c>
      <c r="C245" s="82" t="s">
        <v>1839</v>
      </c>
      <c r="D245" s="83" t="s">
        <v>1023</v>
      </c>
      <c r="E245" s="84" t="s">
        <v>29</v>
      </c>
      <c r="F245" s="84">
        <v>84660</v>
      </c>
      <c r="G245" s="50">
        <v>258300</v>
      </c>
      <c r="H245" s="50" t="s">
        <v>1824</v>
      </c>
      <c r="I245" s="50">
        <v>450</v>
      </c>
      <c r="J245" s="50">
        <v>574</v>
      </c>
      <c r="K245" s="50">
        <v>2</v>
      </c>
      <c r="L245" s="50"/>
      <c r="M245" s="50"/>
      <c r="N245" s="50"/>
      <c r="O245" s="50">
        <v>0</v>
      </c>
      <c r="P245" s="50">
        <v>0.78397212500000002</v>
      </c>
      <c r="Q245" s="50">
        <v>2009.402</v>
      </c>
      <c r="R245" s="50">
        <v>74.933340000000001</v>
      </c>
      <c r="S245" s="50">
        <v>1</v>
      </c>
      <c r="T245" s="50">
        <v>0</v>
      </c>
      <c r="U245" s="50">
        <v>0</v>
      </c>
      <c r="V245" s="50">
        <v>0</v>
      </c>
      <c r="W245" s="50">
        <v>0</v>
      </c>
      <c r="X245" s="50">
        <v>0</v>
      </c>
      <c r="Y245" s="50">
        <v>0</v>
      </c>
      <c r="Z245" s="50">
        <v>1</v>
      </c>
      <c r="AA245" s="50">
        <v>0</v>
      </c>
      <c r="AB245" s="50">
        <v>0</v>
      </c>
      <c r="AC245" s="50">
        <v>0</v>
      </c>
      <c r="AD245" s="50">
        <v>0</v>
      </c>
      <c r="AE245" s="50">
        <v>0</v>
      </c>
      <c r="AF245" s="50">
        <v>0</v>
      </c>
      <c r="AG245" s="50">
        <v>0</v>
      </c>
      <c r="AH245" s="50">
        <v>0</v>
      </c>
      <c r="AI245" s="50">
        <v>0</v>
      </c>
      <c r="AJ245" s="50">
        <v>0</v>
      </c>
      <c r="AK245" s="50">
        <v>0</v>
      </c>
      <c r="AL245" s="50">
        <v>0</v>
      </c>
      <c r="AM245" s="50">
        <v>0</v>
      </c>
      <c r="AN245" s="50">
        <v>0</v>
      </c>
      <c r="AO245" s="50">
        <v>0</v>
      </c>
      <c r="AP245" s="50">
        <v>0</v>
      </c>
      <c r="AQ245" s="50">
        <v>0</v>
      </c>
      <c r="AR245" s="50">
        <v>0</v>
      </c>
      <c r="AS245" s="50">
        <v>0</v>
      </c>
      <c r="AT245" s="50">
        <v>0</v>
      </c>
      <c r="AU245" s="50">
        <v>0</v>
      </c>
      <c r="AV245" s="81"/>
      <c r="AW245" s="81"/>
      <c r="AX245" s="81"/>
      <c r="AY245" s="81"/>
      <c r="AZ245" s="81"/>
      <c r="BA245" s="81"/>
      <c r="BB245" s="81"/>
      <c r="BC245" s="81"/>
      <c r="BD245" s="81"/>
      <c r="BE245" s="81"/>
      <c r="BF245" s="81"/>
      <c r="BG245" s="81"/>
      <c r="BH245" s="81"/>
      <c r="BI245" s="81"/>
      <c r="BJ245" s="81"/>
    </row>
    <row r="246" spans="1:62" ht="15" hidden="1">
      <c r="A246" s="81" t="s">
        <v>3238</v>
      </c>
      <c r="B246" s="50" t="s">
        <v>1840</v>
      </c>
      <c r="C246" s="82" t="s">
        <v>1841</v>
      </c>
      <c r="D246" s="83" t="s">
        <v>1023</v>
      </c>
      <c r="E246" s="84" t="s">
        <v>29</v>
      </c>
      <c r="F246" s="84">
        <v>83237</v>
      </c>
      <c r="G246" s="50">
        <v>262800</v>
      </c>
      <c r="H246" s="50" t="s">
        <v>1824</v>
      </c>
      <c r="I246" s="50">
        <v>438</v>
      </c>
      <c r="J246" s="50">
        <v>600</v>
      </c>
      <c r="K246" s="50">
        <v>2</v>
      </c>
      <c r="L246" s="50"/>
      <c r="M246" s="50"/>
      <c r="N246" s="50"/>
      <c r="O246" s="50">
        <v>0</v>
      </c>
      <c r="P246" s="50">
        <v>0.73</v>
      </c>
      <c r="Q246" s="50">
        <v>1771.2170000000001</v>
      </c>
      <c r="R246" s="50">
        <v>78.107619999999997</v>
      </c>
      <c r="S246" s="50">
        <v>1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  <c r="Z246" s="50">
        <v>1</v>
      </c>
      <c r="AA246" s="50">
        <v>0</v>
      </c>
      <c r="AB246" s="50">
        <v>0</v>
      </c>
      <c r="AC246" s="50">
        <v>0</v>
      </c>
      <c r="AD246" s="50">
        <v>0</v>
      </c>
      <c r="AE246" s="50">
        <v>0</v>
      </c>
      <c r="AF246" s="50">
        <v>0</v>
      </c>
      <c r="AG246" s="50">
        <v>0</v>
      </c>
      <c r="AH246" s="50">
        <v>0</v>
      </c>
      <c r="AI246" s="50">
        <v>0</v>
      </c>
      <c r="AJ246" s="50">
        <v>0</v>
      </c>
      <c r="AK246" s="50">
        <v>0</v>
      </c>
      <c r="AL246" s="50">
        <v>0</v>
      </c>
      <c r="AM246" s="50">
        <v>0</v>
      </c>
      <c r="AN246" s="50">
        <v>0</v>
      </c>
      <c r="AO246" s="50">
        <v>0</v>
      </c>
      <c r="AP246" s="50">
        <v>0</v>
      </c>
      <c r="AQ246" s="50">
        <v>0</v>
      </c>
      <c r="AR246" s="50">
        <v>0</v>
      </c>
      <c r="AS246" s="50">
        <v>0</v>
      </c>
      <c r="AT246" s="50">
        <v>0</v>
      </c>
      <c r="AU246" s="50">
        <v>0</v>
      </c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</row>
    <row r="247" spans="1:62" ht="15" hidden="1">
      <c r="A247" s="81" t="s">
        <v>3239</v>
      </c>
      <c r="B247" s="50" t="s">
        <v>1842</v>
      </c>
      <c r="C247" s="82" t="s">
        <v>1843</v>
      </c>
      <c r="D247" s="83" t="s">
        <v>1023</v>
      </c>
      <c r="E247" s="84" t="s">
        <v>29</v>
      </c>
      <c r="F247" s="84">
        <v>76283</v>
      </c>
      <c r="G247" s="50">
        <v>267000</v>
      </c>
      <c r="H247" s="50" t="s">
        <v>1824</v>
      </c>
      <c r="I247" s="50">
        <v>445</v>
      </c>
      <c r="J247" s="50">
        <v>600</v>
      </c>
      <c r="K247" s="50">
        <v>2</v>
      </c>
      <c r="L247" s="50"/>
      <c r="M247" s="50"/>
      <c r="N247" s="50"/>
      <c r="O247" s="50">
        <v>0</v>
      </c>
      <c r="P247" s="50">
        <v>0.74166666699999995</v>
      </c>
      <c r="Q247" s="50">
        <v>1678.096</v>
      </c>
      <c r="R247" s="50">
        <v>81.153940000000006</v>
      </c>
      <c r="S247" s="50">
        <v>1</v>
      </c>
      <c r="T247" s="50">
        <v>0</v>
      </c>
      <c r="U247" s="50">
        <v>0</v>
      </c>
      <c r="V247" s="50">
        <v>0</v>
      </c>
      <c r="W247" s="50">
        <v>0</v>
      </c>
      <c r="X247" s="50">
        <v>0</v>
      </c>
      <c r="Y247" s="50">
        <v>0</v>
      </c>
      <c r="Z247" s="50">
        <v>1</v>
      </c>
      <c r="AA247" s="50">
        <v>0</v>
      </c>
      <c r="AB247" s="50">
        <v>0</v>
      </c>
      <c r="AC247" s="50">
        <v>0</v>
      </c>
      <c r="AD247" s="50">
        <v>0</v>
      </c>
      <c r="AE247" s="50">
        <v>0</v>
      </c>
      <c r="AF247" s="50">
        <v>0</v>
      </c>
      <c r="AG247" s="50">
        <v>0</v>
      </c>
      <c r="AH247" s="50">
        <v>0</v>
      </c>
      <c r="AI247" s="50">
        <v>0</v>
      </c>
      <c r="AJ247" s="50">
        <v>0</v>
      </c>
      <c r="AK247" s="50">
        <v>0</v>
      </c>
      <c r="AL247" s="50">
        <v>0</v>
      </c>
      <c r="AM247" s="50">
        <v>0</v>
      </c>
      <c r="AN247" s="50">
        <v>0</v>
      </c>
      <c r="AO247" s="50">
        <v>0</v>
      </c>
      <c r="AP247" s="50">
        <v>0</v>
      </c>
      <c r="AQ247" s="50">
        <v>0</v>
      </c>
      <c r="AR247" s="50">
        <v>0</v>
      </c>
      <c r="AS247" s="50">
        <v>0</v>
      </c>
      <c r="AT247" s="50">
        <v>0</v>
      </c>
      <c r="AU247" s="50">
        <v>0</v>
      </c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</row>
    <row r="248" spans="1:62" ht="15" hidden="1">
      <c r="A248" s="81" t="s">
        <v>3240</v>
      </c>
      <c r="B248" s="50" t="s">
        <v>1844</v>
      </c>
      <c r="C248" s="82" t="s">
        <v>1845</v>
      </c>
      <c r="D248" s="83" t="s">
        <v>1023</v>
      </c>
      <c r="E248" s="84" t="s">
        <v>29</v>
      </c>
      <c r="F248" s="84">
        <v>66760</v>
      </c>
      <c r="G248" s="50">
        <v>259200</v>
      </c>
      <c r="H248" s="50" t="s">
        <v>1824</v>
      </c>
      <c r="I248" s="50">
        <v>432</v>
      </c>
      <c r="J248" s="50">
        <v>600</v>
      </c>
      <c r="K248" s="50">
        <v>2</v>
      </c>
      <c r="L248" s="50"/>
      <c r="M248" s="50"/>
      <c r="N248" s="50"/>
      <c r="O248" s="50">
        <v>0</v>
      </c>
      <c r="P248" s="50">
        <v>0.72</v>
      </c>
      <c r="Q248" s="50">
        <v>1071.2950000000001</v>
      </c>
      <c r="R248" s="50">
        <v>89.432490000000001</v>
      </c>
      <c r="S248" s="50">
        <v>1</v>
      </c>
      <c r="T248" s="50">
        <v>0</v>
      </c>
      <c r="U248" s="50">
        <v>0</v>
      </c>
      <c r="V248" s="50">
        <v>0</v>
      </c>
      <c r="W248" s="50">
        <v>0</v>
      </c>
      <c r="X248" s="50">
        <v>0</v>
      </c>
      <c r="Y248" s="50">
        <v>0</v>
      </c>
      <c r="Z248" s="50">
        <v>1</v>
      </c>
      <c r="AA248" s="50">
        <v>0</v>
      </c>
      <c r="AB248" s="50">
        <v>0</v>
      </c>
      <c r="AC248" s="50">
        <v>0</v>
      </c>
      <c r="AD248" s="50">
        <v>0</v>
      </c>
      <c r="AE248" s="50">
        <v>0</v>
      </c>
      <c r="AF248" s="50">
        <v>0</v>
      </c>
      <c r="AG248" s="50">
        <v>0</v>
      </c>
      <c r="AH248" s="50">
        <v>0</v>
      </c>
      <c r="AI248" s="50">
        <v>0</v>
      </c>
      <c r="AJ248" s="50">
        <v>0</v>
      </c>
      <c r="AK248" s="50">
        <v>0</v>
      </c>
      <c r="AL248" s="50">
        <v>0</v>
      </c>
      <c r="AM248" s="50">
        <v>0</v>
      </c>
      <c r="AN248" s="50">
        <v>0</v>
      </c>
      <c r="AO248" s="50">
        <v>0</v>
      </c>
      <c r="AP248" s="50">
        <v>0</v>
      </c>
      <c r="AQ248" s="50">
        <v>0</v>
      </c>
      <c r="AR248" s="50">
        <v>0</v>
      </c>
      <c r="AS248" s="50">
        <v>0</v>
      </c>
      <c r="AT248" s="50">
        <v>0</v>
      </c>
      <c r="AU248" s="50">
        <v>0</v>
      </c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</row>
    <row r="249" spans="1:62" ht="15" hidden="1">
      <c r="A249" s="81" t="s">
        <v>3241</v>
      </c>
      <c r="B249" s="50" t="s">
        <v>1846</v>
      </c>
      <c r="C249" s="82" t="s">
        <v>1847</v>
      </c>
      <c r="D249" s="83" t="s">
        <v>1023</v>
      </c>
      <c r="E249" s="84" t="s">
        <v>29</v>
      </c>
      <c r="F249" s="84">
        <v>83625</v>
      </c>
      <c r="G249" s="50">
        <v>241800</v>
      </c>
      <c r="H249" s="50" t="s">
        <v>1824</v>
      </c>
      <c r="I249" s="50">
        <v>403</v>
      </c>
      <c r="J249" s="50">
        <v>600</v>
      </c>
      <c r="K249" s="50">
        <v>2</v>
      </c>
      <c r="L249" s="50"/>
      <c r="M249" s="50"/>
      <c r="N249" s="50"/>
      <c r="O249" s="50">
        <v>0</v>
      </c>
      <c r="P249" s="50">
        <v>0.671666667</v>
      </c>
      <c r="Q249" s="50">
        <v>1540.7760000000001</v>
      </c>
      <c r="R249" s="50">
        <v>60.584319999999998</v>
      </c>
      <c r="S249" s="50">
        <v>1</v>
      </c>
      <c r="T249" s="50">
        <v>0</v>
      </c>
      <c r="U249" s="50">
        <v>0</v>
      </c>
      <c r="V249" s="50">
        <v>0</v>
      </c>
      <c r="W249" s="50">
        <v>0</v>
      </c>
      <c r="X249" s="50">
        <v>0</v>
      </c>
      <c r="Y249" s="50">
        <v>0</v>
      </c>
      <c r="Z249" s="50">
        <v>1</v>
      </c>
      <c r="AA249" s="50">
        <v>0</v>
      </c>
      <c r="AB249" s="50">
        <v>0</v>
      </c>
      <c r="AC249" s="50">
        <v>0</v>
      </c>
      <c r="AD249" s="50">
        <v>0</v>
      </c>
      <c r="AE249" s="50">
        <v>0</v>
      </c>
      <c r="AF249" s="50">
        <v>0</v>
      </c>
      <c r="AG249" s="50">
        <v>0</v>
      </c>
      <c r="AH249" s="50">
        <v>0</v>
      </c>
      <c r="AI249" s="50">
        <v>0</v>
      </c>
      <c r="AJ249" s="50">
        <v>0</v>
      </c>
      <c r="AK249" s="50">
        <v>0</v>
      </c>
      <c r="AL249" s="50">
        <v>0</v>
      </c>
      <c r="AM249" s="50">
        <v>0</v>
      </c>
      <c r="AN249" s="50">
        <v>0</v>
      </c>
      <c r="AO249" s="50">
        <v>0</v>
      </c>
      <c r="AP249" s="50">
        <v>0</v>
      </c>
      <c r="AQ249" s="50">
        <v>0</v>
      </c>
      <c r="AR249" s="50">
        <v>0</v>
      </c>
      <c r="AS249" s="50">
        <v>0</v>
      </c>
      <c r="AT249" s="50">
        <v>0</v>
      </c>
      <c r="AU249" s="50">
        <v>0</v>
      </c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</row>
    <row r="250" spans="1:62" ht="15" hidden="1">
      <c r="A250" s="81" t="s">
        <v>3242</v>
      </c>
      <c r="B250" s="50" t="s">
        <v>1848</v>
      </c>
      <c r="C250" s="82" t="s">
        <v>1849</v>
      </c>
      <c r="D250" s="83" t="s">
        <v>1023</v>
      </c>
      <c r="E250" s="84" t="s">
        <v>29</v>
      </c>
      <c r="F250" s="84">
        <v>73567</v>
      </c>
      <c r="G250" s="50">
        <v>264000</v>
      </c>
      <c r="H250" s="50" t="s">
        <v>1824</v>
      </c>
      <c r="I250" s="50">
        <v>440</v>
      </c>
      <c r="J250" s="50">
        <v>600</v>
      </c>
      <c r="K250" s="50">
        <v>2</v>
      </c>
      <c r="L250" s="50"/>
      <c r="M250" s="50"/>
      <c r="N250" s="50"/>
      <c r="O250" s="50">
        <v>0</v>
      </c>
      <c r="P250" s="50">
        <v>0.73333333300000003</v>
      </c>
      <c r="Q250" s="50">
        <v>1177.82</v>
      </c>
      <c r="R250" s="50">
        <v>92.32253</v>
      </c>
      <c r="S250" s="50">
        <v>1</v>
      </c>
      <c r="T250" s="50">
        <v>0</v>
      </c>
      <c r="U250" s="50">
        <v>0</v>
      </c>
      <c r="V250" s="50">
        <v>0</v>
      </c>
      <c r="W250" s="50">
        <v>0</v>
      </c>
      <c r="X250" s="50">
        <v>0</v>
      </c>
      <c r="Y250" s="50">
        <v>0</v>
      </c>
      <c r="Z250" s="50">
        <v>1</v>
      </c>
      <c r="AA250" s="50">
        <v>0</v>
      </c>
      <c r="AB250" s="50">
        <v>0</v>
      </c>
      <c r="AC250" s="50">
        <v>0</v>
      </c>
      <c r="AD250" s="50">
        <v>0</v>
      </c>
      <c r="AE250" s="50">
        <v>0</v>
      </c>
      <c r="AF250" s="50">
        <v>0</v>
      </c>
      <c r="AG250" s="50">
        <v>0</v>
      </c>
      <c r="AH250" s="50">
        <v>0</v>
      </c>
      <c r="AI250" s="50">
        <v>0</v>
      </c>
      <c r="AJ250" s="50">
        <v>0</v>
      </c>
      <c r="AK250" s="50">
        <v>0</v>
      </c>
      <c r="AL250" s="50">
        <v>0</v>
      </c>
      <c r="AM250" s="50">
        <v>0</v>
      </c>
      <c r="AN250" s="50">
        <v>0</v>
      </c>
      <c r="AO250" s="50">
        <v>0</v>
      </c>
      <c r="AP250" s="50">
        <v>0</v>
      </c>
      <c r="AQ250" s="50">
        <v>0</v>
      </c>
      <c r="AR250" s="50">
        <v>0</v>
      </c>
      <c r="AS250" s="50">
        <v>0</v>
      </c>
      <c r="AT250" s="50">
        <v>0</v>
      </c>
      <c r="AU250" s="50">
        <v>0</v>
      </c>
      <c r="AV250" s="81"/>
      <c r="AW250" s="81"/>
      <c r="AX250" s="81"/>
      <c r="AY250" s="81"/>
      <c r="AZ250" s="81"/>
      <c r="BA250" s="81"/>
      <c r="BB250" s="81"/>
      <c r="BC250" s="81"/>
      <c r="BD250" s="81"/>
      <c r="BE250" s="81"/>
      <c r="BF250" s="81"/>
      <c r="BG250" s="81"/>
      <c r="BH250" s="81"/>
      <c r="BI250" s="81"/>
      <c r="BJ250" s="81"/>
    </row>
    <row r="251" spans="1:62" ht="15" hidden="1">
      <c r="A251" s="81" t="s">
        <v>3243</v>
      </c>
      <c r="B251" s="50" t="s">
        <v>1854</v>
      </c>
      <c r="C251" s="82" t="s">
        <v>446</v>
      </c>
      <c r="D251" s="83" t="s">
        <v>1023</v>
      </c>
      <c r="E251" s="84" t="s">
        <v>447</v>
      </c>
      <c r="F251" s="84">
        <v>141679</v>
      </c>
      <c r="G251" s="50">
        <v>453600</v>
      </c>
      <c r="H251" s="50" t="s">
        <v>1824</v>
      </c>
      <c r="I251" s="50">
        <v>567</v>
      </c>
      <c r="J251" s="50">
        <v>800</v>
      </c>
      <c r="K251" s="50">
        <v>2</v>
      </c>
      <c r="L251" s="50"/>
      <c r="M251" s="50"/>
      <c r="N251" s="50"/>
      <c r="O251" s="50">
        <v>1</v>
      </c>
      <c r="P251" s="50">
        <v>0.70874999999999999</v>
      </c>
      <c r="Q251" s="50">
        <v>5259.5219999999999</v>
      </c>
      <c r="R251" s="50">
        <v>71.683350000000004</v>
      </c>
      <c r="S251" s="50">
        <v>1</v>
      </c>
      <c r="T251" s="50">
        <v>0</v>
      </c>
      <c r="U251" s="50">
        <v>0</v>
      </c>
      <c r="V251" s="50">
        <v>0</v>
      </c>
      <c r="W251" s="50">
        <v>0</v>
      </c>
      <c r="X251" s="50">
        <v>0</v>
      </c>
      <c r="Y251" s="50">
        <v>0</v>
      </c>
      <c r="Z251" s="50">
        <v>0</v>
      </c>
      <c r="AA251" s="50">
        <v>1</v>
      </c>
      <c r="AB251" s="50">
        <v>0</v>
      </c>
      <c r="AC251" s="50">
        <v>0</v>
      </c>
      <c r="AD251" s="50">
        <v>0</v>
      </c>
      <c r="AE251" s="50">
        <v>0</v>
      </c>
      <c r="AF251" s="50">
        <v>0</v>
      </c>
      <c r="AG251" s="50">
        <v>0</v>
      </c>
      <c r="AH251" s="50">
        <v>0</v>
      </c>
      <c r="AI251" s="50">
        <v>0</v>
      </c>
      <c r="AJ251" s="50">
        <v>0</v>
      </c>
      <c r="AK251" s="50">
        <v>0</v>
      </c>
      <c r="AL251" s="50">
        <v>0</v>
      </c>
      <c r="AM251" s="50">
        <v>0</v>
      </c>
      <c r="AN251" s="50">
        <v>0</v>
      </c>
      <c r="AO251" s="50">
        <v>0</v>
      </c>
      <c r="AP251" s="50">
        <v>0</v>
      </c>
      <c r="AQ251" s="50">
        <v>0</v>
      </c>
      <c r="AR251" s="50">
        <v>0</v>
      </c>
      <c r="AS251" s="50">
        <v>0</v>
      </c>
      <c r="AT251" s="50">
        <v>0</v>
      </c>
      <c r="AU251" s="50">
        <v>0</v>
      </c>
      <c r="AV251" s="81"/>
      <c r="AW251" s="81"/>
      <c r="AX251" s="81"/>
      <c r="AY251" s="81"/>
      <c r="AZ251" s="81"/>
      <c r="BA251" s="81"/>
      <c r="BB251" s="81"/>
      <c r="BC251" s="81"/>
      <c r="BD251" s="81"/>
      <c r="BE251" s="81"/>
      <c r="BF251" s="81"/>
      <c r="BG251" s="81"/>
      <c r="BH251" s="81"/>
      <c r="BI251" s="81"/>
      <c r="BJ251" s="81"/>
    </row>
    <row r="252" spans="1:62" ht="15" hidden="1">
      <c r="A252" s="81" t="s">
        <v>3244</v>
      </c>
      <c r="B252" s="50" t="s">
        <v>1855</v>
      </c>
      <c r="C252" s="82" t="s">
        <v>448</v>
      </c>
      <c r="D252" s="83" t="s">
        <v>1023</v>
      </c>
      <c r="E252" s="84" t="s">
        <v>447</v>
      </c>
      <c r="F252" s="84">
        <v>76818</v>
      </c>
      <c r="G252" s="50">
        <v>453600</v>
      </c>
      <c r="H252" s="50" t="s">
        <v>1824</v>
      </c>
      <c r="I252" s="50">
        <v>567</v>
      </c>
      <c r="J252" s="50">
        <v>800</v>
      </c>
      <c r="K252" s="50">
        <v>2</v>
      </c>
      <c r="L252" s="50"/>
      <c r="M252" s="50"/>
      <c r="N252" s="50"/>
      <c r="O252" s="50">
        <v>0</v>
      </c>
      <c r="P252" s="50">
        <v>0.70874999999999999</v>
      </c>
      <c r="Q252" s="50">
        <v>832.77880000000005</v>
      </c>
      <c r="R252" s="50">
        <v>72.855599999999995</v>
      </c>
      <c r="S252" s="50">
        <v>1</v>
      </c>
      <c r="T252" s="50">
        <v>0</v>
      </c>
      <c r="U252" s="50">
        <v>0</v>
      </c>
      <c r="V252" s="50">
        <v>0</v>
      </c>
      <c r="W252" s="50">
        <v>0</v>
      </c>
      <c r="X252" s="50">
        <v>0</v>
      </c>
      <c r="Y252" s="50">
        <v>0</v>
      </c>
      <c r="Z252" s="50">
        <v>0</v>
      </c>
      <c r="AA252" s="50">
        <v>1</v>
      </c>
      <c r="AB252" s="50">
        <v>0</v>
      </c>
      <c r="AC252" s="50">
        <v>0</v>
      </c>
      <c r="AD252" s="50">
        <v>0</v>
      </c>
      <c r="AE252" s="50">
        <v>0</v>
      </c>
      <c r="AF252" s="50">
        <v>0</v>
      </c>
      <c r="AG252" s="50">
        <v>0</v>
      </c>
      <c r="AH252" s="50">
        <v>0</v>
      </c>
      <c r="AI252" s="50">
        <v>0</v>
      </c>
      <c r="AJ252" s="50">
        <v>0</v>
      </c>
      <c r="AK252" s="50">
        <v>0</v>
      </c>
      <c r="AL252" s="50">
        <v>0</v>
      </c>
      <c r="AM252" s="50">
        <v>0</v>
      </c>
      <c r="AN252" s="50">
        <v>0</v>
      </c>
      <c r="AO252" s="50">
        <v>0</v>
      </c>
      <c r="AP252" s="50">
        <v>0</v>
      </c>
      <c r="AQ252" s="50">
        <v>0</v>
      </c>
      <c r="AR252" s="50">
        <v>0</v>
      </c>
      <c r="AS252" s="50">
        <v>0</v>
      </c>
      <c r="AT252" s="50">
        <v>0</v>
      </c>
      <c r="AU252" s="50">
        <v>0</v>
      </c>
      <c r="AV252" s="81"/>
      <c r="AW252" s="81"/>
      <c r="AX252" s="81"/>
      <c r="AY252" s="81"/>
      <c r="AZ252" s="81"/>
      <c r="BA252" s="81"/>
      <c r="BB252" s="81"/>
      <c r="BC252" s="81"/>
      <c r="BD252" s="81"/>
      <c r="BE252" s="81"/>
      <c r="BF252" s="81"/>
      <c r="BG252" s="81"/>
      <c r="BH252" s="81"/>
      <c r="BI252" s="81"/>
      <c r="BJ252" s="81"/>
    </row>
    <row r="253" spans="1:62" ht="15" hidden="1">
      <c r="A253" s="81" t="s">
        <v>3245</v>
      </c>
      <c r="B253" s="50" t="s">
        <v>1856</v>
      </c>
      <c r="C253" s="82" t="s">
        <v>449</v>
      </c>
      <c r="D253" s="83" t="s">
        <v>1023</v>
      </c>
      <c r="E253" s="84" t="s">
        <v>447</v>
      </c>
      <c r="F253" s="84">
        <v>80988</v>
      </c>
      <c r="G253" s="50">
        <v>428800</v>
      </c>
      <c r="H253" s="50" t="s">
        <v>1824</v>
      </c>
      <c r="I253" s="50">
        <v>536</v>
      </c>
      <c r="J253" s="50">
        <v>800</v>
      </c>
      <c r="K253" s="50">
        <v>2</v>
      </c>
      <c r="L253" s="50"/>
      <c r="M253" s="50"/>
      <c r="N253" s="50"/>
      <c r="O253" s="50">
        <v>0</v>
      </c>
      <c r="P253" s="50">
        <v>0.67</v>
      </c>
      <c r="Q253" s="50">
        <v>1888.318</v>
      </c>
      <c r="R253" s="50">
        <v>69.671369999999996</v>
      </c>
      <c r="S253" s="50">
        <v>1</v>
      </c>
      <c r="T253" s="50">
        <v>0</v>
      </c>
      <c r="U253" s="50">
        <v>0</v>
      </c>
      <c r="V253" s="50">
        <v>0</v>
      </c>
      <c r="W253" s="50">
        <v>0</v>
      </c>
      <c r="X253" s="50">
        <v>0</v>
      </c>
      <c r="Y253" s="50">
        <v>0</v>
      </c>
      <c r="Z253" s="50">
        <v>0</v>
      </c>
      <c r="AA253" s="50">
        <v>1</v>
      </c>
      <c r="AB253" s="50">
        <v>0</v>
      </c>
      <c r="AC253" s="50">
        <v>0</v>
      </c>
      <c r="AD253" s="50">
        <v>0</v>
      </c>
      <c r="AE253" s="50">
        <v>0</v>
      </c>
      <c r="AF253" s="50">
        <v>0</v>
      </c>
      <c r="AG253" s="50">
        <v>0</v>
      </c>
      <c r="AH253" s="50">
        <v>0</v>
      </c>
      <c r="AI253" s="50">
        <v>0</v>
      </c>
      <c r="AJ253" s="50">
        <v>0</v>
      </c>
      <c r="AK253" s="50">
        <v>0</v>
      </c>
      <c r="AL253" s="50">
        <v>0</v>
      </c>
      <c r="AM253" s="50">
        <v>0</v>
      </c>
      <c r="AN253" s="50">
        <v>0</v>
      </c>
      <c r="AO253" s="50">
        <v>0</v>
      </c>
      <c r="AP253" s="50">
        <v>0</v>
      </c>
      <c r="AQ253" s="50">
        <v>0</v>
      </c>
      <c r="AR253" s="50">
        <v>0</v>
      </c>
      <c r="AS253" s="50">
        <v>0</v>
      </c>
      <c r="AT253" s="50">
        <v>0</v>
      </c>
      <c r="AU253" s="50">
        <v>0</v>
      </c>
      <c r="AV253" s="81"/>
      <c r="AW253" s="81"/>
      <c r="AX253" s="81"/>
      <c r="AY253" s="81"/>
      <c r="AZ253" s="81"/>
      <c r="BA253" s="81"/>
      <c r="BB253" s="81"/>
      <c r="BC253" s="81"/>
      <c r="BD253" s="81"/>
      <c r="BE253" s="81"/>
      <c r="BF253" s="81"/>
      <c r="BG253" s="81"/>
      <c r="BH253" s="81"/>
      <c r="BI253" s="81"/>
      <c r="BJ253" s="81"/>
    </row>
    <row r="254" spans="1:62" ht="15" hidden="1">
      <c r="A254" s="81" t="s">
        <v>3246</v>
      </c>
      <c r="B254" s="50" t="s">
        <v>1857</v>
      </c>
      <c r="C254" s="82" t="s">
        <v>450</v>
      </c>
      <c r="D254" s="83" t="s">
        <v>1023</v>
      </c>
      <c r="E254" s="84" t="s">
        <v>447</v>
      </c>
      <c r="F254" s="84">
        <v>63886</v>
      </c>
      <c r="G254" s="50">
        <v>459200</v>
      </c>
      <c r="H254" s="50" t="s">
        <v>1824</v>
      </c>
      <c r="I254" s="50">
        <v>574</v>
      </c>
      <c r="J254" s="50">
        <v>800</v>
      </c>
      <c r="K254" s="50">
        <v>2</v>
      </c>
      <c r="L254" s="50"/>
      <c r="M254" s="50"/>
      <c r="N254" s="50"/>
      <c r="O254" s="50">
        <v>0</v>
      </c>
      <c r="P254" s="50">
        <v>0.71750000000000003</v>
      </c>
      <c r="Q254" s="50">
        <v>1452.067</v>
      </c>
      <c r="R254" s="50">
        <v>84.133049999999997</v>
      </c>
      <c r="S254" s="50">
        <v>1</v>
      </c>
      <c r="T254" s="50">
        <v>0</v>
      </c>
      <c r="U254" s="50">
        <v>0</v>
      </c>
      <c r="V254" s="50">
        <v>0</v>
      </c>
      <c r="W254" s="50">
        <v>0</v>
      </c>
      <c r="X254" s="50">
        <v>0</v>
      </c>
      <c r="Y254" s="50">
        <v>0</v>
      </c>
      <c r="Z254" s="50">
        <v>0</v>
      </c>
      <c r="AA254" s="50">
        <v>1</v>
      </c>
      <c r="AB254" s="50">
        <v>0</v>
      </c>
      <c r="AC254" s="50">
        <v>0</v>
      </c>
      <c r="AD254" s="50">
        <v>0</v>
      </c>
      <c r="AE254" s="50">
        <v>0</v>
      </c>
      <c r="AF254" s="50">
        <v>0</v>
      </c>
      <c r="AG254" s="50">
        <v>0</v>
      </c>
      <c r="AH254" s="50">
        <v>0</v>
      </c>
      <c r="AI254" s="50">
        <v>0</v>
      </c>
      <c r="AJ254" s="50">
        <v>0</v>
      </c>
      <c r="AK254" s="50">
        <v>0</v>
      </c>
      <c r="AL254" s="50">
        <v>0</v>
      </c>
      <c r="AM254" s="50">
        <v>0</v>
      </c>
      <c r="AN254" s="50">
        <v>0</v>
      </c>
      <c r="AO254" s="50">
        <v>0</v>
      </c>
      <c r="AP254" s="50">
        <v>0</v>
      </c>
      <c r="AQ254" s="50">
        <v>0</v>
      </c>
      <c r="AR254" s="50">
        <v>0</v>
      </c>
      <c r="AS254" s="50">
        <v>0</v>
      </c>
      <c r="AT254" s="50">
        <v>0</v>
      </c>
      <c r="AU254" s="50">
        <v>0</v>
      </c>
      <c r="AV254" s="81"/>
      <c r="AW254" s="81"/>
      <c r="AX254" s="81"/>
      <c r="AY254" s="81"/>
      <c r="AZ254" s="81"/>
      <c r="BA254" s="81"/>
      <c r="BB254" s="81"/>
      <c r="BC254" s="81"/>
      <c r="BD254" s="81"/>
      <c r="BE254" s="81"/>
      <c r="BF254" s="81"/>
      <c r="BG254" s="81"/>
      <c r="BH254" s="81"/>
      <c r="BI254" s="81"/>
      <c r="BJ254" s="81"/>
    </row>
    <row r="255" spans="1:62" ht="15" hidden="1">
      <c r="A255" s="81" t="s">
        <v>3247</v>
      </c>
      <c r="B255" s="50" t="s">
        <v>1858</v>
      </c>
      <c r="C255" s="82" t="s">
        <v>451</v>
      </c>
      <c r="D255" s="83" t="s">
        <v>1023</v>
      </c>
      <c r="E255" s="84" t="s">
        <v>447</v>
      </c>
      <c r="F255" s="84">
        <v>57239</v>
      </c>
      <c r="G255" s="50">
        <v>438400</v>
      </c>
      <c r="H255" s="50" t="s">
        <v>1824</v>
      </c>
      <c r="I255" s="50">
        <v>548</v>
      </c>
      <c r="J255" s="50">
        <v>800</v>
      </c>
      <c r="K255" s="50">
        <v>2</v>
      </c>
      <c r="L255" s="50"/>
      <c r="M255" s="50"/>
      <c r="N255" s="50"/>
      <c r="O255" s="50">
        <v>0</v>
      </c>
      <c r="P255" s="50">
        <v>0.68500000000000005</v>
      </c>
      <c r="Q255" s="50">
        <v>770.51829999999995</v>
      </c>
      <c r="R255" s="50">
        <v>63.891269999999999</v>
      </c>
      <c r="S255" s="50">
        <v>1</v>
      </c>
      <c r="T255" s="50">
        <v>0</v>
      </c>
      <c r="U255" s="50">
        <v>0</v>
      </c>
      <c r="V255" s="50">
        <v>0</v>
      </c>
      <c r="W255" s="50">
        <v>0</v>
      </c>
      <c r="X255" s="50">
        <v>0</v>
      </c>
      <c r="Y255" s="50">
        <v>0</v>
      </c>
      <c r="Z255" s="50">
        <v>0</v>
      </c>
      <c r="AA255" s="50">
        <v>1</v>
      </c>
      <c r="AB255" s="50">
        <v>0</v>
      </c>
      <c r="AC255" s="50">
        <v>0</v>
      </c>
      <c r="AD255" s="50">
        <v>0</v>
      </c>
      <c r="AE255" s="50">
        <v>0</v>
      </c>
      <c r="AF255" s="50">
        <v>0</v>
      </c>
      <c r="AG255" s="50">
        <v>0</v>
      </c>
      <c r="AH255" s="50">
        <v>0</v>
      </c>
      <c r="AI255" s="50">
        <v>0</v>
      </c>
      <c r="AJ255" s="50">
        <v>0</v>
      </c>
      <c r="AK255" s="50">
        <v>0</v>
      </c>
      <c r="AL255" s="50">
        <v>0</v>
      </c>
      <c r="AM255" s="50">
        <v>0</v>
      </c>
      <c r="AN255" s="50">
        <v>0</v>
      </c>
      <c r="AO255" s="50">
        <v>0</v>
      </c>
      <c r="AP255" s="50">
        <v>0</v>
      </c>
      <c r="AQ255" s="50">
        <v>0</v>
      </c>
      <c r="AR255" s="50">
        <v>0</v>
      </c>
      <c r="AS255" s="50">
        <v>0</v>
      </c>
      <c r="AT255" s="50">
        <v>0</v>
      </c>
      <c r="AU255" s="50">
        <v>0</v>
      </c>
      <c r="AV255" s="81"/>
      <c r="AW255" s="81"/>
      <c r="AX255" s="81"/>
      <c r="AY255" s="81"/>
      <c r="AZ255" s="81"/>
      <c r="BA255" s="81"/>
      <c r="BB255" s="81"/>
      <c r="BC255" s="81"/>
      <c r="BD255" s="81"/>
      <c r="BE255" s="81"/>
      <c r="BF255" s="81"/>
      <c r="BG255" s="81"/>
      <c r="BH255" s="81"/>
      <c r="BI255" s="81"/>
      <c r="BJ255" s="81"/>
    </row>
    <row r="256" spans="1:62" ht="15" hidden="1">
      <c r="A256" s="81" t="s">
        <v>3248</v>
      </c>
      <c r="B256" s="50" t="s">
        <v>1859</v>
      </c>
      <c r="C256" s="82" t="s">
        <v>452</v>
      </c>
      <c r="D256" s="83" t="s">
        <v>1023</v>
      </c>
      <c r="E256" s="84" t="s">
        <v>447</v>
      </c>
      <c r="F256" s="84">
        <v>39756</v>
      </c>
      <c r="G256" s="50">
        <v>426400</v>
      </c>
      <c r="H256" s="50" t="s">
        <v>1824</v>
      </c>
      <c r="I256" s="50">
        <v>533</v>
      </c>
      <c r="J256" s="50">
        <v>800</v>
      </c>
      <c r="K256" s="50">
        <v>2</v>
      </c>
      <c r="L256" s="50"/>
      <c r="M256" s="50"/>
      <c r="N256" s="50"/>
      <c r="O256" s="50">
        <v>0</v>
      </c>
      <c r="P256" s="50">
        <v>0.66625000000000001</v>
      </c>
      <c r="Q256" s="50">
        <v>662.05269999999996</v>
      </c>
      <c r="R256" s="50">
        <v>67.017910000000001</v>
      </c>
      <c r="S256" s="50">
        <v>1</v>
      </c>
      <c r="T256" s="50">
        <v>0</v>
      </c>
      <c r="U256" s="50">
        <v>0</v>
      </c>
      <c r="V256" s="50">
        <v>0</v>
      </c>
      <c r="W256" s="50">
        <v>0</v>
      </c>
      <c r="X256" s="50">
        <v>0</v>
      </c>
      <c r="Y256" s="50">
        <v>0</v>
      </c>
      <c r="Z256" s="50">
        <v>0</v>
      </c>
      <c r="AA256" s="50">
        <v>1</v>
      </c>
      <c r="AB256" s="50">
        <v>0</v>
      </c>
      <c r="AC256" s="50">
        <v>0</v>
      </c>
      <c r="AD256" s="50">
        <v>0</v>
      </c>
      <c r="AE256" s="50">
        <v>0</v>
      </c>
      <c r="AF256" s="50">
        <v>0</v>
      </c>
      <c r="AG256" s="50">
        <v>0</v>
      </c>
      <c r="AH256" s="50">
        <v>0</v>
      </c>
      <c r="AI256" s="50">
        <v>0</v>
      </c>
      <c r="AJ256" s="50">
        <v>0</v>
      </c>
      <c r="AK256" s="50">
        <v>0</v>
      </c>
      <c r="AL256" s="50">
        <v>0</v>
      </c>
      <c r="AM256" s="50">
        <v>0</v>
      </c>
      <c r="AN256" s="50">
        <v>0</v>
      </c>
      <c r="AO256" s="50">
        <v>0</v>
      </c>
      <c r="AP256" s="50">
        <v>0</v>
      </c>
      <c r="AQ256" s="50">
        <v>0</v>
      </c>
      <c r="AR256" s="50">
        <v>0</v>
      </c>
      <c r="AS256" s="50">
        <v>0</v>
      </c>
      <c r="AT256" s="50">
        <v>0</v>
      </c>
      <c r="AU256" s="50">
        <v>0</v>
      </c>
      <c r="AV256" s="81"/>
      <c r="AW256" s="81"/>
      <c r="AX256" s="81"/>
      <c r="AY256" s="81"/>
      <c r="AZ256" s="81"/>
      <c r="BA256" s="81"/>
      <c r="BB256" s="81"/>
      <c r="BC256" s="81"/>
      <c r="BD256" s="81"/>
      <c r="BE256" s="81"/>
      <c r="BF256" s="81"/>
      <c r="BG256" s="81"/>
      <c r="BH256" s="81"/>
      <c r="BI256" s="81"/>
      <c r="BJ256" s="81"/>
    </row>
    <row r="257" spans="1:62" ht="15" hidden="1">
      <c r="A257" s="81" t="s">
        <v>3249</v>
      </c>
      <c r="B257" s="50" t="s">
        <v>1860</v>
      </c>
      <c r="C257" s="82" t="s">
        <v>453</v>
      </c>
      <c r="D257" s="83" t="s">
        <v>1023</v>
      </c>
      <c r="E257" s="84" t="s">
        <v>447</v>
      </c>
      <c r="F257" s="84">
        <v>69311</v>
      </c>
      <c r="G257" s="50">
        <v>273280</v>
      </c>
      <c r="H257" s="50" t="s">
        <v>1824</v>
      </c>
      <c r="I257" s="50">
        <v>427</v>
      </c>
      <c r="J257" s="50">
        <v>640</v>
      </c>
      <c r="K257" s="50">
        <v>2</v>
      </c>
      <c r="L257" s="50"/>
      <c r="M257" s="50"/>
      <c r="N257" s="50"/>
      <c r="O257" s="50">
        <v>0</v>
      </c>
      <c r="P257" s="50">
        <v>0.66718750000000004</v>
      </c>
      <c r="Q257" s="50">
        <v>2256.2449999999999</v>
      </c>
      <c r="R257" s="50">
        <v>55.627220000000001</v>
      </c>
      <c r="S257" s="50">
        <v>1</v>
      </c>
      <c r="T257" s="50">
        <v>0</v>
      </c>
      <c r="U257" s="50">
        <v>0</v>
      </c>
      <c r="V257" s="50">
        <v>0</v>
      </c>
      <c r="W257" s="50">
        <v>0</v>
      </c>
      <c r="X257" s="50">
        <v>0</v>
      </c>
      <c r="Y257" s="50">
        <v>0</v>
      </c>
      <c r="Z257" s="50">
        <v>0</v>
      </c>
      <c r="AA257" s="50">
        <v>1</v>
      </c>
      <c r="AB257" s="50">
        <v>0</v>
      </c>
      <c r="AC257" s="50">
        <v>0</v>
      </c>
      <c r="AD257" s="50">
        <v>0</v>
      </c>
      <c r="AE257" s="50">
        <v>0</v>
      </c>
      <c r="AF257" s="50">
        <v>0</v>
      </c>
      <c r="AG257" s="50">
        <v>0</v>
      </c>
      <c r="AH257" s="50">
        <v>0</v>
      </c>
      <c r="AI257" s="50">
        <v>0</v>
      </c>
      <c r="AJ257" s="50">
        <v>0</v>
      </c>
      <c r="AK257" s="50">
        <v>0</v>
      </c>
      <c r="AL257" s="50">
        <v>0</v>
      </c>
      <c r="AM257" s="50">
        <v>0</v>
      </c>
      <c r="AN257" s="50">
        <v>0</v>
      </c>
      <c r="AO257" s="50">
        <v>0</v>
      </c>
      <c r="AP257" s="50">
        <v>0</v>
      </c>
      <c r="AQ257" s="50">
        <v>0</v>
      </c>
      <c r="AR257" s="50">
        <v>0</v>
      </c>
      <c r="AS257" s="50">
        <v>0</v>
      </c>
      <c r="AT257" s="50">
        <v>0</v>
      </c>
      <c r="AU257" s="50">
        <v>0</v>
      </c>
      <c r="AV257" s="81"/>
      <c r="AW257" s="81"/>
      <c r="AX257" s="81"/>
      <c r="AY257" s="81"/>
      <c r="AZ257" s="81"/>
      <c r="BA257" s="81"/>
      <c r="BB257" s="81"/>
      <c r="BC257" s="81"/>
      <c r="BD257" s="81"/>
      <c r="BE257" s="81"/>
      <c r="BF257" s="81"/>
      <c r="BG257" s="81"/>
      <c r="BH257" s="81"/>
      <c r="BI257" s="81"/>
      <c r="BJ257" s="81"/>
    </row>
    <row r="258" spans="1:62" ht="15" hidden="1">
      <c r="A258" s="81" t="s">
        <v>3250</v>
      </c>
      <c r="B258" s="50" t="s">
        <v>1861</v>
      </c>
      <c r="C258" s="82" t="s">
        <v>454</v>
      </c>
      <c r="D258" s="83" t="s">
        <v>1023</v>
      </c>
      <c r="E258" s="84" t="s">
        <v>447</v>
      </c>
      <c r="F258" s="84">
        <v>62540</v>
      </c>
      <c r="G258" s="50">
        <v>273280</v>
      </c>
      <c r="H258" s="50" t="s">
        <v>1824</v>
      </c>
      <c r="I258" s="50">
        <v>427</v>
      </c>
      <c r="J258" s="50">
        <v>640</v>
      </c>
      <c r="K258" s="50">
        <v>2</v>
      </c>
      <c r="L258" s="50"/>
      <c r="M258" s="50"/>
      <c r="N258" s="50"/>
      <c r="O258" s="50">
        <v>0</v>
      </c>
      <c r="P258" s="50">
        <v>0.66718750000000004</v>
      </c>
      <c r="Q258" s="50">
        <v>1341.566</v>
      </c>
      <c r="R258" s="50">
        <v>61.416449999999998</v>
      </c>
      <c r="S258" s="50">
        <v>1</v>
      </c>
      <c r="T258" s="50">
        <v>0</v>
      </c>
      <c r="U258" s="50">
        <v>0</v>
      </c>
      <c r="V258" s="50">
        <v>0</v>
      </c>
      <c r="W258" s="50">
        <v>0</v>
      </c>
      <c r="X258" s="50">
        <v>0</v>
      </c>
      <c r="Y258" s="50">
        <v>0</v>
      </c>
      <c r="Z258" s="50">
        <v>0</v>
      </c>
      <c r="AA258" s="50">
        <v>1</v>
      </c>
      <c r="AB258" s="50">
        <v>0</v>
      </c>
      <c r="AC258" s="50">
        <v>0</v>
      </c>
      <c r="AD258" s="50">
        <v>0</v>
      </c>
      <c r="AE258" s="50">
        <v>0</v>
      </c>
      <c r="AF258" s="50">
        <v>0</v>
      </c>
      <c r="AG258" s="50">
        <v>0</v>
      </c>
      <c r="AH258" s="50">
        <v>0</v>
      </c>
      <c r="AI258" s="50">
        <v>0</v>
      </c>
      <c r="AJ258" s="50">
        <v>0</v>
      </c>
      <c r="AK258" s="50">
        <v>0</v>
      </c>
      <c r="AL258" s="50">
        <v>0</v>
      </c>
      <c r="AM258" s="50">
        <v>0</v>
      </c>
      <c r="AN258" s="50">
        <v>0</v>
      </c>
      <c r="AO258" s="50">
        <v>0</v>
      </c>
      <c r="AP258" s="50">
        <v>0</v>
      </c>
      <c r="AQ258" s="50">
        <v>0</v>
      </c>
      <c r="AR258" s="50">
        <v>0</v>
      </c>
      <c r="AS258" s="50">
        <v>0</v>
      </c>
      <c r="AT258" s="50">
        <v>0</v>
      </c>
      <c r="AU258" s="50">
        <v>0</v>
      </c>
      <c r="AV258" s="81"/>
      <c r="AW258" s="81"/>
      <c r="AX258" s="81"/>
      <c r="AY258" s="81"/>
      <c r="AZ258" s="81"/>
      <c r="BA258" s="81"/>
      <c r="BB258" s="81"/>
      <c r="BC258" s="81"/>
      <c r="BD258" s="81"/>
      <c r="BE258" s="81"/>
      <c r="BF258" s="81"/>
      <c r="BG258" s="81"/>
      <c r="BH258" s="81"/>
      <c r="BI258" s="81"/>
      <c r="BJ258" s="81"/>
    </row>
    <row r="259" spans="1:62" ht="15" hidden="1">
      <c r="A259" s="81" t="s">
        <v>3251</v>
      </c>
      <c r="B259" s="50" t="s">
        <v>1862</v>
      </c>
      <c r="C259" s="82" t="s">
        <v>455</v>
      </c>
      <c r="D259" s="83" t="s">
        <v>1023</v>
      </c>
      <c r="E259" s="84" t="s">
        <v>447</v>
      </c>
      <c r="F259" s="84">
        <v>70590</v>
      </c>
      <c r="G259" s="50">
        <v>273280</v>
      </c>
      <c r="H259" s="50" t="s">
        <v>1824</v>
      </c>
      <c r="I259" s="50">
        <v>427</v>
      </c>
      <c r="J259" s="50">
        <v>640</v>
      </c>
      <c r="K259" s="50">
        <v>2</v>
      </c>
      <c r="L259" s="50"/>
      <c r="M259" s="50"/>
      <c r="N259" s="50"/>
      <c r="O259" s="50">
        <v>0</v>
      </c>
      <c r="P259" s="50">
        <v>0.66718750000000004</v>
      </c>
      <c r="Q259" s="50">
        <v>2494.2750000000001</v>
      </c>
      <c r="R259" s="50">
        <v>60.143569999999997</v>
      </c>
      <c r="S259" s="50">
        <v>1</v>
      </c>
      <c r="T259" s="50">
        <v>0</v>
      </c>
      <c r="U259" s="50">
        <v>0</v>
      </c>
      <c r="V259" s="50">
        <v>0</v>
      </c>
      <c r="W259" s="50">
        <v>0</v>
      </c>
      <c r="X259" s="50">
        <v>0</v>
      </c>
      <c r="Y259" s="50">
        <v>0</v>
      </c>
      <c r="Z259" s="50">
        <v>0</v>
      </c>
      <c r="AA259" s="50">
        <v>1</v>
      </c>
      <c r="AB259" s="50">
        <v>0</v>
      </c>
      <c r="AC259" s="50">
        <v>0</v>
      </c>
      <c r="AD259" s="50">
        <v>0</v>
      </c>
      <c r="AE259" s="50">
        <v>0</v>
      </c>
      <c r="AF259" s="50">
        <v>0</v>
      </c>
      <c r="AG259" s="50">
        <v>0</v>
      </c>
      <c r="AH259" s="50">
        <v>0</v>
      </c>
      <c r="AI259" s="50">
        <v>0</v>
      </c>
      <c r="AJ259" s="50">
        <v>0</v>
      </c>
      <c r="AK259" s="50">
        <v>0</v>
      </c>
      <c r="AL259" s="50">
        <v>0</v>
      </c>
      <c r="AM259" s="50">
        <v>0</v>
      </c>
      <c r="AN259" s="50">
        <v>0</v>
      </c>
      <c r="AO259" s="50">
        <v>0</v>
      </c>
      <c r="AP259" s="50">
        <v>0</v>
      </c>
      <c r="AQ259" s="50">
        <v>0</v>
      </c>
      <c r="AR259" s="50">
        <v>0</v>
      </c>
      <c r="AS259" s="50">
        <v>0</v>
      </c>
      <c r="AT259" s="50">
        <v>0</v>
      </c>
      <c r="AU259" s="50">
        <v>0</v>
      </c>
      <c r="AV259" s="81"/>
      <c r="AW259" s="81"/>
      <c r="AX259" s="81"/>
      <c r="AY259" s="81"/>
      <c r="AZ259" s="81"/>
      <c r="BA259" s="81"/>
      <c r="BB259" s="81"/>
      <c r="BC259" s="81"/>
      <c r="BD259" s="81"/>
      <c r="BE259" s="81"/>
      <c r="BF259" s="81"/>
      <c r="BG259" s="81"/>
      <c r="BH259" s="81"/>
      <c r="BI259" s="81"/>
      <c r="BJ259" s="81"/>
    </row>
    <row r="260" spans="1:62" ht="15" hidden="1">
      <c r="A260" s="81" t="s">
        <v>3252</v>
      </c>
      <c r="B260" s="50" t="s">
        <v>1863</v>
      </c>
      <c r="C260" s="82" t="s">
        <v>456</v>
      </c>
      <c r="D260" s="83" t="s">
        <v>1023</v>
      </c>
      <c r="E260" s="84" t="s">
        <v>447</v>
      </c>
      <c r="F260" s="84">
        <v>89582</v>
      </c>
      <c r="G260" s="50">
        <v>273280</v>
      </c>
      <c r="H260" s="50" t="s">
        <v>1824</v>
      </c>
      <c r="I260" s="50">
        <v>427</v>
      </c>
      <c r="J260" s="50">
        <v>640</v>
      </c>
      <c r="K260" s="50">
        <v>2</v>
      </c>
      <c r="L260" s="50"/>
      <c r="M260" s="50"/>
      <c r="N260" s="50"/>
      <c r="O260" s="50">
        <v>0</v>
      </c>
      <c r="P260" s="50">
        <v>0.66718750000000004</v>
      </c>
      <c r="Q260" s="50">
        <v>9281.0110000000004</v>
      </c>
      <c r="R260" s="50">
        <v>64.148570000000007</v>
      </c>
      <c r="S260" s="50">
        <v>1</v>
      </c>
      <c r="T260" s="50">
        <v>0</v>
      </c>
      <c r="U260" s="50">
        <v>0</v>
      </c>
      <c r="V260" s="50">
        <v>0</v>
      </c>
      <c r="W260" s="50">
        <v>0</v>
      </c>
      <c r="X260" s="50">
        <v>0</v>
      </c>
      <c r="Y260" s="50">
        <v>0</v>
      </c>
      <c r="Z260" s="50">
        <v>0</v>
      </c>
      <c r="AA260" s="50">
        <v>1</v>
      </c>
      <c r="AB260" s="50">
        <v>0</v>
      </c>
      <c r="AC260" s="50">
        <v>0</v>
      </c>
      <c r="AD260" s="50">
        <v>0</v>
      </c>
      <c r="AE260" s="50">
        <v>0</v>
      </c>
      <c r="AF260" s="50">
        <v>0</v>
      </c>
      <c r="AG260" s="50">
        <v>0</v>
      </c>
      <c r="AH260" s="50">
        <v>0</v>
      </c>
      <c r="AI260" s="50">
        <v>0</v>
      </c>
      <c r="AJ260" s="50">
        <v>0</v>
      </c>
      <c r="AK260" s="50">
        <v>0</v>
      </c>
      <c r="AL260" s="50">
        <v>0</v>
      </c>
      <c r="AM260" s="50">
        <v>0</v>
      </c>
      <c r="AN260" s="50">
        <v>0</v>
      </c>
      <c r="AO260" s="50">
        <v>0</v>
      </c>
      <c r="AP260" s="50">
        <v>0</v>
      </c>
      <c r="AQ260" s="50">
        <v>0</v>
      </c>
      <c r="AR260" s="50">
        <v>0</v>
      </c>
      <c r="AS260" s="50">
        <v>0</v>
      </c>
      <c r="AT260" s="50">
        <v>0</v>
      </c>
      <c r="AU260" s="50">
        <v>0</v>
      </c>
      <c r="AV260" s="81"/>
      <c r="AW260" s="81"/>
      <c r="AX260" s="81"/>
      <c r="AY260" s="81"/>
      <c r="AZ260" s="81"/>
      <c r="BA260" s="81"/>
      <c r="BB260" s="81"/>
      <c r="BC260" s="81"/>
      <c r="BD260" s="81"/>
      <c r="BE260" s="81"/>
      <c r="BF260" s="81"/>
      <c r="BG260" s="81"/>
      <c r="BH260" s="81"/>
      <c r="BI260" s="81"/>
      <c r="BJ260" s="81"/>
    </row>
    <row r="261" spans="1:62" ht="15" hidden="1">
      <c r="A261" s="81" t="s">
        <v>3253</v>
      </c>
      <c r="B261" s="50" t="s">
        <v>1864</v>
      </c>
      <c r="C261" s="82" t="s">
        <v>457</v>
      </c>
      <c r="D261" s="83" t="s">
        <v>1023</v>
      </c>
      <c r="E261" s="84" t="s">
        <v>447</v>
      </c>
      <c r="F261" s="84">
        <v>72228</v>
      </c>
      <c r="G261" s="50">
        <v>273280</v>
      </c>
      <c r="H261" s="50" t="s">
        <v>1824</v>
      </c>
      <c r="I261" s="50">
        <v>427</v>
      </c>
      <c r="J261" s="50">
        <v>640</v>
      </c>
      <c r="K261" s="50">
        <v>2</v>
      </c>
      <c r="L261" s="50"/>
      <c r="M261" s="50"/>
      <c r="N261" s="50"/>
      <c r="O261" s="50">
        <v>0</v>
      </c>
      <c r="P261" s="50">
        <v>0.66718750000000004</v>
      </c>
      <c r="Q261" s="50">
        <v>4540.665</v>
      </c>
      <c r="R261" s="50">
        <v>58.912759999999999</v>
      </c>
      <c r="S261" s="50">
        <v>1</v>
      </c>
      <c r="T261" s="50">
        <v>0</v>
      </c>
      <c r="U261" s="50">
        <v>0</v>
      </c>
      <c r="V261" s="50">
        <v>0</v>
      </c>
      <c r="W261" s="50">
        <v>0</v>
      </c>
      <c r="X261" s="50">
        <v>0</v>
      </c>
      <c r="Y261" s="50">
        <v>0</v>
      </c>
      <c r="Z261" s="50">
        <v>0</v>
      </c>
      <c r="AA261" s="50">
        <v>1</v>
      </c>
      <c r="AB261" s="50">
        <v>0</v>
      </c>
      <c r="AC261" s="50">
        <v>0</v>
      </c>
      <c r="AD261" s="50">
        <v>0</v>
      </c>
      <c r="AE261" s="50">
        <v>0</v>
      </c>
      <c r="AF261" s="50">
        <v>0</v>
      </c>
      <c r="AG261" s="50">
        <v>0</v>
      </c>
      <c r="AH261" s="50">
        <v>0</v>
      </c>
      <c r="AI261" s="50">
        <v>0</v>
      </c>
      <c r="AJ261" s="50">
        <v>0</v>
      </c>
      <c r="AK261" s="50">
        <v>0</v>
      </c>
      <c r="AL261" s="50">
        <v>0</v>
      </c>
      <c r="AM261" s="50">
        <v>0</v>
      </c>
      <c r="AN261" s="50">
        <v>0</v>
      </c>
      <c r="AO261" s="50">
        <v>0</v>
      </c>
      <c r="AP261" s="50">
        <v>0</v>
      </c>
      <c r="AQ261" s="50">
        <v>0</v>
      </c>
      <c r="AR261" s="50">
        <v>0</v>
      </c>
      <c r="AS261" s="50">
        <v>0</v>
      </c>
      <c r="AT261" s="50">
        <v>0</v>
      </c>
      <c r="AU261" s="50">
        <v>0</v>
      </c>
      <c r="AV261" s="81"/>
      <c r="AW261" s="81"/>
      <c r="AX261" s="81"/>
      <c r="AY261" s="81"/>
      <c r="AZ261" s="81"/>
      <c r="BA261" s="81"/>
      <c r="BB261" s="81"/>
      <c r="BC261" s="81"/>
      <c r="BD261" s="81"/>
      <c r="BE261" s="81"/>
      <c r="BF261" s="81"/>
      <c r="BG261" s="81"/>
      <c r="BH261" s="81"/>
      <c r="BI261" s="81"/>
      <c r="BJ261" s="81"/>
    </row>
    <row r="262" spans="1:62" ht="15" hidden="1">
      <c r="A262" s="81" t="s">
        <v>3254</v>
      </c>
      <c r="B262" s="50" t="s">
        <v>1865</v>
      </c>
      <c r="C262" s="82" t="s">
        <v>458</v>
      </c>
      <c r="D262" s="83" t="s">
        <v>1023</v>
      </c>
      <c r="E262" s="84" t="s">
        <v>447</v>
      </c>
      <c r="F262" s="84">
        <v>85292</v>
      </c>
      <c r="G262" s="50">
        <v>273280</v>
      </c>
      <c r="H262" s="50" t="s">
        <v>1824</v>
      </c>
      <c r="I262" s="50">
        <v>427</v>
      </c>
      <c r="J262" s="50">
        <v>640</v>
      </c>
      <c r="K262" s="50">
        <v>2</v>
      </c>
      <c r="L262" s="50"/>
      <c r="M262" s="50"/>
      <c r="N262" s="50"/>
      <c r="O262" s="50">
        <v>0</v>
      </c>
      <c r="P262" s="50">
        <v>0.66718750000000004</v>
      </c>
      <c r="Q262" s="50">
        <v>6365.2870000000003</v>
      </c>
      <c r="R262" s="50">
        <v>61.419260000000001</v>
      </c>
      <c r="S262" s="50">
        <v>1</v>
      </c>
      <c r="T262" s="50">
        <v>0</v>
      </c>
      <c r="U262" s="50">
        <v>0</v>
      </c>
      <c r="V262" s="50">
        <v>0</v>
      </c>
      <c r="W262" s="50">
        <v>0</v>
      </c>
      <c r="X262" s="50">
        <v>0</v>
      </c>
      <c r="Y262" s="50">
        <v>0</v>
      </c>
      <c r="Z262" s="50">
        <v>0</v>
      </c>
      <c r="AA262" s="50">
        <v>1</v>
      </c>
      <c r="AB262" s="50">
        <v>0</v>
      </c>
      <c r="AC262" s="50">
        <v>0</v>
      </c>
      <c r="AD262" s="50">
        <v>0</v>
      </c>
      <c r="AE262" s="50">
        <v>0</v>
      </c>
      <c r="AF262" s="50">
        <v>0</v>
      </c>
      <c r="AG262" s="50">
        <v>0</v>
      </c>
      <c r="AH262" s="50">
        <v>0</v>
      </c>
      <c r="AI262" s="50">
        <v>0</v>
      </c>
      <c r="AJ262" s="50">
        <v>0</v>
      </c>
      <c r="AK262" s="50">
        <v>0</v>
      </c>
      <c r="AL262" s="50">
        <v>0</v>
      </c>
      <c r="AM262" s="50">
        <v>0</v>
      </c>
      <c r="AN262" s="50">
        <v>0</v>
      </c>
      <c r="AO262" s="50">
        <v>0</v>
      </c>
      <c r="AP262" s="50">
        <v>0</v>
      </c>
      <c r="AQ262" s="50">
        <v>0</v>
      </c>
      <c r="AR262" s="50">
        <v>0</v>
      </c>
      <c r="AS262" s="50">
        <v>0</v>
      </c>
      <c r="AT262" s="50">
        <v>0</v>
      </c>
      <c r="AU262" s="50">
        <v>0</v>
      </c>
      <c r="AV262" s="81"/>
      <c r="AW262" s="81"/>
      <c r="AX262" s="81"/>
      <c r="AY262" s="81"/>
      <c r="AZ262" s="81"/>
      <c r="BA262" s="81"/>
      <c r="BB262" s="81"/>
      <c r="BC262" s="81"/>
      <c r="BD262" s="81"/>
      <c r="BE262" s="81"/>
      <c r="BF262" s="81"/>
      <c r="BG262" s="81"/>
      <c r="BH262" s="81"/>
      <c r="BI262" s="81"/>
      <c r="BJ262" s="81"/>
    </row>
    <row r="263" spans="1:62" ht="15" hidden="1">
      <c r="A263" s="81" t="s">
        <v>3255</v>
      </c>
      <c r="B263" s="50" t="s">
        <v>1866</v>
      </c>
      <c r="C263" s="82" t="s">
        <v>459</v>
      </c>
      <c r="D263" s="83" t="s">
        <v>1023</v>
      </c>
      <c r="E263" s="84" t="s">
        <v>447</v>
      </c>
      <c r="F263" s="84">
        <v>76841</v>
      </c>
      <c r="G263" s="50">
        <v>276480</v>
      </c>
      <c r="H263" s="50" t="s">
        <v>1824</v>
      </c>
      <c r="I263" s="50">
        <v>432</v>
      </c>
      <c r="J263" s="50">
        <v>640</v>
      </c>
      <c r="K263" s="50">
        <v>2</v>
      </c>
      <c r="L263" s="50"/>
      <c r="M263" s="50"/>
      <c r="N263" s="50"/>
      <c r="O263" s="50">
        <v>0</v>
      </c>
      <c r="P263" s="50">
        <v>0.67500000000000004</v>
      </c>
      <c r="Q263" s="50">
        <v>8875.4529999999995</v>
      </c>
      <c r="R263" s="50">
        <v>86.35557</v>
      </c>
      <c r="S263" s="50">
        <v>1</v>
      </c>
      <c r="T263" s="50">
        <v>0</v>
      </c>
      <c r="U263" s="50">
        <v>0</v>
      </c>
      <c r="V263" s="50">
        <v>0</v>
      </c>
      <c r="W263" s="50">
        <v>0</v>
      </c>
      <c r="X263" s="50">
        <v>0</v>
      </c>
      <c r="Y263" s="50">
        <v>0</v>
      </c>
      <c r="Z263" s="50">
        <v>0</v>
      </c>
      <c r="AA263" s="50">
        <v>1</v>
      </c>
      <c r="AB263" s="50">
        <v>0</v>
      </c>
      <c r="AC263" s="50">
        <v>0</v>
      </c>
      <c r="AD263" s="50">
        <v>0</v>
      </c>
      <c r="AE263" s="50">
        <v>0</v>
      </c>
      <c r="AF263" s="50">
        <v>0</v>
      </c>
      <c r="AG263" s="50">
        <v>0</v>
      </c>
      <c r="AH263" s="50">
        <v>0</v>
      </c>
      <c r="AI263" s="50">
        <v>0</v>
      </c>
      <c r="AJ263" s="50">
        <v>0</v>
      </c>
      <c r="AK263" s="50">
        <v>0</v>
      </c>
      <c r="AL263" s="50">
        <v>0</v>
      </c>
      <c r="AM263" s="50">
        <v>0</v>
      </c>
      <c r="AN263" s="50">
        <v>0</v>
      </c>
      <c r="AO263" s="50">
        <v>0</v>
      </c>
      <c r="AP263" s="50">
        <v>0</v>
      </c>
      <c r="AQ263" s="50">
        <v>0</v>
      </c>
      <c r="AR263" s="50">
        <v>0</v>
      </c>
      <c r="AS263" s="50">
        <v>0</v>
      </c>
      <c r="AT263" s="50">
        <v>0</v>
      </c>
      <c r="AU263" s="50">
        <v>0</v>
      </c>
      <c r="AV263" s="81"/>
      <c r="AW263" s="81"/>
      <c r="AX263" s="81"/>
      <c r="AY263" s="81"/>
      <c r="AZ263" s="81"/>
      <c r="BA263" s="81"/>
      <c r="BB263" s="81"/>
      <c r="BC263" s="81"/>
      <c r="BD263" s="81"/>
      <c r="BE263" s="81"/>
      <c r="BF263" s="81"/>
      <c r="BG263" s="81"/>
      <c r="BH263" s="81"/>
      <c r="BI263" s="81"/>
      <c r="BJ263" s="81"/>
    </row>
    <row r="264" spans="1:62" ht="15" hidden="1">
      <c r="A264" s="81" t="s">
        <v>3256</v>
      </c>
      <c r="B264" s="50" t="s">
        <v>1867</v>
      </c>
      <c r="C264" s="82" t="s">
        <v>460</v>
      </c>
      <c r="D264" s="83" t="s">
        <v>1023</v>
      </c>
      <c r="E264" s="84" t="s">
        <v>447</v>
      </c>
      <c r="F264" s="84">
        <v>61911</v>
      </c>
      <c r="G264" s="50">
        <v>285440</v>
      </c>
      <c r="H264" s="50" t="s">
        <v>1824</v>
      </c>
      <c r="I264" s="50">
        <v>446</v>
      </c>
      <c r="J264" s="50">
        <v>640</v>
      </c>
      <c r="K264" s="50">
        <v>2</v>
      </c>
      <c r="L264" s="50"/>
      <c r="M264" s="50"/>
      <c r="N264" s="50"/>
      <c r="O264" s="50">
        <v>0</v>
      </c>
      <c r="P264" s="50">
        <v>0.69687500000000002</v>
      </c>
      <c r="Q264" s="50">
        <v>921.61959999999999</v>
      </c>
      <c r="R264" s="50">
        <v>42.175469999999997</v>
      </c>
      <c r="S264" s="50">
        <v>1</v>
      </c>
      <c r="T264" s="50">
        <v>0</v>
      </c>
      <c r="U264" s="50">
        <v>0</v>
      </c>
      <c r="V264" s="50">
        <v>0</v>
      </c>
      <c r="W264" s="50">
        <v>0</v>
      </c>
      <c r="X264" s="50">
        <v>0</v>
      </c>
      <c r="Y264" s="50">
        <v>0</v>
      </c>
      <c r="Z264" s="50">
        <v>0</v>
      </c>
      <c r="AA264" s="50">
        <v>1</v>
      </c>
      <c r="AB264" s="50">
        <v>0</v>
      </c>
      <c r="AC264" s="50">
        <v>0</v>
      </c>
      <c r="AD264" s="50">
        <v>0</v>
      </c>
      <c r="AE264" s="50">
        <v>0</v>
      </c>
      <c r="AF264" s="50">
        <v>0</v>
      </c>
      <c r="AG264" s="50">
        <v>0</v>
      </c>
      <c r="AH264" s="50">
        <v>0</v>
      </c>
      <c r="AI264" s="50">
        <v>0</v>
      </c>
      <c r="AJ264" s="50">
        <v>0</v>
      </c>
      <c r="AK264" s="50">
        <v>0</v>
      </c>
      <c r="AL264" s="50">
        <v>0</v>
      </c>
      <c r="AM264" s="50">
        <v>0</v>
      </c>
      <c r="AN264" s="50">
        <v>0</v>
      </c>
      <c r="AO264" s="50">
        <v>0</v>
      </c>
      <c r="AP264" s="50">
        <v>0</v>
      </c>
      <c r="AQ264" s="50">
        <v>0</v>
      </c>
      <c r="AR264" s="50">
        <v>0</v>
      </c>
      <c r="AS264" s="50">
        <v>0</v>
      </c>
      <c r="AT264" s="50">
        <v>0</v>
      </c>
      <c r="AU264" s="50">
        <v>0</v>
      </c>
      <c r="AV264" s="81"/>
      <c r="AW264" s="81"/>
      <c r="AX264" s="81"/>
      <c r="AY264" s="81"/>
      <c r="AZ264" s="81"/>
      <c r="BA264" s="81"/>
      <c r="BB264" s="81"/>
      <c r="BC264" s="81"/>
      <c r="BD264" s="81"/>
      <c r="BE264" s="81"/>
      <c r="BF264" s="81"/>
      <c r="BG264" s="81"/>
      <c r="BH264" s="81"/>
      <c r="BI264" s="81"/>
      <c r="BJ264" s="81"/>
    </row>
    <row r="265" spans="1:62" ht="15" hidden="1">
      <c r="A265" s="81" t="s">
        <v>3257</v>
      </c>
      <c r="B265" s="50" t="s">
        <v>1868</v>
      </c>
      <c r="C265" s="82" t="s">
        <v>461</v>
      </c>
      <c r="D265" s="83" t="s">
        <v>1023</v>
      </c>
      <c r="E265" s="84" t="s">
        <v>447</v>
      </c>
      <c r="F265" s="84">
        <v>64477</v>
      </c>
      <c r="G265" s="50">
        <v>277120</v>
      </c>
      <c r="H265" s="50" t="s">
        <v>1824</v>
      </c>
      <c r="I265" s="50">
        <v>433</v>
      </c>
      <c r="J265" s="50">
        <v>640</v>
      </c>
      <c r="K265" s="50">
        <v>2</v>
      </c>
      <c r="L265" s="50"/>
      <c r="M265" s="50"/>
      <c r="N265" s="50"/>
      <c r="O265" s="50">
        <v>0</v>
      </c>
      <c r="P265" s="50">
        <v>0.67656249999999996</v>
      </c>
      <c r="Q265" s="50">
        <v>2426.3470000000002</v>
      </c>
      <c r="R265" s="50">
        <v>69.546940000000006</v>
      </c>
      <c r="S265" s="50">
        <v>1</v>
      </c>
      <c r="T265" s="50">
        <v>0</v>
      </c>
      <c r="U265" s="50">
        <v>0</v>
      </c>
      <c r="V265" s="50">
        <v>0</v>
      </c>
      <c r="W265" s="50">
        <v>0</v>
      </c>
      <c r="X265" s="50">
        <v>0</v>
      </c>
      <c r="Y265" s="50">
        <v>0</v>
      </c>
      <c r="Z265" s="50">
        <v>0</v>
      </c>
      <c r="AA265" s="50">
        <v>1</v>
      </c>
      <c r="AB265" s="50">
        <v>0</v>
      </c>
      <c r="AC265" s="50">
        <v>0</v>
      </c>
      <c r="AD265" s="50">
        <v>0</v>
      </c>
      <c r="AE265" s="50">
        <v>0</v>
      </c>
      <c r="AF265" s="50">
        <v>0</v>
      </c>
      <c r="AG265" s="50">
        <v>0</v>
      </c>
      <c r="AH265" s="50">
        <v>0</v>
      </c>
      <c r="AI265" s="50">
        <v>0</v>
      </c>
      <c r="AJ265" s="50">
        <v>0</v>
      </c>
      <c r="AK265" s="50">
        <v>0</v>
      </c>
      <c r="AL265" s="50">
        <v>0</v>
      </c>
      <c r="AM265" s="50">
        <v>0</v>
      </c>
      <c r="AN265" s="50">
        <v>0</v>
      </c>
      <c r="AO265" s="50">
        <v>0</v>
      </c>
      <c r="AP265" s="50">
        <v>0</v>
      </c>
      <c r="AQ265" s="50">
        <v>0</v>
      </c>
      <c r="AR265" s="50">
        <v>0</v>
      </c>
      <c r="AS265" s="50">
        <v>0</v>
      </c>
      <c r="AT265" s="50">
        <v>0</v>
      </c>
      <c r="AU265" s="50">
        <v>0</v>
      </c>
      <c r="AV265" s="81"/>
      <c r="AW265" s="81"/>
      <c r="AX265" s="81"/>
      <c r="AY265" s="81"/>
      <c r="AZ265" s="81"/>
      <c r="BA265" s="81"/>
      <c r="BB265" s="81"/>
      <c r="BC265" s="81"/>
      <c r="BD265" s="81"/>
      <c r="BE265" s="81"/>
      <c r="BF265" s="81"/>
      <c r="BG265" s="81"/>
      <c r="BH265" s="81"/>
      <c r="BI265" s="81"/>
      <c r="BJ265" s="81"/>
    </row>
    <row r="266" spans="1:62" ht="15" hidden="1">
      <c r="A266" s="81" t="s">
        <v>3258</v>
      </c>
      <c r="B266" s="50" t="s">
        <v>1869</v>
      </c>
      <c r="C266" s="82" t="s">
        <v>462</v>
      </c>
      <c r="D266" s="83" t="s">
        <v>1023</v>
      </c>
      <c r="E266" s="84" t="s">
        <v>447</v>
      </c>
      <c r="F266" s="84">
        <v>77606</v>
      </c>
      <c r="G266" s="50">
        <v>308480</v>
      </c>
      <c r="H266" s="50" t="s">
        <v>1824</v>
      </c>
      <c r="I266" s="50">
        <v>482</v>
      </c>
      <c r="J266" s="50">
        <v>640</v>
      </c>
      <c r="K266" s="50">
        <v>2</v>
      </c>
      <c r="L266" s="50"/>
      <c r="M266" s="50"/>
      <c r="N266" s="50"/>
      <c r="O266" s="50">
        <v>0</v>
      </c>
      <c r="P266" s="50">
        <v>0.75312500000000004</v>
      </c>
      <c r="Q266" s="50">
        <v>3362.4630000000002</v>
      </c>
      <c r="R266" s="50">
        <v>81.229560000000006</v>
      </c>
      <c r="S266" s="50">
        <v>1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  <c r="Z266" s="50">
        <v>0</v>
      </c>
      <c r="AA266" s="50">
        <v>1</v>
      </c>
      <c r="AB266" s="50">
        <v>0</v>
      </c>
      <c r="AC266" s="50">
        <v>0</v>
      </c>
      <c r="AD266" s="50">
        <v>0</v>
      </c>
      <c r="AE266" s="50">
        <v>0</v>
      </c>
      <c r="AF266" s="50">
        <v>0</v>
      </c>
      <c r="AG266" s="50">
        <v>0</v>
      </c>
      <c r="AH266" s="50">
        <v>0</v>
      </c>
      <c r="AI266" s="50">
        <v>0</v>
      </c>
      <c r="AJ266" s="50">
        <v>0</v>
      </c>
      <c r="AK266" s="50">
        <v>0</v>
      </c>
      <c r="AL266" s="50">
        <v>0</v>
      </c>
      <c r="AM266" s="50">
        <v>0</v>
      </c>
      <c r="AN266" s="50">
        <v>0</v>
      </c>
      <c r="AO266" s="50">
        <v>0</v>
      </c>
      <c r="AP266" s="50">
        <v>0</v>
      </c>
      <c r="AQ266" s="50">
        <v>0</v>
      </c>
      <c r="AR266" s="50">
        <v>0</v>
      </c>
      <c r="AS266" s="50">
        <v>0</v>
      </c>
      <c r="AT266" s="50">
        <v>0</v>
      </c>
      <c r="AU266" s="50">
        <v>0</v>
      </c>
      <c r="AV266" s="81"/>
      <c r="AW266" s="81"/>
      <c r="AX266" s="81"/>
      <c r="AY266" s="81"/>
      <c r="AZ266" s="81"/>
      <c r="BA266" s="81"/>
      <c r="BB266" s="81"/>
      <c r="BC266" s="81"/>
      <c r="BD266" s="81"/>
      <c r="BE266" s="81"/>
      <c r="BF266" s="81"/>
      <c r="BG266" s="81"/>
      <c r="BH266" s="81"/>
      <c r="BI266" s="81"/>
      <c r="BJ266" s="81"/>
    </row>
    <row r="267" spans="1:62" ht="15" hidden="1">
      <c r="A267" s="81" t="s">
        <v>3259</v>
      </c>
      <c r="B267" s="50" t="s">
        <v>1873</v>
      </c>
      <c r="C267" s="82" t="s">
        <v>542</v>
      </c>
      <c r="D267" s="83" t="s">
        <v>1023</v>
      </c>
      <c r="E267" s="84" t="s">
        <v>543</v>
      </c>
      <c r="F267" s="84">
        <v>53122</v>
      </c>
      <c r="G267" s="50">
        <v>240000</v>
      </c>
      <c r="H267" s="50" t="s">
        <v>1824</v>
      </c>
      <c r="I267" s="50">
        <v>400</v>
      </c>
      <c r="J267" s="50">
        <v>600</v>
      </c>
      <c r="K267" s="50">
        <v>2</v>
      </c>
      <c r="L267" s="50"/>
      <c r="M267" s="50"/>
      <c r="N267" s="50"/>
      <c r="O267" s="50">
        <v>0</v>
      </c>
      <c r="P267" s="50">
        <v>0.66666666699999999</v>
      </c>
      <c r="Q267" s="50">
        <v>3143.223</v>
      </c>
      <c r="R267" s="50">
        <v>70.277270000000001</v>
      </c>
      <c r="S267" s="50">
        <v>1</v>
      </c>
      <c r="T267" s="50">
        <v>0</v>
      </c>
      <c r="U267" s="50">
        <v>0</v>
      </c>
      <c r="V267" s="50">
        <v>0</v>
      </c>
      <c r="W267" s="50">
        <v>0</v>
      </c>
      <c r="X267" s="50">
        <v>0</v>
      </c>
      <c r="Y267" s="50">
        <v>0</v>
      </c>
      <c r="Z267" s="50">
        <v>0</v>
      </c>
      <c r="AA267" s="50">
        <v>0</v>
      </c>
      <c r="AB267" s="50">
        <v>1</v>
      </c>
      <c r="AC267" s="50">
        <v>0</v>
      </c>
      <c r="AD267" s="50">
        <v>0</v>
      </c>
      <c r="AE267" s="50">
        <v>0</v>
      </c>
      <c r="AF267" s="50">
        <v>0</v>
      </c>
      <c r="AG267" s="50">
        <v>0</v>
      </c>
      <c r="AH267" s="50">
        <v>0</v>
      </c>
      <c r="AI267" s="50">
        <v>0</v>
      </c>
      <c r="AJ267" s="50">
        <v>0</v>
      </c>
      <c r="AK267" s="50">
        <v>0</v>
      </c>
      <c r="AL267" s="50">
        <v>0</v>
      </c>
      <c r="AM267" s="50">
        <v>0</v>
      </c>
      <c r="AN267" s="50">
        <v>0</v>
      </c>
      <c r="AO267" s="50">
        <v>0</v>
      </c>
      <c r="AP267" s="50">
        <v>0</v>
      </c>
      <c r="AQ267" s="50">
        <v>0</v>
      </c>
      <c r="AR267" s="50">
        <v>0</v>
      </c>
      <c r="AS267" s="50">
        <v>0</v>
      </c>
      <c r="AT267" s="50">
        <v>0</v>
      </c>
      <c r="AU267" s="50">
        <v>0</v>
      </c>
      <c r="AV267" s="81"/>
      <c r="AW267" s="81"/>
      <c r="AX267" s="81"/>
      <c r="AY267" s="81"/>
      <c r="AZ267" s="81"/>
      <c r="BA267" s="81"/>
      <c r="BB267" s="81"/>
      <c r="BC267" s="81"/>
      <c r="BD267" s="81"/>
      <c r="BE267" s="81"/>
      <c r="BF267" s="81"/>
      <c r="BG267" s="81"/>
      <c r="BH267" s="81"/>
      <c r="BI267" s="81"/>
      <c r="BJ267" s="81"/>
    </row>
    <row r="268" spans="1:62" ht="15" hidden="1">
      <c r="A268" s="81" t="s">
        <v>3260</v>
      </c>
      <c r="B268" s="50" t="s">
        <v>1874</v>
      </c>
      <c r="C268" s="82" t="s">
        <v>544</v>
      </c>
      <c r="D268" s="83" t="s">
        <v>1023</v>
      </c>
      <c r="E268" s="84" t="s">
        <v>543</v>
      </c>
      <c r="F268" s="84">
        <v>54176</v>
      </c>
      <c r="G268" s="50">
        <v>240000</v>
      </c>
      <c r="H268" s="50" t="s">
        <v>1824</v>
      </c>
      <c r="I268" s="50">
        <v>400</v>
      </c>
      <c r="J268" s="50">
        <v>600</v>
      </c>
      <c r="K268" s="50">
        <v>2</v>
      </c>
      <c r="L268" s="50"/>
      <c r="M268" s="50"/>
      <c r="N268" s="50"/>
      <c r="O268" s="50">
        <v>0</v>
      </c>
      <c r="P268" s="50">
        <v>0.66666666699999999</v>
      </c>
      <c r="Q268" s="50">
        <v>4257.4059999999999</v>
      </c>
      <c r="R268" s="50">
        <v>66.138589999999994</v>
      </c>
      <c r="S268" s="50">
        <v>1</v>
      </c>
      <c r="T268" s="50">
        <v>0</v>
      </c>
      <c r="U268" s="50">
        <v>0</v>
      </c>
      <c r="V268" s="50">
        <v>0</v>
      </c>
      <c r="W268" s="50">
        <v>0</v>
      </c>
      <c r="X268" s="50">
        <v>0</v>
      </c>
      <c r="Y268" s="50">
        <v>0</v>
      </c>
      <c r="Z268" s="50">
        <v>0</v>
      </c>
      <c r="AA268" s="50">
        <v>0</v>
      </c>
      <c r="AB268" s="50">
        <v>1</v>
      </c>
      <c r="AC268" s="50">
        <v>0</v>
      </c>
      <c r="AD268" s="50">
        <v>0</v>
      </c>
      <c r="AE268" s="50">
        <v>0</v>
      </c>
      <c r="AF268" s="50">
        <v>0</v>
      </c>
      <c r="AG268" s="50">
        <v>0</v>
      </c>
      <c r="AH268" s="50">
        <v>0</v>
      </c>
      <c r="AI268" s="50">
        <v>0</v>
      </c>
      <c r="AJ268" s="50">
        <v>0</v>
      </c>
      <c r="AK268" s="50">
        <v>0</v>
      </c>
      <c r="AL268" s="50">
        <v>0</v>
      </c>
      <c r="AM268" s="50">
        <v>0</v>
      </c>
      <c r="AN268" s="50">
        <v>0</v>
      </c>
      <c r="AO268" s="50">
        <v>0</v>
      </c>
      <c r="AP268" s="50">
        <v>0</v>
      </c>
      <c r="AQ268" s="50">
        <v>0</v>
      </c>
      <c r="AR268" s="50">
        <v>0</v>
      </c>
      <c r="AS268" s="50">
        <v>0</v>
      </c>
      <c r="AT268" s="50">
        <v>0</v>
      </c>
      <c r="AU268" s="50">
        <v>0</v>
      </c>
      <c r="AV268" s="81"/>
      <c r="AW268" s="81"/>
      <c r="AX268" s="81"/>
      <c r="AY268" s="81"/>
      <c r="AZ268" s="81"/>
      <c r="BA268" s="81"/>
      <c r="BB268" s="81"/>
      <c r="BC268" s="81"/>
      <c r="BD268" s="81"/>
      <c r="BE268" s="81"/>
      <c r="BF268" s="81"/>
      <c r="BG268" s="81"/>
      <c r="BH268" s="81"/>
      <c r="BI268" s="81"/>
      <c r="BJ268" s="81"/>
    </row>
    <row r="269" spans="1:62" ht="15" hidden="1">
      <c r="A269" s="81" t="s">
        <v>3261</v>
      </c>
      <c r="B269" s="50" t="s">
        <v>1875</v>
      </c>
      <c r="C269" s="82" t="s">
        <v>545</v>
      </c>
      <c r="D269" s="83" t="s">
        <v>1023</v>
      </c>
      <c r="E269" s="84" t="s">
        <v>543</v>
      </c>
      <c r="F269" s="84">
        <v>40879</v>
      </c>
      <c r="G269" s="50">
        <v>240000</v>
      </c>
      <c r="H269" s="50" t="s">
        <v>1824</v>
      </c>
      <c r="I269" s="50">
        <v>400</v>
      </c>
      <c r="J269" s="50">
        <v>600</v>
      </c>
      <c r="K269" s="50">
        <v>2</v>
      </c>
      <c r="L269" s="50"/>
      <c r="M269" s="50"/>
      <c r="N269" s="50"/>
      <c r="O269" s="50">
        <v>0</v>
      </c>
      <c r="P269" s="50">
        <v>0.66666666699999999</v>
      </c>
      <c r="Q269" s="50">
        <v>2843.7060000000001</v>
      </c>
      <c r="R269" s="50">
        <v>47.78707</v>
      </c>
      <c r="S269" s="50">
        <v>1</v>
      </c>
      <c r="T269" s="50">
        <v>0</v>
      </c>
      <c r="U269" s="50">
        <v>0</v>
      </c>
      <c r="V269" s="50">
        <v>0</v>
      </c>
      <c r="W269" s="50">
        <v>0</v>
      </c>
      <c r="X269" s="50">
        <v>0</v>
      </c>
      <c r="Y269" s="50">
        <v>0</v>
      </c>
      <c r="Z269" s="50">
        <v>0</v>
      </c>
      <c r="AA269" s="50">
        <v>0</v>
      </c>
      <c r="AB269" s="50">
        <v>1</v>
      </c>
      <c r="AC269" s="50">
        <v>0</v>
      </c>
      <c r="AD269" s="50">
        <v>0</v>
      </c>
      <c r="AE269" s="50">
        <v>0</v>
      </c>
      <c r="AF269" s="50">
        <v>0</v>
      </c>
      <c r="AG269" s="50">
        <v>0</v>
      </c>
      <c r="AH269" s="50">
        <v>0</v>
      </c>
      <c r="AI269" s="50">
        <v>0</v>
      </c>
      <c r="AJ269" s="50">
        <v>0</v>
      </c>
      <c r="AK269" s="50">
        <v>0</v>
      </c>
      <c r="AL269" s="50">
        <v>0</v>
      </c>
      <c r="AM269" s="50">
        <v>0</v>
      </c>
      <c r="AN269" s="50">
        <v>0</v>
      </c>
      <c r="AO269" s="50">
        <v>0</v>
      </c>
      <c r="AP269" s="50">
        <v>0</v>
      </c>
      <c r="AQ269" s="50">
        <v>0</v>
      </c>
      <c r="AR269" s="50">
        <v>0</v>
      </c>
      <c r="AS269" s="50">
        <v>0</v>
      </c>
      <c r="AT269" s="50">
        <v>0</v>
      </c>
      <c r="AU269" s="50">
        <v>0</v>
      </c>
      <c r="AV269" s="81"/>
      <c r="AW269" s="81"/>
      <c r="AX269" s="81"/>
      <c r="AY269" s="81"/>
      <c r="AZ269" s="81"/>
      <c r="BA269" s="81"/>
      <c r="BB269" s="81"/>
      <c r="BC269" s="81"/>
      <c r="BD269" s="81"/>
      <c r="BE269" s="81"/>
      <c r="BF269" s="81"/>
      <c r="BG269" s="81"/>
      <c r="BH269" s="81"/>
      <c r="BI269" s="81"/>
      <c r="BJ269" s="81"/>
    </row>
    <row r="270" spans="1:62" ht="15" hidden="1">
      <c r="A270" s="81" t="s">
        <v>3262</v>
      </c>
      <c r="B270" s="50" t="s">
        <v>1876</v>
      </c>
      <c r="C270" s="82" t="s">
        <v>546</v>
      </c>
      <c r="D270" s="83" t="s">
        <v>1023</v>
      </c>
      <c r="E270" s="84" t="s">
        <v>543</v>
      </c>
      <c r="F270" s="84">
        <v>51646</v>
      </c>
      <c r="G270" s="50">
        <v>240000</v>
      </c>
      <c r="H270" s="50" t="s">
        <v>1824</v>
      </c>
      <c r="I270" s="50">
        <v>400</v>
      </c>
      <c r="J270" s="50">
        <v>600</v>
      </c>
      <c r="K270" s="50">
        <v>2</v>
      </c>
      <c r="L270" s="50"/>
      <c r="M270" s="50"/>
      <c r="N270" s="50"/>
      <c r="O270" s="50">
        <v>0</v>
      </c>
      <c r="P270" s="50">
        <v>0.66666666699999999</v>
      </c>
      <c r="Q270" s="50">
        <v>3552.7460000000001</v>
      </c>
      <c r="R270" s="50">
        <v>54.400219999999997</v>
      </c>
      <c r="S270" s="50">
        <v>1</v>
      </c>
      <c r="T270" s="50">
        <v>0</v>
      </c>
      <c r="U270" s="50">
        <v>0</v>
      </c>
      <c r="V270" s="50">
        <v>0</v>
      </c>
      <c r="W270" s="50">
        <v>0</v>
      </c>
      <c r="X270" s="50">
        <v>0</v>
      </c>
      <c r="Y270" s="50">
        <v>0</v>
      </c>
      <c r="Z270" s="50">
        <v>0</v>
      </c>
      <c r="AA270" s="50">
        <v>0</v>
      </c>
      <c r="AB270" s="50">
        <v>1</v>
      </c>
      <c r="AC270" s="50">
        <v>0</v>
      </c>
      <c r="AD270" s="50">
        <v>0</v>
      </c>
      <c r="AE270" s="50">
        <v>0</v>
      </c>
      <c r="AF270" s="50">
        <v>0</v>
      </c>
      <c r="AG270" s="50">
        <v>0</v>
      </c>
      <c r="AH270" s="50">
        <v>0</v>
      </c>
      <c r="AI270" s="50">
        <v>0</v>
      </c>
      <c r="AJ270" s="50">
        <v>0</v>
      </c>
      <c r="AK270" s="50">
        <v>0</v>
      </c>
      <c r="AL270" s="50">
        <v>0</v>
      </c>
      <c r="AM270" s="50">
        <v>0</v>
      </c>
      <c r="AN270" s="50">
        <v>0</v>
      </c>
      <c r="AO270" s="50">
        <v>0</v>
      </c>
      <c r="AP270" s="50">
        <v>0</v>
      </c>
      <c r="AQ270" s="50">
        <v>0</v>
      </c>
      <c r="AR270" s="50">
        <v>0</v>
      </c>
      <c r="AS270" s="50">
        <v>0</v>
      </c>
      <c r="AT270" s="50">
        <v>0</v>
      </c>
      <c r="AU270" s="50">
        <v>0</v>
      </c>
      <c r="AV270" s="81"/>
      <c r="AW270" s="81"/>
      <c r="AX270" s="81"/>
      <c r="AY270" s="81"/>
      <c r="AZ270" s="81"/>
      <c r="BA270" s="81"/>
      <c r="BB270" s="81"/>
      <c r="BC270" s="81"/>
      <c r="BD270" s="81"/>
      <c r="BE270" s="81"/>
      <c r="BF270" s="81"/>
      <c r="BG270" s="81"/>
      <c r="BH270" s="81"/>
      <c r="BI270" s="81"/>
      <c r="BJ270" s="81"/>
    </row>
    <row r="271" spans="1:62" ht="15" hidden="1">
      <c r="A271" s="81" t="s">
        <v>3263</v>
      </c>
      <c r="B271" s="50" t="s">
        <v>1877</v>
      </c>
      <c r="C271" s="82" t="s">
        <v>547</v>
      </c>
      <c r="D271" s="83" t="s">
        <v>1023</v>
      </c>
      <c r="E271" s="84" t="s">
        <v>543</v>
      </c>
      <c r="F271" s="84">
        <v>69185</v>
      </c>
      <c r="G271" s="50">
        <v>273280</v>
      </c>
      <c r="H271" s="50" t="s">
        <v>1824</v>
      </c>
      <c r="I271" s="50">
        <v>427</v>
      </c>
      <c r="J271" s="50">
        <v>640</v>
      </c>
      <c r="K271" s="50">
        <v>2</v>
      </c>
      <c r="L271" s="50"/>
      <c r="M271" s="50"/>
      <c r="N271" s="50"/>
      <c r="O271" s="50">
        <v>0</v>
      </c>
      <c r="P271" s="50">
        <v>0.66718750000000004</v>
      </c>
      <c r="Q271" s="50">
        <v>7289.982</v>
      </c>
      <c r="R271" s="50">
        <v>61.305190000000003</v>
      </c>
      <c r="S271" s="50">
        <v>1</v>
      </c>
      <c r="T271" s="50">
        <v>0</v>
      </c>
      <c r="U271" s="50">
        <v>0</v>
      </c>
      <c r="V271" s="50">
        <v>0</v>
      </c>
      <c r="W271" s="50">
        <v>0</v>
      </c>
      <c r="X271" s="50">
        <v>0</v>
      </c>
      <c r="Y271" s="50">
        <v>0</v>
      </c>
      <c r="Z271" s="50">
        <v>0</v>
      </c>
      <c r="AA271" s="50">
        <v>0</v>
      </c>
      <c r="AB271" s="50">
        <v>1</v>
      </c>
      <c r="AC271" s="50">
        <v>0</v>
      </c>
      <c r="AD271" s="50">
        <v>0</v>
      </c>
      <c r="AE271" s="50">
        <v>0</v>
      </c>
      <c r="AF271" s="50">
        <v>0</v>
      </c>
      <c r="AG271" s="50">
        <v>0</v>
      </c>
      <c r="AH271" s="50">
        <v>0</v>
      </c>
      <c r="AI271" s="50">
        <v>0</v>
      </c>
      <c r="AJ271" s="50">
        <v>0</v>
      </c>
      <c r="AK271" s="50">
        <v>0</v>
      </c>
      <c r="AL271" s="50">
        <v>0</v>
      </c>
      <c r="AM271" s="50">
        <v>0</v>
      </c>
      <c r="AN271" s="50">
        <v>0</v>
      </c>
      <c r="AO271" s="50">
        <v>0</v>
      </c>
      <c r="AP271" s="50">
        <v>0</v>
      </c>
      <c r="AQ271" s="50">
        <v>0</v>
      </c>
      <c r="AR271" s="50">
        <v>0</v>
      </c>
      <c r="AS271" s="50">
        <v>0</v>
      </c>
      <c r="AT271" s="50">
        <v>0</v>
      </c>
      <c r="AU271" s="50">
        <v>0</v>
      </c>
      <c r="AV271" s="81"/>
      <c r="AW271" s="81"/>
      <c r="AX271" s="81"/>
      <c r="AY271" s="81"/>
      <c r="AZ271" s="81"/>
      <c r="BA271" s="81"/>
      <c r="BB271" s="81"/>
      <c r="BC271" s="81"/>
      <c r="BD271" s="81"/>
      <c r="BE271" s="81"/>
      <c r="BF271" s="81"/>
      <c r="BG271" s="81"/>
      <c r="BH271" s="81"/>
      <c r="BI271" s="81"/>
      <c r="BJ271" s="81"/>
    </row>
    <row r="272" spans="1:62" ht="15" hidden="1">
      <c r="A272" s="81" t="s">
        <v>3264</v>
      </c>
      <c r="B272" s="50" t="s">
        <v>1878</v>
      </c>
      <c r="C272" s="82" t="s">
        <v>548</v>
      </c>
      <c r="D272" s="83" t="s">
        <v>1023</v>
      </c>
      <c r="E272" s="84" t="s">
        <v>543</v>
      </c>
      <c r="F272" s="84">
        <v>56349</v>
      </c>
      <c r="G272" s="50">
        <v>240000</v>
      </c>
      <c r="H272" s="50" t="s">
        <v>1824</v>
      </c>
      <c r="I272" s="50">
        <v>400</v>
      </c>
      <c r="J272" s="50">
        <v>600</v>
      </c>
      <c r="K272" s="50">
        <v>2</v>
      </c>
      <c r="L272" s="50"/>
      <c r="M272" s="50"/>
      <c r="N272" s="50"/>
      <c r="O272" s="50">
        <v>0</v>
      </c>
      <c r="P272" s="50">
        <v>0.66666666699999999</v>
      </c>
      <c r="Q272" s="50">
        <v>4018.8789999999999</v>
      </c>
      <c r="R272" s="50">
        <v>65.084580000000003</v>
      </c>
      <c r="S272" s="50">
        <v>1</v>
      </c>
      <c r="T272" s="50">
        <v>0</v>
      </c>
      <c r="U272" s="50">
        <v>0</v>
      </c>
      <c r="V272" s="50">
        <v>0</v>
      </c>
      <c r="W272" s="50">
        <v>0</v>
      </c>
      <c r="X272" s="50">
        <v>0</v>
      </c>
      <c r="Y272" s="50">
        <v>0</v>
      </c>
      <c r="Z272" s="50">
        <v>0</v>
      </c>
      <c r="AA272" s="50">
        <v>0</v>
      </c>
      <c r="AB272" s="50">
        <v>1</v>
      </c>
      <c r="AC272" s="50">
        <v>0</v>
      </c>
      <c r="AD272" s="50">
        <v>0</v>
      </c>
      <c r="AE272" s="50">
        <v>0</v>
      </c>
      <c r="AF272" s="50">
        <v>0</v>
      </c>
      <c r="AG272" s="50">
        <v>0</v>
      </c>
      <c r="AH272" s="50">
        <v>0</v>
      </c>
      <c r="AI272" s="50">
        <v>0</v>
      </c>
      <c r="AJ272" s="50">
        <v>0</v>
      </c>
      <c r="AK272" s="50">
        <v>0</v>
      </c>
      <c r="AL272" s="50">
        <v>0</v>
      </c>
      <c r="AM272" s="50">
        <v>0</v>
      </c>
      <c r="AN272" s="50">
        <v>0</v>
      </c>
      <c r="AO272" s="50">
        <v>0</v>
      </c>
      <c r="AP272" s="50">
        <v>0</v>
      </c>
      <c r="AQ272" s="50">
        <v>0</v>
      </c>
      <c r="AR272" s="50">
        <v>0</v>
      </c>
      <c r="AS272" s="50">
        <v>0</v>
      </c>
      <c r="AT272" s="50">
        <v>0</v>
      </c>
      <c r="AU272" s="50">
        <v>0</v>
      </c>
      <c r="AV272" s="81"/>
      <c r="AW272" s="81"/>
      <c r="AX272" s="81"/>
      <c r="AY272" s="81"/>
      <c r="AZ272" s="81"/>
      <c r="BA272" s="81"/>
      <c r="BB272" s="81"/>
      <c r="BC272" s="81"/>
      <c r="BD272" s="81"/>
      <c r="BE272" s="81"/>
      <c r="BF272" s="81"/>
      <c r="BG272" s="81"/>
      <c r="BH272" s="81"/>
      <c r="BI272" s="81"/>
      <c r="BJ272" s="81"/>
    </row>
    <row r="273" spans="1:62" ht="15" hidden="1">
      <c r="A273" s="81" t="s">
        <v>3265</v>
      </c>
      <c r="B273" s="50" t="s">
        <v>1879</v>
      </c>
      <c r="C273" s="82" t="s">
        <v>549</v>
      </c>
      <c r="D273" s="83" t="s">
        <v>1023</v>
      </c>
      <c r="E273" s="84" t="s">
        <v>543</v>
      </c>
      <c r="F273" s="84">
        <v>53632</v>
      </c>
      <c r="G273" s="50">
        <v>240000</v>
      </c>
      <c r="H273" s="50" t="s">
        <v>1824</v>
      </c>
      <c r="I273" s="50">
        <v>400</v>
      </c>
      <c r="J273" s="50">
        <v>600</v>
      </c>
      <c r="K273" s="50">
        <v>2</v>
      </c>
      <c r="L273" s="50"/>
      <c r="M273" s="50"/>
      <c r="N273" s="50"/>
      <c r="O273" s="50">
        <v>0</v>
      </c>
      <c r="P273" s="50">
        <v>0.66666666699999999</v>
      </c>
      <c r="Q273" s="50">
        <v>4236.1890000000003</v>
      </c>
      <c r="R273" s="50">
        <v>55.111539999999998</v>
      </c>
      <c r="S273" s="50">
        <v>1</v>
      </c>
      <c r="T273" s="50">
        <v>0</v>
      </c>
      <c r="U273" s="50">
        <v>0</v>
      </c>
      <c r="V273" s="50">
        <v>0</v>
      </c>
      <c r="W273" s="50">
        <v>0</v>
      </c>
      <c r="X273" s="50">
        <v>0</v>
      </c>
      <c r="Y273" s="50">
        <v>0</v>
      </c>
      <c r="Z273" s="50">
        <v>0</v>
      </c>
      <c r="AA273" s="50">
        <v>0</v>
      </c>
      <c r="AB273" s="50">
        <v>1</v>
      </c>
      <c r="AC273" s="50">
        <v>0</v>
      </c>
      <c r="AD273" s="50">
        <v>0</v>
      </c>
      <c r="AE273" s="50">
        <v>0</v>
      </c>
      <c r="AF273" s="50">
        <v>0</v>
      </c>
      <c r="AG273" s="50">
        <v>0</v>
      </c>
      <c r="AH273" s="50">
        <v>0</v>
      </c>
      <c r="AI273" s="50">
        <v>0</v>
      </c>
      <c r="AJ273" s="50">
        <v>0</v>
      </c>
      <c r="AK273" s="50">
        <v>0</v>
      </c>
      <c r="AL273" s="50">
        <v>0</v>
      </c>
      <c r="AM273" s="50">
        <v>0</v>
      </c>
      <c r="AN273" s="50">
        <v>0</v>
      </c>
      <c r="AO273" s="50">
        <v>0</v>
      </c>
      <c r="AP273" s="50">
        <v>0</v>
      </c>
      <c r="AQ273" s="50">
        <v>0</v>
      </c>
      <c r="AR273" s="50">
        <v>0</v>
      </c>
      <c r="AS273" s="50">
        <v>0</v>
      </c>
      <c r="AT273" s="50">
        <v>0</v>
      </c>
      <c r="AU273" s="50">
        <v>0</v>
      </c>
      <c r="AV273" s="81"/>
      <c r="AW273" s="81"/>
      <c r="AX273" s="81"/>
      <c r="AY273" s="81"/>
      <c r="AZ273" s="81"/>
      <c r="BA273" s="81"/>
      <c r="BB273" s="81"/>
      <c r="BC273" s="81"/>
      <c r="BD273" s="81"/>
      <c r="BE273" s="81"/>
      <c r="BF273" s="81"/>
      <c r="BG273" s="81"/>
      <c r="BH273" s="81"/>
      <c r="BI273" s="81"/>
      <c r="BJ273" s="81"/>
    </row>
    <row r="274" spans="1:62" ht="15" hidden="1">
      <c r="A274" s="81" t="s">
        <v>3266</v>
      </c>
      <c r="B274" s="50" t="s">
        <v>1880</v>
      </c>
      <c r="C274" s="82" t="s">
        <v>550</v>
      </c>
      <c r="D274" s="83" t="s">
        <v>1023</v>
      </c>
      <c r="E274" s="84" t="s">
        <v>543</v>
      </c>
      <c r="F274" s="84">
        <v>31767</v>
      </c>
      <c r="G274" s="50">
        <v>238200</v>
      </c>
      <c r="H274" s="50" t="s">
        <v>1824</v>
      </c>
      <c r="I274" s="50">
        <v>397</v>
      </c>
      <c r="J274" s="50">
        <v>600</v>
      </c>
      <c r="K274" s="50">
        <v>2</v>
      </c>
      <c r="L274" s="50"/>
      <c r="M274" s="50"/>
      <c r="N274" s="50"/>
      <c r="O274" s="50">
        <v>0</v>
      </c>
      <c r="P274" s="50">
        <v>0.66166666699999999</v>
      </c>
      <c r="Q274" s="50">
        <v>666.44320000000005</v>
      </c>
      <c r="R274" s="50">
        <v>84.275949999999995</v>
      </c>
      <c r="S274" s="50">
        <v>1</v>
      </c>
      <c r="T274" s="50">
        <v>0</v>
      </c>
      <c r="U274" s="50">
        <v>0</v>
      </c>
      <c r="V274" s="50">
        <v>0</v>
      </c>
      <c r="W274" s="50">
        <v>0</v>
      </c>
      <c r="X274" s="50">
        <v>0</v>
      </c>
      <c r="Y274" s="50">
        <v>0</v>
      </c>
      <c r="Z274" s="50">
        <v>0</v>
      </c>
      <c r="AA274" s="50">
        <v>0</v>
      </c>
      <c r="AB274" s="50">
        <v>1</v>
      </c>
      <c r="AC274" s="50">
        <v>0</v>
      </c>
      <c r="AD274" s="50">
        <v>0</v>
      </c>
      <c r="AE274" s="50">
        <v>0</v>
      </c>
      <c r="AF274" s="50">
        <v>0</v>
      </c>
      <c r="AG274" s="50">
        <v>0</v>
      </c>
      <c r="AH274" s="50">
        <v>0</v>
      </c>
      <c r="AI274" s="50">
        <v>0</v>
      </c>
      <c r="AJ274" s="50">
        <v>0</v>
      </c>
      <c r="AK274" s="50">
        <v>0</v>
      </c>
      <c r="AL274" s="50">
        <v>0</v>
      </c>
      <c r="AM274" s="50">
        <v>0</v>
      </c>
      <c r="AN274" s="50">
        <v>0</v>
      </c>
      <c r="AO274" s="50">
        <v>0</v>
      </c>
      <c r="AP274" s="50">
        <v>0</v>
      </c>
      <c r="AQ274" s="50">
        <v>0</v>
      </c>
      <c r="AR274" s="50">
        <v>0</v>
      </c>
      <c r="AS274" s="50">
        <v>0</v>
      </c>
      <c r="AT274" s="50">
        <v>0</v>
      </c>
      <c r="AU274" s="50">
        <v>0</v>
      </c>
      <c r="AV274" s="81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</row>
    <row r="275" spans="1:62" ht="15" hidden="1">
      <c r="A275" s="81" t="s">
        <v>3267</v>
      </c>
      <c r="B275" s="50" t="s">
        <v>1881</v>
      </c>
      <c r="C275" s="82" t="s">
        <v>551</v>
      </c>
      <c r="D275" s="83" t="s">
        <v>1023</v>
      </c>
      <c r="E275" s="84" t="s">
        <v>543</v>
      </c>
      <c r="F275" s="84">
        <v>34750</v>
      </c>
      <c r="G275" s="50">
        <v>238200</v>
      </c>
      <c r="H275" s="50" t="s">
        <v>1824</v>
      </c>
      <c r="I275" s="50">
        <v>397</v>
      </c>
      <c r="J275" s="50">
        <v>600</v>
      </c>
      <c r="K275" s="50">
        <v>2</v>
      </c>
      <c r="L275" s="50"/>
      <c r="M275" s="50"/>
      <c r="N275" s="50"/>
      <c r="O275" s="50">
        <v>0</v>
      </c>
      <c r="P275" s="50">
        <v>0.66166666699999999</v>
      </c>
      <c r="Q275" s="50">
        <v>817.93650000000002</v>
      </c>
      <c r="R275" s="50">
        <v>61.567869999999999</v>
      </c>
      <c r="S275" s="50">
        <v>1</v>
      </c>
      <c r="T275" s="50">
        <v>0</v>
      </c>
      <c r="U275" s="50">
        <v>0</v>
      </c>
      <c r="V275" s="50">
        <v>0</v>
      </c>
      <c r="W275" s="50">
        <v>0</v>
      </c>
      <c r="X275" s="50">
        <v>0</v>
      </c>
      <c r="Y275" s="50">
        <v>0</v>
      </c>
      <c r="Z275" s="50">
        <v>0</v>
      </c>
      <c r="AA275" s="50">
        <v>0</v>
      </c>
      <c r="AB275" s="50">
        <v>1</v>
      </c>
      <c r="AC275" s="50">
        <v>0</v>
      </c>
      <c r="AD275" s="50">
        <v>0</v>
      </c>
      <c r="AE275" s="50">
        <v>0</v>
      </c>
      <c r="AF275" s="50">
        <v>0</v>
      </c>
      <c r="AG275" s="50">
        <v>0</v>
      </c>
      <c r="AH275" s="50">
        <v>0</v>
      </c>
      <c r="AI275" s="50">
        <v>0</v>
      </c>
      <c r="AJ275" s="50">
        <v>0</v>
      </c>
      <c r="AK275" s="50">
        <v>0</v>
      </c>
      <c r="AL275" s="50">
        <v>0</v>
      </c>
      <c r="AM275" s="50">
        <v>0</v>
      </c>
      <c r="AN275" s="50">
        <v>0</v>
      </c>
      <c r="AO275" s="50">
        <v>0</v>
      </c>
      <c r="AP275" s="50">
        <v>0</v>
      </c>
      <c r="AQ275" s="50">
        <v>0</v>
      </c>
      <c r="AR275" s="50">
        <v>0</v>
      </c>
      <c r="AS275" s="50">
        <v>0</v>
      </c>
      <c r="AT275" s="50">
        <v>0</v>
      </c>
      <c r="AU275" s="50">
        <v>0</v>
      </c>
      <c r="AV275" s="81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</row>
    <row r="276" spans="1:62" ht="15" hidden="1">
      <c r="A276" s="81" t="s">
        <v>3268</v>
      </c>
      <c r="B276" s="50" t="s">
        <v>1882</v>
      </c>
      <c r="C276" s="82" t="s">
        <v>552</v>
      </c>
      <c r="D276" s="83" t="s">
        <v>1023</v>
      </c>
      <c r="E276" s="84" t="s">
        <v>543</v>
      </c>
      <c r="F276" s="84">
        <v>22902</v>
      </c>
      <c r="G276" s="50">
        <v>238800</v>
      </c>
      <c r="H276" s="50" t="s">
        <v>1824</v>
      </c>
      <c r="I276" s="50">
        <v>398</v>
      </c>
      <c r="J276" s="50">
        <v>600</v>
      </c>
      <c r="K276" s="50">
        <v>2</v>
      </c>
      <c r="L276" s="50"/>
      <c r="M276" s="50"/>
      <c r="N276" s="50"/>
      <c r="O276" s="50">
        <v>0</v>
      </c>
      <c r="P276" s="50">
        <v>0.66333333299999997</v>
      </c>
      <c r="Q276" s="50">
        <v>184.08690000000001</v>
      </c>
      <c r="R276" s="50">
        <v>46.510129999999997</v>
      </c>
      <c r="S276" s="50">
        <v>1</v>
      </c>
      <c r="T276" s="50">
        <v>0</v>
      </c>
      <c r="U276" s="50">
        <v>0</v>
      </c>
      <c r="V276" s="50">
        <v>0</v>
      </c>
      <c r="W276" s="50">
        <v>0</v>
      </c>
      <c r="X276" s="50">
        <v>0</v>
      </c>
      <c r="Y276" s="50">
        <v>0</v>
      </c>
      <c r="Z276" s="50">
        <v>0</v>
      </c>
      <c r="AA276" s="50">
        <v>0</v>
      </c>
      <c r="AB276" s="50">
        <v>1</v>
      </c>
      <c r="AC276" s="50">
        <v>0</v>
      </c>
      <c r="AD276" s="50">
        <v>0</v>
      </c>
      <c r="AE276" s="50">
        <v>0</v>
      </c>
      <c r="AF276" s="50">
        <v>0</v>
      </c>
      <c r="AG276" s="50">
        <v>0</v>
      </c>
      <c r="AH276" s="50">
        <v>0</v>
      </c>
      <c r="AI276" s="50">
        <v>0</v>
      </c>
      <c r="AJ276" s="50">
        <v>0</v>
      </c>
      <c r="AK276" s="50">
        <v>0</v>
      </c>
      <c r="AL276" s="50">
        <v>0</v>
      </c>
      <c r="AM276" s="50">
        <v>0</v>
      </c>
      <c r="AN276" s="50">
        <v>0</v>
      </c>
      <c r="AO276" s="50">
        <v>0</v>
      </c>
      <c r="AP276" s="50">
        <v>0</v>
      </c>
      <c r="AQ276" s="50">
        <v>0</v>
      </c>
      <c r="AR276" s="50">
        <v>0</v>
      </c>
      <c r="AS276" s="50">
        <v>0</v>
      </c>
      <c r="AT276" s="50">
        <v>0</v>
      </c>
      <c r="AU276" s="50">
        <v>0</v>
      </c>
      <c r="AV276" s="81"/>
      <c r="AW276" s="81"/>
      <c r="AX276" s="81"/>
      <c r="AY276" s="81"/>
      <c r="AZ276" s="81"/>
      <c r="BA276" s="81"/>
      <c r="BB276" s="81"/>
      <c r="BC276" s="81"/>
      <c r="BD276" s="81"/>
      <c r="BE276" s="81"/>
      <c r="BF276" s="81"/>
      <c r="BG276" s="81"/>
      <c r="BH276" s="81"/>
      <c r="BI276" s="81"/>
      <c r="BJ276" s="81"/>
    </row>
    <row r="277" spans="1:62" ht="15" hidden="1">
      <c r="A277" s="81" t="s">
        <v>3269</v>
      </c>
      <c r="B277" s="50" t="s">
        <v>1883</v>
      </c>
      <c r="C277" s="82" t="s">
        <v>553</v>
      </c>
      <c r="D277" s="83" t="s">
        <v>1023</v>
      </c>
      <c r="E277" s="84" t="s">
        <v>543</v>
      </c>
      <c r="F277" s="84">
        <v>35392</v>
      </c>
      <c r="G277" s="50">
        <v>238200</v>
      </c>
      <c r="H277" s="50" t="s">
        <v>1824</v>
      </c>
      <c r="I277" s="50">
        <v>397</v>
      </c>
      <c r="J277" s="50">
        <v>600</v>
      </c>
      <c r="K277" s="50">
        <v>2</v>
      </c>
      <c r="L277" s="50"/>
      <c r="M277" s="50"/>
      <c r="N277" s="50"/>
      <c r="O277" s="50">
        <v>0</v>
      </c>
      <c r="P277" s="50">
        <v>0.66166666699999999</v>
      </c>
      <c r="Q277" s="50">
        <v>821.65729999999996</v>
      </c>
      <c r="R277" s="50">
        <v>55.101030000000002</v>
      </c>
      <c r="S277" s="50">
        <v>1</v>
      </c>
      <c r="T277" s="50">
        <v>0</v>
      </c>
      <c r="U277" s="50">
        <v>0</v>
      </c>
      <c r="V277" s="50">
        <v>0</v>
      </c>
      <c r="W277" s="50">
        <v>0</v>
      </c>
      <c r="X277" s="50">
        <v>0</v>
      </c>
      <c r="Y277" s="50">
        <v>0</v>
      </c>
      <c r="Z277" s="50">
        <v>0</v>
      </c>
      <c r="AA277" s="50">
        <v>0</v>
      </c>
      <c r="AB277" s="50">
        <v>1</v>
      </c>
      <c r="AC277" s="50">
        <v>0</v>
      </c>
      <c r="AD277" s="50">
        <v>0</v>
      </c>
      <c r="AE277" s="50">
        <v>0</v>
      </c>
      <c r="AF277" s="50">
        <v>0</v>
      </c>
      <c r="AG277" s="50">
        <v>0</v>
      </c>
      <c r="AH277" s="50">
        <v>0</v>
      </c>
      <c r="AI277" s="50">
        <v>0</v>
      </c>
      <c r="AJ277" s="50">
        <v>0</v>
      </c>
      <c r="AK277" s="50">
        <v>0</v>
      </c>
      <c r="AL277" s="50">
        <v>0</v>
      </c>
      <c r="AM277" s="50">
        <v>0</v>
      </c>
      <c r="AN277" s="50">
        <v>0</v>
      </c>
      <c r="AO277" s="50">
        <v>0</v>
      </c>
      <c r="AP277" s="50">
        <v>0</v>
      </c>
      <c r="AQ277" s="50">
        <v>0</v>
      </c>
      <c r="AR277" s="50">
        <v>0</v>
      </c>
      <c r="AS277" s="50">
        <v>0</v>
      </c>
      <c r="AT277" s="50">
        <v>0</v>
      </c>
      <c r="AU277" s="50">
        <v>0</v>
      </c>
      <c r="AV277" s="81"/>
      <c r="AW277" s="81"/>
      <c r="AX277" s="81"/>
      <c r="AY277" s="81"/>
      <c r="AZ277" s="81"/>
      <c r="BA277" s="81"/>
      <c r="BB277" s="81"/>
      <c r="BC277" s="81"/>
      <c r="BD277" s="81"/>
      <c r="BE277" s="81"/>
      <c r="BF277" s="81"/>
      <c r="BG277" s="81"/>
      <c r="BH277" s="81"/>
      <c r="BI277" s="81"/>
      <c r="BJ277" s="81"/>
    </row>
    <row r="278" spans="1:62" ht="15" hidden="1">
      <c r="A278" s="81" t="s">
        <v>3270</v>
      </c>
      <c r="B278" s="50" t="s">
        <v>1884</v>
      </c>
      <c r="C278" s="82" t="s">
        <v>554</v>
      </c>
      <c r="D278" s="83" t="s">
        <v>1023</v>
      </c>
      <c r="E278" s="84" t="s">
        <v>543</v>
      </c>
      <c r="F278" s="84">
        <v>39582</v>
      </c>
      <c r="G278" s="50">
        <v>240000</v>
      </c>
      <c r="H278" s="50" t="s">
        <v>1824</v>
      </c>
      <c r="I278" s="50">
        <v>400</v>
      </c>
      <c r="J278" s="50">
        <v>600</v>
      </c>
      <c r="K278" s="50">
        <v>2</v>
      </c>
      <c r="L278" s="50"/>
      <c r="M278" s="50"/>
      <c r="N278" s="50"/>
      <c r="O278" s="50">
        <v>0</v>
      </c>
      <c r="P278" s="50">
        <v>0.66666666699999999</v>
      </c>
      <c r="Q278" s="50">
        <v>1230.9069999999999</v>
      </c>
      <c r="R278" s="50">
        <v>69.428200000000004</v>
      </c>
      <c r="S278" s="50">
        <v>1</v>
      </c>
      <c r="T278" s="50">
        <v>0</v>
      </c>
      <c r="U278" s="50">
        <v>0</v>
      </c>
      <c r="V278" s="50">
        <v>0</v>
      </c>
      <c r="W278" s="50">
        <v>0</v>
      </c>
      <c r="X278" s="50">
        <v>0</v>
      </c>
      <c r="Y278" s="50">
        <v>0</v>
      </c>
      <c r="Z278" s="50">
        <v>0</v>
      </c>
      <c r="AA278" s="50">
        <v>0</v>
      </c>
      <c r="AB278" s="50">
        <v>1</v>
      </c>
      <c r="AC278" s="50">
        <v>0</v>
      </c>
      <c r="AD278" s="50">
        <v>0</v>
      </c>
      <c r="AE278" s="50">
        <v>0</v>
      </c>
      <c r="AF278" s="50">
        <v>0</v>
      </c>
      <c r="AG278" s="50">
        <v>0</v>
      </c>
      <c r="AH278" s="50">
        <v>0</v>
      </c>
      <c r="AI278" s="50">
        <v>0</v>
      </c>
      <c r="AJ278" s="50">
        <v>0</v>
      </c>
      <c r="AK278" s="50">
        <v>0</v>
      </c>
      <c r="AL278" s="50">
        <v>0</v>
      </c>
      <c r="AM278" s="50">
        <v>0</v>
      </c>
      <c r="AN278" s="50">
        <v>0</v>
      </c>
      <c r="AO278" s="50">
        <v>0</v>
      </c>
      <c r="AP278" s="50">
        <v>0</v>
      </c>
      <c r="AQ278" s="50">
        <v>0</v>
      </c>
      <c r="AR278" s="50">
        <v>0</v>
      </c>
      <c r="AS278" s="50">
        <v>0</v>
      </c>
      <c r="AT278" s="50">
        <v>0</v>
      </c>
      <c r="AU278" s="50">
        <v>0</v>
      </c>
      <c r="AV278" s="81"/>
      <c r="AW278" s="81"/>
      <c r="AX278" s="81"/>
      <c r="AY278" s="81"/>
      <c r="AZ278" s="81"/>
      <c r="BA278" s="81"/>
      <c r="BB278" s="81"/>
      <c r="BC278" s="81"/>
      <c r="BD278" s="81"/>
      <c r="BE278" s="81"/>
      <c r="BF278" s="81"/>
      <c r="BG278" s="81"/>
      <c r="BH278" s="81"/>
      <c r="BI278" s="81"/>
      <c r="BJ278" s="81"/>
    </row>
    <row r="279" spans="1:62" ht="15" hidden="1">
      <c r="A279" s="81" t="s">
        <v>3271</v>
      </c>
      <c r="B279" s="50" t="s">
        <v>1885</v>
      </c>
      <c r="C279" s="82" t="s">
        <v>555</v>
      </c>
      <c r="D279" s="83" t="s">
        <v>1023</v>
      </c>
      <c r="E279" s="84" t="s">
        <v>556</v>
      </c>
      <c r="F279" s="84">
        <v>56969</v>
      </c>
      <c r="G279" s="50">
        <v>409600</v>
      </c>
      <c r="H279" s="50" t="s">
        <v>1824</v>
      </c>
      <c r="I279" s="50">
        <v>640</v>
      </c>
      <c r="J279" s="50">
        <v>640</v>
      </c>
      <c r="K279" s="50">
        <v>0</v>
      </c>
      <c r="L279" s="50"/>
      <c r="M279" s="50"/>
      <c r="N279" s="50"/>
      <c r="O279" s="50">
        <v>0</v>
      </c>
      <c r="P279" s="50">
        <v>1</v>
      </c>
      <c r="Q279" s="50">
        <v>131.26169999999999</v>
      </c>
      <c r="R279" s="50">
        <v>58.028640000000003</v>
      </c>
      <c r="S279" s="50">
        <v>1</v>
      </c>
      <c r="T279" s="50">
        <v>0</v>
      </c>
      <c r="U279" s="50">
        <v>0</v>
      </c>
      <c r="V279" s="50">
        <v>0</v>
      </c>
      <c r="W279" s="50">
        <v>0</v>
      </c>
      <c r="X279" s="50">
        <v>0</v>
      </c>
      <c r="Y279" s="50">
        <v>0</v>
      </c>
      <c r="Z279" s="50">
        <v>0</v>
      </c>
      <c r="AA279" s="50">
        <v>0</v>
      </c>
      <c r="AB279" s="50">
        <v>0</v>
      </c>
      <c r="AC279" s="50">
        <v>1</v>
      </c>
      <c r="AD279" s="50">
        <v>0</v>
      </c>
      <c r="AE279" s="50">
        <v>0</v>
      </c>
      <c r="AF279" s="50">
        <v>0</v>
      </c>
      <c r="AG279" s="50">
        <v>0</v>
      </c>
      <c r="AH279" s="50">
        <v>0</v>
      </c>
      <c r="AI279" s="50">
        <v>0</v>
      </c>
      <c r="AJ279" s="50">
        <v>0</v>
      </c>
      <c r="AK279" s="50">
        <v>0</v>
      </c>
      <c r="AL279" s="50">
        <v>0</v>
      </c>
      <c r="AM279" s="50">
        <v>0</v>
      </c>
      <c r="AN279" s="50">
        <v>0</v>
      </c>
      <c r="AO279" s="50">
        <v>0</v>
      </c>
      <c r="AP279" s="50">
        <v>0</v>
      </c>
      <c r="AQ279" s="50">
        <v>0</v>
      </c>
      <c r="AR279" s="50">
        <v>0</v>
      </c>
      <c r="AS279" s="50">
        <v>0</v>
      </c>
      <c r="AT279" s="50">
        <v>0</v>
      </c>
      <c r="AU279" s="50">
        <v>0</v>
      </c>
      <c r="AV279" s="81"/>
      <c r="AW279" s="81"/>
      <c r="AX279" s="81"/>
      <c r="AY279" s="81"/>
      <c r="AZ279" s="81"/>
      <c r="BA279" s="81"/>
      <c r="BB279" s="81"/>
      <c r="BC279" s="81"/>
      <c r="BD279" s="81"/>
      <c r="BE279" s="81"/>
      <c r="BF279" s="81"/>
      <c r="BG279" s="81"/>
      <c r="BH279" s="81"/>
      <c r="BI279" s="81"/>
      <c r="BJ279" s="81"/>
    </row>
    <row r="280" spans="1:62" ht="15" hidden="1">
      <c r="A280" s="81" t="s">
        <v>3272</v>
      </c>
      <c r="B280" s="50" t="s">
        <v>1886</v>
      </c>
      <c r="C280" s="82" t="s">
        <v>557</v>
      </c>
      <c r="D280" s="83" t="s">
        <v>1023</v>
      </c>
      <c r="E280" s="84" t="s">
        <v>556</v>
      </c>
      <c r="F280" s="84">
        <v>33036</v>
      </c>
      <c r="G280" s="50">
        <v>194220</v>
      </c>
      <c r="H280" s="50" t="s">
        <v>1824</v>
      </c>
      <c r="I280" s="50">
        <v>415</v>
      </c>
      <c r="J280" s="50">
        <v>468</v>
      </c>
      <c r="K280" s="50">
        <v>2</v>
      </c>
      <c r="L280" s="50"/>
      <c r="M280" s="50"/>
      <c r="N280" s="50"/>
      <c r="O280" s="50">
        <v>0</v>
      </c>
      <c r="P280" s="50">
        <v>0.886752137</v>
      </c>
      <c r="Q280" s="50">
        <v>211.5478</v>
      </c>
      <c r="R280" s="50">
        <v>39.131219999999999</v>
      </c>
      <c r="S280" s="50">
        <v>1</v>
      </c>
      <c r="T280" s="50">
        <v>0</v>
      </c>
      <c r="U280" s="50">
        <v>0</v>
      </c>
      <c r="V280" s="50">
        <v>0</v>
      </c>
      <c r="W280" s="50">
        <v>0</v>
      </c>
      <c r="X280" s="50">
        <v>0</v>
      </c>
      <c r="Y280" s="50">
        <v>0</v>
      </c>
      <c r="Z280" s="50">
        <v>0</v>
      </c>
      <c r="AA280" s="50">
        <v>0</v>
      </c>
      <c r="AB280" s="50">
        <v>0</v>
      </c>
      <c r="AC280" s="50">
        <v>1</v>
      </c>
      <c r="AD280" s="50">
        <v>0</v>
      </c>
      <c r="AE280" s="50">
        <v>0</v>
      </c>
      <c r="AF280" s="50">
        <v>0</v>
      </c>
      <c r="AG280" s="50">
        <v>0</v>
      </c>
      <c r="AH280" s="50">
        <v>0</v>
      </c>
      <c r="AI280" s="50">
        <v>0</v>
      </c>
      <c r="AJ280" s="50">
        <v>0</v>
      </c>
      <c r="AK280" s="50">
        <v>0</v>
      </c>
      <c r="AL280" s="50">
        <v>0</v>
      </c>
      <c r="AM280" s="50">
        <v>0</v>
      </c>
      <c r="AN280" s="50">
        <v>0</v>
      </c>
      <c r="AO280" s="50">
        <v>0</v>
      </c>
      <c r="AP280" s="50">
        <v>0</v>
      </c>
      <c r="AQ280" s="50">
        <v>0</v>
      </c>
      <c r="AR280" s="50">
        <v>0</v>
      </c>
      <c r="AS280" s="50">
        <v>0</v>
      </c>
      <c r="AT280" s="50">
        <v>0</v>
      </c>
      <c r="AU280" s="50">
        <v>0</v>
      </c>
      <c r="AV280" s="81"/>
      <c r="AW280" s="81"/>
      <c r="AX280" s="81"/>
      <c r="AY280" s="81"/>
      <c r="AZ280" s="81"/>
      <c r="BA280" s="81"/>
      <c r="BB280" s="81"/>
      <c r="BC280" s="81"/>
      <c r="BD280" s="81"/>
      <c r="BE280" s="81"/>
      <c r="BF280" s="81"/>
      <c r="BG280" s="81"/>
      <c r="BH280" s="81"/>
      <c r="BI280" s="81"/>
      <c r="BJ280" s="81"/>
    </row>
    <row r="281" spans="1:62" ht="15" hidden="1">
      <c r="A281" s="81" t="s">
        <v>3273</v>
      </c>
      <c r="B281" s="50" t="s">
        <v>1887</v>
      </c>
      <c r="C281" s="82" t="s">
        <v>558</v>
      </c>
      <c r="D281" s="83" t="s">
        <v>1023</v>
      </c>
      <c r="E281" s="84" t="s">
        <v>556</v>
      </c>
      <c r="F281" s="84">
        <v>39092</v>
      </c>
      <c r="G281" s="50">
        <v>458880</v>
      </c>
      <c r="H281" s="50" t="s">
        <v>1824</v>
      </c>
      <c r="I281" s="50">
        <v>717</v>
      </c>
      <c r="J281" s="50">
        <v>640</v>
      </c>
      <c r="K281" s="50">
        <v>2</v>
      </c>
      <c r="L281" s="50"/>
      <c r="M281" s="50"/>
      <c r="N281" s="50"/>
      <c r="O281" s="50">
        <v>0</v>
      </c>
      <c r="P281" s="50">
        <v>1.1203125</v>
      </c>
      <c r="Q281" s="50">
        <v>95.039940000000001</v>
      </c>
      <c r="R281" s="50">
        <v>42.20391</v>
      </c>
      <c r="S281" s="50">
        <v>1</v>
      </c>
      <c r="T281" s="50">
        <v>0</v>
      </c>
      <c r="U281" s="50">
        <v>0</v>
      </c>
      <c r="V281" s="50">
        <v>0</v>
      </c>
      <c r="W281" s="50">
        <v>0</v>
      </c>
      <c r="X281" s="50">
        <v>0</v>
      </c>
      <c r="Y281" s="50">
        <v>0</v>
      </c>
      <c r="Z281" s="50">
        <v>0</v>
      </c>
      <c r="AA281" s="50">
        <v>0</v>
      </c>
      <c r="AB281" s="50">
        <v>0</v>
      </c>
      <c r="AC281" s="50">
        <v>1</v>
      </c>
      <c r="AD281" s="50">
        <v>0</v>
      </c>
      <c r="AE281" s="50">
        <v>0</v>
      </c>
      <c r="AF281" s="50">
        <v>0</v>
      </c>
      <c r="AG281" s="50">
        <v>0</v>
      </c>
      <c r="AH281" s="50">
        <v>0</v>
      </c>
      <c r="AI281" s="50">
        <v>0</v>
      </c>
      <c r="AJ281" s="50">
        <v>0</v>
      </c>
      <c r="AK281" s="50">
        <v>0</v>
      </c>
      <c r="AL281" s="50">
        <v>0</v>
      </c>
      <c r="AM281" s="50">
        <v>0</v>
      </c>
      <c r="AN281" s="50">
        <v>0</v>
      </c>
      <c r="AO281" s="50">
        <v>0</v>
      </c>
      <c r="AP281" s="50">
        <v>0</v>
      </c>
      <c r="AQ281" s="50">
        <v>0</v>
      </c>
      <c r="AR281" s="50">
        <v>0</v>
      </c>
      <c r="AS281" s="50">
        <v>0</v>
      </c>
      <c r="AT281" s="50">
        <v>0</v>
      </c>
      <c r="AU281" s="50">
        <v>0</v>
      </c>
      <c r="AV281" s="81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</row>
    <row r="282" spans="1:62" ht="15" hidden="1">
      <c r="A282" s="81" t="s">
        <v>3274</v>
      </c>
      <c r="B282" s="50" t="s">
        <v>1888</v>
      </c>
      <c r="C282" s="82" t="s">
        <v>559</v>
      </c>
      <c r="D282" s="83" t="s">
        <v>1023</v>
      </c>
      <c r="E282" s="84" t="s">
        <v>556</v>
      </c>
      <c r="F282" s="84">
        <v>68784</v>
      </c>
      <c r="G282" s="50">
        <v>303600</v>
      </c>
      <c r="H282" s="50" t="s">
        <v>1824</v>
      </c>
      <c r="I282" s="50">
        <v>506</v>
      </c>
      <c r="J282" s="50">
        <v>600</v>
      </c>
      <c r="K282" s="50">
        <v>2</v>
      </c>
      <c r="L282" s="50"/>
      <c r="M282" s="50"/>
      <c r="N282" s="50"/>
      <c r="O282" s="50">
        <v>0</v>
      </c>
      <c r="P282" s="50">
        <v>0.84333333300000002</v>
      </c>
      <c r="Q282" s="50">
        <v>5900.7020000000002</v>
      </c>
      <c r="R282" s="50">
        <v>72.571309999999997</v>
      </c>
      <c r="S282" s="50">
        <v>1</v>
      </c>
      <c r="T282" s="50">
        <v>0</v>
      </c>
      <c r="U282" s="50">
        <v>0</v>
      </c>
      <c r="V282" s="50">
        <v>0</v>
      </c>
      <c r="W282" s="50">
        <v>0</v>
      </c>
      <c r="X282" s="50">
        <v>0</v>
      </c>
      <c r="Y282" s="50">
        <v>0</v>
      </c>
      <c r="Z282" s="50">
        <v>0</v>
      </c>
      <c r="AA282" s="50">
        <v>0</v>
      </c>
      <c r="AB282" s="50">
        <v>0</v>
      </c>
      <c r="AC282" s="50">
        <v>1</v>
      </c>
      <c r="AD282" s="50">
        <v>0</v>
      </c>
      <c r="AE282" s="50">
        <v>0</v>
      </c>
      <c r="AF282" s="50">
        <v>0</v>
      </c>
      <c r="AG282" s="50">
        <v>0</v>
      </c>
      <c r="AH282" s="50">
        <v>0</v>
      </c>
      <c r="AI282" s="50">
        <v>0</v>
      </c>
      <c r="AJ282" s="50">
        <v>0</v>
      </c>
      <c r="AK282" s="50">
        <v>0</v>
      </c>
      <c r="AL282" s="50">
        <v>0</v>
      </c>
      <c r="AM282" s="50">
        <v>0</v>
      </c>
      <c r="AN282" s="50">
        <v>0</v>
      </c>
      <c r="AO282" s="50">
        <v>0</v>
      </c>
      <c r="AP282" s="50">
        <v>0</v>
      </c>
      <c r="AQ282" s="50">
        <v>0</v>
      </c>
      <c r="AR282" s="50">
        <v>0</v>
      </c>
      <c r="AS282" s="50">
        <v>0</v>
      </c>
      <c r="AT282" s="50">
        <v>0</v>
      </c>
      <c r="AU282" s="50">
        <v>0</v>
      </c>
      <c r="AV282" s="81"/>
      <c r="AW282" s="81"/>
      <c r="AX282" s="81"/>
      <c r="AY282" s="81"/>
      <c r="AZ282" s="81"/>
      <c r="BA282" s="81"/>
      <c r="BB282" s="81"/>
      <c r="BC282" s="81"/>
      <c r="BD282" s="81"/>
      <c r="BE282" s="81"/>
      <c r="BF282" s="81"/>
      <c r="BG282" s="81"/>
      <c r="BH282" s="81"/>
      <c r="BI282" s="81"/>
      <c r="BJ282" s="81"/>
    </row>
    <row r="283" spans="1:62" ht="15" hidden="1">
      <c r="A283" s="81" t="s">
        <v>3275</v>
      </c>
      <c r="B283" s="50" t="s">
        <v>1889</v>
      </c>
      <c r="C283" s="82" t="s">
        <v>560</v>
      </c>
      <c r="D283" s="83" t="s">
        <v>1023</v>
      </c>
      <c r="E283" s="84" t="s">
        <v>556</v>
      </c>
      <c r="F283" s="84">
        <v>37228</v>
      </c>
      <c r="G283" s="50">
        <v>273066</v>
      </c>
      <c r="H283" s="50" t="s">
        <v>1824</v>
      </c>
      <c r="I283" s="50">
        <v>426</v>
      </c>
      <c r="J283" s="50">
        <v>641</v>
      </c>
      <c r="K283" s="50">
        <v>2</v>
      </c>
      <c r="L283" s="50"/>
      <c r="M283" s="50"/>
      <c r="N283" s="50"/>
      <c r="O283" s="50">
        <v>0</v>
      </c>
      <c r="P283" s="50">
        <v>0.66458658400000004</v>
      </c>
      <c r="Q283" s="50">
        <v>1207.019</v>
      </c>
      <c r="R283" s="50">
        <v>73.231229999999996</v>
      </c>
      <c r="S283" s="50">
        <v>1</v>
      </c>
      <c r="T283" s="50">
        <v>0</v>
      </c>
      <c r="U283" s="50">
        <v>0</v>
      </c>
      <c r="V283" s="50">
        <v>0</v>
      </c>
      <c r="W283" s="50">
        <v>0</v>
      </c>
      <c r="X283" s="50">
        <v>0</v>
      </c>
      <c r="Y283" s="50">
        <v>0</v>
      </c>
      <c r="Z283" s="50">
        <v>0</v>
      </c>
      <c r="AA283" s="50">
        <v>0</v>
      </c>
      <c r="AB283" s="50">
        <v>0</v>
      </c>
      <c r="AC283" s="50">
        <v>1</v>
      </c>
      <c r="AD283" s="50">
        <v>0</v>
      </c>
      <c r="AE283" s="50">
        <v>0</v>
      </c>
      <c r="AF283" s="50">
        <v>0</v>
      </c>
      <c r="AG283" s="50">
        <v>0</v>
      </c>
      <c r="AH283" s="50">
        <v>0</v>
      </c>
      <c r="AI283" s="50">
        <v>0</v>
      </c>
      <c r="AJ283" s="50">
        <v>0</v>
      </c>
      <c r="AK283" s="50">
        <v>0</v>
      </c>
      <c r="AL283" s="50">
        <v>0</v>
      </c>
      <c r="AM283" s="50">
        <v>0</v>
      </c>
      <c r="AN283" s="50">
        <v>0</v>
      </c>
      <c r="AO283" s="50">
        <v>0</v>
      </c>
      <c r="AP283" s="50">
        <v>0</v>
      </c>
      <c r="AQ283" s="50">
        <v>0</v>
      </c>
      <c r="AR283" s="50">
        <v>0</v>
      </c>
      <c r="AS283" s="50">
        <v>0</v>
      </c>
      <c r="AT283" s="50">
        <v>0</v>
      </c>
      <c r="AU283" s="50">
        <v>0</v>
      </c>
      <c r="AV283" s="81"/>
      <c r="AW283" s="81"/>
      <c r="AX283" s="81"/>
      <c r="AY283" s="81"/>
      <c r="AZ283" s="81"/>
      <c r="BA283" s="81"/>
      <c r="BB283" s="81"/>
      <c r="BC283" s="81"/>
      <c r="BD283" s="81"/>
      <c r="BE283" s="81"/>
      <c r="BF283" s="81"/>
      <c r="BG283" s="81"/>
      <c r="BH283" s="81"/>
      <c r="BI283" s="81"/>
      <c r="BJ283" s="81"/>
    </row>
    <row r="284" spans="1:62" ht="15" hidden="1">
      <c r="A284" s="81" t="s">
        <v>3276</v>
      </c>
      <c r="B284" s="50" t="s">
        <v>1890</v>
      </c>
      <c r="C284" s="82" t="s">
        <v>561</v>
      </c>
      <c r="D284" s="83" t="s">
        <v>1023</v>
      </c>
      <c r="E284" s="84" t="s">
        <v>556</v>
      </c>
      <c r="F284" s="84">
        <v>56282</v>
      </c>
      <c r="G284" s="50">
        <v>273066</v>
      </c>
      <c r="H284" s="50" t="s">
        <v>1824</v>
      </c>
      <c r="I284" s="50">
        <v>426</v>
      </c>
      <c r="J284" s="50">
        <v>641</v>
      </c>
      <c r="K284" s="50">
        <v>2</v>
      </c>
      <c r="L284" s="50"/>
      <c r="M284" s="50"/>
      <c r="N284" s="50"/>
      <c r="O284" s="50">
        <v>0</v>
      </c>
      <c r="P284" s="50">
        <v>0.66458658400000004</v>
      </c>
      <c r="Q284" s="50">
        <v>2699.2109999999998</v>
      </c>
      <c r="R284" s="50">
        <v>80.804349999999999</v>
      </c>
      <c r="S284" s="50">
        <v>1</v>
      </c>
      <c r="T284" s="50">
        <v>0</v>
      </c>
      <c r="U284" s="50">
        <v>0</v>
      </c>
      <c r="V284" s="50">
        <v>0</v>
      </c>
      <c r="W284" s="50">
        <v>0</v>
      </c>
      <c r="X284" s="50">
        <v>0</v>
      </c>
      <c r="Y284" s="50">
        <v>0</v>
      </c>
      <c r="Z284" s="50">
        <v>0</v>
      </c>
      <c r="AA284" s="50">
        <v>0</v>
      </c>
      <c r="AB284" s="50">
        <v>0</v>
      </c>
      <c r="AC284" s="50">
        <v>1</v>
      </c>
      <c r="AD284" s="50">
        <v>0</v>
      </c>
      <c r="AE284" s="50">
        <v>0</v>
      </c>
      <c r="AF284" s="50">
        <v>0</v>
      </c>
      <c r="AG284" s="50">
        <v>0</v>
      </c>
      <c r="AH284" s="50">
        <v>0</v>
      </c>
      <c r="AI284" s="50">
        <v>0</v>
      </c>
      <c r="AJ284" s="50">
        <v>0</v>
      </c>
      <c r="AK284" s="50">
        <v>0</v>
      </c>
      <c r="AL284" s="50">
        <v>0</v>
      </c>
      <c r="AM284" s="50">
        <v>0</v>
      </c>
      <c r="AN284" s="50">
        <v>0</v>
      </c>
      <c r="AO284" s="50">
        <v>0</v>
      </c>
      <c r="AP284" s="50">
        <v>0</v>
      </c>
      <c r="AQ284" s="50">
        <v>0</v>
      </c>
      <c r="AR284" s="50">
        <v>0</v>
      </c>
      <c r="AS284" s="50">
        <v>0</v>
      </c>
      <c r="AT284" s="50">
        <v>0</v>
      </c>
      <c r="AU284" s="50">
        <v>0</v>
      </c>
      <c r="AV284" s="81"/>
      <c r="AW284" s="81"/>
      <c r="AX284" s="81"/>
      <c r="AY284" s="81"/>
      <c r="AZ284" s="81"/>
      <c r="BA284" s="81"/>
      <c r="BB284" s="81"/>
      <c r="BC284" s="81"/>
      <c r="BD284" s="81"/>
      <c r="BE284" s="81"/>
      <c r="BF284" s="81"/>
      <c r="BG284" s="81"/>
      <c r="BH284" s="81"/>
      <c r="BI284" s="81"/>
      <c r="BJ284" s="81"/>
    </row>
    <row r="285" spans="1:62" ht="15" hidden="1">
      <c r="A285" s="81" t="s">
        <v>3277</v>
      </c>
      <c r="B285" s="50" t="s">
        <v>1891</v>
      </c>
      <c r="C285" s="82" t="s">
        <v>562</v>
      </c>
      <c r="D285" s="83" t="s">
        <v>1023</v>
      </c>
      <c r="E285" s="84" t="s">
        <v>556</v>
      </c>
      <c r="F285" s="84">
        <v>61193</v>
      </c>
      <c r="G285" s="50">
        <v>273066</v>
      </c>
      <c r="H285" s="50" t="s">
        <v>1824</v>
      </c>
      <c r="I285" s="50">
        <v>426</v>
      </c>
      <c r="J285" s="50">
        <v>641</v>
      </c>
      <c r="K285" s="50">
        <v>2</v>
      </c>
      <c r="L285" s="50"/>
      <c r="M285" s="50"/>
      <c r="N285" s="50"/>
      <c r="O285" s="50">
        <v>0</v>
      </c>
      <c r="P285" s="50">
        <v>0.66458658400000004</v>
      </c>
      <c r="Q285" s="50">
        <v>4169.4709999999995</v>
      </c>
      <c r="R285" s="50">
        <v>70.726730000000003</v>
      </c>
      <c r="S285" s="50">
        <v>1</v>
      </c>
      <c r="T285" s="50">
        <v>0</v>
      </c>
      <c r="U285" s="50">
        <v>0</v>
      </c>
      <c r="V285" s="50">
        <v>0</v>
      </c>
      <c r="W285" s="50">
        <v>0</v>
      </c>
      <c r="X285" s="50">
        <v>0</v>
      </c>
      <c r="Y285" s="50">
        <v>0</v>
      </c>
      <c r="Z285" s="50">
        <v>0</v>
      </c>
      <c r="AA285" s="50">
        <v>0</v>
      </c>
      <c r="AB285" s="50">
        <v>0</v>
      </c>
      <c r="AC285" s="50">
        <v>1</v>
      </c>
      <c r="AD285" s="50">
        <v>0</v>
      </c>
      <c r="AE285" s="50">
        <v>0</v>
      </c>
      <c r="AF285" s="50">
        <v>0</v>
      </c>
      <c r="AG285" s="50">
        <v>0</v>
      </c>
      <c r="AH285" s="50">
        <v>0</v>
      </c>
      <c r="AI285" s="50">
        <v>0</v>
      </c>
      <c r="AJ285" s="50">
        <v>0</v>
      </c>
      <c r="AK285" s="50">
        <v>0</v>
      </c>
      <c r="AL285" s="50">
        <v>0</v>
      </c>
      <c r="AM285" s="50">
        <v>0</v>
      </c>
      <c r="AN285" s="50">
        <v>0</v>
      </c>
      <c r="AO285" s="50">
        <v>0</v>
      </c>
      <c r="AP285" s="50">
        <v>0</v>
      </c>
      <c r="AQ285" s="50">
        <v>0</v>
      </c>
      <c r="AR285" s="50">
        <v>0</v>
      </c>
      <c r="AS285" s="50">
        <v>0</v>
      </c>
      <c r="AT285" s="50">
        <v>0</v>
      </c>
      <c r="AU285" s="50">
        <v>0</v>
      </c>
      <c r="AV285" s="81"/>
      <c r="AW285" s="81"/>
      <c r="AX285" s="81"/>
      <c r="AY285" s="81"/>
      <c r="AZ285" s="81"/>
      <c r="BA285" s="81"/>
      <c r="BB285" s="81"/>
      <c r="BC285" s="81"/>
      <c r="BD285" s="81"/>
      <c r="BE285" s="81"/>
      <c r="BF285" s="81"/>
      <c r="BG285" s="81"/>
      <c r="BH285" s="81"/>
      <c r="BI285" s="81"/>
      <c r="BJ285" s="81"/>
    </row>
    <row r="286" spans="1:62" ht="15" hidden="1">
      <c r="A286" s="81" t="s">
        <v>3278</v>
      </c>
      <c r="B286" s="50" t="s">
        <v>1892</v>
      </c>
      <c r="C286" s="82" t="s">
        <v>563</v>
      </c>
      <c r="D286" s="83" t="s">
        <v>1023</v>
      </c>
      <c r="E286" s="84" t="s">
        <v>556</v>
      </c>
      <c r="F286" s="84">
        <v>46751</v>
      </c>
      <c r="G286" s="50">
        <v>272640</v>
      </c>
      <c r="H286" s="50" t="s">
        <v>1824</v>
      </c>
      <c r="I286" s="50">
        <v>426</v>
      </c>
      <c r="J286" s="50">
        <v>640</v>
      </c>
      <c r="K286" s="50">
        <v>2</v>
      </c>
      <c r="L286" s="50"/>
      <c r="M286" s="50"/>
      <c r="N286" s="50"/>
      <c r="O286" s="50">
        <v>0</v>
      </c>
      <c r="P286" s="50">
        <v>0.66562500000000002</v>
      </c>
      <c r="Q286" s="50">
        <v>1311.625</v>
      </c>
      <c r="R286" s="50">
        <v>73.252849999999995</v>
      </c>
      <c r="S286" s="50">
        <v>1</v>
      </c>
      <c r="T286" s="50">
        <v>0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0">
        <v>0</v>
      </c>
      <c r="AC286" s="50">
        <v>1</v>
      </c>
      <c r="AD286" s="50">
        <v>0</v>
      </c>
      <c r="AE286" s="50">
        <v>0</v>
      </c>
      <c r="AF286" s="50">
        <v>0</v>
      </c>
      <c r="AG286" s="50">
        <v>0</v>
      </c>
      <c r="AH286" s="50">
        <v>0</v>
      </c>
      <c r="AI286" s="50">
        <v>0</v>
      </c>
      <c r="AJ286" s="50">
        <v>0</v>
      </c>
      <c r="AK286" s="50">
        <v>0</v>
      </c>
      <c r="AL286" s="50">
        <v>0</v>
      </c>
      <c r="AM286" s="50">
        <v>0</v>
      </c>
      <c r="AN286" s="50">
        <v>0</v>
      </c>
      <c r="AO286" s="50">
        <v>0</v>
      </c>
      <c r="AP286" s="50">
        <v>0</v>
      </c>
      <c r="AQ286" s="50">
        <v>0</v>
      </c>
      <c r="AR286" s="50">
        <v>0</v>
      </c>
      <c r="AS286" s="50">
        <v>0</v>
      </c>
      <c r="AT286" s="50">
        <v>0</v>
      </c>
      <c r="AU286" s="50">
        <v>0</v>
      </c>
      <c r="AV286" s="81"/>
      <c r="AW286" s="81"/>
      <c r="AX286" s="81"/>
      <c r="AY286" s="81"/>
      <c r="AZ286" s="81"/>
      <c r="BA286" s="81"/>
      <c r="BB286" s="81"/>
      <c r="BC286" s="81"/>
      <c r="BD286" s="81"/>
      <c r="BE286" s="81"/>
      <c r="BF286" s="81"/>
      <c r="BG286" s="81"/>
      <c r="BH286" s="81"/>
      <c r="BI286" s="81"/>
      <c r="BJ286" s="81"/>
    </row>
    <row r="287" spans="1:62" ht="15" hidden="1">
      <c r="A287" s="81" t="s">
        <v>3279</v>
      </c>
      <c r="B287" s="50" t="s">
        <v>1893</v>
      </c>
      <c r="C287" s="82" t="s">
        <v>564</v>
      </c>
      <c r="D287" s="83" t="s">
        <v>1023</v>
      </c>
      <c r="E287" s="84" t="s">
        <v>556</v>
      </c>
      <c r="F287" s="84">
        <v>51012</v>
      </c>
      <c r="G287" s="50">
        <v>273280</v>
      </c>
      <c r="H287" s="50" t="s">
        <v>1824</v>
      </c>
      <c r="I287" s="50">
        <v>427</v>
      </c>
      <c r="J287" s="50">
        <v>640</v>
      </c>
      <c r="K287" s="50">
        <v>2</v>
      </c>
      <c r="L287" s="50"/>
      <c r="M287" s="50"/>
      <c r="N287" s="50"/>
      <c r="O287" s="50">
        <v>0</v>
      </c>
      <c r="P287" s="50">
        <v>0.66718750000000004</v>
      </c>
      <c r="Q287" s="50">
        <v>3923.9630000000002</v>
      </c>
      <c r="R287" s="50">
        <v>63.827809999999999</v>
      </c>
      <c r="S287" s="50">
        <v>1</v>
      </c>
      <c r="T287" s="50">
        <v>0</v>
      </c>
      <c r="U287" s="50">
        <v>0</v>
      </c>
      <c r="V287" s="50">
        <v>0</v>
      </c>
      <c r="W287" s="50">
        <v>0</v>
      </c>
      <c r="X287" s="50">
        <v>0</v>
      </c>
      <c r="Y287" s="50">
        <v>0</v>
      </c>
      <c r="Z287" s="50">
        <v>0</v>
      </c>
      <c r="AA287" s="50">
        <v>0</v>
      </c>
      <c r="AB287" s="50">
        <v>0</v>
      </c>
      <c r="AC287" s="50">
        <v>1</v>
      </c>
      <c r="AD287" s="50">
        <v>0</v>
      </c>
      <c r="AE287" s="50">
        <v>0</v>
      </c>
      <c r="AF287" s="50">
        <v>0</v>
      </c>
      <c r="AG287" s="50">
        <v>0</v>
      </c>
      <c r="AH287" s="50">
        <v>0</v>
      </c>
      <c r="AI287" s="50">
        <v>0</v>
      </c>
      <c r="AJ287" s="50">
        <v>0</v>
      </c>
      <c r="AK287" s="50">
        <v>0</v>
      </c>
      <c r="AL287" s="50">
        <v>0</v>
      </c>
      <c r="AM287" s="50">
        <v>0</v>
      </c>
      <c r="AN287" s="50">
        <v>0</v>
      </c>
      <c r="AO287" s="50">
        <v>0</v>
      </c>
      <c r="AP287" s="50">
        <v>0</v>
      </c>
      <c r="AQ287" s="50">
        <v>0</v>
      </c>
      <c r="AR287" s="50">
        <v>0</v>
      </c>
      <c r="AS287" s="50">
        <v>0</v>
      </c>
      <c r="AT287" s="50">
        <v>0</v>
      </c>
      <c r="AU287" s="50">
        <v>0</v>
      </c>
      <c r="AV287" s="81"/>
      <c r="AW287" s="81"/>
      <c r="AX287" s="81"/>
      <c r="AY287" s="81"/>
      <c r="AZ287" s="81"/>
      <c r="BA287" s="81"/>
      <c r="BB287" s="81"/>
      <c r="BC287" s="81"/>
      <c r="BD287" s="81"/>
      <c r="BE287" s="81"/>
      <c r="BF287" s="81"/>
      <c r="BG287" s="81"/>
      <c r="BH287" s="81"/>
      <c r="BI287" s="81"/>
      <c r="BJ287" s="81"/>
    </row>
    <row r="288" spans="1:62" ht="15" hidden="1">
      <c r="A288" s="81" t="s">
        <v>3280</v>
      </c>
      <c r="B288" s="50" t="s">
        <v>1894</v>
      </c>
      <c r="C288" s="82" t="s">
        <v>565</v>
      </c>
      <c r="D288" s="83" t="s">
        <v>1023</v>
      </c>
      <c r="E288" s="84" t="s">
        <v>556</v>
      </c>
      <c r="F288" s="84">
        <v>75053</v>
      </c>
      <c r="G288" s="50">
        <v>319360</v>
      </c>
      <c r="H288" s="50" t="s">
        <v>1824</v>
      </c>
      <c r="I288" s="50">
        <v>499</v>
      </c>
      <c r="J288" s="50">
        <v>640</v>
      </c>
      <c r="K288" s="50">
        <v>2</v>
      </c>
      <c r="L288" s="50"/>
      <c r="M288" s="50"/>
      <c r="N288" s="50"/>
      <c r="O288" s="50">
        <v>0</v>
      </c>
      <c r="P288" s="50">
        <v>0.77968749999999998</v>
      </c>
      <c r="Q288" s="50">
        <v>3867.3980000000001</v>
      </c>
      <c r="R288" s="50">
        <v>75.783609999999996</v>
      </c>
      <c r="S288" s="50">
        <v>1</v>
      </c>
      <c r="T288" s="50">
        <v>0</v>
      </c>
      <c r="U288" s="50">
        <v>0</v>
      </c>
      <c r="V288" s="50">
        <v>0</v>
      </c>
      <c r="W288" s="50">
        <v>0</v>
      </c>
      <c r="X288" s="50">
        <v>0</v>
      </c>
      <c r="Y288" s="50">
        <v>0</v>
      </c>
      <c r="Z288" s="50">
        <v>0</v>
      </c>
      <c r="AA288" s="50">
        <v>0</v>
      </c>
      <c r="AB288" s="50">
        <v>0</v>
      </c>
      <c r="AC288" s="50">
        <v>1</v>
      </c>
      <c r="AD288" s="50">
        <v>0</v>
      </c>
      <c r="AE288" s="50">
        <v>0</v>
      </c>
      <c r="AF288" s="50">
        <v>0</v>
      </c>
      <c r="AG288" s="50">
        <v>0</v>
      </c>
      <c r="AH288" s="50">
        <v>0</v>
      </c>
      <c r="AI288" s="50">
        <v>0</v>
      </c>
      <c r="AJ288" s="50">
        <v>0</v>
      </c>
      <c r="AK288" s="50">
        <v>0</v>
      </c>
      <c r="AL288" s="50">
        <v>0</v>
      </c>
      <c r="AM288" s="50">
        <v>0</v>
      </c>
      <c r="AN288" s="50">
        <v>0</v>
      </c>
      <c r="AO288" s="50">
        <v>0</v>
      </c>
      <c r="AP288" s="50">
        <v>0</v>
      </c>
      <c r="AQ288" s="50">
        <v>0</v>
      </c>
      <c r="AR288" s="50">
        <v>0</v>
      </c>
      <c r="AS288" s="50">
        <v>0</v>
      </c>
      <c r="AT288" s="50">
        <v>0</v>
      </c>
      <c r="AU288" s="50">
        <v>0</v>
      </c>
      <c r="AV288" s="81"/>
      <c r="AW288" s="81"/>
      <c r="AX288" s="81"/>
      <c r="AY288" s="81"/>
      <c r="AZ288" s="81"/>
      <c r="BA288" s="81"/>
      <c r="BB288" s="81"/>
      <c r="BC288" s="81"/>
      <c r="BD288" s="81"/>
      <c r="BE288" s="81"/>
      <c r="BF288" s="81"/>
      <c r="BG288" s="81"/>
      <c r="BH288" s="81"/>
      <c r="BI288" s="81"/>
      <c r="BJ288" s="81"/>
    </row>
    <row r="289" spans="1:62" ht="15" hidden="1">
      <c r="A289" s="81" t="s">
        <v>3281</v>
      </c>
      <c r="B289" s="50" t="s">
        <v>1895</v>
      </c>
      <c r="C289" s="82" t="s">
        <v>566</v>
      </c>
      <c r="D289" s="83" t="s">
        <v>1023</v>
      </c>
      <c r="E289" s="84" t="s">
        <v>556</v>
      </c>
      <c r="F289" s="84">
        <v>74369</v>
      </c>
      <c r="G289" s="50">
        <v>474880</v>
      </c>
      <c r="H289" s="50" t="s">
        <v>1824</v>
      </c>
      <c r="I289" s="50">
        <v>742</v>
      </c>
      <c r="J289" s="50">
        <v>640</v>
      </c>
      <c r="K289" s="50">
        <v>2</v>
      </c>
      <c r="L289" s="50"/>
      <c r="M289" s="50"/>
      <c r="N289" s="50"/>
      <c r="O289" s="50">
        <v>0</v>
      </c>
      <c r="P289" s="50">
        <v>1.159375</v>
      </c>
      <c r="Q289" s="50">
        <v>1569.9380000000001</v>
      </c>
      <c r="R289" s="50">
        <v>83.497649999999993</v>
      </c>
      <c r="S289" s="50">
        <v>1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0">
        <v>0</v>
      </c>
      <c r="AC289" s="50">
        <v>1</v>
      </c>
      <c r="AD289" s="50">
        <v>0</v>
      </c>
      <c r="AE289" s="50">
        <v>0</v>
      </c>
      <c r="AF289" s="50">
        <v>0</v>
      </c>
      <c r="AG289" s="50">
        <v>0</v>
      </c>
      <c r="AH289" s="50">
        <v>0</v>
      </c>
      <c r="AI289" s="50">
        <v>0</v>
      </c>
      <c r="AJ289" s="50">
        <v>0</v>
      </c>
      <c r="AK289" s="50">
        <v>0</v>
      </c>
      <c r="AL289" s="50">
        <v>0</v>
      </c>
      <c r="AM289" s="50">
        <v>0</v>
      </c>
      <c r="AN289" s="50">
        <v>0</v>
      </c>
      <c r="AO289" s="50">
        <v>0</v>
      </c>
      <c r="AP289" s="50">
        <v>0</v>
      </c>
      <c r="AQ289" s="50">
        <v>0</v>
      </c>
      <c r="AR289" s="50">
        <v>0</v>
      </c>
      <c r="AS289" s="50">
        <v>0</v>
      </c>
      <c r="AT289" s="50">
        <v>0</v>
      </c>
      <c r="AU289" s="50">
        <v>0</v>
      </c>
      <c r="AV289" s="81"/>
      <c r="AW289" s="81"/>
      <c r="AX289" s="81"/>
      <c r="AY289" s="81"/>
      <c r="AZ289" s="81"/>
      <c r="BA289" s="81"/>
      <c r="BB289" s="81"/>
      <c r="BC289" s="81"/>
      <c r="BD289" s="81"/>
      <c r="BE289" s="81"/>
      <c r="BF289" s="81"/>
      <c r="BG289" s="81"/>
      <c r="BH289" s="81"/>
      <c r="BI289" s="81"/>
      <c r="BJ289" s="81"/>
    </row>
    <row r="290" spans="1:62" ht="15" hidden="1">
      <c r="A290" s="81" t="s">
        <v>3282</v>
      </c>
      <c r="B290" s="50" t="s">
        <v>1896</v>
      </c>
      <c r="C290" s="82" t="s">
        <v>567</v>
      </c>
      <c r="D290" s="83" t="s">
        <v>1023</v>
      </c>
      <c r="E290" s="84" t="s">
        <v>556</v>
      </c>
      <c r="F290" s="84">
        <v>73635</v>
      </c>
      <c r="G290" s="50">
        <v>273280</v>
      </c>
      <c r="H290" s="50" t="s">
        <v>1824</v>
      </c>
      <c r="I290" s="50">
        <v>427</v>
      </c>
      <c r="J290" s="50">
        <v>640</v>
      </c>
      <c r="K290" s="50">
        <v>2</v>
      </c>
      <c r="L290" s="50"/>
      <c r="M290" s="50"/>
      <c r="N290" s="50"/>
      <c r="O290" s="50">
        <v>0</v>
      </c>
      <c r="P290" s="50">
        <v>0.66718750000000004</v>
      </c>
      <c r="Q290" s="50">
        <v>6012.5240000000003</v>
      </c>
      <c r="R290" s="50">
        <v>75.069339999999997</v>
      </c>
      <c r="S290" s="50">
        <v>1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1</v>
      </c>
      <c r="AD290" s="50">
        <v>0</v>
      </c>
      <c r="AE290" s="50">
        <v>0</v>
      </c>
      <c r="AF290" s="50">
        <v>0</v>
      </c>
      <c r="AG290" s="50">
        <v>0</v>
      </c>
      <c r="AH290" s="50">
        <v>0</v>
      </c>
      <c r="AI290" s="50">
        <v>0</v>
      </c>
      <c r="AJ290" s="50">
        <v>0</v>
      </c>
      <c r="AK290" s="50">
        <v>0</v>
      </c>
      <c r="AL290" s="50">
        <v>0</v>
      </c>
      <c r="AM290" s="50">
        <v>0</v>
      </c>
      <c r="AN290" s="50">
        <v>0</v>
      </c>
      <c r="AO290" s="50">
        <v>0</v>
      </c>
      <c r="AP290" s="50">
        <v>0</v>
      </c>
      <c r="AQ290" s="50">
        <v>0</v>
      </c>
      <c r="AR290" s="50">
        <v>0</v>
      </c>
      <c r="AS290" s="50">
        <v>0</v>
      </c>
      <c r="AT290" s="50">
        <v>0</v>
      </c>
      <c r="AU290" s="50">
        <v>0</v>
      </c>
      <c r="AV290" s="81"/>
      <c r="AW290" s="81"/>
      <c r="AX290" s="81"/>
      <c r="AY290" s="81"/>
      <c r="AZ290" s="81"/>
      <c r="BA290" s="81"/>
      <c r="BB290" s="81"/>
      <c r="BC290" s="81"/>
      <c r="BD290" s="81"/>
      <c r="BE290" s="81"/>
      <c r="BF290" s="81"/>
      <c r="BG290" s="81"/>
      <c r="BH290" s="81"/>
      <c r="BI290" s="81"/>
      <c r="BJ290" s="81"/>
    </row>
    <row r="291" spans="1:62" ht="15" hidden="1">
      <c r="A291" s="81" t="s">
        <v>3283</v>
      </c>
      <c r="B291" s="50" t="s">
        <v>1897</v>
      </c>
      <c r="C291" s="82" t="s">
        <v>568</v>
      </c>
      <c r="D291" s="83" t="s">
        <v>1023</v>
      </c>
      <c r="E291" s="84" t="s">
        <v>556</v>
      </c>
      <c r="F291" s="84">
        <v>56509</v>
      </c>
      <c r="G291" s="50">
        <v>273280</v>
      </c>
      <c r="H291" s="50" t="s">
        <v>1824</v>
      </c>
      <c r="I291" s="50">
        <v>427</v>
      </c>
      <c r="J291" s="50">
        <v>640</v>
      </c>
      <c r="K291" s="50">
        <v>2</v>
      </c>
      <c r="L291" s="50"/>
      <c r="M291" s="50"/>
      <c r="N291" s="50"/>
      <c r="O291" s="50">
        <v>0</v>
      </c>
      <c r="P291" s="50">
        <v>0.66718750000000004</v>
      </c>
      <c r="Q291" s="50">
        <v>4838.9089999999997</v>
      </c>
      <c r="R291" s="50">
        <v>71.372159999999994</v>
      </c>
      <c r="S291" s="50">
        <v>1</v>
      </c>
      <c r="T291" s="50">
        <v>0</v>
      </c>
      <c r="U291" s="50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1</v>
      </c>
      <c r="AD291" s="50">
        <v>0</v>
      </c>
      <c r="AE291" s="50">
        <v>0</v>
      </c>
      <c r="AF291" s="50">
        <v>0</v>
      </c>
      <c r="AG291" s="50">
        <v>0</v>
      </c>
      <c r="AH291" s="50">
        <v>0</v>
      </c>
      <c r="AI291" s="50">
        <v>0</v>
      </c>
      <c r="AJ291" s="50">
        <v>0</v>
      </c>
      <c r="AK291" s="50">
        <v>0</v>
      </c>
      <c r="AL291" s="50">
        <v>0</v>
      </c>
      <c r="AM291" s="50">
        <v>0</v>
      </c>
      <c r="AN291" s="50">
        <v>0</v>
      </c>
      <c r="AO291" s="50">
        <v>0</v>
      </c>
      <c r="AP291" s="50">
        <v>0</v>
      </c>
      <c r="AQ291" s="50">
        <v>0</v>
      </c>
      <c r="AR291" s="50">
        <v>0</v>
      </c>
      <c r="AS291" s="50">
        <v>0</v>
      </c>
      <c r="AT291" s="50">
        <v>0</v>
      </c>
      <c r="AU291" s="50">
        <v>0</v>
      </c>
      <c r="AV291" s="81"/>
      <c r="AW291" s="81"/>
      <c r="AX291" s="81"/>
      <c r="AY291" s="81"/>
      <c r="AZ291" s="81"/>
      <c r="BA291" s="81"/>
      <c r="BB291" s="81"/>
      <c r="BC291" s="81"/>
      <c r="BD291" s="81"/>
      <c r="BE291" s="81"/>
      <c r="BF291" s="81"/>
      <c r="BG291" s="81"/>
      <c r="BH291" s="81"/>
      <c r="BI291" s="81"/>
      <c r="BJ291" s="81"/>
    </row>
    <row r="292" spans="1:62" ht="15" hidden="1">
      <c r="A292" s="81" t="s">
        <v>3284</v>
      </c>
      <c r="B292" s="50" t="s">
        <v>1898</v>
      </c>
      <c r="C292" s="82" t="s">
        <v>569</v>
      </c>
      <c r="D292" s="83" t="s">
        <v>1023</v>
      </c>
      <c r="E292" s="84" t="s">
        <v>556</v>
      </c>
      <c r="F292" s="84">
        <v>55926</v>
      </c>
      <c r="G292" s="50">
        <v>272640</v>
      </c>
      <c r="H292" s="50" t="s">
        <v>1824</v>
      </c>
      <c r="I292" s="50">
        <v>426</v>
      </c>
      <c r="J292" s="50">
        <v>640</v>
      </c>
      <c r="K292" s="50">
        <v>2</v>
      </c>
      <c r="L292" s="50"/>
      <c r="M292" s="50"/>
      <c r="N292" s="50"/>
      <c r="O292" s="50">
        <v>0</v>
      </c>
      <c r="P292" s="50">
        <v>0.66562500000000002</v>
      </c>
      <c r="Q292" s="50">
        <v>2773.1010000000001</v>
      </c>
      <c r="R292" s="50">
        <v>80.821309999999997</v>
      </c>
      <c r="S292" s="50">
        <v>1</v>
      </c>
      <c r="T292" s="50">
        <v>0</v>
      </c>
      <c r="U292" s="50">
        <v>0</v>
      </c>
      <c r="V292" s="50">
        <v>0</v>
      </c>
      <c r="W292" s="50">
        <v>0</v>
      </c>
      <c r="X292" s="50">
        <v>0</v>
      </c>
      <c r="Y292" s="50">
        <v>0</v>
      </c>
      <c r="Z292" s="50">
        <v>0</v>
      </c>
      <c r="AA292" s="50">
        <v>0</v>
      </c>
      <c r="AB292" s="50">
        <v>0</v>
      </c>
      <c r="AC292" s="50">
        <v>1</v>
      </c>
      <c r="AD292" s="50">
        <v>0</v>
      </c>
      <c r="AE292" s="50">
        <v>0</v>
      </c>
      <c r="AF292" s="50">
        <v>0</v>
      </c>
      <c r="AG292" s="50">
        <v>0</v>
      </c>
      <c r="AH292" s="50">
        <v>0</v>
      </c>
      <c r="AI292" s="50">
        <v>0</v>
      </c>
      <c r="AJ292" s="50">
        <v>0</v>
      </c>
      <c r="AK292" s="50">
        <v>0</v>
      </c>
      <c r="AL292" s="50">
        <v>0</v>
      </c>
      <c r="AM292" s="50">
        <v>0</v>
      </c>
      <c r="AN292" s="50">
        <v>0</v>
      </c>
      <c r="AO292" s="50">
        <v>0</v>
      </c>
      <c r="AP292" s="50">
        <v>0</v>
      </c>
      <c r="AQ292" s="50">
        <v>0</v>
      </c>
      <c r="AR292" s="50">
        <v>0</v>
      </c>
      <c r="AS292" s="50">
        <v>0</v>
      </c>
      <c r="AT292" s="50">
        <v>0</v>
      </c>
      <c r="AU292" s="50">
        <v>0</v>
      </c>
      <c r="AV292" s="81"/>
      <c r="AW292" s="81"/>
      <c r="AX292" s="81"/>
      <c r="AY292" s="81"/>
      <c r="AZ292" s="81"/>
      <c r="BA292" s="81"/>
      <c r="BB292" s="81"/>
      <c r="BC292" s="81"/>
      <c r="BD292" s="81"/>
      <c r="BE292" s="81"/>
      <c r="BF292" s="81"/>
      <c r="BG292" s="81"/>
      <c r="BH292" s="81"/>
      <c r="BI292" s="81"/>
      <c r="BJ292" s="81"/>
    </row>
    <row r="293" spans="1:62" ht="15" hidden="1">
      <c r="A293" s="81" t="s">
        <v>3285</v>
      </c>
      <c r="B293" s="50" t="s">
        <v>1903</v>
      </c>
      <c r="C293" s="82" t="s">
        <v>54</v>
      </c>
      <c r="D293" s="83" t="s">
        <v>55</v>
      </c>
      <c r="E293" s="84"/>
      <c r="F293" s="84">
        <v>37262</v>
      </c>
      <c r="G293" s="50">
        <v>173056</v>
      </c>
      <c r="H293" s="50" t="s">
        <v>1824</v>
      </c>
      <c r="I293" s="50">
        <v>416</v>
      </c>
      <c r="J293" s="50">
        <v>416</v>
      </c>
      <c r="K293" s="50">
        <v>1</v>
      </c>
      <c r="L293" s="50"/>
      <c r="M293" s="50"/>
      <c r="N293" s="50"/>
      <c r="O293" s="50">
        <v>0</v>
      </c>
      <c r="P293" s="50">
        <v>1</v>
      </c>
      <c r="Q293" s="50">
        <v>1027.671</v>
      </c>
      <c r="R293" s="50">
        <v>63.652729999999998</v>
      </c>
      <c r="S293" s="50">
        <v>0</v>
      </c>
      <c r="T293" s="50">
        <v>1</v>
      </c>
      <c r="U293" s="50">
        <v>0</v>
      </c>
      <c r="V293" s="50">
        <v>0</v>
      </c>
      <c r="W293" s="50">
        <v>0</v>
      </c>
      <c r="X293" s="50">
        <v>0</v>
      </c>
      <c r="Y293" s="50">
        <v>0</v>
      </c>
      <c r="Z293" s="50">
        <v>0</v>
      </c>
      <c r="AA293" s="50">
        <v>0</v>
      </c>
      <c r="AB293" s="50">
        <v>0</v>
      </c>
      <c r="AC293" s="50">
        <v>0</v>
      </c>
      <c r="AD293" s="50">
        <v>0</v>
      </c>
      <c r="AE293" s="50">
        <v>0</v>
      </c>
      <c r="AF293" s="50">
        <v>0</v>
      </c>
      <c r="AG293" s="50">
        <v>0</v>
      </c>
      <c r="AH293" s="50">
        <v>0</v>
      </c>
      <c r="AI293" s="50">
        <v>0</v>
      </c>
      <c r="AJ293" s="50">
        <v>0</v>
      </c>
      <c r="AK293" s="50">
        <v>0</v>
      </c>
      <c r="AL293" s="50">
        <v>0</v>
      </c>
      <c r="AM293" s="50">
        <v>0</v>
      </c>
      <c r="AN293" s="50">
        <v>0</v>
      </c>
      <c r="AO293" s="50">
        <v>0</v>
      </c>
      <c r="AP293" s="50">
        <v>0</v>
      </c>
      <c r="AQ293" s="50">
        <v>0</v>
      </c>
      <c r="AR293" s="50">
        <v>0</v>
      </c>
      <c r="AS293" s="50">
        <v>0</v>
      </c>
      <c r="AT293" s="50">
        <v>0</v>
      </c>
      <c r="AU293" s="50">
        <v>0</v>
      </c>
      <c r="AV293" s="81"/>
      <c r="AW293" s="81"/>
      <c r="AX293" s="81"/>
      <c r="AY293" s="81"/>
      <c r="AZ293" s="81"/>
      <c r="BA293" s="81"/>
      <c r="BB293" s="81"/>
      <c r="BC293" s="81"/>
      <c r="BD293" s="81"/>
      <c r="BE293" s="81"/>
      <c r="BF293" s="81"/>
      <c r="BG293" s="81"/>
      <c r="BH293" s="81"/>
      <c r="BI293" s="81"/>
      <c r="BJ293" s="81"/>
    </row>
    <row r="294" spans="1:62" ht="15" hidden="1">
      <c r="A294" s="81" t="s">
        <v>3286</v>
      </c>
      <c r="B294" s="50" t="s">
        <v>1904</v>
      </c>
      <c r="C294" s="82" t="s">
        <v>56</v>
      </c>
      <c r="D294" s="83" t="s">
        <v>55</v>
      </c>
      <c r="E294" s="84"/>
      <c r="F294" s="84">
        <v>23006</v>
      </c>
      <c r="G294" s="50">
        <v>173056</v>
      </c>
      <c r="H294" s="50" t="s">
        <v>1824</v>
      </c>
      <c r="I294" s="50">
        <v>416</v>
      </c>
      <c r="J294" s="50">
        <v>416</v>
      </c>
      <c r="K294" s="50">
        <v>1</v>
      </c>
      <c r="L294" s="50"/>
      <c r="M294" s="50"/>
      <c r="N294" s="50"/>
      <c r="O294" s="50">
        <v>0</v>
      </c>
      <c r="P294" s="50">
        <v>1</v>
      </c>
      <c r="Q294" s="50">
        <v>369.63319999999999</v>
      </c>
      <c r="R294" s="50">
        <v>73.014179999999996</v>
      </c>
      <c r="S294" s="50">
        <v>0</v>
      </c>
      <c r="T294" s="50">
        <v>1</v>
      </c>
      <c r="U294" s="50">
        <v>0</v>
      </c>
      <c r="V294" s="50">
        <v>0</v>
      </c>
      <c r="W294" s="50">
        <v>0</v>
      </c>
      <c r="X294" s="50">
        <v>0</v>
      </c>
      <c r="Y294" s="50">
        <v>0</v>
      </c>
      <c r="Z294" s="50">
        <v>0</v>
      </c>
      <c r="AA294" s="50">
        <v>0</v>
      </c>
      <c r="AB294" s="50">
        <v>0</v>
      </c>
      <c r="AC294" s="50">
        <v>0</v>
      </c>
      <c r="AD294" s="50">
        <v>0</v>
      </c>
      <c r="AE294" s="50">
        <v>0</v>
      </c>
      <c r="AF294" s="50">
        <v>0</v>
      </c>
      <c r="AG294" s="50">
        <v>0</v>
      </c>
      <c r="AH294" s="50">
        <v>0</v>
      </c>
      <c r="AI294" s="50">
        <v>0</v>
      </c>
      <c r="AJ294" s="50">
        <v>0</v>
      </c>
      <c r="AK294" s="50">
        <v>0</v>
      </c>
      <c r="AL294" s="50">
        <v>0</v>
      </c>
      <c r="AM294" s="50">
        <v>0</v>
      </c>
      <c r="AN294" s="50">
        <v>0</v>
      </c>
      <c r="AO294" s="50">
        <v>0</v>
      </c>
      <c r="AP294" s="50">
        <v>0</v>
      </c>
      <c r="AQ294" s="50">
        <v>0</v>
      </c>
      <c r="AR294" s="50">
        <v>0</v>
      </c>
      <c r="AS294" s="50">
        <v>0</v>
      </c>
      <c r="AT294" s="50">
        <v>0</v>
      </c>
      <c r="AU294" s="50">
        <v>0</v>
      </c>
      <c r="AV294" s="81"/>
      <c r="AW294" s="81"/>
      <c r="AX294" s="81"/>
      <c r="AY294" s="81"/>
      <c r="AZ294" s="81"/>
      <c r="BA294" s="81"/>
      <c r="BB294" s="81"/>
      <c r="BC294" s="81"/>
      <c r="BD294" s="81"/>
      <c r="BE294" s="81"/>
      <c r="BF294" s="81"/>
      <c r="BG294" s="81"/>
      <c r="BH294" s="81"/>
      <c r="BI294" s="81"/>
      <c r="BJ294" s="81"/>
    </row>
    <row r="295" spans="1:62" ht="15" hidden="1">
      <c r="A295" s="81" t="s">
        <v>3287</v>
      </c>
      <c r="B295" s="50" t="s">
        <v>1906</v>
      </c>
      <c r="C295" s="82" t="s">
        <v>57</v>
      </c>
      <c r="D295" s="83" t="s">
        <v>55</v>
      </c>
      <c r="E295" s="84"/>
      <c r="F295" s="84">
        <v>33361</v>
      </c>
      <c r="G295" s="50">
        <v>173056</v>
      </c>
      <c r="H295" s="50" t="s">
        <v>1824</v>
      </c>
      <c r="I295" s="50">
        <v>416</v>
      </c>
      <c r="J295" s="50">
        <v>416</v>
      </c>
      <c r="K295" s="50">
        <v>1</v>
      </c>
      <c r="L295" s="50"/>
      <c r="M295" s="50"/>
      <c r="N295" s="50"/>
      <c r="O295" s="50">
        <v>0</v>
      </c>
      <c r="P295" s="50">
        <v>1</v>
      </c>
      <c r="Q295" s="50">
        <v>1011.792</v>
      </c>
      <c r="R295" s="50">
        <v>80.628709999999998</v>
      </c>
      <c r="S295" s="50">
        <v>0</v>
      </c>
      <c r="T295" s="50">
        <v>1</v>
      </c>
      <c r="U295" s="50">
        <v>0</v>
      </c>
      <c r="V295" s="50">
        <v>0</v>
      </c>
      <c r="W295" s="50">
        <v>0</v>
      </c>
      <c r="X295" s="50">
        <v>0</v>
      </c>
      <c r="Y295" s="50">
        <v>0</v>
      </c>
      <c r="Z295" s="50">
        <v>0</v>
      </c>
      <c r="AA295" s="50">
        <v>0</v>
      </c>
      <c r="AB295" s="50">
        <v>0</v>
      </c>
      <c r="AC295" s="50">
        <v>0</v>
      </c>
      <c r="AD295" s="50">
        <v>0</v>
      </c>
      <c r="AE295" s="50">
        <v>0</v>
      </c>
      <c r="AF295" s="50">
        <v>0</v>
      </c>
      <c r="AG295" s="50">
        <v>0</v>
      </c>
      <c r="AH295" s="50">
        <v>0</v>
      </c>
      <c r="AI295" s="50">
        <v>0</v>
      </c>
      <c r="AJ295" s="50">
        <v>0</v>
      </c>
      <c r="AK295" s="50">
        <v>0</v>
      </c>
      <c r="AL295" s="50">
        <v>0</v>
      </c>
      <c r="AM295" s="50">
        <v>0</v>
      </c>
      <c r="AN295" s="50">
        <v>0</v>
      </c>
      <c r="AO295" s="50">
        <v>0</v>
      </c>
      <c r="AP295" s="50">
        <v>0</v>
      </c>
      <c r="AQ295" s="50">
        <v>0</v>
      </c>
      <c r="AR295" s="50">
        <v>0</v>
      </c>
      <c r="AS295" s="50">
        <v>0</v>
      </c>
      <c r="AT295" s="50">
        <v>0</v>
      </c>
      <c r="AU295" s="50">
        <v>0</v>
      </c>
      <c r="AV295" s="81"/>
      <c r="AW295" s="81"/>
      <c r="AX295" s="81"/>
      <c r="AY295" s="81"/>
      <c r="AZ295" s="81"/>
      <c r="BA295" s="81"/>
      <c r="BB295" s="81"/>
      <c r="BC295" s="81"/>
      <c r="BD295" s="81"/>
      <c r="BE295" s="81"/>
      <c r="BF295" s="81"/>
      <c r="BG295" s="81"/>
      <c r="BH295" s="81"/>
      <c r="BI295" s="81"/>
      <c r="BJ295" s="81"/>
    </row>
    <row r="296" spans="1:62" ht="15" hidden="1">
      <c r="A296" s="81" t="s">
        <v>3288</v>
      </c>
      <c r="B296" s="50" t="s">
        <v>1907</v>
      </c>
      <c r="C296" s="82" t="s">
        <v>58</v>
      </c>
      <c r="D296" s="83" t="s">
        <v>55</v>
      </c>
      <c r="E296" s="84"/>
      <c r="F296" s="84">
        <v>33941</v>
      </c>
      <c r="G296" s="50">
        <v>173056</v>
      </c>
      <c r="H296" s="50" t="s">
        <v>1824</v>
      </c>
      <c r="I296" s="50">
        <v>416</v>
      </c>
      <c r="J296" s="50">
        <v>416</v>
      </c>
      <c r="K296" s="50">
        <v>1</v>
      </c>
      <c r="L296" s="50"/>
      <c r="M296" s="50"/>
      <c r="N296" s="50"/>
      <c r="O296" s="50">
        <v>0</v>
      </c>
      <c r="P296" s="50">
        <v>1</v>
      </c>
      <c r="Q296" s="50">
        <v>1527.6489999999999</v>
      </c>
      <c r="R296" s="50">
        <v>67.564940000000007</v>
      </c>
      <c r="S296" s="50">
        <v>0</v>
      </c>
      <c r="T296" s="50">
        <v>1</v>
      </c>
      <c r="U296" s="50">
        <v>0</v>
      </c>
      <c r="V296" s="50">
        <v>0</v>
      </c>
      <c r="W296" s="50">
        <v>0</v>
      </c>
      <c r="X296" s="50">
        <v>0</v>
      </c>
      <c r="Y296" s="50">
        <v>0</v>
      </c>
      <c r="Z296" s="50">
        <v>0</v>
      </c>
      <c r="AA296" s="50">
        <v>0</v>
      </c>
      <c r="AB296" s="50">
        <v>0</v>
      </c>
      <c r="AC296" s="50">
        <v>0</v>
      </c>
      <c r="AD296" s="50">
        <v>0</v>
      </c>
      <c r="AE296" s="50">
        <v>0</v>
      </c>
      <c r="AF296" s="50">
        <v>0</v>
      </c>
      <c r="AG296" s="50">
        <v>0</v>
      </c>
      <c r="AH296" s="50">
        <v>0</v>
      </c>
      <c r="AI296" s="50">
        <v>0</v>
      </c>
      <c r="AJ296" s="50">
        <v>0</v>
      </c>
      <c r="AK296" s="50">
        <v>0</v>
      </c>
      <c r="AL296" s="50">
        <v>0</v>
      </c>
      <c r="AM296" s="50">
        <v>0</v>
      </c>
      <c r="AN296" s="50">
        <v>0</v>
      </c>
      <c r="AO296" s="50">
        <v>0</v>
      </c>
      <c r="AP296" s="50">
        <v>0</v>
      </c>
      <c r="AQ296" s="50">
        <v>0</v>
      </c>
      <c r="AR296" s="50">
        <v>0</v>
      </c>
      <c r="AS296" s="50">
        <v>0</v>
      </c>
      <c r="AT296" s="50">
        <v>0</v>
      </c>
      <c r="AU296" s="50">
        <v>0</v>
      </c>
      <c r="AV296" s="81"/>
      <c r="AW296" s="81"/>
      <c r="AX296" s="81"/>
      <c r="AY296" s="81"/>
      <c r="AZ296" s="81"/>
      <c r="BA296" s="81"/>
      <c r="BB296" s="81"/>
      <c r="BC296" s="81"/>
      <c r="BD296" s="81"/>
      <c r="BE296" s="81"/>
      <c r="BF296" s="81"/>
      <c r="BG296" s="81"/>
      <c r="BH296" s="81"/>
      <c r="BI296" s="81"/>
      <c r="BJ296" s="81"/>
    </row>
    <row r="297" spans="1:62" ht="15" hidden="1">
      <c r="A297" s="81" t="s">
        <v>3289</v>
      </c>
      <c r="B297" s="50" t="s">
        <v>1908</v>
      </c>
      <c r="C297" s="82" t="s">
        <v>59</v>
      </c>
      <c r="D297" s="83" t="s">
        <v>55</v>
      </c>
      <c r="E297" s="84"/>
      <c r="F297" s="84">
        <v>22268</v>
      </c>
      <c r="G297" s="50">
        <v>173056</v>
      </c>
      <c r="H297" s="50" t="s">
        <v>1824</v>
      </c>
      <c r="I297" s="50">
        <v>416</v>
      </c>
      <c r="J297" s="50">
        <v>416</v>
      </c>
      <c r="K297" s="50">
        <v>1</v>
      </c>
      <c r="L297" s="50"/>
      <c r="M297" s="50"/>
      <c r="N297" s="50"/>
      <c r="O297" s="50">
        <v>0</v>
      </c>
      <c r="P297" s="50">
        <v>1</v>
      </c>
      <c r="Q297" s="50">
        <v>1264.72</v>
      </c>
      <c r="R297" s="50">
        <v>73.886210000000005</v>
      </c>
      <c r="S297" s="50">
        <v>0</v>
      </c>
      <c r="T297" s="50">
        <v>1</v>
      </c>
      <c r="U297" s="50">
        <v>0</v>
      </c>
      <c r="V297" s="50">
        <v>0</v>
      </c>
      <c r="W297" s="50">
        <v>0</v>
      </c>
      <c r="X297" s="50">
        <v>0</v>
      </c>
      <c r="Y297" s="50">
        <v>0</v>
      </c>
      <c r="Z297" s="50">
        <v>0</v>
      </c>
      <c r="AA297" s="50">
        <v>0</v>
      </c>
      <c r="AB297" s="50">
        <v>0</v>
      </c>
      <c r="AC297" s="50">
        <v>0</v>
      </c>
      <c r="AD297" s="50">
        <v>0</v>
      </c>
      <c r="AE297" s="50">
        <v>0</v>
      </c>
      <c r="AF297" s="50">
        <v>0</v>
      </c>
      <c r="AG297" s="50">
        <v>0</v>
      </c>
      <c r="AH297" s="50">
        <v>0</v>
      </c>
      <c r="AI297" s="50">
        <v>0</v>
      </c>
      <c r="AJ297" s="50">
        <v>0</v>
      </c>
      <c r="AK297" s="50">
        <v>0</v>
      </c>
      <c r="AL297" s="50">
        <v>0</v>
      </c>
      <c r="AM297" s="50">
        <v>0</v>
      </c>
      <c r="AN297" s="50">
        <v>0</v>
      </c>
      <c r="AO297" s="50">
        <v>0</v>
      </c>
      <c r="AP297" s="50">
        <v>0</v>
      </c>
      <c r="AQ297" s="50">
        <v>0</v>
      </c>
      <c r="AR297" s="50">
        <v>0</v>
      </c>
      <c r="AS297" s="50">
        <v>0</v>
      </c>
      <c r="AT297" s="50">
        <v>0</v>
      </c>
      <c r="AU297" s="50">
        <v>0</v>
      </c>
      <c r="AV297" s="81"/>
      <c r="AW297" s="81"/>
      <c r="AX297" s="81"/>
      <c r="AY297" s="81"/>
      <c r="AZ297" s="81"/>
      <c r="BA297" s="81"/>
      <c r="BB297" s="81"/>
      <c r="BC297" s="81"/>
      <c r="BD297" s="81"/>
      <c r="BE297" s="81"/>
      <c r="BF297" s="81"/>
      <c r="BG297" s="81"/>
      <c r="BH297" s="81"/>
      <c r="BI297" s="81"/>
      <c r="BJ297" s="81"/>
    </row>
    <row r="298" spans="1:62" ht="15" hidden="1">
      <c r="A298" s="81" t="s">
        <v>3290</v>
      </c>
      <c r="B298" s="50" t="s">
        <v>1910</v>
      </c>
      <c r="C298" s="82" t="s">
        <v>60</v>
      </c>
      <c r="D298" s="83" t="s">
        <v>55</v>
      </c>
      <c r="E298" s="84"/>
      <c r="F298" s="84">
        <v>36426</v>
      </c>
      <c r="G298" s="50">
        <v>173056</v>
      </c>
      <c r="H298" s="50" t="s">
        <v>1824</v>
      </c>
      <c r="I298" s="50">
        <v>416</v>
      </c>
      <c r="J298" s="50">
        <v>416</v>
      </c>
      <c r="K298" s="50">
        <v>1</v>
      </c>
      <c r="L298" s="50"/>
      <c r="M298" s="50"/>
      <c r="N298" s="50"/>
      <c r="O298" s="50">
        <v>0</v>
      </c>
      <c r="P298" s="50">
        <v>1</v>
      </c>
      <c r="Q298" s="50">
        <v>1330.855</v>
      </c>
      <c r="R298" s="50">
        <v>59.97251</v>
      </c>
      <c r="S298" s="50">
        <v>0</v>
      </c>
      <c r="T298" s="50">
        <v>1</v>
      </c>
      <c r="U298" s="50">
        <v>0</v>
      </c>
      <c r="V298" s="50">
        <v>0</v>
      </c>
      <c r="W298" s="50">
        <v>0</v>
      </c>
      <c r="X298" s="50">
        <v>0</v>
      </c>
      <c r="Y298" s="50">
        <v>0</v>
      </c>
      <c r="Z298" s="50">
        <v>0</v>
      </c>
      <c r="AA298" s="50">
        <v>0</v>
      </c>
      <c r="AB298" s="50">
        <v>0</v>
      </c>
      <c r="AC298" s="50">
        <v>0</v>
      </c>
      <c r="AD298" s="50">
        <v>0</v>
      </c>
      <c r="AE298" s="50">
        <v>0</v>
      </c>
      <c r="AF298" s="50">
        <v>0</v>
      </c>
      <c r="AG298" s="50">
        <v>0</v>
      </c>
      <c r="AH298" s="50">
        <v>0</v>
      </c>
      <c r="AI298" s="50">
        <v>0</v>
      </c>
      <c r="AJ298" s="50">
        <v>0</v>
      </c>
      <c r="AK298" s="50">
        <v>0</v>
      </c>
      <c r="AL298" s="50">
        <v>0</v>
      </c>
      <c r="AM298" s="50">
        <v>0</v>
      </c>
      <c r="AN298" s="50">
        <v>0</v>
      </c>
      <c r="AO298" s="50">
        <v>0</v>
      </c>
      <c r="AP298" s="50">
        <v>0</v>
      </c>
      <c r="AQ298" s="50">
        <v>0</v>
      </c>
      <c r="AR298" s="50">
        <v>0</v>
      </c>
      <c r="AS298" s="50">
        <v>0</v>
      </c>
      <c r="AT298" s="50">
        <v>0</v>
      </c>
      <c r="AU298" s="50">
        <v>0</v>
      </c>
      <c r="AV298" s="81"/>
      <c r="AW298" s="81"/>
      <c r="AX298" s="81"/>
      <c r="AY298" s="81"/>
      <c r="AZ298" s="81"/>
      <c r="BA298" s="81"/>
      <c r="BB298" s="81"/>
      <c r="BC298" s="81"/>
      <c r="BD298" s="81"/>
      <c r="BE298" s="81"/>
      <c r="BF298" s="81"/>
      <c r="BG298" s="81"/>
      <c r="BH298" s="81"/>
      <c r="BI298" s="81"/>
      <c r="BJ298" s="81"/>
    </row>
    <row r="299" spans="1:62" ht="15" hidden="1">
      <c r="A299" s="81" t="s">
        <v>3291</v>
      </c>
      <c r="B299" s="50" t="s">
        <v>1911</v>
      </c>
      <c r="C299" s="82" t="s">
        <v>61</v>
      </c>
      <c r="D299" s="83" t="s">
        <v>55</v>
      </c>
      <c r="E299" s="84"/>
      <c r="F299" s="84">
        <v>20180</v>
      </c>
      <c r="G299" s="50">
        <v>173056</v>
      </c>
      <c r="H299" s="50" t="s">
        <v>1824</v>
      </c>
      <c r="I299" s="50">
        <v>416</v>
      </c>
      <c r="J299" s="50">
        <v>416</v>
      </c>
      <c r="K299" s="50">
        <v>1</v>
      </c>
      <c r="L299" s="50"/>
      <c r="M299" s="50"/>
      <c r="N299" s="50"/>
      <c r="O299" s="50">
        <v>0</v>
      </c>
      <c r="P299" s="50">
        <v>1</v>
      </c>
      <c r="Q299" s="50">
        <v>353.94319999999999</v>
      </c>
      <c r="R299" s="50">
        <v>83.681200000000004</v>
      </c>
      <c r="S299" s="50">
        <v>0</v>
      </c>
      <c r="T299" s="50">
        <v>1</v>
      </c>
      <c r="U299" s="50">
        <v>0</v>
      </c>
      <c r="V299" s="50">
        <v>0</v>
      </c>
      <c r="W299" s="50">
        <v>0</v>
      </c>
      <c r="X299" s="50">
        <v>0</v>
      </c>
      <c r="Y299" s="50">
        <v>0</v>
      </c>
      <c r="Z299" s="50">
        <v>0</v>
      </c>
      <c r="AA299" s="50">
        <v>0</v>
      </c>
      <c r="AB299" s="50">
        <v>0</v>
      </c>
      <c r="AC299" s="50">
        <v>0</v>
      </c>
      <c r="AD299" s="50">
        <v>0</v>
      </c>
      <c r="AE299" s="50">
        <v>0</v>
      </c>
      <c r="AF299" s="50">
        <v>0</v>
      </c>
      <c r="AG299" s="50">
        <v>0</v>
      </c>
      <c r="AH299" s="50">
        <v>0</v>
      </c>
      <c r="AI299" s="50">
        <v>0</v>
      </c>
      <c r="AJ299" s="50">
        <v>0</v>
      </c>
      <c r="AK299" s="50">
        <v>0</v>
      </c>
      <c r="AL299" s="50">
        <v>0</v>
      </c>
      <c r="AM299" s="50">
        <v>0</v>
      </c>
      <c r="AN299" s="50">
        <v>0</v>
      </c>
      <c r="AO299" s="50">
        <v>0</v>
      </c>
      <c r="AP299" s="50">
        <v>0</v>
      </c>
      <c r="AQ299" s="50">
        <v>0</v>
      </c>
      <c r="AR299" s="50">
        <v>0</v>
      </c>
      <c r="AS299" s="50">
        <v>0</v>
      </c>
      <c r="AT299" s="50">
        <v>0</v>
      </c>
      <c r="AU299" s="50">
        <v>0</v>
      </c>
      <c r="AV299" s="81"/>
      <c r="AW299" s="81"/>
      <c r="AX299" s="81"/>
      <c r="AY299" s="81"/>
      <c r="AZ299" s="81"/>
      <c r="BA299" s="81"/>
      <c r="BB299" s="81"/>
      <c r="BC299" s="81"/>
      <c r="BD299" s="81"/>
      <c r="BE299" s="81"/>
      <c r="BF299" s="81"/>
      <c r="BG299" s="81"/>
      <c r="BH299" s="81"/>
      <c r="BI299" s="81"/>
      <c r="BJ299" s="81"/>
    </row>
    <row r="300" spans="1:62" ht="15" hidden="1">
      <c r="A300" s="81" t="s">
        <v>3292</v>
      </c>
      <c r="B300" s="50" t="s">
        <v>1913</v>
      </c>
      <c r="C300" s="82" t="s">
        <v>62</v>
      </c>
      <c r="D300" s="83" t="s">
        <v>55</v>
      </c>
      <c r="E300" s="84"/>
      <c r="F300" s="84">
        <v>27802</v>
      </c>
      <c r="G300" s="50">
        <v>173056</v>
      </c>
      <c r="H300" s="50" t="s">
        <v>1824</v>
      </c>
      <c r="I300" s="50">
        <v>416</v>
      </c>
      <c r="J300" s="50">
        <v>416</v>
      </c>
      <c r="K300" s="50">
        <v>1</v>
      </c>
      <c r="L300" s="50"/>
      <c r="M300" s="50"/>
      <c r="N300" s="50"/>
      <c r="O300" s="50">
        <v>0</v>
      </c>
      <c r="P300" s="50">
        <v>1</v>
      </c>
      <c r="Q300" s="50">
        <v>1622.672</v>
      </c>
      <c r="R300" s="50">
        <v>89.385329999999996</v>
      </c>
      <c r="S300" s="50">
        <v>0</v>
      </c>
      <c r="T300" s="50">
        <v>1</v>
      </c>
      <c r="U300" s="50">
        <v>0</v>
      </c>
      <c r="V300" s="50">
        <v>0</v>
      </c>
      <c r="W300" s="50">
        <v>0</v>
      </c>
      <c r="X300" s="50">
        <v>0</v>
      </c>
      <c r="Y300" s="50">
        <v>0</v>
      </c>
      <c r="Z300" s="50">
        <v>0</v>
      </c>
      <c r="AA300" s="50">
        <v>0</v>
      </c>
      <c r="AB300" s="50">
        <v>0</v>
      </c>
      <c r="AC300" s="50">
        <v>0</v>
      </c>
      <c r="AD300" s="50">
        <v>0</v>
      </c>
      <c r="AE300" s="50">
        <v>0</v>
      </c>
      <c r="AF300" s="50">
        <v>0</v>
      </c>
      <c r="AG300" s="50">
        <v>0</v>
      </c>
      <c r="AH300" s="50">
        <v>0</v>
      </c>
      <c r="AI300" s="50">
        <v>0</v>
      </c>
      <c r="AJ300" s="50">
        <v>0</v>
      </c>
      <c r="AK300" s="50">
        <v>0</v>
      </c>
      <c r="AL300" s="50">
        <v>0</v>
      </c>
      <c r="AM300" s="50">
        <v>0</v>
      </c>
      <c r="AN300" s="50">
        <v>0</v>
      </c>
      <c r="AO300" s="50">
        <v>0</v>
      </c>
      <c r="AP300" s="50">
        <v>0</v>
      </c>
      <c r="AQ300" s="50">
        <v>0</v>
      </c>
      <c r="AR300" s="50">
        <v>0</v>
      </c>
      <c r="AS300" s="50">
        <v>0</v>
      </c>
      <c r="AT300" s="50">
        <v>0</v>
      </c>
      <c r="AU300" s="50">
        <v>0</v>
      </c>
      <c r="AV300" s="81"/>
      <c r="AW300" s="81"/>
      <c r="AX300" s="81"/>
      <c r="AY300" s="81"/>
      <c r="AZ300" s="81"/>
      <c r="BA300" s="81"/>
      <c r="BB300" s="81"/>
      <c r="BC300" s="81"/>
      <c r="BD300" s="81"/>
      <c r="BE300" s="81"/>
      <c r="BF300" s="81"/>
      <c r="BG300" s="81"/>
      <c r="BH300" s="81"/>
      <c r="BI300" s="81"/>
      <c r="BJ300" s="81"/>
    </row>
    <row r="301" spans="1:62" ht="15" hidden="1">
      <c r="A301" s="81" t="s">
        <v>3293</v>
      </c>
      <c r="B301" s="50" t="s">
        <v>1914</v>
      </c>
      <c r="C301" s="82" t="s">
        <v>63</v>
      </c>
      <c r="D301" s="83" t="s">
        <v>55</v>
      </c>
      <c r="E301" s="84"/>
      <c r="F301" s="84">
        <v>26441</v>
      </c>
      <c r="G301" s="50">
        <v>173056</v>
      </c>
      <c r="H301" s="50" t="s">
        <v>1824</v>
      </c>
      <c r="I301" s="50">
        <v>416</v>
      </c>
      <c r="J301" s="50">
        <v>416</v>
      </c>
      <c r="K301" s="50">
        <v>1</v>
      </c>
      <c r="L301" s="50"/>
      <c r="M301" s="50"/>
      <c r="N301" s="50"/>
      <c r="O301" s="50">
        <v>0</v>
      </c>
      <c r="P301" s="50">
        <v>1</v>
      </c>
      <c r="Q301" s="50">
        <v>1103.9159999999999</v>
      </c>
      <c r="R301" s="50">
        <v>81.113550000000004</v>
      </c>
      <c r="S301" s="50">
        <v>0</v>
      </c>
      <c r="T301" s="50">
        <v>1</v>
      </c>
      <c r="U301" s="50">
        <v>0</v>
      </c>
      <c r="V301" s="50">
        <v>0</v>
      </c>
      <c r="W301" s="50">
        <v>0</v>
      </c>
      <c r="X301" s="50">
        <v>0</v>
      </c>
      <c r="Y301" s="50">
        <v>0</v>
      </c>
      <c r="Z301" s="50">
        <v>0</v>
      </c>
      <c r="AA301" s="50">
        <v>0</v>
      </c>
      <c r="AB301" s="50">
        <v>0</v>
      </c>
      <c r="AC301" s="50">
        <v>0</v>
      </c>
      <c r="AD301" s="50">
        <v>0</v>
      </c>
      <c r="AE301" s="50">
        <v>0</v>
      </c>
      <c r="AF301" s="50">
        <v>0</v>
      </c>
      <c r="AG301" s="50">
        <v>0</v>
      </c>
      <c r="AH301" s="50">
        <v>0</v>
      </c>
      <c r="AI301" s="50">
        <v>0</v>
      </c>
      <c r="AJ301" s="50">
        <v>0</v>
      </c>
      <c r="AK301" s="50">
        <v>0</v>
      </c>
      <c r="AL301" s="50">
        <v>0</v>
      </c>
      <c r="AM301" s="50">
        <v>0</v>
      </c>
      <c r="AN301" s="50">
        <v>0</v>
      </c>
      <c r="AO301" s="50">
        <v>0</v>
      </c>
      <c r="AP301" s="50">
        <v>0</v>
      </c>
      <c r="AQ301" s="50">
        <v>0</v>
      </c>
      <c r="AR301" s="50">
        <v>0</v>
      </c>
      <c r="AS301" s="50">
        <v>0</v>
      </c>
      <c r="AT301" s="50">
        <v>0</v>
      </c>
      <c r="AU301" s="50">
        <v>0</v>
      </c>
      <c r="AV301" s="81"/>
      <c r="AW301" s="81"/>
      <c r="AX301" s="81"/>
      <c r="AY301" s="81"/>
      <c r="AZ301" s="81"/>
      <c r="BA301" s="81"/>
      <c r="BB301" s="81"/>
      <c r="BC301" s="81"/>
      <c r="BD301" s="81"/>
      <c r="BE301" s="81"/>
      <c r="BF301" s="81"/>
      <c r="BG301" s="81"/>
      <c r="BH301" s="81"/>
      <c r="BI301" s="81"/>
      <c r="BJ301" s="81"/>
    </row>
    <row r="302" spans="1:62" ht="15" hidden="1">
      <c r="A302" s="81" t="s">
        <v>3294</v>
      </c>
      <c r="B302" s="50" t="s">
        <v>1915</v>
      </c>
      <c r="C302" s="82" t="s">
        <v>64</v>
      </c>
      <c r="D302" s="83" t="s">
        <v>55</v>
      </c>
      <c r="E302" s="84"/>
      <c r="F302" s="84">
        <v>31061</v>
      </c>
      <c r="G302" s="50">
        <v>173056</v>
      </c>
      <c r="H302" s="50" t="s">
        <v>1824</v>
      </c>
      <c r="I302" s="50">
        <v>416</v>
      </c>
      <c r="J302" s="50">
        <v>416</v>
      </c>
      <c r="K302" s="50">
        <v>1</v>
      </c>
      <c r="L302" s="50"/>
      <c r="M302" s="50"/>
      <c r="N302" s="50"/>
      <c r="O302" s="50">
        <v>0</v>
      </c>
      <c r="P302" s="50">
        <v>1</v>
      </c>
      <c r="Q302" s="50">
        <v>2153.752</v>
      </c>
      <c r="R302" s="50">
        <v>77.59272</v>
      </c>
      <c r="S302" s="50">
        <v>0</v>
      </c>
      <c r="T302" s="50">
        <v>1</v>
      </c>
      <c r="U302" s="50">
        <v>0</v>
      </c>
      <c r="V302" s="50">
        <v>0</v>
      </c>
      <c r="W302" s="50">
        <v>0</v>
      </c>
      <c r="X302" s="50">
        <v>0</v>
      </c>
      <c r="Y302" s="50">
        <v>0</v>
      </c>
      <c r="Z302" s="50">
        <v>0</v>
      </c>
      <c r="AA302" s="50">
        <v>0</v>
      </c>
      <c r="AB302" s="50">
        <v>0</v>
      </c>
      <c r="AC302" s="50">
        <v>0</v>
      </c>
      <c r="AD302" s="50">
        <v>0</v>
      </c>
      <c r="AE302" s="50">
        <v>0</v>
      </c>
      <c r="AF302" s="50">
        <v>0</v>
      </c>
      <c r="AG302" s="50">
        <v>0</v>
      </c>
      <c r="AH302" s="50">
        <v>0</v>
      </c>
      <c r="AI302" s="50">
        <v>0</v>
      </c>
      <c r="AJ302" s="50">
        <v>0</v>
      </c>
      <c r="AK302" s="50">
        <v>0</v>
      </c>
      <c r="AL302" s="50">
        <v>0</v>
      </c>
      <c r="AM302" s="50">
        <v>0</v>
      </c>
      <c r="AN302" s="50">
        <v>0</v>
      </c>
      <c r="AO302" s="50">
        <v>0</v>
      </c>
      <c r="AP302" s="50">
        <v>0</v>
      </c>
      <c r="AQ302" s="50">
        <v>0</v>
      </c>
      <c r="AR302" s="50">
        <v>0</v>
      </c>
      <c r="AS302" s="50">
        <v>0</v>
      </c>
      <c r="AT302" s="50">
        <v>0</v>
      </c>
      <c r="AU302" s="50">
        <v>0</v>
      </c>
      <c r="AV302" s="81"/>
      <c r="AW302" s="81"/>
      <c r="AX302" s="81"/>
      <c r="AY302" s="81"/>
      <c r="AZ302" s="81"/>
      <c r="BA302" s="81"/>
      <c r="BB302" s="81"/>
      <c r="BC302" s="81"/>
      <c r="BD302" s="81"/>
      <c r="BE302" s="81"/>
      <c r="BF302" s="81"/>
      <c r="BG302" s="81"/>
      <c r="BH302" s="81"/>
      <c r="BI302" s="81"/>
      <c r="BJ302" s="81"/>
    </row>
    <row r="303" spans="1:62" ht="15" hidden="1">
      <c r="A303" s="81" t="s">
        <v>3295</v>
      </c>
      <c r="B303" s="50" t="s">
        <v>1916</v>
      </c>
      <c r="C303" s="82" t="s">
        <v>65</v>
      </c>
      <c r="D303" s="83" t="s">
        <v>55</v>
      </c>
      <c r="E303" s="84"/>
      <c r="F303" s="84">
        <v>29953</v>
      </c>
      <c r="G303" s="50">
        <v>173056</v>
      </c>
      <c r="H303" s="50" t="s">
        <v>1824</v>
      </c>
      <c r="I303" s="50">
        <v>416</v>
      </c>
      <c r="J303" s="50">
        <v>416</v>
      </c>
      <c r="K303" s="50">
        <v>1</v>
      </c>
      <c r="L303" s="50"/>
      <c r="M303" s="50"/>
      <c r="N303" s="50"/>
      <c r="O303" s="50">
        <v>0</v>
      </c>
      <c r="P303" s="50">
        <v>1</v>
      </c>
      <c r="Q303" s="50">
        <v>1297.0999999999999</v>
      </c>
      <c r="R303" s="50">
        <v>81.419139999999999</v>
      </c>
      <c r="S303" s="50">
        <v>0</v>
      </c>
      <c r="T303" s="50">
        <v>1</v>
      </c>
      <c r="U303" s="50">
        <v>0</v>
      </c>
      <c r="V303" s="50">
        <v>0</v>
      </c>
      <c r="W303" s="50">
        <v>0</v>
      </c>
      <c r="X303" s="50">
        <v>0</v>
      </c>
      <c r="Y303" s="50">
        <v>0</v>
      </c>
      <c r="Z303" s="50">
        <v>0</v>
      </c>
      <c r="AA303" s="50">
        <v>0</v>
      </c>
      <c r="AB303" s="50">
        <v>0</v>
      </c>
      <c r="AC303" s="50">
        <v>0</v>
      </c>
      <c r="AD303" s="50">
        <v>0</v>
      </c>
      <c r="AE303" s="50">
        <v>0</v>
      </c>
      <c r="AF303" s="50">
        <v>0</v>
      </c>
      <c r="AG303" s="50">
        <v>0</v>
      </c>
      <c r="AH303" s="50">
        <v>0</v>
      </c>
      <c r="AI303" s="50">
        <v>0</v>
      </c>
      <c r="AJ303" s="50">
        <v>0</v>
      </c>
      <c r="AK303" s="50">
        <v>0</v>
      </c>
      <c r="AL303" s="50">
        <v>0</v>
      </c>
      <c r="AM303" s="50">
        <v>0</v>
      </c>
      <c r="AN303" s="50">
        <v>0</v>
      </c>
      <c r="AO303" s="50">
        <v>0</v>
      </c>
      <c r="AP303" s="50">
        <v>0</v>
      </c>
      <c r="AQ303" s="50">
        <v>0</v>
      </c>
      <c r="AR303" s="50">
        <v>0</v>
      </c>
      <c r="AS303" s="50">
        <v>0</v>
      </c>
      <c r="AT303" s="50">
        <v>0</v>
      </c>
      <c r="AU303" s="50">
        <v>0</v>
      </c>
      <c r="AV303" s="81"/>
      <c r="AW303" s="81"/>
      <c r="AX303" s="81"/>
      <c r="AY303" s="81"/>
      <c r="AZ303" s="81"/>
      <c r="BA303" s="81"/>
      <c r="BB303" s="81"/>
      <c r="BC303" s="81"/>
      <c r="BD303" s="81"/>
      <c r="BE303" s="81"/>
      <c r="BF303" s="81"/>
      <c r="BG303" s="81"/>
      <c r="BH303" s="81"/>
      <c r="BI303" s="81"/>
      <c r="BJ303" s="81"/>
    </row>
    <row r="304" spans="1:62" ht="15" hidden="1">
      <c r="A304" s="81" t="s">
        <v>3296</v>
      </c>
      <c r="B304" s="50" t="s">
        <v>1917</v>
      </c>
      <c r="C304" s="82" t="s">
        <v>66</v>
      </c>
      <c r="D304" s="83" t="s">
        <v>55</v>
      </c>
      <c r="E304" s="84"/>
      <c r="F304" s="84">
        <v>28897</v>
      </c>
      <c r="G304" s="50">
        <v>173056</v>
      </c>
      <c r="H304" s="50" t="s">
        <v>1824</v>
      </c>
      <c r="I304" s="50">
        <v>416</v>
      </c>
      <c r="J304" s="50">
        <v>416</v>
      </c>
      <c r="K304" s="50">
        <v>1</v>
      </c>
      <c r="L304" s="50"/>
      <c r="M304" s="50"/>
      <c r="N304" s="50"/>
      <c r="O304" s="50">
        <v>0</v>
      </c>
      <c r="P304" s="50">
        <v>1</v>
      </c>
      <c r="Q304" s="50">
        <v>985.86659999999995</v>
      </c>
      <c r="R304" s="50">
        <v>78.819749999999999</v>
      </c>
      <c r="S304" s="50">
        <v>0</v>
      </c>
      <c r="T304" s="50">
        <v>1</v>
      </c>
      <c r="U304" s="50">
        <v>0</v>
      </c>
      <c r="V304" s="50">
        <v>0</v>
      </c>
      <c r="W304" s="50">
        <v>0</v>
      </c>
      <c r="X304" s="50">
        <v>0</v>
      </c>
      <c r="Y304" s="50">
        <v>0</v>
      </c>
      <c r="Z304" s="50">
        <v>0</v>
      </c>
      <c r="AA304" s="50">
        <v>0</v>
      </c>
      <c r="AB304" s="50">
        <v>0</v>
      </c>
      <c r="AC304" s="50">
        <v>0</v>
      </c>
      <c r="AD304" s="50">
        <v>0</v>
      </c>
      <c r="AE304" s="50">
        <v>0</v>
      </c>
      <c r="AF304" s="50">
        <v>0</v>
      </c>
      <c r="AG304" s="50">
        <v>0</v>
      </c>
      <c r="AH304" s="50">
        <v>0</v>
      </c>
      <c r="AI304" s="50">
        <v>0</v>
      </c>
      <c r="AJ304" s="50">
        <v>0</v>
      </c>
      <c r="AK304" s="50">
        <v>0</v>
      </c>
      <c r="AL304" s="50">
        <v>0</v>
      </c>
      <c r="AM304" s="50">
        <v>0</v>
      </c>
      <c r="AN304" s="50">
        <v>0</v>
      </c>
      <c r="AO304" s="50">
        <v>0</v>
      </c>
      <c r="AP304" s="50">
        <v>0</v>
      </c>
      <c r="AQ304" s="50">
        <v>0</v>
      </c>
      <c r="AR304" s="50">
        <v>0</v>
      </c>
      <c r="AS304" s="50">
        <v>0</v>
      </c>
      <c r="AT304" s="50">
        <v>0</v>
      </c>
      <c r="AU304" s="50">
        <v>0</v>
      </c>
      <c r="AV304" s="81"/>
      <c r="AW304" s="81"/>
      <c r="AX304" s="81"/>
      <c r="AY304" s="81"/>
      <c r="AZ304" s="81"/>
      <c r="BA304" s="81"/>
      <c r="BB304" s="81"/>
      <c r="BC304" s="81"/>
      <c r="BD304" s="81"/>
      <c r="BE304" s="81"/>
      <c r="BF304" s="81"/>
      <c r="BG304" s="81"/>
      <c r="BH304" s="81"/>
      <c r="BI304" s="81"/>
      <c r="BJ304" s="81"/>
    </row>
    <row r="305" spans="1:62" ht="15" hidden="1">
      <c r="A305" s="81" t="s">
        <v>3297</v>
      </c>
      <c r="B305" s="50" t="s">
        <v>1918</v>
      </c>
      <c r="C305" s="82" t="s">
        <v>67</v>
      </c>
      <c r="D305" s="83" t="s">
        <v>55</v>
      </c>
      <c r="E305" s="84"/>
      <c r="F305" s="84">
        <v>27470</v>
      </c>
      <c r="G305" s="50">
        <v>173056</v>
      </c>
      <c r="H305" s="50" t="s">
        <v>1824</v>
      </c>
      <c r="I305" s="50">
        <v>416</v>
      </c>
      <c r="J305" s="50">
        <v>416</v>
      </c>
      <c r="K305" s="50">
        <v>1</v>
      </c>
      <c r="L305" s="50"/>
      <c r="M305" s="50"/>
      <c r="N305" s="50"/>
      <c r="O305" s="50">
        <v>0</v>
      </c>
      <c r="P305" s="50">
        <v>1</v>
      </c>
      <c r="Q305" s="50">
        <v>1094.33</v>
      </c>
      <c r="R305" s="50">
        <v>87.784419999999997</v>
      </c>
      <c r="S305" s="50">
        <v>0</v>
      </c>
      <c r="T305" s="50">
        <v>1</v>
      </c>
      <c r="U305" s="50">
        <v>0</v>
      </c>
      <c r="V305" s="50">
        <v>0</v>
      </c>
      <c r="W305" s="50">
        <v>0</v>
      </c>
      <c r="X305" s="50">
        <v>0</v>
      </c>
      <c r="Y305" s="50">
        <v>0</v>
      </c>
      <c r="Z305" s="50">
        <v>0</v>
      </c>
      <c r="AA305" s="50">
        <v>0</v>
      </c>
      <c r="AB305" s="50">
        <v>0</v>
      </c>
      <c r="AC305" s="50">
        <v>0</v>
      </c>
      <c r="AD305" s="50">
        <v>0</v>
      </c>
      <c r="AE305" s="50">
        <v>0</v>
      </c>
      <c r="AF305" s="50">
        <v>0</v>
      </c>
      <c r="AG305" s="50">
        <v>0</v>
      </c>
      <c r="AH305" s="50">
        <v>0</v>
      </c>
      <c r="AI305" s="50">
        <v>0</v>
      </c>
      <c r="AJ305" s="50">
        <v>0</v>
      </c>
      <c r="AK305" s="50">
        <v>0</v>
      </c>
      <c r="AL305" s="50">
        <v>0</v>
      </c>
      <c r="AM305" s="50">
        <v>0</v>
      </c>
      <c r="AN305" s="50">
        <v>0</v>
      </c>
      <c r="AO305" s="50">
        <v>0</v>
      </c>
      <c r="AP305" s="50">
        <v>0</v>
      </c>
      <c r="AQ305" s="50">
        <v>0</v>
      </c>
      <c r="AR305" s="50">
        <v>0</v>
      </c>
      <c r="AS305" s="50">
        <v>0</v>
      </c>
      <c r="AT305" s="50">
        <v>0</v>
      </c>
      <c r="AU305" s="50">
        <v>0</v>
      </c>
      <c r="AV305" s="81"/>
      <c r="AW305" s="81"/>
      <c r="AX305" s="81"/>
      <c r="AY305" s="81"/>
      <c r="AZ305" s="81"/>
      <c r="BA305" s="81"/>
      <c r="BB305" s="81"/>
      <c r="BC305" s="81"/>
      <c r="BD305" s="81"/>
      <c r="BE305" s="81"/>
      <c r="BF305" s="81"/>
      <c r="BG305" s="81"/>
      <c r="BH305" s="81"/>
      <c r="BI305" s="81"/>
      <c r="BJ305" s="81"/>
    </row>
    <row r="306" spans="1:62" ht="15" hidden="1">
      <c r="A306" s="81" t="s">
        <v>3298</v>
      </c>
      <c r="B306" s="50" t="s">
        <v>1919</v>
      </c>
      <c r="C306" s="82" t="s">
        <v>68</v>
      </c>
      <c r="D306" s="83" t="s">
        <v>55</v>
      </c>
      <c r="E306" s="84"/>
      <c r="F306" s="84">
        <v>23963</v>
      </c>
      <c r="G306" s="50">
        <v>173056</v>
      </c>
      <c r="H306" s="50" t="s">
        <v>1824</v>
      </c>
      <c r="I306" s="50">
        <v>416</v>
      </c>
      <c r="J306" s="50">
        <v>416</v>
      </c>
      <c r="K306" s="50">
        <v>1</v>
      </c>
      <c r="L306" s="50"/>
      <c r="M306" s="50"/>
      <c r="N306" s="50"/>
      <c r="O306" s="50">
        <v>0</v>
      </c>
      <c r="P306" s="50">
        <v>1</v>
      </c>
      <c r="Q306" s="50">
        <v>604.32100000000003</v>
      </c>
      <c r="R306" s="50">
        <v>84.67201</v>
      </c>
      <c r="S306" s="50">
        <v>0</v>
      </c>
      <c r="T306" s="50">
        <v>1</v>
      </c>
      <c r="U306" s="50">
        <v>0</v>
      </c>
      <c r="V306" s="50">
        <v>0</v>
      </c>
      <c r="W306" s="50">
        <v>0</v>
      </c>
      <c r="X306" s="50">
        <v>0</v>
      </c>
      <c r="Y306" s="50">
        <v>0</v>
      </c>
      <c r="Z306" s="50">
        <v>0</v>
      </c>
      <c r="AA306" s="50">
        <v>0</v>
      </c>
      <c r="AB306" s="50">
        <v>0</v>
      </c>
      <c r="AC306" s="50">
        <v>0</v>
      </c>
      <c r="AD306" s="50">
        <v>0</v>
      </c>
      <c r="AE306" s="50">
        <v>0</v>
      </c>
      <c r="AF306" s="50">
        <v>0</v>
      </c>
      <c r="AG306" s="50">
        <v>0</v>
      </c>
      <c r="AH306" s="50">
        <v>0</v>
      </c>
      <c r="AI306" s="50">
        <v>0</v>
      </c>
      <c r="AJ306" s="50">
        <v>0</v>
      </c>
      <c r="AK306" s="50">
        <v>0</v>
      </c>
      <c r="AL306" s="50">
        <v>0</v>
      </c>
      <c r="AM306" s="50">
        <v>0</v>
      </c>
      <c r="AN306" s="50">
        <v>0</v>
      </c>
      <c r="AO306" s="50">
        <v>0</v>
      </c>
      <c r="AP306" s="50">
        <v>0</v>
      </c>
      <c r="AQ306" s="50">
        <v>0</v>
      </c>
      <c r="AR306" s="50">
        <v>0</v>
      </c>
      <c r="AS306" s="50">
        <v>0</v>
      </c>
      <c r="AT306" s="50">
        <v>0</v>
      </c>
      <c r="AU306" s="50">
        <v>0</v>
      </c>
      <c r="AV306" s="81"/>
      <c r="AW306" s="81"/>
      <c r="AX306" s="81"/>
      <c r="AY306" s="81"/>
      <c r="AZ306" s="81"/>
      <c r="BA306" s="81"/>
      <c r="BB306" s="81"/>
      <c r="BC306" s="81"/>
      <c r="BD306" s="81"/>
      <c r="BE306" s="81"/>
      <c r="BF306" s="81"/>
      <c r="BG306" s="81"/>
      <c r="BH306" s="81"/>
      <c r="BI306" s="81"/>
      <c r="BJ306" s="81"/>
    </row>
    <row r="307" spans="1:62" ht="15" hidden="1">
      <c r="A307" s="81" t="s">
        <v>3299</v>
      </c>
      <c r="B307" s="50" t="s">
        <v>1920</v>
      </c>
      <c r="C307" s="82" t="s">
        <v>69</v>
      </c>
      <c r="D307" s="83" t="s">
        <v>55</v>
      </c>
      <c r="E307" s="84"/>
      <c r="F307" s="84">
        <v>36003</v>
      </c>
      <c r="G307" s="50">
        <v>173056</v>
      </c>
      <c r="H307" s="50" t="s">
        <v>1824</v>
      </c>
      <c r="I307" s="50">
        <v>416</v>
      </c>
      <c r="J307" s="50">
        <v>416</v>
      </c>
      <c r="K307" s="50">
        <v>1</v>
      </c>
      <c r="L307" s="50"/>
      <c r="M307" s="50"/>
      <c r="N307" s="50"/>
      <c r="O307" s="50">
        <v>0</v>
      </c>
      <c r="P307" s="50">
        <v>1</v>
      </c>
      <c r="Q307" s="50">
        <v>1440.258</v>
      </c>
      <c r="R307" s="50">
        <v>59.967359999999999</v>
      </c>
      <c r="S307" s="50">
        <v>0</v>
      </c>
      <c r="T307" s="50">
        <v>1</v>
      </c>
      <c r="U307" s="50">
        <v>0</v>
      </c>
      <c r="V307" s="50">
        <v>0</v>
      </c>
      <c r="W307" s="50">
        <v>0</v>
      </c>
      <c r="X307" s="50">
        <v>0</v>
      </c>
      <c r="Y307" s="50">
        <v>0</v>
      </c>
      <c r="Z307" s="50">
        <v>0</v>
      </c>
      <c r="AA307" s="50">
        <v>0</v>
      </c>
      <c r="AB307" s="50">
        <v>0</v>
      </c>
      <c r="AC307" s="50">
        <v>0</v>
      </c>
      <c r="AD307" s="50">
        <v>0</v>
      </c>
      <c r="AE307" s="50">
        <v>0</v>
      </c>
      <c r="AF307" s="50">
        <v>0</v>
      </c>
      <c r="AG307" s="50">
        <v>0</v>
      </c>
      <c r="AH307" s="50">
        <v>0</v>
      </c>
      <c r="AI307" s="50">
        <v>0</v>
      </c>
      <c r="AJ307" s="50">
        <v>0</v>
      </c>
      <c r="AK307" s="50">
        <v>0</v>
      </c>
      <c r="AL307" s="50">
        <v>0</v>
      </c>
      <c r="AM307" s="50">
        <v>0</v>
      </c>
      <c r="AN307" s="50">
        <v>0</v>
      </c>
      <c r="AO307" s="50">
        <v>0</v>
      </c>
      <c r="AP307" s="50">
        <v>0</v>
      </c>
      <c r="AQ307" s="50">
        <v>0</v>
      </c>
      <c r="AR307" s="50">
        <v>0</v>
      </c>
      <c r="AS307" s="50">
        <v>0</v>
      </c>
      <c r="AT307" s="50">
        <v>0</v>
      </c>
      <c r="AU307" s="50">
        <v>0</v>
      </c>
      <c r="AV307" s="81"/>
      <c r="AW307" s="81"/>
      <c r="AX307" s="81"/>
      <c r="AY307" s="81"/>
      <c r="AZ307" s="81"/>
      <c r="BA307" s="81"/>
      <c r="BB307" s="81"/>
      <c r="BC307" s="81"/>
      <c r="BD307" s="81"/>
      <c r="BE307" s="81"/>
      <c r="BF307" s="81"/>
      <c r="BG307" s="81"/>
      <c r="BH307" s="81"/>
      <c r="BI307" s="81"/>
      <c r="BJ307" s="81"/>
    </row>
    <row r="308" spans="1:62" ht="15" hidden="1">
      <c r="A308" s="81" t="s">
        <v>3300</v>
      </c>
      <c r="B308" s="50" t="s">
        <v>1921</v>
      </c>
      <c r="C308" s="82" t="s">
        <v>70</v>
      </c>
      <c r="D308" s="83" t="s">
        <v>55</v>
      </c>
      <c r="E308" s="84"/>
      <c r="F308" s="84">
        <v>40846</v>
      </c>
      <c r="G308" s="50">
        <v>173056</v>
      </c>
      <c r="H308" s="50" t="s">
        <v>1824</v>
      </c>
      <c r="I308" s="50">
        <v>416</v>
      </c>
      <c r="J308" s="50">
        <v>416</v>
      </c>
      <c r="K308" s="50">
        <v>1</v>
      </c>
      <c r="L308" s="50"/>
      <c r="M308" s="50"/>
      <c r="N308" s="50"/>
      <c r="O308" s="50">
        <v>0</v>
      </c>
      <c r="P308" s="50">
        <v>1</v>
      </c>
      <c r="Q308" s="50">
        <v>2372.875</v>
      </c>
      <c r="R308" s="50">
        <v>68.768270000000001</v>
      </c>
      <c r="S308" s="50">
        <v>0</v>
      </c>
      <c r="T308" s="50">
        <v>1</v>
      </c>
      <c r="U308" s="50">
        <v>0</v>
      </c>
      <c r="V308" s="50">
        <v>0</v>
      </c>
      <c r="W308" s="50">
        <v>0</v>
      </c>
      <c r="X308" s="50">
        <v>0</v>
      </c>
      <c r="Y308" s="50">
        <v>0</v>
      </c>
      <c r="Z308" s="50">
        <v>0</v>
      </c>
      <c r="AA308" s="50">
        <v>0</v>
      </c>
      <c r="AB308" s="50">
        <v>0</v>
      </c>
      <c r="AC308" s="50">
        <v>0</v>
      </c>
      <c r="AD308" s="50">
        <v>0</v>
      </c>
      <c r="AE308" s="50">
        <v>0</v>
      </c>
      <c r="AF308" s="50">
        <v>0</v>
      </c>
      <c r="AG308" s="50">
        <v>0</v>
      </c>
      <c r="AH308" s="50">
        <v>0</v>
      </c>
      <c r="AI308" s="50">
        <v>0</v>
      </c>
      <c r="AJ308" s="50">
        <v>0</v>
      </c>
      <c r="AK308" s="50">
        <v>0</v>
      </c>
      <c r="AL308" s="50">
        <v>0</v>
      </c>
      <c r="AM308" s="50">
        <v>0</v>
      </c>
      <c r="AN308" s="50">
        <v>0</v>
      </c>
      <c r="AO308" s="50">
        <v>0</v>
      </c>
      <c r="AP308" s="50">
        <v>0</v>
      </c>
      <c r="AQ308" s="50">
        <v>0</v>
      </c>
      <c r="AR308" s="50">
        <v>0</v>
      </c>
      <c r="AS308" s="50">
        <v>0</v>
      </c>
      <c r="AT308" s="50">
        <v>0</v>
      </c>
      <c r="AU308" s="50">
        <v>0</v>
      </c>
      <c r="AV308" s="81"/>
      <c r="AW308" s="81"/>
      <c r="AX308" s="81"/>
      <c r="AY308" s="81"/>
      <c r="AZ308" s="81"/>
      <c r="BA308" s="81"/>
      <c r="BB308" s="81"/>
      <c r="BC308" s="81"/>
      <c r="BD308" s="81"/>
      <c r="BE308" s="81"/>
      <c r="BF308" s="81"/>
      <c r="BG308" s="81"/>
      <c r="BH308" s="81"/>
      <c r="BI308" s="81"/>
      <c r="BJ308" s="81"/>
    </row>
    <row r="309" spans="1:62" ht="15" hidden="1">
      <c r="A309" s="81" t="s">
        <v>3301</v>
      </c>
      <c r="B309" s="50" t="s">
        <v>1922</v>
      </c>
      <c r="C309" s="82" t="s">
        <v>71</v>
      </c>
      <c r="D309" s="83" t="s">
        <v>55</v>
      </c>
      <c r="E309" s="84"/>
      <c r="F309" s="84">
        <v>18023</v>
      </c>
      <c r="G309" s="50">
        <v>173056</v>
      </c>
      <c r="H309" s="50" t="s">
        <v>1824</v>
      </c>
      <c r="I309" s="50">
        <v>416</v>
      </c>
      <c r="J309" s="50">
        <v>416</v>
      </c>
      <c r="K309" s="50">
        <v>1</v>
      </c>
      <c r="L309" s="50"/>
      <c r="M309" s="50"/>
      <c r="N309" s="50"/>
      <c r="O309" s="50">
        <v>0</v>
      </c>
      <c r="P309" s="50">
        <v>1</v>
      </c>
      <c r="Q309" s="50">
        <v>257.37360000000001</v>
      </c>
      <c r="R309" s="50">
        <v>47.71181</v>
      </c>
      <c r="S309" s="50">
        <v>0</v>
      </c>
      <c r="T309" s="50">
        <v>1</v>
      </c>
      <c r="U309" s="50">
        <v>0</v>
      </c>
      <c r="V309" s="50">
        <v>0</v>
      </c>
      <c r="W309" s="50">
        <v>0</v>
      </c>
      <c r="X309" s="50">
        <v>0</v>
      </c>
      <c r="Y309" s="50">
        <v>0</v>
      </c>
      <c r="Z309" s="50">
        <v>0</v>
      </c>
      <c r="AA309" s="50">
        <v>0</v>
      </c>
      <c r="AB309" s="50">
        <v>0</v>
      </c>
      <c r="AC309" s="50">
        <v>0</v>
      </c>
      <c r="AD309" s="50">
        <v>0</v>
      </c>
      <c r="AE309" s="50">
        <v>0</v>
      </c>
      <c r="AF309" s="50">
        <v>0</v>
      </c>
      <c r="AG309" s="50">
        <v>0</v>
      </c>
      <c r="AH309" s="50">
        <v>0</v>
      </c>
      <c r="AI309" s="50">
        <v>0</v>
      </c>
      <c r="AJ309" s="50">
        <v>0</v>
      </c>
      <c r="AK309" s="50">
        <v>0</v>
      </c>
      <c r="AL309" s="50">
        <v>0</v>
      </c>
      <c r="AM309" s="50">
        <v>0</v>
      </c>
      <c r="AN309" s="50">
        <v>0</v>
      </c>
      <c r="AO309" s="50">
        <v>0</v>
      </c>
      <c r="AP309" s="50">
        <v>0</v>
      </c>
      <c r="AQ309" s="50">
        <v>0</v>
      </c>
      <c r="AR309" s="50">
        <v>0</v>
      </c>
      <c r="AS309" s="50">
        <v>0</v>
      </c>
      <c r="AT309" s="50">
        <v>0</v>
      </c>
      <c r="AU309" s="50">
        <v>0</v>
      </c>
      <c r="AV309" s="81"/>
      <c r="AW309" s="81"/>
      <c r="AX309" s="81"/>
      <c r="AY309" s="81"/>
      <c r="AZ309" s="81"/>
      <c r="BA309" s="81"/>
      <c r="BB309" s="81"/>
      <c r="BC309" s="81"/>
      <c r="BD309" s="81"/>
      <c r="BE309" s="81"/>
      <c r="BF309" s="81"/>
      <c r="BG309" s="81"/>
      <c r="BH309" s="81"/>
      <c r="BI309" s="81"/>
      <c r="BJ309" s="81"/>
    </row>
    <row r="310" spans="1:62" ht="15" hidden="1">
      <c r="A310" s="81" t="s">
        <v>3302</v>
      </c>
      <c r="B310" s="50" t="s">
        <v>1923</v>
      </c>
      <c r="C310" s="82" t="s">
        <v>72</v>
      </c>
      <c r="D310" s="83" t="s">
        <v>55</v>
      </c>
      <c r="E310" s="84"/>
      <c r="F310" s="84">
        <v>25247</v>
      </c>
      <c r="G310" s="50">
        <v>173056</v>
      </c>
      <c r="H310" s="50" t="s">
        <v>1824</v>
      </c>
      <c r="I310" s="50">
        <v>416</v>
      </c>
      <c r="J310" s="50">
        <v>416</v>
      </c>
      <c r="K310" s="50">
        <v>1</v>
      </c>
      <c r="L310" s="50"/>
      <c r="M310" s="50"/>
      <c r="N310" s="50"/>
      <c r="O310" s="50">
        <v>0</v>
      </c>
      <c r="P310" s="50">
        <v>1</v>
      </c>
      <c r="Q310" s="50">
        <v>515.00019999999995</v>
      </c>
      <c r="R310" s="50">
        <v>85.030829999999995</v>
      </c>
      <c r="S310" s="50">
        <v>0</v>
      </c>
      <c r="T310" s="50">
        <v>1</v>
      </c>
      <c r="U310" s="50">
        <v>0</v>
      </c>
      <c r="V310" s="50">
        <v>0</v>
      </c>
      <c r="W310" s="50">
        <v>0</v>
      </c>
      <c r="X310" s="50">
        <v>0</v>
      </c>
      <c r="Y310" s="50">
        <v>0</v>
      </c>
      <c r="Z310" s="50">
        <v>0</v>
      </c>
      <c r="AA310" s="50">
        <v>0</v>
      </c>
      <c r="AB310" s="50">
        <v>0</v>
      </c>
      <c r="AC310" s="50">
        <v>0</v>
      </c>
      <c r="AD310" s="50">
        <v>0</v>
      </c>
      <c r="AE310" s="50">
        <v>0</v>
      </c>
      <c r="AF310" s="50">
        <v>0</v>
      </c>
      <c r="AG310" s="50">
        <v>0</v>
      </c>
      <c r="AH310" s="50">
        <v>0</v>
      </c>
      <c r="AI310" s="50">
        <v>0</v>
      </c>
      <c r="AJ310" s="50">
        <v>0</v>
      </c>
      <c r="AK310" s="50">
        <v>0</v>
      </c>
      <c r="AL310" s="50">
        <v>0</v>
      </c>
      <c r="AM310" s="50">
        <v>0</v>
      </c>
      <c r="AN310" s="50">
        <v>0</v>
      </c>
      <c r="AO310" s="50">
        <v>0</v>
      </c>
      <c r="AP310" s="50">
        <v>0</v>
      </c>
      <c r="AQ310" s="50">
        <v>0</v>
      </c>
      <c r="AR310" s="50">
        <v>0</v>
      </c>
      <c r="AS310" s="50">
        <v>0</v>
      </c>
      <c r="AT310" s="50">
        <v>0</v>
      </c>
      <c r="AU310" s="50">
        <v>0</v>
      </c>
      <c r="AV310" s="81"/>
      <c r="AW310" s="81"/>
      <c r="AX310" s="81"/>
      <c r="AY310" s="81"/>
      <c r="AZ310" s="81"/>
      <c r="BA310" s="81"/>
      <c r="BB310" s="81"/>
      <c r="BC310" s="81"/>
      <c r="BD310" s="81"/>
      <c r="BE310" s="81"/>
      <c r="BF310" s="81"/>
      <c r="BG310" s="81"/>
      <c r="BH310" s="81"/>
      <c r="BI310" s="81"/>
      <c r="BJ310" s="81"/>
    </row>
    <row r="311" spans="1:62" ht="15" hidden="1">
      <c r="A311" s="81" t="s">
        <v>3303</v>
      </c>
      <c r="B311" s="50" t="s">
        <v>1924</v>
      </c>
      <c r="C311" s="82" t="s">
        <v>73</v>
      </c>
      <c r="D311" s="83" t="s">
        <v>55</v>
      </c>
      <c r="E311" s="84"/>
      <c r="F311" s="84">
        <v>44826</v>
      </c>
      <c r="G311" s="50">
        <v>173056</v>
      </c>
      <c r="H311" s="50" t="s">
        <v>1824</v>
      </c>
      <c r="I311" s="50">
        <v>416</v>
      </c>
      <c r="J311" s="50">
        <v>416</v>
      </c>
      <c r="K311" s="50">
        <v>1</v>
      </c>
      <c r="L311" s="50"/>
      <c r="M311" s="50"/>
      <c r="N311" s="50"/>
      <c r="O311" s="50">
        <v>0</v>
      </c>
      <c r="P311" s="50">
        <v>1</v>
      </c>
      <c r="Q311" s="50">
        <v>2148.7440000000001</v>
      </c>
      <c r="R311" s="50">
        <v>64.860550000000003</v>
      </c>
      <c r="S311" s="50">
        <v>0</v>
      </c>
      <c r="T311" s="50">
        <v>1</v>
      </c>
      <c r="U311" s="50">
        <v>0</v>
      </c>
      <c r="V311" s="50">
        <v>0</v>
      </c>
      <c r="W311" s="50">
        <v>0</v>
      </c>
      <c r="X311" s="50">
        <v>0</v>
      </c>
      <c r="Y311" s="50">
        <v>0</v>
      </c>
      <c r="Z311" s="50">
        <v>0</v>
      </c>
      <c r="AA311" s="50">
        <v>0</v>
      </c>
      <c r="AB311" s="50">
        <v>0</v>
      </c>
      <c r="AC311" s="50">
        <v>0</v>
      </c>
      <c r="AD311" s="50">
        <v>0</v>
      </c>
      <c r="AE311" s="50">
        <v>0</v>
      </c>
      <c r="AF311" s="50">
        <v>0</v>
      </c>
      <c r="AG311" s="50">
        <v>0</v>
      </c>
      <c r="AH311" s="50">
        <v>0</v>
      </c>
      <c r="AI311" s="50">
        <v>0</v>
      </c>
      <c r="AJ311" s="50">
        <v>0</v>
      </c>
      <c r="AK311" s="50">
        <v>0</v>
      </c>
      <c r="AL311" s="50">
        <v>0</v>
      </c>
      <c r="AM311" s="50">
        <v>0</v>
      </c>
      <c r="AN311" s="50">
        <v>0</v>
      </c>
      <c r="AO311" s="50">
        <v>0</v>
      </c>
      <c r="AP311" s="50">
        <v>0</v>
      </c>
      <c r="AQ311" s="50">
        <v>0</v>
      </c>
      <c r="AR311" s="50">
        <v>0</v>
      </c>
      <c r="AS311" s="50">
        <v>0</v>
      </c>
      <c r="AT311" s="50">
        <v>0</v>
      </c>
      <c r="AU311" s="50">
        <v>0</v>
      </c>
      <c r="AV311" s="81"/>
      <c r="AW311" s="81"/>
      <c r="AX311" s="81"/>
      <c r="AY311" s="81"/>
      <c r="AZ311" s="81"/>
      <c r="BA311" s="81"/>
      <c r="BB311" s="81"/>
      <c r="BC311" s="81"/>
      <c r="BD311" s="81"/>
      <c r="BE311" s="81"/>
      <c r="BF311" s="81"/>
      <c r="BG311" s="81"/>
      <c r="BH311" s="81"/>
      <c r="BI311" s="81"/>
      <c r="BJ311" s="81"/>
    </row>
    <row r="312" spans="1:62" ht="15" hidden="1">
      <c r="A312" s="81" t="s">
        <v>3304</v>
      </c>
      <c r="B312" s="50" t="s">
        <v>1925</v>
      </c>
      <c r="C312" s="82" t="s">
        <v>74</v>
      </c>
      <c r="D312" s="83" t="s">
        <v>55</v>
      </c>
      <c r="E312" s="84"/>
      <c r="F312" s="84">
        <v>23375</v>
      </c>
      <c r="G312" s="50">
        <v>173056</v>
      </c>
      <c r="H312" s="50" t="s">
        <v>1824</v>
      </c>
      <c r="I312" s="50">
        <v>416</v>
      </c>
      <c r="J312" s="50">
        <v>416</v>
      </c>
      <c r="K312" s="50">
        <v>1</v>
      </c>
      <c r="L312" s="50"/>
      <c r="M312" s="50"/>
      <c r="N312" s="50"/>
      <c r="O312" s="50">
        <v>0</v>
      </c>
      <c r="P312" s="50">
        <v>1</v>
      </c>
      <c r="Q312" s="50">
        <v>894.63409999999999</v>
      </c>
      <c r="R312" s="50">
        <v>77.48415</v>
      </c>
      <c r="S312" s="50">
        <v>0</v>
      </c>
      <c r="T312" s="50">
        <v>1</v>
      </c>
      <c r="U312" s="50">
        <v>0</v>
      </c>
      <c r="V312" s="50">
        <v>0</v>
      </c>
      <c r="W312" s="50">
        <v>0</v>
      </c>
      <c r="X312" s="50">
        <v>0</v>
      </c>
      <c r="Y312" s="50">
        <v>0</v>
      </c>
      <c r="Z312" s="50">
        <v>0</v>
      </c>
      <c r="AA312" s="50">
        <v>0</v>
      </c>
      <c r="AB312" s="50">
        <v>0</v>
      </c>
      <c r="AC312" s="50">
        <v>0</v>
      </c>
      <c r="AD312" s="50">
        <v>0</v>
      </c>
      <c r="AE312" s="50">
        <v>0</v>
      </c>
      <c r="AF312" s="50">
        <v>0</v>
      </c>
      <c r="AG312" s="50">
        <v>0</v>
      </c>
      <c r="AH312" s="50">
        <v>0</v>
      </c>
      <c r="AI312" s="50">
        <v>0</v>
      </c>
      <c r="AJ312" s="50">
        <v>0</v>
      </c>
      <c r="AK312" s="50">
        <v>0</v>
      </c>
      <c r="AL312" s="50">
        <v>0</v>
      </c>
      <c r="AM312" s="50">
        <v>0</v>
      </c>
      <c r="AN312" s="50">
        <v>0</v>
      </c>
      <c r="AO312" s="50">
        <v>0</v>
      </c>
      <c r="AP312" s="50">
        <v>0</v>
      </c>
      <c r="AQ312" s="50">
        <v>0</v>
      </c>
      <c r="AR312" s="50">
        <v>0</v>
      </c>
      <c r="AS312" s="50">
        <v>0</v>
      </c>
      <c r="AT312" s="50">
        <v>0</v>
      </c>
      <c r="AU312" s="50">
        <v>0</v>
      </c>
      <c r="AV312" s="81"/>
      <c r="AW312" s="81"/>
      <c r="AX312" s="81"/>
      <c r="AY312" s="81"/>
      <c r="AZ312" s="81"/>
      <c r="BA312" s="81"/>
      <c r="BB312" s="81"/>
      <c r="BC312" s="81"/>
      <c r="BD312" s="81"/>
      <c r="BE312" s="81"/>
      <c r="BF312" s="81"/>
      <c r="BG312" s="81"/>
      <c r="BH312" s="81"/>
      <c r="BI312" s="81"/>
      <c r="BJ312" s="81"/>
    </row>
    <row r="313" spans="1:62" ht="15" hidden="1">
      <c r="A313" s="81" t="s">
        <v>3305</v>
      </c>
      <c r="B313" s="50" t="s">
        <v>1926</v>
      </c>
      <c r="C313" s="82" t="s">
        <v>75</v>
      </c>
      <c r="D313" s="83" t="s">
        <v>55</v>
      </c>
      <c r="E313" s="84"/>
      <c r="F313" s="84">
        <v>28116</v>
      </c>
      <c r="G313" s="50">
        <v>173056</v>
      </c>
      <c r="H313" s="50" t="s">
        <v>1824</v>
      </c>
      <c r="I313" s="50">
        <v>416</v>
      </c>
      <c r="J313" s="50">
        <v>416</v>
      </c>
      <c r="K313" s="50">
        <v>1</v>
      </c>
      <c r="L313" s="50"/>
      <c r="M313" s="50"/>
      <c r="N313" s="50"/>
      <c r="O313" s="50">
        <v>0</v>
      </c>
      <c r="P313" s="50">
        <v>1</v>
      </c>
      <c r="Q313" s="50">
        <v>614.96199999999999</v>
      </c>
      <c r="R313" s="50">
        <v>68.987939999999995</v>
      </c>
      <c r="S313" s="50">
        <v>0</v>
      </c>
      <c r="T313" s="50">
        <v>1</v>
      </c>
      <c r="U313" s="50">
        <v>0</v>
      </c>
      <c r="V313" s="50">
        <v>0</v>
      </c>
      <c r="W313" s="50">
        <v>0</v>
      </c>
      <c r="X313" s="50">
        <v>0</v>
      </c>
      <c r="Y313" s="50">
        <v>0</v>
      </c>
      <c r="Z313" s="50">
        <v>0</v>
      </c>
      <c r="AA313" s="50">
        <v>0</v>
      </c>
      <c r="AB313" s="50">
        <v>0</v>
      </c>
      <c r="AC313" s="50">
        <v>0</v>
      </c>
      <c r="AD313" s="50">
        <v>0</v>
      </c>
      <c r="AE313" s="50">
        <v>0</v>
      </c>
      <c r="AF313" s="50">
        <v>0</v>
      </c>
      <c r="AG313" s="50">
        <v>0</v>
      </c>
      <c r="AH313" s="50">
        <v>0</v>
      </c>
      <c r="AI313" s="50">
        <v>0</v>
      </c>
      <c r="AJ313" s="50">
        <v>0</v>
      </c>
      <c r="AK313" s="50">
        <v>0</v>
      </c>
      <c r="AL313" s="50">
        <v>0</v>
      </c>
      <c r="AM313" s="50">
        <v>0</v>
      </c>
      <c r="AN313" s="50">
        <v>0</v>
      </c>
      <c r="AO313" s="50">
        <v>0</v>
      </c>
      <c r="AP313" s="50">
        <v>0</v>
      </c>
      <c r="AQ313" s="50">
        <v>0</v>
      </c>
      <c r="AR313" s="50">
        <v>0</v>
      </c>
      <c r="AS313" s="50">
        <v>0</v>
      </c>
      <c r="AT313" s="50">
        <v>0</v>
      </c>
      <c r="AU313" s="50">
        <v>0</v>
      </c>
      <c r="AV313" s="81"/>
      <c r="AW313" s="81"/>
      <c r="AX313" s="81"/>
      <c r="AY313" s="81"/>
      <c r="AZ313" s="81"/>
      <c r="BA313" s="81"/>
      <c r="BB313" s="81"/>
      <c r="BC313" s="81"/>
      <c r="BD313" s="81"/>
      <c r="BE313" s="81"/>
      <c r="BF313" s="81"/>
      <c r="BG313" s="81"/>
      <c r="BH313" s="81"/>
      <c r="BI313" s="81"/>
      <c r="BJ313" s="81"/>
    </row>
    <row r="314" spans="1:62" ht="15" hidden="1">
      <c r="A314" s="81" t="s">
        <v>3306</v>
      </c>
      <c r="B314" s="50" t="s">
        <v>1927</v>
      </c>
      <c r="C314" s="82" t="s">
        <v>76</v>
      </c>
      <c r="D314" s="83" t="s">
        <v>55</v>
      </c>
      <c r="E314" s="84"/>
      <c r="F314" s="84">
        <v>34267</v>
      </c>
      <c r="G314" s="50">
        <v>173056</v>
      </c>
      <c r="H314" s="50" t="s">
        <v>1824</v>
      </c>
      <c r="I314" s="50">
        <v>416</v>
      </c>
      <c r="J314" s="50">
        <v>416</v>
      </c>
      <c r="K314" s="50">
        <v>1</v>
      </c>
      <c r="L314" s="50"/>
      <c r="M314" s="50"/>
      <c r="N314" s="50"/>
      <c r="O314" s="50">
        <v>0</v>
      </c>
      <c r="P314" s="50">
        <v>1</v>
      </c>
      <c r="Q314" s="50">
        <v>1597.885</v>
      </c>
      <c r="R314" s="50">
        <v>67.800439999999995</v>
      </c>
      <c r="S314" s="50">
        <v>0</v>
      </c>
      <c r="T314" s="50">
        <v>1</v>
      </c>
      <c r="U314" s="50">
        <v>0</v>
      </c>
      <c r="V314" s="50">
        <v>0</v>
      </c>
      <c r="W314" s="50">
        <v>0</v>
      </c>
      <c r="X314" s="50">
        <v>0</v>
      </c>
      <c r="Y314" s="50">
        <v>0</v>
      </c>
      <c r="Z314" s="50">
        <v>0</v>
      </c>
      <c r="AA314" s="50">
        <v>0</v>
      </c>
      <c r="AB314" s="50">
        <v>0</v>
      </c>
      <c r="AC314" s="50">
        <v>0</v>
      </c>
      <c r="AD314" s="50">
        <v>0</v>
      </c>
      <c r="AE314" s="50">
        <v>0</v>
      </c>
      <c r="AF314" s="50">
        <v>0</v>
      </c>
      <c r="AG314" s="50">
        <v>0</v>
      </c>
      <c r="AH314" s="50">
        <v>0</v>
      </c>
      <c r="AI314" s="50">
        <v>0</v>
      </c>
      <c r="AJ314" s="50">
        <v>0</v>
      </c>
      <c r="AK314" s="50">
        <v>0</v>
      </c>
      <c r="AL314" s="50">
        <v>0</v>
      </c>
      <c r="AM314" s="50">
        <v>0</v>
      </c>
      <c r="AN314" s="50">
        <v>0</v>
      </c>
      <c r="AO314" s="50">
        <v>0</v>
      </c>
      <c r="AP314" s="50">
        <v>0</v>
      </c>
      <c r="AQ314" s="50">
        <v>0</v>
      </c>
      <c r="AR314" s="50">
        <v>0</v>
      </c>
      <c r="AS314" s="50">
        <v>0</v>
      </c>
      <c r="AT314" s="50">
        <v>0</v>
      </c>
      <c r="AU314" s="50">
        <v>0</v>
      </c>
      <c r="AV314" s="81"/>
      <c r="AW314" s="81"/>
      <c r="AX314" s="81"/>
      <c r="AY314" s="81"/>
      <c r="AZ314" s="81"/>
      <c r="BA314" s="81"/>
      <c r="BB314" s="81"/>
      <c r="BC314" s="81"/>
      <c r="BD314" s="81"/>
      <c r="BE314" s="81"/>
      <c r="BF314" s="81"/>
      <c r="BG314" s="81"/>
      <c r="BH314" s="81"/>
      <c r="BI314" s="81"/>
      <c r="BJ314" s="81"/>
    </row>
    <row r="315" spans="1:62" ht="15" hidden="1">
      <c r="A315" s="81" t="s">
        <v>3307</v>
      </c>
      <c r="B315" s="50" t="s">
        <v>1928</v>
      </c>
      <c r="C315" s="82" t="s">
        <v>77</v>
      </c>
      <c r="D315" s="83" t="s">
        <v>55</v>
      </c>
      <c r="E315" s="84"/>
      <c r="F315" s="84">
        <v>31700</v>
      </c>
      <c r="G315" s="50">
        <v>173056</v>
      </c>
      <c r="H315" s="50" t="s">
        <v>1824</v>
      </c>
      <c r="I315" s="50">
        <v>416</v>
      </c>
      <c r="J315" s="50">
        <v>416</v>
      </c>
      <c r="K315" s="50">
        <v>1</v>
      </c>
      <c r="L315" s="50"/>
      <c r="M315" s="50"/>
      <c r="N315" s="50"/>
      <c r="O315" s="50">
        <v>0</v>
      </c>
      <c r="P315" s="50">
        <v>1</v>
      </c>
      <c r="Q315" s="50">
        <v>523.79139999999995</v>
      </c>
      <c r="R315" s="50">
        <v>74.264660000000006</v>
      </c>
      <c r="S315" s="50">
        <v>0</v>
      </c>
      <c r="T315" s="50">
        <v>1</v>
      </c>
      <c r="U315" s="50">
        <v>0</v>
      </c>
      <c r="V315" s="50">
        <v>0</v>
      </c>
      <c r="W315" s="50">
        <v>0</v>
      </c>
      <c r="X315" s="50">
        <v>0</v>
      </c>
      <c r="Y315" s="50">
        <v>0</v>
      </c>
      <c r="Z315" s="50">
        <v>0</v>
      </c>
      <c r="AA315" s="50">
        <v>0</v>
      </c>
      <c r="AB315" s="50">
        <v>0</v>
      </c>
      <c r="AC315" s="50">
        <v>0</v>
      </c>
      <c r="AD315" s="50">
        <v>0</v>
      </c>
      <c r="AE315" s="50">
        <v>0</v>
      </c>
      <c r="AF315" s="50">
        <v>0</v>
      </c>
      <c r="AG315" s="50">
        <v>0</v>
      </c>
      <c r="AH315" s="50">
        <v>0</v>
      </c>
      <c r="AI315" s="50">
        <v>0</v>
      </c>
      <c r="AJ315" s="50">
        <v>0</v>
      </c>
      <c r="AK315" s="50">
        <v>0</v>
      </c>
      <c r="AL315" s="50">
        <v>0</v>
      </c>
      <c r="AM315" s="50">
        <v>0</v>
      </c>
      <c r="AN315" s="50">
        <v>0</v>
      </c>
      <c r="AO315" s="50">
        <v>0</v>
      </c>
      <c r="AP315" s="50">
        <v>0</v>
      </c>
      <c r="AQ315" s="50">
        <v>0</v>
      </c>
      <c r="AR315" s="50">
        <v>0</v>
      </c>
      <c r="AS315" s="50">
        <v>0</v>
      </c>
      <c r="AT315" s="50">
        <v>0</v>
      </c>
      <c r="AU315" s="50">
        <v>0</v>
      </c>
      <c r="AV315" s="81"/>
      <c r="AW315" s="81"/>
      <c r="AX315" s="81"/>
      <c r="AY315" s="81"/>
      <c r="AZ315" s="81"/>
      <c r="BA315" s="81"/>
      <c r="BB315" s="81"/>
      <c r="BC315" s="81"/>
      <c r="BD315" s="81"/>
      <c r="BE315" s="81"/>
      <c r="BF315" s="81"/>
      <c r="BG315" s="81"/>
      <c r="BH315" s="81"/>
      <c r="BI315" s="81"/>
      <c r="BJ315" s="81"/>
    </row>
    <row r="316" spans="1:62" ht="15" hidden="1">
      <c r="A316" s="81" t="s">
        <v>3308</v>
      </c>
      <c r="B316" s="50" t="s">
        <v>1929</v>
      </c>
      <c r="C316" s="82" t="s">
        <v>78</v>
      </c>
      <c r="D316" s="83" t="s">
        <v>55</v>
      </c>
      <c r="E316" s="84"/>
      <c r="F316" s="84">
        <v>31329</v>
      </c>
      <c r="G316" s="50">
        <v>173056</v>
      </c>
      <c r="H316" s="50" t="s">
        <v>1824</v>
      </c>
      <c r="I316" s="50">
        <v>416</v>
      </c>
      <c r="J316" s="50">
        <v>416</v>
      </c>
      <c r="K316" s="50">
        <v>1</v>
      </c>
      <c r="L316" s="50"/>
      <c r="M316" s="50"/>
      <c r="N316" s="50"/>
      <c r="O316" s="50">
        <v>0</v>
      </c>
      <c r="P316" s="50">
        <v>1</v>
      </c>
      <c r="Q316" s="50">
        <v>674.11839999999995</v>
      </c>
      <c r="R316" s="50">
        <v>75.393940000000001</v>
      </c>
      <c r="S316" s="50">
        <v>0</v>
      </c>
      <c r="T316" s="50">
        <v>1</v>
      </c>
      <c r="U316" s="50">
        <v>0</v>
      </c>
      <c r="V316" s="50">
        <v>0</v>
      </c>
      <c r="W316" s="50">
        <v>0</v>
      </c>
      <c r="X316" s="50">
        <v>0</v>
      </c>
      <c r="Y316" s="50">
        <v>0</v>
      </c>
      <c r="Z316" s="50">
        <v>0</v>
      </c>
      <c r="AA316" s="50">
        <v>0</v>
      </c>
      <c r="AB316" s="50">
        <v>0</v>
      </c>
      <c r="AC316" s="50">
        <v>0</v>
      </c>
      <c r="AD316" s="50">
        <v>0</v>
      </c>
      <c r="AE316" s="50">
        <v>0</v>
      </c>
      <c r="AF316" s="50">
        <v>0</v>
      </c>
      <c r="AG316" s="50">
        <v>0</v>
      </c>
      <c r="AH316" s="50">
        <v>0</v>
      </c>
      <c r="AI316" s="50">
        <v>0</v>
      </c>
      <c r="AJ316" s="50">
        <v>0</v>
      </c>
      <c r="AK316" s="50">
        <v>0</v>
      </c>
      <c r="AL316" s="50">
        <v>0</v>
      </c>
      <c r="AM316" s="50">
        <v>0</v>
      </c>
      <c r="AN316" s="50">
        <v>0</v>
      </c>
      <c r="AO316" s="50">
        <v>0</v>
      </c>
      <c r="AP316" s="50">
        <v>0</v>
      </c>
      <c r="AQ316" s="50">
        <v>0</v>
      </c>
      <c r="AR316" s="50">
        <v>0</v>
      </c>
      <c r="AS316" s="50">
        <v>0</v>
      </c>
      <c r="AT316" s="50">
        <v>0</v>
      </c>
      <c r="AU316" s="50">
        <v>0</v>
      </c>
      <c r="AV316" s="81"/>
      <c r="AW316" s="81"/>
      <c r="AX316" s="81"/>
      <c r="AY316" s="81"/>
      <c r="AZ316" s="81"/>
      <c r="BA316" s="81"/>
      <c r="BB316" s="81"/>
      <c r="BC316" s="81"/>
      <c r="BD316" s="81"/>
      <c r="BE316" s="81"/>
      <c r="BF316" s="81"/>
      <c r="BG316" s="81"/>
      <c r="BH316" s="81"/>
      <c r="BI316" s="81"/>
      <c r="BJ316" s="81"/>
    </row>
    <row r="317" spans="1:62" ht="15" hidden="1">
      <c r="A317" s="81" t="s">
        <v>3309</v>
      </c>
      <c r="B317" s="50" t="s">
        <v>1930</v>
      </c>
      <c r="C317" s="82" t="s">
        <v>79</v>
      </c>
      <c r="D317" s="83" t="s">
        <v>55</v>
      </c>
      <c r="E317" s="84"/>
      <c r="F317" s="84">
        <v>31645</v>
      </c>
      <c r="G317" s="50">
        <v>173056</v>
      </c>
      <c r="H317" s="50" t="s">
        <v>1824</v>
      </c>
      <c r="I317" s="50">
        <v>416</v>
      </c>
      <c r="J317" s="50">
        <v>416</v>
      </c>
      <c r="K317" s="50">
        <v>1</v>
      </c>
      <c r="L317" s="50"/>
      <c r="M317" s="50"/>
      <c r="N317" s="50"/>
      <c r="O317" s="50">
        <v>0</v>
      </c>
      <c r="P317" s="50">
        <v>1</v>
      </c>
      <c r="Q317" s="50">
        <v>533.75900000000001</v>
      </c>
      <c r="R317" s="50">
        <v>59.58258</v>
      </c>
      <c r="S317" s="50">
        <v>0</v>
      </c>
      <c r="T317" s="50">
        <v>1</v>
      </c>
      <c r="U317" s="50">
        <v>0</v>
      </c>
      <c r="V317" s="50">
        <v>0</v>
      </c>
      <c r="W317" s="50">
        <v>0</v>
      </c>
      <c r="X317" s="50">
        <v>0</v>
      </c>
      <c r="Y317" s="50">
        <v>0</v>
      </c>
      <c r="Z317" s="50">
        <v>0</v>
      </c>
      <c r="AA317" s="50">
        <v>0</v>
      </c>
      <c r="AB317" s="50">
        <v>0</v>
      </c>
      <c r="AC317" s="50">
        <v>0</v>
      </c>
      <c r="AD317" s="50">
        <v>0</v>
      </c>
      <c r="AE317" s="50">
        <v>0</v>
      </c>
      <c r="AF317" s="50">
        <v>0</v>
      </c>
      <c r="AG317" s="50">
        <v>0</v>
      </c>
      <c r="AH317" s="50">
        <v>0</v>
      </c>
      <c r="AI317" s="50">
        <v>0</v>
      </c>
      <c r="AJ317" s="50">
        <v>0</v>
      </c>
      <c r="AK317" s="50">
        <v>0</v>
      </c>
      <c r="AL317" s="50">
        <v>0</v>
      </c>
      <c r="AM317" s="50">
        <v>0</v>
      </c>
      <c r="AN317" s="50">
        <v>0</v>
      </c>
      <c r="AO317" s="50">
        <v>0</v>
      </c>
      <c r="AP317" s="50">
        <v>0</v>
      </c>
      <c r="AQ317" s="50">
        <v>0</v>
      </c>
      <c r="AR317" s="50">
        <v>0</v>
      </c>
      <c r="AS317" s="50">
        <v>0</v>
      </c>
      <c r="AT317" s="50">
        <v>0</v>
      </c>
      <c r="AU317" s="50">
        <v>0</v>
      </c>
      <c r="AV317" s="81"/>
      <c r="AW317" s="81"/>
      <c r="AX317" s="81"/>
      <c r="AY317" s="81"/>
      <c r="AZ317" s="81"/>
      <c r="BA317" s="81"/>
      <c r="BB317" s="81"/>
      <c r="BC317" s="81"/>
      <c r="BD317" s="81"/>
      <c r="BE317" s="81"/>
      <c r="BF317" s="81"/>
      <c r="BG317" s="81"/>
      <c r="BH317" s="81"/>
      <c r="BI317" s="81"/>
      <c r="BJ317" s="81"/>
    </row>
    <row r="318" spans="1:62" ht="15" hidden="1">
      <c r="A318" s="81" t="s">
        <v>3310</v>
      </c>
      <c r="B318" s="50" t="s">
        <v>1931</v>
      </c>
      <c r="C318" s="82" t="s">
        <v>80</v>
      </c>
      <c r="D318" s="83" t="s">
        <v>55</v>
      </c>
      <c r="E318" s="84"/>
      <c r="F318" s="84">
        <v>44019</v>
      </c>
      <c r="G318" s="50">
        <v>173056</v>
      </c>
      <c r="H318" s="50" t="s">
        <v>1824</v>
      </c>
      <c r="I318" s="50">
        <v>416</v>
      </c>
      <c r="J318" s="50">
        <v>416</v>
      </c>
      <c r="K318" s="50">
        <v>1</v>
      </c>
      <c r="L318" s="50"/>
      <c r="M318" s="50"/>
      <c r="N318" s="50"/>
      <c r="O318" s="50">
        <v>0</v>
      </c>
      <c r="P318" s="50">
        <v>1</v>
      </c>
      <c r="Q318" s="50">
        <v>4298.6360000000004</v>
      </c>
      <c r="R318" s="50">
        <v>70.502619999999993</v>
      </c>
      <c r="S318" s="50">
        <v>0</v>
      </c>
      <c r="T318" s="50">
        <v>1</v>
      </c>
      <c r="U318" s="50">
        <v>0</v>
      </c>
      <c r="V318" s="50">
        <v>0</v>
      </c>
      <c r="W318" s="50">
        <v>0</v>
      </c>
      <c r="X318" s="50">
        <v>0</v>
      </c>
      <c r="Y318" s="50">
        <v>0</v>
      </c>
      <c r="Z318" s="50">
        <v>0</v>
      </c>
      <c r="AA318" s="50">
        <v>0</v>
      </c>
      <c r="AB318" s="50">
        <v>0</v>
      </c>
      <c r="AC318" s="50">
        <v>0</v>
      </c>
      <c r="AD318" s="50">
        <v>0</v>
      </c>
      <c r="AE318" s="50">
        <v>0</v>
      </c>
      <c r="AF318" s="50">
        <v>0</v>
      </c>
      <c r="AG318" s="50">
        <v>0</v>
      </c>
      <c r="AH318" s="50">
        <v>0</v>
      </c>
      <c r="AI318" s="50">
        <v>0</v>
      </c>
      <c r="AJ318" s="50">
        <v>0</v>
      </c>
      <c r="AK318" s="50">
        <v>0</v>
      </c>
      <c r="AL318" s="50">
        <v>0</v>
      </c>
      <c r="AM318" s="50">
        <v>0</v>
      </c>
      <c r="AN318" s="50">
        <v>0</v>
      </c>
      <c r="AO318" s="50">
        <v>0</v>
      </c>
      <c r="AP318" s="50">
        <v>0</v>
      </c>
      <c r="AQ318" s="50">
        <v>0</v>
      </c>
      <c r="AR318" s="50">
        <v>0</v>
      </c>
      <c r="AS318" s="50">
        <v>0</v>
      </c>
      <c r="AT318" s="50">
        <v>0</v>
      </c>
      <c r="AU318" s="50">
        <v>0</v>
      </c>
      <c r="AV318" s="81"/>
      <c r="AW318" s="81"/>
      <c r="AX318" s="81"/>
      <c r="AY318" s="81"/>
      <c r="AZ318" s="81"/>
      <c r="BA318" s="81"/>
      <c r="BB318" s="81"/>
      <c r="BC318" s="81"/>
      <c r="BD318" s="81"/>
      <c r="BE318" s="81"/>
      <c r="BF318" s="81"/>
      <c r="BG318" s="81"/>
      <c r="BH318" s="81"/>
      <c r="BI318" s="81"/>
      <c r="BJ318" s="81"/>
    </row>
    <row r="319" spans="1:62" ht="15" hidden="1">
      <c r="A319" s="81" t="s">
        <v>3311</v>
      </c>
      <c r="B319" s="50" t="s">
        <v>1932</v>
      </c>
      <c r="C319" s="82" t="s">
        <v>81</v>
      </c>
      <c r="D319" s="83" t="s">
        <v>55</v>
      </c>
      <c r="E319" s="84"/>
      <c r="F319" s="84">
        <v>25791</v>
      </c>
      <c r="G319" s="50">
        <v>173056</v>
      </c>
      <c r="H319" s="50" t="s">
        <v>1824</v>
      </c>
      <c r="I319" s="50">
        <v>416</v>
      </c>
      <c r="J319" s="50">
        <v>416</v>
      </c>
      <c r="K319" s="50">
        <v>1</v>
      </c>
      <c r="L319" s="50"/>
      <c r="M319" s="50"/>
      <c r="N319" s="50"/>
      <c r="O319" s="50">
        <v>0</v>
      </c>
      <c r="P319" s="50">
        <v>1</v>
      </c>
      <c r="Q319" s="50">
        <v>1406.873</v>
      </c>
      <c r="R319" s="50">
        <v>61.413150000000002</v>
      </c>
      <c r="S319" s="50">
        <v>0</v>
      </c>
      <c r="T319" s="50">
        <v>1</v>
      </c>
      <c r="U319" s="50">
        <v>0</v>
      </c>
      <c r="V319" s="50">
        <v>0</v>
      </c>
      <c r="W319" s="50">
        <v>0</v>
      </c>
      <c r="X319" s="50">
        <v>0</v>
      </c>
      <c r="Y319" s="50">
        <v>0</v>
      </c>
      <c r="Z319" s="50">
        <v>0</v>
      </c>
      <c r="AA319" s="50">
        <v>0</v>
      </c>
      <c r="AB319" s="50">
        <v>0</v>
      </c>
      <c r="AC319" s="50">
        <v>0</v>
      </c>
      <c r="AD319" s="50">
        <v>0</v>
      </c>
      <c r="AE319" s="50">
        <v>0</v>
      </c>
      <c r="AF319" s="50">
        <v>0</v>
      </c>
      <c r="AG319" s="50">
        <v>0</v>
      </c>
      <c r="AH319" s="50">
        <v>0</v>
      </c>
      <c r="AI319" s="50">
        <v>0</v>
      </c>
      <c r="AJ319" s="50">
        <v>0</v>
      </c>
      <c r="AK319" s="50">
        <v>0</v>
      </c>
      <c r="AL319" s="50">
        <v>0</v>
      </c>
      <c r="AM319" s="50">
        <v>0</v>
      </c>
      <c r="AN319" s="50">
        <v>0</v>
      </c>
      <c r="AO319" s="50">
        <v>0</v>
      </c>
      <c r="AP319" s="50">
        <v>0</v>
      </c>
      <c r="AQ319" s="50">
        <v>0</v>
      </c>
      <c r="AR319" s="50">
        <v>0</v>
      </c>
      <c r="AS319" s="50">
        <v>0</v>
      </c>
      <c r="AT319" s="50">
        <v>0</v>
      </c>
      <c r="AU319" s="50">
        <v>0</v>
      </c>
      <c r="AV319" s="81"/>
      <c r="AW319" s="81"/>
      <c r="AX319" s="81"/>
      <c r="AY319" s="81"/>
      <c r="AZ319" s="81"/>
      <c r="BA319" s="81"/>
      <c r="BB319" s="81"/>
      <c r="BC319" s="81"/>
      <c r="BD319" s="81"/>
      <c r="BE319" s="81"/>
      <c r="BF319" s="81"/>
      <c r="BG319" s="81"/>
      <c r="BH319" s="81"/>
      <c r="BI319" s="81"/>
      <c r="BJ319" s="81"/>
    </row>
    <row r="320" spans="1:62" ht="15" hidden="1">
      <c r="A320" s="81" t="s">
        <v>3312</v>
      </c>
      <c r="B320" s="50" t="s">
        <v>1934</v>
      </c>
      <c r="C320" s="82" t="s">
        <v>82</v>
      </c>
      <c r="D320" s="83" t="s">
        <v>55</v>
      </c>
      <c r="E320" s="84"/>
      <c r="F320" s="84">
        <v>36242</v>
      </c>
      <c r="G320" s="50">
        <v>173056</v>
      </c>
      <c r="H320" s="50" t="s">
        <v>1824</v>
      </c>
      <c r="I320" s="50">
        <v>416</v>
      </c>
      <c r="J320" s="50">
        <v>416</v>
      </c>
      <c r="K320" s="50">
        <v>1</v>
      </c>
      <c r="L320" s="50"/>
      <c r="M320" s="50"/>
      <c r="N320" s="50"/>
      <c r="O320" s="50">
        <v>0</v>
      </c>
      <c r="P320" s="50">
        <v>1</v>
      </c>
      <c r="Q320" s="50">
        <v>1979.874</v>
      </c>
      <c r="R320" s="50">
        <v>63.988010000000003</v>
      </c>
      <c r="S320" s="50">
        <v>0</v>
      </c>
      <c r="T320" s="50">
        <v>1</v>
      </c>
      <c r="U320" s="50">
        <v>0</v>
      </c>
      <c r="V320" s="50">
        <v>0</v>
      </c>
      <c r="W320" s="50">
        <v>0</v>
      </c>
      <c r="X320" s="50">
        <v>0</v>
      </c>
      <c r="Y320" s="50">
        <v>0</v>
      </c>
      <c r="Z320" s="50">
        <v>0</v>
      </c>
      <c r="AA320" s="50">
        <v>0</v>
      </c>
      <c r="AB320" s="50">
        <v>0</v>
      </c>
      <c r="AC320" s="50">
        <v>0</v>
      </c>
      <c r="AD320" s="50">
        <v>0</v>
      </c>
      <c r="AE320" s="50">
        <v>0</v>
      </c>
      <c r="AF320" s="50">
        <v>0</v>
      </c>
      <c r="AG320" s="50">
        <v>0</v>
      </c>
      <c r="AH320" s="50">
        <v>0</v>
      </c>
      <c r="AI320" s="50">
        <v>0</v>
      </c>
      <c r="AJ320" s="50">
        <v>0</v>
      </c>
      <c r="AK320" s="50">
        <v>0</v>
      </c>
      <c r="AL320" s="50">
        <v>0</v>
      </c>
      <c r="AM320" s="50">
        <v>0</v>
      </c>
      <c r="AN320" s="50">
        <v>0</v>
      </c>
      <c r="AO320" s="50">
        <v>0</v>
      </c>
      <c r="AP320" s="50">
        <v>0</v>
      </c>
      <c r="AQ320" s="50">
        <v>0</v>
      </c>
      <c r="AR320" s="50">
        <v>0</v>
      </c>
      <c r="AS320" s="50">
        <v>0</v>
      </c>
      <c r="AT320" s="50">
        <v>0</v>
      </c>
      <c r="AU320" s="50">
        <v>0</v>
      </c>
      <c r="AV320" s="81"/>
      <c r="AW320" s="81"/>
      <c r="AX320" s="81"/>
      <c r="AY320" s="81"/>
      <c r="AZ320" s="81"/>
      <c r="BA320" s="81"/>
      <c r="BB320" s="81"/>
      <c r="BC320" s="81"/>
      <c r="BD320" s="81"/>
      <c r="BE320" s="81"/>
      <c r="BF320" s="81"/>
      <c r="BG320" s="81"/>
      <c r="BH320" s="81"/>
      <c r="BI320" s="81"/>
      <c r="BJ320" s="81"/>
    </row>
    <row r="321" spans="1:62" ht="15" hidden="1">
      <c r="A321" s="81" t="s">
        <v>3313</v>
      </c>
      <c r="B321" s="50" t="s">
        <v>1935</v>
      </c>
      <c r="C321" s="82" t="s">
        <v>83</v>
      </c>
      <c r="D321" s="83" t="s">
        <v>55</v>
      </c>
      <c r="E321" s="84"/>
      <c r="F321" s="84">
        <v>20773</v>
      </c>
      <c r="G321" s="50">
        <v>173056</v>
      </c>
      <c r="H321" s="50" t="s">
        <v>1824</v>
      </c>
      <c r="I321" s="50">
        <v>416</v>
      </c>
      <c r="J321" s="50">
        <v>416</v>
      </c>
      <c r="K321" s="50">
        <v>1</v>
      </c>
      <c r="L321" s="50"/>
      <c r="M321" s="50"/>
      <c r="N321" s="50"/>
      <c r="O321" s="50">
        <v>0</v>
      </c>
      <c r="P321" s="50">
        <v>1</v>
      </c>
      <c r="Q321" s="50">
        <v>233.65020000000001</v>
      </c>
      <c r="R321" s="50">
        <v>79.094200000000001</v>
      </c>
      <c r="S321" s="50">
        <v>0</v>
      </c>
      <c r="T321" s="50">
        <v>1</v>
      </c>
      <c r="U321" s="50">
        <v>0</v>
      </c>
      <c r="V321" s="50">
        <v>0</v>
      </c>
      <c r="W321" s="50">
        <v>0</v>
      </c>
      <c r="X321" s="50">
        <v>0</v>
      </c>
      <c r="Y321" s="50">
        <v>0</v>
      </c>
      <c r="Z321" s="50">
        <v>0</v>
      </c>
      <c r="AA321" s="50">
        <v>0</v>
      </c>
      <c r="AB321" s="50">
        <v>0</v>
      </c>
      <c r="AC321" s="50">
        <v>0</v>
      </c>
      <c r="AD321" s="50">
        <v>0</v>
      </c>
      <c r="AE321" s="50">
        <v>0</v>
      </c>
      <c r="AF321" s="50">
        <v>0</v>
      </c>
      <c r="AG321" s="50">
        <v>0</v>
      </c>
      <c r="AH321" s="50">
        <v>0</v>
      </c>
      <c r="AI321" s="50">
        <v>0</v>
      </c>
      <c r="AJ321" s="50">
        <v>0</v>
      </c>
      <c r="AK321" s="50">
        <v>0</v>
      </c>
      <c r="AL321" s="50">
        <v>0</v>
      </c>
      <c r="AM321" s="50">
        <v>0</v>
      </c>
      <c r="AN321" s="50">
        <v>0</v>
      </c>
      <c r="AO321" s="50">
        <v>0</v>
      </c>
      <c r="AP321" s="50">
        <v>0</v>
      </c>
      <c r="AQ321" s="50">
        <v>0</v>
      </c>
      <c r="AR321" s="50">
        <v>0</v>
      </c>
      <c r="AS321" s="50">
        <v>0</v>
      </c>
      <c r="AT321" s="50">
        <v>0</v>
      </c>
      <c r="AU321" s="50">
        <v>0</v>
      </c>
      <c r="AV321" s="81"/>
      <c r="AW321" s="81"/>
      <c r="AX321" s="81"/>
      <c r="AY321" s="81"/>
      <c r="AZ321" s="81"/>
      <c r="BA321" s="81"/>
      <c r="BB321" s="81"/>
      <c r="BC321" s="81"/>
      <c r="BD321" s="81"/>
      <c r="BE321" s="81"/>
      <c r="BF321" s="81"/>
      <c r="BG321" s="81"/>
      <c r="BH321" s="81"/>
      <c r="BI321" s="81"/>
      <c r="BJ321" s="81"/>
    </row>
    <row r="322" spans="1:62" ht="15" hidden="1">
      <c r="A322" s="81" t="s">
        <v>3314</v>
      </c>
      <c r="B322" s="50" t="s">
        <v>1936</v>
      </c>
      <c r="C322" s="82" t="s">
        <v>84</v>
      </c>
      <c r="D322" s="83" t="s">
        <v>55</v>
      </c>
      <c r="E322" s="84"/>
      <c r="F322" s="84">
        <v>32127</v>
      </c>
      <c r="G322" s="50">
        <v>173056</v>
      </c>
      <c r="H322" s="50" t="s">
        <v>1824</v>
      </c>
      <c r="I322" s="50">
        <v>416</v>
      </c>
      <c r="J322" s="50">
        <v>416</v>
      </c>
      <c r="K322" s="50">
        <v>1</v>
      </c>
      <c r="L322" s="50"/>
      <c r="M322" s="50"/>
      <c r="N322" s="50"/>
      <c r="O322" s="50">
        <v>0</v>
      </c>
      <c r="P322" s="50">
        <v>1</v>
      </c>
      <c r="Q322" s="50">
        <v>1575.4639999999999</v>
      </c>
      <c r="R322" s="50">
        <v>90.334500000000006</v>
      </c>
      <c r="S322" s="50">
        <v>0</v>
      </c>
      <c r="T322" s="50">
        <v>1</v>
      </c>
      <c r="U322" s="50">
        <v>0</v>
      </c>
      <c r="V322" s="50">
        <v>0</v>
      </c>
      <c r="W322" s="50">
        <v>0</v>
      </c>
      <c r="X322" s="50">
        <v>0</v>
      </c>
      <c r="Y322" s="50">
        <v>0</v>
      </c>
      <c r="Z322" s="50">
        <v>0</v>
      </c>
      <c r="AA322" s="50">
        <v>0</v>
      </c>
      <c r="AB322" s="50">
        <v>0</v>
      </c>
      <c r="AC322" s="50">
        <v>0</v>
      </c>
      <c r="AD322" s="50">
        <v>0</v>
      </c>
      <c r="AE322" s="50">
        <v>0</v>
      </c>
      <c r="AF322" s="50">
        <v>0</v>
      </c>
      <c r="AG322" s="50">
        <v>0</v>
      </c>
      <c r="AH322" s="50">
        <v>0</v>
      </c>
      <c r="AI322" s="50">
        <v>0</v>
      </c>
      <c r="AJ322" s="50">
        <v>0</v>
      </c>
      <c r="AK322" s="50">
        <v>0</v>
      </c>
      <c r="AL322" s="50">
        <v>0</v>
      </c>
      <c r="AM322" s="50">
        <v>0</v>
      </c>
      <c r="AN322" s="50">
        <v>0</v>
      </c>
      <c r="AO322" s="50">
        <v>0</v>
      </c>
      <c r="AP322" s="50">
        <v>0</v>
      </c>
      <c r="AQ322" s="50">
        <v>0</v>
      </c>
      <c r="AR322" s="50">
        <v>0</v>
      </c>
      <c r="AS322" s="50">
        <v>0</v>
      </c>
      <c r="AT322" s="50">
        <v>0</v>
      </c>
      <c r="AU322" s="50">
        <v>0</v>
      </c>
      <c r="AV322" s="81"/>
      <c r="AW322" s="81"/>
      <c r="AX322" s="81"/>
      <c r="AY322" s="81"/>
      <c r="AZ322" s="81"/>
      <c r="BA322" s="81"/>
      <c r="BB322" s="81"/>
      <c r="BC322" s="81"/>
      <c r="BD322" s="81"/>
      <c r="BE322" s="81"/>
      <c r="BF322" s="81"/>
      <c r="BG322" s="81"/>
      <c r="BH322" s="81"/>
      <c r="BI322" s="81"/>
      <c r="BJ322" s="81"/>
    </row>
    <row r="323" spans="1:62" ht="15" hidden="1">
      <c r="A323" s="81" t="s">
        <v>3315</v>
      </c>
      <c r="B323" s="50" t="s">
        <v>1937</v>
      </c>
      <c r="C323" s="82" t="s">
        <v>85</v>
      </c>
      <c r="D323" s="83" t="s">
        <v>55</v>
      </c>
      <c r="E323" s="84"/>
      <c r="F323" s="84">
        <v>42443</v>
      </c>
      <c r="G323" s="50">
        <v>173056</v>
      </c>
      <c r="H323" s="50" t="s">
        <v>1824</v>
      </c>
      <c r="I323" s="50">
        <v>416</v>
      </c>
      <c r="J323" s="50">
        <v>416</v>
      </c>
      <c r="K323" s="50">
        <v>1</v>
      </c>
      <c r="L323" s="50"/>
      <c r="M323" s="50"/>
      <c r="N323" s="50"/>
      <c r="O323" s="50">
        <v>0</v>
      </c>
      <c r="P323" s="50">
        <v>1</v>
      </c>
      <c r="Q323" s="50">
        <v>2198.4810000000002</v>
      </c>
      <c r="R323" s="50">
        <v>75.077860000000001</v>
      </c>
      <c r="S323" s="50">
        <v>0</v>
      </c>
      <c r="T323" s="50">
        <v>1</v>
      </c>
      <c r="U323" s="50">
        <v>0</v>
      </c>
      <c r="V323" s="50">
        <v>0</v>
      </c>
      <c r="W323" s="50">
        <v>0</v>
      </c>
      <c r="X323" s="50">
        <v>0</v>
      </c>
      <c r="Y323" s="50">
        <v>0</v>
      </c>
      <c r="Z323" s="50">
        <v>0</v>
      </c>
      <c r="AA323" s="50">
        <v>0</v>
      </c>
      <c r="AB323" s="50">
        <v>0</v>
      </c>
      <c r="AC323" s="50">
        <v>0</v>
      </c>
      <c r="AD323" s="50">
        <v>0</v>
      </c>
      <c r="AE323" s="50">
        <v>0</v>
      </c>
      <c r="AF323" s="50">
        <v>0</v>
      </c>
      <c r="AG323" s="50">
        <v>0</v>
      </c>
      <c r="AH323" s="50">
        <v>0</v>
      </c>
      <c r="AI323" s="50">
        <v>0</v>
      </c>
      <c r="AJ323" s="50">
        <v>0</v>
      </c>
      <c r="AK323" s="50">
        <v>0</v>
      </c>
      <c r="AL323" s="50">
        <v>0</v>
      </c>
      <c r="AM323" s="50">
        <v>0</v>
      </c>
      <c r="AN323" s="50">
        <v>0</v>
      </c>
      <c r="AO323" s="50">
        <v>0</v>
      </c>
      <c r="AP323" s="50">
        <v>0</v>
      </c>
      <c r="AQ323" s="50">
        <v>0</v>
      </c>
      <c r="AR323" s="50">
        <v>0</v>
      </c>
      <c r="AS323" s="50">
        <v>0</v>
      </c>
      <c r="AT323" s="50">
        <v>0</v>
      </c>
      <c r="AU323" s="50">
        <v>0</v>
      </c>
      <c r="AV323" s="81"/>
      <c r="AW323" s="81"/>
      <c r="AX323" s="81"/>
      <c r="AY323" s="81"/>
      <c r="AZ323" s="81"/>
      <c r="BA323" s="81"/>
      <c r="BB323" s="81"/>
      <c r="BC323" s="81"/>
      <c r="BD323" s="81"/>
      <c r="BE323" s="81"/>
      <c r="BF323" s="81"/>
      <c r="BG323" s="81"/>
      <c r="BH323" s="81"/>
      <c r="BI323" s="81"/>
      <c r="BJ323" s="81"/>
    </row>
    <row r="324" spans="1:62" ht="15" hidden="1">
      <c r="A324" s="81" t="s">
        <v>3316</v>
      </c>
      <c r="B324" s="50" t="s">
        <v>1938</v>
      </c>
      <c r="C324" s="82" t="s">
        <v>86</v>
      </c>
      <c r="D324" s="83" t="s">
        <v>55</v>
      </c>
      <c r="E324" s="84"/>
      <c r="F324" s="84">
        <v>42177</v>
      </c>
      <c r="G324" s="50">
        <v>173056</v>
      </c>
      <c r="H324" s="50" t="s">
        <v>1824</v>
      </c>
      <c r="I324" s="50">
        <v>416</v>
      </c>
      <c r="J324" s="50">
        <v>416</v>
      </c>
      <c r="K324" s="50">
        <v>1</v>
      </c>
      <c r="L324" s="50"/>
      <c r="M324" s="50"/>
      <c r="N324" s="50"/>
      <c r="O324" s="50">
        <v>0</v>
      </c>
      <c r="P324" s="50">
        <v>1</v>
      </c>
      <c r="Q324" s="50">
        <v>2194.047</v>
      </c>
      <c r="R324" s="50">
        <v>75.452680000000001</v>
      </c>
      <c r="S324" s="50">
        <v>0</v>
      </c>
      <c r="T324" s="50">
        <v>1</v>
      </c>
      <c r="U324" s="50">
        <v>0</v>
      </c>
      <c r="V324" s="50">
        <v>0</v>
      </c>
      <c r="W324" s="50">
        <v>0</v>
      </c>
      <c r="X324" s="50">
        <v>0</v>
      </c>
      <c r="Y324" s="50">
        <v>0</v>
      </c>
      <c r="Z324" s="50">
        <v>0</v>
      </c>
      <c r="AA324" s="50">
        <v>0</v>
      </c>
      <c r="AB324" s="50">
        <v>0</v>
      </c>
      <c r="AC324" s="50">
        <v>0</v>
      </c>
      <c r="AD324" s="50">
        <v>0</v>
      </c>
      <c r="AE324" s="50">
        <v>0</v>
      </c>
      <c r="AF324" s="50">
        <v>0</v>
      </c>
      <c r="AG324" s="50">
        <v>0</v>
      </c>
      <c r="AH324" s="50">
        <v>0</v>
      </c>
      <c r="AI324" s="50">
        <v>0</v>
      </c>
      <c r="AJ324" s="50">
        <v>0</v>
      </c>
      <c r="AK324" s="50">
        <v>0</v>
      </c>
      <c r="AL324" s="50">
        <v>0</v>
      </c>
      <c r="AM324" s="50">
        <v>0</v>
      </c>
      <c r="AN324" s="50">
        <v>0</v>
      </c>
      <c r="AO324" s="50">
        <v>0</v>
      </c>
      <c r="AP324" s="50">
        <v>0</v>
      </c>
      <c r="AQ324" s="50">
        <v>0</v>
      </c>
      <c r="AR324" s="50">
        <v>0</v>
      </c>
      <c r="AS324" s="50">
        <v>0</v>
      </c>
      <c r="AT324" s="50">
        <v>0</v>
      </c>
      <c r="AU324" s="50">
        <v>0</v>
      </c>
      <c r="AV324" s="81"/>
      <c r="AW324" s="81"/>
      <c r="AX324" s="81"/>
      <c r="AY324" s="81"/>
      <c r="AZ324" s="81"/>
      <c r="BA324" s="81"/>
      <c r="BB324" s="81"/>
      <c r="BC324" s="81"/>
      <c r="BD324" s="81"/>
      <c r="BE324" s="81"/>
      <c r="BF324" s="81"/>
      <c r="BG324" s="81"/>
      <c r="BH324" s="81"/>
      <c r="BI324" s="81"/>
      <c r="BJ324" s="81"/>
    </row>
    <row r="325" spans="1:62" ht="15" hidden="1">
      <c r="A325" s="81" t="s">
        <v>3317</v>
      </c>
      <c r="B325" s="50" t="s">
        <v>1939</v>
      </c>
      <c r="C325" s="82" t="s">
        <v>87</v>
      </c>
      <c r="D325" s="83" t="s">
        <v>55</v>
      </c>
      <c r="E325" s="84"/>
      <c r="F325" s="84">
        <v>40912</v>
      </c>
      <c r="G325" s="50">
        <v>173056</v>
      </c>
      <c r="H325" s="50" t="s">
        <v>1824</v>
      </c>
      <c r="I325" s="50">
        <v>416</v>
      </c>
      <c r="J325" s="50">
        <v>416</v>
      </c>
      <c r="K325" s="50">
        <v>1</v>
      </c>
      <c r="L325" s="50"/>
      <c r="M325" s="50"/>
      <c r="N325" s="50"/>
      <c r="O325" s="50">
        <v>0</v>
      </c>
      <c r="P325" s="50">
        <v>1</v>
      </c>
      <c r="Q325" s="50">
        <v>1691.8130000000001</v>
      </c>
      <c r="R325" s="50">
        <v>54.82188</v>
      </c>
      <c r="S325" s="50">
        <v>0</v>
      </c>
      <c r="T325" s="50">
        <v>1</v>
      </c>
      <c r="U325" s="50">
        <v>0</v>
      </c>
      <c r="V325" s="50">
        <v>0</v>
      </c>
      <c r="W325" s="50">
        <v>0</v>
      </c>
      <c r="X325" s="50">
        <v>0</v>
      </c>
      <c r="Y325" s="50">
        <v>0</v>
      </c>
      <c r="Z325" s="50">
        <v>0</v>
      </c>
      <c r="AA325" s="50">
        <v>0</v>
      </c>
      <c r="AB325" s="50">
        <v>0</v>
      </c>
      <c r="AC325" s="50">
        <v>0</v>
      </c>
      <c r="AD325" s="50">
        <v>0</v>
      </c>
      <c r="AE325" s="50">
        <v>0</v>
      </c>
      <c r="AF325" s="50">
        <v>0</v>
      </c>
      <c r="AG325" s="50">
        <v>0</v>
      </c>
      <c r="AH325" s="50">
        <v>0</v>
      </c>
      <c r="AI325" s="50">
        <v>0</v>
      </c>
      <c r="AJ325" s="50">
        <v>0</v>
      </c>
      <c r="AK325" s="50">
        <v>0</v>
      </c>
      <c r="AL325" s="50">
        <v>0</v>
      </c>
      <c r="AM325" s="50">
        <v>0</v>
      </c>
      <c r="AN325" s="50">
        <v>0</v>
      </c>
      <c r="AO325" s="50">
        <v>0</v>
      </c>
      <c r="AP325" s="50">
        <v>0</v>
      </c>
      <c r="AQ325" s="50">
        <v>0</v>
      </c>
      <c r="AR325" s="50">
        <v>0</v>
      </c>
      <c r="AS325" s="50">
        <v>0</v>
      </c>
      <c r="AT325" s="50">
        <v>0</v>
      </c>
      <c r="AU325" s="50">
        <v>0</v>
      </c>
      <c r="AV325" s="81"/>
      <c r="AW325" s="81"/>
      <c r="AX325" s="81"/>
      <c r="AY325" s="81"/>
      <c r="AZ325" s="81"/>
      <c r="BA325" s="81"/>
      <c r="BB325" s="81"/>
      <c r="BC325" s="81"/>
      <c r="BD325" s="81"/>
      <c r="BE325" s="81"/>
      <c r="BF325" s="81"/>
      <c r="BG325" s="81"/>
      <c r="BH325" s="81"/>
      <c r="BI325" s="81"/>
      <c r="BJ325" s="81"/>
    </row>
    <row r="326" spans="1:62" ht="15" hidden="1">
      <c r="A326" s="81" t="s">
        <v>3318</v>
      </c>
      <c r="B326" s="50" t="s">
        <v>1940</v>
      </c>
      <c r="C326" s="82" t="s">
        <v>88</v>
      </c>
      <c r="D326" s="83" t="s">
        <v>55</v>
      </c>
      <c r="E326" s="84"/>
      <c r="F326" s="84">
        <v>24836</v>
      </c>
      <c r="G326" s="50">
        <v>173056</v>
      </c>
      <c r="H326" s="50" t="s">
        <v>1824</v>
      </c>
      <c r="I326" s="50">
        <v>416</v>
      </c>
      <c r="J326" s="50">
        <v>416</v>
      </c>
      <c r="K326" s="50">
        <v>1</v>
      </c>
      <c r="L326" s="50"/>
      <c r="M326" s="50"/>
      <c r="N326" s="50"/>
      <c r="O326" s="50">
        <v>0</v>
      </c>
      <c r="P326" s="50">
        <v>1</v>
      </c>
      <c r="Q326" s="50">
        <v>260.59460000000001</v>
      </c>
      <c r="R326" s="50">
        <v>70.589870000000005</v>
      </c>
      <c r="S326" s="50">
        <v>0</v>
      </c>
      <c r="T326" s="50">
        <v>1</v>
      </c>
      <c r="U326" s="50">
        <v>0</v>
      </c>
      <c r="V326" s="50">
        <v>0</v>
      </c>
      <c r="W326" s="50">
        <v>0</v>
      </c>
      <c r="X326" s="50">
        <v>0</v>
      </c>
      <c r="Y326" s="50">
        <v>0</v>
      </c>
      <c r="Z326" s="50">
        <v>0</v>
      </c>
      <c r="AA326" s="50">
        <v>0</v>
      </c>
      <c r="AB326" s="50">
        <v>0</v>
      </c>
      <c r="AC326" s="50">
        <v>0</v>
      </c>
      <c r="AD326" s="50">
        <v>0</v>
      </c>
      <c r="AE326" s="50">
        <v>0</v>
      </c>
      <c r="AF326" s="50">
        <v>0</v>
      </c>
      <c r="AG326" s="50">
        <v>0</v>
      </c>
      <c r="AH326" s="50">
        <v>0</v>
      </c>
      <c r="AI326" s="50">
        <v>0</v>
      </c>
      <c r="AJ326" s="50">
        <v>0</v>
      </c>
      <c r="AK326" s="50">
        <v>0</v>
      </c>
      <c r="AL326" s="50">
        <v>0</v>
      </c>
      <c r="AM326" s="50">
        <v>0</v>
      </c>
      <c r="AN326" s="50">
        <v>0</v>
      </c>
      <c r="AO326" s="50">
        <v>0</v>
      </c>
      <c r="AP326" s="50">
        <v>0</v>
      </c>
      <c r="AQ326" s="50">
        <v>0</v>
      </c>
      <c r="AR326" s="50">
        <v>0</v>
      </c>
      <c r="AS326" s="50">
        <v>0</v>
      </c>
      <c r="AT326" s="50">
        <v>0</v>
      </c>
      <c r="AU326" s="50">
        <v>0</v>
      </c>
      <c r="AV326" s="81"/>
      <c r="AW326" s="81"/>
      <c r="AX326" s="81"/>
      <c r="AY326" s="81"/>
      <c r="AZ326" s="81"/>
      <c r="BA326" s="81"/>
      <c r="BB326" s="81"/>
      <c r="BC326" s="81"/>
      <c r="BD326" s="81"/>
      <c r="BE326" s="81"/>
      <c r="BF326" s="81"/>
      <c r="BG326" s="81"/>
      <c r="BH326" s="81"/>
      <c r="BI326" s="81"/>
      <c r="BJ326" s="81"/>
    </row>
    <row r="327" spans="1:62" ht="15" hidden="1">
      <c r="A327" s="81" t="s">
        <v>3319</v>
      </c>
      <c r="B327" s="50" t="s">
        <v>1941</v>
      </c>
      <c r="C327" s="82" t="s">
        <v>89</v>
      </c>
      <c r="D327" s="83" t="s">
        <v>55</v>
      </c>
      <c r="E327" s="84"/>
      <c r="F327" s="84">
        <v>46070</v>
      </c>
      <c r="G327" s="50">
        <v>173056</v>
      </c>
      <c r="H327" s="50" t="s">
        <v>1824</v>
      </c>
      <c r="I327" s="50">
        <v>416</v>
      </c>
      <c r="J327" s="50">
        <v>416</v>
      </c>
      <c r="K327" s="50">
        <v>1</v>
      </c>
      <c r="L327" s="50"/>
      <c r="M327" s="50"/>
      <c r="N327" s="50"/>
      <c r="O327" s="50">
        <v>0</v>
      </c>
      <c r="P327" s="50">
        <v>1</v>
      </c>
      <c r="Q327" s="50">
        <v>2693.4430000000002</v>
      </c>
      <c r="R327" s="50">
        <v>58.382730000000002</v>
      </c>
      <c r="S327" s="50">
        <v>0</v>
      </c>
      <c r="T327" s="50">
        <v>1</v>
      </c>
      <c r="U327" s="50">
        <v>0</v>
      </c>
      <c r="V327" s="50">
        <v>0</v>
      </c>
      <c r="W327" s="50">
        <v>0</v>
      </c>
      <c r="X327" s="50">
        <v>0</v>
      </c>
      <c r="Y327" s="50">
        <v>0</v>
      </c>
      <c r="Z327" s="50">
        <v>0</v>
      </c>
      <c r="AA327" s="50">
        <v>0</v>
      </c>
      <c r="AB327" s="50">
        <v>0</v>
      </c>
      <c r="AC327" s="50">
        <v>0</v>
      </c>
      <c r="AD327" s="50">
        <v>0</v>
      </c>
      <c r="AE327" s="50">
        <v>0</v>
      </c>
      <c r="AF327" s="50">
        <v>0</v>
      </c>
      <c r="AG327" s="50">
        <v>0</v>
      </c>
      <c r="AH327" s="50">
        <v>0</v>
      </c>
      <c r="AI327" s="50">
        <v>0</v>
      </c>
      <c r="AJ327" s="50">
        <v>0</v>
      </c>
      <c r="AK327" s="50">
        <v>0</v>
      </c>
      <c r="AL327" s="50">
        <v>0</v>
      </c>
      <c r="AM327" s="50">
        <v>0</v>
      </c>
      <c r="AN327" s="50">
        <v>0</v>
      </c>
      <c r="AO327" s="50">
        <v>0</v>
      </c>
      <c r="AP327" s="50">
        <v>0</v>
      </c>
      <c r="AQ327" s="50">
        <v>0</v>
      </c>
      <c r="AR327" s="50">
        <v>0</v>
      </c>
      <c r="AS327" s="50">
        <v>0</v>
      </c>
      <c r="AT327" s="50">
        <v>0</v>
      </c>
      <c r="AU327" s="50">
        <v>0</v>
      </c>
      <c r="AV327" s="81"/>
      <c r="AW327" s="81"/>
      <c r="AX327" s="81"/>
      <c r="AY327" s="81"/>
      <c r="AZ327" s="81"/>
      <c r="BA327" s="81"/>
      <c r="BB327" s="81"/>
      <c r="BC327" s="81"/>
      <c r="BD327" s="81"/>
      <c r="BE327" s="81"/>
      <c r="BF327" s="81"/>
      <c r="BG327" s="81"/>
      <c r="BH327" s="81"/>
      <c r="BI327" s="81"/>
      <c r="BJ327" s="81"/>
    </row>
    <row r="328" spans="1:62" ht="15" hidden="1">
      <c r="A328" s="81" t="s">
        <v>3320</v>
      </c>
      <c r="B328" s="50" t="s">
        <v>1942</v>
      </c>
      <c r="C328" s="82" t="s">
        <v>90</v>
      </c>
      <c r="D328" s="83" t="s">
        <v>55</v>
      </c>
      <c r="E328" s="84"/>
      <c r="F328" s="84">
        <v>42028</v>
      </c>
      <c r="G328" s="50">
        <v>173056</v>
      </c>
      <c r="H328" s="50" t="s">
        <v>1824</v>
      </c>
      <c r="I328" s="50">
        <v>416</v>
      </c>
      <c r="J328" s="50">
        <v>416</v>
      </c>
      <c r="K328" s="50">
        <v>1</v>
      </c>
      <c r="L328" s="50"/>
      <c r="M328" s="50"/>
      <c r="N328" s="50"/>
      <c r="O328" s="50">
        <v>0</v>
      </c>
      <c r="P328" s="50">
        <v>1</v>
      </c>
      <c r="Q328" s="50">
        <v>5622.4440000000004</v>
      </c>
      <c r="R328" s="50">
        <v>81.542029999999997</v>
      </c>
      <c r="S328" s="50">
        <v>0</v>
      </c>
      <c r="T328" s="50">
        <v>1</v>
      </c>
      <c r="U328" s="50">
        <v>0</v>
      </c>
      <c r="V328" s="50">
        <v>0</v>
      </c>
      <c r="W328" s="50">
        <v>0</v>
      </c>
      <c r="X328" s="50">
        <v>0</v>
      </c>
      <c r="Y328" s="50">
        <v>0</v>
      </c>
      <c r="Z328" s="50">
        <v>0</v>
      </c>
      <c r="AA328" s="50">
        <v>0</v>
      </c>
      <c r="AB328" s="50">
        <v>0</v>
      </c>
      <c r="AC328" s="50">
        <v>0</v>
      </c>
      <c r="AD328" s="50">
        <v>0</v>
      </c>
      <c r="AE328" s="50">
        <v>0</v>
      </c>
      <c r="AF328" s="50">
        <v>0</v>
      </c>
      <c r="AG328" s="50">
        <v>0</v>
      </c>
      <c r="AH328" s="50">
        <v>0</v>
      </c>
      <c r="AI328" s="50">
        <v>0</v>
      </c>
      <c r="AJ328" s="50">
        <v>0</v>
      </c>
      <c r="AK328" s="50">
        <v>0</v>
      </c>
      <c r="AL328" s="50">
        <v>0</v>
      </c>
      <c r="AM328" s="50">
        <v>0</v>
      </c>
      <c r="AN328" s="50">
        <v>0</v>
      </c>
      <c r="AO328" s="50">
        <v>0</v>
      </c>
      <c r="AP328" s="50">
        <v>0</v>
      </c>
      <c r="AQ328" s="50">
        <v>0</v>
      </c>
      <c r="AR328" s="50">
        <v>0</v>
      </c>
      <c r="AS328" s="50">
        <v>0</v>
      </c>
      <c r="AT328" s="50">
        <v>0</v>
      </c>
      <c r="AU328" s="50">
        <v>0</v>
      </c>
      <c r="AV328" s="81"/>
      <c r="AW328" s="81"/>
      <c r="AX328" s="81"/>
      <c r="AY328" s="81"/>
      <c r="AZ328" s="81"/>
      <c r="BA328" s="81"/>
      <c r="BB328" s="81"/>
      <c r="BC328" s="81"/>
      <c r="BD328" s="81"/>
      <c r="BE328" s="81"/>
      <c r="BF328" s="81"/>
      <c r="BG328" s="81"/>
      <c r="BH328" s="81"/>
      <c r="BI328" s="81"/>
      <c r="BJ328" s="81"/>
    </row>
    <row r="329" spans="1:62" ht="15" hidden="1">
      <c r="A329" s="81" t="s">
        <v>3321</v>
      </c>
      <c r="B329" s="50" t="s">
        <v>1944</v>
      </c>
      <c r="C329" s="82" t="s">
        <v>91</v>
      </c>
      <c r="D329" s="83" t="s">
        <v>55</v>
      </c>
      <c r="E329" s="84"/>
      <c r="F329" s="84">
        <v>38758</v>
      </c>
      <c r="G329" s="50">
        <v>173056</v>
      </c>
      <c r="H329" s="50" t="s">
        <v>1824</v>
      </c>
      <c r="I329" s="50">
        <v>416</v>
      </c>
      <c r="J329" s="50">
        <v>416</v>
      </c>
      <c r="K329" s="50">
        <v>1</v>
      </c>
      <c r="L329" s="50"/>
      <c r="M329" s="50"/>
      <c r="N329" s="50"/>
      <c r="O329" s="50">
        <v>0</v>
      </c>
      <c r="P329" s="50">
        <v>1</v>
      </c>
      <c r="Q329" s="50">
        <v>1688.335</v>
      </c>
      <c r="R329" s="50">
        <v>62.481960000000001</v>
      </c>
      <c r="S329" s="50">
        <v>0</v>
      </c>
      <c r="T329" s="50">
        <v>1</v>
      </c>
      <c r="U329" s="50">
        <v>0</v>
      </c>
      <c r="V329" s="50">
        <v>0</v>
      </c>
      <c r="W329" s="50">
        <v>0</v>
      </c>
      <c r="X329" s="50">
        <v>0</v>
      </c>
      <c r="Y329" s="50">
        <v>0</v>
      </c>
      <c r="Z329" s="50">
        <v>0</v>
      </c>
      <c r="AA329" s="50">
        <v>0</v>
      </c>
      <c r="AB329" s="50">
        <v>0</v>
      </c>
      <c r="AC329" s="50">
        <v>0</v>
      </c>
      <c r="AD329" s="50">
        <v>0</v>
      </c>
      <c r="AE329" s="50">
        <v>0</v>
      </c>
      <c r="AF329" s="50">
        <v>0</v>
      </c>
      <c r="AG329" s="50">
        <v>0</v>
      </c>
      <c r="AH329" s="50">
        <v>0</v>
      </c>
      <c r="AI329" s="50">
        <v>0</v>
      </c>
      <c r="AJ329" s="50">
        <v>0</v>
      </c>
      <c r="AK329" s="50">
        <v>0</v>
      </c>
      <c r="AL329" s="50">
        <v>0</v>
      </c>
      <c r="AM329" s="50">
        <v>0</v>
      </c>
      <c r="AN329" s="50">
        <v>0</v>
      </c>
      <c r="AO329" s="50">
        <v>0</v>
      </c>
      <c r="AP329" s="50">
        <v>0</v>
      </c>
      <c r="AQ329" s="50">
        <v>0</v>
      </c>
      <c r="AR329" s="50">
        <v>0</v>
      </c>
      <c r="AS329" s="50">
        <v>0</v>
      </c>
      <c r="AT329" s="50">
        <v>0</v>
      </c>
      <c r="AU329" s="50">
        <v>0</v>
      </c>
      <c r="AV329" s="81"/>
      <c r="AW329" s="81"/>
      <c r="AX329" s="81"/>
      <c r="AY329" s="81"/>
      <c r="AZ329" s="81"/>
      <c r="BA329" s="81"/>
      <c r="BB329" s="81"/>
      <c r="BC329" s="81"/>
      <c r="BD329" s="81"/>
      <c r="BE329" s="81"/>
      <c r="BF329" s="81"/>
      <c r="BG329" s="81"/>
      <c r="BH329" s="81"/>
      <c r="BI329" s="81"/>
      <c r="BJ329" s="81"/>
    </row>
    <row r="330" spans="1:62" ht="15" hidden="1">
      <c r="A330" s="81" t="s">
        <v>3322</v>
      </c>
      <c r="B330" s="50" t="s">
        <v>1945</v>
      </c>
      <c r="C330" s="82" t="s">
        <v>92</v>
      </c>
      <c r="D330" s="83" t="s">
        <v>55</v>
      </c>
      <c r="E330" s="84"/>
      <c r="F330" s="84">
        <v>30012</v>
      </c>
      <c r="G330" s="50">
        <v>173056</v>
      </c>
      <c r="H330" s="50" t="s">
        <v>1824</v>
      </c>
      <c r="I330" s="50">
        <v>416</v>
      </c>
      <c r="J330" s="50">
        <v>416</v>
      </c>
      <c r="K330" s="50">
        <v>1</v>
      </c>
      <c r="L330" s="50"/>
      <c r="M330" s="50"/>
      <c r="N330" s="50"/>
      <c r="O330" s="50">
        <v>0</v>
      </c>
      <c r="P330" s="50">
        <v>1</v>
      </c>
      <c r="Q330" s="50">
        <v>853.74680000000001</v>
      </c>
      <c r="R330" s="50">
        <v>70.684989999999999</v>
      </c>
      <c r="S330" s="50">
        <v>0</v>
      </c>
      <c r="T330" s="50">
        <v>1</v>
      </c>
      <c r="U330" s="50">
        <v>0</v>
      </c>
      <c r="V330" s="50">
        <v>0</v>
      </c>
      <c r="W330" s="50">
        <v>0</v>
      </c>
      <c r="X330" s="50">
        <v>0</v>
      </c>
      <c r="Y330" s="50">
        <v>0</v>
      </c>
      <c r="Z330" s="50">
        <v>0</v>
      </c>
      <c r="AA330" s="50">
        <v>0</v>
      </c>
      <c r="AB330" s="50">
        <v>0</v>
      </c>
      <c r="AC330" s="50">
        <v>0</v>
      </c>
      <c r="AD330" s="50">
        <v>0</v>
      </c>
      <c r="AE330" s="50">
        <v>0</v>
      </c>
      <c r="AF330" s="50">
        <v>0</v>
      </c>
      <c r="AG330" s="50">
        <v>0</v>
      </c>
      <c r="AH330" s="50">
        <v>0</v>
      </c>
      <c r="AI330" s="50">
        <v>0</v>
      </c>
      <c r="AJ330" s="50">
        <v>0</v>
      </c>
      <c r="AK330" s="50">
        <v>0</v>
      </c>
      <c r="AL330" s="50">
        <v>0</v>
      </c>
      <c r="AM330" s="50">
        <v>0</v>
      </c>
      <c r="AN330" s="50">
        <v>0</v>
      </c>
      <c r="AO330" s="50">
        <v>0</v>
      </c>
      <c r="AP330" s="50">
        <v>0</v>
      </c>
      <c r="AQ330" s="50">
        <v>0</v>
      </c>
      <c r="AR330" s="50">
        <v>0</v>
      </c>
      <c r="AS330" s="50">
        <v>0</v>
      </c>
      <c r="AT330" s="50">
        <v>0</v>
      </c>
      <c r="AU330" s="50">
        <v>0</v>
      </c>
      <c r="AV330" s="81"/>
      <c r="AW330" s="81"/>
      <c r="AX330" s="81"/>
      <c r="AY330" s="81"/>
      <c r="AZ330" s="81"/>
      <c r="BA330" s="81"/>
      <c r="BB330" s="81"/>
      <c r="BC330" s="81"/>
      <c r="BD330" s="81"/>
      <c r="BE330" s="81"/>
      <c r="BF330" s="81"/>
      <c r="BG330" s="81"/>
      <c r="BH330" s="81"/>
      <c r="BI330" s="81"/>
      <c r="BJ330" s="81"/>
    </row>
    <row r="331" spans="1:62" ht="15" hidden="1">
      <c r="A331" s="81" t="s">
        <v>3323</v>
      </c>
      <c r="B331" s="50" t="s">
        <v>1946</v>
      </c>
      <c r="C331" s="82" t="s">
        <v>93</v>
      </c>
      <c r="D331" s="83" t="s">
        <v>55</v>
      </c>
      <c r="E331" s="84"/>
      <c r="F331" s="84">
        <v>28230</v>
      </c>
      <c r="G331" s="50">
        <v>173056</v>
      </c>
      <c r="H331" s="50" t="s">
        <v>1824</v>
      </c>
      <c r="I331" s="50">
        <v>416</v>
      </c>
      <c r="J331" s="50">
        <v>416</v>
      </c>
      <c r="K331" s="50">
        <v>1</v>
      </c>
      <c r="L331" s="50"/>
      <c r="M331" s="50"/>
      <c r="N331" s="50"/>
      <c r="O331" s="50">
        <v>0</v>
      </c>
      <c r="P331" s="50">
        <v>1</v>
      </c>
      <c r="Q331" s="50">
        <v>818.69100000000003</v>
      </c>
      <c r="R331" s="50">
        <v>90.034469999999999</v>
      </c>
      <c r="S331" s="50">
        <v>0</v>
      </c>
      <c r="T331" s="50">
        <v>1</v>
      </c>
      <c r="U331" s="50">
        <v>0</v>
      </c>
      <c r="V331" s="50">
        <v>0</v>
      </c>
      <c r="W331" s="50">
        <v>0</v>
      </c>
      <c r="X331" s="50">
        <v>0</v>
      </c>
      <c r="Y331" s="50">
        <v>0</v>
      </c>
      <c r="Z331" s="50">
        <v>0</v>
      </c>
      <c r="AA331" s="50">
        <v>0</v>
      </c>
      <c r="AB331" s="50">
        <v>0</v>
      </c>
      <c r="AC331" s="50">
        <v>0</v>
      </c>
      <c r="AD331" s="50">
        <v>0</v>
      </c>
      <c r="AE331" s="50">
        <v>0</v>
      </c>
      <c r="AF331" s="50">
        <v>0</v>
      </c>
      <c r="AG331" s="50">
        <v>0</v>
      </c>
      <c r="AH331" s="50">
        <v>0</v>
      </c>
      <c r="AI331" s="50">
        <v>0</v>
      </c>
      <c r="AJ331" s="50">
        <v>0</v>
      </c>
      <c r="AK331" s="50">
        <v>0</v>
      </c>
      <c r="AL331" s="50">
        <v>0</v>
      </c>
      <c r="AM331" s="50">
        <v>0</v>
      </c>
      <c r="AN331" s="50">
        <v>0</v>
      </c>
      <c r="AO331" s="50">
        <v>0</v>
      </c>
      <c r="AP331" s="50">
        <v>0</v>
      </c>
      <c r="AQ331" s="50">
        <v>0</v>
      </c>
      <c r="AR331" s="50">
        <v>0</v>
      </c>
      <c r="AS331" s="50">
        <v>0</v>
      </c>
      <c r="AT331" s="50">
        <v>0</v>
      </c>
      <c r="AU331" s="50">
        <v>0</v>
      </c>
      <c r="AV331" s="81"/>
      <c r="AW331" s="81"/>
      <c r="AX331" s="81"/>
      <c r="AY331" s="81"/>
      <c r="AZ331" s="81"/>
      <c r="BA331" s="81"/>
      <c r="BB331" s="81"/>
      <c r="BC331" s="81"/>
      <c r="BD331" s="81"/>
      <c r="BE331" s="81"/>
      <c r="BF331" s="81"/>
      <c r="BG331" s="81"/>
      <c r="BH331" s="81"/>
      <c r="BI331" s="81"/>
      <c r="BJ331" s="81"/>
    </row>
    <row r="332" spans="1:62" ht="15" hidden="1">
      <c r="A332" s="81" t="s">
        <v>3324</v>
      </c>
      <c r="B332" s="50" t="s">
        <v>1948</v>
      </c>
      <c r="C332" s="82" t="s">
        <v>94</v>
      </c>
      <c r="D332" s="83" t="s">
        <v>55</v>
      </c>
      <c r="E332" s="84"/>
      <c r="F332" s="84">
        <v>45865</v>
      </c>
      <c r="G332" s="50">
        <v>173056</v>
      </c>
      <c r="H332" s="50" t="s">
        <v>1824</v>
      </c>
      <c r="I332" s="50">
        <v>416</v>
      </c>
      <c r="J332" s="50">
        <v>416</v>
      </c>
      <c r="K332" s="50">
        <v>1</v>
      </c>
      <c r="L332" s="50"/>
      <c r="M332" s="50"/>
      <c r="N332" s="50"/>
      <c r="O332" s="50">
        <v>0</v>
      </c>
      <c r="P332" s="50">
        <v>1</v>
      </c>
      <c r="Q332" s="50">
        <v>2095.0010000000002</v>
      </c>
      <c r="R332" s="50">
        <v>58.004939999999998</v>
      </c>
      <c r="S332" s="50">
        <v>0</v>
      </c>
      <c r="T332" s="50">
        <v>1</v>
      </c>
      <c r="U332" s="50">
        <v>0</v>
      </c>
      <c r="V332" s="50">
        <v>0</v>
      </c>
      <c r="W332" s="50">
        <v>0</v>
      </c>
      <c r="X332" s="50">
        <v>0</v>
      </c>
      <c r="Y332" s="50">
        <v>0</v>
      </c>
      <c r="Z332" s="50">
        <v>0</v>
      </c>
      <c r="AA332" s="50">
        <v>0</v>
      </c>
      <c r="AB332" s="50">
        <v>0</v>
      </c>
      <c r="AC332" s="50">
        <v>0</v>
      </c>
      <c r="AD332" s="50">
        <v>0</v>
      </c>
      <c r="AE332" s="50">
        <v>0</v>
      </c>
      <c r="AF332" s="50">
        <v>0</v>
      </c>
      <c r="AG332" s="50">
        <v>0</v>
      </c>
      <c r="AH332" s="50">
        <v>0</v>
      </c>
      <c r="AI332" s="50">
        <v>0</v>
      </c>
      <c r="AJ332" s="50">
        <v>0</v>
      </c>
      <c r="AK332" s="50">
        <v>0</v>
      </c>
      <c r="AL332" s="50">
        <v>0</v>
      </c>
      <c r="AM332" s="50">
        <v>0</v>
      </c>
      <c r="AN332" s="50">
        <v>0</v>
      </c>
      <c r="AO332" s="50">
        <v>0</v>
      </c>
      <c r="AP332" s="50">
        <v>0</v>
      </c>
      <c r="AQ332" s="50">
        <v>0</v>
      </c>
      <c r="AR332" s="50">
        <v>0</v>
      </c>
      <c r="AS332" s="50">
        <v>0</v>
      </c>
      <c r="AT332" s="50">
        <v>0</v>
      </c>
      <c r="AU332" s="50">
        <v>0</v>
      </c>
      <c r="AV332" s="81"/>
      <c r="AW332" s="81"/>
      <c r="AX332" s="81"/>
      <c r="AY332" s="81"/>
      <c r="AZ332" s="81"/>
      <c r="BA332" s="81"/>
      <c r="BB332" s="81"/>
      <c r="BC332" s="81"/>
      <c r="BD332" s="81"/>
      <c r="BE332" s="81"/>
      <c r="BF332" s="81"/>
      <c r="BG332" s="81"/>
      <c r="BH332" s="81"/>
      <c r="BI332" s="81"/>
      <c r="BJ332" s="81"/>
    </row>
    <row r="333" spans="1:62" ht="15" hidden="1">
      <c r="A333" s="81" t="s">
        <v>3325</v>
      </c>
      <c r="B333" s="50" t="s">
        <v>1949</v>
      </c>
      <c r="C333" s="82" t="s">
        <v>95</v>
      </c>
      <c r="D333" s="83" t="s">
        <v>55</v>
      </c>
      <c r="E333" s="84"/>
      <c r="F333" s="84">
        <v>25963</v>
      </c>
      <c r="G333" s="50">
        <v>173056</v>
      </c>
      <c r="H333" s="50" t="s">
        <v>1824</v>
      </c>
      <c r="I333" s="50">
        <v>416</v>
      </c>
      <c r="J333" s="50">
        <v>416</v>
      </c>
      <c r="K333" s="50">
        <v>1</v>
      </c>
      <c r="L333" s="50"/>
      <c r="M333" s="50"/>
      <c r="N333" s="50"/>
      <c r="O333" s="50">
        <v>0</v>
      </c>
      <c r="P333" s="50">
        <v>1</v>
      </c>
      <c r="Q333" s="50">
        <v>544.99850000000004</v>
      </c>
      <c r="R333" s="50">
        <v>60.056550000000001</v>
      </c>
      <c r="S333" s="50">
        <v>0</v>
      </c>
      <c r="T333" s="50">
        <v>1</v>
      </c>
      <c r="U333" s="50">
        <v>0</v>
      </c>
      <c r="V333" s="50">
        <v>0</v>
      </c>
      <c r="W333" s="50">
        <v>0</v>
      </c>
      <c r="X333" s="50">
        <v>0</v>
      </c>
      <c r="Y333" s="50">
        <v>0</v>
      </c>
      <c r="Z333" s="50">
        <v>0</v>
      </c>
      <c r="AA333" s="50">
        <v>0</v>
      </c>
      <c r="AB333" s="50">
        <v>0</v>
      </c>
      <c r="AC333" s="50">
        <v>0</v>
      </c>
      <c r="AD333" s="50">
        <v>0</v>
      </c>
      <c r="AE333" s="50">
        <v>0</v>
      </c>
      <c r="AF333" s="50">
        <v>0</v>
      </c>
      <c r="AG333" s="50">
        <v>0</v>
      </c>
      <c r="AH333" s="50">
        <v>0</v>
      </c>
      <c r="AI333" s="50">
        <v>0</v>
      </c>
      <c r="AJ333" s="50">
        <v>0</v>
      </c>
      <c r="AK333" s="50">
        <v>0</v>
      </c>
      <c r="AL333" s="50">
        <v>0</v>
      </c>
      <c r="AM333" s="50">
        <v>0</v>
      </c>
      <c r="AN333" s="50">
        <v>0</v>
      </c>
      <c r="AO333" s="50">
        <v>0</v>
      </c>
      <c r="AP333" s="50">
        <v>0</v>
      </c>
      <c r="AQ333" s="50">
        <v>0</v>
      </c>
      <c r="AR333" s="50">
        <v>0</v>
      </c>
      <c r="AS333" s="50">
        <v>0</v>
      </c>
      <c r="AT333" s="50">
        <v>0</v>
      </c>
      <c r="AU333" s="50">
        <v>0</v>
      </c>
      <c r="AV333" s="81"/>
      <c r="AW333" s="81"/>
      <c r="AX333" s="81"/>
      <c r="AY333" s="81"/>
      <c r="AZ333" s="81"/>
      <c r="BA333" s="81"/>
      <c r="BB333" s="81"/>
      <c r="BC333" s="81"/>
      <c r="BD333" s="81"/>
      <c r="BE333" s="81"/>
      <c r="BF333" s="81"/>
      <c r="BG333" s="81"/>
      <c r="BH333" s="81"/>
      <c r="BI333" s="81"/>
      <c r="BJ333" s="81"/>
    </row>
    <row r="334" spans="1:62" ht="15" hidden="1">
      <c r="A334" s="81" t="s">
        <v>3326</v>
      </c>
      <c r="B334" s="50" t="s">
        <v>1950</v>
      </c>
      <c r="C334" s="82" t="s">
        <v>96</v>
      </c>
      <c r="D334" s="83" t="s">
        <v>55</v>
      </c>
      <c r="E334" s="84"/>
      <c r="F334" s="84">
        <v>54910</v>
      </c>
      <c r="G334" s="50">
        <v>173056</v>
      </c>
      <c r="H334" s="50" t="s">
        <v>1824</v>
      </c>
      <c r="I334" s="50">
        <v>416</v>
      </c>
      <c r="J334" s="50">
        <v>416</v>
      </c>
      <c r="K334" s="50">
        <v>1</v>
      </c>
      <c r="L334" s="50"/>
      <c r="M334" s="50"/>
      <c r="N334" s="50"/>
      <c r="O334" s="50">
        <v>0</v>
      </c>
      <c r="P334" s="50">
        <v>1</v>
      </c>
      <c r="Q334" s="50">
        <v>5153.3639999999996</v>
      </c>
      <c r="R334" s="50">
        <v>67.038089999999997</v>
      </c>
      <c r="S334" s="50">
        <v>0</v>
      </c>
      <c r="T334" s="50">
        <v>1</v>
      </c>
      <c r="U334" s="50">
        <v>0</v>
      </c>
      <c r="V334" s="50">
        <v>0</v>
      </c>
      <c r="W334" s="50">
        <v>0</v>
      </c>
      <c r="X334" s="50">
        <v>0</v>
      </c>
      <c r="Y334" s="50">
        <v>0</v>
      </c>
      <c r="Z334" s="50">
        <v>0</v>
      </c>
      <c r="AA334" s="50">
        <v>0</v>
      </c>
      <c r="AB334" s="50">
        <v>0</v>
      </c>
      <c r="AC334" s="50">
        <v>0</v>
      </c>
      <c r="AD334" s="50">
        <v>0</v>
      </c>
      <c r="AE334" s="50">
        <v>0</v>
      </c>
      <c r="AF334" s="50">
        <v>0</v>
      </c>
      <c r="AG334" s="50">
        <v>0</v>
      </c>
      <c r="AH334" s="50">
        <v>0</v>
      </c>
      <c r="AI334" s="50">
        <v>0</v>
      </c>
      <c r="AJ334" s="50">
        <v>0</v>
      </c>
      <c r="AK334" s="50">
        <v>0</v>
      </c>
      <c r="AL334" s="50">
        <v>0</v>
      </c>
      <c r="AM334" s="50">
        <v>0</v>
      </c>
      <c r="AN334" s="50">
        <v>0</v>
      </c>
      <c r="AO334" s="50">
        <v>0</v>
      </c>
      <c r="AP334" s="50">
        <v>0</v>
      </c>
      <c r="AQ334" s="50">
        <v>0</v>
      </c>
      <c r="AR334" s="50">
        <v>0</v>
      </c>
      <c r="AS334" s="50">
        <v>0</v>
      </c>
      <c r="AT334" s="50">
        <v>0</v>
      </c>
      <c r="AU334" s="50">
        <v>0</v>
      </c>
      <c r="AV334" s="81"/>
      <c r="AW334" s="81"/>
      <c r="AX334" s="81"/>
      <c r="AY334" s="81"/>
      <c r="AZ334" s="81"/>
      <c r="BA334" s="81"/>
      <c r="BB334" s="81"/>
      <c r="BC334" s="81"/>
      <c r="BD334" s="81"/>
      <c r="BE334" s="81"/>
      <c r="BF334" s="81"/>
      <c r="BG334" s="81"/>
      <c r="BH334" s="81"/>
      <c r="BI334" s="81"/>
      <c r="BJ334" s="81"/>
    </row>
    <row r="335" spans="1:62" ht="15" hidden="1">
      <c r="A335" s="81" t="s">
        <v>3327</v>
      </c>
      <c r="B335" s="50" t="s">
        <v>1952</v>
      </c>
      <c r="C335" s="82" t="s">
        <v>97</v>
      </c>
      <c r="D335" s="83" t="s">
        <v>55</v>
      </c>
      <c r="E335" s="84"/>
      <c r="F335" s="84">
        <v>33585</v>
      </c>
      <c r="G335" s="50">
        <v>173056</v>
      </c>
      <c r="H335" s="50" t="s">
        <v>1824</v>
      </c>
      <c r="I335" s="50">
        <v>416</v>
      </c>
      <c r="J335" s="50">
        <v>416</v>
      </c>
      <c r="K335" s="50">
        <v>1</v>
      </c>
      <c r="L335" s="50"/>
      <c r="M335" s="50"/>
      <c r="N335" s="50"/>
      <c r="O335" s="50">
        <v>0</v>
      </c>
      <c r="P335" s="50">
        <v>1</v>
      </c>
      <c r="Q335" s="50">
        <v>1405.2449999999999</v>
      </c>
      <c r="R335" s="50">
        <v>67.018609999999995</v>
      </c>
      <c r="S335" s="50">
        <v>0</v>
      </c>
      <c r="T335" s="50">
        <v>1</v>
      </c>
      <c r="U335" s="50">
        <v>0</v>
      </c>
      <c r="V335" s="50">
        <v>0</v>
      </c>
      <c r="W335" s="50">
        <v>0</v>
      </c>
      <c r="X335" s="50">
        <v>0</v>
      </c>
      <c r="Y335" s="50">
        <v>0</v>
      </c>
      <c r="Z335" s="50">
        <v>0</v>
      </c>
      <c r="AA335" s="50">
        <v>0</v>
      </c>
      <c r="AB335" s="50">
        <v>0</v>
      </c>
      <c r="AC335" s="50">
        <v>0</v>
      </c>
      <c r="AD335" s="50">
        <v>0</v>
      </c>
      <c r="AE335" s="50">
        <v>0</v>
      </c>
      <c r="AF335" s="50">
        <v>0</v>
      </c>
      <c r="AG335" s="50">
        <v>0</v>
      </c>
      <c r="AH335" s="50">
        <v>0</v>
      </c>
      <c r="AI335" s="50">
        <v>0</v>
      </c>
      <c r="AJ335" s="50">
        <v>0</v>
      </c>
      <c r="AK335" s="50">
        <v>0</v>
      </c>
      <c r="AL335" s="50">
        <v>0</v>
      </c>
      <c r="AM335" s="50">
        <v>0</v>
      </c>
      <c r="AN335" s="50">
        <v>0</v>
      </c>
      <c r="AO335" s="50">
        <v>0</v>
      </c>
      <c r="AP335" s="50">
        <v>0</v>
      </c>
      <c r="AQ335" s="50">
        <v>0</v>
      </c>
      <c r="AR335" s="50">
        <v>0</v>
      </c>
      <c r="AS335" s="50">
        <v>0</v>
      </c>
      <c r="AT335" s="50">
        <v>0</v>
      </c>
      <c r="AU335" s="50">
        <v>0</v>
      </c>
      <c r="AV335" s="81"/>
      <c r="AW335" s="81"/>
      <c r="AX335" s="81"/>
      <c r="AY335" s="81"/>
      <c r="AZ335" s="81"/>
      <c r="BA335" s="81"/>
      <c r="BB335" s="81"/>
      <c r="BC335" s="81"/>
      <c r="BD335" s="81"/>
      <c r="BE335" s="81"/>
      <c r="BF335" s="81"/>
      <c r="BG335" s="81"/>
      <c r="BH335" s="81"/>
      <c r="BI335" s="81"/>
      <c r="BJ335" s="81"/>
    </row>
    <row r="336" spans="1:62" ht="15" hidden="1">
      <c r="A336" s="81" t="s">
        <v>3328</v>
      </c>
      <c r="B336" s="50" t="s">
        <v>1953</v>
      </c>
      <c r="C336" s="82" t="s">
        <v>98</v>
      </c>
      <c r="D336" s="83" t="s">
        <v>55</v>
      </c>
      <c r="E336" s="84"/>
      <c r="F336" s="84">
        <v>30663</v>
      </c>
      <c r="G336" s="50">
        <v>173056</v>
      </c>
      <c r="H336" s="50" t="s">
        <v>1824</v>
      </c>
      <c r="I336" s="50">
        <v>416</v>
      </c>
      <c r="J336" s="50">
        <v>416</v>
      </c>
      <c r="K336" s="50">
        <v>1</v>
      </c>
      <c r="L336" s="50"/>
      <c r="M336" s="50"/>
      <c r="N336" s="50"/>
      <c r="O336" s="50">
        <v>0</v>
      </c>
      <c r="P336" s="50">
        <v>1</v>
      </c>
      <c r="Q336" s="50">
        <v>1424.681</v>
      </c>
      <c r="R336" s="50">
        <v>74.779610000000005</v>
      </c>
      <c r="S336" s="50">
        <v>0</v>
      </c>
      <c r="T336" s="50">
        <v>1</v>
      </c>
      <c r="U336" s="50">
        <v>0</v>
      </c>
      <c r="V336" s="50">
        <v>0</v>
      </c>
      <c r="W336" s="50">
        <v>0</v>
      </c>
      <c r="X336" s="50">
        <v>0</v>
      </c>
      <c r="Y336" s="50">
        <v>0</v>
      </c>
      <c r="Z336" s="50">
        <v>0</v>
      </c>
      <c r="AA336" s="50">
        <v>0</v>
      </c>
      <c r="AB336" s="50">
        <v>0</v>
      </c>
      <c r="AC336" s="50">
        <v>0</v>
      </c>
      <c r="AD336" s="50">
        <v>0</v>
      </c>
      <c r="AE336" s="50">
        <v>0</v>
      </c>
      <c r="AF336" s="50">
        <v>0</v>
      </c>
      <c r="AG336" s="50">
        <v>0</v>
      </c>
      <c r="AH336" s="50">
        <v>0</v>
      </c>
      <c r="AI336" s="50">
        <v>0</v>
      </c>
      <c r="AJ336" s="50">
        <v>0</v>
      </c>
      <c r="AK336" s="50">
        <v>0</v>
      </c>
      <c r="AL336" s="50">
        <v>0</v>
      </c>
      <c r="AM336" s="50">
        <v>0</v>
      </c>
      <c r="AN336" s="50">
        <v>0</v>
      </c>
      <c r="AO336" s="50">
        <v>0</v>
      </c>
      <c r="AP336" s="50">
        <v>0</v>
      </c>
      <c r="AQ336" s="50">
        <v>0</v>
      </c>
      <c r="AR336" s="50">
        <v>0</v>
      </c>
      <c r="AS336" s="50">
        <v>0</v>
      </c>
      <c r="AT336" s="50">
        <v>0</v>
      </c>
      <c r="AU336" s="50">
        <v>0</v>
      </c>
      <c r="AV336" s="81"/>
      <c r="AW336" s="81"/>
      <c r="AX336" s="81"/>
      <c r="AY336" s="81"/>
      <c r="AZ336" s="81"/>
      <c r="BA336" s="81"/>
      <c r="BB336" s="81"/>
      <c r="BC336" s="81"/>
      <c r="BD336" s="81"/>
      <c r="BE336" s="81"/>
      <c r="BF336" s="81"/>
      <c r="BG336" s="81"/>
      <c r="BH336" s="81"/>
      <c r="BI336" s="81"/>
      <c r="BJ336" s="81"/>
    </row>
    <row r="337" spans="1:62" ht="15" hidden="1">
      <c r="A337" s="81" t="s">
        <v>3329</v>
      </c>
      <c r="B337" s="50" t="s">
        <v>1955</v>
      </c>
      <c r="C337" s="82" t="s">
        <v>99</v>
      </c>
      <c r="D337" s="83" t="s">
        <v>55</v>
      </c>
      <c r="E337" s="84"/>
      <c r="F337" s="84">
        <v>38869</v>
      </c>
      <c r="G337" s="50">
        <v>173056</v>
      </c>
      <c r="H337" s="50" t="s">
        <v>1824</v>
      </c>
      <c r="I337" s="50">
        <v>416</v>
      </c>
      <c r="J337" s="50">
        <v>416</v>
      </c>
      <c r="K337" s="50">
        <v>1</v>
      </c>
      <c r="L337" s="50"/>
      <c r="M337" s="50"/>
      <c r="N337" s="50"/>
      <c r="O337" s="50">
        <v>0</v>
      </c>
      <c r="P337" s="50">
        <v>1</v>
      </c>
      <c r="Q337" s="50">
        <v>2212.3649999999998</v>
      </c>
      <c r="R337" s="50">
        <v>65.780199999999994</v>
      </c>
      <c r="S337" s="50">
        <v>0</v>
      </c>
      <c r="T337" s="50">
        <v>1</v>
      </c>
      <c r="U337" s="50">
        <v>0</v>
      </c>
      <c r="V337" s="50">
        <v>0</v>
      </c>
      <c r="W337" s="50">
        <v>0</v>
      </c>
      <c r="X337" s="50">
        <v>0</v>
      </c>
      <c r="Y337" s="50">
        <v>0</v>
      </c>
      <c r="Z337" s="50">
        <v>0</v>
      </c>
      <c r="AA337" s="50">
        <v>0</v>
      </c>
      <c r="AB337" s="50">
        <v>0</v>
      </c>
      <c r="AC337" s="50">
        <v>0</v>
      </c>
      <c r="AD337" s="50">
        <v>0</v>
      </c>
      <c r="AE337" s="50">
        <v>0</v>
      </c>
      <c r="AF337" s="50">
        <v>0</v>
      </c>
      <c r="AG337" s="50">
        <v>0</v>
      </c>
      <c r="AH337" s="50">
        <v>0</v>
      </c>
      <c r="AI337" s="50">
        <v>0</v>
      </c>
      <c r="AJ337" s="50">
        <v>0</v>
      </c>
      <c r="AK337" s="50">
        <v>0</v>
      </c>
      <c r="AL337" s="50">
        <v>0</v>
      </c>
      <c r="AM337" s="50">
        <v>0</v>
      </c>
      <c r="AN337" s="50">
        <v>0</v>
      </c>
      <c r="AO337" s="50">
        <v>0</v>
      </c>
      <c r="AP337" s="50">
        <v>0</v>
      </c>
      <c r="AQ337" s="50">
        <v>0</v>
      </c>
      <c r="AR337" s="50">
        <v>0</v>
      </c>
      <c r="AS337" s="50">
        <v>0</v>
      </c>
      <c r="AT337" s="50">
        <v>0</v>
      </c>
      <c r="AU337" s="50">
        <v>0</v>
      </c>
      <c r="AV337" s="81"/>
      <c r="AW337" s="81"/>
      <c r="AX337" s="81"/>
      <c r="AY337" s="81"/>
      <c r="AZ337" s="81"/>
      <c r="BA337" s="81"/>
      <c r="BB337" s="81"/>
      <c r="BC337" s="81"/>
      <c r="BD337" s="81"/>
      <c r="BE337" s="81"/>
      <c r="BF337" s="81"/>
      <c r="BG337" s="81"/>
      <c r="BH337" s="81"/>
      <c r="BI337" s="81"/>
      <c r="BJ337" s="81"/>
    </row>
    <row r="338" spans="1:62" ht="15" hidden="1">
      <c r="A338" s="81" t="s">
        <v>3330</v>
      </c>
      <c r="B338" s="50" t="s">
        <v>1956</v>
      </c>
      <c r="C338" s="82" t="s">
        <v>100</v>
      </c>
      <c r="D338" s="83" t="s">
        <v>55</v>
      </c>
      <c r="E338" s="84"/>
      <c r="F338" s="84">
        <v>38859</v>
      </c>
      <c r="G338" s="50">
        <v>173056</v>
      </c>
      <c r="H338" s="50" t="s">
        <v>1824</v>
      </c>
      <c r="I338" s="50">
        <v>416</v>
      </c>
      <c r="J338" s="50">
        <v>416</v>
      </c>
      <c r="K338" s="50">
        <v>1</v>
      </c>
      <c r="L338" s="50"/>
      <c r="M338" s="50"/>
      <c r="N338" s="50"/>
      <c r="O338" s="50">
        <v>0</v>
      </c>
      <c r="P338" s="50">
        <v>1</v>
      </c>
      <c r="Q338" s="50">
        <v>1967.2739999999999</v>
      </c>
      <c r="R338" s="50">
        <v>73.548680000000004</v>
      </c>
      <c r="S338" s="50">
        <v>0</v>
      </c>
      <c r="T338" s="50">
        <v>1</v>
      </c>
      <c r="U338" s="50">
        <v>0</v>
      </c>
      <c r="V338" s="50">
        <v>0</v>
      </c>
      <c r="W338" s="50">
        <v>0</v>
      </c>
      <c r="X338" s="50">
        <v>0</v>
      </c>
      <c r="Y338" s="50">
        <v>0</v>
      </c>
      <c r="Z338" s="50">
        <v>0</v>
      </c>
      <c r="AA338" s="50">
        <v>0</v>
      </c>
      <c r="AB338" s="50">
        <v>0</v>
      </c>
      <c r="AC338" s="50">
        <v>0</v>
      </c>
      <c r="AD338" s="50">
        <v>0</v>
      </c>
      <c r="AE338" s="50">
        <v>0</v>
      </c>
      <c r="AF338" s="50">
        <v>0</v>
      </c>
      <c r="AG338" s="50">
        <v>0</v>
      </c>
      <c r="AH338" s="50">
        <v>0</v>
      </c>
      <c r="AI338" s="50">
        <v>0</v>
      </c>
      <c r="AJ338" s="50">
        <v>0</v>
      </c>
      <c r="AK338" s="50">
        <v>0</v>
      </c>
      <c r="AL338" s="50">
        <v>0</v>
      </c>
      <c r="AM338" s="50">
        <v>0</v>
      </c>
      <c r="AN338" s="50">
        <v>0</v>
      </c>
      <c r="AO338" s="50">
        <v>0</v>
      </c>
      <c r="AP338" s="50">
        <v>0</v>
      </c>
      <c r="AQ338" s="50">
        <v>0</v>
      </c>
      <c r="AR338" s="50">
        <v>0</v>
      </c>
      <c r="AS338" s="50">
        <v>0</v>
      </c>
      <c r="AT338" s="50">
        <v>0</v>
      </c>
      <c r="AU338" s="50">
        <v>0</v>
      </c>
      <c r="AV338" s="81"/>
      <c r="AW338" s="81"/>
      <c r="AX338" s="81"/>
      <c r="AY338" s="81"/>
      <c r="AZ338" s="81"/>
      <c r="BA338" s="81"/>
      <c r="BB338" s="81"/>
      <c r="BC338" s="81"/>
      <c r="BD338" s="81"/>
      <c r="BE338" s="81"/>
      <c r="BF338" s="81"/>
      <c r="BG338" s="81"/>
      <c r="BH338" s="81"/>
      <c r="BI338" s="81"/>
      <c r="BJ338" s="81"/>
    </row>
    <row r="339" spans="1:62" ht="15" hidden="1">
      <c r="A339" s="81" t="s">
        <v>3331</v>
      </c>
      <c r="B339" s="50" t="s">
        <v>1957</v>
      </c>
      <c r="C339" s="82" t="s">
        <v>101</v>
      </c>
      <c r="D339" s="83" t="s">
        <v>55</v>
      </c>
      <c r="E339" s="84"/>
      <c r="F339" s="84">
        <v>23231</v>
      </c>
      <c r="G339" s="50">
        <v>173056</v>
      </c>
      <c r="H339" s="50" t="s">
        <v>1824</v>
      </c>
      <c r="I339" s="50">
        <v>416</v>
      </c>
      <c r="J339" s="50">
        <v>416</v>
      </c>
      <c r="K339" s="50">
        <v>1</v>
      </c>
      <c r="L339" s="50"/>
      <c r="M339" s="50"/>
      <c r="N339" s="50"/>
      <c r="O339" s="50">
        <v>0</v>
      </c>
      <c r="P339" s="50">
        <v>1</v>
      </c>
      <c r="Q339" s="50">
        <v>911.40239999999994</v>
      </c>
      <c r="R339" s="50">
        <v>77.356780000000001</v>
      </c>
      <c r="S339" s="50">
        <v>0</v>
      </c>
      <c r="T339" s="50">
        <v>1</v>
      </c>
      <c r="U339" s="50">
        <v>0</v>
      </c>
      <c r="V339" s="50">
        <v>0</v>
      </c>
      <c r="W339" s="50">
        <v>0</v>
      </c>
      <c r="X339" s="50">
        <v>0</v>
      </c>
      <c r="Y339" s="50">
        <v>0</v>
      </c>
      <c r="Z339" s="50">
        <v>0</v>
      </c>
      <c r="AA339" s="50">
        <v>0</v>
      </c>
      <c r="AB339" s="50">
        <v>0</v>
      </c>
      <c r="AC339" s="50">
        <v>0</v>
      </c>
      <c r="AD339" s="50">
        <v>0</v>
      </c>
      <c r="AE339" s="50">
        <v>0</v>
      </c>
      <c r="AF339" s="50">
        <v>0</v>
      </c>
      <c r="AG339" s="50">
        <v>0</v>
      </c>
      <c r="AH339" s="50">
        <v>0</v>
      </c>
      <c r="AI339" s="50">
        <v>0</v>
      </c>
      <c r="AJ339" s="50">
        <v>0</v>
      </c>
      <c r="AK339" s="50">
        <v>0</v>
      </c>
      <c r="AL339" s="50">
        <v>0</v>
      </c>
      <c r="AM339" s="50">
        <v>0</v>
      </c>
      <c r="AN339" s="50">
        <v>0</v>
      </c>
      <c r="AO339" s="50">
        <v>0</v>
      </c>
      <c r="AP339" s="50">
        <v>0</v>
      </c>
      <c r="AQ339" s="50">
        <v>0</v>
      </c>
      <c r="AR339" s="50">
        <v>0</v>
      </c>
      <c r="AS339" s="50">
        <v>0</v>
      </c>
      <c r="AT339" s="50">
        <v>0</v>
      </c>
      <c r="AU339" s="50">
        <v>0</v>
      </c>
      <c r="AV339" s="81"/>
      <c r="AW339" s="81"/>
      <c r="AX339" s="81"/>
      <c r="AY339" s="81"/>
      <c r="AZ339" s="81"/>
      <c r="BA339" s="81"/>
      <c r="BB339" s="81"/>
      <c r="BC339" s="81"/>
      <c r="BD339" s="81"/>
      <c r="BE339" s="81"/>
      <c r="BF339" s="81"/>
      <c r="BG339" s="81"/>
      <c r="BH339" s="81"/>
      <c r="BI339" s="81"/>
      <c r="BJ339" s="81"/>
    </row>
    <row r="340" spans="1:62" ht="15" hidden="1">
      <c r="A340" s="81" t="s">
        <v>3332</v>
      </c>
      <c r="B340" s="50" t="s">
        <v>1958</v>
      </c>
      <c r="C340" s="82" t="s">
        <v>102</v>
      </c>
      <c r="D340" s="83" t="s">
        <v>55</v>
      </c>
      <c r="E340" s="84"/>
      <c r="F340" s="84">
        <v>44478</v>
      </c>
      <c r="G340" s="50">
        <v>173056</v>
      </c>
      <c r="H340" s="50" t="s">
        <v>1824</v>
      </c>
      <c r="I340" s="50">
        <v>416</v>
      </c>
      <c r="J340" s="50">
        <v>416</v>
      </c>
      <c r="K340" s="50">
        <v>1</v>
      </c>
      <c r="L340" s="50"/>
      <c r="M340" s="50"/>
      <c r="N340" s="50"/>
      <c r="O340" s="50">
        <v>0</v>
      </c>
      <c r="P340" s="50">
        <v>1</v>
      </c>
      <c r="Q340" s="50">
        <v>3413.2080000000001</v>
      </c>
      <c r="R340" s="50">
        <v>72.986360000000005</v>
      </c>
      <c r="S340" s="50">
        <v>0</v>
      </c>
      <c r="T340" s="50">
        <v>1</v>
      </c>
      <c r="U340" s="50">
        <v>0</v>
      </c>
      <c r="V340" s="50">
        <v>0</v>
      </c>
      <c r="W340" s="50">
        <v>0</v>
      </c>
      <c r="X340" s="50">
        <v>0</v>
      </c>
      <c r="Y340" s="50">
        <v>0</v>
      </c>
      <c r="Z340" s="50">
        <v>0</v>
      </c>
      <c r="AA340" s="50">
        <v>0</v>
      </c>
      <c r="AB340" s="50">
        <v>0</v>
      </c>
      <c r="AC340" s="50">
        <v>0</v>
      </c>
      <c r="AD340" s="50">
        <v>0</v>
      </c>
      <c r="AE340" s="50">
        <v>0</v>
      </c>
      <c r="AF340" s="50">
        <v>0</v>
      </c>
      <c r="AG340" s="50">
        <v>0</v>
      </c>
      <c r="AH340" s="50">
        <v>0</v>
      </c>
      <c r="AI340" s="50">
        <v>0</v>
      </c>
      <c r="AJ340" s="50">
        <v>0</v>
      </c>
      <c r="AK340" s="50">
        <v>0</v>
      </c>
      <c r="AL340" s="50">
        <v>0</v>
      </c>
      <c r="AM340" s="50">
        <v>0</v>
      </c>
      <c r="AN340" s="50">
        <v>0</v>
      </c>
      <c r="AO340" s="50">
        <v>0</v>
      </c>
      <c r="AP340" s="50">
        <v>0</v>
      </c>
      <c r="AQ340" s="50">
        <v>0</v>
      </c>
      <c r="AR340" s="50">
        <v>0</v>
      </c>
      <c r="AS340" s="50">
        <v>0</v>
      </c>
      <c r="AT340" s="50">
        <v>0</v>
      </c>
      <c r="AU340" s="50">
        <v>0</v>
      </c>
      <c r="AV340" s="81"/>
      <c r="AW340" s="81"/>
      <c r="AX340" s="81"/>
      <c r="AY340" s="81"/>
      <c r="AZ340" s="81"/>
      <c r="BA340" s="81"/>
      <c r="BB340" s="81"/>
      <c r="BC340" s="81"/>
      <c r="BD340" s="81"/>
      <c r="BE340" s="81"/>
      <c r="BF340" s="81"/>
      <c r="BG340" s="81"/>
      <c r="BH340" s="81"/>
      <c r="BI340" s="81"/>
      <c r="BJ340" s="81"/>
    </row>
    <row r="341" spans="1:62" ht="15" hidden="1">
      <c r="A341" s="81" t="s">
        <v>3333</v>
      </c>
      <c r="B341" s="50" t="s">
        <v>1959</v>
      </c>
      <c r="C341" s="82" t="s">
        <v>103</v>
      </c>
      <c r="D341" s="83" t="s">
        <v>55</v>
      </c>
      <c r="E341" s="84"/>
      <c r="F341" s="84">
        <v>24314</v>
      </c>
      <c r="G341" s="50">
        <v>173056</v>
      </c>
      <c r="H341" s="50" t="s">
        <v>1824</v>
      </c>
      <c r="I341" s="50">
        <v>416</v>
      </c>
      <c r="J341" s="50">
        <v>416</v>
      </c>
      <c r="K341" s="50">
        <v>1</v>
      </c>
      <c r="L341" s="50"/>
      <c r="M341" s="50"/>
      <c r="N341" s="50"/>
      <c r="O341" s="50">
        <v>0</v>
      </c>
      <c r="P341" s="50">
        <v>1</v>
      </c>
      <c r="Q341" s="50">
        <v>323.28930000000003</v>
      </c>
      <c r="R341" s="50">
        <v>73.545879999999997</v>
      </c>
      <c r="S341" s="50">
        <v>0</v>
      </c>
      <c r="T341" s="50">
        <v>1</v>
      </c>
      <c r="U341" s="50">
        <v>0</v>
      </c>
      <c r="V341" s="50">
        <v>0</v>
      </c>
      <c r="W341" s="50">
        <v>0</v>
      </c>
      <c r="X341" s="50">
        <v>0</v>
      </c>
      <c r="Y341" s="50">
        <v>0</v>
      </c>
      <c r="Z341" s="50">
        <v>0</v>
      </c>
      <c r="AA341" s="50">
        <v>0</v>
      </c>
      <c r="AB341" s="50">
        <v>0</v>
      </c>
      <c r="AC341" s="50">
        <v>0</v>
      </c>
      <c r="AD341" s="50">
        <v>0</v>
      </c>
      <c r="AE341" s="50">
        <v>0</v>
      </c>
      <c r="AF341" s="50">
        <v>0</v>
      </c>
      <c r="AG341" s="50">
        <v>0</v>
      </c>
      <c r="AH341" s="50">
        <v>0</v>
      </c>
      <c r="AI341" s="50">
        <v>0</v>
      </c>
      <c r="AJ341" s="50">
        <v>0</v>
      </c>
      <c r="AK341" s="50">
        <v>0</v>
      </c>
      <c r="AL341" s="50">
        <v>0</v>
      </c>
      <c r="AM341" s="50">
        <v>0</v>
      </c>
      <c r="AN341" s="50">
        <v>0</v>
      </c>
      <c r="AO341" s="50">
        <v>0</v>
      </c>
      <c r="AP341" s="50">
        <v>0</v>
      </c>
      <c r="AQ341" s="50">
        <v>0</v>
      </c>
      <c r="AR341" s="50">
        <v>0</v>
      </c>
      <c r="AS341" s="50">
        <v>0</v>
      </c>
      <c r="AT341" s="50">
        <v>0</v>
      </c>
      <c r="AU341" s="50">
        <v>0</v>
      </c>
      <c r="AV341" s="81"/>
      <c r="AW341" s="81"/>
      <c r="AX341" s="81"/>
      <c r="AY341" s="81"/>
      <c r="AZ341" s="81"/>
      <c r="BA341" s="81"/>
      <c r="BB341" s="81"/>
      <c r="BC341" s="81"/>
      <c r="BD341" s="81"/>
      <c r="BE341" s="81"/>
      <c r="BF341" s="81"/>
      <c r="BG341" s="81"/>
      <c r="BH341" s="81"/>
      <c r="BI341" s="81"/>
      <c r="BJ341" s="81"/>
    </row>
    <row r="342" spans="1:62" ht="15" hidden="1">
      <c r="A342" s="81" t="s">
        <v>3334</v>
      </c>
      <c r="B342" s="50" t="s">
        <v>1960</v>
      </c>
      <c r="C342" s="82" t="s">
        <v>104</v>
      </c>
      <c r="D342" s="83" t="s">
        <v>55</v>
      </c>
      <c r="E342" s="84"/>
      <c r="F342" s="84">
        <v>32780</v>
      </c>
      <c r="G342" s="50">
        <v>173056</v>
      </c>
      <c r="H342" s="50" t="s">
        <v>1824</v>
      </c>
      <c r="I342" s="50">
        <v>416</v>
      </c>
      <c r="J342" s="50">
        <v>416</v>
      </c>
      <c r="K342" s="50">
        <v>1</v>
      </c>
      <c r="L342" s="50"/>
      <c r="M342" s="50"/>
      <c r="N342" s="50"/>
      <c r="O342" s="50">
        <v>0</v>
      </c>
      <c r="P342" s="50">
        <v>1</v>
      </c>
      <c r="Q342" s="50">
        <v>1382.8050000000001</v>
      </c>
      <c r="R342" s="50">
        <v>71.633759999999995</v>
      </c>
      <c r="S342" s="50">
        <v>0</v>
      </c>
      <c r="T342" s="50">
        <v>1</v>
      </c>
      <c r="U342" s="50">
        <v>0</v>
      </c>
      <c r="V342" s="50">
        <v>0</v>
      </c>
      <c r="W342" s="50">
        <v>0</v>
      </c>
      <c r="X342" s="50">
        <v>0</v>
      </c>
      <c r="Y342" s="50">
        <v>0</v>
      </c>
      <c r="Z342" s="50">
        <v>0</v>
      </c>
      <c r="AA342" s="50">
        <v>0</v>
      </c>
      <c r="AB342" s="50">
        <v>0</v>
      </c>
      <c r="AC342" s="50">
        <v>0</v>
      </c>
      <c r="AD342" s="50">
        <v>0</v>
      </c>
      <c r="AE342" s="50">
        <v>0</v>
      </c>
      <c r="AF342" s="50">
        <v>0</v>
      </c>
      <c r="AG342" s="50">
        <v>0</v>
      </c>
      <c r="AH342" s="50">
        <v>0</v>
      </c>
      <c r="AI342" s="50">
        <v>0</v>
      </c>
      <c r="AJ342" s="50">
        <v>0</v>
      </c>
      <c r="AK342" s="50">
        <v>0</v>
      </c>
      <c r="AL342" s="50">
        <v>0</v>
      </c>
      <c r="AM342" s="50">
        <v>0</v>
      </c>
      <c r="AN342" s="50">
        <v>0</v>
      </c>
      <c r="AO342" s="50">
        <v>0</v>
      </c>
      <c r="AP342" s="50">
        <v>0</v>
      </c>
      <c r="AQ342" s="50">
        <v>0</v>
      </c>
      <c r="AR342" s="50">
        <v>0</v>
      </c>
      <c r="AS342" s="50">
        <v>0</v>
      </c>
      <c r="AT342" s="50">
        <v>0</v>
      </c>
      <c r="AU342" s="50">
        <v>0</v>
      </c>
      <c r="AV342" s="81"/>
      <c r="AW342" s="81"/>
      <c r="AX342" s="81"/>
      <c r="AY342" s="81"/>
      <c r="AZ342" s="81"/>
      <c r="BA342" s="81"/>
      <c r="BB342" s="81"/>
      <c r="BC342" s="81"/>
      <c r="BD342" s="81"/>
      <c r="BE342" s="81"/>
      <c r="BF342" s="81"/>
      <c r="BG342" s="81"/>
      <c r="BH342" s="81"/>
      <c r="BI342" s="81"/>
      <c r="BJ342" s="81"/>
    </row>
    <row r="343" spans="1:62" ht="15" hidden="1">
      <c r="A343" s="81" t="s">
        <v>3335</v>
      </c>
      <c r="B343" s="50" t="s">
        <v>1961</v>
      </c>
      <c r="C343" s="82" t="s">
        <v>105</v>
      </c>
      <c r="D343" s="83" t="s">
        <v>55</v>
      </c>
      <c r="E343" s="84"/>
      <c r="F343" s="84">
        <v>48602</v>
      </c>
      <c r="G343" s="50">
        <v>173056</v>
      </c>
      <c r="H343" s="50" t="s">
        <v>1824</v>
      </c>
      <c r="I343" s="50">
        <v>416</v>
      </c>
      <c r="J343" s="50">
        <v>416</v>
      </c>
      <c r="K343" s="50">
        <v>1</v>
      </c>
      <c r="L343" s="50"/>
      <c r="M343" s="50"/>
      <c r="N343" s="50"/>
      <c r="O343" s="50">
        <v>0</v>
      </c>
      <c r="P343" s="50">
        <v>1</v>
      </c>
      <c r="Q343" s="50">
        <v>2900.5070000000001</v>
      </c>
      <c r="R343" s="50">
        <v>60.57141</v>
      </c>
      <c r="S343" s="50">
        <v>0</v>
      </c>
      <c r="T343" s="50">
        <v>1</v>
      </c>
      <c r="U343" s="50">
        <v>0</v>
      </c>
      <c r="V343" s="50">
        <v>0</v>
      </c>
      <c r="W343" s="50">
        <v>0</v>
      </c>
      <c r="X343" s="50">
        <v>0</v>
      </c>
      <c r="Y343" s="50">
        <v>0</v>
      </c>
      <c r="Z343" s="50">
        <v>0</v>
      </c>
      <c r="AA343" s="50">
        <v>0</v>
      </c>
      <c r="AB343" s="50">
        <v>0</v>
      </c>
      <c r="AC343" s="50">
        <v>0</v>
      </c>
      <c r="AD343" s="50">
        <v>0</v>
      </c>
      <c r="AE343" s="50">
        <v>0</v>
      </c>
      <c r="AF343" s="50">
        <v>0</v>
      </c>
      <c r="AG343" s="50">
        <v>0</v>
      </c>
      <c r="AH343" s="50">
        <v>0</v>
      </c>
      <c r="AI343" s="50">
        <v>0</v>
      </c>
      <c r="AJ343" s="50">
        <v>0</v>
      </c>
      <c r="AK343" s="50">
        <v>0</v>
      </c>
      <c r="AL343" s="50">
        <v>0</v>
      </c>
      <c r="AM343" s="50">
        <v>0</v>
      </c>
      <c r="AN343" s="50">
        <v>0</v>
      </c>
      <c r="AO343" s="50">
        <v>0</v>
      </c>
      <c r="AP343" s="50">
        <v>0</v>
      </c>
      <c r="AQ343" s="50">
        <v>0</v>
      </c>
      <c r="AR343" s="50">
        <v>0</v>
      </c>
      <c r="AS343" s="50">
        <v>0</v>
      </c>
      <c r="AT343" s="50">
        <v>0</v>
      </c>
      <c r="AU343" s="50">
        <v>0</v>
      </c>
      <c r="AV343" s="81"/>
      <c r="AW343" s="81"/>
      <c r="AX343" s="81"/>
      <c r="AY343" s="81"/>
      <c r="AZ343" s="81"/>
      <c r="BA343" s="81"/>
      <c r="BB343" s="81"/>
      <c r="BC343" s="81"/>
      <c r="BD343" s="81"/>
      <c r="BE343" s="81"/>
      <c r="BF343" s="81"/>
      <c r="BG343" s="81"/>
      <c r="BH343" s="81"/>
      <c r="BI343" s="81"/>
      <c r="BJ343" s="81"/>
    </row>
    <row r="344" spans="1:62" ht="15" hidden="1">
      <c r="A344" s="81" t="s">
        <v>3336</v>
      </c>
      <c r="B344" s="50" t="s">
        <v>1962</v>
      </c>
      <c r="C344" s="82" t="s">
        <v>106</v>
      </c>
      <c r="D344" s="83" t="s">
        <v>55</v>
      </c>
      <c r="E344" s="84"/>
      <c r="F344" s="84">
        <v>36189</v>
      </c>
      <c r="G344" s="50">
        <v>173056</v>
      </c>
      <c r="H344" s="50" t="s">
        <v>1824</v>
      </c>
      <c r="I344" s="50">
        <v>416</v>
      </c>
      <c r="J344" s="50">
        <v>416</v>
      </c>
      <c r="K344" s="50">
        <v>1</v>
      </c>
      <c r="L344" s="50"/>
      <c r="M344" s="50"/>
      <c r="N344" s="50"/>
      <c r="O344" s="50">
        <v>0</v>
      </c>
      <c r="P344" s="50">
        <v>1</v>
      </c>
      <c r="Q344" s="50">
        <v>1031.4459999999999</v>
      </c>
      <c r="R344" s="50">
        <v>63.595829999999999</v>
      </c>
      <c r="S344" s="50">
        <v>0</v>
      </c>
      <c r="T344" s="50">
        <v>1</v>
      </c>
      <c r="U344" s="50">
        <v>0</v>
      </c>
      <c r="V344" s="50">
        <v>0</v>
      </c>
      <c r="W344" s="50">
        <v>0</v>
      </c>
      <c r="X344" s="50">
        <v>0</v>
      </c>
      <c r="Y344" s="50">
        <v>0</v>
      </c>
      <c r="Z344" s="50">
        <v>0</v>
      </c>
      <c r="AA344" s="50">
        <v>0</v>
      </c>
      <c r="AB344" s="50">
        <v>0</v>
      </c>
      <c r="AC344" s="50">
        <v>0</v>
      </c>
      <c r="AD344" s="50">
        <v>0</v>
      </c>
      <c r="AE344" s="50">
        <v>0</v>
      </c>
      <c r="AF344" s="50">
        <v>0</v>
      </c>
      <c r="AG344" s="50">
        <v>0</v>
      </c>
      <c r="AH344" s="50">
        <v>0</v>
      </c>
      <c r="AI344" s="50">
        <v>0</v>
      </c>
      <c r="AJ344" s="50">
        <v>0</v>
      </c>
      <c r="AK344" s="50">
        <v>0</v>
      </c>
      <c r="AL344" s="50">
        <v>0</v>
      </c>
      <c r="AM344" s="50">
        <v>0</v>
      </c>
      <c r="AN344" s="50">
        <v>0</v>
      </c>
      <c r="AO344" s="50">
        <v>0</v>
      </c>
      <c r="AP344" s="50">
        <v>0</v>
      </c>
      <c r="AQ344" s="50">
        <v>0</v>
      </c>
      <c r="AR344" s="50">
        <v>0</v>
      </c>
      <c r="AS344" s="50">
        <v>0</v>
      </c>
      <c r="AT344" s="50">
        <v>0</v>
      </c>
      <c r="AU344" s="50">
        <v>0</v>
      </c>
      <c r="AV344" s="81"/>
      <c r="AW344" s="81"/>
      <c r="AX344" s="81"/>
      <c r="AY344" s="81"/>
      <c r="AZ344" s="81"/>
      <c r="BA344" s="81"/>
      <c r="BB344" s="81"/>
      <c r="BC344" s="81"/>
      <c r="BD344" s="81"/>
      <c r="BE344" s="81"/>
      <c r="BF344" s="81"/>
      <c r="BG344" s="81"/>
      <c r="BH344" s="81"/>
      <c r="BI344" s="81"/>
      <c r="BJ344" s="81"/>
    </row>
    <row r="345" spans="1:62" ht="15" hidden="1">
      <c r="A345" s="81" t="s">
        <v>3337</v>
      </c>
      <c r="B345" s="50" t="s">
        <v>1963</v>
      </c>
      <c r="C345" s="82" t="s">
        <v>107</v>
      </c>
      <c r="D345" s="83" t="s">
        <v>55</v>
      </c>
      <c r="E345" s="84"/>
      <c r="F345" s="84">
        <v>33256</v>
      </c>
      <c r="G345" s="50">
        <v>173056</v>
      </c>
      <c r="H345" s="50" t="s">
        <v>1824</v>
      </c>
      <c r="I345" s="50">
        <v>416</v>
      </c>
      <c r="J345" s="50">
        <v>416</v>
      </c>
      <c r="K345" s="50">
        <v>1</v>
      </c>
      <c r="L345" s="50"/>
      <c r="M345" s="50"/>
      <c r="N345" s="50"/>
      <c r="O345" s="50">
        <v>0</v>
      </c>
      <c r="P345" s="50">
        <v>1</v>
      </c>
      <c r="Q345" s="50">
        <v>1349.2139999999999</v>
      </c>
      <c r="R345" s="50">
        <v>61.194479999999999</v>
      </c>
      <c r="S345" s="50">
        <v>0</v>
      </c>
      <c r="T345" s="50">
        <v>1</v>
      </c>
      <c r="U345" s="50">
        <v>0</v>
      </c>
      <c r="V345" s="50">
        <v>0</v>
      </c>
      <c r="W345" s="50">
        <v>0</v>
      </c>
      <c r="X345" s="50">
        <v>0</v>
      </c>
      <c r="Y345" s="50">
        <v>0</v>
      </c>
      <c r="Z345" s="50">
        <v>0</v>
      </c>
      <c r="AA345" s="50">
        <v>0</v>
      </c>
      <c r="AB345" s="50">
        <v>0</v>
      </c>
      <c r="AC345" s="50">
        <v>0</v>
      </c>
      <c r="AD345" s="50">
        <v>0</v>
      </c>
      <c r="AE345" s="50">
        <v>0</v>
      </c>
      <c r="AF345" s="50">
        <v>0</v>
      </c>
      <c r="AG345" s="50">
        <v>0</v>
      </c>
      <c r="AH345" s="50">
        <v>0</v>
      </c>
      <c r="AI345" s="50">
        <v>0</v>
      </c>
      <c r="AJ345" s="50">
        <v>0</v>
      </c>
      <c r="AK345" s="50">
        <v>0</v>
      </c>
      <c r="AL345" s="50">
        <v>0</v>
      </c>
      <c r="AM345" s="50">
        <v>0</v>
      </c>
      <c r="AN345" s="50">
        <v>0</v>
      </c>
      <c r="AO345" s="50">
        <v>0</v>
      </c>
      <c r="AP345" s="50">
        <v>0</v>
      </c>
      <c r="AQ345" s="50">
        <v>0</v>
      </c>
      <c r="AR345" s="50">
        <v>0</v>
      </c>
      <c r="AS345" s="50">
        <v>0</v>
      </c>
      <c r="AT345" s="50">
        <v>0</v>
      </c>
      <c r="AU345" s="50">
        <v>0</v>
      </c>
      <c r="AV345" s="81"/>
      <c r="AW345" s="81"/>
      <c r="AX345" s="81"/>
      <c r="AY345" s="81"/>
      <c r="AZ345" s="81"/>
      <c r="BA345" s="81"/>
      <c r="BB345" s="81"/>
      <c r="BC345" s="81"/>
      <c r="BD345" s="81"/>
      <c r="BE345" s="81"/>
      <c r="BF345" s="81"/>
      <c r="BG345" s="81"/>
      <c r="BH345" s="81"/>
      <c r="BI345" s="81"/>
      <c r="BJ345" s="81"/>
    </row>
    <row r="346" spans="1:62" ht="15" hidden="1">
      <c r="A346" s="81" t="s">
        <v>3338</v>
      </c>
      <c r="B346" s="50" t="s">
        <v>1964</v>
      </c>
      <c r="C346" s="82" t="s">
        <v>108</v>
      </c>
      <c r="D346" s="83" t="s">
        <v>55</v>
      </c>
      <c r="E346" s="84"/>
      <c r="F346" s="84">
        <v>31074</v>
      </c>
      <c r="G346" s="50">
        <v>173056</v>
      </c>
      <c r="H346" s="50" t="s">
        <v>1824</v>
      </c>
      <c r="I346" s="50">
        <v>416</v>
      </c>
      <c r="J346" s="50">
        <v>416</v>
      </c>
      <c r="K346" s="50">
        <v>1</v>
      </c>
      <c r="L346" s="50"/>
      <c r="M346" s="50"/>
      <c r="N346" s="50"/>
      <c r="O346" s="50">
        <v>0</v>
      </c>
      <c r="P346" s="50">
        <v>1</v>
      </c>
      <c r="Q346" s="50">
        <v>1739.6849999999999</v>
      </c>
      <c r="R346" s="50">
        <v>84.058170000000004</v>
      </c>
      <c r="S346" s="50">
        <v>0</v>
      </c>
      <c r="T346" s="50">
        <v>1</v>
      </c>
      <c r="U346" s="50">
        <v>0</v>
      </c>
      <c r="V346" s="50">
        <v>0</v>
      </c>
      <c r="W346" s="50">
        <v>0</v>
      </c>
      <c r="X346" s="50">
        <v>0</v>
      </c>
      <c r="Y346" s="50">
        <v>0</v>
      </c>
      <c r="Z346" s="50">
        <v>0</v>
      </c>
      <c r="AA346" s="50">
        <v>0</v>
      </c>
      <c r="AB346" s="50">
        <v>0</v>
      </c>
      <c r="AC346" s="50">
        <v>0</v>
      </c>
      <c r="AD346" s="50">
        <v>0</v>
      </c>
      <c r="AE346" s="50">
        <v>0</v>
      </c>
      <c r="AF346" s="50">
        <v>0</v>
      </c>
      <c r="AG346" s="50">
        <v>0</v>
      </c>
      <c r="AH346" s="50">
        <v>0</v>
      </c>
      <c r="AI346" s="50">
        <v>0</v>
      </c>
      <c r="AJ346" s="50">
        <v>0</v>
      </c>
      <c r="AK346" s="50">
        <v>0</v>
      </c>
      <c r="AL346" s="50">
        <v>0</v>
      </c>
      <c r="AM346" s="50">
        <v>0</v>
      </c>
      <c r="AN346" s="50">
        <v>0</v>
      </c>
      <c r="AO346" s="50">
        <v>0</v>
      </c>
      <c r="AP346" s="50">
        <v>0</v>
      </c>
      <c r="AQ346" s="50">
        <v>0</v>
      </c>
      <c r="AR346" s="50">
        <v>0</v>
      </c>
      <c r="AS346" s="50">
        <v>0</v>
      </c>
      <c r="AT346" s="50">
        <v>0</v>
      </c>
      <c r="AU346" s="50">
        <v>0</v>
      </c>
      <c r="AV346" s="81"/>
      <c r="AW346" s="81"/>
      <c r="AX346" s="81"/>
      <c r="AY346" s="81"/>
      <c r="AZ346" s="81"/>
      <c r="BA346" s="81"/>
      <c r="BB346" s="81"/>
      <c r="BC346" s="81"/>
      <c r="BD346" s="81"/>
      <c r="BE346" s="81"/>
      <c r="BF346" s="81"/>
      <c r="BG346" s="81"/>
      <c r="BH346" s="81"/>
      <c r="BI346" s="81"/>
      <c r="BJ346" s="81"/>
    </row>
    <row r="347" spans="1:62" ht="15" hidden="1">
      <c r="A347" s="81" t="s">
        <v>3339</v>
      </c>
      <c r="B347" s="50" t="s">
        <v>1965</v>
      </c>
      <c r="C347" s="82" t="s">
        <v>109</v>
      </c>
      <c r="D347" s="83" t="s">
        <v>55</v>
      </c>
      <c r="E347" s="84"/>
      <c r="F347" s="84">
        <v>34860</v>
      </c>
      <c r="G347" s="50">
        <v>173056</v>
      </c>
      <c r="H347" s="50" t="s">
        <v>1824</v>
      </c>
      <c r="I347" s="50">
        <v>416</v>
      </c>
      <c r="J347" s="50">
        <v>416</v>
      </c>
      <c r="K347" s="50">
        <v>1</v>
      </c>
      <c r="L347" s="50"/>
      <c r="M347" s="50"/>
      <c r="N347" s="50"/>
      <c r="O347" s="50">
        <v>0</v>
      </c>
      <c r="P347" s="50">
        <v>1</v>
      </c>
      <c r="Q347" s="50">
        <v>960.65620000000001</v>
      </c>
      <c r="R347" s="50">
        <v>52.756270000000001</v>
      </c>
      <c r="S347" s="50">
        <v>0</v>
      </c>
      <c r="T347" s="50">
        <v>1</v>
      </c>
      <c r="U347" s="50">
        <v>0</v>
      </c>
      <c r="V347" s="50">
        <v>0</v>
      </c>
      <c r="W347" s="50">
        <v>0</v>
      </c>
      <c r="X347" s="50">
        <v>0</v>
      </c>
      <c r="Y347" s="50">
        <v>0</v>
      </c>
      <c r="Z347" s="50">
        <v>0</v>
      </c>
      <c r="AA347" s="50">
        <v>0</v>
      </c>
      <c r="AB347" s="50">
        <v>0</v>
      </c>
      <c r="AC347" s="50">
        <v>0</v>
      </c>
      <c r="AD347" s="50">
        <v>0</v>
      </c>
      <c r="AE347" s="50">
        <v>0</v>
      </c>
      <c r="AF347" s="50">
        <v>0</v>
      </c>
      <c r="AG347" s="50">
        <v>0</v>
      </c>
      <c r="AH347" s="50">
        <v>0</v>
      </c>
      <c r="AI347" s="50">
        <v>0</v>
      </c>
      <c r="AJ347" s="50">
        <v>0</v>
      </c>
      <c r="AK347" s="50">
        <v>0</v>
      </c>
      <c r="AL347" s="50">
        <v>0</v>
      </c>
      <c r="AM347" s="50">
        <v>0</v>
      </c>
      <c r="AN347" s="50">
        <v>0</v>
      </c>
      <c r="AO347" s="50">
        <v>0</v>
      </c>
      <c r="AP347" s="50">
        <v>0</v>
      </c>
      <c r="AQ347" s="50">
        <v>0</v>
      </c>
      <c r="AR347" s="50">
        <v>0</v>
      </c>
      <c r="AS347" s="50">
        <v>0</v>
      </c>
      <c r="AT347" s="50">
        <v>0</v>
      </c>
      <c r="AU347" s="50">
        <v>0</v>
      </c>
      <c r="AV347" s="81"/>
      <c r="AW347" s="81"/>
      <c r="AX347" s="81"/>
      <c r="AY347" s="81"/>
      <c r="AZ347" s="81"/>
      <c r="BA347" s="81"/>
      <c r="BB347" s="81"/>
      <c r="BC347" s="81"/>
      <c r="BD347" s="81"/>
      <c r="BE347" s="81"/>
      <c r="BF347" s="81"/>
      <c r="BG347" s="81"/>
      <c r="BH347" s="81"/>
      <c r="BI347" s="81"/>
      <c r="BJ347" s="81"/>
    </row>
    <row r="348" spans="1:62" ht="15" hidden="1">
      <c r="A348" s="81" t="s">
        <v>3340</v>
      </c>
      <c r="B348" s="50" t="s">
        <v>1968</v>
      </c>
      <c r="C348" s="82" t="s">
        <v>110</v>
      </c>
      <c r="D348" s="83" t="s">
        <v>55</v>
      </c>
      <c r="E348" s="84"/>
      <c r="F348" s="84">
        <v>35483</v>
      </c>
      <c r="G348" s="50">
        <v>173056</v>
      </c>
      <c r="H348" s="50" t="s">
        <v>1824</v>
      </c>
      <c r="I348" s="50">
        <v>416</v>
      </c>
      <c r="J348" s="50">
        <v>416</v>
      </c>
      <c r="K348" s="50">
        <v>1</v>
      </c>
      <c r="L348" s="50"/>
      <c r="M348" s="50"/>
      <c r="N348" s="50"/>
      <c r="O348" s="50">
        <v>0</v>
      </c>
      <c r="P348" s="50">
        <v>1</v>
      </c>
      <c r="Q348" s="50">
        <v>1250.654</v>
      </c>
      <c r="R348" s="50">
        <v>58.350630000000002</v>
      </c>
      <c r="S348" s="50">
        <v>0</v>
      </c>
      <c r="T348" s="50">
        <v>1</v>
      </c>
      <c r="U348" s="50">
        <v>0</v>
      </c>
      <c r="V348" s="50">
        <v>0</v>
      </c>
      <c r="W348" s="50">
        <v>0</v>
      </c>
      <c r="X348" s="50">
        <v>0</v>
      </c>
      <c r="Y348" s="50">
        <v>0</v>
      </c>
      <c r="Z348" s="50">
        <v>0</v>
      </c>
      <c r="AA348" s="50">
        <v>0</v>
      </c>
      <c r="AB348" s="50">
        <v>0</v>
      </c>
      <c r="AC348" s="50">
        <v>0</v>
      </c>
      <c r="AD348" s="50">
        <v>0</v>
      </c>
      <c r="AE348" s="50">
        <v>0</v>
      </c>
      <c r="AF348" s="50">
        <v>0</v>
      </c>
      <c r="AG348" s="50">
        <v>0</v>
      </c>
      <c r="AH348" s="50">
        <v>0</v>
      </c>
      <c r="AI348" s="50">
        <v>0</v>
      </c>
      <c r="AJ348" s="50">
        <v>0</v>
      </c>
      <c r="AK348" s="50">
        <v>0</v>
      </c>
      <c r="AL348" s="50">
        <v>0</v>
      </c>
      <c r="AM348" s="50">
        <v>0</v>
      </c>
      <c r="AN348" s="50">
        <v>0</v>
      </c>
      <c r="AO348" s="50">
        <v>0</v>
      </c>
      <c r="AP348" s="50">
        <v>0</v>
      </c>
      <c r="AQ348" s="50">
        <v>0</v>
      </c>
      <c r="AR348" s="50">
        <v>0</v>
      </c>
      <c r="AS348" s="50">
        <v>0</v>
      </c>
      <c r="AT348" s="50">
        <v>0</v>
      </c>
      <c r="AU348" s="50">
        <v>0</v>
      </c>
      <c r="AV348" s="81"/>
      <c r="AW348" s="81"/>
      <c r="AX348" s="81"/>
      <c r="AY348" s="81"/>
      <c r="AZ348" s="81"/>
      <c r="BA348" s="81"/>
      <c r="BB348" s="81"/>
      <c r="BC348" s="81"/>
      <c r="BD348" s="81"/>
      <c r="BE348" s="81"/>
      <c r="BF348" s="81"/>
      <c r="BG348" s="81"/>
      <c r="BH348" s="81"/>
      <c r="BI348" s="81"/>
      <c r="BJ348" s="81"/>
    </row>
    <row r="349" spans="1:62" ht="15" hidden="1">
      <c r="A349" s="81" t="s">
        <v>3341</v>
      </c>
      <c r="B349" s="50" t="s">
        <v>1969</v>
      </c>
      <c r="C349" s="82" t="s">
        <v>111</v>
      </c>
      <c r="D349" s="83" t="s">
        <v>55</v>
      </c>
      <c r="E349" s="84"/>
      <c r="F349" s="84">
        <v>19919</v>
      </c>
      <c r="G349" s="50">
        <v>173056</v>
      </c>
      <c r="H349" s="50" t="s">
        <v>1824</v>
      </c>
      <c r="I349" s="50">
        <v>416</v>
      </c>
      <c r="J349" s="50">
        <v>416</v>
      </c>
      <c r="K349" s="50">
        <v>1</v>
      </c>
      <c r="L349" s="50"/>
      <c r="M349" s="50"/>
      <c r="N349" s="50"/>
      <c r="O349" s="50">
        <v>0</v>
      </c>
      <c r="P349" s="50">
        <v>1</v>
      </c>
      <c r="Q349" s="50">
        <v>515.17600000000004</v>
      </c>
      <c r="R349" s="50">
        <v>96.146100000000004</v>
      </c>
      <c r="S349" s="50">
        <v>0</v>
      </c>
      <c r="T349" s="50">
        <v>1</v>
      </c>
      <c r="U349" s="50">
        <v>0</v>
      </c>
      <c r="V349" s="50">
        <v>0</v>
      </c>
      <c r="W349" s="50">
        <v>0</v>
      </c>
      <c r="X349" s="50">
        <v>0</v>
      </c>
      <c r="Y349" s="50">
        <v>0</v>
      </c>
      <c r="Z349" s="50">
        <v>0</v>
      </c>
      <c r="AA349" s="50">
        <v>0</v>
      </c>
      <c r="AB349" s="50">
        <v>0</v>
      </c>
      <c r="AC349" s="50">
        <v>0</v>
      </c>
      <c r="AD349" s="50">
        <v>0</v>
      </c>
      <c r="AE349" s="50">
        <v>0</v>
      </c>
      <c r="AF349" s="50">
        <v>0</v>
      </c>
      <c r="AG349" s="50">
        <v>0</v>
      </c>
      <c r="AH349" s="50">
        <v>0</v>
      </c>
      <c r="AI349" s="50">
        <v>0</v>
      </c>
      <c r="AJ349" s="50">
        <v>0</v>
      </c>
      <c r="AK349" s="50">
        <v>0</v>
      </c>
      <c r="AL349" s="50">
        <v>0</v>
      </c>
      <c r="AM349" s="50">
        <v>0</v>
      </c>
      <c r="AN349" s="50">
        <v>0</v>
      </c>
      <c r="AO349" s="50">
        <v>0</v>
      </c>
      <c r="AP349" s="50">
        <v>0</v>
      </c>
      <c r="AQ349" s="50">
        <v>0</v>
      </c>
      <c r="AR349" s="50">
        <v>0</v>
      </c>
      <c r="AS349" s="50">
        <v>0</v>
      </c>
      <c r="AT349" s="50">
        <v>0</v>
      </c>
      <c r="AU349" s="50">
        <v>0</v>
      </c>
      <c r="AV349" s="81"/>
      <c r="AW349" s="81"/>
      <c r="AX349" s="81"/>
      <c r="AY349" s="81"/>
      <c r="AZ349" s="81"/>
      <c r="BA349" s="81"/>
      <c r="BB349" s="81"/>
      <c r="BC349" s="81"/>
      <c r="BD349" s="81"/>
      <c r="BE349" s="81"/>
      <c r="BF349" s="81"/>
      <c r="BG349" s="81"/>
      <c r="BH349" s="81"/>
      <c r="BI349" s="81"/>
      <c r="BJ349" s="81"/>
    </row>
    <row r="350" spans="1:62" ht="15" hidden="1">
      <c r="A350" s="81" t="s">
        <v>3342</v>
      </c>
      <c r="B350" s="50" t="s">
        <v>1971</v>
      </c>
      <c r="C350" s="82" t="s">
        <v>112</v>
      </c>
      <c r="D350" s="83" t="s">
        <v>55</v>
      </c>
      <c r="E350" s="84"/>
      <c r="F350" s="84">
        <v>26771</v>
      </c>
      <c r="G350" s="50">
        <v>173056</v>
      </c>
      <c r="H350" s="50" t="s">
        <v>1824</v>
      </c>
      <c r="I350" s="50">
        <v>416</v>
      </c>
      <c r="J350" s="50">
        <v>416</v>
      </c>
      <c r="K350" s="50">
        <v>1</v>
      </c>
      <c r="L350" s="50"/>
      <c r="M350" s="50"/>
      <c r="N350" s="50"/>
      <c r="O350" s="50">
        <v>0</v>
      </c>
      <c r="P350" s="50">
        <v>1</v>
      </c>
      <c r="Q350" s="50">
        <v>397.61840000000001</v>
      </c>
      <c r="R350" s="50">
        <v>65.620980000000003</v>
      </c>
      <c r="S350" s="50">
        <v>0</v>
      </c>
      <c r="T350" s="50">
        <v>1</v>
      </c>
      <c r="U350" s="50">
        <v>0</v>
      </c>
      <c r="V350" s="50">
        <v>0</v>
      </c>
      <c r="W350" s="50">
        <v>0</v>
      </c>
      <c r="X350" s="50">
        <v>0</v>
      </c>
      <c r="Y350" s="50">
        <v>0</v>
      </c>
      <c r="Z350" s="50">
        <v>0</v>
      </c>
      <c r="AA350" s="50">
        <v>0</v>
      </c>
      <c r="AB350" s="50">
        <v>0</v>
      </c>
      <c r="AC350" s="50">
        <v>0</v>
      </c>
      <c r="AD350" s="50">
        <v>0</v>
      </c>
      <c r="AE350" s="50">
        <v>0</v>
      </c>
      <c r="AF350" s="50">
        <v>0</v>
      </c>
      <c r="AG350" s="50">
        <v>0</v>
      </c>
      <c r="AH350" s="50">
        <v>0</v>
      </c>
      <c r="AI350" s="50">
        <v>0</v>
      </c>
      <c r="AJ350" s="50">
        <v>0</v>
      </c>
      <c r="AK350" s="50">
        <v>0</v>
      </c>
      <c r="AL350" s="50">
        <v>0</v>
      </c>
      <c r="AM350" s="50">
        <v>0</v>
      </c>
      <c r="AN350" s="50">
        <v>0</v>
      </c>
      <c r="AO350" s="50">
        <v>0</v>
      </c>
      <c r="AP350" s="50">
        <v>0</v>
      </c>
      <c r="AQ350" s="50">
        <v>0</v>
      </c>
      <c r="AR350" s="50">
        <v>0</v>
      </c>
      <c r="AS350" s="50">
        <v>0</v>
      </c>
      <c r="AT350" s="50">
        <v>0</v>
      </c>
      <c r="AU350" s="50">
        <v>0</v>
      </c>
      <c r="AV350" s="81"/>
      <c r="AW350" s="81"/>
      <c r="AX350" s="81"/>
      <c r="AY350" s="81"/>
      <c r="AZ350" s="81"/>
      <c r="BA350" s="81"/>
      <c r="BB350" s="81"/>
      <c r="BC350" s="81"/>
      <c r="BD350" s="81"/>
      <c r="BE350" s="81"/>
      <c r="BF350" s="81"/>
      <c r="BG350" s="81"/>
      <c r="BH350" s="81"/>
      <c r="BI350" s="81"/>
      <c r="BJ350" s="81"/>
    </row>
    <row r="351" spans="1:62" ht="15" hidden="1">
      <c r="A351" s="81" t="s">
        <v>3343</v>
      </c>
      <c r="B351" s="50" t="s">
        <v>1974</v>
      </c>
      <c r="C351" s="82" t="s">
        <v>113</v>
      </c>
      <c r="D351" s="83" t="s">
        <v>55</v>
      </c>
      <c r="E351" s="84"/>
      <c r="F351" s="84">
        <v>26594</v>
      </c>
      <c r="G351" s="50">
        <v>173056</v>
      </c>
      <c r="H351" s="50" t="s">
        <v>1824</v>
      </c>
      <c r="I351" s="50">
        <v>416</v>
      </c>
      <c r="J351" s="50">
        <v>416</v>
      </c>
      <c r="K351" s="50">
        <v>1</v>
      </c>
      <c r="L351" s="50"/>
      <c r="M351" s="50"/>
      <c r="N351" s="50"/>
      <c r="O351" s="50">
        <v>0</v>
      </c>
      <c r="P351" s="50">
        <v>1</v>
      </c>
      <c r="Q351" s="50">
        <v>586.02269999999999</v>
      </c>
      <c r="R351" s="50">
        <v>51.133139999999997</v>
      </c>
      <c r="S351" s="50">
        <v>0</v>
      </c>
      <c r="T351" s="50">
        <v>1</v>
      </c>
      <c r="U351" s="50">
        <v>0</v>
      </c>
      <c r="V351" s="50">
        <v>0</v>
      </c>
      <c r="W351" s="50">
        <v>0</v>
      </c>
      <c r="X351" s="50">
        <v>0</v>
      </c>
      <c r="Y351" s="50">
        <v>0</v>
      </c>
      <c r="Z351" s="50">
        <v>0</v>
      </c>
      <c r="AA351" s="50">
        <v>0</v>
      </c>
      <c r="AB351" s="50">
        <v>0</v>
      </c>
      <c r="AC351" s="50">
        <v>0</v>
      </c>
      <c r="AD351" s="50">
        <v>0</v>
      </c>
      <c r="AE351" s="50">
        <v>0</v>
      </c>
      <c r="AF351" s="50">
        <v>0</v>
      </c>
      <c r="AG351" s="50">
        <v>0</v>
      </c>
      <c r="AH351" s="50">
        <v>0</v>
      </c>
      <c r="AI351" s="50">
        <v>0</v>
      </c>
      <c r="AJ351" s="50">
        <v>0</v>
      </c>
      <c r="AK351" s="50">
        <v>0</v>
      </c>
      <c r="AL351" s="50">
        <v>0</v>
      </c>
      <c r="AM351" s="50">
        <v>0</v>
      </c>
      <c r="AN351" s="50">
        <v>0</v>
      </c>
      <c r="AO351" s="50">
        <v>0</v>
      </c>
      <c r="AP351" s="50">
        <v>0</v>
      </c>
      <c r="AQ351" s="50">
        <v>0</v>
      </c>
      <c r="AR351" s="50">
        <v>0</v>
      </c>
      <c r="AS351" s="50">
        <v>0</v>
      </c>
      <c r="AT351" s="50">
        <v>0</v>
      </c>
      <c r="AU351" s="50">
        <v>0</v>
      </c>
      <c r="AV351" s="81"/>
      <c r="AW351" s="81"/>
      <c r="AX351" s="81"/>
      <c r="AY351" s="81"/>
      <c r="AZ351" s="81"/>
      <c r="BA351" s="81"/>
      <c r="BB351" s="81"/>
      <c r="BC351" s="81"/>
      <c r="BD351" s="81"/>
      <c r="BE351" s="81"/>
      <c r="BF351" s="81"/>
      <c r="BG351" s="81"/>
      <c r="BH351" s="81"/>
      <c r="BI351" s="81"/>
      <c r="BJ351" s="81"/>
    </row>
    <row r="352" spans="1:62" ht="15" hidden="1">
      <c r="A352" s="81" t="s">
        <v>3344</v>
      </c>
      <c r="B352" s="50" t="s">
        <v>1975</v>
      </c>
      <c r="C352" s="82" t="s">
        <v>114</v>
      </c>
      <c r="D352" s="83" t="s">
        <v>55</v>
      </c>
      <c r="E352" s="84"/>
      <c r="F352" s="84">
        <v>24956</v>
      </c>
      <c r="G352" s="50">
        <v>173056</v>
      </c>
      <c r="H352" s="50" t="s">
        <v>1824</v>
      </c>
      <c r="I352" s="50">
        <v>416</v>
      </c>
      <c r="J352" s="50">
        <v>416</v>
      </c>
      <c r="K352" s="50">
        <v>1</v>
      </c>
      <c r="L352" s="50"/>
      <c r="M352" s="50"/>
      <c r="N352" s="50"/>
      <c r="O352" s="50">
        <v>0</v>
      </c>
      <c r="P352" s="50">
        <v>1</v>
      </c>
      <c r="Q352" s="50">
        <v>433.37139999999999</v>
      </c>
      <c r="R352" s="50">
        <v>74.637969999999996</v>
      </c>
      <c r="S352" s="50">
        <v>0</v>
      </c>
      <c r="T352" s="50">
        <v>1</v>
      </c>
      <c r="U352" s="50">
        <v>0</v>
      </c>
      <c r="V352" s="50">
        <v>0</v>
      </c>
      <c r="W352" s="50">
        <v>0</v>
      </c>
      <c r="X352" s="50">
        <v>0</v>
      </c>
      <c r="Y352" s="50">
        <v>0</v>
      </c>
      <c r="Z352" s="50">
        <v>0</v>
      </c>
      <c r="AA352" s="50">
        <v>0</v>
      </c>
      <c r="AB352" s="50">
        <v>0</v>
      </c>
      <c r="AC352" s="50">
        <v>0</v>
      </c>
      <c r="AD352" s="50">
        <v>0</v>
      </c>
      <c r="AE352" s="50">
        <v>0</v>
      </c>
      <c r="AF352" s="50">
        <v>0</v>
      </c>
      <c r="AG352" s="50">
        <v>0</v>
      </c>
      <c r="AH352" s="50">
        <v>0</v>
      </c>
      <c r="AI352" s="50">
        <v>0</v>
      </c>
      <c r="AJ352" s="50">
        <v>0</v>
      </c>
      <c r="AK352" s="50">
        <v>0</v>
      </c>
      <c r="AL352" s="50">
        <v>0</v>
      </c>
      <c r="AM352" s="50">
        <v>0</v>
      </c>
      <c r="AN352" s="50">
        <v>0</v>
      </c>
      <c r="AO352" s="50">
        <v>0</v>
      </c>
      <c r="AP352" s="50">
        <v>0</v>
      </c>
      <c r="AQ352" s="50">
        <v>0</v>
      </c>
      <c r="AR352" s="50">
        <v>0</v>
      </c>
      <c r="AS352" s="50">
        <v>0</v>
      </c>
      <c r="AT352" s="50">
        <v>0</v>
      </c>
      <c r="AU352" s="50">
        <v>0</v>
      </c>
      <c r="AV352" s="81"/>
      <c r="AW352" s="81"/>
      <c r="AX352" s="81"/>
      <c r="AY352" s="81"/>
      <c r="AZ352" s="81"/>
      <c r="BA352" s="81"/>
      <c r="BB352" s="81"/>
      <c r="BC352" s="81"/>
      <c r="BD352" s="81"/>
      <c r="BE352" s="81"/>
      <c r="BF352" s="81"/>
      <c r="BG352" s="81"/>
      <c r="BH352" s="81"/>
      <c r="BI352" s="81"/>
      <c r="BJ352" s="81"/>
    </row>
    <row r="353" spans="1:62" ht="15" hidden="1">
      <c r="A353" s="81" t="s">
        <v>3345</v>
      </c>
      <c r="B353" s="50" t="s">
        <v>1976</v>
      </c>
      <c r="C353" s="82" t="s">
        <v>115</v>
      </c>
      <c r="D353" s="83" t="s">
        <v>55</v>
      </c>
      <c r="E353" s="84"/>
      <c r="F353" s="84">
        <v>40379</v>
      </c>
      <c r="G353" s="50">
        <v>173056</v>
      </c>
      <c r="H353" s="50" t="s">
        <v>1824</v>
      </c>
      <c r="I353" s="50">
        <v>416</v>
      </c>
      <c r="J353" s="50">
        <v>416</v>
      </c>
      <c r="K353" s="50">
        <v>1</v>
      </c>
      <c r="L353" s="50"/>
      <c r="M353" s="50"/>
      <c r="N353" s="50"/>
      <c r="O353" s="50">
        <v>0</v>
      </c>
      <c r="P353" s="50">
        <v>1</v>
      </c>
      <c r="Q353" s="50">
        <v>2500.0729999999999</v>
      </c>
      <c r="R353" s="50">
        <v>56.728499999999997</v>
      </c>
      <c r="S353" s="50">
        <v>0</v>
      </c>
      <c r="T353" s="50">
        <v>1</v>
      </c>
      <c r="U353" s="50">
        <v>0</v>
      </c>
      <c r="V353" s="50">
        <v>0</v>
      </c>
      <c r="W353" s="50">
        <v>0</v>
      </c>
      <c r="X353" s="50">
        <v>0</v>
      </c>
      <c r="Y353" s="50">
        <v>0</v>
      </c>
      <c r="Z353" s="50">
        <v>0</v>
      </c>
      <c r="AA353" s="50">
        <v>0</v>
      </c>
      <c r="AB353" s="50">
        <v>0</v>
      </c>
      <c r="AC353" s="50">
        <v>0</v>
      </c>
      <c r="AD353" s="50">
        <v>0</v>
      </c>
      <c r="AE353" s="50">
        <v>0</v>
      </c>
      <c r="AF353" s="50">
        <v>0</v>
      </c>
      <c r="AG353" s="50">
        <v>0</v>
      </c>
      <c r="AH353" s="50">
        <v>0</v>
      </c>
      <c r="AI353" s="50">
        <v>0</v>
      </c>
      <c r="AJ353" s="50">
        <v>0</v>
      </c>
      <c r="AK353" s="50">
        <v>0</v>
      </c>
      <c r="AL353" s="50">
        <v>0</v>
      </c>
      <c r="AM353" s="50">
        <v>0</v>
      </c>
      <c r="AN353" s="50">
        <v>0</v>
      </c>
      <c r="AO353" s="50">
        <v>0</v>
      </c>
      <c r="AP353" s="50">
        <v>0</v>
      </c>
      <c r="AQ353" s="50">
        <v>0</v>
      </c>
      <c r="AR353" s="50">
        <v>0</v>
      </c>
      <c r="AS353" s="50">
        <v>0</v>
      </c>
      <c r="AT353" s="50">
        <v>0</v>
      </c>
      <c r="AU353" s="50">
        <v>0</v>
      </c>
      <c r="AV353" s="81"/>
      <c r="AW353" s="81"/>
      <c r="AX353" s="81"/>
      <c r="AY353" s="81"/>
      <c r="AZ353" s="81"/>
      <c r="BA353" s="81"/>
      <c r="BB353" s="81"/>
      <c r="BC353" s="81"/>
      <c r="BD353" s="81"/>
      <c r="BE353" s="81"/>
      <c r="BF353" s="81"/>
      <c r="BG353" s="81"/>
      <c r="BH353" s="81"/>
      <c r="BI353" s="81"/>
      <c r="BJ353" s="81"/>
    </row>
    <row r="354" spans="1:62" ht="15" hidden="1">
      <c r="A354" s="81" t="s">
        <v>3346</v>
      </c>
      <c r="B354" s="50" t="s">
        <v>1977</v>
      </c>
      <c r="C354" s="82" t="s">
        <v>116</v>
      </c>
      <c r="D354" s="83" t="s">
        <v>55</v>
      </c>
      <c r="E354" s="84"/>
      <c r="F354" s="84">
        <v>32719</v>
      </c>
      <c r="G354" s="50">
        <v>173056</v>
      </c>
      <c r="H354" s="50" t="s">
        <v>1824</v>
      </c>
      <c r="I354" s="50">
        <v>416</v>
      </c>
      <c r="J354" s="50">
        <v>416</v>
      </c>
      <c r="K354" s="50">
        <v>1</v>
      </c>
      <c r="L354" s="50"/>
      <c r="M354" s="50"/>
      <c r="N354" s="50"/>
      <c r="O354" s="50">
        <v>0</v>
      </c>
      <c r="P354" s="50">
        <v>1</v>
      </c>
      <c r="Q354" s="50">
        <v>928.38469999999995</v>
      </c>
      <c r="R354" s="50">
        <v>53.680900000000001</v>
      </c>
      <c r="S354" s="50">
        <v>0</v>
      </c>
      <c r="T354" s="50">
        <v>1</v>
      </c>
      <c r="U354" s="50">
        <v>0</v>
      </c>
      <c r="V354" s="50">
        <v>0</v>
      </c>
      <c r="W354" s="50">
        <v>0</v>
      </c>
      <c r="X354" s="50">
        <v>0</v>
      </c>
      <c r="Y354" s="50">
        <v>0</v>
      </c>
      <c r="Z354" s="50">
        <v>0</v>
      </c>
      <c r="AA354" s="50">
        <v>0</v>
      </c>
      <c r="AB354" s="50">
        <v>0</v>
      </c>
      <c r="AC354" s="50">
        <v>0</v>
      </c>
      <c r="AD354" s="50">
        <v>0</v>
      </c>
      <c r="AE354" s="50">
        <v>0</v>
      </c>
      <c r="AF354" s="50">
        <v>0</v>
      </c>
      <c r="AG354" s="50">
        <v>0</v>
      </c>
      <c r="AH354" s="50">
        <v>0</v>
      </c>
      <c r="AI354" s="50">
        <v>0</v>
      </c>
      <c r="AJ354" s="50">
        <v>0</v>
      </c>
      <c r="AK354" s="50">
        <v>0</v>
      </c>
      <c r="AL354" s="50">
        <v>0</v>
      </c>
      <c r="AM354" s="50">
        <v>0</v>
      </c>
      <c r="AN354" s="50">
        <v>0</v>
      </c>
      <c r="AO354" s="50">
        <v>0</v>
      </c>
      <c r="AP354" s="50">
        <v>0</v>
      </c>
      <c r="AQ354" s="50">
        <v>0</v>
      </c>
      <c r="AR354" s="50">
        <v>0</v>
      </c>
      <c r="AS354" s="50">
        <v>0</v>
      </c>
      <c r="AT354" s="50">
        <v>0</v>
      </c>
      <c r="AU354" s="50">
        <v>0</v>
      </c>
      <c r="AV354" s="81"/>
      <c r="AW354" s="81"/>
      <c r="AX354" s="81"/>
      <c r="AY354" s="81"/>
      <c r="AZ354" s="81"/>
      <c r="BA354" s="81"/>
      <c r="BB354" s="81"/>
      <c r="BC354" s="81"/>
      <c r="BD354" s="81"/>
      <c r="BE354" s="81"/>
      <c r="BF354" s="81"/>
      <c r="BG354" s="81"/>
      <c r="BH354" s="81"/>
      <c r="BI354" s="81"/>
      <c r="BJ354" s="81"/>
    </row>
    <row r="355" spans="1:62" ht="15" hidden="1">
      <c r="A355" s="81" t="s">
        <v>3347</v>
      </c>
      <c r="B355" s="50" t="s">
        <v>1978</v>
      </c>
      <c r="C355" s="82" t="s">
        <v>117</v>
      </c>
      <c r="D355" s="83" t="s">
        <v>55</v>
      </c>
      <c r="E355" s="84"/>
      <c r="F355" s="84">
        <v>19908</v>
      </c>
      <c r="G355" s="50">
        <v>173056</v>
      </c>
      <c r="H355" s="50" t="s">
        <v>1824</v>
      </c>
      <c r="I355" s="50">
        <v>416</v>
      </c>
      <c r="J355" s="50">
        <v>416</v>
      </c>
      <c r="K355" s="50">
        <v>1</v>
      </c>
      <c r="L355" s="50"/>
      <c r="M355" s="50"/>
      <c r="N355" s="50"/>
      <c r="O355" s="50">
        <v>0</v>
      </c>
      <c r="P355" s="50">
        <v>1</v>
      </c>
      <c r="Q355" s="50">
        <v>204.7825</v>
      </c>
      <c r="R355" s="50">
        <v>49.62585</v>
      </c>
      <c r="S355" s="50">
        <v>0</v>
      </c>
      <c r="T355" s="50">
        <v>1</v>
      </c>
      <c r="U355" s="50">
        <v>0</v>
      </c>
      <c r="V355" s="50">
        <v>0</v>
      </c>
      <c r="W355" s="50">
        <v>0</v>
      </c>
      <c r="X355" s="50">
        <v>0</v>
      </c>
      <c r="Y355" s="50">
        <v>0</v>
      </c>
      <c r="Z355" s="50">
        <v>0</v>
      </c>
      <c r="AA355" s="50">
        <v>0</v>
      </c>
      <c r="AB355" s="50">
        <v>0</v>
      </c>
      <c r="AC355" s="50">
        <v>0</v>
      </c>
      <c r="AD355" s="50">
        <v>0</v>
      </c>
      <c r="AE355" s="50">
        <v>0</v>
      </c>
      <c r="AF355" s="50">
        <v>0</v>
      </c>
      <c r="AG355" s="50">
        <v>0</v>
      </c>
      <c r="AH355" s="50">
        <v>0</v>
      </c>
      <c r="AI355" s="50">
        <v>0</v>
      </c>
      <c r="AJ355" s="50">
        <v>0</v>
      </c>
      <c r="AK355" s="50">
        <v>0</v>
      </c>
      <c r="AL355" s="50">
        <v>0</v>
      </c>
      <c r="AM355" s="50">
        <v>0</v>
      </c>
      <c r="AN355" s="50">
        <v>0</v>
      </c>
      <c r="AO355" s="50">
        <v>0</v>
      </c>
      <c r="AP355" s="50">
        <v>0</v>
      </c>
      <c r="AQ355" s="50">
        <v>0</v>
      </c>
      <c r="AR355" s="50">
        <v>0</v>
      </c>
      <c r="AS355" s="50">
        <v>0</v>
      </c>
      <c r="AT355" s="50">
        <v>0</v>
      </c>
      <c r="AU355" s="50">
        <v>0</v>
      </c>
      <c r="AV355" s="81"/>
      <c r="AW355" s="81"/>
      <c r="AX355" s="81"/>
      <c r="AY355" s="81"/>
      <c r="AZ355" s="81"/>
      <c r="BA355" s="81"/>
      <c r="BB355" s="81"/>
      <c r="BC355" s="81"/>
      <c r="BD355" s="81"/>
      <c r="BE355" s="81"/>
      <c r="BF355" s="81"/>
      <c r="BG355" s="81"/>
      <c r="BH355" s="81"/>
      <c r="BI355" s="81"/>
      <c r="BJ355" s="81"/>
    </row>
    <row r="356" spans="1:62" ht="15" hidden="1">
      <c r="A356" s="81" t="s">
        <v>3348</v>
      </c>
      <c r="B356" s="50" t="s">
        <v>1979</v>
      </c>
      <c r="C356" s="82" t="s">
        <v>118</v>
      </c>
      <c r="D356" s="83" t="s">
        <v>55</v>
      </c>
      <c r="E356" s="84"/>
      <c r="F356" s="84">
        <v>26650</v>
      </c>
      <c r="G356" s="50">
        <v>173056</v>
      </c>
      <c r="H356" s="50" t="s">
        <v>1824</v>
      </c>
      <c r="I356" s="50">
        <v>416</v>
      </c>
      <c r="J356" s="50">
        <v>416</v>
      </c>
      <c r="K356" s="50">
        <v>1</v>
      </c>
      <c r="L356" s="50"/>
      <c r="M356" s="50"/>
      <c r="N356" s="50"/>
      <c r="O356" s="50">
        <v>0</v>
      </c>
      <c r="P356" s="50">
        <v>1</v>
      </c>
      <c r="Q356" s="50">
        <v>716.00040000000001</v>
      </c>
      <c r="R356" s="50">
        <v>72.194559999999996</v>
      </c>
      <c r="S356" s="50">
        <v>0</v>
      </c>
      <c r="T356" s="50">
        <v>1</v>
      </c>
      <c r="U356" s="50">
        <v>0</v>
      </c>
      <c r="V356" s="50">
        <v>0</v>
      </c>
      <c r="W356" s="50">
        <v>0</v>
      </c>
      <c r="X356" s="50">
        <v>0</v>
      </c>
      <c r="Y356" s="50">
        <v>0</v>
      </c>
      <c r="Z356" s="50">
        <v>0</v>
      </c>
      <c r="AA356" s="50">
        <v>0</v>
      </c>
      <c r="AB356" s="50">
        <v>0</v>
      </c>
      <c r="AC356" s="50">
        <v>0</v>
      </c>
      <c r="AD356" s="50">
        <v>0</v>
      </c>
      <c r="AE356" s="50">
        <v>0</v>
      </c>
      <c r="AF356" s="50">
        <v>0</v>
      </c>
      <c r="AG356" s="50">
        <v>0</v>
      </c>
      <c r="AH356" s="50">
        <v>0</v>
      </c>
      <c r="AI356" s="50">
        <v>0</v>
      </c>
      <c r="AJ356" s="50">
        <v>0</v>
      </c>
      <c r="AK356" s="50">
        <v>0</v>
      </c>
      <c r="AL356" s="50">
        <v>0</v>
      </c>
      <c r="AM356" s="50">
        <v>0</v>
      </c>
      <c r="AN356" s="50">
        <v>0</v>
      </c>
      <c r="AO356" s="50">
        <v>0</v>
      </c>
      <c r="AP356" s="50">
        <v>0</v>
      </c>
      <c r="AQ356" s="50">
        <v>0</v>
      </c>
      <c r="AR356" s="50">
        <v>0</v>
      </c>
      <c r="AS356" s="50">
        <v>0</v>
      </c>
      <c r="AT356" s="50">
        <v>0</v>
      </c>
      <c r="AU356" s="50">
        <v>0</v>
      </c>
      <c r="AV356" s="81"/>
      <c r="AW356" s="81"/>
      <c r="AX356" s="81"/>
      <c r="AY356" s="81"/>
      <c r="AZ356" s="81"/>
      <c r="BA356" s="81"/>
      <c r="BB356" s="81"/>
      <c r="BC356" s="81"/>
      <c r="BD356" s="81"/>
      <c r="BE356" s="81"/>
      <c r="BF356" s="81"/>
      <c r="BG356" s="81"/>
      <c r="BH356" s="81"/>
      <c r="BI356" s="81"/>
      <c r="BJ356" s="81"/>
    </row>
    <row r="357" spans="1:62" ht="15" hidden="1">
      <c r="A357" s="81" t="s">
        <v>3349</v>
      </c>
      <c r="B357" s="50" t="s">
        <v>1980</v>
      </c>
      <c r="C357" s="82" t="s">
        <v>119</v>
      </c>
      <c r="D357" s="83" t="s">
        <v>55</v>
      </c>
      <c r="E357" s="84"/>
      <c r="F357" s="84">
        <v>40076</v>
      </c>
      <c r="G357" s="50">
        <v>173056</v>
      </c>
      <c r="H357" s="50" t="s">
        <v>1824</v>
      </c>
      <c r="I357" s="50">
        <v>416</v>
      </c>
      <c r="J357" s="50">
        <v>416</v>
      </c>
      <c r="K357" s="50">
        <v>1</v>
      </c>
      <c r="L357" s="50"/>
      <c r="M357" s="50"/>
      <c r="N357" s="50"/>
      <c r="O357" s="50">
        <v>0</v>
      </c>
      <c r="P357" s="50">
        <v>1</v>
      </c>
      <c r="Q357" s="50">
        <v>2025.252</v>
      </c>
      <c r="R357" s="50">
        <v>45.689909999999998</v>
      </c>
      <c r="S357" s="50">
        <v>0</v>
      </c>
      <c r="T357" s="50">
        <v>1</v>
      </c>
      <c r="U357" s="50">
        <v>0</v>
      </c>
      <c r="V357" s="50">
        <v>0</v>
      </c>
      <c r="W357" s="50">
        <v>0</v>
      </c>
      <c r="X357" s="50">
        <v>0</v>
      </c>
      <c r="Y357" s="50">
        <v>0</v>
      </c>
      <c r="Z357" s="50">
        <v>0</v>
      </c>
      <c r="AA357" s="50">
        <v>0</v>
      </c>
      <c r="AB357" s="50">
        <v>0</v>
      </c>
      <c r="AC357" s="50">
        <v>0</v>
      </c>
      <c r="AD357" s="50">
        <v>0</v>
      </c>
      <c r="AE357" s="50">
        <v>0</v>
      </c>
      <c r="AF357" s="50">
        <v>0</v>
      </c>
      <c r="AG357" s="50">
        <v>0</v>
      </c>
      <c r="AH357" s="50">
        <v>0</v>
      </c>
      <c r="AI357" s="50">
        <v>0</v>
      </c>
      <c r="AJ357" s="50">
        <v>0</v>
      </c>
      <c r="AK357" s="50">
        <v>0</v>
      </c>
      <c r="AL357" s="50">
        <v>0</v>
      </c>
      <c r="AM357" s="50">
        <v>0</v>
      </c>
      <c r="AN357" s="50">
        <v>0</v>
      </c>
      <c r="AO357" s="50">
        <v>0</v>
      </c>
      <c r="AP357" s="50">
        <v>0</v>
      </c>
      <c r="AQ357" s="50">
        <v>0</v>
      </c>
      <c r="AR357" s="50">
        <v>0</v>
      </c>
      <c r="AS357" s="50">
        <v>0</v>
      </c>
      <c r="AT357" s="50">
        <v>0</v>
      </c>
      <c r="AU357" s="50">
        <v>0</v>
      </c>
      <c r="AV357" s="81"/>
      <c r="AW357" s="81"/>
      <c r="AX357" s="81"/>
      <c r="AY357" s="81"/>
      <c r="AZ357" s="81"/>
      <c r="BA357" s="81"/>
      <c r="BB357" s="81"/>
      <c r="BC357" s="81"/>
      <c r="BD357" s="81"/>
      <c r="BE357" s="81"/>
      <c r="BF357" s="81"/>
      <c r="BG357" s="81"/>
      <c r="BH357" s="81"/>
      <c r="BI357" s="81"/>
      <c r="BJ357" s="81"/>
    </row>
    <row r="358" spans="1:62" ht="15" hidden="1">
      <c r="A358" s="81" t="s">
        <v>3350</v>
      </c>
      <c r="B358" s="50" t="s">
        <v>1983</v>
      </c>
      <c r="C358" s="82" t="s">
        <v>120</v>
      </c>
      <c r="D358" s="83" t="s">
        <v>55</v>
      </c>
      <c r="E358" s="84"/>
      <c r="F358" s="84">
        <v>39936</v>
      </c>
      <c r="G358" s="50">
        <v>173056</v>
      </c>
      <c r="H358" s="50" t="s">
        <v>1824</v>
      </c>
      <c r="I358" s="50">
        <v>416</v>
      </c>
      <c r="J358" s="50">
        <v>416</v>
      </c>
      <c r="K358" s="50">
        <v>1</v>
      </c>
      <c r="L358" s="50"/>
      <c r="M358" s="50"/>
      <c r="N358" s="50"/>
      <c r="O358" s="50">
        <v>0</v>
      </c>
      <c r="P358" s="50">
        <v>1</v>
      </c>
      <c r="Q358" s="50">
        <v>1195.9659999999999</v>
      </c>
      <c r="R358" s="50">
        <v>51.613700000000001</v>
      </c>
      <c r="S358" s="50">
        <v>0</v>
      </c>
      <c r="T358" s="50">
        <v>1</v>
      </c>
      <c r="U358" s="50">
        <v>0</v>
      </c>
      <c r="V358" s="50">
        <v>0</v>
      </c>
      <c r="W358" s="50">
        <v>0</v>
      </c>
      <c r="X358" s="50">
        <v>0</v>
      </c>
      <c r="Y358" s="50">
        <v>0</v>
      </c>
      <c r="Z358" s="50">
        <v>0</v>
      </c>
      <c r="AA358" s="50">
        <v>0</v>
      </c>
      <c r="AB358" s="50">
        <v>0</v>
      </c>
      <c r="AC358" s="50">
        <v>0</v>
      </c>
      <c r="AD358" s="50">
        <v>0</v>
      </c>
      <c r="AE358" s="50">
        <v>0</v>
      </c>
      <c r="AF358" s="50">
        <v>0</v>
      </c>
      <c r="AG358" s="50">
        <v>0</v>
      </c>
      <c r="AH358" s="50">
        <v>0</v>
      </c>
      <c r="AI358" s="50">
        <v>0</v>
      </c>
      <c r="AJ358" s="50">
        <v>0</v>
      </c>
      <c r="AK358" s="50">
        <v>0</v>
      </c>
      <c r="AL358" s="50">
        <v>0</v>
      </c>
      <c r="AM358" s="50">
        <v>0</v>
      </c>
      <c r="AN358" s="50">
        <v>0</v>
      </c>
      <c r="AO358" s="50">
        <v>0</v>
      </c>
      <c r="AP358" s="50">
        <v>0</v>
      </c>
      <c r="AQ358" s="50">
        <v>0</v>
      </c>
      <c r="AR358" s="50">
        <v>0</v>
      </c>
      <c r="AS358" s="50">
        <v>0</v>
      </c>
      <c r="AT358" s="50">
        <v>0</v>
      </c>
      <c r="AU358" s="50">
        <v>0</v>
      </c>
      <c r="AV358" s="81"/>
      <c r="AW358" s="81"/>
      <c r="AX358" s="81"/>
      <c r="AY358" s="81"/>
      <c r="AZ358" s="81"/>
      <c r="BA358" s="81"/>
      <c r="BB358" s="81"/>
      <c r="BC358" s="81"/>
      <c r="BD358" s="81"/>
      <c r="BE358" s="81"/>
      <c r="BF358" s="81"/>
      <c r="BG358" s="81"/>
      <c r="BH358" s="81"/>
      <c r="BI358" s="81"/>
      <c r="BJ358" s="81"/>
    </row>
    <row r="359" spans="1:62" ht="15" hidden="1">
      <c r="A359" s="81" t="s">
        <v>3351</v>
      </c>
      <c r="B359" s="50" t="s">
        <v>1984</v>
      </c>
      <c r="C359" s="82" t="s">
        <v>121</v>
      </c>
      <c r="D359" s="83" t="s">
        <v>55</v>
      </c>
      <c r="E359" s="84"/>
      <c r="F359" s="84">
        <v>40243</v>
      </c>
      <c r="G359" s="50">
        <v>173056</v>
      </c>
      <c r="H359" s="50" t="s">
        <v>1824</v>
      </c>
      <c r="I359" s="50">
        <v>416</v>
      </c>
      <c r="J359" s="50">
        <v>416</v>
      </c>
      <c r="K359" s="50">
        <v>1</v>
      </c>
      <c r="L359" s="50"/>
      <c r="M359" s="50"/>
      <c r="N359" s="50"/>
      <c r="O359" s="50">
        <v>0</v>
      </c>
      <c r="P359" s="50">
        <v>1</v>
      </c>
      <c r="Q359" s="50">
        <v>1609.1780000000001</v>
      </c>
      <c r="R359" s="50">
        <v>58.144509999999997</v>
      </c>
      <c r="S359" s="50">
        <v>0</v>
      </c>
      <c r="T359" s="50">
        <v>1</v>
      </c>
      <c r="U359" s="50">
        <v>0</v>
      </c>
      <c r="V359" s="50">
        <v>0</v>
      </c>
      <c r="W359" s="50">
        <v>0</v>
      </c>
      <c r="X359" s="50">
        <v>0</v>
      </c>
      <c r="Y359" s="50">
        <v>0</v>
      </c>
      <c r="Z359" s="50">
        <v>0</v>
      </c>
      <c r="AA359" s="50">
        <v>0</v>
      </c>
      <c r="AB359" s="50">
        <v>0</v>
      </c>
      <c r="AC359" s="50">
        <v>0</v>
      </c>
      <c r="AD359" s="50">
        <v>0</v>
      </c>
      <c r="AE359" s="50">
        <v>0</v>
      </c>
      <c r="AF359" s="50">
        <v>0</v>
      </c>
      <c r="AG359" s="50">
        <v>0</v>
      </c>
      <c r="AH359" s="50">
        <v>0</v>
      </c>
      <c r="AI359" s="50">
        <v>0</v>
      </c>
      <c r="AJ359" s="50">
        <v>0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0">
        <v>0</v>
      </c>
      <c r="AQ359" s="50">
        <v>0</v>
      </c>
      <c r="AR359" s="50">
        <v>0</v>
      </c>
      <c r="AS359" s="50">
        <v>0</v>
      </c>
      <c r="AT359" s="50">
        <v>0</v>
      </c>
      <c r="AU359" s="50">
        <v>0</v>
      </c>
      <c r="AV359" s="81"/>
      <c r="AW359" s="81"/>
      <c r="AX359" s="81"/>
      <c r="AY359" s="81"/>
      <c r="AZ359" s="81"/>
      <c r="BA359" s="81"/>
      <c r="BB359" s="81"/>
      <c r="BC359" s="81"/>
      <c r="BD359" s="81"/>
      <c r="BE359" s="81"/>
      <c r="BF359" s="81"/>
      <c r="BG359" s="81"/>
      <c r="BH359" s="81"/>
      <c r="BI359" s="81"/>
      <c r="BJ359" s="81"/>
    </row>
    <row r="360" spans="1:62" ht="15" hidden="1">
      <c r="A360" s="81" t="s">
        <v>3352</v>
      </c>
      <c r="B360" s="50" t="s">
        <v>1985</v>
      </c>
      <c r="C360" s="82" t="s">
        <v>122</v>
      </c>
      <c r="D360" s="83" t="s">
        <v>55</v>
      </c>
      <c r="E360" s="84"/>
      <c r="F360" s="84">
        <v>30774</v>
      </c>
      <c r="G360" s="50">
        <v>173056</v>
      </c>
      <c r="H360" s="50" t="s">
        <v>1824</v>
      </c>
      <c r="I360" s="50">
        <v>416</v>
      </c>
      <c r="J360" s="50">
        <v>416</v>
      </c>
      <c r="K360" s="50">
        <v>1</v>
      </c>
      <c r="L360" s="50"/>
      <c r="M360" s="50"/>
      <c r="N360" s="50"/>
      <c r="O360" s="50">
        <v>0</v>
      </c>
      <c r="P360" s="50">
        <v>1</v>
      </c>
      <c r="Q360" s="50">
        <v>655.08979999999997</v>
      </c>
      <c r="R360" s="50">
        <v>60.305219999999998</v>
      </c>
      <c r="S360" s="50">
        <v>0</v>
      </c>
      <c r="T360" s="50">
        <v>1</v>
      </c>
      <c r="U360" s="50">
        <v>0</v>
      </c>
      <c r="V360" s="50">
        <v>0</v>
      </c>
      <c r="W360" s="50">
        <v>0</v>
      </c>
      <c r="X360" s="50">
        <v>0</v>
      </c>
      <c r="Y360" s="50">
        <v>0</v>
      </c>
      <c r="Z360" s="50">
        <v>0</v>
      </c>
      <c r="AA360" s="50">
        <v>0</v>
      </c>
      <c r="AB360" s="50">
        <v>0</v>
      </c>
      <c r="AC360" s="50">
        <v>0</v>
      </c>
      <c r="AD360" s="50">
        <v>0</v>
      </c>
      <c r="AE360" s="50">
        <v>0</v>
      </c>
      <c r="AF360" s="50">
        <v>0</v>
      </c>
      <c r="AG360" s="50">
        <v>0</v>
      </c>
      <c r="AH360" s="50">
        <v>0</v>
      </c>
      <c r="AI360" s="50">
        <v>0</v>
      </c>
      <c r="AJ360" s="50">
        <v>0</v>
      </c>
      <c r="AK360" s="50">
        <v>0</v>
      </c>
      <c r="AL360" s="50">
        <v>0</v>
      </c>
      <c r="AM360" s="50">
        <v>0</v>
      </c>
      <c r="AN360" s="50">
        <v>0</v>
      </c>
      <c r="AO360" s="50">
        <v>0</v>
      </c>
      <c r="AP360" s="50">
        <v>0</v>
      </c>
      <c r="AQ360" s="50">
        <v>0</v>
      </c>
      <c r="AR360" s="50">
        <v>0</v>
      </c>
      <c r="AS360" s="50">
        <v>0</v>
      </c>
      <c r="AT360" s="50">
        <v>0</v>
      </c>
      <c r="AU360" s="50">
        <v>0</v>
      </c>
      <c r="AV360" s="81"/>
      <c r="AW360" s="81"/>
      <c r="AX360" s="81"/>
      <c r="AY360" s="81"/>
      <c r="AZ360" s="81"/>
      <c r="BA360" s="81"/>
      <c r="BB360" s="81"/>
      <c r="BC360" s="81"/>
      <c r="BD360" s="81"/>
      <c r="BE360" s="81"/>
      <c r="BF360" s="81"/>
      <c r="BG360" s="81"/>
      <c r="BH360" s="81"/>
      <c r="BI360" s="81"/>
      <c r="BJ360" s="81"/>
    </row>
    <row r="361" spans="1:62" ht="15" hidden="1">
      <c r="A361" s="81" t="s">
        <v>3353</v>
      </c>
      <c r="B361" s="50" t="s">
        <v>1986</v>
      </c>
      <c r="C361" s="82" t="s">
        <v>123</v>
      </c>
      <c r="D361" s="83" t="s">
        <v>55</v>
      </c>
      <c r="E361" s="84"/>
      <c r="F361" s="84">
        <v>31514</v>
      </c>
      <c r="G361" s="50">
        <v>173056</v>
      </c>
      <c r="H361" s="50" t="s">
        <v>1824</v>
      </c>
      <c r="I361" s="50">
        <v>416</v>
      </c>
      <c r="J361" s="50">
        <v>416</v>
      </c>
      <c r="K361" s="50">
        <v>1</v>
      </c>
      <c r="L361" s="50"/>
      <c r="M361" s="50"/>
      <c r="N361" s="50"/>
      <c r="O361" s="50">
        <v>0</v>
      </c>
      <c r="P361" s="50">
        <v>1</v>
      </c>
      <c r="Q361" s="50">
        <v>984.9606</v>
      </c>
      <c r="R361" s="50">
        <v>78.002579999999995</v>
      </c>
      <c r="S361" s="50">
        <v>0</v>
      </c>
      <c r="T361" s="50">
        <v>1</v>
      </c>
      <c r="U361" s="50">
        <v>0</v>
      </c>
      <c r="V361" s="50">
        <v>0</v>
      </c>
      <c r="W361" s="50">
        <v>0</v>
      </c>
      <c r="X361" s="50">
        <v>0</v>
      </c>
      <c r="Y361" s="50">
        <v>0</v>
      </c>
      <c r="Z361" s="50">
        <v>0</v>
      </c>
      <c r="AA361" s="50">
        <v>0</v>
      </c>
      <c r="AB361" s="50">
        <v>0</v>
      </c>
      <c r="AC361" s="50">
        <v>0</v>
      </c>
      <c r="AD361" s="50">
        <v>0</v>
      </c>
      <c r="AE361" s="50">
        <v>0</v>
      </c>
      <c r="AF361" s="50">
        <v>0</v>
      </c>
      <c r="AG361" s="50">
        <v>0</v>
      </c>
      <c r="AH361" s="50">
        <v>0</v>
      </c>
      <c r="AI361" s="50">
        <v>0</v>
      </c>
      <c r="AJ361" s="50">
        <v>0</v>
      </c>
      <c r="AK361" s="50">
        <v>0</v>
      </c>
      <c r="AL361" s="50">
        <v>0</v>
      </c>
      <c r="AM361" s="50">
        <v>0</v>
      </c>
      <c r="AN361" s="50">
        <v>0</v>
      </c>
      <c r="AO361" s="50">
        <v>0</v>
      </c>
      <c r="AP361" s="50">
        <v>0</v>
      </c>
      <c r="AQ361" s="50">
        <v>0</v>
      </c>
      <c r="AR361" s="50">
        <v>0</v>
      </c>
      <c r="AS361" s="50">
        <v>0</v>
      </c>
      <c r="AT361" s="50">
        <v>0</v>
      </c>
      <c r="AU361" s="50">
        <v>0</v>
      </c>
      <c r="AV361" s="81"/>
      <c r="AW361" s="81"/>
      <c r="AX361" s="81"/>
      <c r="AY361" s="81"/>
      <c r="AZ361" s="81"/>
      <c r="BA361" s="81"/>
      <c r="BB361" s="81"/>
      <c r="BC361" s="81"/>
      <c r="BD361" s="81"/>
      <c r="BE361" s="81"/>
      <c r="BF361" s="81"/>
      <c r="BG361" s="81"/>
      <c r="BH361" s="81"/>
      <c r="BI361" s="81"/>
      <c r="BJ361" s="81"/>
    </row>
    <row r="362" spans="1:62" ht="15" hidden="1">
      <c r="A362" s="81" t="s">
        <v>3354</v>
      </c>
      <c r="B362" s="50" t="s">
        <v>1987</v>
      </c>
      <c r="C362" s="82" t="s">
        <v>124</v>
      </c>
      <c r="D362" s="83" t="s">
        <v>55</v>
      </c>
      <c r="E362" s="84"/>
      <c r="F362" s="84">
        <v>23352</v>
      </c>
      <c r="G362" s="50">
        <v>173056</v>
      </c>
      <c r="H362" s="50" t="s">
        <v>1824</v>
      </c>
      <c r="I362" s="50">
        <v>416</v>
      </c>
      <c r="J362" s="50">
        <v>416</v>
      </c>
      <c r="K362" s="50">
        <v>1</v>
      </c>
      <c r="L362" s="50"/>
      <c r="M362" s="50"/>
      <c r="N362" s="50"/>
      <c r="O362" s="50">
        <v>0</v>
      </c>
      <c r="P362" s="50">
        <v>1</v>
      </c>
      <c r="Q362" s="50">
        <v>460.41879999999998</v>
      </c>
      <c r="R362" s="50">
        <v>93.884640000000005</v>
      </c>
      <c r="S362" s="50">
        <v>0</v>
      </c>
      <c r="T362" s="50">
        <v>1</v>
      </c>
      <c r="U362" s="50">
        <v>0</v>
      </c>
      <c r="V362" s="50">
        <v>0</v>
      </c>
      <c r="W362" s="50">
        <v>0</v>
      </c>
      <c r="X362" s="50">
        <v>0</v>
      </c>
      <c r="Y362" s="50">
        <v>0</v>
      </c>
      <c r="Z362" s="50">
        <v>0</v>
      </c>
      <c r="AA362" s="50">
        <v>0</v>
      </c>
      <c r="AB362" s="50">
        <v>0</v>
      </c>
      <c r="AC362" s="50">
        <v>0</v>
      </c>
      <c r="AD362" s="50">
        <v>0</v>
      </c>
      <c r="AE362" s="50">
        <v>0</v>
      </c>
      <c r="AF362" s="50">
        <v>0</v>
      </c>
      <c r="AG362" s="50">
        <v>0</v>
      </c>
      <c r="AH362" s="50">
        <v>0</v>
      </c>
      <c r="AI362" s="50">
        <v>0</v>
      </c>
      <c r="AJ362" s="50">
        <v>0</v>
      </c>
      <c r="AK362" s="50">
        <v>0</v>
      </c>
      <c r="AL362" s="50">
        <v>0</v>
      </c>
      <c r="AM362" s="50">
        <v>0</v>
      </c>
      <c r="AN362" s="50">
        <v>0</v>
      </c>
      <c r="AO362" s="50">
        <v>0</v>
      </c>
      <c r="AP362" s="50">
        <v>0</v>
      </c>
      <c r="AQ362" s="50">
        <v>0</v>
      </c>
      <c r="AR362" s="50">
        <v>0</v>
      </c>
      <c r="AS362" s="50">
        <v>0</v>
      </c>
      <c r="AT362" s="50">
        <v>0</v>
      </c>
      <c r="AU362" s="50">
        <v>0</v>
      </c>
      <c r="AV362" s="81"/>
      <c r="AW362" s="81"/>
      <c r="AX362" s="81"/>
      <c r="AY362" s="81"/>
      <c r="AZ362" s="81"/>
      <c r="BA362" s="81"/>
      <c r="BB362" s="81"/>
      <c r="BC362" s="81"/>
      <c r="BD362" s="81"/>
      <c r="BE362" s="81"/>
      <c r="BF362" s="81"/>
      <c r="BG362" s="81"/>
      <c r="BH362" s="81"/>
      <c r="BI362" s="81"/>
      <c r="BJ362" s="81"/>
    </row>
    <row r="363" spans="1:62" ht="15" hidden="1">
      <c r="A363" s="81" t="s">
        <v>3355</v>
      </c>
      <c r="B363" s="50" t="s">
        <v>1990</v>
      </c>
      <c r="C363" s="82" t="s">
        <v>125</v>
      </c>
      <c r="D363" s="83" t="s">
        <v>55</v>
      </c>
      <c r="E363" s="84"/>
      <c r="F363" s="84">
        <v>37348</v>
      </c>
      <c r="G363" s="50">
        <v>173056</v>
      </c>
      <c r="H363" s="50" t="s">
        <v>1824</v>
      </c>
      <c r="I363" s="50">
        <v>416</v>
      </c>
      <c r="J363" s="50">
        <v>416</v>
      </c>
      <c r="K363" s="50">
        <v>1</v>
      </c>
      <c r="L363" s="50"/>
      <c r="M363" s="50"/>
      <c r="N363" s="50"/>
      <c r="O363" s="50">
        <v>0</v>
      </c>
      <c r="P363" s="50">
        <v>1</v>
      </c>
      <c r="Q363" s="50">
        <v>1230.076</v>
      </c>
      <c r="R363" s="50">
        <v>58.014809999999997</v>
      </c>
      <c r="S363" s="50">
        <v>0</v>
      </c>
      <c r="T363" s="50">
        <v>1</v>
      </c>
      <c r="U363" s="50">
        <v>0</v>
      </c>
      <c r="V363" s="50">
        <v>0</v>
      </c>
      <c r="W363" s="50">
        <v>0</v>
      </c>
      <c r="X363" s="50">
        <v>0</v>
      </c>
      <c r="Y363" s="50">
        <v>0</v>
      </c>
      <c r="Z363" s="50">
        <v>0</v>
      </c>
      <c r="AA363" s="50">
        <v>0</v>
      </c>
      <c r="AB363" s="50">
        <v>0</v>
      </c>
      <c r="AC363" s="50">
        <v>0</v>
      </c>
      <c r="AD363" s="50">
        <v>0</v>
      </c>
      <c r="AE363" s="50">
        <v>0</v>
      </c>
      <c r="AF363" s="50">
        <v>0</v>
      </c>
      <c r="AG363" s="50">
        <v>0</v>
      </c>
      <c r="AH363" s="50">
        <v>0</v>
      </c>
      <c r="AI363" s="50">
        <v>0</v>
      </c>
      <c r="AJ363" s="50">
        <v>0</v>
      </c>
      <c r="AK363" s="50">
        <v>0</v>
      </c>
      <c r="AL363" s="50">
        <v>0</v>
      </c>
      <c r="AM363" s="50">
        <v>0</v>
      </c>
      <c r="AN363" s="50">
        <v>0</v>
      </c>
      <c r="AO363" s="50">
        <v>0</v>
      </c>
      <c r="AP363" s="50">
        <v>0</v>
      </c>
      <c r="AQ363" s="50">
        <v>0</v>
      </c>
      <c r="AR363" s="50">
        <v>0</v>
      </c>
      <c r="AS363" s="50">
        <v>0</v>
      </c>
      <c r="AT363" s="50">
        <v>0</v>
      </c>
      <c r="AU363" s="50">
        <v>0</v>
      </c>
      <c r="AV363" s="81"/>
      <c r="AW363" s="81"/>
      <c r="AX363" s="81"/>
      <c r="AY363" s="81"/>
      <c r="AZ363" s="81"/>
      <c r="BA363" s="81"/>
      <c r="BB363" s="81"/>
      <c r="BC363" s="81"/>
      <c r="BD363" s="81"/>
      <c r="BE363" s="81"/>
      <c r="BF363" s="81"/>
      <c r="BG363" s="81"/>
      <c r="BH363" s="81"/>
      <c r="BI363" s="81"/>
      <c r="BJ363" s="81"/>
    </row>
    <row r="364" spans="1:62" ht="15" hidden="1">
      <c r="A364" s="81" t="s">
        <v>3356</v>
      </c>
      <c r="B364" s="50" t="s">
        <v>1991</v>
      </c>
      <c r="C364" s="82" t="s">
        <v>126</v>
      </c>
      <c r="D364" s="83" t="s">
        <v>55</v>
      </c>
      <c r="E364" s="84"/>
      <c r="F364" s="84">
        <v>26275</v>
      </c>
      <c r="G364" s="50">
        <v>173056</v>
      </c>
      <c r="H364" s="50" t="s">
        <v>1824</v>
      </c>
      <c r="I364" s="50">
        <v>416</v>
      </c>
      <c r="J364" s="50">
        <v>416</v>
      </c>
      <c r="K364" s="50">
        <v>1</v>
      </c>
      <c r="L364" s="50"/>
      <c r="M364" s="50"/>
      <c r="N364" s="50"/>
      <c r="O364" s="50">
        <v>0</v>
      </c>
      <c r="P364" s="50">
        <v>1</v>
      </c>
      <c r="Q364" s="50">
        <v>320.39350000000002</v>
      </c>
      <c r="R364" s="50">
        <v>35.289169999999999</v>
      </c>
      <c r="S364" s="50">
        <v>0</v>
      </c>
      <c r="T364" s="50">
        <v>1</v>
      </c>
      <c r="U364" s="50">
        <v>0</v>
      </c>
      <c r="V364" s="50">
        <v>0</v>
      </c>
      <c r="W364" s="50">
        <v>0</v>
      </c>
      <c r="X364" s="50">
        <v>0</v>
      </c>
      <c r="Y364" s="50">
        <v>0</v>
      </c>
      <c r="Z364" s="50">
        <v>0</v>
      </c>
      <c r="AA364" s="50">
        <v>0</v>
      </c>
      <c r="AB364" s="50">
        <v>0</v>
      </c>
      <c r="AC364" s="50">
        <v>0</v>
      </c>
      <c r="AD364" s="50">
        <v>0</v>
      </c>
      <c r="AE364" s="50">
        <v>0</v>
      </c>
      <c r="AF364" s="50">
        <v>0</v>
      </c>
      <c r="AG364" s="50">
        <v>0</v>
      </c>
      <c r="AH364" s="50">
        <v>0</v>
      </c>
      <c r="AI364" s="50">
        <v>0</v>
      </c>
      <c r="AJ364" s="50">
        <v>0</v>
      </c>
      <c r="AK364" s="50">
        <v>0</v>
      </c>
      <c r="AL364" s="50">
        <v>0</v>
      </c>
      <c r="AM364" s="50">
        <v>0</v>
      </c>
      <c r="AN364" s="50">
        <v>0</v>
      </c>
      <c r="AO364" s="50">
        <v>0</v>
      </c>
      <c r="AP364" s="50">
        <v>0</v>
      </c>
      <c r="AQ364" s="50">
        <v>0</v>
      </c>
      <c r="AR364" s="50">
        <v>0</v>
      </c>
      <c r="AS364" s="50">
        <v>0</v>
      </c>
      <c r="AT364" s="50">
        <v>0</v>
      </c>
      <c r="AU364" s="50">
        <v>0</v>
      </c>
      <c r="AV364" s="81"/>
      <c r="AW364" s="81"/>
      <c r="AX364" s="81"/>
      <c r="AY364" s="81"/>
      <c r="AZ364" s="81"/>
      <c r="BA364" s="81"/>
      <c r="BB364" s="81"/>
      <c r="BC364" s="81"/>
      <c r="BD364" s="81"/>
      <c r="BE364" s="81"/>
      <c r="BF364" s="81"/>
      <c r="BG364" s="81"/>
      <c r="BH364" s="81"/>
      <c r="BI364" s="81"/>
      <c r="BJ364" s="81"/>
    </row>
    <row r="365" spans="1:62" ht="15" hidden="1">
      <c r="A365" s="81" t="s">
        <v>3357</v>
      </c>
      <c r="B365" s="50" t="s">
        <v>1992</v>
      </c>
      <c r="C365" s="82" t="s">
        <v>127</v>
      </c>
      <c r="D365" s="83" t="s">
        <v>55</v>
      </c>
      <c r="E365" s="84"/>
      <c r="F365" s="84">
        <v>28757</v>
      </c>
      <c r="G365" s="50">
        <v>173056</v>
      </c>
      <c r="H365" s="50" t="s">
        <v>1824</v>
      </c>
      <c r="I365" s="50">
        <v>416</v>
      </c>
      <c r="J365" s="50">
        <v>416</v>
      </c>
      <c r="K365" s="50">
        <v>1</v>
      </c>
      <c r="L365" s="50"/>
      <c r="M365" s="50"/>
      <c r="N365" s="50"/>
      <c r="O365" s="50">
        <v>0</v>
      </c>
      <c r="P365" s="50">
        <v>1</v>
      </c>
      <c r="Q365" s="50">
        <v>1141.3030000000001</v>
      </c>
      <c r="R365" s="50">
        <v>63.995919999999998</v>
      </c>
      <c r="S365" s="50">
        <v>0</v>
      </c>
      <c r="T365" s="50">
        <v>1</v>
      </c>
      <c r="U365" s="50">
        <v>0</v>
      </c>
      <c r="V365" s="50">
        <v>0</v>
      </c>
      <c r="W365" s="50">
        <v>0</v>
      </c>
      <c r="X365" s="50">
        <v>0</v>
      </c>
      <c r="Y365" s="50">
        <v>0</v>
      </c>
      <c r="Z365" s="50">
        <v>0</v>
      </c>
      <c r="AA365" s="50">
        <v>0</v>
      </c>
      <c r="AB365" s="50">
        <v>0</v>
      </c>
      <c r="AC365" s="50">
        <v>0</v>
      </c>
      <c r="AD365" s="50">
        <v>0</v>
      </c>
      <c r="AE365" s="50">
        <v>0</v>
      </c>
      <c r="AF365" s="50">
        <v>0</v>
      </c>
      <c r="AG365" s="50">
        <v>0</v>
      </c>
      <c r="AH365" s="50">
        <v>0</v>
      </c>
      <c r="AI365" s="50">
        <v>0</v>
      </c>
      <c r="AJ365" s="50">
        <v>0</v>
      </c>
      <c r="AK365" s="50">
        <v>0</v>
      </c>
      <c r="AL365" s="50">
        <v>0</v>
      </c>
      <c r="AM365" s="50">
        <v>0</v>
      </c>
      <c r="AN365" s="50">
        <v>0</v>
      </c>
      <c r="AO365" s="50">
        <v>0</v>
      </c>
      <c r="AP365" s="50">
        <v>0</v>
      </c>
      <c r="AQ365" s="50">
        <v>0</v>
      </c>
      <c r="AR365" s="50">
        <v>0</v>
      </c>
      <c r="AS365" s="50">
        <v>0</v>
      </c>
      <c r="AT365" s="50">
        <v>0</v>
      </c>
      <c r="AU365" s="50">
        <v>0</v>
      </c>
      <c r="AV365" s="81"/>
      <c r="AW365" s="81"/>
      <c r="AX365" s="81"/>
      <c r="AY365" s="81"/>
      <c r="AZ365" s="81"/>
      <c r="BA365" s="81"/>
      <c r="BB365" s="81"/>
      <c r="BC365" s="81"/>
      <c r="BD365" s="81"/>
      <c r="BE365" s="81"/>
      <c r="BF365" s="81"/>
      <c r="BG365" s="81"/>
      <c r="BH365" s="81"/>
      <c r="BI365" s="81"/>
      <c r="BJ365" s="81"/>
    </row>
    <row r="366" spans="1:62" ht="15" hidden="1">
      <c r="A366" s="81" t="s">
        <v>3358</v>
      </c>
      <c r="B366" s="50" t="s">
        <v>1994</v>
      </c>
      <c r="C366" s="82" t="s">
        <v>128</v>
      </c>
      <c r="D366" s="83" t="s">
        <v>55</v>
      </c>
      <c r="E366" s="84"/>
      <c r="F366" s="84">
        <v>36108</v>
      </c>
      <c r="G366" s="50">
        <v>173056</v>
      </c>
      <c r="H366" s="50" t="s">
        <v>1824</v>
      </c>
      <c r="I366" s="50">
        <v>416</v>
      </c>
      <c r="J366" s="50">
        <v>416</v>
      </c>
      <c r="K366" s="50">
        <v>1</v>
      </c>
      <c r="L366" s="50"/>
      <c r="M366" s="50"/>
      <c r="N366" s="50"/>
      <c r="O366" s="50">
        <v>0</v>
      </c>
      <c r="P366" s="50">
        <v>1</v>
      </c>
      <c r="Q366" s="50">
        <v>1096.7139999999999</v>
      </c>
      <c r="R366" s="50">
        <v>62.02281</v>
      </c>
      <c r="S366" s="50">
        <v>0</v>
      </c>
      <c r="T366" s="50">
        <v>1</v>
      </c>
      <c r="U366" s="50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0</v>
      </c>
      <c r="AA366" s="50">
        <v>0</v>
      </c>
      <c r="AB366" s="50">
        <v>0</v>
      </c>
      <c r="AC366" s="50">
        <v>0</v>
      </c>
      <c r="AD366" s="50">
        <v>0</v>
      </c>
      <c r="AE366" s="50">
        <v>0</v>
      </c>
      <c r="AF366" s="50">
        <v>0</v>
      </c>
      <c r="AG366" s="50">
        <v>0</v>
      </c>
      <c r="AH366" s="50">
        <v>0</v>
      </c>
      <c r="AI366" s="50">
        <v>0</v>
      </c>
      <c r="AJ366" s="50">
        <v>0</v>
      </c>
      <c r="AK366" s="50">
        <v>0</v>
      </c>
      <c r="AL366" s="50">
        <v>0</v>
      </c>
      <c r="AM366" s="50">
        <v>0</v>
      </c>
      <c r="AN366" s="50">
        <v>0</v>
      </c>
      <c r="AO366" s="50">
        <v>0</v>
      </c>
      <c r="AP366" s="50">
        <v>0</v>
      </c>
      <c r="AQ366" s="50">
        <v>0</v>
      </c>
      <c r="AR366" s="50">
        <v>0</v>
      </c>
      <c r="AS366" s="50">
        <v>0</v>
      </c>
      <c r="AT366" s="50">
        <v>0</v>
      </c>
      <c r="AU366" s="50">
        <v>0</v>
      </c>
      <c r="AV366" s="81"/>
      <c r="AW366" s="81"/>
      <c r="AX366" s="81"/>
      <c r="AY366" s="81"/>
      <c r="AZ366" s="81"/>
      <c r="BA366" s="81"/>
      <c r="BB366" s="81"/>
      <c r="BC366" s="81"/>
      <c r="BD366" s="81"/>
      <c r="BE366" s="81"/>
      <c r="BF366" s="81"/>
      <c r="BG366" s="81"/>
      <c r="BH366" s="81"/>
      <c r="BI366" s="81"/>
      <c r="BJ366" s="81"/>
    </row>
    <row r="367" spans="1:62" ht="15" hidden="1">
      <c r="A367" s="81" t="s">
        <v>3359</v>
      </c>
      <c r="B367" s="50" t="s">
        <v>1995</v>
      </c>
      <c r="C367" s="82" t="s">
        <v>129</v>
      </c>
      <c r="D367" s="83" t="s">
        <v>55</v>
      </c>
      <c r="E367" s="84"/>
      <c r="F367" s="84">
        <v>39695</v>
      </c>
      <c r="G367" s="50">
        <v>173056</v>
      </c>
      <c r="H367" s="50" t="s">
        <v>1824</v>
      </c>
      <c r="I367" s="50">
        <v>416</v>
      </c>
      <c r="J367" s="50">
        <v>416</v>
      </c>
      <c r="K367" s="50">
        <v>1</v>
      </c>
      <c r="L367" s="50"/>
      <c r="M367" s="50"/>
      <c r="N367" s="50"/>
      <c r="O367" s="50">
        <v>0</v>
      </c>
      <c r="P367" s="50">
        <v>1</v>
      </c>
      <c r="Q367" s="50">
        <v>2116.991</v>
      </c>
      <c r="R367" s="50">
        <v>60.5779</v>
      </c>
      <c r="S367" s="50">
        <v>0</v>
      </c>
      <c r="T367" s="50">
        <v>1</v>
      </c>
      <c r="U367" s="50">
        <v>0</v>
      </c>
      <c r="V367" s="50">
        <v>0</v>
      </c>
      <c r="W367" s="50">
        <v>0</v>
      </c>
      <c r="X367" s="50">
        <v>0</v>
      </c>
      <c r="Y367" s="50">
        <v>0</v>
      </c>
      <c r="Z367" s="50">
        <v>0</v>
      </c>
      <c r="AA367" s="50">
        <v>0</v>
      </c>
      <c r="AB367" s="50">
        <v>0</v>
      </c>
      <c r="AC367" s="50">
        <v>0</v>
      </c>
      <c r="AD367" s="50">
        <v>0</v>
      </c>
      <c r="AE367" s="50">
        <v>0</v>
      </c>
      <c r="AF367" s="50">
        <v>0</v>
      </c>
      <c r="AG367" s="50">
        <v>0</v>
      </c>
      <c r="AH367" s="50">
        <v>0</v>
      </c>
      <c r="AI367" s="50">
        <v>0</v>
      </c>
      <c r="AJ367" s="50">
        <v>0</v>
      </c>
      <c r="AK367" s="50">
        <v>0</v>
      </c>
      <c r="AL367" s="50">
        <v>0</v>
      </c>
      <c r="AM367" s="50">
        <v>0</v>
      </c>
      <c r="AN367" s="50">
        <v>0</v>
      </c>
      <c r="AO367" s="50">
        <v>0</v>
      </c>
      <c r="AP367" s="50">
        <v>0</v>
      </c>
      <c r="AQ367" s="50">
        <v>0</v>
      </c>
      <c r="AR367" s="50">
        <v>0</v>
      </c>
      <c r="AS367" s="50">
        <v>0</v>
      </c>
      <c r="AT367" s="50">
        <v>0</v>
      </c>
      <c r="AU367" s="50">
        <v>0</v>
      </c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1"/>
    </row>
    <row r="368" spans="1:62" ht="15" hidden="1">
      <c r="A368" s="81" t="s">
        <v>3360</v>
      </c>
      <c r="B368" s="50" t="s">
        <v>1997</v>
      </c>
      <c r="C368" s="82" t="s">
        <v>130</v>
      </c>
      <c r="D368" s="83" t="s">
        <v>55</v>
      </c>
      <c r="E368" s="84"/>
      <c r="F368" s="84">
        <v>32216</v>
      </c>
      <c r="G368" s="50">
        <v>173056</v>
      </c>
      <c r="H368" s="50" t="s">
        <v>1824</v>
      </c>
      <c r="I368" s="50">
        <v>416</v>
      </c>
      <c r="J368" s="50">
        <v>416</v>
      </c>
      <c r="K368" s="50">
        <v>1</v>
      </c>
      <c r="L368" s="50"/>
      <c r="M368" s="50"/>
      <c r="N368" s="50"/>
      <c r="O368" s="50">
        <v>0</v>
      </c>
      <c r="P368" s="50">
        <v>1</v>
      </c>
      <c r="Q368" s="50">
        <v>1309.873</v>
      </c>
      <c r="R368" s="50">
        <v>63.655189999999997</v>
      </c>
      <c r="S368" s="50">
        <v>0</v>
      </c>
      <c r="T368" s="50">
        <v>1</v>
      </c>
      <c r="U368" s="50">
        <v>0</v>
      </c>
      <c r="V368" s="50">
        <v>0</v>
      </c>
      <c r="W368" s="50">
        <v>0</v>
      </c>
      <c r="X368" s="50">
        <v>0</v>
      </c>
      <c r="Y368" s="50">
        <v>0</v>
      </c>
      <c r="Z368" s="50">
        <v>0</v>
      </c>
      <c r="AA368" s="50">
        <v>0</v>
      </c>
      <c r="AB368" s="50">
        <v>0</v>
      </c>
      <c r="AC368" s="50">
        <v>0</v>
      </c>
      <c r="AD368" s="50">
        <v>0</v>
      </c>
      <c r="AE368" s="50">
        <v>0</v>
      </c>
      <c r="AF368" s="50">
        <v>0</v>
      </c>
      <c r="AG368" s="50">
        <v>0</v>
      </c>
      <c r="AH368" s="50">
        <v>0</v>
      </c>
      <c r="AI368" s="50">
        <v>0</v>
      </c>
      <c r="AJ368" s="50">
        <v>0</v>
      </c>
      <c r="AK368" s="50">
        <v>0</v>
      </c>
      <c r="AL368" s="50">
        <v>0</v>
      </c>
      <c r="AM368" s="50">
        <v>0</v>
      </c>
      <c r="AN368" s="50">
        <v>0</v>
      </c>
      <c r="AO368" s="50">
        <v>0</v>
      </c>
      <c r="AP368" s="50">
        <v>0</v>
      </c>
      <c r="AQ368" s="50">
        <v>0</v>
      </c>
      <c r="AR368" s="50">
        <v>0</v>
      </c>
      <c r="AS368" s="50">
        <v>0</v>
      </c>
      <c r="AT368" s="50">
        <v>0</v>
      </c>
      <c r="AU368" s="50">
        <v>0</v>
      </c>
      <c r="AV368" s="81"/>
      <c r="AW368" s="81"/>
      <c r="AX368" s="81"/>
      <c r="AY368" s="81"/>
      <c r="AZ368" s="81"/>
      <c r="BA368" s="81"/>
      <c r="BB368" s="81"/>
      <c r="BC368" s="81"/>
      <c r="BD368" s="81"/>
      <c r="BE368" s="81"/>
      <c r="BF368" s="81"/>
      <c r="BG368" s="81"/>
      <c r="BH368" s="81"/>
      <c r="BI368" s="81"/>
      <c r="BJ368" s="81"/>
    </row>
    <row r="369" spans="1:62" ht="15" hidden="1">
      <c r="A369" s="81" t="s">
        <v>3361</v>
      </c>
      <c r="B369" s="50" t="s">
        <v>1998</v>
      </c>
      <c r="C369" s="82" t="s">
        <v>131</v>
      </c>
      <c r="D369" s="83" t="s">
        <v>55</v>
      </c>
      <c r="E369" s="84"/>
      <c r="F369" s="84">
        <v>37631</v>
      </c>
      <c r="G369" s="50">
        <v>173056</v>
      </c>
      <c r="H369" s="50" t="s">
        <v>1824</v>
      </c>
      <c r="I369" s="50">
        <v>416</v>
      </c>
      <c r="J369" s="50">
        <v>416</v>
      </c>
      <c r="K369" s="50">
        <v>1</v>
      </c>
      <c r="L369" s="50"/>
      <c r="M369" s="50"/>
      <c r="N369" s="50"/>
      <c r="O369" s="50">
        <v>0</v>
      </c>
      <c r="P369" s="50">
        <v>1</v>
      </c>
      <c r="Q369" s="50">
        <v>1624.3320000000001</v>
      </c>
      <c r="R369" s="50">
        <v>58.913699999999999</v>
      </c>
      <c r="S369" s="50">
        <v>0</v>
      </c>
      <c r="T369" s="50">
        <v>1</v>
      </c>
      <c r="U369" s="50">
        <v>0</v>
      </c>
      <c r="V369" s="50">
        <v>0</v>
      </c>
      <c r="W369" s="50">
        <v>0</v>
      </c>
      <c r="X369" s="50">
        <v>0</v>
      </c>
      <c r="Y369" s="50">
        <v>0</v>
      </c>
      <c r="Z369" s="50">
        <v>0</v>
      </c>
      <c r="AA369" s="50">
        <v>0</v>
      </c>
      <c r="AB369" s="50">
        <v>0</v>
      </c>
      <c r="AC369" s="50">
        <v>0</v>
      </c>
      <c r="AD369" s="50">
        <v>0</v>
      </c>
      <c r="AE369" s="50">
        <v>0</v>
      </c>
      <c r="AF369" s="50">
        <v>0</v>
      </c>
      <c r="AG369" s="50">
        <v>0</v>
      </c>
      <c r="AH369" s="50">
        <v>0</v>
      </c>
      <c r="AI369" s="50">
        <v>0</v>
      </c>
      <c r="AJ369" s="50">
        <v>0</v>
      </c>
      <c r="AK369" s="50">
        <v>0</v>
      </c>
      <c r="AL369" s="50">
        <v>0</v>
      </c>
      <c r="AM369" s="50">
        <v>0</v>
      </c>
      <c r="AN369" s="50">
        <v>0</v>
      </c>
      <c r="AO369" s="50">
        <v>0</v>
      </c>
      <c r="AP369" s="50">
        <v>0</v>
      </c>
      <c r="AQ369" s="50">
        <v>0</v>
      </c>
      <c r="AR369" s="50">
        <v>0</v>
      </c>
      <c r="AS369" s="50">
        <v>0</v>
      </c>
      <c r="AT369" s="50">
        <v>0</v>
      </c>
      <c r="AU369" s="50">
        <v>0</v>
      </c>
      <c r="AV369" s="81"/>
      <c r="AW369" s="81"/>
      <c r="AX369" s="81"/>
      <c r="AY369" s="81"/>
      <c r="AZ369" s="81"/>
      <c r="BA369" s="81"/>
      <c r="BB369" s="81"/>
      <c r="BC369" s="81"/>
      <c r="BD369" s="81"/>
      <c r="BE369" s="81"/>
      <c r="BF369" s="81"/>
      <c r="BG369" s="81"/>
      <c r="BH369" s="81"/>
      <c r="BI369" s="81"/>
      <c r="BJ369" s="81"/>
    </row>
    <row r="370" spans="1:62" ht="15" hidden="1">
      <c r="A370" s="81" t="s">
        <v>3362</v>
      </c>
      <c r="B370" s="50" t="s">
        <v>1999</v>
      </c>
      <c r="C370" s="82" t="s">
        <v>132</v>
      </c>
      <c r="D370" s="83" t="s">
        <v>55</v>
      </c>
      <c r="E370" s="84"/>
      <c r="F370" s="84">
        <v>37092</v>
      </c>
      <c r="G370" s="50">
        <v>173056</v>
      </c>
      <c r="H370" s="50" t="s">
        <v>1824</v>
      </c>
      <c r="I370" s="50">
        <v>416</v>
      </c>
      <c r="J370" s="50">
        <v>416</v>
      </c>
      <c r="K370" s="50">
        <v>1</v>
      </c>
      <c r="L370" s="50"/>
      <c r="M370" s="50"/>
      <c r="N370" s="50"/>
      <c r="O370" s="50">
        <v>0</v>
      </c>
      <c r="P370" s="50">
        <v>1</v>
      </c>
      <c r="Q370" s="50">
        <v>1013.865</v>
      </c>
      <c r="R370" s="50">
        <v>36.658639999999998</v>
      </c>
      <c r="S370" s="50">
        <v>0</v>
      </c>
      <c r="T370" s="50">
        <v>1</v>
      </c>
      <c r="U370" s="50">
        <v>0</v>
      </c>
      <c r="V370" s="50">
        <v>0</v>
      </c>
      <c r="W370" s="50">
        <v>0</v>
      </c>
      <c r="X370" s="50">
        <v>0</v>
      </c>
      <c r="Y370" s="50">
        <v>0</v>
      </c>
      <c r="Z370" s="50">
        <v>0</v>
      </c>
      <c r="AA370" s="50">
        <v>0</v>
      </c>
      <c r="AB370" s="50">
        <v>0</v>
      </c>
      <c r="AC370" s="50">
        <v>0</v>
      </c>
      <c r="AD370" s="50">
        <v>0</v>
      </c>
      <c r="AE370" s="50">
        <v>0</v>
      </c>
      <c r="AF370" s="50">
        <v>0</v>
      </c>
      <c r="AG370" s="50">
        <v>0</v>
      </c>
      <c r="AH370" s="50">
        <v>0</v>
      </c>
      <c r="AI370" s="50">
        <v>0</v>
      </c>
      <c r="AJ370" s="50">
        <v>0</v>
      </c>
      <c r="AK370" s="50">
        <v>0</v>
      </c>
      <c r="AL370" s="50">
        <v>0</v>
      </c>
      <c r="AM370" s="50">
        <v>0</v>
      </c>
      <c r="AN370" s="50">
        <v>0</v>
      </c>
      <c r="AO370" s="50">
        <v>0</v>
      </c>
      <c r="AP370" s="50">
        <v>0</v>
      </c>
      <c r="AQ370" s="50">
        <v>0</v>
      </c>
      <c r="AR370" s="50">
        <v>0</v>
      </c>
      <c r="AS370" s="50">
        <v>0</v>
      </c>
      <c r="AT370" s="50">
        <v>0</v>
      </c>
      <c r="AU370" s="50">
        <v>0</v>
      </c>
      <c r="AV370" s="81"/>
      <c r="AW370" s="81"/>
      <c r="AX370" s="81"/>
      <c r="AY370" s="81"/>
      <c r="AZ370" s="81"/>
      <c r="BA370" s="81"/>
      <c r="BB370" s="81"/>
      <c r="BC370" s="81"/>
      <c r="BD370" s="81"/>
      <c r="BE370" s="81"/>
      <c r="BF370" s="81"/>
      <c r="BG370" s="81"/>
      <c r="BH370" s="81"/>
      <c r="BI370" s="81"/>
      <c r="BJ370" s="81"/>
    </row>
    <row r="371" spans="1:62" ht="15" hidden="1">
      <c r="A371" s="81" t="s">
        <v>3363</v>
      </c>
      <c r="B371" s="50" t="s">
        <v>2000</v>
      </c>
      <c r="C371" s="82" t="s">
        <v>133</v>
      </c>
      <c r="D371" s="83" t="s">
        <v>55</v>
      </c>
      <c r="E371" s="84"/>
      <c r="F371" s="84">
        <v>33914</v>
      </c>
      <c r="G371" s="50">
        <v>173056</v>
      </c>
      <c r="H371" s="50" t="s">
        <v>1824</v>
      </c>
      <c r="I371" s="50">
        <v>416</v>
      </c>
      <c r="J371" s="50">
        <v>416</v>
      </c>
      <c r="K371" s="50">
        <v>1</v>
      </c>
      <c r="L371" s="50"/>
      <c r="M371" s="50"/>
      <c r="N371" s="50"/>
      <c r="O371" s="50">
        <v>0</v>
      </c>
      <c r="P371" s="50">
        <v>1</v>
      </c>
      <c r="Q371" s="50">
        <v>822.30129999999997</v>
      </c>
      <c r="R371" s="50">
        <v>52.820929999999997</v>
      </c>
      <c r="S371" s="50">
        <v>0</v>
      </c>
      <c r="T371" s="50">
        <v>1</v>
      </c>
      <c r="U371" s="50">
        <v>0</v>
      </c>
      <c r="V371" s="50">
        <v>0</v>
      </c>
      <c r="W371" s="50">
        <v>0</v>
      </c>
      <c r="X371" s="50">
        <v>0</v>
      </c>
      <c r="Y371" s="50">
        <v>0</v>
      </c>
      <c r="Z371" s="50">
        <v>0</v>
      </c>
      <c r="AA371" s="50">
        <v>0</v>
      </c>
      <c r="AB371" s="50">
        <v>0</v>
      </c>
      <c r="AC371" s="50">
        <v>0</v>
      </c>
      <c r="AD371" s="50">
        <v>0</v>
      </c>
      <c r="AE371" s="50">
        <v>0</v>
      </c>
      <c r="AF371" s="50">
        <v>0</v>
      </c>
      <c r="AG371" s="50">
        <v>0</v>
      </c>
      <c r="AH371" s="50">
        <v>0</v>
      </c>
      <c r="AI371" s="50">
        <v>0</v>
      </c>
      <c r="AJ371" s="50">
        <v>0</v>
      </c>
      <c r="AK371" s="50">
        <v>0</v>
      </c>
      <c r="AL371" s="50">
        <v>0</v>
      </c>
      <c r="AM371" s="50">
        <v>0</v>
      </c>
      <c r="AN371" s="50">
        <v>0</v>
      </c>
      <c r="AO371" s="50">
        <v>0</v>
      </c>
      <c r="AP371" s="50">
        <v>0</v>
      </c>
      <c r="AQ371" s="50">
        <v>0</v>
      </c>
      <c r="AR371" s="50">
        <v>0</v>
      </c>
      <c r="AS371" s="50">
        <v>0</v>
      </c>
      <c r="AT371" s="50">
        <v>0</v>
      </c>
      <c r="AU371" s="50">
        <v>0</v>
      </c>
      <c r="AV371" s="81"/>
      <c r="AW371" s="81"/>
      <c r="AX371" s="81"/>
      <c r="AY371" s="81"/>
      <c r="AZ371" s="81"/>
      <c r="BA371" s="81"/>
      <c r="BB371" s="81"/>
      <c r="BC371" s="81"/>
      <c r="BD371" s="81"/>
      <c r="BE371" s="81"/>
      <c r="BF371" s="81"/>
      <c r="BG371" s="81"/>
      <c r="BH371" s="81"/>
      <c r="BI371" s="81"/>
      <c r="BJ371" s="81"/>
    </row>
    <row r="372" spans="1:62" ht="15" hidden="1">
      <c r="A372" s="81" t="s">
        <v>3364</v>
      </c>
      <c r="B372" s="50" t="s">
        <v>2001</v>
      </c>
      <c r="C372" s="82" t="s">
        <v>134</v>
      </c>
      <c r="D372" s="83" t="s">
        <v>55</v>
      </c>
      <c r="E372" s="84"/>
      <c r="F372" s="84">
        <v>256582</v>
      </c>
      <c r="G372" s="50">
        <v>816128</v>
      </c>
      <c r="H372" s="50" t="s">
        <v>1824</v>
      </c>
      <c r="I372" s="50">
        <v>797</v>
      </c>
      <c r="J372" s="50">
        <v>1024</v>
      </c>
      <c r="K372" s="50">
        <v>2</v>
      </c>
      <c r="L372" s="50"/>
      <c r="M372" s="50"/>
      <c r="N372" s="50"/>
      <c r="O372" s="50">
        <v>1</v>
      </c>
      <c r="P372" s="50">
        <v>0.77832031300000004</v>
      </c>
      <c r="Q372" s="50">
        <v>5690.6549999999997</v>
      </c>
      <c r="R372" s="50">
        <v>61.694569999999999</v>
      </c>
      <c r="S372" s="50">
        <v>0</v>
      </c>
      <c r="T372" s="50">
        <v>1</v>
      </c>
      <c r="U372" s="50">
        <v>0</v>
      </c>
      <c r="V372" s="50">
        <v>0</v>
      </c>
      <c r="W372" s="50">
        <v>0</v>
      </c>
      <c r="X372" s="50">
        <v>0</v>
      </c>
      <c r="Y372" s="50">
        <v>0</v>
      </c>
      <c r="Z372" s="50">
        <v>0</v>
      </c>
      <c r="AA372" s="50">
        <v>0</v>
      </c>
      <c r="AB372" s="50">
        <v>0</v>
      </c>
      <c r="AC372" s="50">
        <v>0</v>
      </c>
      <c r="AD372" s="50">
        <v>0</v>
      </c>
      <c r="AE372" s="50">
        <v>0</v>
      </c>
      <c r="AF372" s="50">
        <v>0</v>
      </c>
      <c r="AG372" s="50">
        <v>0</v>
      </c>
      <c r="AH372" s="50">
        <v>0</v>
      </c>
      <c r="AI372" s="50">
        <v>0</v>
      </c>
      <c r="AJ372" s="50">
        <v>0</v>
      </c>
      <c r="AK372" s="50">
        <v>0</v>
      </c>
      <c r="AL372" s="50">
        <v>0</v>
      </c>
      <c r="AM372" s="50">
        <v>0</v>
      </c>
      <c r="AN372" s="50">
        <v>0</v>
      </c>
      <c r="AO372" s="50">
        <v>0</v>
      </c>
      <c r="AP372" s="50">
        <v>0</v>
      </c>
      <c r="AQ372" s="50">
        <v>0</v>
      </c>
      <c r="AR372" s="50">
        <v>0</v>
      </c>
      <c r="AS372" s="50">
        <v>0</v>
      </c>
      <c r="AT372" s="50">
        <v>0</v>
      </c>
      <c r="AU372" s="50">
        <v>0</v>
      </c>
      <c r="AV372" s="81"/>
      <c r="AW372" s="81"/>
      <c r="AX372" s="81"/>
      <c r="AY372" s="81"/>
      <c r="AZ372" s="81"/>
      <c r="BA372" s="81"/>
      <c r="BB372" s="81"/>
      <c r="BC372" s="81"/>
      <c r="BD372" s="81"/>
      <c r="BE372" s="81"/>
      <c r="BF372" s="81"/>
      <c r="BG372" s="81"/>
      <c r="BH372" s="81"/>
      <c r="BI372" s="81"/>
      <c r="BJ372" s="81"/>
    </row>
    <row r="373" spans="1:62" ht="15" hidden="1">
      <c r="A373" s="81" t="s">
        <v>3365</v>
      </c>
      <c r="B373" s="50" t="s">
        <v>2002</v>
      </c>
      <c r="C373" s="82" t="s">
        <v>135</v>
      </c>
      <c r="D373" s="83" t="s">
        <v>55</v>
      </c>
      <c r="E373" s="84"/>
      <c r="F373" s="84">
        <v>113605</v>
      </c>
      <c r="G373" s="50">
        <v>151552</v>
      </c>
      <c r="H373" s="50" t="s">
        <v>1824</v>
      </c>
      <c r="I373" s="50">
        <v>296</v>
      </c>
      <c r="J373" s="50">
        <v>512</v>
      </c>
      <c r="K373" s="50">
        <v>2</v>
      </c>
      <c r="L373" s="50"/>
      <c r="M373" s="50"/>
      <c r="N373" s="50"/>
      <c r="O373" s="50">
        <v>1</v>
      </c>
      <c r="P373" s="50">
        <v>0.578125</v>
      </c>
      <c r="Q373" s="50">
        <v>9459.9950000000008</v>
      </c>
      <c r="R373" s="50">
        <v>59.779380000000003</v>
      </c>
      <c r="S373" s="50">
        <v>0</v>
      </c>
      <c r="T373" s="50">
        <v>1</v>
      </c>
      <c r="U373" s="50">
        <v>0</v>
      </c>
      <c r="V373" s="50">
        <v>0</v>
      </c>
      <c r="W373" s="50">
        <v>0</v>
      </c>
      <c r="X373" s="50">
        <v>0</v>
      </c>
      <c r="Y373" s="50">
        <v>0</v>
      </c>
      <c r="Z373" s="50">
        <v>0</v>
      </c>
      <c r="AA373" s="50">
        <v>0</v>
      </c>
      <c r="AB373" s="50">
        <v>0</v>
      </c>
      <c r="AC373" s="50">
        <v>0</v>
      </c>
      <c r="AD373" s="50">
        <v>0</v>
      </c>
      <c r="AE373" s="50">
        <v>0</v>
      </c>
      <c r="AF373" s="50">
        <v>0</v>
      </c>
      <c r="AG373" s="50">
        <v>0</v>
      </c>
      <c r="AH373" s="50">
        <v>0</v>
      </c>
      <c r="AI373" s="50">
        <v>0</v>
      </c>
      <c r="AJ373" s="50">
        <v>0</v>
      </c>
      <c r="AK373" s="50">
        <v>0</v>
      </c>
      <c r="AL373" s="50">
        <v>0</v>
      </c>
      <c r="AM373" s="50">
        <v>0</v>
      </c>
      <c r="AN373" s="50">
        <v>0</v>
      </c>
      <c r="AO373" s="50">
        <v>0</v>
      </c>
      <c r="AP373" s="50">
        <v>0</v>
      </c>
      <c r="AQ373" s="50">
        <v>0</v>
      </c>
      <c r="AR373" s="50">
        <v>0</v>
      </c>
      <c r="AS373" s="50">
        <v>0</v>
      </c>
      <c r="AT373" s="50">
        <v>0</v>
      </c>
      <c r="AU373" s="50">
        <v>0</v>
      </c>
      <c r="AV373" s="81"/>
      <c r="AW373" s="81"/>
      <c r="AX373" s="81"/>
      <c r="AY373" s="81"/>
      <c r="AZ373" s="81"/>
      <c r="BA373" s="81"/>
      <c r="BB373" s="81"/>
      <c r="BC373" s="81"/>
      <c r="BD373" s="81"/>
      <c r="BE373" s="81"/>
      <c r="BF373" s="81"/>
      <c r="BG373" s="81"/>
      <c r="BH373" s="81"/>
      <c r="BI373" s="81"/>
      <c r="BJ373" s="81"/>
    </row>
    <row r="374" spans="1:62" ht="15" hidden="1">
      <c r="A374" s="81" t="s">
        <v>3366</v>
      </c>
      <c r="B374" s="50" t="s">
        <v>2003</v>
      </c>
      <c r="C374" s="82" t="s">
        <v>136</v>
      </c>
      <c r="D374" s="83" t="s">
        <v>55</v>
      </c>
      <c r="E374" s="84"/>
      <c r="F374" s="84">
        <v>100921</v>
      </c>
      <c r="G374" s="50">
        <v>480000</v>
      </c>
      <c r="H374" s="50" t="s">
        <v>1824</v>
      </c>
      <c r="I374" s="50">
        <v>600</v>
      </c>
      <c r="J374" s="50">
        <v>800</v>
      </c>
      <c r="K374" s="50">
        <v>2</v>
      </c>
      <c r="L374" s="50"/>
      <c r="M374" s="50"/>
      <c r="N374" s="50"/>
      <c r="O374" s="50">
        <v>1</v>
      </c>
      <c r="P374" s="50">
        <v>0.75</v>
      </c>
      <c r="Q374" s="50">
        <v>2286.8380000000002</v>
      </c>
      <c r="R374" s="50">
        <v>76.485619999999997</v>
      </c>
      <c r="S374" s="50">
        <v>0</v>
      </c>
      <c r="T374" s="50">
        <v>1</v>
      </c>
      <c r="U374" s="50">
        <v>0</v>
      </c>
      <c r="V374" s="50">
        <v>0</v>
      </c>
      <c r="W374" s="50">
        <v>0</v>
      </c>
      <c r="X374" s="50">
        <v>0</v>
      </c>
      <c r="Y374" s="50">
        <v>0</v>
      </c>
      <c r="Z374" s="50">
        <v>0</v>
      </c>
      <c r="AA374" s="50">
        <v>0</v>
      </c>
      <c r="AB374" s="50">
        <v>0</v>
      </c>
      <c r="AC374" s="50">
        <v>0</v>
      </c>
      <c r="AD374" s="50">
        <v>0</v>
      </c>
      <c r="AE374" s="50">
        <v>0</v>
      </c>
      <c r="AF374" s="50">
        <v>0</v>
      </c>
      <c r="AG374" s="50">
        <v>0</v>
      </c>
      <c r="AH374" s="50">
        <v>0</v>
      </c>
      <c r="AI374" s="50">
        <v>0</v>
      </c>
      <c r="AJ374" s="50">
        <v>0</v>
      </c>
      <c r="AK374" s="50">
        <v>0</v>
      </c>
      <c r="AL374" s="50">
        <v>0</v>
      </c>
      <c r="AM374" s="50">
        <v>0</v>
      </c>
      <c r="AN374" s="50">
        <v>0</v>
      </c>
      <c r="AO374" s="50">
        <v>0</v>
      </c>
      <c r="AP374" s="50">
        <v>0</v>
      </c>
      <c r="AQ374" s="50">
        <v>0</v>
      </c>
      <c r="AR374" s="50">
        <v>0</v>
      </c>
      <c r="AS374" s="50">
        <v>0</v>
      </c>
      <c r="AT374" s="50">
        <v>0</v>
      </c>
      <c r="AU374" s="50">
        <v>0</v>
      </c>
      <c r="AV374" s="81"/>
      <c r="AW374" s="81"/>
      <c r="AX374" s="81"/>
      <c r="AY374" s="81"/>
      <c r="AZ374" s="81"/>
      <c r="BA374" s="81"/>
      <c r="BB374" s="81"/>
      <c r="BC374" s="81"/>
      <c r="BD374" s="81"/>
      <c r="BE374" s="81"/>
      <c r="BF374" s="81"/>
      <c r="BG374" s="81"/>
      <c r="BH374" s="81"/>
      <c r="BI374" s="81"/>
      <c r="BJ374" s="81"/>
    </row>
    <row r="375" spans="1:62" ht="15" hidden="1">
      <c r="A375" s="81" t="s">
        <v>3367</v>
      </c>
      <c r="B375" s="50" t="s">
        <v>2004</v>
      </c>
      <c r="C375" s="82" t="s">
        <v>137</v>
      </c>
      <c r="D375" s="83" t="s">
        <v>55</v>
      </c>
      <c r="E375" s="84"/>
      <c r="F375" s="84">
        <v>123951</v>
      </c>
      <c r="G375" s="50">
        <v>480000</v>
      </c>
      <c r="H375" s="50" t="s">
        <v>1824</v>
      </c>
      <c r="I375" s="50">
        <v>600</v>
      </c>
      <c r="J375" s="50">
        <v>800</v>
      </c>
      <c r="K375" s="50">
        <v>2</v>
      </c>
      <c r="L375" s="50"/>
      <c r="M375" s="50"/>
      <c r="N375" s="50"/>
      <c r="O375" s="50">
        <v>1</v>
      </c>
      <c r="P375" s="50">
        <v>0.75</v>
      </c>
      <c r="Q375" s="50">
        <v>4799.6710000000003</v>
      </c>
      <c r="R375" s="50">
        <v>79.782269999999997</v>
      </c>
      <c r="S375" s="50">
        <v>0</v>
      </c>
      <c r="T375" s="50">
        <v>1</v>
      </c>
      <c r="U375" s="50">
        <v>0</v>
      </c>
      <c r="V375" s="50">
        <v>0</v>
      </c>
      <c r="W375" s="50">
        <v>0</v>
      </c>
      <c r="X375" s="50">
        <v>0</v>
      </c>
      <c r="Y375" s="50">
        <v>0</v>
      </c>
      <c r="Z375" s="50">
        <v>0</v>
      </c>
      <c r="AA375" s="50">
        <v>0</v>
      </c>
      <c r="AB375" s="50">
        <v>0</v>
      </c>
      <c r="AC375" s="50">
        <v>0</v>
      </c>
      <c r="AD375" s="50">
        <v>0</v>
      </c>
      <c r="AE375" s="50">
        <v>0</v>
      </c>
      <c r="AF375" s="50">
        <v>0</v>
      </c>
      <c r="AG375" s="50">
        <v>0</v>
      </c>
      <c r="AH375" s="50">
        <v>0</v>
      </c>
      <c r="AI375" s="50">
        <v>0</v>
      </c>
      <c r="AJ375" s="50">
        <v>0</v>
      </c>
      <c r="AK375" s="50">
        <v>0</v>
      </c>
      <c r="AL375" s="50">
        <v>0</v>
      </c>
      <c r="AM375" s="50">
        <v>0</v>
      </c>
      <c r="AN375" s="50">
        <v>0</v>
      </c>
      <c r="AO375" s="50">
        <v>0</v>
      </c>
      <c r="AP375" s="50">
        <v>0</v>
      </c>
      <c r="AQ375" s="50">
        <v>0</v>
      </c>
      <c r="AR375" s="50">
        <v>0</v>
      </c>
      <c r="AS375" s="50">
        <v>0</v>
      </c>
      <c r="AT375" s="50">
        <v>0</v>
      </c>
      <c r="AU375" s="50">
        <v>0</v>
      </c>
      <c r="AV375" s="81"/>
      <c r="AW375" s="81"/>
      <c r="AX375" s="81"/>
      <c r="AY375" s="81"/>
      <c r="AZ375" s="81"/>
      <c r="BA375" s="81"/>
      <c r="BB375" s="81"/>
      <c r="BC375" s="81"/>
      <c r="BD375" s="81"/>
      <c r="BE375" s="81"/>
      <c r="BF375" s="81"/>
      <c r="BG375" s="81"/>
      <c r="BH375" s="81"/>
      <c r="BI375" s="81"/>
      <c r="BJ375" s="81"/>
    </row>
    <row r="376" spans="1:62" ht="15" hidden="1">
      <c r="A376" s="81" t="s">
        <v>3368</v>
      </c>
      <c r="B376" s="50" t="s">
        <v>2006</v>
      </c>
      <c r="C376" s="82" t="s">
        <v>138</v>
      </c>
      <c r="D376" s="83" t="s">
        <v>55</v>
      </c>
      <c r="E376" s="84"/>
      <c r="F376" s="84">
        <v>53377</v>
      </c>
      <c r="G376" s="50">
        <v>273280</v>
      </c>
      <c r="H376" s="50" t="s">
        <v>1824</v>
      </c>
      <c r="I376" s="50">
        <v>427</v>
      </c>
      <c r="J376" s="50">
        <v>640</v>
      </c>
      <c r="K376" s="50">
        <v>2</v>
      </c>
      <c r="L376" s="50"/>
      <c r="M376" s="50"/>
      <c r="N376" s="50"/>
      <c r="O376" s="50">
        <v>0</v>
      </c>
      <c r="P376" s="50">
        <v>0.66718750000000004</v>
      </c>
      <c r="Q376" s="50">
        <v>1957.412</v>
      </c>
      <c r="R376" s="50">
        <v>59.28492</v>
      </c>
      <c r="S376" s="50">
        <v>0</v>
      </c>
      <c r="T376" s="50">
        <v>1</v>
      </c>
      <c r="U376" s="50">
        <v>0</v>
      </c>
      <c r="V376" s="50">
        <v>0</v>
      </c>
      <c r="W376" s="50">
        <v>0</v>
      </c>
      <c r="X376" s="50">
        <v>0</v>
      </c>
      <c r="Y376" s="50">
        <v>0</v>
      </c>
      <c r="Z376" s="50">
        <v>0</v>
      </c>
      <c r="AA376" s="50">
        <v>0</v>
      </c>
      <c r="AB376" s="50">
        <v>0</v>
      </c>
      <c r="AC376" s="50">
        <v>0</v>
      </c>
      <c r="AD376" s="50">
        <v>0</v>
      </c>
      <c r="AE376" s="50">
        <v>0</v>
      </c>
      <c r="AF376" s="50">
        <v>0</v>
      </c>
      <c r="AG376" s="50">
        <v>0</v>
      </c>
      <c r="AH376" s="50">
        <v>0</v>
      </c>
      <c r="AI376" s="50">
        <v>0</v>
      </c>
      <c r="AJ376" s="50">
        <v>0</v>
      </c>
      <c r="AK376" s="50">
        <v>0</v>
      </c>
      <c r="AL376" s="50">
        <v>0</v>
      </c>
      <c r="AM376" s="50">
        <v>0</v>
      </c>
      <c r="AN376" s="50">
        <v>0</v>
      </c>
      <c r="AO376" s="50">
        <v>0</v>
      </c>
      <c r="AP376" s="50">
        <v>0</v>
      </c>
      <c r="AQ376" s="50">
        <v>0</v>
      </c>
      <c r="AR376" s="50">
        <v>0</v>
      </c>
      <c r="AS376" s="50">
        <v>0</v>
      </c>
      <c r="AT376" s="50">
        <v>0</v>
      </c>
      <c r="AU376" s="50">
        <v>0</v>
      </c>
      <c r="AV376" s="81"/>
      <c r="AW376" s="81"/>
      <c r="AX376" s="81"/>
      <c r="AY376" s="81"/>
      <c r="AZ376" s="81"/>
      <c r="BA376" s="81"/>
      <c r="BB376" s="81"/>
      <c r="BC376" s="81"/>
      <c r="BD376" s="81"/>
      <c r="BE376" s="81"/>
      <c r="BF376" s="81"/>
      <c r="BG376" s="81"/>
      <c r="BH376" s="81"/>
      <c r="BI376" s="81"/>
      <c r="BJ376" s="81"/>
    </row>
    <row r="377" spans="1:62" ht="15" hidden="1">
      <c r="A377" s="81" t="s">
        <v>3369</v>
      </c>
      <c r="B377" s="50" t="s">
        <v>2007</v>
      </c>
      <c r="C377" s="82" t="s">
        <v>139</v>
      </c>
      <c r="D377" s="83" t="s">
        <v>55</v>
      </c>
      <c r="E377" s="84"/>
      <c r="F377" s="84">
        <v>111110</v>
      </c>
      <c r="G377" s="50">
        <v>307200</v>
      </c>
      <c r="H377" s="50" t="s">
        <v>1824</v>
      </c>
      <c r="I377" s="50">
        <v>480</v>
      </c>
      <c r="J377" s="50">
        <v>640</v>
      </c>
      <c r="K377" s="50">
        <v>2</v>
      </c>
      <c r="L377" s="50"/>
      <c r="M377" s="50"/>
      <c r="N377" s="50"/>
      <c r="O377" s="50">
        <v>1</v>
      </c>
      <c r="P377" s="50">
        <v>0.75</v>
      </c>
      <c r="Q377" s="50">
        <v>11680.26</v>
      </c>
      <c r="R377" s="50">
        <v>76.969849999999994</v>
      </c>
      <c r="S377" s="50">
        <v>0</v>
      </c>
      <c r="T377" s="50">
        <v>1</v>
      </c>
      <c r="U377" s="50">
        <v>0</v>
      </c>
      <c r="V377" s="50">
        <v>0</v>
      </c>
      <c r="W377" s="50">
        <v>0</v>
      </c>
      <c r="X377" s="50">
        <v>0</v>
      </c>
      <c r="Y377" s="50">
        <v>0</v>
      </c>
      <c r="Z377" s="50">
        <v>0</v>
      </c>
      <c r="AA377" s="50">
        <v>0</v>
      </c>
      <c r="AB377" s="50">
        <v>0</v>
      </c>
      <c r="AC377" s="50">
        <v>0</v>
      </c>
      <c r="AD377" s="50">
        <v>0</v>
      </c>
      <c r="AE377" s="50">
        <v>0</v>
      </c>
      <c r="AF377" s="50">
        <v>0</v>
      </c>
      <c r="AG377" s="50">
        <v>0</v>
      </c>
      <c r="AH377" s="50">
        <v>0</v>
      </c>
      <c r="AI377" s="50">
        <v>0</v>
      </c>
      <c r="AJ377" s="50">
        <v>0</v>
      </c>
      <c r="AK377" s="50">
        <v>0</v>
      </c>
      <c r="AL377" s="50">
        <v>0</v>
      </c>
      <c r="AM377" s="50">
        <v>0</v>
      </c>
      <c r="AN377" s="50">
        <v>0</v>
      </c>
      <c r="AO377" s="50">
        <v>0</v>
      </c>
      <c r="AP377" s="50">
        <v>0</v>
      </c>
      <c r="AQ377" s="50">
        <v>0</v>
      </c>
      <c r="AR377" s="50">
        <v>0</v>
      </c>
      <c r="AS377" s="50">
        <v>0</v>
      </c>
      <c r="AT377" s="50">
        <v>0</v>
      </c>
      <c r="AU377" s="50">
        <v>0</v>
      </c>
      <c r="AV377" s="81"/>
      <c r="AW377" s="81"/>
      <c r="AX377" s="81"/>
      <c r="AY377" s="81"/>
      <c r="AZ377" s="81"/>
      <c r="BA377" s="81"/>
      <c r="BB377" s="81"/>
      <c r="BC377" s="81"/>
      <c r="BD377" s="81"/>
      <c r="BE377" s="81"/>
      <c r="BF377" s="81"/>
      <c r="BG377" s="81"/>
      <c r="BH377" s="81"/>
      <c r="BI377" s="81"/>
      <c r="BJ377" s="81"/>
    </row>
    <row r="378" spans="1:62" ht="15" hidden="1">
      <c r="A378" s="81" t="s">
        <v>3370</v>
      </c>
      <c r="B378" s="50" t="s">
        <v>2008</v>
      </c>
      <c r="C378" s="82" t="s">
        <v>140</v>
      </c>
      <c r="D378" s="83" t="s">
        <v>55</v>
      </c>
      <c r="E378" s="84"/>
      <c r="F378" s="84">
        <v>72515</v>
      </c>
      <c r="G378" s="50">
        <v>307200</v>
      </c>
      <c r="H378" s="50" t="s">
        <v>1824</v>
      </c>
      <c r="I378" s="50">
        <v>480</v>
      </c>
      <c r="J378" s="50">
        <v>640</v>
      </c>
      <c r="K378" s="50">
        <v>2</v>
      </c>
      <c r="L378" s="50"/>
      <c r="M378" s="50"/>
      <c r="N378" s="50"/>
      <c r="O378" s="50">
        <v>0</v>
      </c>
      <c r="P378" s="50">
        <v>0.75</v>
      </c>
      <c r="Q378" s="50">
        <v>4046.7820000000002</v>
      </c>
      <c r="R378" s="50">
        <v>76.628389999999996</v>
      </c>
      <c r="S378" s="50">
        <v>0</v>
      </c>
      <c r="T378" s="50">
        <v>1</v>
      </c>
      <c r="U378" s="50">
        <v>0</v>
      </c>
      <c r="V378" s="50">
        <v>0</v>
      </c>
      <c r="W378" s="50">
        <v>0</v>
      </c>
      <c r="X378" s="50">
        <v>0</v>
      </c>
      <c r="Y378" s="50">
        <v>0</v>
      </c>
      <c r="Z378" s="50">
        <v>0</v>
      </c>
      <c r="AA378" s="50">
        <v>0</v>
      </c>
      <c r="AB378" s="50">
        <v>0</v>
      </c>
      <c r="AC378" s="50">
        <v>0</v>
      </c>
      <c r="AD378" s="50">
        <v>0</v>
      </c>
      <c r="AE378" s="50">
        <v>0</v>
      </c>
      <c r="AF378" s="50">
        <v>0</v>
      </c>
      <c r="AG378" s="50">
        <v>0</v>
      </c>
      <c r="AH378" s="50">
        <v>0</v>
      </c>
      <c r="AI378" s="50">
        <v>0</v>
      </c>
      <c r="AJ378" s="50">
        <v>0</v>
      </c>
      <c r="AK378" s="50">
        <v>0</v>
      </c>
      <c r="AL378" s="50">
        <v>0</v>
      </c>
      <c r="AM378" s="50">
        <v>0</v>
      </c>
      <c r="AN378" s="50">
        <v>0</v>
      </c>
      <c r="AO378" s="50">
        <v>0</v>
      </c>
      <c r="AP378" s="50">
        <v>0</v>
      </c>
      <c r="AQ378" s="50">
        <v>0</v>
      </c>
      <c r="AR378" s="50">
        <v>0</v>
      </c>
      <c r="AS378" s="50">
        <v>0</v>
      </c>
      <c r="AT378" s="50">
        <v>0</v>
      </c>
      <c r="AU378" s="50">
        <v>0</v>
      </c>
      <c r="AV378" s="81"/>
      <c r="AW378" s="81"/>
      <c r="AX378" s="81"/>
      <c r="AY378" s="81"/>
      <c r="AZ378" s="81"/>
      <c r="BA378" s="81"/>
      <c r="BB378" s="81"/>
      <c r="BC378" s="81"/>
      <c r="BD378" s="81"/>
      <c r="BE378" s="81"/>
      <c r="BF378" s="81"/>
      <c r="BG378" s="81"/>
      <c r="BH378" s="81"/>
      <c r="BI378" s="81"/>
      <c r="BJ378" s="81"/>
    </row>
    <row r="379" spans="1:62" ht="15" hidden="1">
      <c r="A379" s="81" t="s">
        <v>3371</v>
      </c>
      <c r="B379" s="50" t="s">
        <v>2009</v>
      </c>
      <c r="C379" s="82" t="s">
        <v>141</v>
      </c>
      <c r="D379" s="83" t="s">
        <v>55</v>
      </c>
      <c r="E379" s="84"/>
      <c r="F379" s="84">
        <v>46771</v>
      </c>
      <c r="G379" s="50">
        <v>273280</v>
      </c>
      <c r="H379" s="50" t="s">
        <v>1824</v>
      </c>
      <c r="I379" s="50">
        <v>427</v>
      </c>
      <c r="J379" s="50">
        <v>640</v>
      </c>
      <c r="K379" s="50">
        <v>2</v>
      </c>
      <c r="L379" s="50"/>
      <c r="M379" s="50"/>
      <c r="N379" s="50"/>
      <c r="O379" s="50">
        <v>0</v>
      </c>
      <c r="P379" s="50">
        <v>0.66718750000000004</v>
      </c>
      <c r="Q379" s="50">
        <v>1665.595</v>
      </c>
      <c r="R379" s="50">
        <v>76.658010000000004</v>
      </c>
      <c r="S379" s="50">
        <v>0</v>
      </c>
      <c r="T379" s="50">
        <v>1</v>
      </c>
      <c r="U379" s="50">
        <v>0</v>
      </c>
      <c r="V379" s="50">
        <v>0</v>
      </c>
      <c r="W379" s="50">
        <v>0</v>
      </c>
      <c r="X379" s="50">
        <v>0</v>
      </c>
      <c r="Y379" s="50">
        <v>0</v>
      </c>
      <c r="Z379" s="50">
        <v>0</v>
      </c>
      <c r="AA379" s="50">
        <v>0</v>
      </c>
      <c r="AB379" s="50">
        <v>0</v>
      </c>
      <c r="AC379" s="50">
        <v>0</v>
      </c>
      <c r="AD379" s="50">
        <v>0</v>
      </c>
      <c r="AE379" s="50">
        <v>0</v>
      </c>
      <c r="AF379" s="50">
        <v>0</v>
      </c>
      <c r="AG379" s="50">
        <v>0</v>
      </c>
      <c r="AH379" s="50">
        <v>0</v>
      </c>
      <c r="AI379" s="50">
        <v>0</v>
      </c>
      <c r="AJ379" s="50">
        <v>0</v>
      </c>
      <c r="AK379" s="50">
        <v>0</v>
      </c>
      <c r="AL379" s="50">
        <v>0</v>
      </c>
      <c r="AM379" s="50">
        <v>0</v>
      </c>
      <c r="AN379" s="50">
        <v>0</v>
      </c>
      <c r="AO379" s="50">
        <v>0</v>
      </c>
      <c r="AP379" s="50">
        <v>0</v>
      </c>
      <c r="AQ379" s="50">
        <v>0</v>
      </c>
      <c r="AR379" s="50">
        <v>0</v>
      </c>
      <c r="AS379" s="50">
        <v>0</v>
      </c>
      <c r="AT379" s="50">
        <v>0</v>
      </c>
      <c r="AU379" s="50">
        <v>0</v>
      </c>
      <c r="AV379" s="81"/>
      <c r="AW379" s="81"/>
      <c r="AX379" s="81"/>
      <c r="AY379" s="81"/>
      <c r="AZ379" s="81"/>
      <c r="BA379" s="81"/>
      <c r="BB379" s="81"/>
      <c r="BC379" s="81"/>
      <c r="BD379" s="81"/>
      <c r="BE379" s="81"/>
      <c r="BF379" s="81"/>
      <c r="BG379" s="81"/>
      <c r="BH379" s="81"/>
      <c r="BI379" s="81"/>
      <c r="BJ379" s="81"/>
    </row>
    <row r="380" spans="1:62" ht="15" hidden="1">
      <c r="A380" s="81" t="s">
        <v>3372</v>
      </c>
      <c r="B380" s="50" t="s">
        <v>2011</v>
      </c>
      <c r="C380" s="82" t="s">
        <v>142</v>
      </c>
      <c r="D380" s="83" t="s">
        <v>55</v>
      </c>
      <c r="E380" s="84"/>
      <c r="F380" s="84">
        <v>23854</v>
      </c>
      <c r="G380" s="50">
        <v>273280</v>
      </c>
      <c r="H380" s="50" t="s">
        <v>1824</v>
      </c>
      <c r="I380" s="50">
        <v>427</v>
      </c>
      <c r="J380" s="50">
        <v>640</v>
      </c>
      <c r="K380" s="50">
        <v>2</v>
      </c>
      <c r="L380" s="50"/>
      <c r="M380" s="50"/>
      <c r="N380" s="50"/>
      <c r="O380" s="50">
        <v>0</v>
      </c>
      <c r="P380" s="50">
        <v>0.66718750000000004</v>
      </c>
      <c r="Q380" s="50">
        <v>1019.414</v>
      </c>
      <c r="R380" s="50">
        <v>60.904910000000001</v>
      </c>
      <c r="S380" s="50">
        <v>0</v>
      </c>
      <c r="T380" s="50">
        <v>1</v>
      </c>
      <c r="U380" s="50">
        <v>0</v>
      </c>
      <c r="V380" s="50">
        <v>0</v>
      </c>
      <c r="W380" s="50">
        <v>0</v>
      </c>
      <c r="X380" s="50">
        <v>0</v>
      </c>
      <c r="Y380" s="50">
        <v>0</v>
      </c>
      <c r="Z380" s="50">
        <v>0</v>
      </c>
      <c r="AA380" s="50">
        <v>0</v>
      </c>
      <c r="AB380" s="50">
        <v>0</v>
      </c>
      <c r="AC380" s="50">
        <v>0</v>
      </c>
      <c r="AD380" s="50">
        <v>0</v>
      </c>
      <c r="AE380" s="50">
        <v>0</v>
      </c>
      <c r="AF380" s="50">
        <v>0</v>
      </c>
      <c r="AG380" s="50">
        <v>0</v>
      </c>
      <c r="AH380" s="50">
        <v>0</v>
      </c>
      <c r="AI380" s="50">
        <v>0</v>
      </c>
      <c r="AJ380" s="50">
        <v>0</v>
      </c>
      <c r="AK380" s="50">
        <v>0</v>
      </c>
      <c r="AL380" s="50">
        <v>0</v>
      </c>
      <c r="AM380" s="50">
        <v>0</v>
      </c>
      <c r="AN380" s="50">
        <v>0</v>
      </c>
      <c r="AO380" s="50">
        <v>0</v>
      </c>
      <c r="AP380" s="50">
        <v>0</v>
      </c>
      <c r="AQ380" s="50">
        <v>0</v>
      </c>
      <c r="AR380" s="50">
        <v>0</v>
      </c>
      <c r="AS380" s="50">
        <v>0</v>
      </c>
      <c r="AT380" s="50">
        <v>0</v>
      </c>
      <c r="AU380" s="50">
        <v>0</v>
      </c>
      <c r="AV380" s="81"/>
      <c r="AW380" s="81"/>
      <c r="AX380" s="81"/>
      <c r="AY380" s="81"/>
      <c r="AZ380" s="81"/>
      <c r="BA380" s="81"/>
      <c r="BB380" s="81"/>
      <c r="BC380" s="81"/>
      <c r="BD380" s="81"/>
      <c r="BE380" s="81"/>
      <c r="BF380" s="81"/>
      <c r="BG380" s="81"/>
      <c r="BH380" s="81"/>
      <c r="BI380" s="81"/>
      <c r="BJ380" s="81"/>
    </row>
    <row r="381" spans="1:62" ht="15" hidden="1">
      <c r="A381" s="81" t="s">
        <v>3373</v>
      </c>
      <c r="B381" s="50" t="s">
        <v>2013</v>
      </c>
      <c r="C381" s="82" t="s">
        <v>143</v>
      </c>
      <c r="D381" s="83" t="s">
        <v>144</v>
      </c>
      <c r="E381" s="84" t="s">
        <v>145</v>
      </c>
      <c r="F381" s="84">
        <v>26815</v>
      </c>
      <c r="G381" s="50">
        <v>173056</v>
      </c>
      <c r="H381" s="50" t="s">
        <v>1824</v>
      </c>
      <c r="I381" s="50">
        <v>416</v>
      </c>
      <c r="J381" s="50">
        <v>416</v>
      </c>
      <c r="K381" s="50">
        <v>1</v>
      </c>
      <c r="L381" s="50"/>
      <c r="M381" s="50"/>
      <c r="N381" s="50"/>
      <c r="O381" s="50">
        <v>0</v>
      </c>
      <c r="P381" s="50">
        <v>1</v>
      </c>
      <c r="Q381" s="50">
        <v>888.40599999999995</v>
      </c>
      <c r="R381" s="50">
        <v>47.524659999999997</v>
      </c>
      <c r="S381" s="50">
        <v>0</v>
      </c>
      <c r="T381" s="50">
        <v>0</v>
      </c>
      <c r="U381" s="50">
        <v>1</v>
      </c>
      <c r="V381" s="50">
        <v>0</v>
      </c>
      <c r="W381" s="50">
        <v>0</v>
      </c>
      <c r="X381" s="50">
        <v>0</v>
      </c>
      <c r="Y381" s="50">
        <v>0</v>
      </c>
      <c r="Z381" s="50">
        <v>0</v>
      </c>
      <c r="AA381" s="50">
        <v>0</v>
      </c>
      <c r="AB381" s="50">
        <v>0</v>
      </c>
      <c r="AC381" s="50">
        <v>0</v>
      </c>
      <c r="AD381" s="50">
        <v>1</v>
      </c>
      <c r="AE381" s="50">
        <v>0</v>
      </c>
      <c r="AF381" s="50">
        <v>0</v>
      </c>
      <c r="AG381" s="50">
        <v>0</v>
      </c>
      <c r="AH381" s="50">
        <v>0</v>
      </c>
      <c r="AI381" s="50">
        <v>0</v>
      </c>
      <c r="AJ381" s="50">
        <v>0</v>
      </c>
      <c r="AK381" s="50">
        <v>0</v>
      </c>
      <c r="AL381" s="50">
        <v>0</v>
      </c>
      <c r="AM381" s="50">
        <v>0</v>
      </c>
      <c r="AN381" s="50">
        <v>0</v>
      </c>
      <c r="AO381" s="50">
        <v>0</v>
      </c>
      <c r="AP381" s="50">
        <v>0</v>
      </c>
      <c r="AQ381" s="50">
        <v>0</v>
      </c>
      <c r="AR381" s="50">
        <v>0</v>
      </c>
      <c r="AS381" s="50">
        <v>0</v>
      </c>
      <c r="AT381" s="50">
        <v>0</v>
      </c>
      <c r="AU381" s="50">
        <v>0</v>
      </c>
      <c r="AV381" s="81"/>
      <c r="AW381" s="81"/>
      <c r="AX381" s="81"/>
      <c r="AY381" s="81"/>
      <c r="AZ381" s="81"/>
      <c r="BA381" s="81"/>
      <c r="BB381" s="81"/>
      <c r="BC381" s="81"/>
      <c r="BD381" s="81"/>
      <c r="BE381" s="81"/>
      <c r="BF381" s="81"/>
      <c r="BG381" s="81"/>
      <c r="BH381" s="81"/>
      <c r="BI381" s="81"/>
      <c r="BJ381" s="81"/>
    </row>
    <row r="382" spans="1:62" ht="15" hidden="1">
      <c r="A382" s="81" t="s">
        <v>3374</v>
      </c>
      <c r="B382" s="50" t="s">
        <v>2014</v>
      </c>
      <c r="C382" s="82" t="s">
        <v>146</v>
      </c>
      <c r="D382" s="83" t="s">
        <v>144</v>
      </c>
      <c r="E382" s="84" t="s">
        <v>145</v>
      </c>
      <c r="F382" s="84">
        <v>41772</v>
      </c>
      <c r="G382" s="50">
        <v>173056</v>
      </c>
      <c r="H382" s="50" t="s">
        <v>1824</v>
      </c>
      <c r="I382" s="50">
        <v>416</v>
      </c>
      <c r="J382" s="50">
        <v>416</v>
      </c>
      <c r="K382" s="50">
        <v>1</v>
      </c>
      <c r="L382" s="50"/>
      <c r="M382" s="50"/>
      <c r="N382" s="50"/>
      <c r="O382" s="50">
        <v>0</v>
      </c>
      <c r="P382" s="50">
        <v>1</v>
      </c>
      <c r="Q382" s="50">
        <v>2541.4810000000002</v>
      </c>
      <c r="R382" s="50">
        <v>69.346350000000001</v>
      </c>
      <c r="S382" s="50">
        <v>0</v>
      </c>
      <c r="T382" s="50">
        <v>0</v>
      </c>
      <c r="U382" s="50">
        <v>1</v>
      </c>
      <c r="V382" s="50">
        <v>0</v>
      </c>
      <c r="W382" s="50">
        <v>0</v>
      </c>
      <c r="X382" s="50">
        <v>0</v>
      </c>
      <c r="Y382" s="50">
        <v>0</v>
      </c>
      <c r="Z382" s="50">
        <v>0</v>
      </c>
      <c r="AA382" s="50">
        <v>0</v>
      </c>
      <c r="AB382" s="50">
        <v>0</v>
      </c>
      <c r="AC382" s="50">
        <v>0</v>
      </c>
      <c r="AD382" s="50">
        <v>1</v>
      </c>
      <c r="AE382" s="50">
        <v>0</v>
      </c>
      <c r="AF382" s="50">
        <v>0</v>
      </c>
      <c r="AG382" s="50">
        <v>0</v>
      </c>
      <c r="AH382" s="50">
        <v>0</v>
      </c>
      <c r="AI382" s="50">
        <v>0</v>
      </c>
      <c r="AJ382" s="50">
        <v>0</v>
      </c>
      <c r="AK382" s="50">
        <v>0</v>
      </c>
      <c r="AL382" s="50">
        <v>0</v>
      </c>
      <c r="AM382" s="50">
        <v>0</v>
      </c>
      <c r="AN382" s="50">
        <v>0</v>
      </c>
      <c r="AO382" s="50">
        <v>0</v>
      </c>
      <c r="AP382" s="50">
        <v>0</v>
      </c>
      <c r="AQ382" s="50">
        <v>0</v>
      </c>
      <c r="AR382" s="50">
        <v>0</v>
      </c>
      <c r="AS382" s="50">
        <v>0</v>
      </c>
      <c r="AT382" s="50">
        <v>0</v>
      </c>
      <c r="AU382" s="50">
        <v>0</v>
      </c>
      <c r="AV382" s="81"/>
      <c r="AW382" s="81"/>
      <c r="AX382" s="81"/>
      <c r="AY382" s="81"/>
      <c r="AZ382" s="81"/>
      <c r="BA382" s="81"/>
      <c r="BB382" s="81"/>
      <c r="BC382" s="81"/>
      <c r="BD382" s="81"/>
      <c r="BE382" s="81"/>
      <c r="BF382" s="81"/>
      <c r="BG382" s="81"/>
      <c r="BH382" s="81"/>
      <c r="BI382" s="81"/>
      <c r="BJ382" s="81"/>
    </row>
    <row r="383" spans="1:62" ht="15" hidden="1">
      <c r="A383" s="81" t="s">
        <v>3375</v>
      </c>
      <c r="B383" s="50" t="s">
        <v>2015</v>
      </c>
      <c r="C383" s="82" t="s">
        <v>147</v>
      </c>
      <c r="D383" s="83" t="s">
        <v>144</v>
      </c>
      <c r="E383" s="84" t="s">
        <v>145</v>
      </c>
      <c r="F383" s="84">
        <v>33154</v>
      </c>
      <c r="G383" s="50">
        <v>173056</v>
      </c>
      <c r="H383" s="50" t="s">
        <v>1824</v>
      </c>
      <c r="I383" s="50">
        <v>416</v>
      </c>
      <c r="J383" s="50">
        <v>416</v>
      </c>
      <c r="K383" s="50">
        <v>1</v>
      </c>
      <c r="L383" s="50"/>
      <c r="M383" s="50"/>
      <c r="N383" s="50"/>
      <c r="O383" s="50">
        <v>0</v>
      </c>
      <c r="P383" s="50">
        <v>1</v>
      </c>
      <c r="Q383" s="50">
        <v>892.81380000000001</v>
      </c>
      <c r="R383" s="50">
        <v>58.721310000000003</v>
      </c>
      <c r="S383" s="50">
        <v>0</v>
      </c>
      <c r="T383" s="50">
        <v>0</v>
      </c>
      <c r="U383" s="50">
        <v>1</v>
      </c>
      <c r="V383" s="50">
        <v>0</v>
      </c>
      <c r="W383" s="50">
        <v>0</v>
      </c>
      <c r="X383" s="50">
        <v>0</v>
      </c>
      <c r="Y383" s="50">
        <v>0</v>
      </c>
      <c r="Z383" s="50">
        <v>0</v>
      </c>
      <c r="AA383" s="50">
        <v>0</v>
      </c>
      <c r="AB383" s="50">
        <v>0</v>
      </c>
      <c r="AC383" s="50">
        <v>0</v>
      </c>
      <c r="AD383" s="50">
        <v>1</v>
      </c>
      <c r="AE383" s="50">
        <v>0</v>
      </c>
      <c r="AF383" s="50">
        <v>0</v>
      </c>
      <c r="AG383" s="50">
        <v>0</v>
      </c>
      <c r="AH383" s="50">
        <v>0</v>
      </c>
      <c r="AI383" s="50">
        <v>0</v>
      </c>
      <c r="AJ383" s="50">
        <v>0</v>
      </c>
      <c r="AK383" s="50">
        <v>0</v>
      </c>
      <c r="AL383" s="50">
        <v>0</v>
      </c>
      <c r="AM383" s="50">
        <v>0</v>
      </c>
      <c r="AN383" s="50">
        <v>0</v>
      </c>
      <c r="AO383" s="50">
        <v>0</v>
      </c>
      <c r="AP383" s="50">
        <v>0</v>
      </c>
      <c r="AQ383" s="50">
        <v>0</v>
      </c>
      <c r="AR383" s="50">
        <v>0</v>
      </c>
      <c r="AS383" s="50">
        <v>0</v>
      </c>
      <c r="AT383" s="50">
        <v>0</v>
      </c>
      <c r="AU383" s="50">
        <v>0</v>
      </c>
      <c r="AV383" s="81"/>
      <c r="AW383" s="81"/>
      <c r="AX383" s="81"/>
      <c r="AY383" s="81"/>
      <c r="AZ383" s="81"/>
      <c r="BA383" s="81"/>
      <c r="BB383" s="81"/>
      <c r="BC383" s="81"/>
      <c r="BD383" s="81"/>
      <c r="BE383" s="81"/>
      <c r="BF383" s="81"/>
      <c r="BG383" s="81"/>
      <c r="BH383" s="81"/>
      <c r="BI383" s="81"/>
      <c r="BJ383" s="81"/>
    </row>
    <row r="384" spans="1:62" ht="15" hidden="1">
      <c r="A384" s="81" t="s">
        <v>3376</v>
      </c>
      <c r="B384" s="50" t="s">
        <v>2016</v>
      </c>
      <c r="C384" s="82" t="s">
        <v>148</v>
      </c>
      <c r="D384" s="83" t="s">
        <v>144</v>
      </c>
      <c r="E384" s="84" t="s">
        <v>145</v>
      </c>
      <c r="F384" s="84">
        <v>32781</v>
      </c>
      <c r="G384" s="50">
        <v>173056</v>
      </c>
      <c r="H384" s="50" t="s">
        <v>1824</v>
      </c>
      <c r="I384" s="50">
        <v>416</v>
      </c>
      <c r="J384" s="50">
        <v>416</v>
      </c>
      <c r="K384" s="50">
        <v>1</v>
      </c>
      <c r="L384" s="50"/>
      <c r="M384" s="50"/>
      <c r="N384" s="50"/>
      <c r="O384" s="50">
        <v>0</v>
      </c>
      <c r="P384" s="50">
        <v>1</v>
      </c>
      <c r="Q384" s="50">
        <v>1860.789</v>
      </c>
      <c r="R384" s="50">
        <v>70.606790000000004</v>
      </c>
      <c r="S384" s="50">
        <v>0</v>
      </c>
      <c r="T384" s="50">
        <v>0</v>
      </c>
      <c r="U384" s="50">
        <v>1</v>
      </c>
      <c r="V384" s="50">
        <v>0</v>
      </c>
      <c r="W384" s="50">
        <v>0</v>
      </c>
      <c r="X384" s="50">
        <v>0</v>
      </c>
      <c r="Y384" s="50">
        <v>0</v>
      </c>
      <c r="Z384" s="50">
        <v>0</v>
      </c>
      <c r="AA384" s="50">
        <v>0</v>
      </c>
      <c r="AB384" s="50">
        <v>0</v>
      </c>
      <c r="AC384" s="50">
        <v>0</v>
      </c>
      <c r="AD384" s="50">
        <v>1</v>
      </c>
      <c r="AE384" s="50">
        <v>0</v>
      </c>
      <c r="AF384" s="50">
        <v>0</v>
      </c>
      <c r="AG384" s="50">
        <v>0</v>
      </c>
      <c r="AH384" s="50">
        <v>0</v>
      </c>
      <c r="AI384" s="50">
        <v>0</v>
      </c>
      <c r="AJ384" s="50">
        <v>0</v>
      </c>
      <c r="AK384" s="50">
        <v>0</v>
      </c>
      <c r="AL384" s="50">
        <v>0</v>
      </c>
      <c r="AM384" s="50">
        <v>0</v>
      </c>
      <c r="AN384" s="50">
        <v>0</v>
      </c>
      <c r="AO384" s="50">
        <v>0</v>
      </c>
      <c r="AP384" s="50">
        <v>0</v>
      </c>
      <c r="AQ384" s="50">
        <v>0</v>
      </c>
      <c r="AR384" s="50">
        <v>0</v>
      </c>
      <c r="AS384" s="50">
        <v>0</v>
      </c>
      <c r="AT384" s="50">
        <v>0</v>
      </c>
      <c r="AU384" s="50">
        <v>0</v>
      </c>
      <c r="AV384" s="81"/>
      <c r="AW384" s="81"/>
      <c r="AX384" s="81"/>
      <c r="AY384" s="81"/>
      <c r="AZ384" s="81"/>
      <c r="BA384" s="81"/>
      <c r="BB384" s="81"/>
      <c r="BC384" s="81"/>
      <c r="BD384" s="81"/>
      <c r="BE384" s="81"/>
      <c r="BF384" s="81"/>
      <c r="BG384" s="81"/>
      <c r="BH384" s="81"/>
      <c r="BI384" s="81"/>
      <c r="BJ384" s="81"/>
    </row>
    <row r="385" spans="1:62" ht="15" hidden="1">
      <c r="A385" s="81" t="s">
        <v>3377</v>
      </c>
      <c r="B385" s="50" t="s">
        <v>2017</v>
      </c>
      <c r="C385" s="82" t="s">
        <v>149</v>
      </c>
      <c r="D385" s="83" t="s">
        <v>144</v>
      </c>
      <c r="E385" s="84" t="s">
        <v>145</v>
      </c>
      <c r="F385" s="84">
        <v>42484</v>
      </c>
      <c r="G385" s="50">
        <v>173056</v>
      </c>
      <c r="H385" s="50" t="s">
        <v>1824</v>
      </c>
      <c r="I385" s="50">
        <v>416</v>
      </c>
      <c r="J385" s="50">
        <v>416</v>
      </c>
      <c r="K385" s="50">
        <v>1</v>
      </c>
      <c r="L385" s="50"/>
      <c r="M385" s="50"/>
      <c r="N385" s="50"/>
      <c r="O385" s="50">
        <v>0</v>
      </c>
      <c r="P385" s="50">
        <v>1</v>
      </c>
      <c r="Q385" s="50">
        <v>2227.8969999999999</v>
      </c>
      <c r="R385" s="50">
        <v>55.682549999999999</v>
      </c>
      <c r="S385" s="50">
        <v>0</v>
      </c>
      <c r="T385" s="50">
        <v>0</v>
      </c>
      <c r="U385" s="50">
        <v>1</v>
      </c>
      <c r="V385" s="50">
        <v>0</v>
      </c>
      <c r="W385" s="50">
        <v>0</v>
      </c>
      <c r="X385" s="50">
        <v>0</v>
      </c>
      <c r="Y385" s="50">
        <v>0</v>
      </c>
      <c r="Z385" s="50">
        <v>0</v>
      </c>
      <c r="AA385" s="50">
        <v>0</v>
      </c>
      <c r="AB385" s="50">
        <v>0</v>
      </c>
      <c r="AC385" s="50">
        <v>0</v>
      </c>
      <c r="AD385" s="50">
        <v>1</v>
      </c>
      <c r="AE385" s="50">
        <v>0</v>
      </c>
      <c r="AF385" s="50">
        <v>0</v>
      </c>
      <c r="AG385" s="50">
        <v>0</v>
      </c>
      <c r="AH385" s="50">
        <v>0</v>
      </c>
      <c r="AI385" s="50">
        <v>0</v>
      </c>
      <c r="AJ385" s="50">
        <v>0</v>
      </c>
      <c r="AK385" s="50">
        <v>0</v>
      </c>
      <c r="AL385" s="50">
        <v>0</v>
      </c>
      <c r="AM385" s="50">
        <v>0</v>
      </c>
      <c r="AN385" s="50">
        <v>0</v>
      </c>
      <c r="AO385" s="50">
        <v>0</v>
      </c>
      <c r="AP385" s="50">
        <v>0</v>
      </c>
      <c r="AQ385" s="50">
        <v>0</v>
      </c>
      <c r="AR385" s="50">
        <v>0</v>
      </c>
      <c r="AS385" s="50">
        <v>0</v>
      </c>
      <c r="AT385" s="50">
        <v>0</v>
      </c>
      <c r="AU385" s="50">
        <v>0</v>
      </c>
      <c r="AV385" s="81"/>
      <c r="AW385" s="81"/>
      <c r="AX385" s="81"/>
      <c r="AY385" s="81"/>
      <c r="AZ385" s="81"/>
      <c r="BA385" s="81"/>
      <c r="BB385" s="81"/>
      <c r="BC385" s="81"/>
      <c r="BD385" s="81"/>
      <c r="BE385" s="81"/>
      <c r="BF385" s="81"/>
      <c r="BG385" s="81"/>
      <c r="BH385" s="81"/>
      <c r="BI385" s="81"/>
      <c r="BJ385" s="81"/>
    </row>
    <row r="386" spans="1:62" ht="15" hidden="1">
      <c r="A386" s="81" t="s">
        <v>3378</v>
      </c>
      <c r="B386" s="50" t="s">
        <v>2018</v>
      </c>
      <c r="C386" s="82" t="s">
        <v>150</v>
      </c>
      <c r="D386" s="83" t="s">
        <v>144</v>
      </c>
      <c r="E386" s="84" t="s">
        <v>145</v>
      </c>
      <c r="F386" s="84">
        <v>33052</v>
      </c>
      <c r="G386" s="50">
        <v>173056</v>
      </c>
      <c r="H386" s="50" t="s">
        <v>1824</v>
      </c>
      <c r="I386" s="50">
        <v>416</v>
      </c>
      <c r="J386" s="50">
        <v>416</v>
      </c>
      <c r="K386" s="50">
        <v>1</v>
      </c>
      <c r="L386" s="50"/>
      <c r="M386" s="50"/>
      <c r="N386" s="50"/>
      <c r="O386" s="50">
        <v>0</v>
      </c>
      <c r="P386" s="50">
        <v>1</v>
      </c>
      <c r="Q386" s="50">
        <v>1870.325</v>
      </c>
      <c r="R386" s="50">
        <v>44.744999999999997</v>
      </c>
      <c r="S386" s="50">
        <v>0</v>
      </c>
      <c r="T386" s="50">
        <v>0</v>
      </c>
      <c r="U386" s="50">
        <v>1</v>
      </c>
      <c r="V386" s="50">
        <v>0</v>
      </c>
      <c r="W386" s="50">
        <v>0</v>
      </c>
      <c r="X386" s="50">
        <v>0</v>
      </c>
      <c r="Y386" s="50">
        <v>0</v>
      </c>
      <c r="Z386" s="50">
        <v>0</v>
      </c>
      <c r="AA386" s="50">
        <v>0</v>
      </c>
      <c r="AB386" s="50">
        <v>0</v>
      </c>
      <c r="AC386" s="50">
        <v>0</v>
      </c>
      <c r="AD386" s="50">
        <v>1</v>
      </c>
      <c r="AE386" s="50">
        <v>0</v>
      </c>
      <c r="AF386" s="50">
        <v>0</v>
      </c>
      <c r="AG386" s="50">
        <v>0</v>
      </c>
      <c r="AH386" s="50">
        <v>0</v>
      </c>
      <c r="AI386" s="50">
        <v>0</v>
      </c>
      <c r="AJ386" s="50">
        <v>0</v>
      </c>
      <c r="AK386" s="50">
        <v>0</v>
      </c>
      <c r="AL386" s="50">
        <v>0</v>
      </c>
      <c r="AM386" s="50">
        <v>0</v>
      </c>
      <c r="AN386" s="50">
        <v>0</v>
      </c>
      <c r="AO386" s="50">
        <v>0</v>
      </c>
      <c r="AP386" s="50">
        <v>0</v>
      </c>
      <c r="AQ386" s="50">
        <v>0</v>
      </c>
      <c r="AR386" s="50">
        <v>0</v>
      </c>
      <c r="AS386" s="50">
        <v>0</v>
      </c>
      <c r="AT386" s="50">
        <v>0</v>
      </c>
      <c r="AU386" s="50">
        <v>0</v>
      </c>
      <c r="AV386" s="81"/>
      <c r="AW386" s="81"/>
      <c r="AX386" s="81"/>
      <c r="AY386" s="81"/>
      <c r="AZ386" s="81"/>
      <c r="BA386" s="81"/>
      <c r="BB386" s="81"/>
      <c r="BC386" s="81"/>
      <c r="BD386" s="81"/>
      <c r="BE386" s="81"/>
      <c r="BF386" s="81"/>
      <c r="BG386" s="81"/>
      <c r="BH386" s="81"/>
      <c r="BI386" s="81"/>
      <c r="BJ386" s="81"/>
    </row>
    <row r="387" spans="1:62" ht="15" hidden="1">
      <c r="A387" s="81" t="s">
        <v>3379</v>
      </c>
      <c r="B387" s="50" t="s">
        <v>2019</v>
      </c>
      <c r="C387" s="82" t="s">
        <v>151</v>
      </c>
      <c r="D387" s="83" t="s">
        <v>144</v>
      </c>
      <c r="E387" s="84" t="s">
        <v>145</v>
      </c>
      <c r="F387" s="84">
        <v>30974</v>
      </c>
      <c r="G387" s="50">
        <v>173056</v>
      </c>
      <c r="H387" s="50" t="s">
        <v>1824</v>
      </c>
      <c r="I387" s="50">
        <v>416</v>
      </c>
      <c r="J387" s="50">
        <v>416</v>
      </c>
      <c r="K387" s="50">
        <v>1</v>
      </c>
      <c r="L387" s="50"/>
      <c r="M387" s="50"/>
      <c r="N387" s="50"/>
      <c r="O387" s="50">
        <v>0</v>
      </c>
      <c r="P387" s="50">
        <v>1</v>
      </c>
      <c r="Q387" s="50">
        <v>1392.3910000000001</v>
      </c>
      <c r="R387" s="50">
        <v>50.920589999999997</v>
      </c>
      <c r="S387" s="50">
        <v>0</v>
      </c>
      <c r="T387" s="50">
        <v>0</v>
      </c>
      <c r="U387" s="50">
        <v>1</v>
      </c>
      <c r="V387" s="50">
        <v>0</v>
      </c>
      <c r="W387" s="50">
        <v>0</v>
      </c>
      <c r="X387" s="50">
        <v>0</v>
      </c>
      <c r="Y387" s="50">
        <v>0</v>
      </c>
      <c r="Z387" s="50">
        <v>0</v>
      </c>
      <c r="AA387" s="50">
        <v>0</v>
      </c>
      <c r="AB387" s="50">
        <v>0</v>
      </c>
      <c r="AC387" s="50">
        <v>0</v>
      </c>
      <c r="AD387" s="50">
        <v>1</v>
      </c>
      <c r="AE387" s="50">
        <v>0</v>
      </c>
      <c r="AF387" s="50">
        <v>0</v>
      </c>
      <c r="AG387" s="50">
        <v>0</v>
      </c>
      <c r="AH387" s="50">
        <v>0</v>
      </c>
      <c r="AI387" s="50">
        <v>0</v>
      </c>
      <c r="AJ387" s="50">
        <v>0</v>
      </c>
      <c r="AK387" s="50">
        <v>0</v>
      </c>
      <c r="AL387" s="50">
        <v>0</v>
      </c>
      <c r="AM387" s="50">
        <v>0</v>
      </c>
      <c r="AN387" s="50">
        <v>0</v>
      </c>
      <c r="AO387" s="50">
        <v>0</v>
      </c>
      <c r="AP387" s="50">
        <v>0</v>
      </c>
      <c r="AQ387" s="50">
        <v>0</v>
      </c>
      <c r="AR387" s="50">
        <v>0</v>
      </c>
      <c r="AS387" s="50">
        <v>0</v>
      </c>
      <c r="AT387" s="50">
        <v>0</v>
      </c>
      <c r="AU387" s="50">
        <v>0</v>
      </c>
      <c r="AV387" s="81"/>
      <c r="AW387" s="81"/>
      <c r="AX387" s="81"/>
      <c r="AY387" s="81"/>
      <c r="AZ387" s="81"/>
      <c r="BA387" s="81"/>
      <c r="BB387" s="81"/>
      <c r="BC387" s="81"/>
      <c r="BD387" s="81"/>
      <c r="BE387" s="81"/>
      <c r="BF387" s="81"/>
      <c r="BG387" s="81"/>
      <c r="BH387" s="81"/>
      <c r="BI387" s="81"/>
      <c r="BJ387" s="81"/>
    </row>
    <row r="388" spans="1:62" ht="15" hidden="1">
      <c r="A388" s="81" t="s">
        <v>3380</v>
      </c>
      <c r="B388" s="50" t="s">
        <v>2020</v>
      </c>
      <c r="C388" s="82" t="s">
        <v>152</v>
      </c>
      <c r="D388" s="83" t="s">
        <v>144</v>
      </c>
      <c r="E388" s="84" t="s">
        <v>145</v>
      </c>
      <c r="F388" s="84">
        <v>38765</v>
      </c>
      <c r="G388" s="50">
        <v>173056</v>
      </c>
      <c r="H388" s="50" t="s">
        <v>1824</v>
      </c>
      <c r="I388" s="50">
        <v>416</v>
      </c>
      <c r="J388" s="50">
        <v>416</v>
      </c>
      <c r="K388" s="50">
        <v>1</v>
      </c>
      <c r="L388" s="50"/>
      <c r="M388" s="50"/>
      <c r="N388" s="50"/>
      <c r="O388" s="50">
        <v>0</v>
      </c>
      <c r="P388" s="50">
        <v>1</v>
      </c>
      <c r="Q388" s="50">
        <v>1432.202</v>
      </c>
      <c r="R388" s="50">
        <v>56.003660000000004</v>
      </c>
      <c r="S388" s="50">
        <v>0</v>
      </c>
      <c r="T388" s="50">
        <v>0</v>
      </c>
      <c r="U388" s="50">
        <v>1</v>
      </c>
      <c r="V388" s="50">
        <v>0</v>
      </c>
      <c r="W388" s="50">
        <v>0</v>
      </c>
      <c r="X388" s="50">
        <v>0</v>
      </c>
      <c r="Y388" s="50">
        <v>0</v>
      </c>
      <c r="Z388" s="50">
        <v>0</v>
      </c>
      <c r="AA388" s="50">
        <v>0</v>
      </c>
      <c r="AB388" s="50">
        <v>0</v>
      </c>
      <c r="AC388" s="50">
        <v>0</v>
      </c>
      <c r="AD388" s="50">
        <v>1</v>
      </c>
      <c r="AE388" s="50">
        <v>0</v>
      </c>
      <c r="AF388" s="50">
        <v>0</v>
      </c>
      <c r="AG388" s="50">
        <v>0</v>
      </c>
      <c r="AH388" s="50">
        <v>0</v>
      </c>
      <c r="AI388" s="50">
        <v>0</v>
      </c>
      <c r="AJ388" s="50">
        <v>0</v>
      </c>
      <c r="AK388" s="50">
        <v>0</v>
      </c>
      <c r="AL388" s="50">
        <v>0</v>
      </c>
      <c r="AM388" s="50">
        <v>0</v>
      </c>
      <c r="AN388" s="50">
        <v>0</v>
      </c>
      <c r="AO388" s="50">
        <v>0</v>
      </c>
      <c r="AP388" s="50">
        <v>0</v>
      </c>
      <c r="AQ388" s="50">
        <v>0</v>
      </c>
      <c r="AR388" s="50">
        <v>0</v>
      </c>
      <c r="AS388" s="50">
        <v>0</v>
      </c>
      <c r="AT388" s="50">
        <v>0</v>
      </c>
      <c r="AU388" s="50">
        <v>0</v>
      </c>
      <c r="AV388" s="81"/>
      <c r="AW388" s="81"/>
      <c r="AX388" s="81"/>
      <c r="AY388" s="81"/>
      <c r="AZ388" s="81"/>
      <c r="BA388" s="81"/>
      <c r="BB388" s="81"/>
      <c r="BC388" s="81"/>
      <c r="BD388" s="81"/>
      <c r="BE388" s="81"/>
      <c r="BF388" s="81"/>
      <c r="BG388" s="81"/>
      <c r="BH388" s="81"/>
      <c r="BI388" s="81"/>
      <c r="BJ388" s="81"/>
    </row>
    <row r="389" spans="1:62" ht="15" hidden="1">
      <c r="A389" s="81" t="s">
        <v>3381</v>
      </c>
      <c r="B389" s="50" t="s">
        <v>2021</v>
      </c>
      <c r="C389" s="82" t="s">
        <v>153</v>
      </c>
      <c r="D389" s="83" t="s">
        <v>144</v>
      </c>
      <c r="E389" s="84" t="s">
        <v>145</v>
      </c>
      <c r="F389" s="84">
        <v>46745</v>
      </c>
      <c r="G389" s="50">
        <v>173056</v>
      </c>
      <c r="H389" s="50" t="s">
        <v>1824</v>
      </c>
      <c r="I389" s="50">
        <v>416</v>
      </c>
      <c r="J389" s="50">
        <v>416</v>
      </c>
      <c r="K389" s="50">
        <v>1</v>
      </c>
      <c r="L389" s="50"/>
      <c r="M389" s="50"/>
      <c r="N389" s="50"/>
      <c r="O389" s="50">
        <v>0</v>
      </c>
      <c r="P389" s="50">
        <v>1</v>
      </c>
      <c r="Q389" s="50">
        <v>5338.777</v>
      </c>
      <c r="R389" s="50">
        <v>57.028489999999998</v>
      </c>
      <c r="S389" s="50">
        <v>0</v>
      </c>
      <c r="T389" s="50">
        <v>0</v>
      </c>
      <c r="U389" s="50">
        <v>1</v>
      </c>
      <c r="V389" s="50">
        <v>0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0">
        <v>0</v>
      </c>
      <c r="AC389" s="50">
        <v>0</v>
      </c>
      <c r="AD389" s="50">
        <v>1</v>
      </c>
      <c r="AE389" s="50">
        <v>0</v>
      </c>
      <c r="AF389" s="50">
        <v>0</v>
      </c>
      <c r="AG389" s="50">
        <v>0</v>
      </c>
      <c r="AH389" s="50">
        <v>0</v>
      </c>
      <c r="AI389" s="50">
        <v>0</v>
      </c>
      <c r="AJ389" s="50">
        <v>0</v>
      </c>
      <c r="AK389" s="50">
        <v>0</v>
      </c>
      <c r="AL389" s="50">
        <v>0</v>
      </c>
      <c r="AM389" s="50">
        <v>0</v>
      </c>
      <c r="AN389" s="50">
        <v>0</v>
      </c>
      <c r="AO389" s="50">
        <v>0</v>
      </c>
      <c r="AP389" s="50">
        <v>0</v>
      </c>
      <c r="AQ389" s="50">
        <v>0</v>
      </c>
      <c r="AR389" s="50">
        <v>0</v>
      </c>
      <c r="AS389" s="50">
        <v>0</v>
      </c>
      <c r="AT389" s="50">
        <v>0</v>
      </c>
      <c r="AU389" s="50">
        <v>0</v>
      </c>
      <c r="AV389" s="81"/>
      <c r="AW389" s="81"/>
      <c r="AX389" s="81"/>
      <c r="AY389" s="81"/>
      <c r="AZ389" s="81"/>
      <c r="BA389" s="81"/>
      <c r="BB389" s="81"/>
      <c r="BC389" s="81"/>
      <c r="BD389" s="81"/>
      <c r="BE389" s="81"/>
      <c r="BF389" s="81"/>
      <c r="BG389" s="81"/>
      <c r="BH389" s="81"/>
      <c r="BI389" s="81"/>
      <c r="BJ389" s="81"/>
    </row>
    <row r="390" spans="1:62" ht="15" hidden="1">
      <c r="A390" s="81" t="s">
        <v>3382</v>
      </c>
      <c r="B390" s="50" t="s">
        <v>2022</v>
      </c>
      <c r="C390" s="82" t="s">
        <v>154</v>
      </c>
      <c r="D390" s="83" t="s">
        <v>144</v>
      </c>
      <c r="E390" s="84" t="s">
        <v>145</v>
      </c>
      <c r="F390" s="84">
        <v>31165</v>
      </c>
      <c r="G390" s="50">
        <v>173056</v>
      </c>
      <c r="H390" s="50" t="s">
        <v>1824</v>
      </c>
      <c r="I390" s="50">
        <v>416</v>
      </c>
      <c r="J390" s="50">
        <v>416</v>
      </c>
      <c r="K390" s="50">
        <v>1</v>
      </c>
      <c r="L390" s="50"/>
      <c r="M390" s="50"/>
      <c r="N390" s="50"/>
      <c r="O390" s="50">
        <v>0</v>
      </c>
      <c r="P390" s="50">
        <v>1</v>
      </c>
      <c r="Q390" s="50">
        <v>1311.136</v>
      </c>
      <c r="R390" s="50">
        <v>66.749049999999997</v>
      </c>
      <c r="S390" s="50">
        <v>0</v>
      </c>
      <c r="T390" s="50">
        <v>0</v>
      </c>
      <c r="U390" s="50">
        <v>1</v>
      </c>
      <c r="V390" s="50">
        <v>0</v>
      </c>
      <c r="W390" s="50">
        <v>0</v>
      </c>
      <c r="X390" s="50">
        <v>0</v>
      </c>
      <c r="Y390" s="50">
        <v>0</v>
      </c>
      <c r="Z390" s="50">
        <v>0</v>
      </c>
      <c r="AA390" s="50">
        <v>0</v>
      </c>
      <c r="AB390" s="50">
        <v>0</v>
      </c>
      <c r="AC390" s="50">
        <v>0</v>
      </c>
      <c r="AD390" s="50">
        <v>1</v>
      </c>
      <c r="AE390" s="50">
        <v>0</v>
      </c>
      <c r="AF390" s="50">
        <v>0</v>
      </c>
      <c r="AG390" s="50">
        <v>0</v>
      </c>
      <c r="AH390" s="50">
        <v>0</v>
      </c>
      <c r="AI390" s="50">
        <v>0</v>
      </c>
      <c r="AJ390" s="50">
        <v>0</v>
      </c>
      <c r="AK390" s="50">
        <v>0</v>
      </c>
      <c r="AL390" s="50">
        <v>0</v>
      </c>
      <c r="AM390" s="50">
        <v>0</v>
      </c>
      <c r="AN390" s="50">
        <v>0</v>
      </c>
      <c r="AO390" s="50">
        <v>0</v>
      </c>
      <c r="AP390" s="50">
        <v>0</v>
      </c>
      <c r="AQ390" s="50">
        <v>0</v>
      </c>
      <c r="AR390" s="50">
        <v>0</v>
      </c>
      <c r="AS390" s="50">
        <v>0</v>
      </c>
      <c r="AT390" s="50">
        <v>0</v>
      </c>
      <c r="AU390" s="50">
        <v>0</v>
      </c>
      <c r="AV390" s="81"/>
      <c r="AW390" s="81"/>
      <c r="AX390" s="81"/>
      <c r="AY390" s="81"/>
      <c r="AZ390" s="81"/>
      <c r="BA390" s="81"/>
      <c r="BB390" s="81"/>
      <c r="BC390" s="81"/>
      <c r="BD390" s="81"/>
      <c r="BE390" s="81"/>
      <c r="BF390" s="81"/>
      <c r="BG390" s="81"/>
      <c r="BH390" s="81"/>
      <c r="BI390" s="81"/>
      <c r="BJ390" s="81"/>
    </row>
    <row r="391" spans="1:62" ht="15" hidden="1">
      <c r="A391" s="81" t="s">
        <v>3383</v>
      </c>
      <c r="B391" s="50" t="s">
        <v>2023</v>
      </c>
      <c r="C391" s="82" t="s">
        <v>155</v>
      </c>
      <c r="D391" s="83" t="s">
        <v>144</v>
      </c>
      <c r="E391" s="84" t="s">
        <v>145</v>
      </c>
      <c r="F391" s="84">
        <v>44074</v>
      </c>
      <c r="G391" s="50">
        <v>173056</v>
      </c>
      <c r="H391" s="50" t="s">
        <v>1824</v>
      </c>
      <c r="I391" s="50">
        <v>416</v>
      </c>
      <c r="J391" s="50">
        <v>416</v>
      </c>
      <c r="K391" s="50">
        <v>1</v>
      </c>
      <c r="L391" s="50"/>
      <c r="M391" s="50"/>
      <c r="N391" s="50"/>
      <c r="O391" s="50">
        <v>0</v>
      </c>
      <c r="P391" s="50">
        <v>1</v>
      </c>
      <c r="Q391" s="50">
        <v>3587.3409999999999</v>
      </c>
      <c r="R391" s="50">
        <v>57.157240000000002</v>
      </c>
      <c r="S391" s="50">
        <v>0</v>
      </c>
      <c r="T391" s="50">
        <v>0</v>
      </c>
      <c r="U391" s="50">
        <v>1</v>
      </c>
      <c r="V391" s="50">
        <v>0</v>
      </c>
      <c r="W391" s="50">
        <v>0</v>
      </c>
      <c r="X391" s="50">
        <v>0</v>
      </c>
      <c r="Y391" s="50">
        <v>0</v>
      </c>
      <c r="Z391" s="50">
        <v>0</v>
      </c>
      <c r="AA391" s="50">
        <v>0</v>
      </c>
      <c r="AB391" s="50">
        <v>0</v>
      </c>
      <c r="AC391" s="50">
        <v>0</v>
      </c>
      <c r="AD391" s="50">
        <v>1</v>
      </c>
      <c r="AE391" s="50">
        <v>0</v>
      </c>
      <c r="AF391" s="50">
        <v>0</v>
      </c>
      <c r="AG391" s="50">
        <v>0</v>
      </c>
      <c r="AH391" s="50">
        <v>0</v>
      </c>
      <c r="AI391" s="50">
        <v>0</v>
      </c>
      <c r="AJ391" s="50">
        <v>0</v>
      </c>
      <c r="AK391" s="50">
        <v>0</v>
      </c>
      <c r="AL391" s="50">
        <v>0</v>
      </c>
      <c r="AM391" s="50">
        <v>0</v>
      </c>
      <c r="AN391" s="50">
        <v>0</v>
      </c>
      <c r="AO391" s="50">
        <v>0</v>
      </c>
      <c r="AP391" s="50">
        <v>0</v>
      </c>
      <c r="AQ391" s="50">
        <v>0</v>
      </c>
      <c r="AR391" s="50">
        <v>0</v>
      </c>
      <c r="AS391" s="50">
        <v>0</v>
      </c>
      <c r="AT391" s="50">
        <v>0</v>
      </c>
      <c r="AU391" s="50">
        <v>0</v>
      </c>
      <c r="AV391" s="81"/>
      <c r="AW391" s="81"/>
      <c r="AX391" s="81"/>
      <c r="AY391" s="81"/>
      <c r="AZ391" s="81"/>
      <c r="BA391" s="81"/>
      <c r="BB391" s="81"/>
      <c r="BC391" s="81"/>
      <c r="BD391" s="81"/>
      <c r="BE391" s="81"/>
      <c r="BF391" s="81"/>
      <c r="BG391" s="81"/>
      <c r="BH391" s="81"/>
      <c r="BI391" s="81"/>
      <c r="BJ391" s="81"/>
    </row>
    <row r="392" spans="1:62" ht="15" hidden="1">
      <c r="A392" s="81" t="s">
        <v>3384</v>
      </c>
      <c r="B392" s="50" t="s">
        <v>2024</v>
      </c>
      <c r="C392" s="82" t="s">
        <v>156</v>
      </c>
      <c r="D392" s="83" t="s">
        <v>144</v>
      </c>
      <c r="E392" s="84" t="s">
        <v>145</v>
      </c>
      <c r="F392" s="84">
        <v>50571</v>
      </c>
      <c r="G392" s="50">
        <v>173056</v>
      </c>
      <c r="H392" s="50" t="s">
        <v>1824</v>
      </c>
      <c r="I392" s="50">
        <v>416</v>
      </c>
      <c r="J392" s="50">
        <v>416</v>
      </c>
      <c r="K392" s="50">
        <v>1</v>
      </c>
      <c r="L392" s="50"/>
      <c r="M392" s="50"/>
      <c r="N392" s="50"/>
      <c r="O392" s="50">
        <v>0</v>
      </c>
      <c r="P392" s="50">
        <v>1</v>
      </c>
      <c r="Q392" s="50">
        <v>3981.1350000000002</v>
      </c>
      <c r="R392" s="50">
        <v>53.583300000000001</v>
      </c>
      <c r="S392" s="50">
        <v>0</v>
      </c>
      <c r="T392" s="50">
        <v>0</v>
      </c>
      <c r="U392" s="50">
        <v>1</v>
      </c>
      <c r="V392" s="50">
        <v>0</v>
      </c>
      <c r="W392" s="50">
        <v>0</v>
      </c>
      <c r="X392" s="50">
        <v>0</v>
      </c>
      <c r="Y392" s="50">
        <v>0</v>
      </c>
      <c r="Z392" s="50">
        <v>0</v>
      </c>
      <c r="AA392" s="50">
        <v>0</v>
      </c>
      <c r="AB392" s="50">
        <v>0</v>
      </c>
      <c r="AC392" s="50">
        <v>0</v>
      </c>
      <c r="AD392" s="50">
        <v>1</v>
      </c>
      <c r="AE392" s="50">
        <v>0</v>
      </c>
      <c r="AF392" s="50">
        <v>0</v>
      </c>
      <c r="AG392" s="50">
        <v>0</v>
      </c>
      <c r="AH392" s="50">
        <v>0</v>
      </c>
      <c r="AI392" s="50">
        <v>0</v>
      </c>
      <c r="AJ392" s="50">
        <v>0</v>
      </c>
      <c r="AK392" s="50">
        <v>0</v>
      </c>
      <c r="AL392" s="50">
        <v>0</v>
      </c>
      <c r="AM392" s="50">
        <v>0</v>
      </c>
      <c r="AN392" s="50">
        <v>0</v>
      </c>
      <c r="AO392" s="50">
        <v>0</v>
      </c>
      <c r="AP392" s="50">
        <v>0</v>
      </c>
      <c r="AQ392" s="50">
        <v>0</v>
      </c>
      <c r="AR392" s="50">
        <v>0</v>
      </c>
      <c r="AS392" s="50">
        <v>0</v>
      </c>
      <c r="AT392" s="50">
        <v>0</v>
      </c>
      <c r="AU392" s="50">
        <v>0</v>
      </c>
      <c r="AV392" s="81"/>
      <c r="AW392" s="81"/>
      <c r="AX392" s="81"/>
      <c r="AY392" s="81"/>
      <c r="AZ392" s="81"/>
      <c r="BA392" s="81"/>
      <c r="BB392" s="81"/>
      <c r="BC392" s="81"/>
      <c r="BD392" s="81"/>
      <c r="BE392" s="81"/>
      <c r="BF392" s="81"/>
      <c r="BG392" s="81"/>
      <c r="BH392" s="81"/>
      <c r="BI392" s="81"/>
      <c r="BJ392" s="81"/>
    </row>
    <row r="393" spans="1:62" ht="15" hidden="1">
      <c r="A393" s="81" t="s">
        <v>3385</v>
      </c>
      <c r="B393" s="50" t="s">
        <v>2025</v>
      </c>
      <c r="C393" s="82" t="s">
        <v>157</v>
      </c>
      <c r="D393" s="83" t="s">
        <v>144</v>
      </c>
      <c r="E393" s="84" t="s">
        <v>145</v>
      </c>
      <c r="F393" s="84">
        <v>34934</v>
      </c>
      <c r="G393" s="50">
        <v>173056</v>
      </c>
      <c r="H393" s="50" t="s">
        <v>1824</v>
      </c>
      <c r="I393" s="50">
        <v>416</v>
      </c>
      <c r="J393" s="50">
        <v>416</v>
      </c>
      <c r="K393" s="50">
        <v>1</v>
      </c>
      <c r="L393" s="50"/>
      <c r="M393" s="50"/>
      <c r="N393" s="50"/>
      <c r="O393" s="50">
        <v>0</v>
      </c>
      <c r="P393" s="50">
        <v>1</v>
      </c>
      <c r="Q393" s="50">
        <v>770.51260000000002</v>
      </c>
      <c r="R393" s="50">
        <v>59.789969999999997</v>
      </c>
      <c r="S393" s="50">
        <v>0</v>
      </c>
      <c r="T393" s="50">
        <v>0</v>
      </c>
      <c r="U393" s="50">
        <v>1</v>
      </c>
      <c r="V393" s="50">
        <v>0</v>
      </c>
      <c r="W393" s="50">
        <v>0</v>
      </c>
      <c r="X393" s="50">
        <v>0</v>
      </c>
      <c r="Y393" s="50">
        <v>0</v>
      </c>
      <c r="Z393" s="50">
        <v>0</v>
      </c>
      <c r="AA393" s="50">
        <v>0</v>
      </c>
      <c r="AB393" s="50">
        <v>0</v>
      </c>
      <c r="AC393" s="50">
        <v>0</v>
      </c>
      <c r="AD393" s="50">
        <v>1</v>
      </c>
      <c r="AE393" s="50">
        <v>0</v>
      </c>
      <c r="AF393" s="50">
        <v>0</v>
      </c>
      <c r="AG393" s="50">
        <v>0</v>
      </c>
      <c r="AH393" s="50">
        <v>0</v>
      </c>
      <c r="AI393" s="50">
        <v>0</v>
      </c>
      <c r="AJ393" s="50">
        <v>0</v>
      </c>
      <c r="AK393" s="50">
        <v>0</v>
      </c>
      <c r="AL393" s="50">
        <v>0</v>
      </c>
      <c r="AM393" s="50">
        <v>0</v>
      </c>
      <c r="AN393" s="50">
        <v>0</v>
      </c>
      <c r="AO393" s="50">
        <v>0</v>
      </c>
      <c r="AP393" s="50">
        <v>0</v>
      </c>
      <c r="AQ393" s="50">
        <v>0</v>
      </c>
      <c r="AR393" s="50">
        <v>0</v>
      </c>
      <c r="AS393" s="50">
        <v>0</v>
      </c>
      <c r="AT393" s="50">
        <v>0</v>
      </c>
      <c r="AU393" s="50">
        <v>0</v>
      </c>
      <c r="AV393" s="81"/>
      <c r="AW393" s="81"/>
      <c r="AX393" s="81"/>
      <c r="AY393" s="81"/>
      <c r="AZ393" s="81"/>
      <c r="BA393" s="81"/>
      <c r="BB393" s="81"/>
      <c r="BC393" s="81"/>
      <c r="BD393" s="81"/>
      <c r="BE393" s="81"/>
      <c r="BF393" s="81"/>
      <c r="BG393" s="81"/>
      <c r="BH393" s="81"/>
      <c r="BI393" s="81"/>
      <c r="BJ393" s="81"/>
    </row>
    <row r="394" spans="1:62" ht="15" hidden="1">
      <c r="A394" s="81" t="s">
        <v>3386</v>
      </c>
      <c r="B394" s="50" t="s">
        <v>2026</v>
      </c>
      <c r="C394" s="82" t="s">
        <v>158</v>
      </c>
      <c r="D394" s="83" t="s">
        <v>144</v>
      </c>
      <c r="E394" s="84" t="s">
        <v>145</v>
      </c>
      <c r="F394" s="84">
        <v>43922</v>
      </c>
      <c r="G394" s="50">
        <v>173056</v>
      </c>
      <c r="H394" s="50" t="s">
        <v>1824</v>
      </c>
      <c r="I394" s="50">
        <v>416</v>
      </c>
      <c r="J394" s="50">
        <v>416</v>
      </c>
      <c r="K394" s="50">
        <v>1</v>
      </c>
      <c r="L394" s="50"/>
      <c r="M394" s="50"/>
      <c r="N394" s="50"/>
      <c r="O394" s="50">
        <v>0</v>
      </c>
      <c r="P394" s="50">
        <v>1</v>
      </c>
      <c r="Q394" s="50">
        <v>2717.5610000000001</v>
      </c>
      <c r="R394" s="50">
        <v>51.81026</v>
      </c>
      <c r="S394" s="50">
        <v>0</v>
      </c>
      <c r="T394" s="50">
        <v>0</v>
      </c>
      <c r="U394" s="50">
        <v>1</v>
      </c>
      <c r="V394" s="50">
        <v>0</v>
      </c>
      <c r="W394" s="50">
        <v>0</v>
      </c>
      <c r="X394" s="50">
        <v>0</v>
      </c>
      <c r="Y394" s="50">
        <v>0</v>
      </c>
      <c r="Z394" s="50">
        <v>0</v>
      </c>
      <c r="AA394" s="50">
        <v>0</v>
      </c>
      <c r="AB394" s="50">
        <v>0</v>
      </c>
      <c r="AC394" s="50">
        <v>0</v>
      </c>
      <c r="AD394" s="50">
        <v>1</v>
      </c>
      <c r="AE394" s="50">
        <v>0</v>
      </c>
      <c r="AF394" s="50">
        <v>0</v>
      </c>
      <c r="AG394" s="50">
        <v>0</v>
      </c>
      <c r="AH394" s="50">
        <v>0</v>
      </c>
      <c r="AI394" s="50">
        <v>0</v>
      </c>
      <c r="AJ394" s="50">
        <v>0</v>
      </c>
      <c r="AK394" s="50">
        <v>0</v>
      </c>
      <c r="AL394" s="50">
        <v>0</v>
      </c>
      <c r="AM394" s="50">
        <v>0</v>
      </c>
      <c r="AN394" s="50">
        <v>0</v>
      </c>
      <c r="AO394" s="50">
        <v>0</v>
      </c>
      <c r="AP394" s="50">
        <v>0</v>
      </c>
      <c r="AQ394" s="50">
        <v>0</v>
      </c>
      <c r="AR394" s="50">
        <v>0</v>
      </c>
      <c r="AS394" s="50">
        <v>0</v>
      </c>
      <c r="AT394" s="50">
        <v>0</v>
      </c>
      <c r="AU394" s="50">
        <v>0</v>
      </c>
      <c r="AV394" s="81"/>
      <c r="AW394" s="81"/>
      <c r="AX394" s="81"/>
      <c r="AY394" s="81"/>
      <c r="AZ394" s="81"/>
      <c r="BA394" s="81"/>
      <c r="BB394" s="81"/>
      <c r="BC394" s="81"/>
      <c r="BD394" s="81"/>
      <c r="BE394" s="81"/>
      <c r="BF394" s="81"/>
      <c r="BG394" s="81"/>
      <c r="BH394" s="81"/>
      <c r="BI394" s="81"/>
      <c r="BJ394" s="81"/>
    </row>
    <row r="395" spans="1:62" ht="15" hidden="1">
      <c r="A395" s="81" t="s">
        <v>3387</v>
      </c>
      <c r="B395" s="50" t="s">
        <v>2027</v>
      </c>
      <c r="C395" s="82" t="s">
        <v>159</v>
      </c>
      <c r="D395" s="83" t="s">
        <v>144</v>
      </c>
      <c r="E395" s="84" t="s">
        <v>145</v>
      </c>
      <c r="F395" s="84">
        <v>37850</v>
      </c>
      <c r="G395" s="50">
        <v>173056</v>
      </c>
      <c r="H395" s="50" t="s">
        <v>1824</v>
      </c>
      <c r="I395" s="50">
        <v>416</v>
      </c>
      <c r="J395" s="50">
        <v>416</v>
      </c>
      <c r="K395" s="50">
        <v>1</v>
      </c>
      <c r="L395" s="50"/>
      <c r="M395" s="50"/>
      <c r="N395" s="50"/>
      <c r="O395" s="50">
        <v>0</v>
      </c>
      <c r="P395" s="50">
        <v>1</v>
      </c>
      <c r="Q395" s="50">
        <v>2304.5479999999998</v>
      </c>
      <c r="R395" s="50">
        <v>76.353269999999995</v>
      </c>
      <c r="S395" s="50">
        <v>0</v>
      </c>
      <c r="T395" s="50">
        <v>0</v>
      </c>
      <c r="U395" s="50">
        <v>1</v>
      </c>
      <c r="V395" s="50">
        <v>0</v>
      </c>
      <c r="W395" s="50">
        <v>0</v>
      </c>
      <c r="X395" s="50">
        <v>0</v>
      </c>
      <c r="Y395" s="50">
        <v>0</v>
      </c>
      <c r="Z395" s="50">
        <v>0</v>
      </c>
      <c r="AA395" s="50">
        <v>0</v>
      </c>
      <c r="AB395" s="50">
        <v>0</v>
      </c>
      <c r="AC395" s="50">
        <v>0</v>
      </c>
      <c r="AD395" s="50">
        <v>1</v>
      </c>
      <c r="AE395" s="50">
        <v>0</v>
      </c>
      <c r="AF395" s="50">
        <v>0</v>
      </c>
      <c r="AG395" s="50">
        <v>0</v>
      </c>
      <c r="AH395" s="50">
        <v>0</v>
      </c>
      <c r="AI395" s="50">
        <v>0</v>
      </c>
      <c r="AJ395" s="50">
        <v>0</v>
      </c>
      <c r="AK395" s="50">
        <v>0</v>
      </c>
      <c r="AL395" s="50">
        <v>0</v>
      </c>
      <c r="AM395" s="50">
        <v>0</v>
      </c>
      <c r="AN395" s="50">
        <v>0</v>
      </c>
      <c r="AO395" s="50">
        <v>0</v>
      </c>
      <c r="AP395" s="50">
        <v>0</v>
      </c>
      <c r="AQ395" s="50">
        <v>0</v>
      </c>
      <c r="AR395" s="50">
        <v>0</v>
      </c>
      <c r="AS395" s="50">
        <v>0</v>
      </c>
      <c r="AT395" s="50">
        <v>0</v>
      </c>
      <c r="AU395" s="50">
        <v>0</v>
      </c>
      <c r="AV395" s="81"/>
      <c r="AW395" s="81"/>
      <c r="AX395" s="81"/>
      <c r="AY395" s="81"/>
      <c r="AZ395" s="81"/>
      <c r="BA395" s="81"/>
      <c r="BB395" s="81"/>
      <c r="BC395" s="81"/>
      <c r="BD395" s="81"/>
      <c r="BE395" s="81"/>
      <c r="BF395" s="81"/>
      <c r="BG395" s="81"/>
      <c r="BH395" s="81"/>
      <c r="BI395" s="81"/>
      <c r="BJ395" s="81"/>
    </row>
    <row r="396" spans="1:62" ht="15" hidden="1">
      <c r="A396" s="81" t="s">
        <v>3388</v>
      </c>
      <c r="B396" s="50" t="s">
        <v>2028</v>
      </c>
      <c r="C396" s="82" t="s">
        <v>160</v>
      </c>
      <c r="D396" s="83" t="s">
        <v>144</v>
      </c>
      <c r="E396" s="84" t="s">
        <v>145</v>
      </c>
      <c r="F396" s="84">
        <v>39844</v>
      </c>
      <c r="G396" s="50">
        <v>173056</v>
      </c>
      <c r="H396" s="50" t="s">
        <v>1824</v>
      </c>
      <c r="I396" s="50">
        <v>416</v>
      </c>
      <c r="J396" s="50">
        <v>416</v>
      </c>
      <c r="K396" s="50">
        <v>1</v>
      </c>
      <c r="L396" s="50"/>
      <c r="M396" s="50"/>
      <c r="N396" s="50"/>
      <c r="O396" s="50">
        <v>0</v>
      </c>
      <c r="P396" s="50">
        <v>1</v>
      </c>
      <c r="Q396" s="50">
        <v>2698.306</v>
      </c>
      <c r="R396" s="50">
        <v>64.540779999999998</v>
      </c>
      <c r="S396" s="50">
        <v>0</v>
      </c>
      <c r="T396" s="50">
        <v>0</v>
      </c>
      <c r="U396" s="50">
        <v>1</v>
      </c>
      <c r="V396" s="50">
        <v>0</v>
      </c>
      <c r="W396" s="50">
        <v>0</v>
      </c>
      <c r="X396" s="50">
        <v>0</v>
      </c>
      <c r="Y396" s="50">
        <v>0</v>
      </c>
      <c r="Z396" s="50">
        <v>0</v>
      </c>
      <c r="AA396" s="50">
        <v>0</v>
      </c>
      <c r="AB396" s="50">
        <v>0</v>
      </c>
      <c r="AC396" s="50">
        <v>0</v>
      </c>
      <c r="AD396" s="50">
        <v>1</v>
      </c>
      <c r="AE396" s="50">
        <v>0</v>
      </c>
      <c r="AF396" s="50">
        <v>0</v>
      </c>
      <c r="AG396" s="50">
        <v>0</v>
      </c>
      <c r="AH396" s="50">
        <v>0</v>
      </c>
      <c r="AI396" s="50">
        <v>0</v>
      </c>
      <c r="AJ396" s="50">
        <v>0</v>
      </c>
      <c r="AK396" s="50">
        <v>0</v>
      </c>
      <c r="AL396" s="50">
        <v>0</v>
      </c>
      <c r="AM396" s="50">
        <v>0</v>
      </c>
      <c r="AN396" s="50">
        <v>0</v>
      </c>
      <c r="AO396" s="50">
        <v>0</v>
      </c>
      <c r="AP396" s="50">
        <v>0</v>
      </c>
      <c r="AQ396" s="50">
        <v>0</v>
      </c>
      <c r="AR396" s="50">
        <v>0</v>
      </c>
      <c r="AS396" s="50">
        <v>0</v>
      </c>
      <c r="AT396" s="50">
        <v>0</v>
      </c>
      <c r="AU396" s="50">
        <v>0</v>
      </c>
      <c r="AV396" s="81"/>
      <c r="AW396" s="81"/>
      <c r="AX396" s="81"/>
      <c r="AY396" s="81"/>
      <c r="AZ396" s="81"/>
      <c r="BA396" s="81"/>
      <c r="BB396" s="81"/>
      <c r="BC396" s="81"/>
      <c r="BD396" s="81"/>
      <c r="BE396" s="81"/>
      <c r="BF396" s="81"/>
      <c r="BG396" s="81"/>
      <c r="BH396" s="81"/>
      <c r="BI396" s="81"/>
      <c r="BJ396" s="81"/>
    </row>
    <row r="397" spans="1:62" ht="15" hidden="1">
      <c r="A397" s="81" t="s">
        <v>3389</v>
      </c>
      <c r="B397" s="50" t="s">
        <v>2029</v>
      </c>
      <c r="C397" s="82" t="s">
        <v>161</v>
      </c>
      <c r="D397" s="83" t="s">
        <v>144</v>
      </c>
      <c r="E397" s="84" t="s">
        <v>145</v>
      </c>
      <c r="F397" s="84">
        <v>40487</v>
      </c>
      <c r="G397" s="50">
        <v>173056</v>
      </c>
      <c r="H397" s="50" t="s">
        <v>1824</v>
      </c>
      <c r="I397" s="50">
        <v>416</v>
      </c>
      <c r="J397" s="50">
        <v>416</v>
      </c>
      <c r="K397" s="50">
        <v>1</v>
      </c>
      <c r="L397" s="50"/>
      <c r="M397" s="50"/>
      <c r="N397" s="50"/>
      <c r="O397" s="50">
        <v>0</v>
      </c>
      <c r="P397" s="50">
        <v>1</v>
      </c>
      <c r="Q397" s="50">
        <v>2336.3989999999999</v>
      </c>
      <c r="R397" s="50">
        <v>57.126530000000002</v>
      </c>
      <c r="S397" s="50">
        <v>0</v>
      </c>
      <c r="T397" s="50">
        <v>0</v>
      </c>
      <c r="U397" s="50">
        <v>1</v>
      </c>
      <c r="V397" s="50">
        <v>0</v>
      </c>
      <c r="W397" s="50">
        <v>0</v>
      </c>
      <c r="X397" s="50">
        <v>0</v>
      </c>
      <c r="Y397" s="50">
        <v>0</v>
      </c>
      <c r="Z397" s="50">
        <v>0</v>
      </c>
      <c r="AA397" s="50">
        <v>0</v>
      </c>
      <c r="AB397" s="50">
        <v>0</v>
      </c>
      <c r="AC397" s="50">
        <v>0</v>
      </c>
      <c r="AD397" s="50">
        <v>1</v>
      </c>
      <c r="AE397" s="50">
        <v>0</v>
      </c>
      <c r="AF397" s="50">
        <v>0</v>
      </c>
      <c r="AG397" s="50">
        <v>0</v>
      </c>
      <c r="AH397" s="50">
        <v>0</v>
      </c>
      <c r="AI397" s="50">
        <v>0</v>
      </c>
      <c r="AJ397" s="50">
        <v>0</v>
      </c>
      <c r="AK397" s="50">
        <v>0</v>
      </c>
      <c r="AL397" s="50">
        <v>0</v>
      </c>
      <c r="AM397" s="50">
        <v>0</v>
      </c>
      <c r="AN397" s="50">
        <v>0</v>
      </c>
      <c r="AO397" s="50">
        <v>0</v>
      </c>
      <c r="AP397" s="50">
        <v>0</v>
      </c>
      <c r="AQ397" s="50">
        <v>0</v>
      </c>
      <c r="AR397" s="50">
        <v>0</v>
      </c>
      <c r="AS397" s="50">
        <v>0</v>
      </c>
      <c r="AT397" s="50">
        <v>0</v>
      </c>
      <c r="AU397" s="50">
        <v>0</v>
      </c>
      <c r="AV397" s="81"/>
      <c r="AW397" s="81"/>
      <c r="AX397" s="81"/>
      <c r="AY397" s="81"/>
      <c r="AZ397" s="81"/>
      <c r="BA397" s="81"/>
      <c r="BB397" s="81"/>
      <c r="BC397" s="81"/>
      <c r="BD397" s="81"/>
      <c r="BE397" s="81"/>
      <c r="BF397" s="81"/>
      <c r="BG397" s="81"/>
      <c r="BH397" s="81"/>
      <c r="BI397" s="81"/>
      <c r="BJ397" s="81"/>
    </row>
    <row r="398" spans="1:62" ht="15" hidden="1">
      <c r="A398" s="81" t="s">
        <v>3390</v>
      </c>
      <c r="B398" s="50" t="s">
        <v>2030</v>
      </c>
      <c r="C398" s="82" t="s">
        <v>162</v>
      </c>
      <c r="D398" s="83" t="s">
        <v>144</v>
      </c>
      <c r="E398" s="84" t="s">
        <v>145</v>
      </c>
      <c r="F398" s="84">
        <v>39943</v>
      </c>
      <c r="G398" s="50">
        <v>173056</v>
      </c>
      <c r="H398" s="50" t="s">
        <v>1824</v>
      </c>
      <c r="I398" s="50">
        <v>416</v>
      </c>
      <c r="J398" s="50">
        <v>416</v>
      </c>
      <c r="K398" s="50">
        <v>1</v>
      </c>
      <c r="L398" s="50"/>
      <c r="M398" s="50"/>
      <c r="N398" s="50"/>
      <c r="O398" s="50">
        <v>0</v>
      </c>
      <c r="P398" s="50">
        <v>1</v>
      </c>
      <c r="Q398" s="50">
        <v>1983.1590000000001</v>
      </c>
      <c r="R398" s="50">
        <v>72.20008</v>
      </c>
      <c r="S398" s="50">
        <v>0</v>
      </c>
      <c r="T398" s="50">
        <v>0</v>
      </c>
      <c r="U398" s="50">
        <v>1</v>
      </c>
      <c r="V398" s="50">
        <v>0</v>
      </c>
      <c r="W398" s="50">
        <v>0</v>
      </c>
      <c r="X398" s="50">
        <v>0</v>
      </c>
      <c r="Y398" s="50">
        <v>0</v>
      </c>
      <c r="Z398" s="50">
        <v>0</v>
      </c>
      <c r="AA398" s="50">
        <v>0</v>
      </c>
      <c r="AB398" s="50">
        <v>0</v>
      </c>
      <c r="AC398" s="50">
        <v>0</v>
      </c>
      <c r="AD398" s="50">
        <v>1</v>
      </c>
      <c r="AE398" s="50">
        <v>0</v>
      </c>
      <c r="AF398" s="50">
        <v>0</v>
      </c>
      <c r="AG398" s="50">
        <v>0</v>
      </c>
      <c r="AH398" s="50">
        <v>0</v>
      </c>
      <c r="AI398" s="50">
        <v>0</v>
      </c>
      <c r="AJ398" s="50">
        <v>0</v>
      </c>
      <c r="AK398" s="50">
        <v>0</v>
      </c>
      <c r="AL398" s="50">
        <v>0</v>
      </c>
      <c r="AM398" s="50">
        <v>0</v>
      </c>
      <c r="AN398" s="50">
        <v>0</v>
      </c>
      <c r="AO398" s="50">
        <v>0</v>
      </c>
      <c r="AP398" s="50">
        <v>0</v>
      </c>
      <c r="AQ398" s="50">
        <v>0</v>
      </c>
      <c r="AR398" s="50">
        <v>0</v>
      </c>
      <c r="AS398" s="50">
        <v>0</v>
      </c>
      <c r="AT398" s="50">
        <v>0</v>
      </c>
      <c r="AU398" s="50">
        <v>0</v>
      </c>
      <c r="AV398" s="81"/>
      <c r="AW398" s="81"/>
      <c r="AX398" s="81"/>
      <c r="AY398" s="81"/>
      <c r="AZ398" s="81"/>
      <c r="BA398" s="81"/>
      <c r="BB398" s="81"/>
      <c r="BC398" s="81"/>
      <c r="BD398" s="81"/>
      <c r="BE398" s="81"/>
      <c r="BF398" s="81"/>
      <c r="BG398" s="81"/>
      <c r="BH398" s="81"/>
      <c r="BI398" s="81"/>
      <c r="BJ398" s="81"/>
    </row>
    <row r="399" spans="1:62" ht="15" hidden="1">
      <c r="A399" s="81" t="s">
        <v>3391</v>
      </c>
      <c r="B399" s="50" t="s">
        <v>2031</v>
      </c>
      <c r="C399" s="82" t="s">
        <v>163</v>
      </c>
      <c r="D399" s="83" t="s">
        <v>144</v>
      </c>
      <c r="E399" s="84" t="s">
        <v>145</v>
      </c>
      <c r="F399" s="84">
        <v>42975</v>
      </c>
      <c r="G399" s="50">
        <v>173056</v>
      </c>
      <c r="H399" s="50" t="s">
        <v>1824</v>
      </c>
      <c r="I399" s="50">
        <v>416</v>
      </c>
      <c r="J399" s="50">
        <v>416</v>
      </c>
      <c r="K399" s="50">
        <v>1</v>
      </c>
      <c r="L399" s="50"/>
      <c r="M399" s="50"/>
      <c r="N399" s="50"/>
      <c r="O399" s="50">
        <v>0</v>
      </c>
      <c r="P399" s="50">
        <v>1</v>
      </c>
      <c r="Q399" s="50">
        <v>2019.4190000000001</v>
      </c>
      <c r="R399" s="50">
        <v>55.979039999999998</v>
      </c>
      <c r="S399" s="50">
        <v>0</v>
      </c>
      <c r="T399" s="50">
        <v>0</v>
      </c>
      <c r="U399" s="50">
        <v>1</v>
      </c>
      <c r="V399" s="50">
        <v>0</v>
      </c>
      <c r="W399" s="50">
        <v>0</v>
      </c>
      <c r="X399" s="50">
        <v>0</v>
      </c>
      <c r="Y399" s="50">
        <v>0</v>
      </c>
      <c r="Z399" s="50">
        <v>0</v>
      </c>
      <c r="AA399" s="50">
        <v>0</v>
      </c>
      <c r="AB399" s="50">
        <v>0</v>
      </c>
      <c r="AC399" s="50">
        <v>0</v>
      </c>
      <c r="AD399" s="50">
        <v>1</v>
      </c>
      <c r="AE399" s="50">
        <v>0</v>
      </c>
      <c r="AF399" s="50">
        <v>0</v>
      </c>
      <c r="AG399" s="50">
        <v>0</v>
      </c>
      <c r="AH399" s="50">
        <v>0</v>
      </c>
      <c r="AI399" s="50">
        <v>0</v>
      </c>
      <c r="AJ399" s="50">
        <v>0</v>
      </c>
      <c r="AK399" s="50">
        <v>0</v>
      </c>
      <c r="AL399" s="50">
        <v>0</v>
      </c>
      <c r="AM399" s="50">
        <v>0</v>
      </c>
      <c r="AN399" s="50">
        <v>0</v>
      </c>
      <c r="AO399" s="50">
        <v>0</v>
      </c>
      <c r="AP399" s="50">
        <v>0</v>
      </c>
      <c r="AQ399" s="50">
        <v>0</v>
      </c>
      <c r="AR399" s="50">
        <v>0</v>
      </c>
      <c r="AS399" s="50">
        <v>0</v>
      </c>
      <c r="AT399" s="50">
        <v>0</v>
      </c>
      <c r="AU399" s="50">
        <v>0</v>
      </c>
      <c r="AV399" s="81"/>
      <c r="AW399" s="81"/>
      <c r="AX399" s="81"/>
      <c r="AY399" s="81"/>
      <c r="AZ399" s="81"/>
      <c r="BA399" s="81"/>
      <c r="BB399" s="81"/>
      <c r="BC399" s="81"/>
      <c r="BD399" s="81"/>
      <c r="BE399" s="81"/>
      <c r="BF399" s="81"/>
      <c r="BG399" s="81"/>
      <c r="BH399" s="81"/>
      <c r="BI399" s="81"/>
      <c r="BJ399" s="81"/>
    </row>
    <row r="400" spans="1:62" ht="15" hidden="1">
      <c r="A400" s="81" t="s">
        <v>3392</v>
      </c>
      <c r="B400" s="50" t="s">
        <v>2032</v>
      </c>
      <c r="C400" s="82" t="s">
        <v>164</v>
      </c>
      <c r="D400" s="83" t="s">
        <v>144</v>
      </c>
      <c r="E400" s="84" t="s">
        <v>145</v>
      </c>
      <c r="F400" s="84">
        <v>40243</v>
      </c>
      <c r="G400" s="50">
        <v>173056</v>
      </c>
      <c r="H400" s="50" t="s">
        <v>1824</v>
      </c>
      <c r="I400" s="50">
        <v>416</v>
      </c>
      <c r="J400" s="50">
        <v>416</v>
      </c>
      <c r="K400" s="50">
        <v>1</v>
      </c>
      <c r="L400" s="50"/>
      <c r="M400" s="50"/>
      <c r="N400" s="50"/>
      <c r="O400" s="50">
        <v>0</v>
      </c>
      <c r="P400" s="50">
        <v>1</v>
      </c>
      <c r="Q400" s="50">
        <v>3000.2289999999998</v>
      </c>
      <c r="R400" s="50">
        <v>71.943820000000002</v>
      </c>
      <c r="S400" s="50">
        <v>0</v>
      </c>
      <c r="T400" s="50">
        <v>0</v>
      </c>
      <c r="U400" s="50">
        <v>1</v>
      </c>
      <c r="V400" s="50">
        <v>0</v>
      </c>
      <c r="W400" s="50">
        <v>0</v>
      </c>
      <c r="X400" s="50">
        <v>0</v>
      </c>
      <c r="Y400" s="50">
        <v>0</v>
      </c>
      <c r="Z400" s="50">
        <v>0</v>
      </c>
      <c r="AA400" s="50">
        <v>0</v>
      </c>
      <c r="AB400" s="50">
        <v>0</v>
      </c>
      <c r="AC400" s="50">
        <v>0</v>
      </c>
      <c r="AD400" s="50">
        <v>1</v>
      </c>
      <c r="AE400" s="50">
        <v>0</v>
      </c>
      <c r="AF400" s="50">
        <v>0</v>
      </c>
      <c r="AG400" s="50">
        <v>0</v>
      </c>
      <c r="AH400" s="50">
        <v>0</v>
      </c>
      <c r="AI400" s="50">
        <v>0</v>
      </c>
      <c r="AJ400" s="50">
        <v>0</v>
      </c>
      <c r="AK400" s="50">
        <v>0</v>
      </c>
      <c r="AL400" s="50">
        <v>0</v>
      </c>
      <c r="AM400" s="50">
        <v>0</v>
      </c>
      <c r="AN400" s="50">
        <v>0</v>
      </c>
      <c r="AO400" s="50">
        <v>0</v>
      </c>
      <c r="AP400" s="50">
        <v>0</v>
      </c>
      <c r="AQ400" s="50">
        <v>0</v>
      </c>
      <c r="AR400" s="50">
        <v>0</v>
      </c>
      <c r="AS400" s="50">
        <v>0</v>
      </c>
      <c r="AT400" s="50">
        <v>0</v>
      </c>
      <c r="AU400" s="50">
        <v>0</v>
      </c>
      <c r="AV400" s="81"/>
      <c r="AW400" s="81"/>
      <c r="AX400" s="81"/>
      <c r="AY400" s="81"/>
      <c r="AZ400" s="81"/>
      <c r="BA400" s="81"/>
      <c r="BB400" s="81"/>
      <c r="BC400" s="81"/>
      <c r="BD400" s="81"/>
      <c r="BE400" s="81"/>
      <c r="BF400" s="81"/>
      <c r="BG400" s="81"/>
      <c r="BH400" s="81"/>
      <c r="BI400" s="81"/>
      <c r="BJ400" s="81"/>
    </row>
    <row r="401" spans="1:62" ht="15" hidden="1">
      <c r="A401" s="81" t="s">
        <v>3393</v>
      </c>
      <c r="B401" s="50" t="s">
        <v>2033</v>
      </c>
      <c r="C401" s="82" t="s">
        <v>165</v>
      </c>
      <c r="D401" s="83" t="s">
        <v>144</v>
      </c>
      <c r="E401" s="84" t="s">
        <v>145</v>
      </c>
      <c r="F401" s="84">
        <v>34531</v>
      </c>
      <c r="G401" s="50">
        <v>173056</v>
      </c>
      <c r="H401" s="50" t="s">
        <v>1824</v>
      </c>
      <c r="I401" s="50">
        <v>416</v>
      </c>
      <c r="J401" s="50">
        <v>416</v>
      </c>
      <c r="K401" s="50">
        <v>1</v>
      </c>
      <c r="L401" s="50"/>
      <c r="M401" s="50"/>
      <c r="N401" s="50"/>
      <c r="O401" s="50">
        <v>0</v>
      </c>
      <c r="P401" s="50">
        <v>1</v>
      </c>
      <c r="Q401" s="50">
        <v>975.65279999999996</v>
      </c>
      <c r="R401" s="50">
        <v>63.929110000000001</v>
      </c>
      <c r="S401" s="50">
        <v>0</v>
      </c>
      <c r="T401" s="50">
        <v>0</v>
      </c>
      <c r="U401" s="50">
        <v>1</v>
      </c>
      <c r="V401" s="50">
        <v>0</v>
      </c>
      <c r="W401" s="50">
        <v>0</v>
      </c>
      <c r="X401" s="50">
        <v>0</v>
      </c>
      <c r="Y401" s="50">
        <v>0</v>
      </c>
      <c r="Z401" s="50">
        <v>0</v>
      </c>
      <c r="AA401" s="50">
        <v>0</v>
      </c>
      <c r="AB401" s="50">
        <v>0</v>
      </c>
      <c r="AC401" s="50">
        <v>0</v>
      </c>
      <c r="AD401" s="50">
        <v>1</v>
      </c>
      <c r="AE401" s="50">
        <v>0</v>
      </c>
      <c r="AF401" s="50">
        <v>0</v>
      </c>
      <c r="AG401" s="50">
        <v>0</v>
      </c>
      <c r="AH401" s="50">
        <v>0</v>
      </c>
      <c r="AI401" s="50">
        <v>0</v>
      </c>
      <c r="AJ401" s="50">
        <v>0</v>
      </c>
      <c r="AK401" s="50">
        <v>0</v>
      </c>
      <c r="AL401" s="50">
        <v>0</v>
      </c>
      <c r="AM401" s="50">
        <v>0</v>
      </c>
      <c r="AN401" s="50">
        <v>0</v>
      </c>
      <c r="AO401" s="50">
        <v>0</v>
      </c>
      <c r="AP401" s="50">
        <v>0</v>
      </c>
      <c r="AQ401" s="50">
        <v>0</v>
      </c>
      <c r="AR401" s="50">
        <v>0</v>
      </c>
      <c r="AS401" s="50">
        <v>0</v>
      </c>
      <c r="AT401" s="50">
        <v>0</v>
      </c>
      <c r="AU401" s="50">
        <v>0</v>
      </c>
      <c r="AV401" s="81"/>
      <c r="AW401" s="81"/>
      <c r="AX401" s="81"/>
      <c r="AY401" s="81"/>
      <c r="AZ401" s="81"/>
      <c r="BA401" s="81"/>
      <c r="BB401" s="81"/>
      <c r="BC401" s="81"/>
      <c r="BD401" s="81"/>
      <c r="BE401" s="81"/>
      <c r="BF401" s="81"/>
      <c r="BG401" s="81"/>
      <c r="BH401" s="81"/>
      <c r="BI401" s="81"/>
      <c r="BJ401" s="81"/>
    </row>
    <row r="402" spans="1:62" ht="15" hidden="1">
      <c r="A402" s="81" t="s">
        <v>3394</v>
      </c>
      <c r="B402" s="50" t="s">
        <v>2034</v>
      </c>
      <c r="C402" s="82" t="s">
        <v>166</v>
      </c>
      <c r="D402" s="83" t="s">
        <v>144</v>
      </c>
      <c r="E402" s="84" t="s">
        <v>145</v>
      </c>
      <c r="F402" s="84">
        <v>37891</v>
      </c>
      <c r="G402" s="50">
        <v>173056</v>
      </c>
      <c r="H402" s="50" t="s">
        <v>1824</v>
      </c>
      <c r="I402" s="50">
        <v>416</v>
      </c>
      <c r="J402" s="50">
        <v>416</v>
      </c>
      <c r="K402" s="50">
        <v>1</v>
      </c>
      <c r="L402" s="50"/>
      <c r="M402" s="50"/>
      <c r="N402" s="50"/>
      <c r="O402" s="50">
        <v>0</v>
      </c>
      <c r="P402" s="50">
        <v>1</v>
      </c>
      <c r="Q402" s="50">
        <v>1089.701</v>
      </c>
      <c r="R402" s="50">
        <v>51.509399999999999</v>
      </c>
      <c r="S402" s="50">
        <v>0</v>
      </c>
      <c r="T402" s="50">
        <v>0</v>
      </c>
      <c r="U402" s="50">
        <v>1</v>
      </c>
      <c r="V402" s="50">
        <v>0</v>
      </c>
      <c r="W402" s="50">
        <v>0</v>
      </c>
      <c r="X402" s="50">
        <v>0</v>
      </c>
      <c r="Y402" s="50">
        <v>0</v>
      </c>
      <c r="Z402" s="50">
        <v>0</v>
      </c>
      <c r="AA402" s="50">
        <v>0</v>
      </c>
      <c r="AB402" s="50">
        <v>0</v>
      </c>
      <c r="AC402" s="50">
        <v>0</v>
      </c>
      <c r="AD402" s="50">
        <v>1</v>
      </c>
      <c r="AE402" s="50">
        <v>0</v>
      </c>
      <c r="AF402" s="50">
        <v>0</v>
      </c>
      <c r="AG402" s="50">
        <v>0</v>
      </c>
      <c r="AH402" s="50">
        <v>0</v>
      </c>
      <c r="AI402" s="50">
        <v>0</v>
      </c>
      <c r="AJ402" s="50">
        <v>0</v>
      </c>
      <c r="AK402" s="50">
        <v>0</v>
      </c>
      <c r="AL402" s="50">
        <v>0</v>
      </c>
      <c r="AM402" s="50">
        <v>0</v>
      </c>
      <c r="AN402" s="50">
        <v>0</v>
      </c>
      <c r="AO402" s="50">
        <v>0</v>
      </c>
      <c r="AP402" s="50">
        <v>0</v>
      </c>
      <c r="AQ402" s="50">
        <v>0</v>
      </c>
      <c r="AR402" s="50">
        <v>0</v>
      </c>
      <c r="AS402" s="50">
        <v>0</v>
      </c>
      <c r="AT402" s="50">
        <v>0</v>
      </c>
      <c r="AU402" s="50">
        <v>0</v>
      </c>
      <c r="AV402" s="81"/>
      <c r="AW402" s="81"/>
      <c r="AX402" s="81"/>
      <c r="AY402" s="81"/>
      <c r="AZ402" s="81"/>
      <c r="BA402" s="81"/>
      <c r="BB402" s="81"/>
      <c r="BC402" s="81"/>
      <c r="BD402" s="81"/>
      <c r="BE402" s="81"/>
      <c r="BF402" s="81"/>
      <c r="BG402" s="81"/>
      <c r="BH402" s="81"/>
      <c r="BI402" s="81"/>
      <c r="BJ402" s="81"/>
    </row>
    <row r="403" spans="1:62" ht="15" hidden="1">
      <c r="A403" s="81" t="s">
        <v>3395</v>
      </c>
      <c r="B403" s="50" t="s">
        <v>2035</v>
      </c>
      <c r="C403" s="82" t="s">
        <v>167</v>
      </c>
      <c r="D403" s="83" t="s">
        <v>144</v>
      </c>
      <c r="E403" s="84" t="s">
        <v>145</v>
      </c>
      <c r="F403" s="84">
        <v>21154</v>
      </c>
      <c r="G403" s="50">
        <v>173056</v>
      </c>
      <c r="H403" s="50" t="s">
        <v>1824</v>
      </c>
      <c r="I403" s="50">
        <v>416</v>
      </c>
      <c r="J403" s="50">
        <v>416</v>
      </c>
      <c r="K403" s="50">
        <v>1</v>
      </c>
      <c r="L403" s="50"/>
      <c r="M403" s="50"/>
      <c r="N403" s="50"/>
      <c r="O403" s="50">
        <v>0</v>
      </c>
      <c r="P403" s="50">
        <v>1</v>
      </c>
      <c r="Q403" s="50">
        <v>603.36559999999997</v>
      </c>
      <c r="R403" s="50">
        <v>66.789580000000001</v>
      </c>
      <c r="S403" s="50">
        <v>0</v>
      </c>
      <c r="T403" s="50">
        <v>0</v>
      </c>
      <c r="U403" s="50">
        <v>1</v>
      </c>
      <c r="V403" s="50">
        <v>0</v>
      </c>
      <c r="W403" s="50">
        <v>0</v>
      </c>
      <c r="X403" s="50">
        <v>0</v>
      </c>
      <c r="Y403" s="50">
        <v>0</v>
      </c>
      <c r="Z403" s="50">
        <v>0</v>
      </c>
      <c r="AA403" s="50">
        <v>0</v>
      </c>
      <c r="AB403" s="50">
        <v>0</v>
      </c>
      <c r="AC403" s="50">
        <v>0</v>
      </c>
      <c r="AD403" s="50">
        <v>1</v>
      </c>
      <c r="AE403" s="50">
        <v>0</v>
      </c>
      <c r="AF403" s="50">
        <v>0</v>
      </c>
      <c r="AG403" s="50">
        <v>0</v>
      </c>
      <c r="AH403" s="50">
        <v>0</v>
      </c>
      <c r="AI403" s="50">
        <v>0</v>
      </c>
      <c r="AJ403" s="50">
        <v>0</v>
      </c>
      <c r="AK403" s="50">
        <v>0</v>
      </c>
      <c r="AL403" s="50">
        <v>0</v>
      </c>
      <c r="AM403" s="50">
        <v>0</v>
      </c>
      <c r="AN403" s="50">
        <v>0</v>
      </c>
      <c r="AO403" s="50">
        <v>0</v>
      </c>
      <c r="AP403" s="50">
        <v>0</v>
      </c>
      <c r="AQ403" s="50">
        <v>0</v>
      </c>
      <c r="AR403" s="50">
        <v>0</v>
      </c>
      <c r="AS403" s="50">
        <v>0</v>
      </c>
      <c r="AT403" s="50">
        <v>0</v>
      </c>
      <c r="AU403" s="50">
        <v>0</v>
      </c>
      <c r="AV403" s="81"/>
      <c r="AW403" s="81"/>
      <c r="AX403" s="81"/>
      <c r="AY403" s="81"/>
      <c r="AZ403" s="81"/>
      <c r="BA403" s="81"/>
      <c r="BB403" s="81"/>
      <c r="BC403" s="81"/>
      <c r="BD403" s="81"/>
      <c r="BE403" s="81"/>
      <c r="BF403" s="81"/>
      <c r="BG403" s="81"/>
      <c r="BH403" s="81"/>
      <c r="BI403" s="81"/>
      <c r="BJ403" s="81"/>
    </row>
    <row r="404" spans="1:62" ht="15" hidden="1">
      <c r="A404" s="81" t="s">
        <v>3396</v>
      </c>
      <c r="B404" s="50" t="s">
        <v>2036</v>
      </c>
      <c r="C404" s="82" t="s">
        <v>168</v>
      </c>
      <c r="D404" s="83" t="s">
        <v>144</v>
      </c>
      <c r="E404" s="84" t="s">
        <v>145</v>
      </c>
      <c r="F404" s="84">
        <v>38495</v>
      </c>
      <c r="G404" s="50">
        <v>173056</v>
      </c>
      <c r="H404" s="50" t="s">
        <v>1824</v>
      </c>
      <c r="I404" s="50">
        <v>416</v>
      </c>
      <c r="J404" s="50">
        <v>416</v>
      </c>
      <c r="K404" s="50">
        <v>1</v>
      </c>
      <c r="L404" s="50"/>
      <c r="M404" s="50"/>
      <c r="N404" s="50"/>
      <c r="O404" s="50">
        <v>0</v>
      </c>
      <c r="P404" s="50">
        <v>1</v>
      </c>
      <c r="Q404" s="50">
        <v>1794.038</v>
      </c>
      <c r="R404" s="50">
        <v>63.231720000000003</v>
      </c>
      <c r="S404" s="50">
        <v>0</v>
      </c>
      <c r="T404" s="50">
        <v>0</v>
      </c>
      <c r="U404" s="50">
        <v>1</v>
      </c>
      <c r="V404" s="50">
        <v>0</v>
      </c>
      <c r="W404" s="50">
        <v>0</v>
      </c>
      <c r="X404" s="50">
        <v>0</v>
      </c>
      <c r="Y404" s="50">
        <v>0</v>
      </c>
      <c r="Z404" s="50">
        <v>0</v>
      </c>
      <c r="AA404" s="50">
        <v>0</v>
      </c>
      <c r="AB404" s="50">
        <v>0</v>
      </c>
      <c r="AC404" s="50">
        <v>0</v>
      </c>
      <c r="AD404" s="50">
        <v>1</v>
      </c>
      <c r="AE404" s="50">
        <v>0</v>
      </c>
      <c r="AF404" s="50">
        <v>0</v>
      </c>
      <c r="AG404" s="50">
        <v>0</v>
      </c>
      <c r="AH404" s="50">
        <v>0</v>
      </c>
      <c r="AI404" s="50">
        <v>0</v>
      </c>
      <c r="AJ404" s="50">
        <v>0</v>
      </c>
      <c r="AK404" s="50">
        <v>0</v>
      </c>
      <c r="AL404" s="50">
        <v>0</v>
      </c>
      <c r="AM404" s="50">
        <v>0</v>
      </c>
      <c r="AN404" s="50">
        <v>0</v>
      </c>
      <c r="AO404" s="50">
        <v>0</v>
      </c>
      <c r="AP404" s="50">
        <v>0</v>
      </c>
      <c r="AQ404" s="50">
        <v>0</v>
      </c>
      <c r="AR404" s="50">
        <v>0</v>
      </c>
      <c r="AS404" s="50">
        <v>0</v>
      </c>
      <c r="AT404" s="50">
        <v>0</v>
      </c>
      <c r="AU404" s="50">
        <v>0</v>
      </c>
      <c r="AV404" s="81"/>
      <c r="AW404" s="81"/>
      <c r="AX404" s="81"/>
      <c r="AY404" s="81"/>
      <c r="AZ404" s="81"/>
      <c r="BA404" s="81"/>
      <c r="BB404" s="81"/>
      <c r="BC404" s="81"/>
      <c r="BD404" s="81"/>
      <c r="BE404" s="81"/>
      <c r="BF404" s="81"/>
      <c r="BG404" s="81"/>
      <c r="BH404" s="81"/>
      <c r="BI404" s="81"/>
      <c r="BJ404" s="81"/>
    </row>
    <row r="405" spans="1:62" ht="15" hidden="1">
      <c r="A405" s="81" t="s">
        <v>3397</v>
      </c>
      <c r="B405" s="50" t="s">
        <v>2038</v>
      </c>
      <c r="C405" s="82" t="s">
        <v>169</v>
      </c>
      <c r="D405" s="83" t="s">
        <v>144</v>
      </c>
      <c r="E405" s="84" t="s">
        <v>145</v>
      </c>
      <c r="F405" s="84">
        <v>36894</v>
      </c>
      <c r="G405" s="50">
        <v>173056</v>
      </c>
      <c r="H405" s="50" t="s">
        <v>1824</v>
      </c>
      <c r="I405" s="50">
        <v>416</v>
      </c>
      <c r="J405" s="50">
        <v>416</v>
      </c>
      <c r="K405" s="50">
        <v>1</v>
      </c>
      <c r="L405" s="50"/>
      <c r="M405" s="50"/>
      <c r="N405" s="50"/>
      <c r="O405" s="50">
        <v>0</v>
      </c>
      <c r="P405" s="50">
        <v>1</v>
      </c>
      <c r="Q405" s="50">
        <v>2385.6909999999998</v>
      </c>
      <c r="R405" s="50">
        <v>60.528959999999998</v>
      </c>
      <c r="S405" s="50">
        <v>0</v>
      </c>
      <c r="T405" s="50">
        <v>0</v>
      </c>
      <c r="U405" s="50">
        <v>1</v>
      </c>
      <c r="V405" s="50">
        <v>0</v>
      </c>
      <c r="W405" s="50">
        <v>0</v>
      </c>
      <c r="X405" s="50">
        <v>0</v>
      </c>
      <c r="Y405" s="50">
        <v>0</v>
      </c>
      <c r="Z405" s="50">
        <v>0</v>
      </c>
      <c r="AA405" s="50">
        <v>0</v>
      </c>
      <c r="AB405" s="50">
        <v>0</v>
      </c>
      <c r="AC405" s="50">
        <v>0</v>
      </c>
      <c r="AD405" s="50">
        <v>1</v>
      </c>
      <c r="AE405" s="50">
        <v>0</v>
      </c>
      <c r="AF405" s="50">
        <v>0</v>
      </c>
      <c r="AG405" s="50">
        <v>0</v>
      </c>
      <c r="AH405" s="50">
        <v>0</v>
      </c>
      <c r="AI405" s="50">
        <v>0</v>
      </c>
      <c r="AJ405" s="50">
        <v>0</v>
      </c>
      <c r="AK405" s="50">
        <v>0</v>
      </c>
      <c r="AL405" s="50">
        <v>0</v>
      </c>
      <c r="AM405" s="50">
        <v>0</v>
      </c>
      <c r="AN405" s="50">
        <v>0</v>
      </c>
      <c r="AO405" s="50">
        <v>0</v>
      </c>
      <c r="AP405" s="50">
        <v>0</v>
      </c>
      <c r="AQ405" s="50">
        <v>0</v>
      </c>
      <c r="AR405" s="50">
        <v>0</v>
      </c>
      <c r="AS405" s="50">
        <v>0</v>
      </c>
      <c r="AT405" s="50">
        <v>0</v>
      </c>
      <c r="AU405" s="50">
        <v>0</v>
      </c>
      <c r="AV405" s="81"/>
      <c r="AW405" s="81"/>
      <c r="AX405" s="81"/>
      <c r="AY405" s="81"/>
      <c r="AZ405" s="81"/>
      <c r="BA405" s="81"/>
      <c r="BB405" s="81"/>
      <c r="BC405" s="81"/>
      <c r="BD405" s="81"/>
      <c r="BE405" s="81"/>
      <c r="BF405" s="81"/>
      <c r="BG405" s="81"/>
      <c r="BH405" s="81"/>
      <c r="BI405" s="81"/>
      <c r="BJ405" s="81"/>
    </row>
    <row r="406" spans="1:62" ht="15" hidden="1">
      <c r="A406" s="81" t="s">
        <v>3398</v>
      </c>
      <c r="B406" s="50" t="s">
        <v>2039</v>
      </c>
      <c r="C406" s="82" t="s">
        <v>170</v>
      </c>
      <c r="D406" s="83" t="s">
        <v>144</v>
      </c>
      <c r="E406" s="84" t="s">
        <v>145</v>
      </c>
      <c r="F406" s="84">
        <v>25375</v>
      </c>
      <c r="G406" s="50">
        <v>173056</v>
      </c>
      <c r="H406" s="50" t="s">
        <v>1824</v>
      </c>
      <c r="I406" s="50">
        <v>416</v>
      </c>
      <c r="J406" s="50">
        <v>416</v>
      </c>
      <c r="K406" s="50">
        <v>1</v>
      </c>
      <c r="L406" s="50"/>
      <c r="M406" s="50"/>
      <c r="N406" s="50"/>
      <c r="O406" s="50">
        <v>0</v>
      </c>
      <c r="P406" s="50">
        <v>1</v>
      </c>
      <c r="Q406" s="50">
        <v>372.37950000000001</v>
      </c>
      <c r="R406" s="50">
        <v>40.002769999999998</v>
      </c>
      <c r="S406" s="50">
        <v>0</v>
      </c>
      <c r="T406" s="50">
        <v>0</v>
      </c>
      <c r="U406" s="50">
        <v>1</v>
      </c>
      <c r="V406" s="50">
        <v>0</v>
      </c>
      <c r="W406" s="50">
        <v>0</v>
      </c>
      <c r="X406" s="50">
        <v>0</v>
      </c>
      <c r="Y406" s="50">
        <v>0</v>
      </c>
      <c r="Z406" s="50">
        <v>0</v>
      </c>
      <c r="AA406" s="50">
        <v>0</v>
      </c>
      <c r="AB406" s="50">
        <v>0</v>
      </c>
      <c r="AC406" s="50">
        <v>0</v>
      </c>
      <c r="AD406" s="50">
        <v>1</v>
      </c>
      <c r="AE406" s="50">
        <v>0</v>
      </c>
      <c r="AF406" s="50">
        <v>0</v>
      </c>
      <c r="AG406" s="50">
        <v>0</v>
      </c>
      <c r="AH406" s="50">
        <v>0</v>
      </c>
      <c r="AI406" s="50">
        <v>0</v>
      </c>
      <c r="AJ406" s="50">
        <v>0</v>
      </c>
      <c r="AK406" s="50">
        <v>0</v>
      </c>
      <c r="AL406" s="50">
        <v>0</v>
      </c>
      <c r="AM406" s="50">
        <v>0</v>
      </c>
      <c r="AN406" s="50">
        <v>0</v>
      </c>
      <c r="AO406" s="50">
        <v>0</v>
      </c>
      <c r="AP406" s="50">
        <v>0</v>
      </c>
      <c r="AQ406" s="50">
        <v>0</v>
      </c>
      <c r="AR406" s="50">
        <v>0</v>
      </c>
      <c r="AS406" s="50">
        <v>0</v>
      </c>
      <c r="AT406" s="50">
        <v>0</v>
      </c>
      <c r="AU406" s="50">
        <v>0</v>
      </c>
      <c r="AV406" s="81"/>
      <c r="AW406" s="81"/>
      <c r="AX406" s="81"/>
      <c r="AY406" s="81"/>
      <c r="AZ406" s="81"/>
      <c r="BA406" s="81"/>
      <c r="BB406" s="81"/>
      <c r="BC406" s="81"/>
      <c r="BD406" s="81"/>
      <c r="BE406" s="81"/>
      <c r="BF406" s="81"/>
      <c r="BG406" s="81"/>
      <c r="BH406" s="81"/>
      <c r="BI406" s="81"/>
      <c r="BJ406" s="81"/>
    </row>
    <row r="407" spans="1:62" ht="15" hidden="1">
      <c r="A407" s="81" t="s">
        <v>3399</v>
      </c>
      <c r="B407" s="50" t="s">
        <v>2041</v>
      </c>
      <c r="C407" s="82" t="s">
        <v>171</v>
      </c>
      <c r="D407" s="83" t="s">
        <v>144</v>
      </c>
      <c r="E407" s="84" t="s">
        <v>145</v>
      </c>
      <c r="F407" s="84">
        <v>30772</v>
      </c>
      <c r="G407" s="50">
        <v>173056</v>
      </c>
      <c r="H407" s="50" t="s">
        <v>1824</v>
      </c>
      <c r="I407" s="50">
        <v>416</v>
      </c>
      <c r="J407" s="50">
        <v>416</v>
      </c>
      <c r="K407" s="50">
        <v>1</v>
      </c>
      <c r="L407" s="50"/>
      <c r="M407" s="50"/>
      <c r="N407" s="50"/>
      <c r="O407" s="50">
        <v>0</v>
      </c>
      <c r="P407" s="50">
        <v>1</v>
      </c>
      <c r="Q407" s="50">
        <v>1279.3889999999999</v>
      </c>
      <c r="R407" s="50">
        <v>60.963059999999999</v>
      </c>
      <c r="S407" s="50">
        <v>0</v>
      </c>
      <c r="T407" s="50">
        <v>0</v>
      </c>
      <c r="U407" s="50">
        <v>1</v>
      </c>
      <c r="V407" s="50">
        <v>0</v>
      </c>
      <c r="W407" s="50">
        <v>0</v>
      </c>
      <c r="X407" s="50">
        <v>0</v>
      </c>
      <c r="Y407" s="50">
        <v>0</v>
      </c>
      <c r="Z407" s="50">
        <v>0</v>
      </c>
      <c r="AA407" s="50">
        <v>0</v>
      </c>
      <c r="AB407" s="50">
        <v>0</v>
      </c>
      <c r="AC407" s="50">
        <v>0</v>
      </c>
      <c r="AD407" s="50">
        <v>1</v>
      </c>
      <c r="AE407" s="50">
        <v>0</v>
      </c>
      <c r="AF407" s="50">
        <v>0</v>
      </c>
      <c r="AG407" s="50">
        <v>0</v>
      </c>
      <c r="AH407" s="50">
        <v>0</v>
      </c>
      <c r="AI407" s="50">
        <v>0</v>
      </c>
      <c r="AJ407" s="50">
        <v>0</v>
      </c>
      <c r="AK407" s="50">
        <v>0</v>
      </c>
      <c r="AL407" s="50">
        <v>0</v>
      </c>
      <c r="AM407" s="50">
        <v>0</v>
      </c>
      <c r="AN407" s="50">
        <v>0</v>
      </c>
      <c r="AO407" s="50">
        <v>0</v>
      </c>
      <c r="AP407" s="50">
        <v>0</v>
      </c>
      <c r="AQ407" s="50">
        <v>0</v>
      </c>
      <c r="AR407" s="50">
        <v>0</v>
      </c>
      <c r="AS407" s="50">
        <v>0</v>
      </c>
      <c r="AT407" s="50">
        <v>0</v>
      </c>
      <c r="AU407" s="50">
        <v>0</v>
      </c>
      <c r="AV407" s="81"/>
      <c r="AW407" s="81"/>
      <c r="AX407" s="81"/>
      <c r="AY407" s="81"/>
      <c r="AZ407" s="81"/>
      <c r="BA407" s="81"/>
      <c r="BB407" s="81"/>
      <c r="BC407" s="81"/>
      <c r="BD407" s="81"/>
      <c r="BE407" s="81"/>
      <c r="BF407" s="81"/>
      <c r="BG407" s="81"/>
      <c r="BH407" s="81"/>
      <c r="BI407" s="81"/>
      <c r="BJ407" s="81"/>
    </row>
    <row r="408" spans="1:62" ht="15" hidden="1">
      <c r="A408" s="81" t="s">
        <v>3400</v>
      </c>
      <c r="B408" s="50" t="s">
        <v>2042</v>
      </c>
      <c r="C408" s="82" t="s">
        <v>172</v>
      </c>
      <c r="D408" s="83" t="s">
        <v>144</v>
      </c>
      <c r="E408" s="84" t="s">
        <v>145</v>
      </c>
      <c r="F408" s="84">
        <v>36424</v>
      </c>
      <c r="G408" s="50">
        <v>173056</v>
      </c>
      <c r="H408" s="50" t="s">
        <v>1824</v>
      </c>
      <c r="I408" s="50">
        <v>416</v>
      </c>
      <c r="J408" s="50">
        <v>416</v>
      </c>
      <c r="K408" s="50">
        <v>1</v>
      </c>
      <c r="L408" s="50"/>
      <c r="M408" s="50"/>
      <c r="N408" s="50"/>
      <c r="O408" s="50">
        <v>0</v>
      </c>
      <c r="P408" s="50">
        <v>1</v>
      </c>
      <c r="Q408" s="50">
        <v>1935.518</v>
      </c>
      <c r="R408" s="50">
        <v>83.222340000000003</v>
      </c>
      <c r="S408" s="50">
        <v>0</v>
      </c>
      <c r="T408" s="50">
        <v>0</v>
      </c>
      <c r="U408" s="50">
        <v>1</v>
      </c>
      <c r="V408" s="50">
        <v>0</v>
      </c>
      <c r="W408" s="50">
        <v>0</v>
      </c>
      <c r="X408" s="50">
        <v>0</v>
      </c>
      <c r="Y408" s="50">
        <v>0</v>
      </c>
      <c r="Z408" s="50">
        <v>0</v>
      </c>
      <c r="AA408" s="50">
        <v>0</v>
      </c>
      <c r="AB408" s="50">
        <v>0</v>
      </c>
      <c r="AC408" s="50">
        <v>0</v>
      </c>
      <c r="AD408" s="50">
        <v>1</v>
      </c>
      <c r="AE408" s="50">
        <v>0</v>
      </c>
      <c r="AF408" s="50">
        <v>0</v>
      </c>
      <c r="AG408" s="50">
        <v>0</v>
      </c>
      <c r="AH408" s="50">
        <v>0</v>
      </c>
      <c r="AI408" s="50">
        <v>0</v>
      </c>
      <c r="AJ408" s="50">
        <v>0</v>
      </c>
      <c r="AK408" s="50">
        <v>0</v>
      </c>
      <c r="AL408" s="50">
        <v>0</v>
      </c>
      <c r="AM408" s="50">
        <v>0</v>
      </c>
      <c r="AN408" s="50">
        <v>0</v>
      </c>
      <c r="AO408" s="50">
        <v>0</v>
      </c>
      <c r="AP408" s="50">
        <v>0</v>
      </c>
      <c r="AQ408" s="50">
        <v>0</v>
      </c>
      <c r="AR408" s="50">
        <v>0</v>
      </c>
      <c r="AS408" s="50">
        <v>0</v>
      </c>
      <c r="AT408" s="50">
        <v>0</v>
      </c>
      <c r="AU408" s="50">
        <v>0</v>
      </c>
      <c r="AV408" s="81"/>
      <c r="AW408" s="81"/>
      <c r="AX408" s="81"/>
      <c r="AY408" s="81"/>
      <c r="AZ408" s="81"/>
      <c r="BA408" s="81"/>
      <c r="BB408" s="81"/>
      <c r="BC408" s="81"/>
      <c r="BD408" s="81"/>
      <c r="BE408" s="81"/>
      <c r="BF408" s="81"/>
      <c r="BG408" s="81"/>
      <c r="BH408" s="81"/>
      <c r="BI408" s="81"/>
      <c r="BJ408" s="81"/>
    </row>
    <row r="409" spans="1:62" ht="15" hidden="1">
      <c r="A409" s="81" t="s">
        <v>3401</v>
      </c>
      <c r="B409" s="50" t="s">
        <v>2043</v>
      </c>
      <c r="C409" s="82" t="s">
        <v>173</v>
      </c>
      <c r="D409" s="83" t="s">
        <v>144</v>
      </c>
      <c r="E409" s="84" t="s">
        <v>145</v>
      </c>
      <c r="F409" s="84">
        <v>23728</v>
      </c>
      <c r="G409" s="50">
        <v>173056</v>
      </c>
      <c r="H409" s="50" t="s">
        <v>1824</v>
      </c>
      <c r="I409" s="50">
        <v>416</v>
      </c>
      <c r="J409" s="50">
        <v>416</v>
      </c>
      <c r="K409" s="50">
        <v>1</v>
      </c>
      <c r="L409" s="50"/>
      <c r="M409" s="50"/>
      <c r="N409" s="50"/>
      <c r="O409" s="50">
        <v>0</v>
      </c>
      <c r="P409" s="50">
        <v>1</v>
      </c>
      <c r="Q409" s="50">
        <v>398.99360000000001</v>
      </c>
      <c r="R409" s="50">
        <v>65.894570000000002</v>
      </c>
      <c r="S409" s="50">
        <v>0</v>
      </c>
      <c r="T409" s="50">
        <v>0</v>
      </c>
      <c r="U409" s="50">
        <v>1</v>
      </c>
      <c r="V409" s="50">
        <v>0</v>
      </c>
      <c r="W409" s="50">
        <v>0</v>
      </c>
      <c r="X409" s="50">
        <v>0</v>
      </c>
      <c r="Y409" s="50">
        <v>0</v>
      </c>
      <c r="Z409" s="50">
        <v>0</v>
      </c>
      <c r="AA409" s="50">
        <v>0</v>
      </c>
      <c r="AB409" s="50">
        <v>0</v>
      </c>
      <c r="AC409" s="50">
        <v>0</v>
      </c>
      <c r="AD409" s="50">
        <v>1</v>
      </c>
      <c r="AE409" s="50">
        <v>0</v>
      </c>
      <c r="AF409" s="50">
        <v>0</v>
      </c>
      <c r="AG409" s="50">
        <v>0</v>
      </c>
      <c r="AH409" s="50">
        <v>0</v>
      </c>
      <c r="AI409" s="50">
        <v>0</v>
      </c>
      <c r="AJ409" s="50">
        <v>0</v>
      </c>
      <c r="AK409" s="50">
        <v>0</v>
      </c>
      <c r="AL409" s="50">
        <v>0</v>
      </c>
      <c r="AM409" s="50">
        <v>0</v>
      </c>
      <c r="AN409" s="50">
        <v>0</v>
      </c>
      <c r="AO409" s="50">
        <v>0</v>
      </c>
      <c r="AP409" s="50">
        <v>0</v>
      </c>
      <c r="AQ409" s="50">
        <v>0</v>
      </c>
      <c r="AR409" s="50">
        <v>0</v>
      </c>
      <c r="AS409" s="50">
        <v>0</v>
      </c>
      <c r="AT409" s="50">
        <v>0</v>
      </c>
      <c r="AU409" s="50">
        <v>0</v>
      </c>
      <c r="AV409" s="81"/>
      <c r="AW409" s="81"/>
      <c r="AX409" s="81"/>
      <c r="AY409" s="81"/>
      <c r="AZ409" s="81"/>
      <c r="BA409" s="81"/>
      <c r="BB409" s="81"/>
      <c r="BC409" s="81"/>
      <c r="BD409" s="81"/>
      <c r="BE409" s="81"/>
      <c r="BF409" s="81"/>
      <c r="BG409" s="81"/>
      <c r="BH409" s="81"/>
      <c r="BI409" s="81"/>
      <c r="BJ409" s="81"/>
    </row>
    <row r="410" spans="1:62" ht="15" hidden="1">
      <c r="A410" s="81" t="s">
        <v>3402</v>
      </c>
      <c r="B410" s="50" t="s">
        <v>2045</v>
      </c>
      <c r="C410" s="82" t="s">
        <v>174</v>
      </c>
      <c r="D410" s="83" t="s">
        <v>144</v>
      </c>
      <c r="E410" s="84" t="s">
        <v>145</v>
      </c>
      <c r="F410" s="84">
        <v>18229</v>
      </c>
      <c r="G410" s="50">
        <v>173056</v>
      </c>
      <c r="H410" s="50" t="s">
        <v>1824</v>
      </c>
      <c r="I410" s="50">
        <v>416</v>
      </c>
      <c r="J410" s="50">
        <v>416</v>
      </c>
      <c r="K410" s="50">
        <v>1</v>
      </c>
      <c r="L410" s="50"/>
      <c r="M410" s="50"/>
      <c r="N410" s="50"/>
      <c r="O410" s="50">
        <v>0</v>
      </c>
      <c r="P410" s="50">
        <v>1</v>
      </c>
      <c r="Q410" s="50">
        <v>432.0068</v>
      </c>
      <c r="R410" s="50">
        <v>74.994560000000007</v>
      </c>
      <c r="S410" s="50">
        <v>0</v>
      </c>
      <c r="T410" s="50">
        <v>0</v>
      </c>
      <c r="U410" s="50">
        <v>1</v>
      </c>
      <c r="V410" s="50">
        <v>0</v>
      </c>
      <c r="W410" s="50">
        <v>0</v>
      </c>
      <c r="X410" s="50">
        <v>0</v>
      </c>
      <c r="Y410" s="50">
        <v>0</v>
      </c>
      <c r="Z410" s="50">
        <v>0</v>
      </c>
      <c r="AA410" s="50">
        <v>0</v>
      </c>
      <c r="AB410" s="50">
        <v>0</v>
      </c>
      <c r="AC410" s="50">
        <v>0</v>
      </c>
      <c r="AD410" s="50">
        <v>1</v>
      </c>
      <c r="AE410" s="50">
        <v>0</v>
      </c>
      <c r="AF410" s="50">
        <v>0</v>
      </c>
      <c r="AG410" s="50">
        <v>0</v>
      </c>
      <c r="AH410" s="50">
        <v>0</v>
      </c>
      <c r="AI410" s="50">
        <v>0</v>
      </c>
      <c r="AJ410" s="50">
        <v>0</v>
      </c>
      <c r="AK410" s="50">
        <v>0</v>
      </c>
      <c r="AL410" s="50">
        <v>0</v>
      </c>
      <c r="AM410" s="50">
        <v>0</v>
      </c>
      <c r="AN410" s="50">
        <v>0</v>
      </c>
      <c r="AO410" s="50">
        <v>0</v>
      </c>
      <c r="AP410" s="50">
        <v>0</v>
      </c>
      <c r="AQ410" s="50">
        <v>0</v>
      </c>
      <c r="AR410" s="50">
        <v>0</v>
      </c>
      <c r="AS410" s="50">
        <v>0</v>
      </c>
      <c r="AT410" s="50">
        <v>0</v>
      </c>
      <c r="AU410" s="50">
        <v>0</v>
      </c>
      <c r="AV410" s="81"/>
      <c r="AW410" s="81"/>
      <c r="AX410" s="81"/>
      <c r="AY410" s="81"/>
      <c r="AZ410" s="81"/>
      <c r="BA410" s="81"/>
      <c r="BB410" s="81"/>
      <c r="BC410" s="81"/>
      <c r="BD410" s="81"/>
      <c r="BE410" s="81"/>
      <c r="BF410" s="81"/>
      <c r="BG410" s="81"/>
      <c r="BH410" s="81"/>
      <c r="BI410" s="81"/>
      <c r="BJ410" s="81"/>
    </row>
    <row r="411" spans="1:62" ht="15" hidden="1">
      <c r="A411" s="81" t="s">
        <v>3403</v>
      </c>
      <c r="B411" s="50" t="s">
        <v>2046</v>
      </c>
      <c r="C411" s="82" t="s">
        <v>175</v>
      </c>
      <c r="D411" s="83" t="s">
        <v>144</v>
      </c>
      <c r="E411" s="84" t="s">
        <v>145</v>
      </c>
      <c r="F411" s="84">
        <v>38802</v>
      </c>
      <c r="G411" s="50">
        <v>173056</v>
      </c>
      <c r="H411" s="50" t="s">
        <v>1824</v>
      </c>
      <c r="I411" s="50">
        <v>416</v>
      </c>
      <c r="J411" s="50">
        <v>416</v>
      </c>
      <c r="K411" s="50">
        <v>1</v>
      </c>
      <c r="L411" s="50"/>
      <c r="M411" s="50"/>
      <c r="N411" s="50"/>
      <c r="O411" s="50">
        <v>0</v>
      </c>
      <c r="P411" s="50">
        <v>1</v>
      </c>
      <c r="Q411" s="50">
        <v>3169.8029999999999</v>
      </c>
      <c r="R411" s="50">
        <v>64.944929999999999</v>
      </c>
      <c r="S411" s="50">
        <v>0</v>
      </c>
      <c r="T411" s="50">
        <v>0</v>
      </c>
      <c r="U411" s="50">
        <v>1</v>
      </c>
      <c r="V411" s="50">
        <v>0</v>
      </c>
      <c r="W411" s="50">
        <v>0</v>
      </c>
      <c r="X411" s="50">
        <v>0</v>
      </c>
      <c r="Y411" s="50">
        <v>0</v>
      </c>
      <c r="Z411" s="50">
        <v>0</v>
      </c>
      <c r="AA411" s="50">
        <v>0</v>
      </c>
      <c r="AB411" s="50">
        <v>0</v>
      </c>
      <c r="AC411" s="50">
        <v>0</v>
      </c>
      <c r="AD411" s="50">
        <v>1</v>
      </c>
      <c r="AE411" s="50">
        <v>0</v>
      </c>
      <c r="AF411" s="50">
        <v>0</v>
      </c>
      <c r="AG411" s="50">
        <v>0</v>
      </c>
      <c r="AH411" s="50">
        <v>0</v>
      </c>
      <c r="AI411" s="50">
        <v>0</v>
      </c>
      <c r="AJ411" s="50">
        <v>0</v>
      </c>
      <c r="AK411" s="50">
        <v>0</v>
      </c>
      <c r="AL411" s="50">
        <v>0</v>
      </c>
      <c r="AM411" s="50">
        <v>0</v>
      </c>
      <c r="AN411" s="50">
        <v>0</v>
      </c>
      <c r="AO411" s="50">
        <v>0</v>
      </c>
      <c r="AP411" s="50">
        <v>0</v>
      </c>
      <c r="AQ411" s="50">
        <v>0</v>
      </c>
      <c r="AR411" s="50">
        <v>0</v>
      </c>
      <c r="AS411" s="50">
        <v>0</v>
      </c>
      <c r="AT411" s="50">
        <v>0</v>
      </c>
      <c r="AU411" s="50">
        <v>0</v>
      </c>
      <c r="AV411" s="81"/>
      <c r="AW411" s="81"/>
      <c r="AX411" s="81"/>
      <c r="AY411" s="81"/>
      <c r="AZ411" s="81"/>
      <c r="BA411" s="81"/>
      <c r="BB411" s="81"/>
      <c r="BC411" s="81"/>
      <c r="BD411" s="81"/>
      <c r="BE411" s="81"/>
      <c r="BF411" s="81"/>
      <c r="BG411" s="81"/>
      <c r="BH411" s="81"/>
      <c r="BI411" s="81"/>
      <c r="BJ411" s="81"/>
    </row>
    <row r="412" spans="1:62" ht="15" hidden="1">
      <c r="A412" s="81" t="s">
        <v>3404</v>
      </c>
      <c r="B412" s="50" t="s">
        <v>2047</v>
      </c>
      <c r="C412" s="82" t="s">
        <v>176</v>
      </c>
      <c r="D412" s="83" t="s">
        <v>144</v>
      </c>
      <c r="E412" s="84" t="s">
        <v>145</v>
      </c>
      <c r="F412" s="84">
        <v>22319</v>
      </c>
      <c r="G412" s="50">
        <v>173056</v>
      </c>
      <c r="H412" s="50" t="s">
        <v>1824</v>
      </c>
      <c r="I412" s="50">
        <v>416</v>
      </c>
      <c r="J412" s="50">
        <v>416</v>
      </c>
      <c r="K412" s="50">
        <v>1</v>
      </c>
      <c r="L412" s="50"/>
      <c r="M412" s="50"/>
      <c r="N412" s="50"/>
      <c r="O412" s="50">
        <v>0</v>
      </c>
      <c r="P412" s="50">
        <v>1</v>
      </c>
      <c r="Q412" s="50">
        <v>245.62780000000001</v>
      </c>
      <c r="R412" s="50">
        <v>78.673410000000004</v>
      </c>
      <c r="S412" s="50">
        <v>0</v>
      </c>
      <c r="T412" s="50">
        <v>0</v>
      </c>
      <c r="U412" s="50">
        <v>1</v>
      </c>
      <c r="V412" s="50">
        <v>0</v>
      </c>
      <c r="W412" s="50">
        <v>0</v>
      </c>
      <c r="X412" s="50">
        <v>0</v>
      </c>
      <c r="Y412" s="50">
        <v>0</v>
      </c>
      <c r="Z412" s="50">
        <v>0</v>
      </c>
      <c r="AA412" s="50">
        <v>0</v>
      </c>
      <c r="AB412" s="50">
        <v>0</v>
      </c>
      <c r="AC412" s="50">
        <v>0</v>
      </c>
      <c r="AD412" s="50">
        <v>1</v>
      </c>
      <c r="AE412" s="50">
        <v>0</v>
      </c>
      <c r="AF412" s="50">
        <v>0</v>
      </c>
      <c r="AG412" s="50">
        <v>0</v>
      </c>
      <c r="AH412" s="50">
        <v>0</v>
      </c>
      <c r="AI412" s="50">
        <v>0</v>
      </c>
      <c r="AJ412" s="50">
        <v>0</v>
      </c>
      <c r="AK412" s="50">
        <v>0</v>
      </c>
      <c r="AL412" s="50">
        <v>0</v>
      </c>
      <c r="AM412" s="50">
        <v>0</v>
      </c>
      <c r="AN412" s="50">
        <v>0</v>
      </c>
      <c r="AO412" s="50">
        <v>0</v>
      </c>
      <c r="AP412" s="50">
        <v>0</v>
      </c>
      <c r="AQ412" s="50">
        <v>0</v>
      </c>
      <c r="AR412" s="50">
        <v>0</v>
      </c>
      <c r="AS412" s="50">
        <v>0</v>
      </c>
      <c r="AT412" s="50">
        <v>0</v>
      </c>
      <c r="AU412" s="50">
        <v>0</v>
      </c>
      <c r="AV412" s="81"/>
      <c r="AW412" s="81"/>
      <c r="AX412" s="81"/>
      <c r="AY412" s="81"/>
      <c r="AZ412" s="81"/>
      <c r="BA412" s="81"/>
      <c r="BB412" s="81"/>
      <c r="BC412" s="81"/>
      <c r="BD412" s="81"/>
      <c r="BE412" s="81"/>
      <c r="BF412" s="81"/>
      <c r="BG412" s="81"/>
      <c r="BH412" s="81"/>
      <c r="BI412" s="81"/>
      <c r="BJ412" s="81"/>
    </row>
    <row r="413" spans="1:62" ht="15" hidden="1">
      <c r="A413" s="81" t="s">
        <v>3405</v>
      </c>
      <c r="B413" s="50" t="s">
        <v>2048</v>
      </c>
      <c r="C413" s="82" t="s">
        <v>177</v>
      </c>
      <c r="D413" s="83" t="s">
        <v>144</v>
      </c>
      <c r="E413" s="84" t="s">
        <v>145</v>
      </c>
      <c r="F413" s="84">
        <v>22841</v>
      </c>
      <c r="G413" s="50">
        <v>173056</v>
      </c>
      <c r="H413" s="50" t="s">
        <v>1824</v>
      </c>
      <c r="I413" s="50">
        <v>416</v>
      </c>
      <c r="J413" s="50">
        <v>416</v>
      </c>
      <c r="K413" s="50">
        <v>1</v>
      </c>
      <c r="L413" s="50"/>
      <c r="M413" s="50"/>
      <c r="N413" s="50"/>
      <c r="O413" s="50">
        <v>0</v>
      </c>
      <c r="P413" s="50">
        <v>1</v>
      </c>
      <c r="Q413" s="50">
        <v>1158.2570000000001</v>
      </c>
      <c r="R413" s="50">
        <v>85.373750000000001</v>
      </c>
      <c r="S413" s="50">
        <v>0</v>
      </c>
      <c r="T413" s="50">
        <v>0</v>
      </c>
      <c r="U413" s="50">
        <v>1</v>
      </c>
      <c r="V413" s="50">
        <v>0</v>
      </c>
      <c r="W413" s="50">
        <v>0</v>
      </c>
      <c r="X413" s="50">
        <v>0</v>
      </c>
      <c r="Y413" s="50">
        <v>0</v>
      </c>
      <c r="Z413" s="50">
        <v>0</v>
      </c>
      <c r="AA413" s="50">
        <v>0</v>
      </c>
      <c r="AB413" s="50">
        <v>0</v>
      </c>
      <c r="AC413" s="50">
        <v>0</v>
      </c>
      <c r="AD413" s="50">
        <v>1</v>
      </c>
      <c r="AE413" s="50">
        <v>0</v>
      </c>
      <c r="AF413" s="50">
        <v>0</v>
      </c>
      <c r="AG413" s="50">
        <v>0</v>
      </c>
      <c r="AH413" s="50">
        <v>0</v>
      </c>
      <c r="AI413" s="50">
        <v>0</v>
      </c>
      <c r="AJ413" s="50">
        <v>0</v>
      </c>
      <c r="AK413" s="50">
        <v>0</v>
      </c>
      <c r="AL413" s="50">
        <v>0</v>
      </c>
      <c r="AM413" s="50">
        <v>0</v>
      </c>
      <c r="AN413" s="50">
        <v>0</v>
      </c>
      <c r="AO413" s="50">
        <v>0</v>
      </c>
      <c r="AP413" s="50">
        <v>0</v>
      </c>
      <c r="AQ413" s="50">
        <v>0</v>
      </c>
      <c r="AR413" s="50">
        <v>0</v>
      </c>
      <c r="AS413" s="50">
        <v>0</v>
      </c>
      <c r="AT413" s="50">
        <v>0</v>
      </c>
      <c r="AU413" s="50">
        <v>0</v>
      </c>
      <c r="AV413" s="81"/>
      <c r="AW413" s="81"/>
      <c r="AX413" s="81"/>
      <c r="AY413" s="81"/>
      <c r="AZ413" s="81"/>
      <c r="BA413" s="81"/>
      <c r="BB413" s="81"/>
      <c r="BC413" s="81"/>
      <c r="BD413" s="81"/>
      <c r="BE413" s="81"/>
      <c r="BF413" s="81"/>
      <c r="BG413" s="81"/>
      <c r="BH413" s="81"/>
      <c r="BI413" s="81"/>
      <c r="BJ413" s="81"/>
    </row>
    <row r="414" spans="1:62" ht="15" hidden="1">
      <c r="A414" s="81" t="s">
        <v>3406</v>
      </c>
      <c r="B414" s="50" t="s">
        <v>2049</v>
      </c>
      <c r="C414" s="82" t="s">
        <v>178</v>
      </c>
      <c r="D414" s="83" t="s">
        <v>144</v>
      </c>
      <c r="E414" s="84" t="s">
        <v>145</v>
      </c>
      <c r="F414" s="84">
        <v>24729</v>
      </c>
      <c r="G414" s="50">
        <v>173056</v>
      </c>
      <c r="H414" s="50" t="s">
        <v>1824</v>
      </c>
      <c r="I414" s="50">
        <v>416</v>
      </c>
      <c r="J414" s="50">
        <v>416</v>
      </c>
      <c r="K414" s="50">
        <v>1</v>
      </c>
      <c r="L414" s="50"/>
      <c r="M414" s="50"/>
      <c r="N414" s="50"/>
      <c r="O414" s="50">
        <v>0</v>
      </c>
      <c r="P414" s="50">
        <v>1</v>
      </c>
      <c r="Q414" s="50">
        <v>910.07389999999998</v>
      </c>
      <c r="R414" s="50">
        <v>64.830209999999994</v>
      </c>
      <c r="S414" s="50">
        <v>0</v>
      </c>
      <c r="T414" s="50">
        <v>0</v>
      </c>
      <c r="U414" s="50">
        <v>1</v>
      </c>
      <c r="V414" s="50">
        <v>0</v>
      </c>
      <c r="W414" s="50">
        <v>0</v>
      </c>
      <c r="X414" s="50">
        <v>0</v>
      </c>
      <c r="Y414" s="50">
        <v>0</v>
      </c>
      <c r="Z414" s="50">
        <v>0</v>
      </c>
      <c r="AA414" s="50">
        <v>0</v>
      </c>
      <c r="AB414" s="50">
        <v>0</v>
      </c>
      <c r="AC414" s="50">
        <v>0</v>
      </c>
      <c r="AD414" s="50">
        <v>1</v>
      </c>
      <c r="AE414" s="50">
        <v>0</v>
      </c>
      <c r="AF414" s="50">
        <v>0</v>
      </c>
      <c r="AG414" s="50">
        <v>0</v>
      </c>
      <c r="AH414" s="50">
        <v>0</v>
      </c>
      <c r="AI414" s="50">
        <v>0</v>
      </c>
      <c r="AJ414" s="50">
        <v>0</v>
      </c>
      <c r="AK414" s="50">
        <v>0</v>
      </c>
      <c r="AL414" s="50">
        <v>0</v>
      </c>
      <c r="AM414" s="50">
        <v>0</v>
      </c>
      <c r="AN414" s="50">
        <v>0</v>
      </c>
      <c r="AO414" s="50">
        <v>0</v>
      </c>
      <c r="AP414" s="50">
        <v>0</v>
      </c>
      <c r="AQ414" s="50">
        <v>0</v>
      </c>
      <c r="AR414" s="50">
        <v>0</v>
      </c>
      <c r="AS414" s="50">
        <v>0</v>
      </c>
      <c r="AT414" s="50">
        <v>0</v>
      </c>
      <c r="AU414" s="50">
        <v>0</v>
      </c>
      <c r="AV414" s="81"/>
      <c r="AW414" s="81"/>
      <c r="AX414" s="81"/>
      <c r="AY414" s="81"/>
      <c r="AZ414" s="81"/>
      <c r="BA414" s="81"/>
      <c r="BB414" s="81"/>
      <c r="BC414" s="81"/>
      <c r="BD414" s="81"/>
      <c r="BE414" s="81"/>
      <c r="BF414" s="81"/>
      <c r="BG414" s="81"/>
      <c r="BH414" s="81"/>
      <c r="BI414" s="81"/>
      <c r="BJ414" s="81"/>
    </row>
    <row r="415" spans="1:62" ht="15" hidden="1">
      <c r="A415" s="81" t="s">
        <v>3407</v>
      </c>
      <c r="B415" s="50" t="s">
        <v>2050</v>
      </c>
      <c r="C415" s="82" t="s">
        <v>179</v>
      </c>
      <c r="D415" s="83" t="s">
        <v>144</v>
      </c>
      <c r="E415" s="84" t="s">
        <v>145</v>
      </c>
      <c r="F415" s="84">
        <v>33994</v>
      </c>
      <c r="G415" s="50">
        <v>173056</v>
      </c>
      <c r="H415" s="50" t="s">
        <v>1824</v>
      </c>
      <c r="I415" s="50">
        <v>416</v>
      </c>
      <c r="J415" s="50">
        <v>416</v>
      </c>
      <c r="K415" s="50">
        <v>1</v>
      </c>
      <c r="L415" s="50"/>
      <c r="M415" s="50"/>
      <c r="N415" s="50"/>
      <c r="O415" s="50">
        <v>0</v>
      </c>
      <c r="P415" s="50">
        <v>1</v>
      </c>
      <c r="Q415" s="50">
        <v>1554.069</v>
      </c>
      <c r="R415" s="50">
        <v>70.717460000000003</v>
      </c>
      <c r="S415" s="50">
        <v>0</v>
      </c>
      <c r="T415" s="50">
        <v>0</v>
      </c>
      <c r="U415" s="50">
        <v>1</v>
      </c>
      <c r="V415" s="50">
        <v>0</v>
      </c>
      <c r="W415" s="50">
        <v>0</v>
      </c>
      <c r="X415" s="50">
        <v>0</v>
      </c>
      <c r="Y415" s="50">
        <v>0</v>
      </c>
      <c r="Z415" s="50">
        <v>0</v>
      </c>
      <c r="AA415" s="50">
        <v>0</v>
      </c>
      <c r="AB415" s="50">
        <v>0</v>
      </c>
      <c r="AC415" s="50">
        <v>0</v>
      </c>
      <c r="AD415" s="50">
        <v>1</v>
      </c>
      <c r="AE415" s="50">
        <v>0</v>
      </c>
      <c r="AF415" s="50">
        <v>0</v>
      </c>
      <c r="AG415" s="50">
        <v>0</v>
      </c>
      <c r="AH415" s="50">
        <v>0</v>
      </c>
      <c r="AI415" s="50">
        <v>0</v>
      </c>
      <c r="AJ415" s="50">
        <v>0</v>
      </c>
      <c r="AK415" s="50">
        <v>0</v>
      </c>
      <c r="AL415" s="50">
        <v>0</v>
      </c>
      <c r="AM415" s="50">
        <v>0</v>
      </c>
      <c r="AN415" s="50">
        <v>0</v>
      </c>
      <c r="AO415" s="50">
        <v>0</v>
      </c>
      <c r="AP415" s="50">
        <v>0</v>
      </c>
      <c r="AQ415" s="50">
        <v>0</v>
      </c>
      <c r="AR415" s="50">
        <v>0</v>
      </c>
      <c r="AS415" s="50">
        <v>0</v>
      </c>
      <c r="AT415" s="50">
        <v>0</v>
      </c>
      <c r="AU415" s="50">
        <v>0</v>
      </c>
      <c r="AV415" s="81"/>
      <c r="AW415" s="81"/>
      <c r="AX415" s="81"/>
      <c r="AY415" s="81"/>
      <c r="AZ415" s="81"/>
      <c r="BA415" s="81"/>
      <c r="BB415" s="81"/>
      <c r="BC415" s="81"/>
      <c r="BD415" s="81"/>
      <c r="BE415" s="81"/>
      <c r="BF415" s="81"/>
      <c r="BG415" s="81"/>
      <c r="BH415" s="81"/>
      <c r="BI415" s="81"/>
      <c r="BJ415" s="81"/>
    </row>
    <row r="416" spans="1:62" ht="15" hidden="1">
      <c r="A416" s="81" t="s">
        <v>3408</v>
      </c>
      <c r="B416" s="50" t="s">
        <v>2051</v>
      </c>
      <c r="C416" s="82" t="s">
        <v>180</v>
      </c>
      <c r="D416" s="83" t="s">
        <v>144</v>
      </c>
      <c r="E416" s="84" t="s">
        <v>145</v>
      </c>
      <c r="F416" s="84">
        <v>24666</v>
      </c>
      <c r="G416" s="50">
        <v>173056</v>
      </c>
      <c r="H416" s="50" t="s">
        <v>1824</v>
      </c>
      <c r="I416" s="50">
        <v>416</v>
      </c>
      <c r="J416" s="50">
        <v>416</v>
      </c>
      <c r="K416" s="50">
        <v>1</v>
      </c>
      <c r="L416" s="50"/>
      <c r="M416" s="50"/>
      <c r="N416" s="50"/>
      <c r="O416" s="50">
        <v>0</v>
      </c>
      <c r="P416" s="50">
        <v>1</v>
      </c>
      <c r="Q416" s="50">
        <v>462.4896</v>
      </c>
      <c r="R416" s="50">
        <v>75.831190000000007</v>
      </c>
      <c r="S416" s="50">
        <v>0</v>
      </c>
      <c r="T416" s="50">
        <v>0</v>
      </c>
      <c r="U416" s="50">
        <v>1</v>
      </c>
      <c r="V416" s="50">
        <v>0</v>
      </c>
      <c r="W416" s="50">
        <v>0</v>
      </c>
      <c r="X416" s="50">
        <v>0</v>
      </c>
      <c r="Y416" s="50">
        <v>0</v>
      </c>
      <c r="Z416" s="50">
        <v>0</v>
      </c>
      <c r="AA416" s="50">
        <v>0</v>
      </c>
      <c r="AB416" s="50">
        <v>0</v>
      </c>
      <c r="AC416" s="50">
        <v>0</v>
      </c>
      <c r="AD416" s="50">
        <v>1</v>
      </c>
      <c r="AE416" s="50">
        <v>0</v>
      </c>
      <c r="AF416" s="50">
        <v>0</v>
      </c>
      <c r="AG416" s="50">
        <v>0</v>
      </c>
      <c r="AH416" s="50">
        <v>0</v>
      </c>
      <c r="AI416" s="50">
        <v>0</v>
      </c>
      <c r="AJ416" s="50">
        <v>0</v>
      </c>
      <c r="AK416" s="50">
        <v>0</v>
      </c>
      <c r="AL416" s="50">
        <v>0</v>
      </c>
      <c r="AM416" s="50">
        <v>0</v>
      </c>
      <c r="AN416" s="50">
        <v>0</v>
      </c>
      <c r="AO416" s="50">
        <v>0</v>
      </c>
      <c r="AP416" s="50">
        <v>0</v>
      </c>
      <c r="AQ416" s="50">
        <v>0</v>
      </c>
      <c r="AR416" s="50">
        <v>0</v>
      </c>
      <c r="AS416" s="50">
        <v>0</v>
      </c>
      <c r="AT416" s="50">
        <v>0</v>
      </c>
      <c r="AU416" s="50">
        <v>0</v>
      </c>
      <c r="AV416" s="81"/>
      <c r="AW416" s="81"/>
      <c r="AX416" s="81"/>
      <c r="AY416" s="81"/>
      <c r="AZ416" s="81"/>
      <c r="BA416" s="81"/>
      <c r="BB416" s="81"/>
      <c r="BC416" s="81"/>
      <c r="BD416" s="81"/>
      <c r="BE416" s="81"/>
      <c r="BF416" s="81"/>
      <c r="BG416" s="81"/>
      <c r="BH416" s="81"/>
      <c r="BI416" s="81"/>
      <c r="BJ416" s="81"/>
    </row>
    <row r="417" spans="1:62" ht="15" hidden="1">
      <c r="A417" s="81" t="s">
        <v>3409</v>
      </c>
      <c r="B417" s="50" t="s">
        <v>2053</v>
      </c>
      <c r="C417" s="82" t="s">
        <v>181</v>
      </c>
      <c r="D417" s="83" t="s">
        <v>144</v>
      </c>
      <c r="E417" s="84" t="s">
        <v>145</v>
      </c>
      <c r="F417" s="84">
        <v>30245</v>
      </c>
      <c r="G417" s="50">
        <v>173056</v>
      </c>
      <c r="H417" s="50" t="s">
        <v>1824</v>
      </c>
      <c r="I417" s="50">
        <v>416</v>
      </c>
      <c r="J417" s="50">
        <v>416</v>
      </c>
      <c r="K417" s="50">
        <v>1</v>
      </c>
      <c r="L417" s="50"/>
      <c r="M417" s="50"/>
      <c r="N417" s="50"/>
      <c r="O417" s="50">
        <v>0</v>
      </c>
      <c r="P417" s="50">
        <v>1</v>
      </c>
      <c r="Q417" s="50">
        <v>930.69770000000005</v>
      </c>
      <c r="R417" s="50">
        <v>46.460619999999999</v>
      </c>
      <c r="S417" s="50">
        <v>0</v>
      </c>
      <c r="T417" s="50">
        <v>0</v>
      </c>
      <c r="U417" s="50">
        <v>1</v>
      </c>
      <c r="V417" s="50">
        <v>0</v>
      </c>
      <c r="W417" s="50">
        <v>0</v>
      </c>
      <c r="X417" s="50">
        <v>0</v>
      </c>
      <c r="Y417" s="50">
        <v>0</v>
      </c>
      <c r="Z417" s="50">
        <v>0</v>
      </c>
      <c r="AA417" s="50">
        <v>0</v>
      </c>
      <c r="AB417" s="50">
        <v>0</v>
      </c>
      <c r="AC417" s="50">
        <v>0</v>
      </c>
      <c r="AD417" s="50">
        <v>1</v>
      </c>
      <c r="AE417" s="50">
        <v>0</v>
      </c>
      <c r="AF417" s="50">
        <v>0</v>
      </c>
      <c r="AG417" s="50">
        <v>0</v>
      </c>
      <c r="AH417" s="50">
        <v>0</v>
      </c>
      <c r="AI417" s="50">
        <v>0</v>
      </c>
      <c r="AJ417" s="50">
        <v>0</v>
      </c>
      <c r="AK417" s="50">
        <v>0</v>
      </c>
      <c r="AL417" s="50">
        <v>0</v>
      </c>
      <c r="AM417" s="50">
        <v>0</v>
      </c>
      <c r="AN417" s="50">
        <v>0</v>
      </c>
      <c r="AO417" s="50">
        <v>0</v>
      </c>
      <c r="AP417" s="50">
        <v>0</v>
      </c>
      <c r="AQ417" s="50">
        <v>0</v>
      </c>
      <c r="AR417" s="50">
        <v>0</v>
      </c>
      <c r="AS417" s="50">
        <v>0</v>
      </c>
      <c r="AT417" s="50">
        <v>0</v>
      </c>
      <c r="AU417" s="50">
        <v>0</v>
      </c>
      <c r="AV417" s="81"/>
      <c r="AW417" s="81"/>
      <c r="AX417" s="81"/>
      <c r="AY417" s="81"/>
      <c r="AZ417" s="81"/>
      <c r="BA417" s="81"/>
      <c r="BB417" s="81"/>
      <c r="BC417" s="81"/>
      <c r="BD417" s="81"/>
      <c r="BE417" s="81"/>
      <c r="BF417" s="81"/>
      <c r="BG417" s="81"/>
      <c r="BH417" s="81"/>
      <c r="BI417" s="81"/>
      <c r="BJ417" s="81"/>
    </row>
    <row r="418" spans="1:62" ht="15" hidden="1">
      <c r="A418" s="81" t="s">
        <v>3410</v>
      </c>
      <c r="B418" s="50" t="s">
        <v>2054</v>
      </c>
      <c r="C418" s="82" t="s">
        <v>182</v>
      </c>
      <c r="D418" s="83" t="s">
        <v>144</v>
      </c>
      <c r="E418" s="84" t="s">
        <v>145</v>
      </c>
      <c r="F418" s="84">
        <v>26905</v>
      </c>
      <c r="G418" s="50">
        <v>173056</v>
      </c>
      <c r="H418" s="50" t="s">
        <v>1824</v>
      </c>
      <c r="I418" s="50">
        <v>416</v>
      </c>
      <c r="J418" s="50">
        <v>416</v>
      </c>
      <c r="K418" s="50">
        <v>1</v>
      </c>
      <c r="L418" s="50"/>
      <c r="M418" s="50"/>
      <c r="N418" s="50"/>
      <c r="O418" s="50">
        <v>0</v>
      </c>
      <c r="P418" s="50">
        <v>1</v>
      </c>
      <c r="Q418" s="50">
        <v>960.35209999999995</v>
      </c>
      <c r="R418" s="50">
        <v>73.981979999999993</v>
      </c>
      <c r="S418" s="50">
        <v>0</v>
      </c>
      <c r="T418" s="50">
        <v>0</v>
      </c>
      <c r="U418" s="50">
        <v>1</v>
      </c>
      <c r="V418" s="50">
        <v>0</v>
      </c>
      <c r="W418" s="50">
        <v>0</v>
      </c>
      <c r="X418" s="50">
        <v>0</v>
      </c>
      <c r="Y418" s="50">
        <v>0</v>
      </c>
      <c r="Z418" s="50">
        <v>0</v>
      </c>
      <c r="AA418" s="50">
        <v>0</v>
      </c>
      <c r="AB418" s="50">
        <v>0</v>
      </c>
      <c r="AC418" s="50">
        <v>0</v>
      </c>
      <c r="AD418" s="50">
        <v>1</v>
      </c>
      <c r="AE418" s="50">
        <v>0</v>
      </c>
      <c r="AF418" s="50">
        <v>0</v>
      </c>
      <c r="AG418" s="50">
        <v>0</v>
      </c>
      <c r="AH418" s="50">
        <v>0</v>
      </c>
      <c r="AI418" s="50">
        <v>0</v>
      </c>
      <c r="AJ418" s="50">
        <v>0</v>
      </c>
      <c r="AK418" s="50">
        <v>0</v>
      </c>
      <c r="AL418" s="50">
        <v>0</v>
      </c>
      <c r="AM418" s="50">
        <v>0</v>
      </c>
      <c r="AN418" s="50">
        <v>0</v>
      </c>
      <c r="AO418" s="50">
        <v>0</v>
      </c>
      <c r="AP418" s="50">
        <v>0</v>
      </c>
      <c r="AQ418" s="50">
        <v>0</v>
      </c>
      <c r="AR418" s="50">
        <v>0</v>
      </c>
      <c r="AS418" s="50">
        <v>0</v>
      </c>
      <c r="AT418" s="50">
        <v>0</v>
      </c>
      <c r="AU418" s="50">
        <v>0</v>
      </c>
      <c r="AV418" s="81"/>
      <c r="AW418" s="81"/>
      <c r="AX418" s="81"/>
      <c r="AY418" s="81"/>
      <c r="AZ418" s="81"/>
      <c r="BA418" s="81"/>
      <c r="BB418" s="81"/>
      <c r="BC418" s="81"/>
      <c r="BD418" s="81"/>
      <c r="BE418" s="81"/>
      <c r="BF418" s="81"/>
      <c r="BG418" s="81"/>
      <c r="BH418" s="81"/>
      <c r="BI418" s="81"/>
      <c r="BJ418" s="81"/>
    </row>
    <row r="419" spans="1:62" ht="15" hidden="1">
      <c r="A419" s="81" t="s">
        <v>3411</v>
      </c>
      <c r="B419" s="50" t="s">
        <v>2056</v>
      </c>
      <c r="C419" s="82" t="s">
        <v>183</v>
      </c>
      <c r="D419" s="83" t="s">
        <v>144</v>
      </c>
      <c r="E419" s="84" t="s">
        <v>145</v>
      </c>
      <c r="F419" s="84">
        <v>19859</v>
      </c>
      <c r="G419" s="50">
        <v>173056</v>
      </c>
      <c r="H419" s="50" t="s">
        <v>1824</v>
      </c>
      <c r="I419" s="50">
        <v>416</v>
      </c>
      <c r="J419" s="50">
        <v>416</v>
      </c>
      <c r="K419" s="50">
        <v>1</v>
      </c>
      <c r="L419" s="50"/>
      <c r="M419" s="50"/>
      <c r="N419" s="50"/>
      <c r="O419" s="50">
        <v>0</v>
      </c>
      <c r="P419" s="50">
        <v>1</v>
      </c>
      <c r="Q419" s="50">
        <v>469.9366</v>
      </c>
      <c r="R419" s="50">
        <v>69.773709999999994</v>
      </c>
      <c r="S419" s="50">
        <v>0</v>
      </c>
      <c r="T419" s="50">
        <v>0</v>
      </c>
      <c r="U419" s="50">
        <v>1</v>
      </c>
      <c r="V419" s="50">
        <v>0</v>
      </c>
      <c r="W419" s="50">
        <v>0</v>
      </c>
      <c r="X419" s="50">
        <v>0</v>
      </c>
      <c r="Y419" s="50">
        <v>0</v>
      </c>
      <c r="Z419" s="50">
        <v>0</v>
      </c>
      <c r="AA419" s="50">
        <v>0</v>
      </c>
      <c r="AB419" s="50">
        <v>0</v>
      </c>
      <c r="AC419" s="50">
        <v>0</v>
      </c>
      <c r="AD419" s="50">
        <v>1</v>
      </c>
      <c r="AE419" s="50">
        <v>0</v>
      </c>
      <c r="AF419" s="50">
        <v>0</v>
      </c>
      <c r="AG419" s="50">
        <v>0</v>
      </c>
      <c r="AH419" s="50">
        <v>0</v>
      </c>
      <c r="AI419" s="50">
        <v>0</v>
      </c>
      <c r="AJ419" s="50">
        <v>0</v>
      </c>
      <c r="AK419" s="50">
        <v>0</v>
      </c>
      <c r="AL419" s="50">
        <v>0</v>
      </c>
      <c r="AM419" s="50">
        <v>0</v>
      </c>
      <c r="AN419" s="50">
        <v>0</v>
      </c>
      <c r="AO419" s="50">
        <v>0</v>
      </c>
      <c r="AP419" s="50">
        <v>0</v>
      </c>
      <c r="AQ419" s="50">
        <v>0</v>
      </c>
      <c r="AR419" s="50">
        <v>0</v>
      </c>
      <c r="AS419" s="50">
        <v>0</v>
      </c>
      <c r="AT419" s="50">
        <v>0</v>
      </c>
      <c r="AU419" s="50">
        <v>0</v>
      </c>
      <c r="AV419" s="81"/>
      <c r="AW419" s="81"/>
      <c r="AX419" s="81"/>
      <c r="AY419" s="81"/>
      <c r="AZ419" s="81"/>
      <c r="BA419" s="81"/>
      <c r="BB419" s="81"/>
      <c r="BC419" s="81"/>
      <c r="BD419" s="81"/>
      <c r="BE419" s="81"/>
      <c r="BF419" s="81"/>
      <c r="BG419" s="81"/>
      <c r="BH419" s="81"/>
      <c r="BI419" s="81"/>
      <c r="BJ419" s="81"/>
    </row>
    <row r="420" spans="1:62" ht="15" hidden="1">
      <c r="A420" s="81" t="s">
        <v>3412</v>
      </c>
      <c r="B420" s="50" t="s">
        <v>2061</v>
      </c>
      <c r="C420" s="82" t="s">
        <v>184</v>
      </c>
      <c r="D420" s="83" t="s">
        <v>144</v>
      </c>
      <c r="E420" s="84" t="s">
        <v>145</v>
      </c>
      <c r="F420" s="84">
        <v>20891</v>
      </c>
      <c r="G420" s="50">
        <v>173056</v>
      </c>
      <c r="H420" s="50" t="s">
        <v>1824</v>
      </c>
      <c r="I420" s="50">
        <v>416</v>
      </c>
      <c r="J420" s="50">
        <v>416</v>
      </c>
      <c r="K420" s="50">
        <v>1</v>
      </c>
      <c r="L420" s="50"/>
      <c r="M420" s="50"/>
      <c r="N420" s="50"/>
      <c r="O420" s="50">
        <v>0</v>
      </c>
      <c r="P420" s="50">
        <v>1</v>
      </c>
      <c r="Q420" s="50">
        <v>496.3356</v>
      </c>
      <c r="R420" s="50">
        <v>70.699709999999996</v>
      </c>
      <c r="S420" s="50">
        <v>0</v>
      </c>
      <c r="T420" s="50">
        <v>0</v>
      </c>
      <c r="U420" s="50">
        <v>1</v>
      </c>
      <c r="V420" s="50">
        <v>0</v>
      </c>
      <c r="W420" s="50">
        <v>0</v>
      </c>
      <c r="X420" s="50">
        <v>0</v>
      </c>
      <c r="Y420" s="50">
        <v>0</v>
      </c>
      <c r="Z420" s="50">
        <v>0</v>
      </c>
      <c r="AA420" s="50">
        <v>0</v>
      </c>
      <c r="AB420" s="50">
        <v>0</v>
      </c>
      <c r="AC420" s="50">
        <v>0</v>
      </c>
      <c r="AD420" s="50">
        <v>1</v>
      </c>
      <c r="AE420" s="50">
        <v>0</v>
      </c>
      <c r="AF420" s="50">
        <v>0</v>
      </c>
      <c r="AG420" s="50">
        <v>0</v>
      </c>
      <c r="AH420" s="50">
        <v>0</v>
      </c>
      <c r="AI420" s="50">
        <v>0</v>
      </c>
      <c r="AJ420" s="50">
        <v>0</v>
      </c>
      <c r="AK420" s="50">
        <v>0</v>
      </c>
      <c r="AL420" s="50">
        <v>0</v>
      </c>
      <c r="AM420" s="50">
        <v>0</v>
      </c>
      <c r="AN420" s="50">
        <v>0</v>
      </c>
      <c r="AO420" s="50">
        <v>0</v>
      </c>
      <c r="AP420" s="50">
        <v>0</v>
      </c>
      <c r="AQ420" s="50">
        <v>0</v>
      </c>
      <c r="AR420" s="50">
        <v>0</v>
      </c>
      <c r="AS420" s="50">
        <v>0</v>
      </c>
      <c r="AT420" s="50">
        <v>0</v>
      </c>
      <c r="AU420" s="50">
        <v>0</v>
      </c>
      <c r="AV420" s="81"/>
      <c r="AW420" s="81"/>
      <c r="AX420" s="81"/>
      <c r="AY420" s="81"/>
      <c r="AZ420" s="81"/>
      <c r="BA420" s="81"/>
      <c r="BB420" s="81"/>
      <c r="BC420" s="81"/>
      <c r="BD420" s="81"/>
      <c r="BE420" s="81"/>
      <c r="BF420" s="81"/>
      <c r="BG420" s="81"/>
      <c r="BH420" s="81"/>
      <c r="BI420" s="81"/>
      <c r="BJ420" s="81"/>
    </row>
    <row r="421" spans="1:62" ht="15" hidden="1">
      <c r="A421" s="81" t="s">
        <v>3413</v>
      </c>
      <c r="B421" s="50" t="s">
        <v>2062</v>
      </c>
      <c r="C421" s="82" t="s">
        <v>185</v>
      </c>
      <c r="D421" s="83" t="s">
        <v>144</v>
      </c>
      <c r="E421" s="84" t="s">
        <v>145</v>
      </c>
      <c r="F421" s="84">
        <v>25922</v>
      </c>
      <c r="G421" s="50">
        <v>173056</v>
      </c>
      <c r="H421" s="50" t="s">
        <v>1824</v>
      </c>
      <c r="I421" s="50">
        <v>416</v>
      </c>
      <c r="J421" s="50">
        <v>416</v>
      </c>
      <c r="K421" s="50">
        <v>1</v>
      </c>
      <c r="L421" s="50"/>
      <c r="M421" s="50"/>
      <c r="N421" s="50"/>
      <c r="O421" s="50">
        <v>0</v>
      </c>
      <c r="P421" s="50">
        <v>1</v>
      </c>
      <c r="Q421" s="50">
        <v>1090.1610000000001</v>
      </c>
      <c r="R421" s="50">
        <v>67.317049999999995</v>
      </c>
      <c r="S421" s="50">
        <v>0</v>
      </c>
      <c r="T421" s="50">
        <v>0</v>
      </c>
      <c r="U421" s="50">
        <v>1</v>
      </c>
      <c r="V421" s="50">
        <v>0</v>
      </c>
      <c r="W421" s="50">
        <v>0</v>
      </c>
      <c r="X421" s="50">
        <v>0</v>
      </c>
      <c r="Y421" s="50">
        <v>0</v>
      </c>
      <c r="Z421" s="50">
        <v>0</v>
      </c>
      <c r="AA421" s="50">
        <v>0</v>
      </c>
      <c r="AB421" s="50">
        <v>0</v>
      </c>
      <c r="AC421" s="50">
        <v>0</v>
      </c>
      <c r="AD421" s="50">
        <v>1</v>
      </c>
      <c r="AE421" s="50">
        <v>0</v>
      </c>
      <c r="AF421" s="50">
        <v>0</v>
      </c>
      <c r="AG421" s="50">
        <v>0</v>
      </c>
      <c r="AH421" s="50">
        <v>0</v>
      </c>
      <c r="AI421" s="50">
        <v>0</v>
      </c>
      <c r="AJ421" s="50">
        <v>0</v>
      </c>
      <c r="AK421" s="50">
        <v>0</v>
      </c>
      <c r="AL421" s="50">
        <v>0</v>
      </c>
      <c r="AM421" s="50">
        <v>0</v>
      </c>
      <c r="AN421" s="50">
        <v>0</v>
      </c>
      <c r="AO421" s="50">
        <v>0</v>
      </c>
      <c r="AP421" s="50">
        <v>0</v>
      </c>
      <c r="AQ421" s="50">
        <v>0</v>
      </c>
      <c r="AR421" s="50">
        <v>0</v>
      </c>
      <c r="AS421" s="50">
        <v>0</v>
      </c>
      <c r="AT421" s="50">
        <v>0</v>
      </c>
      <c r="AU421" s="50">
        <v>0</v>
      </c>
      <c r="AV421" s="81"/>
      <c r="AW421" s="81"/>
      <c r="AX421" s="81"/>
      <c r="AY421" s="81"/>
      <c r="AZ421" s="81"/>
      <c r="BA421" s="81"/>
      <c r="BB421" s="81"/>
      <c r="BC421" s="81"/>
      <c r="BD421" s="81"/>
      <c r="BE421" s="81"/>
      <c r="BF421" s="81"/>
      <c r="BG421" s="81"/>
      <c r="BH421" s="81"/>
      <c r="BI421" s="81"/>
      <c r="BJ421" s="81"/>
    </row>
    <row r="422" spans="1:62" ht="15" hidden="1">
      <c r="A422" s="81" t="s">
        <v>3414</v>
      </c>
      <c r="B422" s="50" t="s">
        <v>2064</v>
      </c>
      <c r="C422" s="82" t="s">
        <v>186</v>
      </c>
      <c r="D422" s="83" t="s">
        <v>144</v>
      </c>
      <c r="E422" s="84" t="s">
        <v>145</v>
      </c>
      <c r="F422" s="84">
        <v>42273</v>
      </c>
      <c r="G422" s="50">
        <v>173056</v>
      </c>
      <c r="H422" s="50" t="s">
        <v>1824</v>
      </c>
      <c r="I422" s="50">
        <v>416</v>
      </c>
      <c r="J422" s="50">
        <v>416</v>
      </c>
      <c r="K422" s="50">
        <v>1</v>
      </c>
      <c r="L422" s="50"/>
      <c r="M422" s="50"/>
      <c r="N422" s="50"/>
      <c r="O422" s="50">
        <v>0</v>
      </c>
      <c r="P422" s="50">
        <v>1</v>
      </c>
      <c r="Q422" s="50">
        <v>3069.6770000000001</v>
      </c>
      <c r="R422" s="50">
        <v>52.810740000000003</v>
      </c>
      <c r="S422" s="50">
        <v>0</v>
      </c>
      <c r="T422" s="50">
        <v>0</v>
      </c>
      <c r="U422" s="50">
        <v>1</v>
      </c>
      <c r="V422" s="50">
        <v>0</v>
      </c>
      <c r="W422" s="50">
        <v>0</v>
      </c>
      <c r="X422" s="50">
        <v>0</v>
      </c>
      <c r="Y422" s="50">
        <v>0</v>
      </c>
      <c r="Z422" s="50">
        <v>0</v>
      </c>
      <c r="AA422" s="50">
        <v>0</v>
      </c>
      <c r="AB422" s="50">
        <v>0</v>
      </c>
      <c r="AC422" s="50">
        <v>0</v>
      </c>
      <c r="AD422" s="50">
        <v>1</v>
      </c>
      <c r="AE422" s="50">
        <v>0</v>
      </c>
      <c r="AF422" s="50">
        <v>0</v>
      </c>
      <c r="AG422" s="50">
        <v>0</v>
      </c>
      <c r="AH422" s="50">
        <v>0</v>
      </c>
      <c r="AI422" s="50">
        <v>0</v>
      </c>
      <c r="AJ422" s="50">
        <v>0</v>
      </c>
      <c r="AK422" s="50">
        <v>0</v>
      </c>
      <c r="AL422" s="50">
        <v>0</v>
      </c>
      <c r="AM422" s="50">
        <v>0</v>
      </c>
      <c r="AN422" s="50">
        <v>0</v>
      </c>
      <c r="AO422" s="50">
        <v>0</v>
      </c>
      <c r="AP422" s="50">
        <v>0</v>
      </c>
      <c r="AQ422" s="50">
        <v>0</v>
      </c>
      <c r="AR422" s="50">
        <v>0</v>
      </c>
      <c r="AS422" s="50">
        <v>0</v>
      </c>
      <c r="AT422" s="50">
        <v>0</v>
      </c>
      <c r="AU422" s="50">
        <v>0</v>
      </c>
      <c r="AV422" s="81"/>
      <c r="AW422" s="81"/>
      <c r="AX422" s="81"/>
      <c r="AY422" s="81"/>
      <c r="AZ422" s="81"/>
      <c r="BA422" s="81"/>
      <c r="BB422" s="81"/>
      <c r="BC422" s="81"/>
      <c r="BD422" s="81"/>
      <c r="BE422" s="81"/>
      <c r="BF422" s="81"/>
      <c r="BG422" s="81"/>
      <c r="BH422" s="81"/>
      <c r="BI422" s="81"/>
      <c r="BJ422" s="81"/>
    </row>
    <row r="423" spans="1:62" ht="15" hidden="1">
      <c r="A423" s="81" t="s">
        <v>3415</v>
      </c>
      <c r="B423" s="50" t="s">
        <v>2065</v>
      </c>
      <c r="C423" s="82" t="s">
        <v>187</v>
      </c>
      <c r="D423" s="83" t="s">
        <v>144</v>
      </c>
      <c r="E423" s="84" t="s">
        <v>145</v>
      </c>
      <c r="F423" s="84">
        <v>34465</v>
      </c>
      <c r="G423" s="50">
        <v>173056</v>
      </c>
      <c r="H423" s="50" t="s">
        <v>1824</v>
      </c>
      <c r="I423" s="50">
        <v>416</v>
      </c>
      <c r="J423" s="50">
        <v>416</v>
      </c>
      <c r="K423" s="50">
        <v>1</v>
      </c>
      <c r="L423" s="50"/>
      <c r="M423" s="50"/>
      <c r="N423" s="50"/>
      <c r="O423" s="50">
        <v>0</v>
      </c>
      <c r="P423" s="50">
        <v>1</v>
      </c>
      <c r="Q423" s="50">
        <v>1760.3810000000001</v>
      </c>
      <c r="R423" s="50">
        <v>72.408969999999997</v>
      </c>
      <c r="S423" s="50">
        <v>0</v>
      </c>
      <c r="T423" s="50">
        <v>0</v>
      </c>
      <c r="U423" s="50">
        <v>1</v>
      </c>
      <c r="V423" s="50">
        <v>0</v>
      </c>
      <c r="W423" s="50">
        <v>0</v>
      </c>
      <c r="X423" s="50">
        <v>0</v>
      </c>
      <c r="Y423" s="50">
        <v>0</v>
      </c>
      <c r="Z423" s="50">
        <v>0</v>
      </c>
      <c r="AA423" s="50">
        <v>0</v>
      </c>
      <c r="AB423" s="50">
        <v>0</v>
      </c>
      <c r="AC423" s="50">
        <v>0</v>
      </c>
      <c r="AD423" s="50">
        <v>1</v>
      </c>
      <c r="AE423" s="50">
        <v>0</v>
      </c>
      <c r="AF423" s="50">
        <v>0</v>
      </c>
      <c r="AG423" s="50">
        <v>0</v>
      </c>
      <c r="AH423" s="50">
        <v>0</v>
      </c>
      <c r="AI423" s="50">
        <v>0</v>
      </c>
      <c r="AJ423" s="50">
        <v>0</v>
      </c>
      <c r="AK423" s="50">
        <v>0</v>
      </c>
      <c r="AL423" s="50">
        <v>0</v>
      </c>
      <c r="AM423" s="50">
        <v>0</v>
      </c>
      <c r="AN423" s="50">
        <v>0</v>
      </c>
      <c r="AO423" s="50">
        <v>0</v>
      </c>
      <c r="AP423" s="50">
        <v>0</v>
      </c>
      <c r="AQ423" s="50">
        <v>0</v>
      </c>
      <c r="AR423" s="50">
        <v>0</v>
      </c>
      <c r="AS423" s="50">
        <v>0</v>
      </c>
      <c r="AT423" s="50">
        <v>0</v>
      </c>
      <c r="AU423" s="50">
        <v>0</v>
      </c>
      <c r="AV423" s="81"/>
      <c r="AW423" s="81"/>
      <c r="AX423" s="81"/>
      <c r="AY423" s="81"/>
      <c r="AZ423" s="81"/>
      <c r="BA423" s="81"/>
      <c r="BB423" s="81"/>
      <c r="BC423" s="81"/>
      <c r="BD423" s="81"/>
      <c r="BE423" s="81"/>
      <c r="BF423" s="81"/>
      <c r="BG423" s="81"/>
      <c r="BH423" s="81"/>
      <c r="BI423" s="81"/>
      <c r="BJ423" s="81"/>
    </row>
    <row r="424" spans="1:62" ht="15" hidden="1">
      <c r="A424" s="81" t="s">
        <v>3416</v>
      </c>
      <c r="B424" s="50" t="s">
        <v>2066</v>
      </c>
      <c r="C424" s="82" t="s">
        <v>188</v>
      </c>
      <c r="D424" s="83" t="s">
        <v>144</v>
      </c>
      <c r="E424" s="84" t="s">
        <v>145</v>
      </c>
      <c r="F424" s="84">
        <v>21903</v>
      </c>
      <c r="G424" s="50">
        <v>173056</v>
      </c>
      <c r="H424" s="50" t="s">
        <v>1824</v>
      </c>
      <c r="I424" s="50">
        <v>416</v>
      </c>
      <c r="J424" s="50">
        <v>416</v>
      </c>
      <c r="K424" s="50">
        <v>1</v>
      </c>
      <c r="L424" s="50"/>
      <c r="M424" s="50"/>
      <c r="N424" s="50"/>
      <c r="O424" s="50">
        <v>0</v>
      </c>
      <c r="P424" s="50">
        <v>1</v>
      </c>
      <c r="Q424" s="50">
        <v>766.8623</v>
      </c>
      <c r="R424" s="50">
        <v>87.528300000000002</v>
      </c>
      <c r="S424" s="50">
        <v>0</v>
      </c>
      <c r="T424" s="50">
        <v>0</v>
      </c>
      <c r="U424" s="50">
        <v>1</v>
      </c>
      <c r="V424" s="50">
        <v>0</v>
      </c>
      <c r="W424" s="50">
        <v>0</v>
      </c>
      <c r="X424" s="50">
        <v>0</v>
      </c>
      <c r="Y424" s="50">
        <v>0</v>
      </c>
      <c r="Z424" s="50">
        <v>0</v>
      </c>
      <c r="AA424" s="50">
        <v>0</v>
      </c>
      <c r="AB424" s="50">
        <v>0</v>
      </c>
      <c r="AC424" s="50">
        <v>0</v>
      </c>
      <c r="AD424" s="50">
        <v>1</v>
      </c>
      <c r="AE424" s="50">
        <v>0</v>
      </c>
      <c r="AF424" s="50">
        <v>0</v>
      </c>
      <c r="AG424" s="50">
        <v>0</v>
      </c>
      <c r="AH424" s="50">
        <v>0</v>
      </c>
      <c r="AI424" s="50">
        <v>0</v>
      </c>
      <c r="AJ424" s="50">
        <v>0</v>
      </c>
      <c r="AK424" s="50">
        <v>0</v>
      </c>
      <c r="AL424" s="50">
        <v>0</v>
      </c>
      <c r="AM424" s="50">
        <v>0</v>
      </c>
      <c r="AN424" s="50">
        <v>0</v>
      </c>
      <c r="AO424" s="50">
        <v>0</v>
      </c>
      <c r="AP424" s="50">
        <v>0</v>
      </c>
      <c r="AQ424" s="50">
        <v>0</v>
      </c>
      <c r="AR424" s="50">
        <v>0</v>
      </c>
      <c r="AS424" s="50">
        <v>0</v>
      </c>
      <c r="AT424" s="50">
        <v>0</v>
      </c>
      <c r="AU424" s="50">
        <v>0</v>
      </c>
      <c r="AV424" s="81"/>
      <c r="AW424" s="81"/>
      <c r="AX424" s="81"/>
      <c r="AY424" s="81"/>
      <c r="AZ424" s="81"/>
      <c r="BA424" s="81"/>
      <c r="BB424" s="81"/>
      <c r="BC424" s="81"/>
      <c r="BD424" s="81"/>
      <c r="BE424" s="81"/>
      <c r="BF424" s="81"/>
      <c r="BG424" s="81"/>
      <c r="BH424" s="81"/>
      <c r="BI424" s="81"/>
      <c r="BJ424" s="81"/>
    </row>
    <row r="425" spans="1:62" ht="15" hidden="1">
      <c r="A425" s="81" t="s">
        <v>3417</v>
      </c>
      <c r="B425" s="50" t="s">
        <v>2067</v>
      </c>
      <c r="C425" s="82" t="s">
        <v>189</v>
      </c>
      <c r="D425" s="83" t="s">
        <v>144</v>
      </c>
      <c r="E425" s="84" t="s">
        <v>145</v>
      </c>
      <c r="F425" s="84">
        <v>31116</v>
      </c>
      <c r="G425" s="50">
        <v>173056</v>
      </c>
      <c r="H425" s="50" t="s">
        <v>1824</v>
      </c>
      <c r="I425" s="50">
        <v>416</v>
      </c>
      <c r="J425" s="50">
        <v>416</v>
      </c>
      <c r="K425" s="50">
        <v>1</v>
      </c>
      <c r="L425" s="50"/>
      <c r="M425" s="50"/>
      <c r="N425" s="50"/>
      <c r="O425" s="50">
        <v>0</v>
      </c>
      <c r="P425" s="50">
        <v>1</v>
      </c>
      <c r="Q425" s="50">
        <v>1307.107</v>
      </c>
      <c r="R425" s="50">
        <v>55.162529999999997</v>
      </c>
      <c r="S425" s="50">
        <v>0</v>
      </c>
      <c r="T425" s="50">
        <v>0</v>
      </c>
      <c r="U425" s="50">
        <v>1</v>
      </c>
      <c r="V425" s="50">
        <v>0</v>
      </c>
      <c r="W425" s="50">
        <v>0</v>
      </c>
      <c r="X425" s="50">
        <v>0</v>
      </c>
      <c r="Y425" s="50">
        <v>0</v>
      </c>
      <c r="Z425" s="50">
        <v>0</v>
      </c>
      <c r="AA425" s="50">
        <v>0</v>
      </c>
      <c r="AB425" s="50">
        <v>0</v>
      </c>
      <c r="AC425" s="50">
        <v>0</v>
      </c>
      <c r="AD425" s="50">
        <v>1</v>
      </c>
      <c r="AE425" s="50">
        <v>0</v>
      </c>
      <c r="AF425" s="50">
        <v>0</v>
      </c>
      <c r="AG425" s="50">
        <v>0</v>
      </c>
      <c r="AH425" s="50">
        <v>0</v>
      </c>
      <c r="AI425" s="50">
        <v>0</v>
      </c>
      <c r="AJ425" s="50">
        <v>0</v>
      </c>
      <c r="AK425" s="50">
        <v>0</v>
      </c>
      <c r="AL425" s="50">
        <v>0</v>
      </c>
      <c r="AM425" s="50">
        <v>0</v>
      </c>
      <c r="AN425" s="50">
        <v>0</v>
      </c>
      <c r="AO425" s="50">
        <v>0</v>
      </c>
      <c r="AP425" s="50">
        <v>0</v>
      </c>
      <c r="AQ425" s="50">
        <v>0</v>
      </c>
      <c r="AR425" s="50">
        <v>0</v>
      </c>
      <c r="AS425" s="50">
        <v>0</v>
      </c>
      <c r="AT425" s="50">
        <v>0</v>
      </c>
      <c r="AU425" s="50">
        <v>0</v>
      </c>
      <c r="AV425" s="81"/>
      <c r="AW425" s="81"/>
      <c r="AX425" s="81"/>
      <c r="AY425" s="81"/>
      <c r="AZ425" s="81"/>
      <c r="BA425" s="81"/>
      <c r="BB425" s="81"/>
      <c r="BC425" s="81"/>
      <c r="BD425" s="81"/>
      <c r="BE425" s="81"/>
      <c r="BF425" s="81"/>
      <c r="BG425" s="81"/>
      <c r="BH425" s="81"/>
      <c r="BI425" s="81"/>
      <c r="BJ425" s="81"/>
    </row>
    <row r="426" spans="1:62" ht="15" hidden="1">
      <c r="A426" s="81" t="s">
        <v>3418</v>
      </c>
      <c r="B426" s="50" t="s">
        <v>2068</v>
      </c>
      <c r="C426" s="82" t="s">
        <v>190</v>
      </c>
      <c r="D426" s="83" t="s">
        <v>144</v>
      </c>
      <c r="E426" s="84" t="s">
        <v>145</v>
      </c>
      <c r="F426" s="84">
        <v>39346</v>
      </c>
      <c r="G426" s="50">
        <v>173056</v>
      </c>
      <c r="H426" s="50" t="s">
        <v>1824</v>
      </c>
      <c r="I426" s="50">
        <v>416</v>
      </c>
      <c r="J426" s="50">
        <v>416</v>
      </c>
      <c r="K426" s="50">
        <v>1</v>
      </c>
      <c r="L426" s="50"/>
      <c r="M426" s="50"/>
      <c r="N426" s="50"/>
      <c r="O426" s="50">
        <v>0</v>
      </c>
      <c r="P426" s="50">
        <v>1</v>
      </c>
      <c r="Q426" s="50">
        <v>1166.558</v>
      </c>
      <c r="R426" s="50">
        <v>64.860889999999998</v>
      </c>
      <c r="S426" s="50">
        <v>0</v>
      </c>
      <c r="T426" s="50">
        <v>0</v>
      </c>
      <c r="U426" s="50">
        <v>1</v>
      </c>
      <c r="V426" s="50">
        <v>0</v>
      </c>
      <c r="W426" s="50">
        <v>0</v>
      </c>
      <c r="X426" s="50">
        <v>0</v>
      </c>
      <c r="Y426" s="50">
        <v>0</v>
      </c>
      <c r="Z426" s="50">
        <v>0</v>
      </c>
      <c r="AA426" s="50">
        <v>0</v>
      </c>
      <c r="AB426" s="50">
        <v>0</v>
      </c>
      <c r="AC426" s="50">
        <v>0</v>
      </c>
      <c r="AD426" s="50">
        <v>1</v>
      </c>
      <c r="AE426" s="50">
        <v>0</v>
      </c>
      <c r="AF426" s="50">
        <v>0</v>
      </c>
      <c r="AG426" s="50">
        <v>0</v>
      </c>
      <c r="AH426" s="50">
        <v>0</v>
      </c>
      <c r="AI426" s="50">
        <v>0</v>
      </c>
      <c r="AJ426" s="50">
        <v>0</v>
      </c>
      <c r="AK426" s="50">
        <v>0</v>
      </c>
      <c r="AL426" s="50">
        <v>0</v>
      </c>
      <c r="AM426" s="50">
        <v>0</v>
      </c>
      <c r="AN426" s="50">
        <v>0</v>
      </c>
      <c r="AO426" s="50">
        <v>0</v>
      </c>
      <c r="AP426" s="50">
        <v>0</v>
      </c>
      <c r="AQ426" s="50">
        <v>0</v>
      </c>
      <c r="AR426" s="50">
        <v>0</v>
      </c>
      <c r="AS426" s="50">
        <v>0</v>
      </c>
      <c r="AT426" s="50">
        <v>0</v>
      </c>
      <c r="AU426" s="50">
        <v>0</v>
      </c>
      <c r="AV426" s="81"/>
      <c r="AW426" s="81"/>
      <c r="AX426" s="81"/>
      <c r="AY426" s="81"/>
      <c r="AZ426" s="81"/>
      <c r="BA426" s="81"/>
      <c r="BB426" s="81"/>
      <c r="BC426" s="81"/>
      <c r="BD426" s="81"/>
      <c r="BE426" s="81"/>
      <c r="BF426" s="81"/>
      <c r="BG426" s="81"/>
      <c r="BH426" s="81"/>
      <c r="BI426" s="81"/>
      <c r="BJ426" s="81"/>
    </row>
    <row r="427" spans="1:62" ht="15" hidden="1">
      <c r="A427" s="81" t="s">
        <v>3419</v>
      </c>
      <c r="B427" s="50" t="s">
        <v>2071</v>
      </c>
      <c r="C427" s="82" t="s">
        <v>191</v>
      </c>
      <c r="D427" s="83" t="s">
        <v>144</v>
      </c>
      <c r="E427" s="84" t="s">
        <v>145</v>
      </c>
      <c r="F427" s="84">
        <v>29886</v>
      </c>
      <c r="G427" s="50">
        <v>173056</v>
      </c>
      <c r="H427" s="50" t="s">
        <v>1824</v>
      </c>
      <c r="I427" s="50">
        <v>416</v>
      </c>
      <c r="J427" s="50">
        <v>416</v>
      </c>
      <c r="K427" s="50">
        <v>1</v>
      </c>
      <c r="L427" s="50"/>
      <c r="M427" s="50"/>
      <c r="N427" s="50"/>
      <c r="O427" s="50">
        <v>0</v>
      </c>
      <c r="P427" s="50">
        <v>1</v>
      </c>
      <c r="Q427" s="50">
        <v>735.78679999999997</v>
      </c>
      <c r="R427" s="50">
        <v>54.881869999999999</v>
      </c>
      <c r="S427" s="50">
        <v>0</v>
      </c>
      <c r="T427" s="50">
        <v>0</v>
      </c>
      <c r="U427" s="50">
        <v>1</v>
      </c>
      <c r="V427" s="50">
        <v>0</v>
      </c>
      <c r="W427" s="50">
        <v>0</v>
      </c>
      <c r="X427" s="50">
        <v>0</v>
      </c>
      <c r="Y427" s="50">
        <v>0</v>
      </c>
      <c r="Z427" s="50">
        <v>0</v>
      </c>
      <c r="AA427" s="50">
        <v>0</v>
      </c>
      <c r="AB427" s="50">
        <v>0</v>
      </c>
      <c r="AC427" s="50">
        <v>0</v>
      </c>
      <c r="AD427" s="50">
        <v>1</v>
      </c>
      <c r="AE427" s="50">
        <v>0</v>
      </c>
      <c r="AF427" s="50">
        <v>0</v>
      </c>
      <c r="AG427" s="50">
        <v>0</v>
      </c>
      <c r="AH427" s="50">
        <v>0</v>
      </c>
      <c r="AI427" s="50">
        <v>0</v>
      </c>
      <c r="AJ427" s="50">
        <v>0</v>
      </c>
      <c r="AK427" s="50">
        <v>0</v>
      </c>
      <c r="AL427" s="50">
        <v>0</v>
      </c>
      <c r="AM427" s="50">
        <v>0</v>
      </c>
      <c r="AN427" s="50">
        <v>0</v>
      </c>
      <c r="AO427" s="50">
        <v>0</v>
      </c>
      <c r="AP427" s="50">
        <v>0</v>
      </c>
      <c r="AQ427" s="50">
        <v>0</v>
      </c>
      <c r="AR427" s="50">
        <v>0</v>
      </c>
      <c r="AS427" s="50">
        <v>0</v>
      </c>
      <c r="AT427" s="50">
        <v>0</v>
      </c>
      <c r="AU427" s="50">
        <v>0</v>
      </c>
      <c r="AV427" s="81"/>
      <c r="AW427" s="81"/>
      <c r="AX427" s="81"/>
      <c r="AY427" s="81"/>
      <c r="AZ427" s="81"/>
      <c r="BA427" s="81"/>
      <c r="BB427" s="81"/>
      <c r="BC427" s="81"/>
      <c r="BD427" s="81"/>
      <c r="BE427" s="81"/>
      <c r="BF427" s="81"/>
      <c r="BG427" s="81"/>
      <c r="BH427" s="81"/>
      <c r="BI427" s="81"/>
      <c r="BJ427" s="81"/>
    </row>
    <row r="428" spans="1:62" ht="15" hidden="1">
      <c r="A428" s="81" t="s">
        <v>3420</v>
      </c>
      <c r="B428" s="50" t="s">
        <v>2072</v>
      </c>
      <c r="C428" s="82" t="s">
        <v>192</v>
      </c>
      <c r="D428" s="83" t="s">
        <v>144</v>
      </c>
      <c r="E428" s="84" t="s">
        <v>145</v>
      </c>
      <c r="F428" s="84">
        <v>41364</v>
      </c>
      <c r="G428" s="50">
        <v>173056</v>
      </c>
      <c r="H428" s="50" t="s">
        <v>1824</v>
      </c>
      <c r="I428" s="50">
        <v>416</v>
      </c>
      <c r="J428" s="50">
        <v>416</v>
      </c>
      <c r="K428" s="50">
        <v>1</v>
      </c>
      <c r="L428" s="50"/>
      <c r="M428" s="50"/>
      <c r="N428" s="50"/>
      <c r="O428" s="50">
        <v>0</v>
      </c>
      <c r="P428" s="50">
        <v>1</v>
      </c>
      <c r="Q428" s="50">
        <v>3310.4360000000001</v>
      </c>
      <c r="R428" s="50">
        <v>68.559849999999997</v>
      </c>
      <c r="S428" s="50">
        <v>0</v>
      </c>
      <c r="T428" s="50">
        <v>0</v>
      </c>
      <c r="U428" s="50">
        <v>1</v>
      </c>
      <c r="V428" s="50">
        <v>0</v>
      </c>
      <c r="W428" s="50">
        <v>0</v>
      </c>
      <c r="X428" s="50">
        <v>0</v>
      </c>
      <c r="Y428" s="50">
        <v>0</v>
      </c>
      <c r="Z428" s="50">
        <v>0</v>
      </c>
      <c r="AA428" s="50">
        <v>0</v>
      </c>
      <c r="AB428" s="50">
        <v>0</v>
      </c>
      <c r="AC428" s="50">
        <v>0</v>
      </c>
      <c r="AD428" s="50">
        <v>1</v>
      </c>
      <c r="AE428" s="50">
        <v>0</v>
      </c>
      <c r="AF428" s="50">
        <v>0</v>
      </c>
      <c r="AG428" s="50">
        <v>0</v>
      </c>
      <c r="AH428" s="50">
        <v>0</v>
      </c>
      <c r="AI428" s="50">
        <v>0</v>
      </c>
      <c r="AJ428" s="50">
        <v>0</v>
      </c>
      <c r="AK428" s="50">
        <v>0</v>
      </c>
      <c r="AL428" s="50">
        <v>0</v>
      </c>
      <c r="AM428" s="50">
        <v>0</v>
      </c>
      <c r="AN428" s="50">
        <v>0</v>
      </c>
      <c r="AO428" s="50">
        <v>0</v>
      </c>
      <c r="AP428" s="50">
        <v>0</v>
      </c>
      <c r="AQ428" s="50">
        <v>0</v>
      </c>
      <c r="AR428" s="50">
        <v>0</v>
      </c>
      <c r="AS428" s="50">
        <v>0</v>
      </c>
      <c r="AT428" s="50">
        <v>0</v>
      </c>
      <c r="AU428" s="50">
        <v>0</v>
      </c>
      <c r="AV428" s="81"/>
      <c r="AW428" s="81"/>
      <c r="AX428" s="81"/>
      <c r="AY428" s="81"/>
      <c r="AZ428" s="81"/>
      <c r="BA428" s="81"/>
      <c r="BB428" s="81"/>
      <c r="BC428" s="81"/>
      <c r="BD428" s="81"/>
      <c r="BE428" s="81"/>
      <c r="BF428" s="81"/>
      <c r="BG428" s="81"/>
      <c r="BH428" s="81"/>
      <c r="BI428" s="81"/>
      <c r="BJ428" s="81"/>
    </row>
    <row r="429" spans="1:62" ht="15" hidden="1">
      <c r="A429" s="81" t="s">
        <v>3421</v>
      </c>
      <c r="B429" s="50" t="s">
        <v>2075</v>
      </c>
      <c r="C429" s="82" t="s">
        <v>193</v>
      </c>
      <c r="D429" s="83" t="s">
        <v>144</v>
      </c>
      <c r="E429" s="84" t="s">
        <v>145</v>
      </c>
      <c r="F429" s="84">
        <v>38166</v>
      </c>
      <c r="G429" s="50">
        <v>173056</v>
      </c>
      <c r="H429" s="50" t="s">
        <v>1824</v>
      </c>
      <c r="I429" s="50">
        <v>416</v>
      </c>
      <c r="J429" s="50">
        <v>416</v>
      </c>
      <c r="K429" s="50">
        <v>1</v>
      </c>
      <c r="L429" s="50"/>
      <c r="M429" s="50"/>
      <c r="N429" s="50"/>
      <c r="O429" s="50">
        <v>0</v>
      </c>
      <c r="P429" s="50">
        <v>1</v>
      </c>
      <c r="Q429" s="50">
        <v>1627.749</v>
      </c>
      <c r="R429" s="50">
        <v>77.562809999999999</v>
      </c>
      <c r="S429" s="50">
        <v>0</v>
      </c>
      <c r="T429" s="50">
        <v>0</v>
      </c>
      <c r="U429" s="50">
        <v>1</v>
      </c>
      <c r="V429" s="50">
        <v>0</v>
      </c>
      <c r="W429" s="50">
        <v>0</v>
      </c>
      <c r="X429" s="50">
        <v>0</v>
      </c>
      <c r="Y429" s="50">
        <v>0</v>
      </c>
      <c r="Z429" s="50">
        <v>0</v>
      </c>
      <c r="AA429" s="50">
        <v>0</v>
      </c>
      <c r="AB429" s="50">
        <v>0</v>
      </c>
      <c r="AC429" s="50">
        <v>0</v>
      </c>
      <c r="AD429" s="50">
        <v>1</v>
      </c>
      <c r="AE429" s="50">
        <v>0</v>
      </c>
      <c r="AF429" s="50">
        <v>0</v>
      </c>
      <c r="AG429" s="50">
        <v>0</v>
      </c>
      <c r="AH429" s="50">
        <v>0</v>
      </c>
      <c r="AI429" s="50">
        <v>0</v>
      </c>
      <c r="AJ429" s="50">
        <v>0</v>
      </c>
      <c r="AK429" s="50">
        <v>0</v>
      </c>
      <c r="AL429" s="50">
        <v>0</v>
      </c>
      <c r="AM429" s="50">
        <v>0</v>
      </c>
      <c r="AN429" s="50">
        <v>0</v>
      </c>
      <c r="AO429" s="50">
        <v>0</v>
      </c>
      <c r="AP429" s="50">
        <v>0</v>
      </c>
      <c r="AQ429" s="50">
        <v>0</v>
      </c>
      <c r="AR429" s="50">
        <v>0</v>
      </c>
      <c r="AS429" s="50">
        <v>0</v>
      </c>
      <c r="AT429" s="50">
        <v>0</v>
      </c>
      <c r="AU429" s="50">
        <v>0</v>
      </c>
      <c r="AV429" s="81"/>
      <c r="AW429" s="81"/>
      <c r="AX429" s="81"/>
      <c r="AY429" s="81"/>
      <c r="AZ429" s="81"/>
      <c r="BA429" s="81"/>
      <c r="BB429" s="81"/>
      <c r="BC429" s="81"/>
      <c r="BD429" s="81"/>
      <c r="BE429" s="81"/>
      <c r="BF429" s="81"/>
      <c r="BG429" s="81"/>
      <c r="BH429" s="81"/>
      <c r="BI429" s="81"/>
      <c r="BJ429" s="81"/>
    </row>
    <row r="430" spans="1:62" ht="15" hidden="1">
      <c r="A430" s="81" t="s">
        <v>3422</v>
      </c>
      <c r="B430" s="50" t="s">
        <v>2077</v>
      </c>
      <c r="C430" s="82" t="s">
        <v>194</v>
      </c>
      <c r="D430" s="83" t="s">
        <v>144</v>
      </c>
      <c r="E430" s="84" t="s">
        <v>145</v>
      </c>
      <c r="F430" s="84">
        <v>32269</v>
      </c>
      <c r="G430" s="50">
        <v>173056</v>
      </c>
      <c r="H430" s="50" t="s">
        <v>1824</v>
      </c>
      <c r="I430" s="50">
        <v>416</v>
      </c>
      <c r="J430" s="50">
        <v>416</v>
      </c>
      <c r="K430" s="50">
        <v>1</v>
      </c>
      <c r="L430" s="50"/>
      <c r="M430" s="50"/>
      <c r="N430" s="50"/>
      <c r="O430" s="50">
        <v>0</v>
      </c>
      <c r="P430" s="50">
        <v>1</v>
      </c>
      <c r="Q430" s="50">
        <v>1102.3320000000001</v>
      </c>
      <c r="R430" s="50">
        <v>80.537199999999999</v>
      </c>
      <c r="S430" s="50">
        <v>0</v>
      </c>
      <c r="T430" s="50">
        <v>0</v>
      </c>
      <c r="U430" s="50">
        <v>1</v>
      </c>
      <c r="V430" s="50">
        <v>0</v>
      </c>
      <c r="W430" s="50">
        <v>0</v>
      </c>
      <c r="X430" s="50">
        <v>0</v>
      </c>
      <c r="Y430" s="50">
        <v>0</v>
      </c>
      <c r="Z430" s="50">
        <v>0</v>
      </c>
      <c r="AA430" s="50">
        <v>0</v>
      </c>
      <c r="AB430" s="50">
        <v>0</v>
      </c>
      <c r="AC430" s="50">
        <v>0</v>
      </c>
      <c r="AD430" s="50">
        <v>1</v>
      </c>
      <c r="AE430" s="50">
        <v>0</v>
      </c>
      <c r="AF430" s="50">
        <v>0</v>
      </c>
      <c r="AG430" s="50">
        <v>0</v>
      </c>
      <c r="AH430" s="50">
        <v>0</v>
      </c>
      <c r="AI430" s="50">
        <v>0</v>
      </c>
      <c r="AJ430" s="50">
        <v>0</v>
      </c>
      <c r="AK430" s="50">
        <v>0</v>
      </c>
      <c r="AL430" s="50">
        <v>0</v>
      </c>
      <c r="AM430" s="50">
        <v>0</v>
      </c>
      <c r="AN430" s="50">
        <v>0</v>
      </c>
      <c r="AO430" s="50">
        <v>0</v>
      </c>
      <c r="AP430" s="50">
        <v>0</v>
      </c>
      <c r="AQ430" s="50">
        <v>0</v>
      </c>
      <c r="AR430" s="50">
        <v>0</v>
      </c>
      <c r="AS430" s="50">
        <v>0</v>
      </c>
      <c r="AT430" s="50">
        <v>0</v>
      </c>
      <c r="AU430" s="50">
        <v>0</v>
      </c>
      <c r="AV430" s="81"/>
      <c r="AW430" s="81"/>
      <c r="AX430" s="81"/>
      <c r="AY430" s="81"/>
      <c r="AZ430" s="81"/>
      <c r="BA430" s="81"/>
      <c r="BB430" s="81"/>
      <c r="BC430" s="81"/>
      <c r="BD430" s="81"/>
      <c r="BE430" s="81"/>
      <c r="BF430" s="81"/>
      <c r="BG430" s="81"/>
      <c r="BH430" s="81"/>
      <c r="BI430" s="81"/>
      <c r="BJ430" s="81"/>
    </row>
    <row r="431" spans="1:62" ht="15" hidden="1">
      <c r="A431" s="81" t="s">
        <v>3423</v>
      </c>
      <c r="B431" s="50" t="s">
        <v>2078</v>
      </c>
      <c r="C431" s="82" t="s">
        <v>195</v>
      </c>
      <c r="D431" s="83" t="s">
        <v>144</v>
      </c>
      <c r="E431" s="84" t="s">
        <v>145</v>
      </c>
      <c r="F431" s="84">
        <v>32672</v>
      </c>
      <c r="G431" s="50">
        <v>173056</v>
      </c>
      <c r="H431" s="50" t="s">
        <v>1824</v>
      </c>
      <c r="I431" s="50">
        <v>416</v>
      </c>
      <c r="J431" s="50">
        <v>416</v>
      </c>
      <c r="K431" s="50">
        <v>1</v>
      </c>
      <c r="L431" s="50"/>
      <c r="M431" s="50"/>
      <c r="N431" s="50"/>
      <c r="O431" s="50">
        <v>0</v>
      </c>
      <c r="P431" s="50">
        <v>1</v>
      </c>
      <c r="Q431" s="50">
        <v>1017.215</v>
      </c>
      <c r="R431" s="50">
        <v>54.1282</v>
      </c>
      <c r="S431" s="50">
        <v>0</v>
      </c>
      <c r="T431" s="50">
        <v>0</v>
      </c>
      <c r="U431" s="50">
        <v>1</v>
      </c>
      <c r="V431" s="50">
        <v>0</v>
      </c>
      <c r="W431" s="50">
        <v>0</v>
      </c>
      <c r="X431" s="50">
        <v>0</v>
      </c>
      <c r="Y431" s="50">
        <v>0</v>
      </c>
      <c r="Z431" s="50">
        <v>0</v>
      </c>
      <c r="AA431" s="50">
        <v>0</v>
      </c>
      <c r="AB431" s="50">
        <v>0</v>
      </c>
      <c r="AC431" s="50">
        <v>0</v>
      </c>
      <c r="AD431" s="50">
        <v>1</v>
      </c>
      <c r="AE431" s="50">
        <v>0</v>
      </c>
      <c r="AF431" s="50">
        <v>0</v>
      </c>
      <c r="AG431" s="50">
        <v>0</v>
      </c>
      <c r="AH431" s="50">
        <v>0</v>
      </c>
      <c r="AI431" s="50">
        <v>0</v>
      </c>
      <c r="AJ431" s="50">
        <v>0</v>
      </c>
      <c r="AK431" s="50">
        <v>0</v>
      </c>
      <c r="AL431" s="50">
        <v>0</v>
      </c>
      <c r="AM431" s="50">
        <v>0</v>
      </c>
      <c r="AN431" s="50">
        <v>0</v>
      </c>
      <c r="AO431" s="50">
        <v>0</v>
      </c>
      <c r="AP431" s="50">
        <v>0</v>
      </c>
      <c r="AQ431" s="50">
        <v>0</v>
      </c>
      <c r="AR431" s="50">
        <v>0</v>
      </c>
      <c r="AS431" s="50">
        <v>0</v>
      </c>
      <c r="AT431" s="50">
        <v>0</v>
      </c>
      <c r="AU431" s="50">
        <v>0</v>
      </c>
      <c r="AV431" s="81"/>
      <c r="AW431" s="81"/>
      <c r="AX431" s="81"/>
      <c r="AY431" s="81"/>
      <c r="AZ431" s="81"/>
      <c r="BA431" s="81"/>
      <c r="BB431" s="81"/>
      <c r="BC431" s="81"/>
      <c r="BD431" s="81"/>
      <c r="BE431" s="81"/>
      <c r="BF431" s="81"/>
      <c r="BG431" s="81"/>
      <c r="BH431" s="81"/>
      <c r="BI431" s="81"/>
      <c r="BJ431" s="81"/>
    </row>
    <row r="432" spans="1:62" ht="15" hidden="1">
      <c r="A432" s="81" t="s">
        <v>3424</v>
      </c>
      <c r="B432" s="50" t="s">
        <v>2082</v>
      </c>
      <c r="C432" s="82" t="s">
        <v>196</v>
      </c>
      <c r="D432" s="83" t="s">
        <v>144</v>
      </c>
      <c r="E432" s="84" t="s">
        <v>145</v>
      </c>
      <c r="F432" s="84">
        <v>19530</v>
      </c>
      <c r="G432" s="50">
        <v>173056</v>
      </c>
      <c r="H432" s="50" t="s">
        <v>1824</v>
      </c>
      <c r="I432" s="50">
        <v>416</v>
      </c>
      <c r="J432" s="50">
        <v>416</v>
      </c>
      <c r="K432" s="50">
        <v>1</v>
      </c>
      <c r="L432" s="50"/>
      <c r="M432" s="50"/>
      <c r="N432" s="50"/>
      <c r="O432" s="50">
        <v>0</v>
      </c>
      <c r="P432" s="50">
        <v>1</v>
      </c>
      <c r="Q432" s="50">
        <v>169.36670000000001</v>
      </c>
      <c r="R432" s="50">
        <v>42.326050000000002</v>
      </c>
      <c r="S432" s="50">
        <v>0</v>
      </c>
      <c r="T432" s="50">
        <v>0</v>
      </c>
      <c r="U432" s="50">
        <v>1</v>
      </c>
      <c r="V432" s="50">
        <v>0</v>
      </c>
      <c r="W432" s="50">
        <v>0</v>
      </c>
      <c r="X432" s="50">
        <v>0</v>
      </c>
      <c r="Y432" s="50">
        <v>0</v>
      </c>
      <c r="Z432" s="50">
        <v>0</v>
      </c>
      <c r="AA432" s="50">
        <v>0</v>
      </c>
      <c r="AB432" s="50">
        <v>0</v>
      </c>
      <c r="AC432" s="50">
        <v>0</v>
      </c>
      <c r="AD432" s="50">
        <v>1</v>
      </c>
      <c r="AE432" s="50">
        <v>0</v>
      </c>
      <c r="AF432" s="50">
        <v>0</v>
      </c>
      <c r="AG432" s="50">
        <v>0</v>
      </c>
      <c r="AH432" s="50">
        <v>0</v>
      </c>
      <c r="AI432" s="50">
        <v>0</v>
      </c>
      <c r="AJ432" s="50">
        <v>0</v>
      </c>
      <c r="AK432" s="50">
        <v>0</v>
      </c>
      <c r="AL432" s="50">
        <v>0</v>
      </c>
      <c r="AM432" s="50">
        <v>0</v>
      </c>
      <c r="AN432" s="50">
        <v>0</v>
      </c>
      <c r="AO432" s="50">
        <v>0</v>
      </c>
      <c r="AP432" s="50">
        <v>0</v>
      </c>
      <c r="AQ432" s="50">
        <v>0</v>
      </c>
      <c r="AR432" s="50">
        <v>0</v>
      </c>
      <c r="AS432" s="50">
        <v>0</v>
      </c>
      <c r="AT432" s="50">
        <v>0</v>
      </c>
      <c r="AU432" s="50">
        <v>0</v>
      </c>
      <c r="AV432" s="81"/>
      <c r="AW432" s="81"/>
      <c r="AX432" s="81"/>
      <c r="AY432" s="81"/>
      <c r="AZ432" s="81"/>
      <c r="BA432" s="81"/>
      <c r="BB432" s="81"/>
      <c r="BC432" s="81"/>
      <c r="BD432" s="81"/>
      <c r="BE432" s="81"/>
      <c r="BF432" s="81"/>
      <c r="BG432" s="81"/>
      <c r="BH432" s="81"/>
      <c r="BI432" s="81"/>
      <c r="BJ432" s="81"/>
    </row>
    <row r="433" spans="1:62" ht="15" hidden="1">
      <c r="A433" s="81" t="s">
        <v>3425</v>
      </c>
      <c r="B433" s="50" t="s">
        <v>2083</v>
      </c>
      <c r="C433" s="82" t="s">
        <v>197</v>
      </c>
      <c r="D433" s="83" t="s">
        <v>144</v>
      </c>
      <c r="E433" s="84" t="s">
        <v>145</v>
      </c>
      <c r="F433" s="84">
        <v>32014</v>
      </c>
      <c r="G433" s="50">
        <v>173056</v>
      </c>
      <c r="H433" s="50" t="s">
        <v>1824</v>
      </c>
      <c r="I433" s="50">
        <v>416</v>
      </c>
      <c r="J433" s="50">
        <v>416</v>
      </c>
      <c r="K433" s="50">
        <v>1</v>
      </c>
      <c r="L433" s="50"/>
      <c r="M433" s="50"/>
      <c r="N433" s="50"/>
      <c r="O433" s="50">
        <v>0</v>
      </c>
      <c r="P433" s="50">
        <v>1</v>
      </c>
      <c r="Q433" s="50">
        <v>830.23350000000005</v>
      </c>
      <c r="R433" s="50">
        <v>45.470260000000003</v>
      </c>
      <c r="S433" s="50">
        <v>0</v>
      </c>
      <c r="T433" s="50">
        <v>0</v>
      </c>
      <c r="U433" s="50">
        <v>1</v>
      </c>
      <c r="V433" s="50">
        <v>0</v>
      </c>
      <c r="W433" s="50">
        <v>0</v>
      </c>
      <c r="X433" s="50">
        <v>0</v>
      </c>
      <c r="Y433" s="50">
        <v>0</v>
      </c>
      <c r="Z433" s="50">
        <v>0</v>
      </c>
      <c r="AA433" s="50">
        <v>0</v>
      </c>
      <c r="AB433" s="50">
        <v>0</v>
      </c>
      <c r="AC433" s="50">
        <v>0</v>
      </c>
      <c r="AD433" s="50">
        <v>1</v>
      </c>
      <c r="AE433" s="50">
        <v>0</v>
      </c>
      <c r="AF433" s="50">
        <v>0</v>
      </c>
      <c r="AG433" s="50">
        <v>0</v>
      </c>
      <c r="AH433" s="50">
        <v>0</v>
      </c>
      <c r="AI433" s="50">
        <v>0</v>
      </c>
      <c r="AJ433" s="50">
        <v>0</v>
      </c>
      <c r="AK433" s="50">
        <v>0</v>
      </c>
      <c r="AL433" s="50">
        <v>0</v>
      </c>
      <c r="AM433" s="50">
        <v>0</v>
      </c>
      <c r="AN433" s="50">
        <v>0</v>
      </c>
      <c r="AO433" s="50">
        <v>0</v>
      </c>
      <c r="AP433" s="50">
        <v>0</v>
      </c>
      <c r="AQ433" s="50">
        <v>0</v>
      </c>
      <c r="AR433" s="50">
        <v>0</v>
      </c>
      <c r="AS433" s="50">
        <v>0</v>
      </c>
      <c r="AT433" s="50">
        <v>0</v>
      </c>
      <c r="AU433" s="50">
        <v>0</v>
      </c>
      <c r="AV433" s="81"/>
      <c r="AW433" s="81"/>
      <c r="AX433" s="81"/>
      <c r="AY433" s="81"/>
      <c r="AZ433" s="81"/>
      <c r="BA433" s="81"/>
      <c r="BB433" s="81"/>
      <c r="BC433" s="81"/>
      <c r="BD433" s="81"/>
      <c r="BE433" s="81"/>
      <c r="BF433" s="81"/>
      <c r="BG433" s="81"/>
      <c r="BH433" s="81"/>
      <c r="BI433" s="81"/>
      <c r="BJ433" s="81"/>
    </row>
    <row r="434" spans="1:62" ht="15" hidden="1">
      <c r="A434" s="81" t="s">
        <v>3426</v>
      </c>
      <c r="B434" s="50" t="s">
        <v>2084</v>
      </c>
      <c r="C434" s="82" t="s">
        <v>198</v>
      </c>
      <c r="D434" s="83" t="s">
        <v>144</v>
      </c>
      <c r="E434" s="84" t="s">
        <v>145</v>
      </c>
      <c r="F434" s="84">
        <v>35607</v>
      </c>
      <c r="G434" s="50">
        <v>173056</v>
      </c>
      <c r="H434" s="50" t="s">
        <v>1824</v>
      </c>
      <c r="I434" s="50">
        <v>416</v>
      </c>
      <c r="J434" s="50">
        <v>416</v>
      </c>
      <c r="K434" s="50">
        <v>1</v>
      </c>
      <c r="L434" s="50"/>
      <c r="M434" s="50"/>
      <c r="N434" s="50"/>
      <c r="O434" s="50">
        <v>0</v>
      </c>
      <c r="P434" s="50">
        <v>1</v>
      </c>
      <c r="Q434" s="50">
        <v>830.1182</v>
      </c>
      <c r="R434" s="50">
        <v>50.09375</v>
      </c>
      <c r="S434" s="50">
        <v>0</v>
      </c>
      <c r="T434" s="50">
        <v>0</v>
      </c>
      <c r="U434" s="50">
        <v>1</v>
      </c>
      <c r="V434" s="50">
        <v>0</v>
      </c>
      <c r="W434" s="50">
        <v>0</v>
      </c>
      <c r="X434" s="50">
        <v>0</v>
      </c>
      <c r="Y434" s="50">
        <v>0</v>
      </c>
      <c r="Z434" s="50">
        <v>0</v>
      </c>
      <c r="AA434" s="50">
        <v>0</v>
      </c>
      <c r="AB434" s="50">
        <v>0</v>
      </c>
      <c r="AC434" s="50">
        <v>0</v>
      </c>
      <c r="AD434" s="50">
        <v>1</v>
      </c>
      <c r="AE434" s="50">
        <v>0</v>
      </c>
      <c r="AF434" s="50">
        <v>0</v>
      </c>
      <c r="AG434" s="50">
        <v>0</v>
      </c>
      <c r="AH434" s="50">
        <v>0</v>
      </c>
      <c r="AI434" s="50">
        <v>0</v>
      </c>
      <c r="AJ434" s="50">
        <v>0</v>
      </c>
      <c r="AK434" s="50">
        <v>0</v>
      </c>
      <c r="AL434" s="50">
        <v>0</v>
      </c>
      <c r="AM434" s="50">
        <v>0</v>
      </c>
      <c r="AN434" s="50">
        <v>0</v>
      </c>
      <c r="AO434" s="50">
        <v>0</v>
      </c>
      <c r="AP434" s="50">
        <v>0</v>
      </c>
      <c r="AQ434" s="50">
        <v>0</v>
      </c>
      <c r="AR434" s="50">
        <v>0</v>
      </c>
      <c r="AS434" s="50">
        <v>0</v>
      </c>
      <c r="AT434" s="50">
        <v>0</v>
      </c>
      <c r="AU434" s="50">
        <v>0</v>
      </c>
      <c r="AV434" s="81"/>
      <c r="AW434" s="81"/>
      <c r="AX434" s="81"/>
      <c r="AY434" s="81"/>
      <c r="AZ434" s="81"/>
      <c r="BA434" s="81"/>
      <c r="BB434" s="81"/>
      <c r="BC434" s="81"/>
      <c r="BD434" s="81"/>
      <c r="BE434" s="81"/>
      <c r="BF434" s="81"/>
      <c r="BG434" s="81"/>
      <c r="BH434" s="81"/>
      <c r="BI434" s="81"/>
      <c r="BJ434" s="81"/>
    </row>
    <row r="435" spans="1:62" ht="15" hidden="1">
      <c r="A435" s="81" t="s">
        <v>3427</v>
      </c>
      <c r="B435" s="50" t="s">
        <v>2085</v>
      </c>
      <c r="C435" s="82" t="s">
        <v>199</v>
      </c>
      <c r="D435" s="83" t="s">
        <v>144</v>
      </c>
      <c r="E435" s="84" t="s">
        <v>145</v>
      </c>
      <c r="F435" s="84">
        <v>46059</v>
      </c>
      <c r="G435" s="50">
        <v>173056</v>
      </c>
      <c r="H435" s="50" t="s">
        <v>1824</v>
      </c>
      <c r="I435" s="50">
        <v>416</v>
      </c>
      <c r="J435" s="50">
        <v>416</v>
      </c>
      <c r="K435" s="50">
        <v>1</v>
      </c>
      <c r="L435" s="50"/>
      <c r="M435" s="50"/>
      <c r="N435" s="50"/>
      <c r="O435" s="50">
        <v>0</v>
      </c>
      <c r="P435" s="50">
        <v>1</v>
      </c>
      <c r="Q435" s="50">
        <v>2912.674</v>
      </c>
      <c r="R435" s="50">
        <v>76.990949999999998</v>
      </c>
      <c r="S435" s="50">
        <v>0</v>
      </c>
      <c r="T435" s="50">
        <v>0</v>
      </c>
      <c r="U435" s="50">
        <v>1</v>
      </c>
      <c r="V435" s="50">
        <v>0</v>
      </c>
      <c r="W435" s="50">
        <v>0</v>
      </c>
      <c r="X435" s="50">
        <v>0</v>
      </c>
      <c r="Y435" s="50">
        <v>0</v>
      </c>
      <c r="Z435" s="50">
        <v>0</v>
      </c>
      <c r="AA435" s="50">
        <v>0</v>
      </c>
      <c r="AB435" s="50">
        <v>0</v>
      </c>
      <c r="AC435" s="50">
        <v>0</v>
      </c>
      <c r="AD435" s="50">
        <v>1</v>
      </c>
      <c r="AE435" s="50">
        <v>0</v>
      </c>
      <c r="AF435" s="50">
        <v>0</v>
      </c>
      <c r="AG435" s="50">
        <v>0</v>
      </c>
      <c r="AH435" s="50">
        <v>0</v>
      </c>
      <c r="AI435" s="50">
        <v>0</v>
      </c>
      <c r="AJ435" s="50">
        <v>0</v>
      </c>
      <c r="AK435" s="50">
        <v>0</v>
      </c>
      <c r="AL435" s="50">
        <v>0</v>
      </c>
      <c r="AM435" s="50">
        <v>0</v>
      </c>
      <c r="AN435" s="50">
        <v>0</v>
      </c>
      <c r="AO435" s="50">
        <v>0</v>
      </c>
      <c r="AP435" s="50">
        <v>0</v>
      </c>
      <c r="AQ435" s="50">
        <v>0</v>
      </c>
      <c r="AR435" s="50">
        <v>0</v>
      </c>
      <c r="AS435" s="50">
        <v>0</v>
      </c>
      <c r="AT435" s="50">
        <v>0</v>
      </c>
      <c r="AU435" s="50">
        <v>0</v>
      </c>
      <c r="AV435" s="81"/>
      <c r="AW435" s="81"/>
      <c r="AX435" s="81"/>
      <c r="AY435" s="81"/>
      <c r="AZ435" s="81"/>
      <c r="BA435" s="81"/>
      <c r="BB435" s="81"/>
      <c r="BC435" s="81"/>
      <c r="BD435" s="81"/>
      <c r="BE435" s="81"/>
      <c r="BF435" s="81"/>
      <c r="BG435" s="81"/>
      <c r="BH435" s="81"/>
      <c r="BI435" s="81"/>
      <c r="BJ435" s="81"/>
    </row>
    <row r="436" spans="1:62" ht="15" hidden="1">
      <c r="A436" s="81" t="s">
        <v>3428</v>
      </c>
      <c r="B436" s="50" t="s">
        <v>2086</v>
      </c>
      <c r="C436" s="82" t="s">
        <v>200</v>
      </c>
      <c r="D436" s="83" t="s">
        <v>144</v>
      </c>
      <c r="E436" s="84" t="s">
        <v>145</v>
      </c>
      <c r="F436" s="84">
        <v>37362</v>
      </c>
      <c r="G436" s="50">
        <v>173056</v>
      </c>
      <c r="H436" s="50" t="s">
        <v>1824</v>
      </c>
      <c r="I436" s="50">
        <v>416</v>
      </c>
      <c r="J436" s="50">
        <v>416</v>
      </c>
      <c r="K436" s="50">
        <v>1</v>
      </c>
      <c r="L436" s="50"/>
      <c r="M436" s="50"/>
      <c r="N436" s="50"/>
      <c r="O436" s="50">
        <v>0</v>
      </c>
      <c r="P436" s="50">
        <v>1</v>
      </c>
      <c r="Q436" s="50">
        <v>2316.7489999999998</v>
      </c>
      <c r="R436" s="50">
        <v>59.752850000000002</v>
      </c>
      <c r="S436" s="50">
        <v>0</v>
      </c>
      <c r="T436" s="50">
        <v>0</v>
      </c>
      <c r="U436" s="50">
        <v>1</v>
      </c>
      <c r="V436" s="50">
        <v>0</v>
      </c>
      <c r="W436" s="50">
        <v>0</v>
      </c>
      <c r="X436" s="50">
        <v>0</v>
      </c>
      <c r="Y436" s="50">
        <v>0</v>
      </c>
      <c r="Z436" s="50">
        <v>0</v>
      </c>
      <c r="AA436" s="50">
        <v>0</v>
      </c>
      <c r="AB436" s="50">
        <v>0</v>
      </c>
      <c r="AC436" s="50">
        <v>0</v>
      </c>
      <c r="AD436" s="50">
        <v>1</v>
      </c>
      <c r="AE436" s="50">
        <v>0</v>
      </c>
      <c r="AF436" s="50">
        <v>0</v>
      </c>
      <c r="AG436" s="50">
        <v>0</v>
      </c>
      <c r="AH436" s="50">
        <v>0</v>
      </c>
      <c r="AI436" s="50">
        <v>0</v>
      </c>
      <c r="AJ436" s="50">
        <v>0</v>
      </c>
      <c r="AK436" s="50">
        <v>0</v>
      </c>
      <c r="AL436" s="50">
        <v>0</v>
      </c>
      <c r="AM436" s="50">
        <v>0</v>
      </c>
      <c r="AN436" s="50">
        <v>0</v>
      </c>
      <c r="AO436" s="50">
        <v>0</v>
      </c>
      <c r="AP436" s="50">
        <v>0</v>
      </c>
      <c r="AQ436" s="50">
        <v>0</v>
      </c>
      <c r="AR436" s="50">
        <v>0</v>
      </c>
      <c r="AS436" s="50">
        <v>0</v>
      </c>
      <c r="AT436" s="50">
        <v>0</v>
      </c>
      <c r="AU436" s="50">
        <v>0</v>
      </c>
      <c r="AV436" s="81"/>
      <c r="AW436" s="81"/>
      <c r="AX436" s="81"/>
      <c r="AY436" s="81"/>
      <c r="AZ436" s="81"/>
      <c r="BA436" s="81"/>
      <c r="BB436" s="81"/>
      <c r="BC436" s="81"/>
      <c r="BD436" s="81"/>
      <c r="BE436" s="81"/>
      <c r="BF436" s="81"/>
      <c r="BG436" s="81"/>
      <c r="BH436" s="81"/>
      <c r="BI436" s="81"/>
      <c r="BJ436" s="81"/>
    </row>
    <row r="437" spans="1:62" ht="15" hidden="1">
      <c r="A437" s="81" t="s">
        <v>3429</v>
      </c>
      <c r="B437" s="50" t="s">
        <v>2087</v>
      </c>
      <c r="C437" s="82" t="s">
        <v>201</v>
      </c>
      <c r="D437" s="83" t="s">
        <v>144</v>
      </c>
      <c r="E437" s="84" t="s">
        <v>145</v>
      </c>
      <c r="F437" s="84">
        <v>36091</v>
      </c>
      <c r="G437" s="50">
        <v>173056</v>
      </c>
      <c r="H437" s="50" t="s">
        <v>1824</v>
      </c>
      <c r="I437" s="50">
        <v>416</v>
      </c>
      <c r="J437" s="50">
        <v>416</v>
      </c>
      <c r="K437" s="50">
        <v>1</v>
      </c>
      <c r="L437" s="50"/>
      <c r="M437" s="50"/>
      <c r="N437" s="50"/>
      <c r="O437" s="50">
        <v>0</v>
      </c>
      <c r="P437" s="50">
        <v>1</v>
      </c>
      <c r="Q437" s="50">
        <v>544.18259999999998</v>
      </c>
      <c r="R437" s="50">
        <v>54.955889999999997</v>
      </c>
      <c r="S437" s="50">
        <v>0</v>
      </c>
      <c r="T437" s="50">
        <v>0</v>
      </c>
      <c r="U437" s="50">
        <v>1</v>
      </c>
      <c r="V437" s="50">
        <v>0</v>
      </c>
      <c r="W437" s="50">
        <v>0</v>
      </c>
      <c r="X437" s="50">
        <v>0</v>
      </c>
      <c r="Y437" s="50">
        <v>0</v>
      </c>
      <c r="Z437" s="50">
        <v>0</v>
      </c>
      <c r="AA437" s="50">
        <v>0</v>
      </c>
      <c r="AB437" s="50">
        <v>0</v>
      </c>
      <c r="AC437" s="50">
        <v>0</v>
      </c>
      <c r="AD437" s="50">
        <v>1</v>
      </c>
      <c r="AE437" s="50">
        <v>0</v>
      </c>
      <c r="AF437" s="50">
        <v>0</v>
      </c>
      <c r="AG437" s="50">
        <v>0</v>
      </c>
      <c r="AH437" s="50">
        <v>0</v>
      </c>
      <c r="AI437" s="50">
        <v>0</v>
      </c>
      <c r="AJ437" s="50">
        <v>0</v>
      </c>
      <c r="AK437" s="50">
        <v>0</v>
      </c>
      <c r="AL437" s="50">
        <v>0</v>
      </c>
      <c r="AM437" s="50">
        <v>0</v>
      </c>
      <c r="AN437" s="50">
        <v>0</v>
      </c>
      <c r="AO437" s="50">
        <v>0</v>
      </c>
      <c r="AP437" s="50">
        <v>0</v>
      </c>
      <c r="AQ437" s="50">
        <v>0</v>
      </c>
      <c r="AR437" s="50">
        <v>0</v>
      </c>
      <c r="AS437" s="50">
        <v>0</v>
      </c>
      <c r="AT437" s="50">
        <v>0</v>
      </c>
      <c r="AU437" s="50">
        <v>0</v>
      </c>
      <c r="AV437" s="81"/>
      <c r="AW437" s="81"/>
      <c r="AX437" s="81"/>
      <c r="AY437" s="81"/>
      <c r="AZ437" s="81"/>
      <c r="BA437" s="81"/>
      <c r="BB437" s="81"/>
      <c r="BC437" s="81"/>
      <c r="BD437" s="81"/>
      <c r="BE437" s="81"/>
      <c r="BF437" s="81"/>
      <c r="BG437" s="81"/>
      <c r="BH437" s="81"/>
      <c r="BI437" s="81"/>
      <c r="BJ437" s="81"/>
    </row>
    <row r="438" spans="1:62" ht="15" hidden="1">
      <c r="A438" s="81" t="s">
        <v>3430</v>
      </c>
      <c r="B438" s="50" t="s">
        <v>2089</v>
      </c>
      <c r="C438" s="82" t="s">
        <v>202</v>
      </c>
      <c r="D438" s="83" t="s">
        <v>144</v>
      </c>
      <c r="E438" s="84" t="s">
        <v>145</v>
      </c>
      <c r="F438" s="84">
        <v>31917</v>
      </c>
      <c r="G438" s="50">
        <v>173056</v>
      </c>
      <c r="H438" s="50" t="s">
        <v>1824</v>
      </c>
      <c r="I438" s="50">
        <v>416</v>
      </c>
      <c r="J438" s="50">
        <v>416</v>
      </c>
      <c r="K438" s="50">
        <v>1</v>
      </c>
      <c r="L438" s="50"/>
      <c r="M438" s="50"/>
      <c r="N438" s="50"/>
      <c r="O438" s="50">
        <v>0</v>
      </c>
      <c r="P438" s="50">
        <v>1</v>
      </c>
      <c r="Q438" s="50">
        <v>1213.701</v>
      </c>
      <c r="R438" s="50">
        <v>66.069130000000001</v>
      </c>
      <c r="S438" s="50">
        <v>0</v>
      </c>
      <c r="T438" s="50">
        <v>0</v>
      </c>
      <c r="U438" s="50">
        <v>1</v>
      </c>
      <c r="V438" s="50">
        <v>0</v>
      </c>
      <c r="W438" s="50">
        <v>0</v>
      </c>
      <c r="X438" s="50">
        <v>0</v>
      </c>
      <c r="Y438" s="50">
        <v>0</v>
      </c>
      <c r="Z438" s="50">
        <v>0</v>
      </c>
      <c r="AA438" s="50">
        <v>0</v>
      </c>
      <c r="AB438" s="50">
        <v>0</v>
      </c>
      <c r="AC438" s="50">
        <v>0</v>
      </c>
      <c r="AD438" s="50">
        <v>1</v>
      </c>
      <c r="AE438" s="50">
        <v>0</v>
      </c>
      <c r="AF438" s="50">
        <v>0</v>
      </c>
      <c r="AG438" s="50">
        <v>0</v>
      </c>
      <c r="AH438" s="50">
        <v>0</v>
      </c>
      <c r="AI438" s="50">
        <v>0</v>
      </c>
      <c r="AJ438" s="50">
        <v>0</v>
      </c>
      <c r="AK438" s="50">
        <v>0</v>
      </c>
      <c r="AL438" s="50">
        <v>0</v>
      </c>
      <c r="AM438" s="50">
        <v>0</v>
      </c>
      <c r="AN438" s="50">
        <v>0</v>
      </c>
      <c r="AO438" s="50">
        <v>0</v>
      </c>
      <c r="AP438" s="50">
        <v>0</v>
      </c>
      <c r="AQ438" s="50">
        <v>0</v>
      </c>
      <c r="AR438" s="50">
        <v>0</v>
      </c>
      <c r="AS438" s="50">
        <v>0</v>
      </c>
      <c r="AT438" s="50">
        <v>0</v>
      </c>
      <c r="AU438" s="50">
        <v>0</v>
      </c>
      <c r="AV438" s="81"/>
      <c r="AW438" s="81"/>
      <c r="AX438" s="81"/>
      <c r="AY438" s="81"/>
      <c r="AZ438" s="81"/>
      <c r="BA438" s="81"/>
      <c r="BB438" s="81"/>
      <c r="BC438" s="81"/>
      <c r="BD438" s="81"/>
      <c r="BE438" s="81"/>
      <c r="BF438" s="81"/>
      <c r="BG438" s="81"/>
      <c r="BH438" s="81"/>
      <c r="BI438" s="81"/>
      <c r="BJ438" s="81"/>
    </row>
    <row r="439" spans="1:62" ht="15" hidden="1">
      <c r="A439" s="81" t="s">
        <v>3431</v>
      </c>
      <c r="B439" s="50" t="s">
        <v>2092</v>
      </c>
      <c r="C439" s="82" t="s">
        <v>203</v>
      </c>
      <c r="D439" s="83" t="s">
        <v>144</v>
      </c>
      <c r="E439" s="84" t="s">
        <v>145</v>
      </c>
      <c r="F439" s="84">
        <v>28743</v>
      </c>
      <c r="G439" s="50">
        <v>173056</v>
      </c>
      <c r="H439" s="50" t="s">
        <v>1824</v>
      </c>
      <c r="I439" s="50">
        <v>416</v>
      </c>
      <c r="J439" s="50">
        <v>416</v>
      </c>
      <c r="K439" s="50">
        <v>1</v>
      </c>
      <c r="L439" s="50"/>
      <c r="M439" s="50"/>
      <c r="N439" s="50"/>
      <c r="O439" s="50">
        <v>0</v>
      </c>
      <c r="P439" s="50">
        <v>1</v>
      </c>
      <c r="Q439" s="50">
        <v>945.69619999999998</v>
      </c>
      <c r="R439" s="50">
        <v>53.708010000000002</v>
      </c>
      <c r="S439" s="50">
        <v>0</v>
      </c>
      <c r="T439" s="50">
        <v>0</v>
      </c>
      <c r="U439" s="50">
        <v>1</v>
      </c>
      <c r="V439" s="50">
        <v>0</v>
      </c>
      <c r="W439" s="50">
        <v>0</v>
      </c>
      <c r="X439" s="50">
        <v>0</v>
      </c>
      <c r="Y439" s="50">
        <v>0</v>
      </c>
      <c r="Z439" s="50">
        <v>0</v>
      </c>
      <c r="AA439" s="50">
        <v>0</v>
      </c>
      <c r="AB439" s="50">
        <v>0</v>
      </c>
      <c r="AC439" s="50">
        <v>0</v>
      </c>
      <c r="AD439" s="50">
        <v>1</v>
      </c>
      <c r="AE439" s="50">
        <v>0</v>
      </c>
      <c r="AF439" s="50">
        <v>0</v>
      </c>
      <c r="AG439" s="50">
        <v>0</v>
      </c>
      <c r="AH439" s="50">
        <v>0</v>
      </c>
      <c r="AI439" s="50">
        <v>0</v>
      </c>
      <c r="AJ439" s="50">
        <v>0</v>
      </c>
      <c r="AK439" s="50">
        <v>0</v>
      </c>
      <c r="AL439" s="50">
        <v>0</v>
      </c>
      <c r="AM439" s="50">
        <v>0</v>
      </c>
      <c r="AN439" s="50">
        <v>0</v>
      </c>
      <c r="AO439" s="50">
        <v>0</v>
      </c>
      <c r="AP439" s="50">
        <v>0</v>
      </c>
      <c r="AQ439" s="50">
        <v>0</v>
      </c>
      <c r="AR439" s="50">
        <v>0</v>
      </c>
      <c r="AS439" s="50">
        <v>0</v>
      </c>
      <c r="AT439" s="50">
        <v>0</v>
      </c>
      <c r="AU439" s="50">
        <v>0</v>
      </c>
      <c r="AV439" s="81"/>
      <c r="AW439" s="81"/>
      <c r="AX439" s="81"/>
      <c r="AY439" s="81"/>
      <c r="AZ439" s="81"/>
      <c r="BA439" s="81"/>
      <c r="BB439" s="81"/>
      <c r="BC439" s="81"/>
      <c r="BD439" s="81"/>
      <c r="BE439" s="81"/>
      <c r="BF439" s="81"/>
      <c r="BG439" s="81"/>
      <c r="BH439" s="81"/>
      <c r="BI439" s="81"/>
      <c r="BJ439" s="81"/>
    </row>
    <row r="440" spans="1:62" ht="15" hidden="1">
      <c r="A440" s="81" t="s">
        <v>3432</v>
      </c>
      <c r="B440" s="50" t="s">
        <v>2093</v>
      </c>
      <c r="C440" s="82" t="s">
        <v>204</v>
      </c>
      <c r="D440" s="83" t="s">
        <v>144</v>
      </c>
      <c r="E440" s="84" t="s">
        <v>145</v>
      </c>
      <c r="F440" s="84">
        <v>24563</v>
      </c>
      <c r="G440" s="50">
        <v>173056</v>
      </c>
      <c r="H440" s="50" t="s">
        <v>1824</v>
      </c>
      <c r="I440" s="50">
        <v>416</v>
      </c>
      <c r="J440" s="50">
        <v>416</v>
      </c>
      <c r="K440" s="50">
        <v>1</v>
      </c>
      <c r="L440" s="50"/>
      <c r="M440" s="50"/>
      <c r="N440" s="50"/>
      <c r="O440" s="50">
        <v>0</v>
      </c>
      <c r="P440" s="50">
        <v>1</v>
      </c>
      <c r="Q440" s="50">
        <v>296.43259999999998</v>
      </c>
      <c r="R440" s="50">
        <v>70.851410000000001</v>
      </c>
      <c r="S440" s="50">
        <v>0</v>
      </c>
      <c r="T440" s="50">
        <v>0</v>
      </c>
      <c r="U440" s="50">
        <v>1</v>
      </c>
      <c r="V440" s="50">
        <v>0</v>
      </c>
      <c r="W440" s="50">
        <v>0</v>
      </c>
      <c r="X440" s="50">
        <v>0</v>
      </c>
      <c r="Y440" s="50">
        <v>0</v>
      </c>
      <c r="Z440" s="50">
        <v>0</v>
      </c>
      <c r="AA440" s="50">
        <v>0</v>
      </c>
      <c r="AB440" s="50">
        <v>0</v>
      </c>
      <c r="AC440" s="50">
        <v>0</v>
      </c>
      <c r="AD440" s="50">
        <v>1</v>
      </c>
      <c r="AE440" s="50">
        <v>0</v>
      </c>
      <c r="AF440" s="50">
        <v>0</v>
      </c>
      <c r="AG440" s="50">
        <v>0</v>
      </c>
      <c r="AH440" s="50">
        <v>0</v>
      </c>
      <c r="AI440" s="50">
        <v>0</v>
      </c>
      <c r="AJ440" s="50">
        <v>0</v>
      </c>
      <c r="AK440" s="50">
        <v>0</v>
      </c>
      <c r="AL440" s="50">
        <v>0</v>
      </c>
      <c r="AM440" s="50">
        <v>0</v>
      </c>
      <c r="AN440" s="50">
        <v>0</v>
      </c>
      <c r="AO440" s="50">
        <v>0</v>
      </c>
      <c r="AP440" s="50">
        <v>0</v>
      </c>
      <c r="AQ440" s="50">
        <v>0</v>
      </c>
      <c r="AR440" s="50">
        <v>0</v>
      </c>
      <c r="AS440" s="50">
        <v>0</v>
      </c>
      <c r="AT440" s="50">
        <v>0</v>
      </c>
      <c r="AU440" s="50">
        <v>0</v>
      </c>
      <c r="AV440" s="81"/>
      <c r="AW440" s="81"/>
      <c r="AX440" s="81"/>
      <c r="AY440" s="81"/>
      <c r="AZ440" s="81"/>
      <c r="BA440" s="81"/>
      <c r="BB440" s="81"/>
      <c r="BC440" s="81"/>
      <c r="BD440" s="81"/>
      <c r="BE440" s="81"/>
      <c r="BF440" s="81"/>
      <c r="BG440" s="81"/>
      <c r="BH440" s="81"/>
      <c r="BI440" s="81"/>
      <c r="BJ440" s="81"/>
    </row>
    <row r="441" spans="1:62" ht="15" hidden="1">
      <c r="A441" s="81" t="s">
        <v>3433</v>
      </c>
      <c r="B441" s="50" t="s">
        <v>2097</v>
      </c>
      <c r="C441" s="82" t="s">
        <v>205</v>
      </c>
      <c r="D441" s="83" t="s">
        <v>144</v>
      </c>
      <c r="E441" s="84" t="s">
        <v>145</v>
      </c>
      <c r="F441" s="84">
        <v>33007</v>
      </c>
      <c r="G441" s="50">
        <v>173056</v>
      </c>
      <c r="H441" s="50" t="s">
        <v>1824</v>
      </c>
      <c r="I441" s="50">
        <v>416</v>
      </c>
      <c r="J441" s="50">
        <v>416</v>
      </c>
      <c r="K441" s="50">
        <v>1</v>
      </c>
      <c r="L441" s="50"/>
      <c r="M441" s="50"/>
      <c r="N441" s="50"/>
      <c r="O441" s="50">
        <v>0</v>
      </c>
      <c r="P441" s="50">
        <v>1</v>
      </c>
      <c r="Q441" s="50">
        <v>1502.7239999999999</v>
      </c>
      <c r="R441" s="50">
        <v>65.214010000000002</v>
      </c>
      <c r="S441" s="50">
        <v>0</v>
      </c>
      <c r="T441" s="50">
        <v>0</v>
      </c>
      <c r="U441" s="50">
        <v>1</v>
      </c>
      <c r="V441" s="50">
        <v>0</v>
      </c>
      <c r="W441" s="50">
        <v>0</v>
      </c>
      <c r="X441" s="50">
        <v>0</v>
      </c>
      <c r="Y441" s="50">
        <v>0</v>
      </c>
      <c r="Z441" s="50">
        <v>0</v>
      </c>
      <c r="AA441" s="50">
        <v>0</v>
      </c>
      <c r="AB441" s="50">
        <v>0</v>
      </c>
      <c r="AC441" s="50">
        <v>0</v>
      </c>
      <c r="AD441" s="50">
        <v>1</v>
      </c>
      <c r="AE441" s="50">
        <v>0</v>
      </c>
      <c r="AF441" s="50">
        <v>0</v>
      </c>
      <c r="AG441" s="50">
        <v>0</v>
      </c>
      <c r="AH441" s="50">
        <v>0</v>
      </c>
      <c r="AI441" s="50">
        <v>0</v>
      </c>
      <c r="AJ441" s="50">
        <v>0</v>
      </c>
      <c r="AK441" s="50">
        <v>0</v>
      </c>
      <c r="AL441" s="50">
        <v>0</v>
      </c>
      <c r="AM441" s="50">
        <v>0</v>
      </c>
      <c r="AN441" s="50">
        <v>0</v>
      </c>
      <c r="AO441" s="50">
        <v>0</v>
      </c>
      <c r="AP441" s="50">
        <v>0</v>
      </c>
      <c r="AQ441" s="50">
        <v>0</v>
      </c>
      <c r="AR441" s="50">
        <v>0</v>
      </c>
      <c r="AS441" s="50">
        <v>0</v>
      </c>
      <c r="AT441" s="50">
        <v>0</v>
      </c>
      <c r="AU441" s="50">
        <v>0</v>
      </c>
      <c r="AV441" s="81"/>
      <c r="AW441" s="81"/>
      <c r="AX441" s="81"/>
      <c r="AY441" s="81"/>
      <c r="AZ441" s="81"/>
      <c r="BA441" s="81"/>
      <c r="BB441" s="81"/>
      <c r="BC441" s="81"/>
      <c r="BD441" s="81"/>
      <c r="BE441" s="81"/>
      <c r="BF441" s="81"/>
      <c r="BG441" s="81"/>
      <c r="BH441" s="81"/>
      <c r="BI441" s="81"/>
      <c r="BJ441" s="81"/>
    </row>
    <row r="442" spans="1:62" ht="15" hidden="1">
      <c r="A442" s="81" t="s">
        <v>3434</v>
      </c>
      <c r="B442" s="50" t="s">
        <v>2098</v>
      </c>
      <c r="C442" s="82" t="s">
        <v>206</v>
      </c>
      <c r="D442" s="83" t="s">
        <v>144</v>
      </c>
      <c r="E442" s="84" t="s">
        <v>145</v>
      </c>
      <c r="F442" s="84">
        <v>35239</v>
      </c>
      <c r="G442" s="50">
        <v>173056</v>
      </c>
      <c r="H442" s="50" t="s">
        <v>1824</v>
      </c>
      <c r="I442" s="50">
        <v>416</v>
      </c>
      <c r="J442" s="50">
        <v>416</v>
      </c>
      <c r="K442" s="50">
        <v>1</v>
      </c>
      <c r="L442" s="50"/>
      <c r="M442" s="50"/>
      <c r="N442" s="50"/>
      <c r="O442" s="50">
        <v>0</v>
      </c>
      <c r="P442" s="50">
        <v>1</v>
      </c>
      <c r="Q442" s="50">
        <v>1160.3050000000001</v>
      </c>
      <c r="R442" s="50">
        <v>71.18674</v>
      </c>
      <c r="S442" s="50">
        <v>0</v>
      </c>
      <c r="T442" s="50">
        <v>0</v>
      </c>
      <c r="U442" s="50">
        <v>1</v>
      </c>
      <c r="V442" s="50">
        <v>0</v>
      </c>
      <c r="W442" s="50">
        <v>0</v>
      </c>
      <c r="X442" s="50">
        <v>0</v>
      </c>
      <c r="Y442" s="50">
        <v>0</v>
      </c>
      <c r="Z442" s="50">
        <v>0</v>
      </c>
      <c r="AA442" s="50">
        <v>0</v>
      </c>
      <c r="AB442" s="50">
        <v>0</v>
      </c>
      <c r="AC442" s="50">
        <v>0</v>
      </c>
      <c r="AD442" s="50">
        <v>1</v>
      </c>
      <c r="AE442" s="50">
        <v>0</v>
      </c>
      <c r="AF442" s="50">
        <v>0</v>
      </c>
      <c r="AG442" s="50">
        <v>0</v>
      </c>
      <c r="AH442" s="50">
        <v>0</v>
      </c>
      <c r="AI442" s="50">
        <v>0</v>
      </c>
      <c r="AJ442" s="50">
        <v>0</v>
      </c>
      <c r="AK442" s="50">
        <v>0</v>
      </c>
      <c r="AL442" s="50">
        <v>0</v>
      </c>
      <c r="AM442" s="50">
        <v>0</v>
      </c>
      <c r="AN442" s="50">
        <v>0</v>
      </c>
      <c r="AO442" s="50">
        <v>0</v>
      </c>
      <c r="AP442" s="50">
        <v>0</v>
      </c>
      <c r="AQ442" s="50">
        <v>0</v>
      </c>
      <c r="AR442" s="50">
        <v>0</v>
      </c>
      <c r="AS442" s="50">
        <v>0</v>
      </c>
      <c r="AT442" s="50">
        <v>0</v>
      </c>
      <c r="AU442" s="50">
        <v>0</v>
      </c>
      <c r="AV442" s="81"/>
      <c r="AW442" s="81"/>
      <c r="AX442" s="81"/>
      <c r="AY442" s="81"/>
      <c r="AZ442" s="81"/>
      <c r="BA442" s="81"/>
      <c r="BB442" s="81"/>
      <c r="BC442" s="81"/>
      <c r="BD442" s="81"/>
      <c r="BE442" s="81"/>
      <c r="BF442" s="81"/>
      <c r="BG442" s="81"/>
      <c r="BH442" s="81"/>
      <c r="BI442" s="81"/>
      <c r="BJ442" s="81"/>
    </row>
    <row r="443" spans="1:62" ht="15" hidden="1">
      <c r="A443" s="81" t="s">
        <v>3435</v>
      </c>
      <c r="B443" s="50" t="s">
        <v>2099</v>
      </c>
      <c r="C443" s="82" t="s">
        <v>207</v>
      </c>
      <c r="D443" s="83" t="s">
        <v>144</v>
      </c>
      <c r="E443" s="84" t="s">
        <v>145</v>
      </c>
      <c r="F443" s="84">
        <v>42756</v>
      </c>
      <c r="G443" s="50">
        <v>173056</v>
      </c>
      <c r="H443" s="50" t="s">
        <v>1824</v>
      </c>
      <c r="I443" s="50">
        <v>416</v>
      </c>
      <c r="J443" s="50">
        <v>416</v>
      </c>
      <c r="K443" s="50">
        <v>1</v>
      </c>
      <c r="L443" s="50"/>
      <c r="M443" s="50"/>
      <c r="N443" s="50"/>
      <c r="O443" s="50">
        <v>0</v>
      </c>
      <c r="P443" s="50">
        <v>1</v>
      </c>
      <c r="Q443" s="50">
        <v>2389.63</v>
      </c>
      <c r="R443" s="50">
        <v>59.31223</v>
      </c>
      <c r="S443" s="50">
        <v>0</v>
      </c>
      <c r="T443" s="50">
        <v>0</v>
      </c>
      <c r="U443" s="50">
        <v>1</v>
      </c>
      <c r="V443" s="50">
        <v>0</v>
      </c>
      <c r="W443" s="50">
        <v>0</v>
      </c>
      <c r="X443" s="50">
        <v>0</v>
      </c>
      <c r="Y443" s="50">
        <v>0</v>
      </c>
      <c r="Z443" s="50">
        <v>0</v>
      </c>
      <c r="AA443" s="50">
        <v>0</v>
      </c>
      <c r="AB443" s="50">
        <v>0</v>
      </c>
      <c r="AC443" s="50">
        <v>0</v>
      </c>
      <c r="AD443" s="50">
        <v>1</v>
      </c>
      <c r="AE443" s="50">
        <v>0</v>
      </c>
      <c r="AF443" s="50">
        <v>0</v>
      </c>
      <c r="AG443" s="50">
        <v>0</v>
      </c>
      <c r="AH443" s="50">
        <v>0</v>
      </c>
      <c r="AI443" s="50">
        <v>0</v>
      </c>
      <c r="AJ443" s="50">
        <v>0</v>
      </c>
      <c r="AK443" s="50">
        <v>0</v>
      </c>
      <c r="AL443" s="50">
        <v>0</v>
      </c>
      <c r="AM443" s="50">
        <v>0</v>
      </c>
      <c r="AN443" s="50">
        <v>0</v>
      </c>
      <c r="AO443" s="50">
        <v>0</v>
      </c>
      <c r="AP443" s="50">
        <v>0</v>
      </c>
      <c r="AQ443" s="50">
        <v>0</v>
      </c>
      <c r="AR443" s="50">
        <v>0</v>
      </c>
      <c r="AS443" s="50">
        <v>0</v>
      </c>
      <c r="AT443" s="50">
        <v>0</v>
      </c>
      <c r="AU443" s="50">
        <v>0</v>
      </c>
      <c r="AV443" s="81"/>
      <c r="AW443" s="81"/>
      <c r="AX443" s="81"/>
      <c r="AY443" s="81"/>
      <c r="AZ443" s="81"/>
      <c r="BA443" s="81"/>
      <c r="BB443" s="81"/>
      <c r="BC443" s="81"/>
      <c r="BD443" s="81"/>
      <c r="BE443" s="81"/>
      <c r="BF443" s="81"/>
      <c r="BG443" s="81"/>
      <c r="BH443" s="81"/>
      <c r="BI443" s="81"/>
      <c r="BJ443" s="81"/>
    </row>
    <row r="444" spans="1:62" ht="15" hidden="1">
      <c r="A444" s="81" t="s">
        <v>3436</v>
      </c>
      <c r="B444" s="50" t="s">
        <v>2100</v>
      </c>
      <c r="C444" s="82" t="s">
        <v>208</v>
      </c>
      <c r="D444" s="83" t="s">
        <v>144</v>
      </c>
      <c r="E444" s="84" t="s">
        <v>145</v>
      </c>
      <c r="F444" s="84">
        <v>24943</v>
      </c>
      <c r="G444" s="50">
        <v>173056</v>
      </c>
      <c r="H444" s="50" t="s">
        <v>1824</v>
      </c>
      <c r="I444" s="50">
        <v>416</v>
      </c>
      <c r="J444" s="50">
        <v>416</v>
      </c>
      <c r="K444" s="50">
        <v>1</v>
      </c>
      <c r="L444" s="50"/>
      <c r="M444" s="50"/>
      <c r="N444" s="50"/>
      <c r="O444" s="50">
        <v>0</v>
      </c>
      <c r="P444" s="50">
        <v>1</v>
      </c>
      <c r="Q444" s="50">
        <v>553.15300000000002</v>
      </c>
      <c r="R444" s="50">
        <v>76.47448</v>
      </c>
      <c r="S444" s="50">
        <v>0</v>
      </c>
      <c r="T444" s="50">
        <v>0</v>
      </c>
      <c r="U444" s="50">
        <v>1</v>
      </c>
      <c r="V444" s="50">
        <v>0</v>
      </c>
      <c r="W444" s="50">
        <v>0</v>
      </c>
      <c r="X444" s="50">
        <v>0</v>
      </c>
      <c r="Y444" s="50">
        <v>0</v>
      </c>
      <c r="Z444" s="50">
        <v>0</v>
      </c>
      <c r="AA444" s="50">
        <v>0</v>
      </c>
      <c r="AB444" s="50">
        <v>0</v>
      </c>
      <c r="AC444" s="50">
        <v>0</v>
      </c>
      <c r="AD444" s="50">
        <v>1</v>
      </c>
      <c r="AE444" s="50">
        <v>0</v>
      </c>
      <c r="AF444" s="50">
        <v>0</v>
      </c>
      <c r="AG444" s="50">
        <v>0</v>
      </c>
      <c r="AH444" s="50">
        <v>0</v>
      </c>
      <c r="AI444" s="50">
        <v>0</v>
      </c>
      <c r="AJ444" s="50">
        <v>0</v>
      </c>
      <c r="AK444" s="50">
        <v>0</v>
      </c>
      <c r="AL444" s="50">
        <v>0</v>
      </c>
      <c r="AM444" s="50">
        <v>0</v>
      </c>
      <c r="AN444" s="50">
        <v>0</v>
      </c>
      <c r="AO444" s="50">
        <v>0</v>
      </c>
      <c r="AP444" s="50">
        <v>0</v>
      </c>
      <c r="AQ444" s="50">
        <v>0</v>
      </c>
      <c r="AR444" s="50">
        <v>0</v>
      </c>
      <c r="AS444" s="50">
        <v>0</v>
      </c>
      <c r="AT444" s="50">
        <v>0</v>
      </c>
      <c r="AU444" s="50">
        <v>0</v>
      </c>
      <c r="AV444" s="81"/>
      <c r="AW444" s="81"/>
      <c r="AX444" s="81"/>
      <c r="AY444" s="81"/>
      <c r="AZ444" s="81"/>
      <c r="BA444" s="81"/>
      <c r="BB444" s="81"/>
      <c r="BC444" s="81"/>
      <c r="BD444" s="81"/>
      <c r="BE444" s="81"/>
      <c r="BF444" s="81"/>
      <c r="BG444" s="81"/>
      <c r="BH444" s="81"/>
      <c r="BI444" s="81"/>
      <c r="BJ444" s="81"/>
    </row>
    <row r="445" spans="1:62" ht="15" hidden="1">
      <c r="A445" s="81" t="s">
        <v>3437</v>
      </c>
      <c r="B445" s="50" t="s">
        <v>2101</v>
      </c>
      <c r="C445" s="82" t="s">
        <v>209</v>
      </c>
      <c r="D445" s="83" t="s">
        <v>144</v>
      </c>
      <c r="E445" s="84" t="s">
        <v>145</v>
      </c>
      <c r="F445" s="84">
        <v>37447</v>
      </c>
      <c r="G445" s="50">
        <v>173056</v>
      </c>
      <c r="H445" s="50" t="s">
        <v>1824</v>
      </c>
      <c r="I445" s="50">
        <v>416</v>
      </c>
      <c r="J445" s="50">
        <v>416</v>
      </c>
      <c r="K445" s="50">
        <v>1</v>
      </c>
      <c r="L445" s="50"/>
      <c r="M445" s="50"/>
      <c r="N445" s="50"/>
      <c r="O445" s="50">
        <v>0</v>
      </c>
      <c r="P445" s="50">
        <v>1</v>
      </c>
      <c r="Q445" s="50">
        <v>1620.078</v>
      </c>
      <c r="R445" s="50">
        <v>70.154809999999998</v>
      </c>
      <c r="S445" s="50">
        <v>0</v>
      </c>
      <c r="T445" s="50">
        <v>0</v>
      </c>
      <c r="U445" s="50">
        <v>1</v>
      </c>
      <c r="V445" s="50">
        <v>0</v>
      </c>
      <c r="W445" s="50">
        <v>0</v>
      </c>
      <c r="X445" s="50">
        <v>0</v>
      </c>
      <c r="Y445" s="50">
        <v>0</v>
      </c>
      <c r="Z445" s="50">
        <v>0</v>
      </c>
      <c r="AA445" s="50">
        <v>0</v>
      </c>
      <c r="AB445" s="50">
        <v>0</v>
      </c>
      <c r="AC445" s="50">
        <v>0</v>
      </c>
      <c r="AD445" s="50">
        <v>1</v>
      </c>
      <c r="AE445" s="50">
        <v>0</v>
      </c>
      <c r="AF445" s="50">
        <v>0</v>
      </c>
      <c r="AG445" s="50">
        <v>0</v>
      </c>
      <c r="AH445" s="50">
        <v>0</v>
      </c>
      <c r="AI445" s="50">
        <v>0</v>
      </c>
      <c r="AJ445" s="50">
        <v>0</v>
      </c>
      <c r="AK445" s="50">
        <v>0</v>
      </c>
      <c r="AL445" s="50">
        <v>0</v>
      </c>
      <c r="AM445" s="50">
        <v>0</v>
      </c>
      <c r="AN445" s="50">
        <v>0</v>
      </c>
      <c r="AO445" s="50">
        <v>0</v>
      </c>
      <c r="AP445" s="50">
        <v>0</v>
      </c>
      <c r="AQ445" s="50">
        <v>0</v>
      </c>
      <c r="AR445" s="50">
        <v>0</v>
      </c>
      <c r="AS445" s="50">
        <v>0</v>
      </c>
      <c r="AT445" s="50">
        <v>0</v>
      </c>
      <c r="AU445" s="50">
        <v>0</v>
      </c>
      <c r="AV445" s="81"/>
      <c r="AW445" s="81"/>
      <c r="AX445" s="81"/>
      <c r="AY445" s="81"/>
      <c r="AZ445" s="81"/>
      <c r="BA445" s="81"/>
      <c r="BB445" s="81"/>
      <c r="BC445" s="81"/>
      <c r="BD445" s="81"/>
      <c r="BE445" s="81"/>
      <c r="BF445" s="81"/>
      <c r="BG445" s="81"/>
      <c r="BH445" s="81"/>
      <c r="BI445" s="81"/>
      <c r="BJ445" s="81"/>
    </row>
    <row r="446" spans="1:62" ht="15" hidden="1">
      <c r="A446" s="81" t="s">
        <v>3438</v>
      </c>
      <c r="B446" s="50" t="s">
        <v>2102</v>
      </c>
      <c r="C446" s="82" t="s">
        <v>210</v>
      </c>
      <c r="D446" s="83" t="s">
        <v>144</v>
      </c>
      <c r="E446" s="84" t="s">
        <v>145</v>
      </c>
      <c r="F446" s="84">
        <v>25820</v>
      </c>
      <c r="G446" s="50">
        <v>173056</v>
      </c>
      <c r="H446" s="50" t="s">
        <v>1824</v>
      </c>
      <c r="I446" s="50">
        <v>416</v>
      </c>
      <c r="J446" s="50">
        <v>416</v>
      </c>
      <c r="K446" s="50">
        <v>1</v>
      </c>
      <c r="L446" s="50"/>
      <c r="M446" s="50"/>
      <c r="N446" s="50"/>
      <c r="O446" s="50">
        <v>0</v>
      </c>
      <c r="P446" s="50">
        <v>1</v>
      </c>
      <c r="Q446" s="50">
        <v>230.27420000000001</v>
      </c>
      <c r="R446" s="50">
        <v>46.441580000000002</v>
      </c>
      <c r="S446" s="50">
        <v>0</v>
      </c>
      <c r="T446" s="50">
        <v>0</v>
      </c>
      <c r="U446" s="50">
        <v>1</v>
      </c>
      <c r="V446" s="50">
        <v>0</v>
      </c>
      <c r="W446" s="50">
        <v>0</v>
      </c>
      <c r="X446" s="50">
        <v>0</v>
      </c>
      <c r="Y446" s="50">
        <v>0</v>
      </c>
      <c r="Z446" s="50">
        <v>0</v>
      </c>
      <c r="AA446" s="50">
        <v>0</v>
      </c>
      <c r="AB446" s="50">
        <v>0</v>
      </c>
      <c r="AC446" s="50">
        <v>0</v>
      </c>
      <c r="AD446" s="50">
        <v>1</v>
      </c>
      <c r="AE446" s="50">
        <v>0</v>
      </c>
      <c r="AF446" s="50">
        <v>0</v>
      </c>
      <c r="AG446" s="50">
        <v>0</v>
      </c>
      <c r="AH446" s="50">
        <v>0</v>
      </c>
      <c r="AI446" s="50">
        <v>0</v>
      </c>
      <c r="AJ446" s="50">
        <v>0</v>
      </c>
      <c r="AK446" s="50">
        <v>0</v>
      </c>
      <c r="AL446" s="50">
        <v>0</v>
      </c>
      <c r="AM446" s="50">
        <v>0</v>
      </c>
      <c r="AN446" s="50">
        <v>0</v>
      </c>
      <c r="AO446" s="50">
        <v>0</v>
      </c>
      <c r="AP446" s="50">
        <v>0</v>
      </c>
      <c r="AQ446" s="50">
        <v>0</v>
      </c>
      <c r="AR446" s="50">
        <v>0</v>
      </c>
      <c r="AS446" s="50">
        <v>0</v>
      </c>
      <c r="AT446" s="50">
        <v>0</v>
      </c>
      <c r="AU446" s="50">
        <v>0</v>
      </c>
      <c r="AV446" s="81"/>
      <c r="AW446" s="81"/>
      <c r="AX446" s="81"/>
      <c r="AY446" s="81"/>
      <c r="AZ446" s="81"/>
      <c r="BA446" s="81"/>
      <c r="BB446" s="81"/>
      <c r="BC446" s="81"/>
      <c r="BD446" s="81"/>
      <c r="BE446" s="81"/>
      <c r="BF446" s="81"/>
      <c r="BG446" s="81"/>
      <c r="BH446" s="81"/>
      <c r="BI446" s="81"/>
      <c r="BJ446" s="81"/>
    </row>
    <row r="447" spans="1:62" ht="15" hidden="1">
      <c r="A447" s="81" t="s">
        <v>3439</v>
      </c>
      <c r="B447" s="50" t="s">
        <v>2103</v>
      </c>
      <c r="C447" s="82" t="s">
        <v>211</v>
      </c>
      <c r="D447" s="83" t="s">
        <v>144</v>
      </c>
      <c r="E447" s="84" t="s">
        <v>145</v>
      </c>
      <c r="F447" s="84">
        <v>32381</v>
      </c>
      <c r="G447" s="50">
        <v>173056</v>
      </c>
      <c r="H447" s="50" t="s">
        <v>1824</v>
      </c>
      <c r="I447" s="50">
        <v>416</v>
      </c>
      <c r="J447" s="50">
        <v>416</v>
      </c>
      <c r="K447" s="50">
        <v>1</v>
      </c>
      <c r="L447" s="50"/>
      <c r="M447" s="50"/>
      <c r="N447" s="50"/>
      <c r="O447" s="50">
        <v>0</v>
      </c>
      <c r="P447" s="50">
        <v>1</v>
      </c>
      <c r="Q447" s="50">
        <v>1386.9590000000001</v>
      </c>
      <c r="R447" s="50">
        <v>65.716340000000002</v>
      </c>
      <c r="S447" s="50">
        <v>0</v>
      </c>
      <c r="T447" s="50">
        <v>0</v>
      </c>
      <c r="U447" s="50">
        <v>1</v>
      </c>
      <c r="V447" s="50">
        <v>0</v>
      </c>
      <c r="W447" s="50">
        <v>0</v>
      </c>
      <c r="X447" s="50">
        <v>0</v>
      </c>
      <c r="Y447" s="50">
        <v>0</v>
      </c>
      <c r="Z447" s="50">
        <v>0</v>
      </c>
      <c r="AA447" s="50">
        <v>0</v>
      </c>
      <c r="AB447" s="50">
        <v>0</v>
      </c>
      <c r="AC447" s="50">
        <v>0</v>
      </c>
      <c r="AD447" s="50">
        <v>1</v>
      </c>
      <c r="AE447" s="50">
        <v>0</v>
      </c>
      <c r="AF447" s="50">
        <v>0</v>
      </c>
      <c r="AG447" s="50">
        <v>0</v>
      </c>
      <c r="AH447" s="50">
        <v>0</v>
      </c>
      <c r="AI447" s="50">
        <v>0</v>
      </c>
      <c r="AJ447" s="50">
        <v>0</v>
      </c>
      <c r="AK447" s="50">
        <v>0</v>
      </c>
      <c r="AL447" s="50">
        <v>0</v>
      </c>
      <c r="AM447" s="50">
        <v>0</v>
      </c>
      <c r="AN447" s="50">
        <v>0</v>
      </c>
      <c r="AO447" s="50">
        <v>0</v>
      </c>
      <c r="AP447" s="50">
        <v>0</v>
      </c>
      <c r="AQ447" s="50">
        <v>0</v>
      </c>
      <c r="AR447" s="50">
        <v>0</v>
      </c>
      <c r="AS447" s="50">
        <v>0</v>
      </c>
      <c r="AT447" s="50">
        <v>0</v>
      </c>
      <c r="AU447" s="50">
        <v>0</v>
      </c>
      <c r="AV447" s="81"/>
      <c r="AW447" s="81"/>
      <c r="AX447" s="81"/>
      <c r="AY447" s="81"/>
      <c r="AZ447" s="81"/>
      <c r="BA447" s="81"/>
      <c r="BB447" s="81"/>
      <c r="BC447" s="81"/>
      <c r="BD447" s="81"/>
      <c r="BE447" s="81"/>
      <c r="BF447" s="81"/>
      <c r="BG447" s="81"/>
      <c r="BH447" s="81"/>
      <c r="BI447" s="81"/>
      <c r="BJ447" s="81"/>
    </row>
    <row r="448" spans="1:62" ht="15" hidden="1">
      <c r="A448" s="81" t="s">
        <v>3440</v>
      </c>
      <c r="B448" s="50" t="s">
        <v>2105</v>
      </c>
      <c r="C448" s="82" t="s">
        <v>212</v>
      </c>
      <c r="D448" s="83" t="s">
        <v>144</v>
      </c>
      <c r="E448" s="84" t="s">
        <v>145</v>
      </c>
      <c r="F448" s="84">
        <v>23867</v>
      </c>
      <c r="G448" s="50">
        <v>173056</v>
      </c>
      <c r="H448" s="50" t="s">
        <v>1824</v>
      </c>
      <c r="I448" s="50">
        <v>416</v>
      </c>
      <c r="J448" s="50">
        <v>416</v>
      </c>
      <c r="K448" s="50">
        <v>1</v>
      </c>
      <c r="L448" s="50"/>
      <c r="M448" s="50"/>
      <c r="N448" s="50"/>
      <c r="O448" s="50">
        <v>0</v>
      </c>
      <c r="P448" s="50">
        <v>1</v>
      </c>
      <c r="Q448" s="50">
        <v>466.98340000000002</v>
      </c>
      <c r="R448" s="50">
        <v>63.762419999999999</v>
      </c>
      <c r="S448" s="50">
        <v>0</v>
      </c>
      <c r="T448" s="50">
        <v>0</v>
      </c>
      <c r="U448" s="50">
        <v>1</v>
      </c>
      <c r="V448" s="50">
        <v>0</v>
      </c>
      <c r="W448" s="50">
        <v>0</v>
      </c>
      <c r="X448" s="50">
        <v>0</v>
      </c>
      <c r="Y448" s="50">
        <v>0</v>
      </c>
      <c r="Z448" s="50">
        <v>0</v>
      </c>
      <c r="AA448" s="50">
        <v>0</v>
      </c>
      <c r="AB448" s="50">
        <v>0</v>
      </c>
      <c r="AC448" s="50">
        <v>0</v>
      </c>
      <c r="AD448" s="50">
        <v>1</v>
      </c>
      <c r="AE448" s="50">
        <v>0</v>
      </c>
      <c r="AF448" s="50">
        <v>0</v>
      </c>
      <c r="AG448" s="50">
        <v>0</v>
      </c>
      <c r="AH448" s="50">
        <v>0</v>
      </c>
      <c r="AI448" s="50">
        <v>0</v>
      </c>
      <c r="AJ448" s="50">
        <v>0</v>
      </c>
      <c r="AK448" s="50">
        <v>0</v>
      </c>
      <c r="AL448" s="50">
        <v>0</v>
      </c>
      <c r="AM448" s="50">
        <v>0</v>
      </c>
      <c r="AN448" s="50">
        <v>0</v>
      </c>
      <c r="AO448" s="50">
        <v>0</v>
      </c>
      <c r="AP448" s="50">
        <v>0</v>
      </c>
      <c r="AQ448" s="50">
        <v>0</v>
      </c>
      <c r="AR448" s="50">
        <v>0</v>
      </c>
      <c r="AS448" s="50">
        <v>0</v>
      </c>
      <c r="AT448" s="50">
        <v>0</v>
      </c>
      <c r="AU448" s="50">
        <v>0</v>
      </c>
      <c r="AV448" s="81"/>
      <c r="AW448" s="81"/>
      <c r="AX448" s="81"/>
      <c r="AY448" s="81"/>
      <c r="AZ448" s="81"/>
      <c r="BA448" s="81"/>
      <c r="BB448" s="81"/>
      <c r="BC448" s="81"/>
      <c r="BD448" s="81"/>
      <c r="BE448" s="81"/>
      <c r="BF448" s="81"/>
      <c r="BG448" s="81"/>
      <c r="BH448" s="81"/>
      <c r="BI448" s="81"/>
      <c r="BJ448" s="81"/>
    </row>
    <row r="449" spans="1:62" ht="15" hidden="1">
      <c r="A449" s="81" t="s">
        <v>3441</v>
      </c>
      <c r="B449" s="50" t="s">
        <v>2106</v>
      </c>
      <c r="C449" s="82" t="s">
        <v>213</v>
      </c>
      <c r="D449" s="83" t="s">
        <v>144</v>
      </c>
      <c r="E449" s="84" t="s">
        <v>145</v>
      </c>
      <c r="F449" s="84">
        <v>30369</v>
      </c>
      <c r="G449" s="50">
        <v>173056</v>
      </c>
      <c r="H449" s="50" t="s">
        <v>1824</v>
      </c>
      <c r="I449" s="50">
        <v>416</v>
      </c>
      <c r="J449" s="50">
        <v>416</v>
      </c>
      <c r="K449" s="50">
        <v>1</v>
      </c>
      <c r="L449" s="50"/>
      <c r="M449" s="50"/>
      <c r="N449" s="50"/>
      <c r="O449" s="50">
        <v>0</v>
      </c>
      <c r="P449" s="50">
        <v>1</v>
      </c>
      <c r="Q449" s="50">
        <v>1226.451</v>
      </c>
      <c r="R449" s="50">
        <v>92.177009999999996</v>
      </c>
      <c r="S449" s="50">
        <v>0</v>
      </c>
      <c r="T449" s="50">
        <v>0</v>
      </c>
      <c r="U449" s="50">
        <v>1</v>
      </c>
      <c r="V449" s="50">
        <v>0</v>
      </c>
      <c r="W449" s="50">
        <v>0</v>
      </c>
      <c r="X449" s="50">
        <v>0</v>
      </c>
      <c r="Y449" s="50">
        <v>0</v>
      </c>
      <c r="Z449" s="50">
        <v>0</v>
      </c>
      <c r="AA449" s="50">
        <v>0</v>
      </c>
      <c r="AB449" s="50">
        <v>0</v>
      </c>
      <c r="AC449" s="50">
        <v>0</v>
      </c>
      <c r="AD449" s="50">
        <v>1</v>
      </c>
      <c r="AE449" s="50">
        <v>0</v>
      </c>
      <c r="AF449" s="50">
        <v>0</v>
      </c>
      <c r="AG449" s="50">
        <v>0</v>
      </c>
      <c r="AH449" s="50">
        <v>0</v>
      </c>
      <c r="AI449" s="50">
        <v>0</v>
      </c>
      <c r="AJ449" s="50">
        <v>0</v>
      </c>
      <c r="AK449" s="50">
        <v>0</v>
      </c>
      <c r="AL449" s="50">
        <v>0</v>
      </c>
      <c r="AM449" s="50">
        <v>0</v>
      </c>
      <c r="AN449" s="50">
        <v>0</v>
      </c>
      <c r="AO449" s="50">
        <v>0</v>
      </c>
      <c r="AP449" s="50">
        <v>0</v>
      </c>
      <c r="AQ449" s="50">
        <v>0</v>
      </c>
      <c r="AR449" s="50">
        <v>0</v>
      </c>
      <c r="AS449" s="50">
        <v>0</v>
      </c>
      <c r="AT449" s="50">
        <v>0</v>
      </c>
      <c r="AU449" s="50">
        <v>0</v>
      </c>
      <c r="AV449" s="81"/>
      <c r="AW449" s="81"/>
      <c r="AX449" s="81"/>
      <c r="AY449" s="81"/>
      <c r="AZ449" s="81"/>
      <c r="BA449" s="81"/>
      <c r="BB449" s="81"/>
      <c r="BC449" s="81"/>
      <c r="BD449" s="81"/>
      <c r="BE449" s="81"/>
      <c r="BF449" s="81"/>
      <c r="BG449" s="81"/>
      <c r="BH449" s="81"/>
      <c r="BI449" s="81"/>
      <c r="BJ449" s="81"/>
    </row>
    <row r="450" spans="1:62" ht="15" hidden="1">
      <c r="A450" s="81" t="s">
        <v>3442</v>
      </c>
      <c r="B450" s="50" t="s">
        <v>2108</v>
      </c>
      <c r="C450" s="82" t="s">
        <v>214</v>
      </c>
      <c r="D450" s="83" t="s">
        <v>144</v>
      </c>
      <c r="E450" s="84" t="s">
        <v>224</v>
      </c>
      <c r="F450" s="84">
        <v>26597</v>
      </c>
      <c r="G450" s="50">
        <v>173056</v>
      </c>
      <c r="H450" s="50" t="s">
        <v>1824</v>
      </c>
      <c r="I450" s="50">
        <v>416</v>
      </c>
      <c r="J450" s="50">
        <v>416</v>
      </c>
      <c r="K450" s="50">
        <v>1</v>
      </c>
      <c r="L450" s="50"/>
      <c r="M450" s="50"/>
      <c r="N450" s="50"/>
      <c r="O450" s="50">
        <v>0</v>
      </c>
      <c r="P450" s="50">
        <v>1</v>
      </c>
      <c r="Q450" s="50">
        <v>940.33870000000002</v>
      </c>
      <c r="R450" s="50">
        <v>54.633220000000001</v>
      </c>
      <c r="S450" s="50">
        <v>0</v>
      </c>
      <c r="T450" s="50">
        <v>0</v>
      </c>
      <c r="U450" s="50">
        <v>1</v>
      </c>
      <c r="V450" s="50">
        <v>0</v>
      </c>
      <c r="W450" s="50">
        <v>0</v>
      </c>
      <c r="X450" s="50">
        <v>0</v>
      </c>
      <c r="Y450" s="50">
        <v>0</v>
      </c>
      <c r="Z450" s="50">
        <v>0</v>
      </c>
      <c r="AA450" s="50">
        <v>0</v>
      </c>
      <c r="AB450" s="50">
        <v>0</v>
      </c>
      <c r="AC450" s="50">
        <v>0</v>
      </c>
      <c r="AD450" s="50">
        <v>0</v>
      </c>
      <c r="AE450" s="50">
        <v>1</v>
      </c>
      <c r="AF450" s="50">
        <v>0</v>
      </c>
      <c r="AG450" s="50">
        <v>0</v>
      </c>
      <c r="AH450" s="50">
        <v>0</v>
      </c>
      <c r="AI450" s="50">
        <v>0</v>
      </c>
      <c r="AJ450" s="50">
        <v>0</v>
      </c>
      <c r="AK450" s="50">
        <v>0</v>
      </c>
      <c r="AL450" s="50">
        <v>0</v>
      </c>
      <c r="AM450" s="50">
        <v>0</v>
      </c>
      <c r="AN450" s="50">
        <v>0</v>
      </c>
      <c r="AO450" s="50">
        <v>0</v>
      </c>
      <c r="AP450" s="50">
        <v>0</v>
      </c>
      <c r="AQ450" s="50">
        <v>0</v>
      </c>
      <c r="AR450" s="50">
        <v>0</v>
      </c>
      <c r="AS450" s="50">
        <v>0</v>
      </c>
      <c r="AT450" s="50">
        <v>0</v>
      </c>
      <c r="AU450" s="50">
        <v>0</v>
      </c>
      <c r="AV450" s="81"/>
      <c r="AW450" s="81"/>
      <c r="AX450" s="81"/>
      <c r="AY450" s="81"/>
      <c r="AZ450" s="81"/>
      <c r="BA450" s="81"/>
      <c r="BB450" s="81"/>
      <c r="BC450" s="81"/>
      <c r="BD450" s="81"/>
      <c r="BE450" s="81"/>
      <c r="BF450" s="81"/>
      <c r="BG450" s="81"/>
      <c r="BH450" s="81"/>
      <c r="BI450" s="81"/>
      <c r="BJ450" s="81"/>
    </row>
    <row r="451" spans="1:62" ht="15" hidden="1">
      <c r="A451" s="81" t="s">
        <v>3443</v>
      </c>
      <c r="B451" s="50" t="s">
        <v>2109</v>
      </c>
      <c r="C451" s="82" t="s">
        <v>215</v>
      </c>
      <c r="D451" s="83" t="s">
        <v>144</v>
      </c>
      <c r="E451" s="84" t="s">
        <v>224</v>
      </c>
      <c r="F451" s="84">
        <v>33531</v>
      </c>
      <c r="G451" s="50">
        <v>173056</v>
      </c>
      <c r="H451" s="50" t="s">
        <v>1824</v>
      </c>
      <c r="I451" s="50">
        <v>416</v>
      </c>
      <c r="J451" s="50">
        <v>416</v>
      </c>
      <c r="K451" s="50">
        <v>1</v>
      </c>
      <c r="L451" s="50"/>
      <c r="M451" s="50"/>
      <c r="N451" s="50"/>
      <c r="O451" s="50">
        <v>0</v>
      </c>
      <c r="P451" s="50">
        <v>1</v>
      </c>
      <c r="Q451" s="50">
        <v>1711.394</v>
      </c>
      <c r="R451" s="50">
        <v>66.838459999999998</v>
      </c>
      <c r="S451" s="50">
        <v>0</v>
      </c>
      <c r="T451" s="50">
        <v>0</v>
      </c>
      <c r="U451" s="50">
        <v>1</v>
      </c>
      <c r="V451" s="50">
        <v>0</v>
      </c>
      <c r="W451" s="50">
        <v>0</v>
      </c>
      <c r="X451" s="50">
        <v>0</v>
      </c>
      <c r="Y451" s="50">
        <v>0</v>
      </c>
      <c r="Z451" s="50">
        <v>0</v>
      </c>
      <c r="AA451" s="50">
        <v>0</v>
      </c>
      <c r="AB451" s="50">
        <v>0</v>
      </c>
      <c r="AC451" s="50">
        <v>0</v>
      </c>
      <c r="AD451" s="50">
        <v>0</v>
      </c>
      <c r="AE451" s="50">
        <v>1</v>
      </c>
      <c r="AF451" s="50">
        <v>0</v>
      </c>
      <c r="AG451" s="50">
        <v>0</v>
      </c>
      <c r="AH451" s="50">
        <v>0</v>
      </c>
      <c r="AI451" s="50">
        <v>0</v>
      </c>
      <c r="AJ451" s="50">
        <v>0</v>
      </c>
      <c r="AK451" s="50">
        <v>0</v>
      </c>
      <c r="AL451" s="50">
        <v>0</v>
      </c>
      <c r="AM451" s="50">
        <v>0</v>
      </c>
      <c r="AN451" s="50">
        <v>0</v>
      </c>
      <c r="AO451" s="50">
        <v>0</v>
      </c>
      <c r="AP451" s="50">
        <v>0</v>
      </c>
      <c r="AQ451" s="50">
        <v>0</v>
      </c>
      <c r="AR451" s="50">
        <v>0</v>
      </c>
      <c r="AS451" s="50">
        <v>0</v>
      </c>
      <c r="AT451" s="50">
        <v>0</v>
      </c>
      <c r="AU451" s="50">
        <v>0</v>
      </c>
      <c r="AV451" s="81"/>
      <c r="AW451" s="81"/>
      <c r="AX451" s="81"/>
      <c r="AY451" s="81"/>
      <c r="AZ451" s="81"/>
      <c r="BA451" s="81"/>
      <c r="BB451" s="81"/>
      <c r="BC451" s="81"/>
      <c r="BD451" s="81"/>
      <c r="BE451" s="81"/>
      <c r="BF451" s="81"/>
      <c r="BG451" s="81"/>
      <c r="BH451" s="81"/>
      <c r="BI451" s="81"/>
      <c r="BJ451" s="81"/>
    </row>
    <row r="452" spans="1:62" ht="15" hidden="1">
      <c r="A452" s="81" t="s">
        <v>3444</v>
      </c>
      <c r="B452" s="50" t="s">
        <v>2111</v>
      </c>
      <c r="C452" s="82" t="s">
        <v>216</v>
      </c>
      <c r="D452" s="83" t="s">
        <v>144</v>
      </c>
      <c r="E452" s="84" t="s">
        <v>224</v>
      </c>
      <c r="F452" s="84">
        <v>21302</v>
      </c>
      <c r="G452" s="50">
        <v>173056</v>
      </c>
      <c r="H452" s="50" t="s">
        <v>1824</v>
      </c>
      <c r="I452" s="50">
        <v>416</v>
      </c>
      <c r="J452" s="50">
        <v>416</v>
      </c>
      <c r="K452" s="50">
        <v>1</v>
      </c>
      <c r="L452" s="50"/>
      <c r="M452" s="50"/>
      <c r="N452" s="50"/>
      <c r="O452" s="50">
        <v>0</v>
      </c>
      <c r="P452" s="50">
        <v>1</v>
      </c>
      <c r="Q452" s="50">
        <v>282.22649999999999</v>
      </c>
      <c r="R452" s="50">
        <v>56.063380000000002</v>
      </c>
      <c r="S452" s="50">
        <v>0</v>
      </c>
      <c r="T452" s="50">
        <v>0</v>
      </c>
      <c r="U452" s="50">
        <v>1</v>
      </c>
      <c r="V452" s="50">
        <v>0</v>
      </c>
      <c r="W452" s="50">
        <v>0</v>
      </c>
      <c r="X452" s="50">
        <v>0</v>
      </c>
      <c r="Y452" s="50">
        <v>0</v>
      </c>
      <c r="Z452" s="50">
        <v>0</v>
      </c>
      <c r="AA452" s="50">
        <v>0</v>
      </c>
      <c r="AB452" s="50">
        <v>0</v>
      </c>
      <c r="AC452" s="50">
        <v>0</v>
      </c>
      <c r="AD452" s="50">
        <v>0</v>
      </c>
      <c r="AE452" s="50">
        <v>1</v>
      </c>
      <c r="AF452" s="50">
        <v>0</v>
      </c>
      <c r="AG452" s="50">
        <v>0</v>
      </c>
      <c r="AH452" s="50">
        <v>0</v>
      </c>
      <c r="AI452" s="50">
        <v>0</v>
      </c>
      <c r="AJ452" s="50">
        <v>0</v>
      </c>
      <c r="AK452" s="50">
        <v>0</v>
      </c>
      <c r="AL452" s="50">
        <v>0</v>
      </c>
      <c r="AM452" s="50">
        <v>0</v>
      </c>
      <c r="AN452" s="50">
        <v>0</v>
      </c>
      <c r="AO452" s="50">
        <v>0</v>
      </c>
      <c r="AP452" s="50">
        <v>0</v>
      </c>
      <c r="AQ452" s="50">
        <v>0</v>
      </c>
      <c r="AR452" s="50">
        <v>0</v>
      </c>
      <c r="AS452" s="50">
        <v>0</v>
      </c>
      <c r="AT452" s="50">
        <v>0</v>
      </c>
      <c r="AU452" s="50">
        <v>0</v>
      </c>
      <c r="AV452" s="81"/>
      <c r="AW452" s="81"/>
      <c r="AX452" s="81"/>
      <c r="AY452" s="81"/>
      <c r="AZ452" s="81"/>
      <c r="BA452" s="81"/>
      <c r="BB452" s="81"/>
      <c r="BC452" s="81"/>
      <c r="BD452" s="81"/>
      <c r="BE452" s="81"/>
      <c r="BF452" s="81"/>
      <c r="BG452" s="81"/>
      <c r="BH452" s="81"/>
      <c r="BI452" s="81"/>
      <c r="BJ452" s="81"/>
    </row>
    <row r="453" spans="1:62" ht="15" hidden="1">
      <c r="A453" s="81" t="s">
        <v>3445</v>
      </c>
      <c r="B453" s="50" t="s">
        <v>2112</v>
      </c>
      <c r="C453" s="82" t="s">
        <v>217</v>
      </c>
      <c r="D453" s="83" t="s">
        <v>144</v>
      </c>
      <c r="E453" s="84" t="s">
        <v>224</v>
      </c>
      <c r="F453" s="84">
        <v>29877</v>
      </c>
      <c r="G453" s="50">
        <v>173056</v>
      </c>
      <c r="H453" s="50" t="s">
        <v>1824</v>
      </c>
      <c r="I453" s="50">
        <v>416</v>
      </c>
      <c r="J453" s="50">
        <v>416</v>
      </c>
      <c r="K453" s="50">
        <v>1</v>
      </c>
      <c r="L453" s="50"/>
      <c r="M453" s="50"/>
      <c r="N453" s="50"/>
      <c r="O453" s="50">
        <v>0</v>
      </c>
      <c r="P453" s="50">
        <v>1</v>
      </c>
      <c r="Q453" s="50">
        <v>1841.423</v>
      </c>
      <c r="R453" s="50">
        <v>83.844170000000005</v>
      </c>
      <c r="S453" s="50">
        <v>0</v>
      </c>
      <c r="T453" s="50">
        <v>0</v>
      </c>
      <c r="U453" s="50">
        <v>1</v>
      </c>
      <c r="V453" s="50">
        <v>0</v>
      </c>
      <c r="W453" s="50">
        <v>0</v>
      </c>
      <c r="X453" s="50">
        <v>0</v>
      </c>
      <c r="Y453" s="50">
        <v>0</v>
      </c>
      <c r="Z453" s="50">
        <v>0</v>
      </c>
      <c r="AA453" s="50">
        <v>0</v>
      </c>
      <c r="AB453" s="50">
        <v>0</v>
      </c>
      <c r="AC453" s="50">
        <v>0</v>
      </c>
      <c r="AD453" s="50">
        <v>0</v>
      </c>
      <c r="AE453" s="50">
        <v>1</v>
      </c>
      <c r="AF453" s="50">
        <v>0</v>
      </c>
      <c r="AG453" s="50">
        <v>0</v>
      </c>
      <c r="AH453" s="50">
        <v>0</v>
      </c>
      <c r="AI453" s="50">
        <v>0</v>
      </c>
      <c r="AJ453" s="50">
        <v>0</v>
      </c>
      <c r="AK453" s="50">
        <v>0</v>
      </c>
      <c r="AL453" s="50">
        <v>0</v>
      </c>
      <c r="AM453" s="50">
        <v>0</v>
      </c>
      <c r="AN453" s="50">
        <v>0</v>
      </c>
      <c r="AO453" s="50">
        <v>0</v>
      </c>
      <c r="AP453" s="50">
        <v>0</v>
      </c>
      <c r="AQ453" s="50">
        <v>0</v>
      </c>
      <c r="AR453" s="50">
        <v>0</v>
      </c>
      <c r="AS453" s="50">
        <v>0</v>
      </c>
      <c r="AT453" s="50">
        <v>0</v>
      </c>
      <c r="AU453" s="50">
        <v>0</v>
      </c>
      <c r="AV453" s="81"/>
      <c r="AW453" s="81"/>
      <c r="AX453" s="81"/>
      <c r="AY453" s="81"/>
      <c r="AZ453" s="81"/>
      <c r="BA453" s="81"/>
      <c r="BB453" s="81"/>
      <c r="BC453" s="81"/>
      <c r="BD453" s="81"/>
      <c r="BE453" s="81"/>
      <c r="BF453" s="81"/>
      <c r="BG453" s="81"/>
      <c r="BH453" s="81"/>
      <c r="BI453" s="81"/>
      <c r="BJ453" s="81"/>
    </row>
    <row r="454" spans="1:62" ht="15" hidden="1">
      <c r="A454" s="81" t="s">
        <v>3446</v>
      </c>
      <c r="B454" s="50" t="s">
        <v>2113</v>
      </c>
      <c r="C454" s="82" t="s">
        <v>218</v>
      </c>
      <c r="D454" s="83" t="s">
        <v>144</v>
      </c>
      <c r="E454" s="84" t="s">
        <v>224</v>
      </c>
      <c r="F454" s="84">
        <v>29526</v>
      </c>
      <c r="G454" s="50">
        <v>173056</v>
      </c>
      <c r="H454" s="50" t="s">
        <v>1824</v>
      </c>
      <c r="I454" s="50">
        <v>416</v>
      </c>
      <c r="J454" s="50">
        <v>416</v>
      </c>
      <c r="K454" s="50">
        <v>1</v>
      </c>
      <c r="L454" s="50"/>
      <c r="M454" s="50"/>
      <c r="N454" s="50"/>
      <c r="O454" s="50">
        <v>0</v>
      </c>
      <c r="P454" s="50">
        <v>1</v>
      </c>
      <c r="Q454" s="50">
        <v>867.00059999999996</v>
      </c>
      <c r="R454" s="50">
        <v>94.978129999999993</v>
      </c>
      <c r="S454" s="50">
        <v>0</v>
      </c>
      <c r="T454" s="50">
        <v>0</v>
      </c>
      <c r="U454" s="50">
        <v>1</v>
      </c>
      <c r="V454" s="50">
        <v>0</v>
      </c>
      <c r="W454" s="50">
        <v>0</v>
      </c>
      <c r="X454" s="50">
        <v>0</v>
      </c>
      <c r="Y454" s="50">
        <v>0</v>
      </c>
      <c r="Z454" s="50">
        <v>0</v>
      </c>
      <c r="AA454" s="50">
        <v>0</v>
      </c>
      <c r="AB454" s="50">
        <v>0</v>
      </c>
      <c r="AC454" s="50">
        <v>0</v>
      </c>
      <c r="AD454" s="50">
        <v>0</v>
      </c>
      <c r="AE454" s="50">
        <v>1</v>
      </c>
      <c r="AF454" s="50">
        <v>0</v>
      </c>
      <c r="AG454" s="50">
        <v>0</v>
      </c>
      <c r="AH454" s="50">
        <v>0</v>
      </c>
      <c r="AI454" s="50">
        <v>0</v>
      </c>
      <c r="AJ454" s="50">
        <v>0</v>
      </c>
      <c r="AK454" s="50">
        <v>0</v>
      </c>
      <c r="AL454" s="50">
        <v>0</v>
      </c>
      <c r="AM454" s="50">
        <v>0</v>
      </c>
      <c r="AN454" s="50">
        <v>0</v>
      </c>
      <c r="AO454" s="50">
        <v>0</v>
      </c>
      <c r="AP454" s="50">
        <v>0</v>
      </c>
      <c r="AQ454" s="50">
        <v>0</v>
      </c>
      <c r="AR454" s="50">
        <v>0</v>
      </c>
      <c r="AS454" s="50">
        <v>0</v>
      </c>
      <c r="AT454" s="50">
        <v>0</v>
      </c>
      <c r="AU454" s="50">
        <v>0</v>
      </c>
      <c r="AV454" s="81"/>
      <c r="AW454" s="81"/>
      <c r="AX454" s="81"/>
      <c r="AY454" s="81"/>
      <c r="AZ454" s="81"/>
      <c r="BA454" s="81"/>
      <c r="BB454" s="81"/>
      <c r="BC454" s="81"/>
      <c r="BD454" s="81"/>
      <c r="BE454" s="81"/>
      <c r="BF454" s="81"/>
      <c r="BG454" s="81"/>
      <c r="BH454" s="81"/>
      <c r="BI454" s="81"/>
      <c r="BJ454" s="81"/>
    </row>
    <row r="455" spans="1:62" ht="15" hidden="1">
      <c r="A455" s="81" t="s">
        <v>3447</v>
      </c>
      <c r="B455" s="50" t="s">
        <v>2114</v>
      </c>
      <c r="C455" s="82" t="s">
        <v>219</v>
      </c>
      <c r="D455" s="83" t="s">
        <v>144</v>
      </c>
      <c r="E455" s="84" t="s">
        <v>224</v>
      </c>
      <c r="F455" s="84">
        <v>17370</v>
      </c>
      <c r="G455" s="50">
        <v>173056</v>
      </c>
      <c r="H455" s="50" t="s">
        <v>1824</v>
      </c>
      <c r="I455" s="50">
        <v>416</v>
      </c>
      <c r="J455" s="50">
        <v>416</v>
      </c>
      <c r="K455" s="50">
        <v>1</v>
      </c>
      <c r="L455" s="50"/>
      <c r="M455" s="50"/>
      <c r="N455" s="50"/>
      <c r="O455" s="50">
        <v>0</v>
      </c>
      <c r="P455" s="50">
        <v>1</v>
      </c>
      <c r="Q455" s="50">
        <v>137.70769999999999</v>
      </c>
      <c r="R455" s="50">
        <v>54.320410000000003</v>
      </c>
      <c r="S455" s="50">
        <v>0</v>
      </c>
      <c r="T455" s="50">
        <v>0</v>
      </c>
      <c r="U455" s="50">
        <v>1</v>
      </c>
      <c r="V455" s="50">
        <v>0</v>
      </c>
      <c r="W455" s="50">
        <v>0</v>
      </c>
      <c r="X455" s="50">
        <v>0</v>
      </c>
      <c r="Y455" s="50">
        <v>0</v>
      </c>
      <c r="Z455" s="50">
        <v>0</v>
      </c>
      <c r="AA455" s="50">
        <v>0</v>
      </c>
      <c r="AB455" s="50">
        <v>0</v>
      </c>
      <c r="AC455" s="50">
        <v>0</v>
      </c>
      <c r="AD455" s="50">
        <v>0</v>
      </c>
      <c r="AE455" s="50">
        <v>1</v>
      </c>
      <c r="AF455" s="50">
        <v>0</v>
      </c>
      <c r="AG455" s="50">
        <v>0</v>
      </c>
      <c r="AH455" s="50">
        <v>0</v>
      </c>
      <c r="AI455" s="50">
        <v>0</v>
      </c>
      <c r="AJ455" s="50">
        <v>0</v>
      </c>
      <c r="AK455" s="50">
        <v>0</v>
      </c>
      <c r="AL455" s="50">
        <v>0</v>
      </c>
      <c r="AM455" s="50">
        <v>0</v>
      </c>
      <c r="AN455" s="50">
        <v>0</v>
      </c>
      <c r="AO455" s="50">
        <v>0</v>
      </c>
      <c r="AP455" s="50">
        <v>0</v>
      </c>
      <c r="AQ455" s="50">
        <v>0</v>
      </c>
      <c r="AR455" s="50">
        <v>0</v>
      </c>
      <c r="AS455" s="50">
        <v>0</v>
      </c>
      <c r="AT455" s="50">
        <v>0</v>
      </c>
      <c r="AU455" s="50">
        <v>0</v>
      </c>
      <c r="AV455" s="81"/>
      <c r="AW455" s="81"/>
      <c r="AX455" s="81"/>
      <c r="AY455" s="81"/>
      <c r="AZ455" s="81"/>
      <c r="BA455" s="81"/>
      <c r="BB455" s="81"/>
      <c r="BC455" s="81"/>
      <c r="BD455" s="81"/>
      <c r="BE455" s="81"/>
      <c r="BF455" s="81"/>
      <c r="BG455" s="81"/>
      <c r="BH455" s="81"/>
      <c r="BI455" s="81"/>
      <c r="BJ455" s="81"/>
    </row>
    <row r="456" spans="1:62" ht="15" hidden="1">
      <c r="A456" s="81" t="s">
        <v>3448</v>
      </c>
      <c r="B456" s="50" t="s">
        <v>2115</v>
      </c>
      <c r="C456" s="82" t="s">
        <v>220</v>
      </c>
      <c r="D456" s="83" t="s">
        <v>144</v>
      </c>
      <c r="E456" s="84" t="s">
        <v>224</v>
      </c>
      <c r="F456" s="84">
        <v>38052</v>
      </c>
      <c r="G456" s="50">
        <v>173056</v>
      </c>
      <c r="H456" s="50" t="s">
        <v>1824</v>
      </c>
      <c r="I456" s="50">
        <v>416</v>
      </c>
      <c r="J456" s="50">
        <v>416</v>
      </c>
      <c r="K456" s="50">
        <v>1</v>
      </c>
      <c r="L456" s="50"/>
      <c r="M456" s="50"/>
      <c r="N456" s="50"/>
      <c r="O456" s="50">
        <v>0</v>
      </c>
      <c r="P456" s="50">
        <v>1</v>
      </c>
      <c r="Q456" s="50">
        <v>1616.749</v>
      </c>
      <c r="R456" s="50">
        <v>60.377690000000001</v>
      </c>
      <c r="S456" s="50">
        <v>0</v>
      </c>
      <c r="T456" s="50">
        <v>0</v>
      </c>
      <c r="U456" s="50">
        <v>1</v>
      </c>
      <c r="V456" s="50">
        <v>0</v>
      </c>
      <c r="W456" s="50">
        <v>0</v>
      </c>
      <c r="X456" s="50">
        <v>0</v>
      </c>
      <c r="Y456" s="50">
        <v>0</v>
      </c>
      <c r="Z456" s="50">
        <v>0</v>
      </c>
      <c r="AA456" s="50">
        <v>0</v>
      </c>
      <c r="AB456" s="50">
        <v>0</v>
      </c>
      <c r="AC456" s="50">
        <v>0</v>
      </c>
      <c r="AD456" s="50">
        <v>0</v>
      </c>
      <c r="AE456" s="50">
        <v>1</v>
      </c>
      <c r="AF456" s="50">
        <v>0</v>
      </c>
      <c r="AG456" s="50">
        <v>0</v>
      </c>
      <c r="AH456" s="50">
        <v>0</v>
      </c>
      <c r="AI456" s="50">
        <v>0</v>
      </c>
      <c r="AJ456" s="50">
        <v>0</v>
      </c>
      <c r="AK456" s="50">
        <v>0</v>
      </c>
      <c r="AL456" s="50">
        <v>0</v>
      </c>
      <c r="AM456" s="50">
        <v>0</v>
      </c>
      <c r="AN456" s="50">
        <v>0</v>
      </c>
      <c r="AO456" s="50">
        <v>0</v>
      </c>
      <c r="AP456" s="50">
        <v>0</v>
      </c>
      <c r="AQ456" s="50">
        <v>0</v>
      </c>
      <c r="AR456" s="50">
        <v>0</v>
      </c>
      <c r="AS456" s="50">
        <v>0</v>
      </c>
      <c r="AT456" s="50">
        <v>0</v>
      </c>
      <c r="AU456" s="50">
        <v>0</v>
      </c>
      <c r="AV456" s="81"/>
      <c r="AW456" s="81"/>
      <c r="AX456" s="81"/>
      <c r="AY456" s="81"/>
      <c r="AZ456" s="81"/>
      <c r="BA456" s="81"/>
      <c r="BB456" s="81"/>
      <c r="BC456" s="81"/>
      <c r="BD456" s="81"/>
      <c r="BE456" s="81"/>
      <c r="BF456" s="81"/>
      <c r="BG456" s="81"/>
      <c r="BH456" s="81"/>
      <c r="BI456" s="81"/>
      <c r="BJ456" s="81"/>
    </row>
    <row r="457" spans="1:62" ht="15" hidden="1">
      <c r="A457" s="81" t="s">
        <v>3449</v>
      </c>
      <c r="B457" s="50" t="s">
        <v>2116</v>
      </c>
      <c r="C457" s="82" t="s">
        <v>221</v>
      </c>
      <c r="D457" s="83" t="s">
        <v>144</v>
      </c>
      <c r="E457" s="84" t="s">
        <v>224</v>
      </c>
      <c r="F457" s="84">
        <v>44437</v>
      </c>
      <c r="G457" s="50">
        <v>173056</v>
      </c>
      <c r="H457" s="50" t="s">
        <v>1824</v>
      </c>
      <c r="I457" s="50">
        <v>416</v>
      </c>
      <c r="J457" s="50">
        <v>416</v>
      </c>
      <c r="K457" s="50">
        <v>1</v>
      </c>
      <c r="L457" s="50"/>
      <c r="M457" s="50"/>
      <c r="N457" s="50"/>
      <c r="O457" s="50">
        <v>0</v>
      </c>
      <c r="P457" s="50">
        <v>1</v>
      </c>
      <c r="Q457" s="50">
        <v>2271.2979999999998</v>
      </c>
      <c r="R457" s="50">
        <v>59.99015</v>
      </c>
      <c r="S457" s="50">
        <v>0</v>
      </c>
      <c r="T457" s="50">
        <v>0</v>
      </c>
      <c r="U457" s="50">
        <v>1</v>
      </c>
      <c r="V457" s="50">
        <v>0</v>
      </c>
      <c r="W457" s="50">
        <v>0</v>
      </c>
      <c r="X457" s="50">
        <v>0</v>
      </c>
      <c r="Y457" s="50">
        <v>0</v>
      </c>
      <c r="Z457" s="50">
        <v>0</v>
      </c>
      <c r="AA457" s="50">
        <v>0</v>
      </c>
      <c r="AB457" s="50">
        <v>0</v>
      </c>
      <c r="AC457" s="50">
        <v>0</v>
      </c>
      <c r="AD457" s="50">
        <v>0</v>
      </c>
      <c r="AE457" s="50">
        <v>1</v>
      </c>
      <c r="AF457" s="50">
        <v>0</v>
      </c>
      <c r="AG457" s="50">
        <v>0</v>
      </c>
      <c r="AH457" s="50">
        <v>0</v>
      </c>
      <c r="AI457" s="50">
        <v>0</v>
      </c>
      <c r="AJ457" s="50">
        <v>0</v>
      </c>
      <c r="AK457" s="50">
        <v>0</v>
      </c>
      <c r="AL457" s="50">
        <v>0</v>
      </c>
      <c r="AM457" s="50">
        <v>0</v>
      </c>
      <c r="AN457" s="50">
        <v>0</v>
      </c>
      <c r="AO457" s="50">
        <v>0</v>
      </c>
      <c r="AP457" s="50">
        <v>0</v>
      </c>
      <c r="AQ457" s="50">
        <v>0</v>
      </c>
      <c r="AR457" s="50">
        <v>0</v>
      </c>
      <c r="AS457" s="50">
        <v>0</v>
      </c>
      <c r="AT457" s="50">
        <v>0</v>
      </c>
      <c r="AU457" s="50">
        <v>0</v>
      </c>
      <c r="AV457" s="81"/>
      <c r="AW457" s="81"/>
      <c r="AX457" s="81"/>
      <c r="AY457" s="81"/>
      <c r="AZ457" s="81"/>
      <c r="BA457" s="81"/>
      <c r="BB457" s="81"/>
      <c r="BC457" s="81"/>
      <c r="BD457" s="81"/>
      <c r="BE457" s="81"/>
      <c r="BF457" s="81"/>
      <c r="BG457" s="81"/>
      <c r="BH457" s="81"/>
      <c r="BI457" s="81"/>
      <c r="BJ457" s="81"/>
    </row>
    <row r="458" spans="1:62" ht="15" hidden="1">
      <c r="A458" s="81" t="s">
        <v>3450</v>
      </c>
      <c r="B458" s="50" t="s">
        <v>2117</v>
      </c>
      <c r="C458" s="82" t="s">
        <v>222</v>
      </c>
      <c r="D458" s="83" t="s">
        <v>144</v>
      </c>
      <c r="E458" s="84" t="s">
        <v>224</v>
      </c>
      <c r="F458" s="84">
        <v>53302</v>
      </c>
      <c r="G458" s="50">
        <v>173056</v>
      </c>
      <c r="H458" s="50" t="s">
        <v>1824</v>
      </c>
      <c r="I458" s="50">
        <v>416</v>
      </c>
      <c r="J458" s="50">
        <v>416</v>
      </c>
      <c r="K458" s="50">
        <v>1</v>
      </c>
      <c r="L458" s="50"/>
      <c r="M458" s="50"/>
      <c r="N458" s="50"/>
      <c r="O458" s="50">
        <v>0</v>
      </c>
      <c r="P458" s="50">
        <v>1</v>
      </c>
      <c r="Q458" s="50">
        <v>5088.625</v>
      </c>
      <c r="R458" s="50">
        <v>65.363410000000002</v>
      </c>
      <c r="S458" s="50">
        <v>0</v>
      </c>
      <c r="T458" s="50">
        <v>0</v>
      </c>
      <c r="U458" s="50">
        <v>1</v>
      </c>
      <c r="V458" s="50">
        <v>0</v>
      </c>
      <c r="W458" s="50">
        <v>0</v>
      </c>
      <c r="X458" s="50">
        <v>0</v>
      </c>
      <c r="Y458" s="50">
        <v>0</v>
      </c>
      <c r="Z458" s="50">
        <v>0</v>
      </c>
      <c r="AA458" s="50">
        <v>0</v>
      </c>
      <c r="AB458" s="50">
        <v>0</v>
      </c>
      <c r="AC458" s="50">
        <v>0</v>
      </c>
      <c r="AD458" s="50">
        <v>0</v>
      </c>
      <c r="AE458" s="50">
        <v>1</v>
      </c>
      <c r="AF458" s="50">
        <v>0</v>
      </c>
      <c r="AG458" s="50">
        <v>0</v>
      </c>
      <c r="AH458" s="50">
        <v>0</v>
      </c>
      <c r="AI458" s="50">
        <v>0</v>
      </c>
      <c r="AJ458" s="50">
        <v>0</v>
      </c>
      <c r="AK458" s="50">
        <v>0</v>
      </c>
      <c r="AL458" s="50">
        <v>0</v>
      </c>
      <c r="AM458" s="50">
        <v>0</v>
      </c>
      <c r="AN458" s="50">
        <v>0</v>
      </c>
      <c r="AO458" s="50">
        <v>0</v>
      </c>
      <c r="AP458" s="50">
        <v>0</v>
      </c>
      <c r="AQ458" s="50">
        <v>0</v>
      </c>
      <c r="AR458" s="50">
        <v>0</v>
      </c>
      <c r="AS458" s="50">
        <v>0</v>
      </c>
      <c r="AT458" s="50">
        <v>0</v>
      </c>
      <c r="AU458" s="50">
        <v>0</v>
      </c>
      <c r="AV458" s="81"/>
      <c r="AW458" s="81"/>
      <c r="AX458" s="81"/>
      <c r="AY458" s="81"/>
      <c r="AZ458" s="81"/>
      <c r="BA458" s="81"/>
      <c r="BB458" s="81"/>
      <c r="BC458" s="81"/>
      <c r="BD458" s="81"/>
      <c r="BE458" s="81"/>
      <c r="BF458" s="81"/>
      <c r="BG458" s="81"/>
      <c r="BH458" s="81"/>
      <c r="BI458" s="81"/>
      <c r="BJ458" s="81"/>
    </row>
    <row r="459" spans="1:62" ht="15" hidden="1">
      <c r="A459" s="81" t="s">
        <v>3451</v>
      </c>
      <c r="B459" s="50" t="s">
        <v>2118</v>
      </c>
      <c r="C459" s="82" t="s">
        <v>223</v>
      </c>
      <c r="D459" s="83" t="s">
        <v>144</v>
      </c>
      <c r="E459" s="84" t="s">
        <v>224</v>
      </c>
      <c r="F459" s="84">
        <v>25287</v>
      </c>
      <c r="G459" s="50">
        <v>173056</v>
      </c>
      <c r="H459" s="50" t="s">
        <v>1824</v>
      </c>
      <c r="I459" s="50">
        <v>416</v>
      </c>
      <c r="J459" s="50">
        <v>416</v>
      </c>
      <c r="K459" s="50">
        <v>1</v>
      </c>
      <c r="L459" s="50"/>
      <c r="M459" s="50"/>
      <c r="N459" s="50"/>
      <c r="O459" s="50">
        <v>0</v>
      </c>
      <c r="P459" s="50">
        <v>1</v>
      </c>
      <c r="Q459" s="50">
        <v>685.27260000000001</v>
      </c>
      <c r="R459" s="50">
        <v>78.802850000000007</v>
      </c>
      <c r="S459" s="50">
        <v>0</v>
      </c>
      <c r="T459" s="50">
        <v>0</v>
      </c>
      <c r="U459" s="50">
        <v>1</v>
      </c>
      <c r="V459" s="50">
        <v>0</v>
      </c>
      <c r="W459" s="50">
        <v>0</v>
      </c>
      <c r="X459" s="50">
        <v>0</v>
      </c>
      <c r="Y459" s="50">
        <v>0</v>
      </c>
      <c r="Z459" s="50">
        <v>0</v>
      </c>
      <c r="AA459" s="50">
        <v>0</v>
      </c>
      <c r="AB459" s="50">
        <v>0</v>
      </c>
      <c r="AC459" s="50">
        <v>0</v>
      </c>
      <c r="AD459" s="50">
        <v>0</v>
      </c>
      <c r="AE459" s="50">
        <v>1</v>
      </c>
      <c r="AF459" s="50">
        <v>0</v>
      </c>
      <c r="AG459" s="50">
        <v>0</v>
      </c>
      <c r="AH459" s="50">
        <v>0</v>
      </c>
      <c r="AI459" s="50">
        <v>0</v>
      </c>
      <c r="AJ459" s="50">
        <v>0</v>
      </c>
      <c r="AK459" s="50">
        <v>0</v>
      </c>
      <c r="AL459" s="50">
        <v>0</v>
      </c>
      <c r="AM459" s="50">
        <v>0</v>
      </c>
      <c r="AN459" s="50">
        <v>0</v>
      </c>
      <c r="AO459" s="50">
        <v>0</v>
      </c>
      <c r="AP459" s="50">
        <v>0</v>
      </c>
      <c r="AQ459" s="50">
        <v>0</v>
      </c>
      <c r="AR459" s="50">
        <v>0</v>
      </c>
      <c r="AS459" s="50">
        <v>0</v>
      </c>
      <c r="AT459" s="50">
        <v>0</v>
      </c>
      <c r="AU459" s="50">
        <v>0</v>
      </c>
      <c r="AV459" s="81"/>
      <c r="AW459" s="81"/>
      <c r="AX459" s="81"/>
      <c r="AY459" s="81"/>
      <c r="AZ459" s="81"/>
      <c r="BA459" s="81"/>
      <c r="BB459" s="81"/>
      <c r="BC459" s="81"/>
      <c r="BD459" s="81"/>
      <c r="BE459" s="81"/>
      <c r="BF459" s="81"/>
      <c r="BG459" s="81"/>
      <c r="BH459" s="81"/>
      <c r="BI459" s="81"/>
      <c r="BJ459" s="81"/>
    </row>
    <row r="460" spans="1:62" ht="15" hidden="1">
      <c r="A460" s="81" t="s">
        <v>3452</v>
      </c>
      <c r="B460" s="50" t="s">
        <v>2119</v>
      </c>
      <c r="C460" s="82" t="s">
        <v>225</v>
      </c>
      <c r="D460" s="83" t="s">
        <v>144</v>
      </c>
      <c r="E460" s="84" t="s">
        <v>224</v>
      </c>
      <c r="F460" s="84">
        <v>48508</v>
      </c>
      <c r="G460" s="50">
        <v>173056</v>
      </c>
      <c r="H460" s="50" t="s">
        <v>1824</v>
      </c>
      <c r="I460" s="50">
        <v>416</v>
      </c>
      <c r="J460" s="50">
        <v>416</v>
      </c>
      <c r="K460" s="50">
        <v>1</v>
      </c>
      <c r="L460" s="50"/>
      <c r="M460" s="50"/>
      <c r="N460" s="50"/>
      <c r="O460" s="50">
        <v>0</v>
      </c>
      <c r="P460" s="50">
        <v>1</v>
      </c>
      <c r="Q460" s="50">
        <v>4327.8429999999998</v>
      </c>
      <c r="R460" s="50">
        <v>74.423450000000003</v>
      </c>
      <c r="S460" s="50">
        <v>0</v>
      </c>
      <c r="T460" s="50">
        <v>0</v>
      </c>
      <c r="U460" s="50">
        <v>1</v>
      </c>
      <c r="V460" s="50">
        <v>0</v>
      </c>
      <c r="W460" s="50">
        <v>0</v>
      </c>
      <c r="X460" s="50">
        <v>0</v>
      </c>
      <c r="Y460" s="50">
        <v>0</v>
      </c>
      <c r="Z460" s="50">
        <v>0</v>
      </c>
      <c r="AA460" s="50">
        <v>0</v>
      </c>
      <c r="AB460" s="50">
        <v>0</v>
      </c>
      <c r="AC460" s="50">
        <v>0</v>
      </c>
      <c r="AD460" s="50">
        <v>0</v>
      </c>
      <c r="AE460" s="50">
        <v>1</v>
      </c>
      <c r="AF460" s="50">
        <v>0</v>
      </c>
      <c r="AG460" s="50">
        <v>0</v>
      </c>
      <c r="AH460" s="50">
        <v>0</v>
      </c>
      <c r="AI460" s="50">
        <v>0</v>
      </c>
      <c r="AJ460" s="50">
        <v>0</v>
      </c>
      <c r="AK460" s="50">
        <v>0</v>
      </c>
      <c r="AL460" s="50">
        <v>0</v>
      </c>
      <c r="AM460" s="50">
        <v>0</v>
      </c>
      <c r="AN460" s="50">
        <v>0</v>
      </c>
      <c r="AO460" s="50">
        <v>0</v>
      </c>
      <c r="AP460" s="50">
        <v>0</v>
      </c>
      <c r="AQ460" s="50">
        <v>0</v>
      </c>
      <c r="AR460" s="50">
        <v>0</v>
      </c>
      <c r="AS460" s="50">
        <v>0</v>
      </c>
      <c r="AT460" s="50">
        <v>0</v>
      </c>
      <c r="AU460" s="50">
        <v>0</v>
      </c>
      <c r="AV460" s="81"/>
      <c r="AW460" s="81"/>
      <c r="AX460" s="81"/>
      <c r="AY460" s="81"/>
      <c r="AZ460" s="81"/>
      <c r="BA460" s="81"/>
      <c r="BB460" s="81"/>
      <c r="BC460" s="81"/>
      <c r="BD460" s="81"/>
      <c r="BE460" s="81"/>
      <c r="BF460" s="81"/>
      <c r="BG460" s="81"/>
      <c r="BH460" s="81"/>
      <c r="BI460" s="81"/>
      <c r="BJ460" s="81"/>
    </row>
    <row r="461" spans="1:62" ht="15" hidden="1">
      <c r="A461" s="81" t="s">
        <v>3453</v>
      </c>
      <c r="B461" s="50" t="s">
        <v>2120</v>
      </c>
      <c r="C461" s="82" t="s">
        <v>226</v>
      </c>
      <c r="D461" s="83" t="s">
        <v>144</v>
      </c>
      <c r="E461" s="84" t="s">
        <v>224</v>
      </c>
      <c r="F461" s="84">
        <v>38515</v>
      </c>
      <c r="G461" s="50">
        <v>173056</v>
      </c>
      <c r="H461" s="50" t="s">
        <v>1824</v>
      </c>
      <c r="I461" s="50">
        <v>416</v>
      </c>
      <c r="J461" s="50">
        <v>416</v>
      </c>
      <c r="K461" s="50">
        <v>1</v>
      </c>
      <c r="L461" s="50"/>
      <c r="M461" s="50"/>
      <c r="N461" s="50"/>
      <c r="O461" s="50">
        <v>0</v>
      </c>
      <c r="P461" s="50">
        <v>1</v>
      </c>
      <c r="Q461" s="50">
        <v>1367.692</v>
      </c>
      <c r="R461" s="50">
        <v>66.480140000000006</v>
      </c>
      <c r="S461" s="50">
        <v>0</v>
      </c>
      <c r="T461" s="50">
        <v>0</v>
      </c>
      <c r="U461" s="50">
        <v>1</v>
      </c>
      <c r="V461" s="50">
        <v>0</v>
      </c>
      <c r="W461" s="50">
        <v>0</v>
      </c>
      <c r="X461" s="50">
        <v>0</v>
      </c>
      <c r="Y461" s="50">
        <v>0</v>
      </c>
      <c r="Z461" s="50">
        <v>0</v>
      </c>
      <c r="AA461" s="50">
        <v>0</v>
      </c>
      <c r="AB461" s="50">
        <v>0</v>
      </c>
      <c r="AC461" s="50">
        <v>0</v>
      </c>
      <c r="AD461" s="50">
        <v>0</v>
      </c>
      <c r="AE461" s="50">
        <v>1</v>
      </c>
      <c r="AF461" s="50">
        <v>0</v>
      </c>
      <c r="AG461" s="50">
        <v>0</v>
      </c>
      <c r="AH461" s="50">
        <v>0</v>
      </c>
      <c r="AI461" s="50">
        <v>0</v>
      </c>
      <c r="AJ461" s="50">
        <v>0</v>
      </c>
      <c r="AK461" s="50">
        <v>0</v>
      </c>
      <c r="AL461" s="50">
        <v>0</v>
      </c>
      <c r="AM461" s="50">
        <v>0</v>
      </c>
      <c r="AN461" s="50">
        <v>0</v>
      </c>
      <c r="AO461" s="50">
        <v>0</v>
      </c>
      <c r="AP461" s="50">
        <v>0</v>
      </c>
      <c r="AQ461" s="50">
        <v>0</v>
      </c>
      <c r="AR461" s="50">
        <v>0</v>
      </c>
      <c r="AS461" s="50">
        <v>0</v>
      </c>
      <c r="AT461" s="50">
        <v>0</v>
      </c>
      <c r="AU461" s="50">
        <v>0</v>
      </c>
      <c r="AV461" s="81"/>
      <c r="AW461" s="81"/>
      <c r="AX461" s="81"/>
      <c r="AY461" s="81"/>
      <c r="AZ461" s="81"/>
      <c r="BA461" s="81"/>
      <c r="BB461" s="81"/>
      <c r="BC461" s="81"/>
      <c r="BD461" s="81"/>
      <c r="BE461" s="81"/>
      <c r="BF461" s="81"/>
      <c r="BG461" s="81"/>
      <c r="BH461" s="81"/>
      <c r="BI461" s="81"/>
      <c r="BJ461" s="81"/>
    </row>
    <row r="462" spans="1:62" ht="15" hidden="1">
      <c r="A462" s="81" t="s">
        <v>3454</v>
      </c>
      <c r="B462" s="50" t="s">
        <v>2121</v>
      </c>
      <c r="C462" s="82" t="s">
        <v>227</v>
      </c>
      <c r="D462" s="83" t="s">
        <v>144</v>
      </c>
      <c r="E462" s="84" t="s">
        <v>224</v>
      </c>
      <c r="F462" s="84">
        <v>31769</v>
      </c>
      <c r="G462" s="50">
        <v>173056</v>
      </c>
      <c r="H462" s="50" t="s">
        <v>1824</v>
      </c>
      <c r="I462" s="50">
        <v>416</v>
      </c>
      <c r="J462" s="50">
        <v>416</v>
      </c>
      <c r="K462" s="50">
        <v>1</v>
      </c>
      <c r="L462" s="50"/>
      <c r="M462" s="50"/>
      <c r="N462" s="50"/>
      <c r="O462" s="50">
        <v>0</v>
      </c>
      <c r="P462" s="50">
        <v>1</v>
      </c>
      <c r="Q462" s="50">
        <v>1124.6389999999999</v>
      </c>
      <c r="R462" s="50">
        <v>62.890689999999999</v>
      </c>
      <c r="S462" s="50">
        <v>0</v>
      </c>
      <c r="T462" s="50">
        <v>0</v>
      </c>
      <c r="U462" s="50">
        <v>1</v>
      </c>
      <c r="V462" s="50">
        <v>0</v>
      </c>
      <c r="W462" s="50">
        <v>0</v>
      </c>
      <c r="X462" s="50">
        <v>0</v>
      </c>
      <c r="Y462" s="50">
        <v>0</v>
      </c>
      <c r="Z462" s="50">
        <v>0</v>
      </c>
      <c r="AA462" s="50">
        <v>0</v>
      </c>
      <c r="AB462" s="50">
        <v>0</v>
      </c>
      <c r="AC462" s="50">
        <v>0</v>
      </c>
      <c r="AD462" s="50">
        <v>0</v>
      </c>
      <c r="AE462" s="50">
        <v>1</v>
      </c>
      <c r="AF462" s="50">
        <v>0</v>
      </c>
      <c r="AG462" s="50">
        <v>0</v>
      </c>
      <c r="AH462" s="50">
        <v>0</v>
      </c>
      <c r="AI462" s="50">
        <v>0</v>
      </c>
      <c r="AJ462" s="50">
        <v>0</v>
      </c>
      <c r="AK462" s="50">
        <v>0</v>
      </c>
      <c r="AL462" s="50">
        <v>0</v>
      </c>
      <c r="AM462" s="50">
        <v>0</v>
      </c>
      <c r="AN462" s="50">
        <v>0</v>
      </c>
      <c r="AO462" s="50">
        <v>0</v>
      </c>
      <c r="AP462" s="50">
        <v>0</v>
      </c>
      <c r="AQ462" s="50">
        <v>0</v>
      </c>
      <c r="AR462" s="50">
        <v>0</v>
      </c>
      <c r="AS462" s="50">
        <v>0</v>
      </c>
      <c r="AT462" s="50">
        <v>0</v>
      </c>
      <c r="AU462" s="50">
        <v>0</v>
      </c>
      <c r="AV462" s="81"/>
      <c r="AW462" s="81"/>
      <c r="AX462" s="81"/>
      <c r="AY462" s="81"/>
      <c r="AZ462" s="81"/>
      <c r="BA462" s="81"/>
      <c r="BB462" s="81"/>
      <c r="BC462" s="81"/>
      <c r="BD462" s="81"/>
      <c r="BE462" s="81"/>
      <c r="BF462" s="81"/>
      <c r="BG462" s="81"/>
      <c r="BH462" s="81"/>
      <c r="BI462" s="81"/>
      <c r="BJ462" s="81"/>
    </row>
    <row r="463" spans="1:62" ht="15" hidden="1">
      <c r="A463" s="81" t="s">
        <v>3455</v>
      </c>
      <c r="B463" s="50" t="s">
        <v>2122</v>
      </c>
      <c r="C463" s="82" t="s">
        <v>228</v>
      </c>
      <c r="D463" s="83" t="s">
        <v>144</v>
      </c>
      <c r="E463" s="84" t="s">
        <v>224</v>
      </c>
      <c r="F463" s="84">
        <v>21021</v>
      </c>
      <c r="G463" s="50">
        <v>173056</v>
      </c>
      <c r="H463" s="50" t="s">
        <v>1824</v>
      </c>
      <c r="I463" s="50">
        <v>416</v>
      </c>
      <c r="J463" s="50">
        <v>416</v>
      </c>
      <c r="K463" s="50">
        <v>1</v>
      </c>
      <c r="L463" s="50"/>
      <c r="M463" s="50"/>
      <c r="N463" s="50"/>
      <c r="O463" s="50">
        <v>0</v>
      </c>
      <c r="P463" s="50">
        <v>1</v>
      </c>
      <c r="Q463" s="50">
        <v>324.166</v>
      </c>
      <c r="R463" s="50">
        <v>92.629909999999995</v>
      </c>
      <c r="S463" s="50">
        <v>0</v>
      </c>
      <c r="T463" s="50">
        <v>0</v>
      </c>
      <c r="U463" s="50">
        <v>1</v>
      </c>
      <c r="V463" s="50">
        <v>0</v>
      </c>
      <c r="W463" s="50">
        <v>0</v>
      </c>
      <c r="X463" s="50">
        <v>0</v>
      </c>
      <c r="Y463" s="50">
        <v>0</v>
      </c>
      <c r="Z463" s="50">
        <v>0</v>
      </c>
      <c r="AA463" s="50">
        <v>0</v>
      </c>
      <c r="AB463" s="50">
        <v>0</v>
      </c>
      <c r="AC463" s="50">
        <v>0</v>
      </c>
      <c r="AD463" s="50">
        <v>0</v>
      </c>
      <c r="AE463" s="50">
        <v>1</v>
      </c>
      <c r="AF463" s="50">
        <v>0</v>
      </c>
      <c r="AG463" s="50">
        <v>0</v>
      </c>
      <c r="AH463" s="50">
        <v>0</v>
      </c>
      <c r="AI463" s="50">
        <v>0</v>
      </c>
      <c r="AJ463" s="50">
        <v>0</v>
      </c>
      <c r="AK463" s="50">
        <v>0</v>
      </c>
      <c r="AL463" s="50">
        <v>0</v>
      </c>
      <c r="AM463" s="50">
        <v>0</v>
      </c>
      <c r="AN463" s="50">
        <v>0</v>
      </c>
      <c r="AO463" s="50">
        <v>0</v>
      </c>
      <c r="AP463" s="50">
        <v>0</v>
      </c>
      <c r="AQ463" s="50">
        <v>0</v>
      </c>
      <c r="AR463" s="50">
        <v>0</v>
      </c>
      <c r="AS463" s="50">
        <v>0</v>
      </c>
      <c r="AT463" s="50">
        <v>0</v>
      </c>
      <c r="AU463" s="50">
        <v>0</v>
      </c>
      <c r="AV463" s="81"/>
      <c r="AW463" s="81"/>
      <c r="AX463" s="81"/>
      <c r="AY463" s="81"/>
      <c r="AZ463" s="81"/>
      <c r="BA463" s="81"/>
      <c r="BB463" s="81"/>
      <c r="BC463" s="81"/>
      <c r="BD463" s="81"/>
      <c r="BE463" s="81"/>
      <c r="BF463" s="81"/>
      <c r="BG463" s="81"/>
      <c r="BH463" s="81"/>
      <c r="BI463" s="81"/>
      <c r="BJ463" s="81"/>
    </row>
    <row r="464" spans="1:62" ht="15" hidden="1">
      <c r="A464" s="81" t="s">
        <v>3456</v>
      </c>
      <c r="B464" s="50" t="s">
        <v>2123</v>
      </c>
      <c r="C464" s="82" t="s">
        <v>229</v>
      </c>
      <c r="D464" s="83" t="s">
        <v>144</v>
      </c>
      <c r="E464" s="84" t="s">
        <v>224</v>
      </c>
      <c r="F464" s="84">
        <v>38620</v>
      </c>
      <c r="G464" s="50">
        <v>173056</v>
      </c>
      <c r="H464" s="50" t="s">
        <v>1824</v>
      </c>
      <c r="I464" s="50">
        <v>416</v>
      </c>
      <c r="J464" s="50">
        <v>416</v>
      </c>
      <c r="K464" s="50">
        <v>1</v>
      </c>
      <c r="L464" s="50"/>
      <c r="M464" s="50"/>
      <c r="N464" s="50"/>
      <c r="O464" s="50">
        <v>0</v>
      </c>
      <c r="P464" s="50">
        <v>1</v>
      </c>
      <c r="Q464" s="50">
        <v>1451.367</v>
      </c>
      <c r="R464" s="50">
        <v>61.362850000000002</v>
      </c>
      <c r="S464" s="50">
        <v>0</v>
      </c>
      <c r="T464" s="50">
        <v>0</v>
      </c>
      <c r="U464" s="50">
        <v>1</v>
      </c>
      <c r="V464" s="50">
        <v>0</v>
      </c>
      <c r="W464" s="50">
        <v>0</v>
      </c>
      <c r="X464" s="50">
        <v>0</v>
      </c>
      <c r="Y464" s="50">
        <v>0</v>
      </c>
      <c r="Z464" s="50">
        <v>0</v>
      </c>
      <c r="AA464" s="50">
        <v>0</v>
      </c>
      <c r="AB464" s="50">
        <v>0</v>
      </c>
      <c r="AC464" s="50">
        <v>0</v>
      </c>
      <c r="AD464" s="50">
        <v>0</v>
      </c>
      <c r="AE464" s="50">
        <v>1</v>
      </c>
      <c r="AF464" s="50">
        <v>0</v>
      </c>
      <c r="AG464" s="50">
        <v>0</v>
      </c>
      <c r="AH464" s="50">
        <v>0</v>
      </c>
      <c r="AI464" s="50">
        <v>0</v>
      </c>
      <c r="AJ464" s="50">
        <v>0</v>
      </c>
      <c r="AK464" s="50">
        <v>0</v>
      </c>
      <c r="AL464" s="50">
        <v>0</v>
      </c>
      <c r="AM464" s="50">
        <v>0</v>
      </c>
      <c r="AN464" s="50">
        <v>0</v>
      </c>
      <c r="AO464" s="50">
        <v>0</v>
      </c>
      <c r="AP464" s="50">
        <v>0</v>
      </c>
      <c r="AQ464" s="50">
        <v>0</v>
      </c>
      <c r="AR464" s="50">
        <v>0</v>
      </c>
      <c r="AS464" s="50">
        <v>0</v>
      </c>
      <c r="AT464" s="50">
        <v>0</v>
      </c>
      <c r="AU464" s="50">
        <v>0</v>
      </c>
      <c r="AV464" s="81"/>
      <c r="AW464" s="81"/>
      <c r="AX464" s="81"/>
      <c r="AY464" s="81"/>
      <c r="AZ464" s="81"/>
      <c r="BA464" s="81"/>
      <c r="BB464" s="81"/>
      <c r="BC464" s="81"/>
      <c r="BD464" s="81"/>
      <c r="BE464" s="81"/>
      <c r="BF464" s="81"/>
      <c r="BG464" s="81"/>
      <c r="BH464" s="81"/>
      <c r="BI464" s="81"/>
      <c r="BJ464" s="81"/>
    </row>
    <row r="465" spans="1:62" ht="15" hidden="1">
      <c r="A465" s="81" t="s">
        <v>3457</v>
      </c>
      <c r="B465" s="50" t="s">
        <v>2124</v>
      </c>
      <c r="C465" s="82" t="s">
        <v>230</v>
      </c>
      <c r="D465" s="83" t="s">
        <v>144</v>
      </c>
      <c r="E465" s="84" t="s">
        <v>224</v>
      </c>
      <c r="F465" s="84">
        <v>31838</v>
      </c>
      <c r="G465" s="50">
        <v>173056</v>
      </c>
      <c r="H465" s="50" t="s">
        <v>1824</v>
      </c>
      <c r="I465" s="50">
        <v>416</v>
      </c>
      <c r="J465" s="50">
        <v>416</v>
      </c>
      <c r="K465" s="50">
        <v>1</v>
      </c>
      <c r="L465" s="50"/>
      <c r="M465" s="50"/>
      <c r="N465" s="50"/>
      <c r="O465" s="50">
        <v>0</v>
      </c>
      <c r="P465" s="50">
        <v>1</v>
      </c>
      <c r="Q465" s="50">
        <v>660.7876</v>
      </c>
      <c r="R465" s="50">
        <v>56.722490000000001</v>
      </c>
      <c r="S465" s="50">
        <v>0</v>
      </c>
      <c r="T465" s="50">
        <v>0</v>
      </c>
      <c r="U465" s="50">
        <v>1</v>
      </c>
      <c r="V465" s="50">
        <v>0</v>
      </c>
      <c r="W465" s="50">
        <v>0</v>
      </c>
      <c r="X465" s="50">
        <v>0</v>
      </c>
      <c r="Y465" s="50">
        <v>0</v>
      </c>
      <c r="Z465" s="50">
        <v>0</v>
      </c>
      <c r="AA465" s="50">
        <v>0</v>
      </c>
      <c r="AB465" s="50">
        <v>0</v>
      </c>
      <c r="AC465" s="50">
        <v>0</v>
      </c>
      <c r="AD465" s="50">
        <v>0</v>
      </c>
      <c r="AE465" s="50">
        <v>1</v>
      </c>
      <c r="AF465" s="50">
        <v>0</v>
      </c>
      <c r="AG465" s="50">
        <v>0</v>
      </c>
      <c r="AH465" s="50">
        <v>0</v>
      </c>
      <c r="AI465" s="50">
        <v>0</v>
      </c>
      <c r="AJ465" s="50">
        <v>0</v>
      </c>
      <c r="AK465" s="50">
        <v>0</v>
      </c>
      <c r="AL465" s="50">
        <v>0</v>
      </c>
      <c r="AM465" s="50">
        <v>0</v>
      </c>
      <c r="AN465" s="50">
        <v>0</v>
      </c>
      <c r="AO465" s="50">
        <v>0</v>
      </c>
      <c r="AP465" s="50">
        <v>0</v>
      </c>
      <c r="AQ465" s="50">
        <v>0</v>
      </c>
      <c r="AR465" s="50">
        <v>0</v>
      </c>
      <c r="AS465" s="50">
        <v>0</v>
      </c>
      <c r="AT465" s="50">
        <v>0</v>
      </c>
      <c r="AU465" s="50">
        <v>0</v>
      </c>
      <c r="AV465" s="81"/>
      <c r="AW465" s="81"/>
      <c r="AX465" s="81"/>
      <c r="AY465" s="81"/>
      <c r="AZ465" s="81"/>
      <c r="BA465" s="81"/>
      <c r="BB465" s="81"/>
      <c r="BC465" s="81"/>
      <c r="BD465" s="81"/>
      <c r="BE465" s="81"/>
      <c r="BF465" s="81"/>
      <c r="BG465" s="81"/>
      <c r="BH465" s="81"/>
      <c r="BI465" s="81"/>
      <c r="BJ465" s="81"/>
    </row>
    <row r="466" spans="1:62" ht="15" hidden="1">
      <c r="A466" s="81" t="s">
        <v>3458</v>
      </c>
      <c r="B466" s="50" t="s">
        <v>2125</v>
      </c>
      <c r="C466" s="82" t="s">
        <v>231</v>
      </c>
      <c r="D466" s="83" t="s">
        <v>144</v>
      </c>
      <c r="E466" s="84" t="s">
        <v>224</v>
      </c>
      <c r="F466" s="84">
        <v>32115</v>
      </c>
      <c r="G466" s="50">
        <v>173056</v>
      </c>
      <c r="H466" s="50" t="s">
        <v>1824</v>
      </c>
      <c r="I466" s="50">
        <v>416</v>
      </c>
      <c r="J466" s="50">
        <v>416</v>
      </c>
      <c r="K466" s="50">
        <v>1</v>
      </c>
      <c r="L466" s="50"/>
      <c r="M466" s="50"/>
      <c r="N466" s="50"/>
      <c r="O466" s="50">
        <v>0</v>
      </c>
      <c r="P466" s="50">
        <v>1</v>
      </c>
      <c r="Q466" s="50">
        <v>1412.1559999999999</v>
      </c>
      <c r="R466" s="50">
        <v>82.971590000000006</v>
      </c>
      <c r="S466" s="50">
        <v>0</v>
      </c>
      <c r="T466" s="50">
        <v>0</v>
      </c>
      <c r="U466" s="50">
        <v>1</v>
      </c>
      <c r="V466" s="50">
        <v>0</v>
      </c>
      <c r="W466" s="50">
        <v>0</v>
      </c>
      <c r="X466" s="50">
        <v>0</v>
      </c>
      <c r="Y466" s="50">
        <v>0</v>
      </c>
      <c r="Z466" s="50">
        <v>0</v>
      </c>
      <c r="AA466" s="50">
        <v>0</v>
      </c>
      <c r="AB466" s="50">
        <v>0</v>
      </c>
      <c r="AC466" s="50">
        <v>0</v>
      </c>
      <c r="AD466" s="50">
        <v>0</v>
      </c>
      <c r="AE466" s="50">
        <v>1</v>
      </c>
      <c r="AF466" s="50">
        <v>0</v>
      </c>
      <c r="AG466" s="50">
        <v>0</v>
      </c>
      <c r="AH466" s="50">
        <v>0</v>
      </c>
      <c r="AI466" s="50">
        <v>0</v>
      </c>
      <c r="AJ466" s="50">
        <v>0</v>
      </c>
      <c r="AK466" s="50">
        <v>0</v>
      </c>
      <c r="AL466" s="50">
        <v>0</v>
      </c>
      <c r="AM466" s="50">
        <v>0</v>
      </c>
      <c r="AN466" s="50">
        <v>0</v>
      </c>
      <c r="AO466" s="50">
        <v>0</v>
      </c>
      <c r="AP466" s="50">
        <v>0</v>
      </c>
      <c r="AQ466" s="50">
        <v>0</v>
      </c>
      <c r="AR466" s="50">
        <v>0</v>
      </c>
      <c r="AS466" s="50">
        <v>0</v>
      </c>
      <c r="AT466" s="50">
        <v>0</v>
      </c>
      <c r="AU466" s="50">
        <v>0</v>
      </c>
      <c r="AV466" s="81"/>
      <c r="AW466" s="81"/>
      <c r="AX466" s="81"/>
      <c r="AY466" s="81"/>
      <c r="AZ466" s="81"/>
      <c r="BA466" s="81"/>
      <c r="BB466" s="81"/>
      <c r="BC466" s="81"/>
      <c r="BD466" s="81"/>
      <c r="BE466" s="81"/>
      <c r="BF466" s="81"/>
      <c r="BG466" s="81"/>
      <c r="BH466" s="81"/>
      <c r="BI466" s="81"/>
      <c r="BJ466" s="81"/>
    </row>
    <row r="467" spans="1:62" ht="15" hidden="1">
      <c r="A467" s="81" t="s">
        <v>3459</v>
      </c>
      <c r="B467" s="50" t="s">
        <v>2126</v>
      </c>
      <c r="C467" s="82" t="s">
        <v>232</v>
      </c>
      <c r="D467" s="83" t="s">
        <v>144</v>
      </c>
      <c r="E467" s="84" t="s">
        <v>224</v>
      </c>
      <c r="F467" s="84">
        <v>36412</v>
      </c>
      <c r="G467" s="50">
        <v>173056</v>
      </c>
      <c r="H467" s="50" t="s">
        <v>1824</v>
      </c>
      <c r="I467" s="50">
        <v>416</v>
      </c>
      <c r="J467" s="50">
        <v>416</v>
      </c>
      <c r="K467" s="50">
        <v>1</v>
      </c>
      <c r="L467" s="50"/>
      <c r="M467" s="50"/>
      <c r="N467" s="50"/>
      <c r="O467" s="50">
        <v>0</v>
      </c>
      <c r="P467" s="50">
        <v>1</v>
      </c>
      <c r="Q467" s="50">
        <v>1404.7349999999999</v>
      </c>
      <c r="R467" s="50">
        <v>52.677219999999998</v>
      </c>
      <c r="S467" s="50">
        <v>0</v>
      </c>
      <c r="T467" s="50">
        <v>0</v>
      </c>
      <c r="U467" s="50">
        <v>1</v>
      </c>
      <c r="V467" s="50">
        <v>0</v>
      </c>
      <c r="W467" s="50">
        <v>0</v>
      </c>
      <c r="X467" s="50">
        <v>0</v>
      </c>
      <c r="Y467" s="50">
        <v>0</v>
      </c>
      <c r="Z467" s="50">
        <v>0</v>
      </c>
      <c r="AA467" s="50">
        <v>0</v>
      </c>
      <c r="AB467" s="50">
        <v>0</v>
      </c>
      <c r="AC467" s="50">
        <v>0</v>
      </c>
      <c r="AD467" s="50">
        <v>0</v>
      </c>
      <c r="AE467" s="50">
        <v>1</v>
      </c>
      <c r="AF467" s="50">
        <v>0</v>
      </c>
      <c r="AG467" s="50">
        <v>0</v>
      </c>
      <c r="AH467" s="50">
        <v>0</v>
      </c>
      <c r="AI467" s="50">
        <v>0</v>
      </c>
      <c r="AJ467" s="50">
        <v>0</v>
      </c>
      <c r="AK467" s="50">
        <v>0</v>
      </c>
      <c r="AL467" s="50">
        <v>0</v>
      </c>
      <c r="AM467" s="50">
        <v>0</v>
      </c>
      <c r="AN467" s="50">
        <v>0</v>
      </c>
      <c r="AO467" s="50">
        <v>0</v>
      </c>
      <c r="AP467" s="50">
        <v>0</v>
      </c>
      <c r="AQ467" s="50">
        <v>0</v>
      </c>
      <c r="AR467" s="50">
        <v>0</v>
      </c>
      <c r="AS467" s="50">
        <v>0</v>
      </c>
      <c r="AT467" s="50">
        <v>0</v>
      </c>
      <c r="AU467" s="50">
        <v>0</v>
      </c>
      <c r="AV467" s="81"/>
      <c r="AW467" s="81"/>
      <c r="AX467" s="81"/>
      <c r="AY467" s="81"/>
      <c r="AZ467" s="81"/>
      <c r="BA467" s="81"/>
      <c r="BB467" s="81"/>
      <c r="BC467" s="81"/>
      <c r="BD467" s="81"/>
      <c r="BE467" s="81"/>
      <c r="BF467" s="81"/>
      <c r="BG467" s="81"/>
      <c r="BH467" s="81"/>
      <c r="BI467" s="81"/>
      <c r="BJ467" s="81"/>
    </row>
    <row r="468" spans="1:62" ht="15" hidden="1">
      <c r="A468" s="81" t="s">
        <v>3460</v>
      </c>
      <c r="B468" s="50" t="s">
        <v>2127</v>
      </c>
      <c r="C468" s="82" t="s">
        <v>233</v>
      </c>
      <c r="D468" s="83" t="s">
        <v>144</v>
      </c>
      <c r="E468" s="84" t="s">
        <v>224</v>
      </c>
      <c r="F468" s="84">
        <v>44590</v>
      </c>
      <c r="G468" s="50">
        <v>173056</v>
      </c>
      <c r="H468" s="50" t="s">
        <v>1824</v>
      </c>
      <c r="I468" s="50">
        <v>416</v>
      </c>
      <c r="J468" s="50">
        <v>416</v>
      </c>
      <c r="K468" s="50">
        <v>1</v>
      </c>
      <c r="L468" s="50"/>
      <c r="M468" s="50"/>
      <c r="N468" s="50"/>
      <c r="O468" s="50">
        <v>0</v>
      </c>
      <c r="P468" s="50">
        <v>1</v>
      </c>
      <c r="Q468" s="50">
        <v>2990.279</v>
      </c>
      <c r="R468" s="50">
        <v>71.036450000000002</v>
      </c>
      <c r="S468" s="50">
        <v>0</v>
      </c>
      <c r="T468" s="50">
        <v>0</v>
      </c>
      <c r="U468" s="50">
        <v>1</v>
      </c>
      <c r="V468" s="50">
        <v>0</v>
      </c>
      <c r="W468" s="50">
        <v>0</v>
      </c>
      <c r="X468" s="50">
        <v>0</v>
      </c>
      <c r="Y468" s="50">
        <v>0</v>
      </c>
      <c r="Z468" s="50">
        <v>0</v>
      </c>
      <c r="AA468" s="50">
        <v>0</v>
      </c>
      <c r="AB468" s="50">
        <v>0</v>
      </c>
      <c r="AC468" s="50">
        <v>0</v>
      </c>
      <c r="AD468" s="50">
        <v>0</v>
      </c>
      <c r="AE468" s="50">
        <v>1</v>
      </c>
      <c r="AF468" s="50">
        <v>0</v>
      </c>
      <c r="AG468" s="50">
        <v>0</v>
      </c>
      <c r="AH468" s="50">
        <v>0</v>
      </c>
      <c r="AI468" s="50">
        <v>0</v>
      </c>
      <c r="AJ468" s="50">
        <v>0</v>
      </c>
      <c r="AK468" s="50">
        <v>0</v>
      </c>
      <c r="AL468" s="50">
        <v>0</v>
      </c>
      <c r="AM468" s="50">
        <v>0</v>
      </c>
      <c r="AN468" s="50">
        <v>0</v>
      </c>
      <c r="AO468" s="50">
        <v>0</v>
      </c>
      <c r="AP468" s="50">
        <v>0</v>
      </c>
      <c r="AQ468" s="50">
        <v>0</v>
      </c>
      <c r="AR468" s="50">
        <v>0</v>
      </c>
      <c r="AS468" s="50">
        <v>0</v>
      </c>
      <c r="AT468" s="50">
        <v>0</v>
      </c>
      <c r="AU468" s="50">
        <v>0</v>
      </c>
      <c r="AV468" s="81"/>
      <c r="AW468" s="81"/>
      <c r="AX468" s="81"/>
      <c r="AY468" s="81"/>
      <c r="AZ468" s="81"/>
      <c r="BA468" s="81"/>
      <c r="BB468" s="81"/>
      <c r="BC468" s="81"/>
      <c r="BD468" s="81"/>
      <c r="BE468" s="81"/>
      <c r="BF468" s="81"/>
      <c r="BG468" s="81"/>
      <c r="BH468" s="81"/>
      <c r="BI468" s="81"/>
      <c r="BJ468" s="81"/>
    </row>
    <row r="469" spans="1:62" ht="15" hidden="1">
      <c r="A469" s="81" t="s">
        <v>3461</v>
      </c>
      <c r="B469" s="50" t="s">
        <v>2128</v>
      </c>
      <c r="C469" s="82" t="s">
        <v>234</v>
      </c>
      <c r="D469" s="83" t="s">
        <v>144</v>
      </c>
      <c r="E469" s="84" t="s">
        <v>224</v>
      </c>
      <c r="F469" s="84">
        <v>31984</v>
      </c>
      <c r="G469" s="50">
        <v>173056</v>
      </c>
      <c r="H469" s="50" t="s">
        <v>1824</v>
      </c>
      <c r="I469" s="50">
        <v>416</v>
      </c>
      <c r="J469" s="50">
        <v>416</v>
      </c>
      <c r="K469" s="50">
        <v>1</v>
      </c>
      <c r="L469" s="50"/>
      <c r="M469" s="50"/>
      <c r="N469" s="50"/>
      <c r="O469" s="50">
        <v>0</v>
      </c>
      <c r="P469" s="50">
        <v>1</v>
      </c>
      <c r="Q469" s="50">
        <v>1317.8050000000001</v>
      </c>
      <c r="R469" s="50">
        <v>65.267939999999996</v>
      </c>
      <c r="S469" s="50">
        <v>0</v>
      </c>
      <c r="T469" s="50">
        <v>0</v>
      </c>
      <c r="U469" s="50">
        <v>1</v>
      </c>
      <c r="V469" s="50">
        <v>0</v>
      </c>
      <c r="W469" s="50">
        <v>0</v>
      </c>
      <c r="X469" s="50">
        <v>0</v>
      </c>
      <c r="Y469" s="50">
        <v>0</v>
      </c>
      <c r="Z469" s="50">
        <v>0</v>
      </c>
      <c r="AA469" s="50">
        <v>0</v>
      </c>
      <c r="AB469" s="50">
        <v>0</v>
      </c>
      <c r="AC469" s="50">
        <v>0</v>
      </c>
      <c r="AD469" s="50">
        <v>0</v>
      </c>
      <c r="AE469" s="50">
        <v>1</v>
      </c>
      <c r="AF469" s="50">
        <v>0</v>
      </c>
      <c r="AG469" s="50">
        <v>0</v>
      </c>
      <c r="AH469" s="50">
        <v>0</v>
      </c>
      <c r="AI469" s="50">
        <v>0</v>
      </c>
      <c r="AJ469" s="50">
        <v>0</v>
      </c>
      <c r="AK469" s="50">
        <v>0</v>
      </c>
      <c r="AL469" s="50">
        <v>0</v>
      </c>
      <c r="AM469" s="50">
        <v>0</v>
      </c>
      <c r="AN469" s="50">
        <v>0</v>
      </c>
      <c r="AO469" s="50">
        <v>0</v>
      </c>
      <c r="AP469" s="50">
        <v>0</v>
      </c>
      <c r="AQ469" s="50">
        <v>0</v>
      </c>
      <c r="AR469" s="50">
        <v>0</v>
      </c>
      <c r="AS469" s="50">
        <v>0</v>
      </c>
      <c r="AT469" s="50">
        <v>0</v>
      </c>
      <c r="AU469" s="50">
        <v>0</v>
      </c>
      <c r="AV469" s="81"/>
      <c r="AW469" s="81"/>
      <c r="AX469" s="81"/>
      <c r="AY469" s="81"/>
      <c r="AZ469" s="81"/>
      <c r="BA469" s="81"/>
      <c r="BB469" s="81"/>
      <c r="BC469" s="81"/>
      <c r="BD469" s="81"/>
      <c r="BE469" s="81"/>
      <c r="BF469" s="81"/>
      <c r="BG469" s="81"/>
      <c r="BH469" s="81"/>
      <c r="BI469" s="81"/>
      <c r="BJ469" s="81"/>
    </row>
    <row r="470" spans="1:62" ht="15" hidden="1">
      <c r="A470" s="81" t="s">
        <v>3462</v>
      </c>
      <c r="B470" s="50" t="s">
        <v>2129</v>
      </c>
      <c r="C470" s="82" t="s">
        <v>235</v>
      </c>
      <c r="D470" s="83" t="s">
        <v>144</v>
      </c>
      <c r="E470" s="84" t="s">
        <v>224</v>
      </c>
      <c r="F470" s="84">
        <v>30212</v>
      </c>
      <c r="G470" s="50">
        <v>173056</v>
      </c>
      <c r="H470" s="50" t="s">
        <v>1824</v>
      </c>
      <c r="I470" s="50">
        <v>416</v>
      </c>
      <c r="J470" s="50">
        <v>416</v>
      </c>
      <c r="K470" s="50">
        <v>1</v>
      </c>
      <c r="L470" s="50"/>
      <c r="M470" s="50"/>
      <c r="N470" s="50"/>
      <c r="O470" s="50">
        <v>0</v>
      </c>
      <c r="P470" s="50">
        <v>1</v>
      </c>
      <c r="Q470" s="50">
        <v>936.90800000000002</v>
      </c>
      <c r="R470" s="50">
        <v>68.379390000000001</v>
      </c>
      <c r="S470" s="50">
        <v>0</v>
      </c>
      <c r="T470" s="50">
        <v>0</v>
      </c>
      <c r="U470" s="50">
        <v>1</v>
      </c>
      <c r="V470" s="50">
        <v>0</v>
      </c>
      <c r="W470" s="50">
        <v>0</v>
      </c>
      <c r="X470" s="50">
        <v>0</v>
      </c>
      <c r="Y470" s="50">
        <v>0</v>
      </c>
      <c r="Z470" s="50">
        <v>0</v>
      </c>
      <c r="AA470" s="50">
        <v>0</v>
      </c>
      <c r="AB470" s="50">
        <v>0</v>
      </c>
      <c r="AC470" s="50">
        <v>0</v>
      </c>
      <c r="AD470" s="50">
        <v>0</v>
      </c>
      <c r="AE470" s="50">
        <v>1</v>
      </c>
      <c r="AF470" s="50">
        <v>0</v>
      </c>
      <c r="AG470" s="50">
        <v>0</v>
      </c>
      <c r="AH470" s="50">
        <v>0</v>
      </c>
      <c r="AI470" s="50">
        <v>0</v>
      </c>
      <c r="AJ470" s="50">
        <v>0</v>
      </c>
      <c r="AK470" s="50">
        <v>0</v>
      </c>
      <c r="AL470" s="50">
        <v>0</v>
      </c>
      <c r="AM470" s="50">
        <v>0</v>
      </c>
      <c r="AN470" s="50">
        <v>0</v>
      </c>
      <c r="AO470" s="50">
        <v>0</v>
      </c>
      <c r="AP470" s="50">
        <v>0</v>
      </c>
      <c r="AQ470" s="50">
        <v>0</v>
      </c>
      <c r="AR470" s="50">
        <v>0</v>
      </c>
      <c r="AS470" s="50">
        <v>0</v>
      </c>
      <c r="AT470" s="50">
        <v>0</v>
      </c>
      <c r="AU470" s="50">
        <v>0</v>
      </c>
      <c r="AV470" s="81"/>
      <c r="AW470" s="81"/>
      <c r="AX470" s="81"/>
      <c r="AY470" s="81"/>
      <c r="AZ470" s="81"/>
      <c r="BA470" s="81"/>
      <c r="BB470" s="81"/>
      <c r="BC470" s="81"/>
      <c r="BD470" s="81"/>
      <c r="BE470" s="81"/>
      <c r="BF470" s="81"/>
      <c r="BG470" s="81"/>
      <c r="BH470" s="81"/>
      <c r="BI470" s="81"/>
      <c r="BJ470" s="81"/>
    </row>
    <row r="471" spans="1:62" ht="15" hidden="1">
      <c r="A471" s="81" t="s">
        <v>3463</v>
      </c>
      <c r="B471" s="50" t="s">
        <v>2130</v>
      </c>
      <c r="C471" s="82" t="s">
        <v>236</v>
      </c>
      <c r="D471" s="83" t="s">
        <v>144</v>
      </c>
      <c r="E471" s="84" t="s">
        <v>224</v>
      </c>
      <c r="F471" s="84">
        <v>17569</v>
      </c>
      <c r="G471" s="50">
        <v>173056</v>
      </c>
      <c r="H471" s="50" t="s">
        <v>1824</v>
      </c>
      <c r="I471" s="50">
        <v>416</v>
      </c>
      <c r="J471" s="50">
        <v>416</v>
      </c>
      <c r="K471" s="50">
        <v>1</v>
      </c>
      <c r="L471" s="50"/>
      <c r="M471" s="50"/>
      <c r="N471" s="50"/>
      <c r="O471" s="50">
        <v>0</v>
      </c>
      <c r="P471" s="50">
        <v>1</v>
      </c>
      <c r="Q471" s="50">
        <v>396.66160000000002</v>
      </c>
      <c r="R471" s="50">
        <v>80.835139999999996</v>
      </c>
      <c r="S471" s="50">
        <v>0</v>
      </c>
      <c r="T471" s="50">
        <v>0</v>
      </c>
      <c r="U471" s="50">
        <v>1</v>
      </c>
      <c r="V471" s="50">
        <v>0</v>
      </c>
      <c r="W471" s="50">
        <v>0</v>
      </c>
      <c r="X471" s="50">
        <v>0</v>
      </c>
      <c r="Y471" s="50">
        <v>0</v>
      </c>
      <c r="Z471" s="50">
        <v>0</v>
      </c>
      <c r="AA471" s="50">
        <v>0</v>
      </c>
      <c r="AB471" s="50">
        <v>0</v>
      </c>
      <c r="AC471" s="50">
        <v>0</v>
      </c>
      <c r="AD471" s="50">
        <v>0</v>
      </c>
      <c r="AE471" s="50">
        <v>1</v>
      </c>
      <c r="AF471" s="50">
        <v>0</v>
      </c>
      <c r="AG471" s="50">
        <v>0</v>
      </c>
      <c r="AH471" s="50">
        <v>0</v>
      </c>
      <c r="AI471" s="50">
        <v>0</v>
      </c>
      <c r="AJ471" s="50">
        <v>0</v>
      </c>
      <c r="AK471" s="50">
        <v>0</v>
      </c>
      <c r="AL471" s="50">
        <v>0</v>
      </c>
      <c r="AM471" s="50">
        <v>0</v>
      </c>
      <c r="AN471" s="50">
        <v>0</v>
      </c>
      <c r="AO471" s="50">
        <v>0</v>
      </c>
      <c r="AP471" s="50">
        <v>0</v>
      </c>
      <c r="AQ471" s="50">
        <v>0</v>
      </c>
      <c r="AR471" s="50">
        <v>0</v>
      </c>
      <c r="AS471" s="50">
        <v>0</v>
      </c>
      <c r="AT471" s="50">
        <v>0</v>
      </c>
      <c r="AU471" s="50">
        <v>0</v>
      </c>
      <c r="AV471" s="81"/>
      <c r="AW471" s="81"/>
      <c r="AX471" s="81"/>
      <c r="AY471" s="81"/>
      <c r="AZ471" s="81"/>
      <c r="BA471" s="81"/>
      <c r="BB471" s="81"/>
      <c r="BC471" s="81"/>
      <c r="BD471" s="81"/>
      <c r="BE471" s="81"/>
      <c r="BF471" s="81"/>
      <c r="BG471" s="81"/>
      <c r="BH471" s="81"/>
      <c r="BI471" s="81"/>
      <c r="BJ471" s="81"/>
    </row>
    <row r="472" spans="1:62" ht="15" hidden="1">
      <c r="A472" s="81" t="s">
        <v>3464</v>
      </c>
      <c r="B472" s="50" t="s">
        <v>2131</v>
      </c>
      <c r="C472" s="82" t="s">
        <v>237</v>
      </c>
      <c r="D472" s="83" t="s">
        <v>144</v>
      </c>
      <c r="E472" s="84" t="s">
        <v>224</v>
      </c>
      <c r="F472" s="84">
        <v>16039</v>
      </c>
      <c r="G472" s="50">
        <v>173056</v>
      </c>
      <c r="H472" s="50" t="s">
        <v>1824</v>
      </c>
      <c r="I472" s="50">
        <v>416</v>
      </c>
      <c r="J472" s="50">
        <v>416</v>
      </c>
      <c r="K472" s="50">
        <v>1</v>
      </c>
      <c r="L472" s="50"/>
      <c r="M472" s="50"/>
      <c r="N472" s="50"/>
      <c r="O472" s="50">
        <v>0</v>
      </c>
      <c r="P472" s="50">
        <v>1</v>
      </c>
      <c r="Q472" s="50">
        <v>171.2867</v>
      </c>
      <c r="R472" s="50">
        <v>98.765519999999995</v>
      </c>
      <c r="S472" s="50">
        <v>0</v>
      </c>
      <c r="T472" s="50">
        <v>0</v>
      </c>
      <c r="U472" s="50">
        <v>1</v>
      </c>
      <c r="V472" s="50">
        <v>0</v>
      </c>
      <c r="W472" s="50">
        <v>0</v>
      </c>
      <c r="X472" s="50">
        <v>0</v>
      </c>
      <c r="Y472" s="50">
        <v>0</v>
      </c>
      <c r="Z472" s="50">
        <v>0</v>
      </c>
      <c r="AA472" s="50">
        <v>0</v>
      </c>
      <c r="AB472" s="50">
        <v>0</v>
      </c>
      <c r="AC472" s="50">
        <v>0</v>
      </c>
      <c r="AD472" s="50">
        <v>0</v>
      </c>
      <c r="AE472" s="50">
        <v>1</v>
      </c>
      <c r="AF472" s="50">
        <v>0</v>
      </c>
      <c r="AG472" s="50">
        <v>0</v>
      </c>
      <c r="AH472" s="50">
        <v>0</v>
      </c>
      <c r="AI472" s="50">
        <v>0</v>
      </c>
      <c r="AJ472" s="50">
        <v>0</v>
      </c>
      <c r="AK472" s="50">
        <v>0</v>
      </c>
      <c r="AL472" s="50">
        <v>0</v>
      </c>
      <c r="AM472" s="50">
        <v>0</v>
      </c>
      <c r="AN472" s="50">
        <v>0</v>
      </c>
      <c r="AO472" s="50">
        <v>0</v>
      </c>
      <c r="AP472" s="50">
        <v>0</v>
      </c>
      <c r="AQ472" s="50">
        <v>0</v>
      </c>
      <c r="AR472" s="50">
        <v>0</v>
      </c>
      <c r="AS472" s="50">
        <v>0</v>
      </c>
      <c r="AT472" s="50">
        <v>0</v>
      </c>
      <c r="AU472" s="50">
        <v>0</v>
      </c>
      <c r="AV472" s="81"/>
      <c r="AW472" s="81"/>
      <c r="AX472" s="81"/>
      <c r="AY472" s="81"/>
      <c r="AZ472" s="81"/>
      <c r="BA472" s="81"/>
      <c r="BB472" s="81"/>
      <c r="BC472" s="81"/>
      <c r="BD472" s="81"/>
      <c r="BE472" s="81"/>
      <c r="BF472" s="81"/>
      <c r="BG472" s="81"/>
      <c r="BH472" s="81"/>
      <c r="BI472" s="81"/>
      <c r="BJ472" s="81"/>
    </row>
    <row r="473" spans="1:62" ht="15" hidden="1">
      <c r="A473" s="81" t="s">
        <v>3465</v>
      </c>
      <c r="B473" s="50" t="s">
        <v>2133</v>
      </c>
      <c r="C473" s="82" t="s">
        <v>238</v>
      </c>
      <c r="D473" s="83" t="s">
        <v>144</v>
      </c>
      <c r="E473" s="84" t="s">
        <v>224</v>
      </c>
      <c r="F473" s="84">
        <v>25990</v>
      </c>
      <c r="G473" s="50">
        <v>173056</v>
      </c>
      <c r="H473" s="50" t="s">
        <v>1824</v>
      </c>
      <c r="I473" s="50">
        <v>416</v>
      </c>
      <c r="J473" s="50">
        <v>416</v>
      </c>
      <c r="K473" s="50">
        <v>1</v>
      </c>
      <c r="L473" s="50"/>
      <c r="M473" s="50"/>
      <c r="N473" s="50"/>
      <c r="O473" s="50">
        <v>0</v>
      </c>
      <c r="P473" s="50">
        <v>1</v>
      </c>
      <c r="Q473" s="50">
        <v>325.495</v>
      </c>
      <c r="R473" s="50">
        <v>42.731610000000003</v>
      </c>
      <c r="S473" s="50">
        <v>0</v>
      </c>
      <c r="T473" s="50">
        <v>0</v>
      </c>
      <c r="U473" s="50">
        <v>1</v>
      </c>
      <c r="V473" s="50">
        <v>0</v>
      </c>
      <c r="W473" s="50">
        <v>0</v>
      </c>
      <c r="X473" s="50">
        <v>0</v>
      </c>
      <c r="Y473" s="50">
        <v>0</v>
      </c>
      <c r="Z473" s="50">
        <v>0</v>
      </c>
      <c r="AA473" s="50">
        <v>0</v>
      </c>
      <c r="AB473" s="50">
        <v>0</v>
      </c>
      <c r="AC473" s="50">
        <v>0</v>
      </c>
      <c r="AD473" s="50">
        <v>0</v>
      </c>
      <c r="AE473" s="50">
        <v>1</v>
      </c>
      <c r="AF473" s="50">
        <v>0</v>
      </c>
      <c r="AG473" s="50">
        <v>0</v>
      </c>
      <c r="AH473" s="50">
        <v>0</v>
      </c>
      <c r="AI473" s="50">
        <v>0</v>
      </c>
      <c r="AJ473" s="50">
        <v>0</v>
      </c>
      <c r="AK473" s="50">
        <v>0</v>
      </c>
      <c r="AL473" s="50">
        <v>0</v>
      </c>
      <c r="AM473" s="50">
        <v>0</v>
      </c>
      <c r="AN473" s="50">
        <v>0</v>
      </c>
      <c r="AO473" s="50">
        <v>0</v>
      </c>
      <c r="AP473" s="50">
        <v>0</v>
      </c>
      <c r="AQ473" s="50">
        <v>0</v>
      </c>
      <c r="AR473" s="50">
        <v>0</v>
      </c>
      <c r="AS473" s="50">
        <v>0</v>
      </c>
      <c r="AT473" s="50">
        <v>0</v>
      </c>
      <c r="AU473" s="50">
        <v>0</v>
      </c>
      <c r="AV473" s="81"/>
      <c r="AW473" s="81"/>
      <c r="AX473" s="81"/>
      <c r="AY473" s="81"/>
      <c r="AZ473" s="81"/>
      <c r="BA473" s="81"/>
      <c r="BB473" s="81"/>
      <c r="BC473" s="81"/>
      <c r="BD473" s="81"/>
      <c r="BE473" s="81"/>
      <c r="BF473" s="81"/>
      <c r="BG473" s="81"/>
      <c r="BH473" s="81"/>
      <c r="BI473" s="81"/>
      <c r="BJ473" s="81"/>
    </row>
    <row r="474" spans="1:62" ht="15" hidden="1">
      <c r="A474" s="81" t="s">
        <v>3466</v>
      </c>
      <c r="B474" s="50" t="s">
        <v>2134</v>
      </c>
      <c r="C474" s="82" t="s">
        <v>239</v>
      </c>
      <c r="D474" s="83" t="s">
        <v>144</v>
      </c>
      <c r="E474" s="84" t="s">
        <v>224</v>
      </c>
      <c r="F474" s="84">
        <v>30709</v>
      </c>
      <c r="G474" s="50">
        <v>173056</v>
      </c>
      <c r="H474" s="50" t="s">
        <v>1824</v>
      </c>
      <c r="I474" s="50">
        <v>416</v>
      </c>
      <c r="J474" s="50">
        <v>416</v>
      </c>
      <c r="K474" s="50">
        <v>1</v>
      </c>
      <c r="L474" s="50"/>
      <c r="M474" s="50"/>
      <c r="N474" s="50"/>
      <c r="O474" s="50">
        <v>0</v>
      </c>
      <c r="P474" s="50">
        <v>1</v>
      </c>
      <c r="Q474" s="50">
        <v>700.79769999999996</v>
      </c>
      <c r="R474" s="50">
        <v>58.546300000000002</v>
      </c>
      <c r="S474" s="50">
        <v>0</v>
      </c>
      <c r="T474" s="50">
        <v>0</v>
      </c>
      <c r="U474" s="50">
        <v>1</v>
      </c>
      <c r="V474" s="50">
        <v>0</v>
      </c>
      <c r="W474" s="50">
        <v>0</v>
      </c>
      <c r="X474" s="50">
        <v>0</v>
      </c>
      <c r="Y474" s="50">
        <v>0</v>
      </c>
      <c r="Z474" s="50">
        <v>0</v>
      </c>
      <c r="AA474" s="50">
        <v>0</v>
      </c>
      <c r="AB474" s="50">
        <v>0</v>
      </c>
      <c r="AC474" s="50">
        <v>0</v>
      </c>
      <c r="AD474" s="50">
        <v>0</v>
      </c>
      <c r="AE474" s="50">
        <v>1</v>
      </c>
      <c r="AF474" s="50">
        <v>0</v>
      </c>
      <c r="AG474" s="50">
        <v>0</v>
      </c>
      <c r="AH474" s="50">
        <v>0</v>
      </c>
      <c r="AI474" s="50">
        <v>0</v>
      </c>
      <c r="AJ474" s="50">
        <v>0</v>
      </c>
      <c r="AK474" s="50">
        <v>0</v>
      </c>
      <c r="AL474" s="50">
        <v>0</v>
      </c>
      <c r="AM474" s="50">
        <v>0</v>
      </c>
      <c r="AN474" s="50">
        <v>0</v>
      </c>
      <c r="AO474" s="50">
        <v>0</v>
      </c>
      <c r="AP474" s="50">
        <v>0</v>
      </c>
      <c r="AQ474" s="50">
        <v>0</v>
      </c>
      <c r="AR474" s="50">
        <v>0</v>
      </c>
      <c r="AS474" s="50">
        <v>0</v>
      </c>
      <c r="AT474" s="50">
        <v>0</v>
      </c>
      <c r="AU474" s="50">
        <v>0</v>
      </c>
      <c r="AV474" s="81"/>
      <c r="AW474" s="81"/>
      <c r="AX474" s="81"/>
      <c r="AY474" s="81"/>
      <c r="AZ474" s="81"/>
      <c r="BA474" s="81"/>
      <c r="BB474" s="81"/>
      <c r="BC474" s="81"/>
      <c r="BD474" s="81"/>
      <c r="BE474" s="81"/>
      <c r="BF474" s="81"/>
      <c r="BG474" s="81"/>
      <c r="BH474" s="81"/>
      <c r="BI474" s="81"/>
      <c r="BJ474" s="81"/>
    </row>
    <row r="475" spans="1:62" ht="15" hidden="1">
      <c r="A475" s="81" t="s">
        <v>3467</v>
      </c>
      <c r="B475" s="50" t="s">
        <v>2135</v>
      </c>
      <c r="C475" s="82" t="s">
        <v>240</v>
      </c>
      <c r="D475" s="83" t="s">
        <v>144</v>
      </c>
      <c r="E475" s="84" t="s">
        <v>224</v>
      </c>
      <c r="F475" s="84">
        <v>23451</v>
      </c>
      <c r="G475" s="50">
        <v>173056</v>
      </c>
      <c r="H475" s="50" t="s">
        <v>1824</v>
      </c>
      <c r="I475" s="50">
        <v>416</v>
      </c>
      <c r="J475" s="50">
        <v>416</v>
      </c>
      <c r="K475" s="50">
        <v>1</v>
      </c>
      <c r="L475" s="50"/>
      <c r="M475" s="50"/>
      <c r="N475" s="50"/>
      <c r="O475" s="50">
        <v>0</v>
      </c>
      <c r="P475" s="50">
        <v>1</v>
      </c>
      <c r="Q475" s="50">
        <v>381.43180000000001</v>
      </c>
      <c r="R475" s="50">
        <v>84.683019999999999</v>
      </c>
      <c r="S475" s="50">
        <v>0</v>
      </c>
      <c r="T475" s="50">
        <v>0</v>
      </c>
      <c r="U475" s="50">
        <v>1</v>
      </c>
      <c r="V475" s="50">
        <v>0</v>
      </c>
      <c r="W475" s="50">
        <v>0</v>
      </c>
      <c r="X475" s="50">
        <v>0</v>
      </c>
      <c r="Y475" s="50">
        <v>0</v>
      </c>
      <c r="Z475" s="50">
        <v>0</v>
      </c>
      <c r="AA475" s="50">
        <v>0</v>
      </c>
      <c r="AB475" s="50">
        <v>0</v>
      </c>
      <c r="AC475" s="50">
        <v>0</v>
      </c>
      <c r="AD475" s="50">
        <v>0</v>
      </c>
      <c r="AE475" s="50">
        <v>1</v>
      </c>
      <c r="AF475" s="50">
        <v>0</v>
      </c>
      <c r="AG475" s="50">
        <v>0</v>
      </c>
      <c r="AH475" s="50">
        <v>0</v>
      </c>
      <c r="AI475" s="50">
        <v>0</v>
      </c>
      <c r="AJ475" s="50">
        <v>0</v>
      </c>
      <c r="AK475" s="50">
        <v>0</v>
      </c>
      <c r="AL475" s="50">
        <v>0</v>
      </c>
      <c r="AM475" s="50">
        <v>0</v>
      </c>
      <c r="AN475" s="50">
        <v>0</v>
      </c>
      <c r="AO475" s="50">
        <v>0</v>
      </c>
      <c r="AP475" s="50">
        <v>0</v>
      </c>
      <c r="AQ475" s="50">
        <v>0</v>
      </c>
      <c r="AR475" s="50">
        <v>0</v>
      </c>
      <c r="AS475" s="50">
        <v>0</v>
      </c>
      <c r="AT475" s="50">
        <v>0</v>
      </c>
      <c r="AU475" s="50">
        <v>0</v>
      </c>
      <c r="AV475" s="81"/>
      <c r="AW475" s="81"/>
      <c r="AX475" s="81"/>
      <c r="AY475" s="81"/>
      <c r="AZ475" s="81"/>
      <c r="BA475" s="81"/>
      <c r="BB475" s="81"/>
      <c r="BC475" s="81"/>
      <c r="BD475" s="81"/>
      <c r="BE475" s="81"/>
      <c r="BF475" s="81"/>
      <c r="BG475" s="81"/>
      <c r="BH475" s="81"/>
      <c r="BI475" s="81"/>
      <c r="BJ475" s="81"/>
    </row>
    <row r="476" spans="1:62" ht="15" hidden="1">
      <c r="A476" s="81" t="s">
        <v>3468</v>
      </c>
      <c r="B476" s="50" t="s">
        <v>2136</v>
      </c>
      <c r="C476" s="82" t="s">
        <v>241</v>
      </c>
      <c r="D476" s="83" t="s">
        <v>144</v>
      </c>
      <c r="E476" s="84" t="s">
        <v>224</v>
      </c>
      <c r="F476" s="84">
        <v>28847</v>
      </c>
      <c r="G476" s="50">
        <v>173056</v>
      </c>
      <c r="H476" s="50" t="s">
        <v>1824</v>
      </c>
      <c r="I476" s="50">
        <v>416</v>
      </c>
      <c r="J476" s="50">
        <v>416</v>
      </c>
      <c r="K476" s="50">
        <v>1</v>
      </c>
      <c r="L476" s="50"/>
      <c r="M476" s="50"/>
      <c r="N476" s="50"/>
      <c r="O476" s="50">
        <v>0</v>
      </c>
      <c r="P476" s="50">
        <v>1</v>
      </c>
      <c r="Q476" s="50">
        <v>593.97320000000002</v>
      </c>
      <c r="R476" s="50">
        <v>51.038710000000002</v>
      </c>
      <c r="S476" s="50">
        <v>0</v>
      </c>
      <c r="T476" s="50">
        <v>0</v>
      </c>
      <c r="U476" s="50">
        <v>1</v>
      </c>
      <c r="V476" s="50">
        <v>0</v>
      </c>
      <c r="W476" s="50">
        <v>0</v>
      </c>
      <c r="X476" s="50">
        <v>0</v>
      </c>
      <c r="Y476" s="50">
        <v>0</v>
      </c>
      <c r="Z476" s="50">
        <v>0</v>
      </c>
      <c r="AA476" s="50">
        <v>0</v>
      </c>
      <c r="AB476" s="50">
        <v>0</v>
      </c>
      <c r="AC476" s="50">
        <v>0</v>
      </c>
      <c r="AD476" s="50">
        <v>0</v>
      </c>
      <c r="AE476" s="50">
        <v>1</v>
      </c>
      <c r="AF476" s="50">
        <v>0</v>
      </c>
      <c r="AG476" s="50">
        <v>0</v>
      </c>
      <c r="AH476" s="50">
        <v>0</v>
      </c>
      <c r="AI476" s="50">
        <v>0</v>
      </c>
      <c r="AJ476" s="50">
        <v>0</v>
      </c>
      <c r="AK476" s="50">
        <v>0</v>
      </c>
      <c r="AL476" s="50">
        <v>0</v>
      </c>
      <c r="AM476" s="50">
        <v>0</v>
      </c>
      <c r="AN476" s="50">
        <v>0</v>
      </c>
      <c r="AO476" s="50">
        <v>0</v>
      </c>
      <c r="AP476" s="50">
        <v>0</v>
      </c>
      <c r="AQ476" s="50">
        <v>0</v>
      </c>
      <c r="AR476" s="50">
        <v>0</v>
      </c>
      <c r="AS476" s="50">
        <v>0</v>
      </c>
      <c r="AT476" s="50">
        <v>0</v>
      </c>
      <c r="AU476" s="50">
        <v>0</v>
      </c>
      <c r="AV476" s="81"/>
      <c r="AW476" s="81"/>
      <c r="AX476" s="81"/>
      <c r="AY476" s="81"/>
      <c r="AZ476" s="81"/>
      <c r="BA476" s="81"/>
      <c r="BB476" s="81"/>
      <c r="BC476" s="81"/>
      <c r="BD476" s="81"/>
      <c r="BE476" s="81"/>
      <c r="BF476" s="81"/>
      <c r="BG476" s="81"/>
      <c r="BH476" s="81"/>
      <c r="BI476" s="81"/>
      <c r="BJ476" s="81"/>
    </row>
    <row r="477" spans="1:62" ht="15" hidden="1">
      <c r="A477" s="81" t="s">
        <v>3469</v>
      </c>
      <c r="B477" s="50" t="s">
        <v>2137</v>
      </c>
      <c r="C477" s="82" t="s">
        <v>242</v>
      </c>
      <c r="D477" s="83" t="s">
        <v>144</v>
      </c>
      <c r="E477" s="84" t="s">
        <v>224</v>
      </c>
      <c r="F477" s="84">
        <v>43654</v>
      </c>
      <c r="G477" s="50">
        <v>173056</v>
      </c>
      <c r="H477" s="50" t="s">
        <v>1824</v>
      </c>
      <c r="I477" s="50">
        <v>416</v>
      </c>
      <c r="J477" s="50">
        <v>416</v>
      </c>
      <c r="K477" s="50">
        <v>1</v>
      </c>
      <c r="L477" s="50"/>
      <c r="M477" s="50"/>
      <c r="N477" s="50"/>
      <c r="O477" s="50">
        <v>0</v>
      </c>
      <c r="P477" s="50">
        <v>1</v>
      </c>
      <c r="Q477" s="50">
        <v>2292.808</v>
      </c>
      <c r="R477" s="50">
        <v>54.484450000000002</v>
      </c>
      <c r="S477" s="50">
        <v>0</v>
      </c>
      <c r="T477" s="50">
        <v>0</v>
      </c>
      <c r="U477" s="50">
        <v>1</v>
      </c>
      <c r="V477" s="50">
        <v>0</v>
      </c>
      <c r="W477" s="50">
        <v>0</v>
      </c>
      <c r="X477" s="50">
        <v>0</v>
      </c>
      <c r="Y477" s="50">
        <v>0</v>
      </c>
      <c r="Z477" s="50">
        <v>0</v>
      </c>
      <c r="AA477" s="50">
        <v>0</v>
      </c>
      <c r="AB477" s="50">
        <v>0</v>
      </c>
      <c r="AC477" s="50">
        <v>0</v>
      </c>
      <c r="AD477" s="50">
        <v>0</v>
      </c>
      <c r="AE477" s="50">
        <v>1</v>
      </c>
      <c r="AF477" s="50">
        <v>0</v>
      </c>
      <c r="AG477" s="50">
        <v>0</v>
      </c>
      <c r="AH477" s="50">
        <v>0</v>
      </c>
      <c r="AI477" s="50">
        <v>0</v>
      </c>
      <c r="AJ477" s="50">
        <v>0</v>
      </c>
      <c r="AK477" s="50">
        <v>0</v>
      </c>
      <c r="AL477" s="50">
        <v>0</v>
      </c>
      <c r="AM477" s="50">
        <v>0</v>
      </c>
      <c r="AN477" s="50">
        <v>0</v>
      </c>
      <c r="AO477" s="50">
        <v>0</v>
      </c>
      <c r="AP477" s="50">
        <v>0</v>
      </c>
      <c r="AQ477" s="50">
        <v>0</v>
      </c>
      <c r="AR477" s="50">
        <v>0</v>
      </c>
      <c r="AS477" s="50">
        <v>0</v>
      </c>
      <c r="AT477" s="50">
        <v>0</v>
      </c>
      <c r="AU477" s="50">
        <v>0</v>
      </c>
      <c r="AV477" s="81"/>
      <c r="AW477" s="81"/>
      <c r="AX477" s="81"/>
      <c r="AY477" s="81"/>
      <c r="AZ477" s="81"/>
      <c r="BA477" s="81"/>
      <c r="BB477" s="81"/>
      <c r="BC477" s="81"/>
      <c r="BD477" s="81"/>
      <c r="BE477" s="81"/>
      <c r="BF477" s="81"/>
      <c r="BG477" s="81"/>
      <c r="BH477" s="81"/>
      <c r="BI477" s="81"/>
      <c r="BJ477" s="81"/>
    </row>
    <row r="478" spans="1:62" ht="15" hidden="1">
      <c r="A478" s="81" t="s">
        <v>3470</v>
      </c>
      <c r="B478" s="50" t="s">
        <v>2138</v>
      </c>
      <c r="C478" s="82" t="s">
        <v>243</v>
      </c>
      <c r="D478" s="83" t="s">
        <v>144</v>
      </c>
      <c r="E478" s="84" t="s">
        <v>224</v>
      </c>
      <c r="F478" s="84">
        <v>29314</v>
      </c>
      <c r="G478" s="50">
        <v>173056</v>
      </c>
      <c r="H478" s="50" t="s">
        <v>1824</v>
      </c>
      <c r="I478" s="50">
        <v>416</v>
      </c>
      <c r="J478" s="50">
        <v>416</v>
      </c>
      <c r="K478" s="50">
        <v>1</v>
      </c>
      <c r="L478" s="50"/>
      <c r="M478" s="50"/>
      <c r="N478" s="50"/>
      <c r="O478" s="50">
        <v>0</v>
      </c>
      <c r="P478" s="50">
        <v>1</v>
      </c>
      <c r="Q478" s="50">
        <v>934.37260000000003</v>
      </c>
      <c r="R478" s="50">
        <v>71.225200000000001</v>
      </c>
      <c r="S478" s="50">
        <v>0</v>
      </c>
      <c r="T478" s="50">
        <v>0</v>
      </c>
      <c r="U478" s="50">
        <v>1</v>
      </c>
      <c r="V478" s="50">
        <v>0</v>
      </c>
      <c r="W478" s="50">
        <v>0</v>
      </c>
      <c r="X478" s="50">
        <v>0</v>
      </c>
      <c r="Y478" s="50">
        <v>0</v>
      </c>
      <c r="Z478" s="50">
        <v>0</v>
      </c>
      <c r="AA478" s="50">
        <v>0</v>
      </c>
      <c r="AB478" s="50">
        <v>0</v>
      </c>
      <c r="AC478" s="50">
        <v>0</v>
      </c>
      <c r="AD478" s="50">
        <v>0</v>
      </c>
      <c r="AE478" s="50">
        <v>1</v>
      </c>
      <c r="AF478" s="50">
        <v>0</v>
      </c>
      <c r="AG478" s="50">
        <v>0</v>
      </c>
      <c r="AH478" s="50">
        <v>0</v>
      </c>
      <c r="AI478" s="50">
        <v>0</v>
      </c>
      <c r="AJ478" s="50">
        <v>0</v>
      </c>
      <c r="AK478" s="50">
        <v>0</v>
      </c>
      <c r="AL478" s="50">
        <v>0</v>
      </c>
      <c r="AM478" s="50">
        <v>0</v>
      </c>
      <c r="AN478" s="50">
        <v>0</v>
      </c>
      <c r="AO478" s="50">
        <v>0</v>
      </c>
      <c r="AP478" s="50">
        <v>0</v>
      </c>
      <c r="AQ478" s="50">
        <v>0</v>
      </c>
      <c r="AR478" s="50">
        <v>0</v>
      </c>
      <c r="AS478" s="50">
        <v>0</v>
      </c>
      <c r="AT478" s="50">
        <v>0</v>
      </c>
      <c r="AU478" s="50">
        <v>0</v>
      </c>
      <c r="AV478" s="81"/>
      <c r="AW478" s="81"/>
      <c r="AX478" s="81"/>
      <c r="AY478" s="81"/>
      <c r="AZ478" s="81"/>
      <c r="BA478" s="81"/>
      <c r="BB478" s="81"/>
      <c r="BC478" s="81"/>
      <c r="BD478" s="81"/>
      <c r="BE478" s="81"/>
      <c r="BF478" s="81"/>
      <c r="BG478" s="81"/>
      <c r="BH478" s="81"/>
      <c r="BI478" s="81"/>
      <c r="BJ478" s="81"/>
    </row>
    <row r="479" spans="1:62" ht="15" hidden="1">
      <c r="A479" s="81" t="s">
        <v>3471</v>
      </c>
      <c r="B479" s="50" t="s">
        <v>2139</v>
      </c>
      <c r="C479" s="82" t="s">
        <v>244</v>
      </c>
      <c r="D479" s="83" t="s">
        <v>144</v>
      </c>
      <c r="E479" s="84" t="s">
        <v>224</v>
      </c>
      <c r="F479" s="84">
        <v>39157</v>
      </c>
      <c r="G479" s="50">
        <v>173056</v>
      </c>
      <c r="H479" s="50" t="s">
        <v>1824</v>
      </c>
      <c r="I479" s="50">
        <v>416</v>
      </c>
      <c r="J479" s="50">
        <v>416</v>
      </c>
      <c r="K479" s="50">
        <v>1</v>
      </c>
      <c r="L479" s="50"/>
      <c r="M479" s="50"/>
      <c r="N479" s="50"/>
      <c r="O479" s="50">
        <v>0</v>
      </c>
      <c r="P479" s="50">
        <v>1</v>
      </c>
      <c r="Q479" s="50">
        <v>2215.9769999999999</v>
      </c>
      <c r="R479" s="50">
        <v>42.869259999999997</v>
      </c>
      <c r="S479" s="50">
        <v>0</v>
      </c>
      <c r="T479" s="50">
        <v>0</v>
      </c>
      <c r="U479" s="50">
        <v>1</v>
      </c>
      <c r="V479" s="50">
        <v>0</v>
      </c>
      <c r="W479" s="50">
        <v>0</v>
      </c>
      <c r="X479" s="50">
        <v>0</v>
      </c>
      <c r="Y479" s="50">
        <v>0</v>
      </c>
      <c r="Z479" s="50">
        <v>0</v>
      </c>
      <c r="AA479" s="50">
        <v>0</v>
      </c>
      <c r="AB479" s="50">
        <v>0</v>
      </c>
      <c r="AC479" s="50">
        <v>0</v>
      </c>
      <c r="AD479" s="50">
        <v>0</v>
      </c>
      <c r="AE479" s="50">
        <v>1</v>
      </c>
      <c r="AF479" s="50">
        <v>0</v>
      </c>
      <c r="AG479" s="50">
        <v>0</v>
      </c>
      <c r="AH479" s="50">
        <v>0</v>
      </c>
      <c r="AI479" s="50">
        <v>0</v>
      </c>
      <c r="AJ479" s="50">
        <v>0</v>
      </c>
      <c r="AK479" s="50">
        <v>0</v>
      </c>
      <c r="AL479" s="50">
        <v>0</v>
      </c>
      <c r="AM479" s="50">
        <v>0</v>
      </c>
      <c r="AN479" s="50">
        <v>0</v>
      </c>
      <c r="AO479" s="50">
        <v>0</v>
      </c>
      <c r="AP479" s="50">
        <v>0</v>
      </c>
      <c r="AQ479" s="50">
        <v>0</v>
      </c>
      <c r="AR479" s="50">
        <v>0</v>
      </c>
      <c r="AS479" s="50">
        <v>0</v>
      </c>
      <c r="AT479" s="50">
        <v>0</v>
      </c>
      <c r="AU479" s="50">
        <v>0</v>
      </c>
      <c r="AV479" s="81"/>
      <c r="AW479" s="81"/>
      <c r="AX479" s="81"/>
      <c r="AY479" s="81"/>
      <c r="AZ479" s="81"/>
      <c r="BA479" s="81"/>
      <c r="BB479" s="81"/>
      <c r="BC479" s="81"/>
      <c r="BD479" s="81"/>
      <c r="BE479" s="81"/>
      <c r="BF479" s="81"/>
      <c r="BG479" s="81"/>
      <c r="BH479" s="81"/>
      <c r="BI479" s="81"/>
      <c r="BJ479" s="81"/>
    </row>
    <row r="480" spans="1:62" ht="15" hidden="1">
      <c r="A480" s="81" t="s">
        <v>3472</v>
      </c>
      <c r="B480" s="50" t="s">
        <v>2140</v>
      </c>
      <c r="C480" s="82" t="s">
        <v>245</v>
      </c>
      <c r="D480" s="83" t="s">
        <v>144</v>
      </c>
      <c r="E480" s="84" t="s">
        <v>224</v>
      </c>
      <c r="F480" s="84">
        <v>29213</v>
      </c>
      <c r="G480" s="50">
        <v>173056</v>
      </c>
      <c r="H480" s="50" t="s">
        <v>1824</v>
      </c>
      <c r="I480" s="50">
        <v>416</v>
      </c>
      <c r="J480" s="50">
        <v>416</v>
      </c>
      <c r="K480" s="50">
        <v>1</v>
      </c>
      <c r="L480" s="50"/>
      <c r="M480" s="50"/>
      <c r="N480" s="50"/>
      <c r="O480" s="50">
        <v>0</v>
      </c>
      <c r="P480" s="50">
        <v>1</v>
      </c>
      <c r="Q480" s="50">
        <v>1339.1010000000001</v>
      </c>
      <c r="R480" s="50">
        <v>79.350279999999998</v>
      </c>
      <c r="S480" s="50">
        <v>0</v>
      </c>
      <c r="T480" s="50">
        <v>0</v>
      </c>
      <c r="U480" s="50">
        <v>1</v>
      </c>
      <c r="V480" s="50">
        <v>0</v>
      </c>
      <c r="W480" s="50">
        <v>0</v>
      </c>
      <c r="X480" s="50">
        <v>0</v>
      </c>
      <c r="Y480" s="50">
        <v>0</v>
      </c>
      <c r="Z480" s="50">
        <v>0</v>
      </c>
      <c r="AA480" s="50">
        <v>0</v>
      </c>
      <c r="AB480" s="50">
        <v>0</v>
      </c>
      <c r="AC480" s="50">
        <v>0</v>
      </c>
      <c r="AD480" s="50">
        <v>0</v>
      </c>
      <c r="AE480" s="50">
        <v>1</v>
      </c>
      <c r="AF480" s="50">
        <v>0</v>
      </c>
      <c r="AG480" s="50">
        <v>0</v>
      </c>
      <c r="AH480" s="50">
        <v>0</v>
      </c>
      <c r="AI480" s="50">
        <v>0</v>
      </c>
      <c r="AJ480" s="50">
        <v>0</v>
      </c>
      <c r="AK480" s="50">
        <v>0</v>
      </c>
      <c r="AL480" s="50">
        <v>0</v>
      </c>
      <c r="AM480" s="50">
        <v>0</v>
      </c>
      <c r="AN480" s="50">
        <v>0</v>
      </c>
      <c r="AO480" s="50">
        <v>0</v>
      </c>
      <c r="AP480" s="50">
        <v>0</v>
      </c>
      <c r="AQ480" s="50">
        <v>0</v>
      </c>
      <c r="AR480" s="50">
        <v>0</v>
      </c>
      <c r="AS480" s="50">
        <v>0</v>
      </c>
      <c r="AT480" s="50">
        <v>0</v>
      </c>
      <c r="AU480" s="50">
        <v>0</v>
      </c>
      <c r="AV480" s="81"/>
      <c r="AW480" s="81"/>
      <c r="AX480" s="81"/>
      <c r="AY480" s="81"/>
      <c r="AZ480" s="81"/>
      <c r="BA480" s="81"/>
      <c r="BB480" s="81"/>
      <c r="BC480" s="81"/>
      <c r="BD480" s="81"/>
      <c r="BE480" s="81"/>
      <c r="BF480" s="81"/>
      <c r="BG480" s="81"/>
      <c r="BH480" s="81"/>
      <c r="BI480" s="81"/>
      <c r="BJ480" s="81"/>
    </row>
    <row r="481" spans="1:62" ht="15" hidden="1">
      <c r="A481" s="81" t="s">
        <v>3473</v>
      </c>
      <c r="B481" s="50" t="s">
        <v>2141</v>
      </c>
      <c r="C481" s="82" t="s">
        <v>246</v>
      </c>
      <c r="D481" s="83" t="s">
        <v>144</v>
      </c>
      <c r="E481" s="84" t="s">
        <v>224</v>
      </c>
      <c r="F481" s="84">
        <v>21733</v>
      </c>
      <c r="G481" s="50">
        <v>173056</v>
      </c>
      <c r="H481" s="50" t="s">
        <v>1824</v>
      </c>
      <c r="I481" s="50">
        <v>416</v>
      </c>
      <c r="J481" s="50">
        <v>416</v>
      </c>
      <c r="K481" s="50">
        <v>1</v>
      </c>
      <c r="L481" s="50"/>
      <c r="M481" s="50"/>
      <c r="N481" s="50"/>
      <c r="O481" s="50">
        <v>0</v>
      </c>
      <c r="P481" s="50">
        <v>1</v>
      </c>
      <c r="Q481" s="50">
        <v>299.7192</v>
      </c>
      <c r="R481" s="50">
        <v>54.259659999999997</v>
      </c>
      <c r="S481" s="50">
        <v>0</v>
      </c>
      <c r="T481" s="50">
        <v>0</v>
      </c>
      <c r="U481" s="50">
        <v>1</v>
      </c>
      <c r="V481" s="50">
        <v>0</v>
      </c>
      <c r="W481" s="50">
        <v>0</v>
      </c>
      <c r="X481" s="50">
        <v>0</v>
      </c>
      <c r="Y481" s="50">
        <v>0</v>
      </c>
      <c r="Z481" s="50">
        <v>0</v>
      </c>
      <c r="AA481" s="50">
        <v>0</v>
      </c>
      <c r="AB481" s="50">
        <v>0</v>
      </c>
      <c r="AC481" s="50">
        <v>0</v>
      </c>
      <c r="AD481" s="50">
        <v>0</v>
      </c>
      <c r="AE481" s="50">
        <v>1</v>
      </c>
      <c r="AF481" s="50">
        <v>0</v>
      </c>
      <c r="AG481" s="50">
        <v>0</v>
      </c>
      <c r="AH481" s="50">
        <v>0</v>
      </c>
      <c r="AI481" s="50">
        <v>0</v>
      </c>
      <c r="AJ481" s="50">
        <v>0</v>
      </c>
      <c r="AK481" s="50">
        <v>0</v>
      </c>
      <c r="AL481" s="50">
        <v>0</v>
      </c>
      <c r="AM481" s="50">
        <v>0</v>
      </c>
      <c r="AN481" s="50">
        <v>0</v>
      </c>
      <c r="AO481" s="50">
        <v>0</v>
      </c>
      <c r="AP481" s="50">
        <v>0</v>
      </c>
      <c r="AQ481" s="50">
        <v>0</v>
      </c>
      <c r="AR481" s="50">
        <v>0</v>
      </c>
      <c r="AS481" s="50">
        <v>0</v>
      </c>
      <c r="AT481" s="50">
        <v>0</v>
      </c>
      <c r="AU481" s="50">
        <v>0</v>
      </c>
      <c r="AV481" s="81"/>
      <c r="AW481" s="81"/>
      <c r="AX481" s="81"/>
      <c r="AY481" s="81"/>
      <c r="AZ481" s="81"/>
      <c r="BA481" s="81"/>
      <c r="BB481" s="81"/>
      <c r="BC481" s="81"/>
      <c r="BD481" s="81"/>
      <c r="BE481" s="81"/>
      <c r="BF481" s="81"/>
      <c r="BG481" s="81"/>
      <c r="BH481" s="81"/>
      <c r="BI481" s="81"/>
      <c r="BJ481" s="81"/>
    </row>
    <row r="482" spans="1:62" ht="15" hidden="1">
      <c r="A482" s="81" t="s">
        <v>3474</v>
      </c>
      <c r="B482" s="50" t="s">
        <v>2142</v>
      </c>
      <c r="C482" s="82" t="s">
        <v>247</v>
      </c>
      <c r="D482" s="83" t="s">
        <v>144</v>
      </c>
      <c r="E482" s="84" t="s">
        <v>224</v>
      </c>
      <c r="F482" s="84">
        <v>34307</v>
      </c>
      <c r="G482" s="50">
        <v>173056</v>
      </c>
      <c r="H482" s="50" t="s">
        <v>1824</v>
      </c>
      <c r="I482" s="50">
        <v>416</v>
      </c>
      <c r="J482" s="50">
        <v>416</v>
      </c>
      <c r="K482" s="50">
        <v>1</v>
      </c>
      <c r="L482" s="50"/>
      <c r="M482" s="50"/>
      <c r="N482" s="50"/>
      <c r="O482" s="50">
        <v>0</v>
      </c>
      <c r="P482" s="50">
        <v>1</v>
      </c>
      <c r="Q482" s="50">
        <v>1456.671</v>
      </c>
      <c r="R482" s="50">
        <v>69.302980000000005</v>
      </c>
      <c r="S482" s="50">
        <v>0</v>
      </c>
      <c r="T482" s="50">
        <v>0</v>
      </c>
      <c r="U482" s="50">
        <v>1</v>
      </c>
      <c r="V482" s="50">
        <v>0</v>
      </c>
      <c r="W482" s="50">
        <v>0</v>
      </c>
      <c r="X482" s="50">
        <v>0</v>
      </c>
      <c r="Y482" s="50">
        <v>0</v>
      </c>
      <c r="Z482" s="50">
        <v>0</v>
      </c>
      <c r="AA482" s="50">
        <v>0</v>
      </c>
      <c r="AB482" s="50">
        <v>0</v>
      </c>
      <c r="AC482" s="50">
        <v>0</v>
      </c>
      <c r="AD482" s="50">
        <v>0</v>
      </c>
      <c r="AE482" s="50">
        <v>1</v>
      </c>
      <c r="AF482" s="50">
        <v>0</v>
      </c>
      <c r="AG482" s="50">
        <v>0</v>
      </c>
      <c r="AH482" s="50">
        <v>0</v>
      </c>
      <c r="AI482" s="50">
        <v>0</v>
      </c>
      <c r="AJ482" s="50">
        <v>0</v>
      </c>
      <c r="AK482" s="50">
        <v>0</v>
      </c>
      <c r="AL482" s="50">
        <v>0</v>
      </c>
      <c r="AM482" s="50">
        <v>0</v>
      </c>
      <c r="AN482" s="50">
        <v>0</v>
      </c>
      <c r="AO482" s="50">
        <v>0</v>
      </c>
      <c r="AP482" s="50">
        <v>0</v>
      </c>
      <c r="AQ482" s="50">
        <v>0</v>
      </c>
      <c r="AR482" s="50">
        <v>0</v>
      </c>
      <c r="AS482" s="50">
        <v>0</v>
      </c>
      <c r="AT482" s="50">
        <v>0</v>
      </c>
      <c r="AU482" s="50">
        <v>0</v>
      </c>
      <c r="AV482" s="81"/>
      <c r="AW482" s="81"/>
      <c r="AX482" s="81"/>
      <c r="AY482" s="81"/>
      <c r="AZ482" s="81"/>
      <c r="BA482" s="81"/>
      <c r="BB482" s="81"/>
      <c r="BC482" s="81"/>
      <c r="BD482" s="81"/>
      <c r="BE482" s="81"/>
      <c r="BF482" s="81"/>
      <c r="BG482" s="81"/>
      <c r="BH482" s="81"/>
      <c r="BI482" s="81"/>
      <c r="BJ482" s="81"/>
    </row>
    <row r="483" spans="1:62" ht="15" hidden="1">
      <c r="A483" s="81" t="s">
        <v>3475</v>
      </c>
      <c r="B483" s="50" t="s">
        <v>2143</v>
      </c>
      <c r="C483" s="82" t="s">
        <v>248</v>
      </c>
      <c r="D483" s="83" t="s">
        <v>144</v>
      </c>
      <c r="E483" s="84" t="s">
        <v>224</v>
      </c>
      <c r="F483" s="84">
        <v>27602</v>
      </c>
      <c r="G483" s="50">
        <v>173056</v>
      </c>
      <c r="H483" s="50" t="s">
        <v>1824</v>
      </c>
      <c r="I483" s="50">
        <v>416</v>
      </c>
      <c r="J483" s="50">
        <v>416</v>
      </c>
      <c r="K483" s="50">
        <v>1</v>
      </c>
      <c r="L483" s="50"/>
      <c r="M483" s="50"/>
      <c r="N483" s="50"/>
      <c r="O483" s="50">
        <v>0</v>
      </c>
      <c r="P483" s="50">
        <v>1</v>
      </c>
      <c r="Q483" s="50">
        <v>615.8673</v>
      </c>
      <c r="R483" s="50">
        <v>63.599559999999997</v>
      </c>
      <c r="S483" s="50">
        <v>0</v>
      </c>
      <c r="T483" s="50">
        <v>0</v>
      </c>
      <c r="U483" s="50">
        <v>1</v>
      </c>
      <c r="V483" s="50">
        <v>0</v>
      </c>
      <c r="W483" s="50">
        <v>0</v>
      </c>
      <c r="X483" s="50">
        <v>0</v>
      </c>
      <c r="Y483" s="50">
        <v>0</v>
      </c>
      <c r="Z483" s="50">
        <v>0</v>
      </c>
      <c r="AA483" s="50">
        <v>0</v>
      </c>
      <c r="AB483" s="50">
        <v>0</v>
      </c>
      <c r="AC483" s="50">
        <v>0</v>
      </c>
      <c r="AD483" s="50">
        <v>0</v>
      </c>
      <c r="AE483" s="50">
        <v>1</v>
      </c>
      <c r="AF483" s="50">
        <v>0</v>
      </c>
      <c r="AG483" s="50">
        <v>0</v>
      </c>
      <c r="AH483" s="50">
        <v>0</v>
      </c>
      <c r="AI483" s="50">
        <v>0</v>
      </c>
      <c r="AJ483" s="50">
        <v>0</v>
      </c>
      <c r="AK483" s="50">
        <v>0</v>
      </c>
      <c r="AL483" s="50">
        <v>0</v>
      </c>
      <c r="AM483" s="50">
        <v>0</v>
      </c>
      <c r="AN483" s="50">
        <v>0</v>
      </c>
      <c r="AO483" s="50">
        <v>0</v>
      </c>
      <c r="AP483" s="50">
        <v>0</v>
      </c>
      <c r="AQ483" s="50">
        <v>0</v>
      </c>
      <c r="AR483" s="50">
        <v>0</v>
      </c>
      <c r="AS483" s="50">
        <v>0</v>
      </c>
      <c r="AT483" s="50">
        <v>0</v>
      </c>
      <c r="AU483" s="50">
        <v>0</v>
      </c>
      <c r="AV483" s="81"/>
      <c r="AW483" s="81"/>
      <c r="AX483" s="81"/>
      <c r="AY483" s="81"/>
      <c r="AZ483" s="81"/>
      <c r="BA483" s="81"/>
      <c r="BB483" s="81"/>
      <c r="BC483" s="81"/>
      <c r="BD483" s="81"/>
      <c r="BE483" s="81"/>
      <c r="BF483" s="81"/>
      <c r="BG483" s="81"/>
      <c r="BH483" s="81"/>
      <c r="BI483" s="81"/>
      <c r="BJ483" s="81"/>
    </row>
    <row r="484" spans="1:62" ht="15" hidden="1">
      <c r="A484" s="81" t="s">
        <v>3476</v>
      </c>
      <c r="B484" s="50" t="s">
        <v>2144</v>
      </c>
      <c r="C484" s="82" t="s">
        <v>249</v>
      </c>
      <c r="D484" s="83" t="s">
        <v>144</v>
      </c>
      <c r="E484" s="84" t="s">
        <v>224</v>
      </c>
      <c r="F484" s="84">
        <v>29032</v>
      </c>
      <c r="G484" s="50">
        <v>173056</v>
      </c>
      <c r="H484" s="50" t="s">
        <v>1824</v>
      </c>
      <c r="I484" s="50">
        <v>416</v>
      </c>
      <c r="J484" s="50">
        <v>416</v>
      </c>
      <c r="K484" s="50">
        <v>1</v>
      </c>
      <c r="L484" s="50"/>
      <c r="M484" s="50"/>
      <c r="N484" s="50"/>
      <c r="O484" s="50">
        <v>0</v>
      </c>
      <c r="P484" s="50">
        <v>1</v>
      </c>
      <c r="Q484" s="50">
        <v>849.08029999999997</v>
      </c>
      <c r="R484" s="50">
        <v>70.063810000000004</v>
      </c>
      <c r="S484" s="50">
        <v>0</v>
      </c>
      <c r="T484" s="50">
        <v>0</v>
      </c>
      <c r="U484" s="50">
        <v>1</v>
      </c>
      <c r="V484" s="50">
        <v>0</v>
      </c>
      <c r="W484" s="50">
        <v>0</v>
      </c>
      <c r="X484" s="50">
        <v>0</v>
      </c>
      <c r="Y484" s="50">
        <v>0</v>
      </c>
      <c r="Z484" s="50">
        <v>0</v>
      </c>
      <c r="AA484" s="50">
        <v>0</v>
      </c>
      <c r="AB484" s="50">
        <v>0</v>
      </c>
      <c r="AC484" s="50">
        <v>0</v>
      </c>
      <c r="AD484" s="50">
        <v>0</v>
      </c>
      <c r="AE484" s="50">
        <v>1</v>
      </c>
      <c r="AF484" s="50">
        <v>0</v>
      </c>
      <c r="AG484" s="50">
        <v>0</v>
      </c>
      <c r="AH484" s="50">
        <v>0</v>
      </c>
      <c r="AI484" s="50">
        <v>0</v>
      </c>
      <c r="AJ484" s="50">
        <v>0</v>
      </c>
      <c r="AK484" s="50">
        <v>0</v>
      </c>
      <c r="AL484" s="50">
        <v>0</v>
      </c>
      <c r="AM484" s="50">
        <v>0</v>
      </c>
      <c r="AN484" s="50">
        <v>0</v>
      </c>
      <c r="AO484" s="50">
        <v>0</v>
      </c>
      <c r="AP484" s="50">
        <v>0</v>
      </c>
      <c r="AQ484" s="50">
        <v>0</v>
      </c>
      <c r="AR484" s="50">
        <v>0</v>
      </c>
      <c r="AS484" s="50">
        <v>0</v>
      </c>
      <c r="AT484" s="50">
        <v>0</v>
      </c>
      <c r="AU484" s="50">
        <v>0</v>
      </c>
      <c r="AV484" s="81"/>
      <c r="AW484" s="81"/>
      <c r="AX484" s="81"/>
      <c r="AY484" s="81"/>
      <c r="AZ484" s="81"/>
      <c r="BA484" s="81"/>
      <c r="BB484" s="81"/>
      <c r="BC484" s="81"/>
      <c r="BD484" s="81"/>
      <c r="BE484" s="81"/>
      <c r="BF484" s="81"/>
      <c r="BG484" s="81"/>
      <c r="BH484" s="81"/>
      <c r="BI484" s="81"/>
      <c r="BJ484" s="81"/>
    </row>
    <row r="485" spans="1:62" ht="15" hidden="1">
      <c r="A485" s="81" t="s">
        <v>3477</v>
      </c>
      <c r="B485" s="50" t="s">
        <v>2145</v>
      </c>
      <c r="C485" s="82" t="s">
        <v>250</v>
      </c>
      <c r="D485" s="83" t="s">
        <v>144</v>
      </c>
      <c r="E485" s="84" t="s">
        <v>224</v>
      </c>
      <c r="F485" s="84">
        <v>30696</v>
      </c>
      <c r="G485" s="50">
        <v>173056</v>
      </c>
      <c r="H485" s="50" t="s">
        <v>1824</v>
      </c>
      <c r="I485" s="50">
        <v>416</v>
      </c>
      <c r="J485" s="50">
        <v>416</v>
      </c>
      <c r="K485" s="50">
        <v>1</v>
      </c>
      <c r="L485" s="50"/>
      <c r="M485" s="50"/>
      <c r="N485" s="50"/>
      <c r="O485" s="50">
        <v>0</v>
      </c>
      <c r="P485" s="50">
        <v>1</v>
      </c>
      <c r="Q485" s="50">
        <v>1786.0419999999999</v>
      </c>
      <c r="R485" s="50">
        <v>74.251480000000001</v>
      </c>
      <c r="S485" s="50">
        <v>0</v>
      </c>
      <c r="T485" s="50">
        <v>0</v>
      </c>
      <c r="U485" s="50">
        <v>1</v>
      </c>
      <c r="V485" s="50">
        <v>0</v>
      </c>
      <c r="W485" s="50">
        <v>0</v>
      </c>
      <c r="X485" s="50">
        <v>0</v>
      </c>
      <c r="Y485" s="50">
        <v>0</v>
      </c>
      <c r="Z485" s="50">
        <v>0</v>
      </c>
      <c r="AA485" s="50">
        <v>0</v>
      </c>
      <c r="AB485" s="50">
        <v>0</v>
      </c>
      <c r="AC485" s="50">
        <v>0</v>
      </c>
      <c r="AD485" s="50">
        <v>0</v>
      </c>
      <c r="AE485" s="50">
        <v>1</v>
      </c>
      <c r="AF485" s="50">
        <v>0</v>
      </c>
      <c r="AG485" s="50">
        <v>0</v>
      </c>
      <c r="AH485" s="50">
        <v>0</v>
      </c>
      <c r="AI485" s="50">
        <v>0</v>
      </c>
      <c r="AJ485" s="50">
        <v>0</v>
      </c>
      <c r="AK485" s="50">
        <v>0</v>
      </c>
      <c r="AL485" s="50">
        <v>0</v>
      </c>
      <c r="AM485" s="50">
        <v>0</v>
      </c>
      <c r="AN485" s="50">
        <v>0</v>
      </c>
      <c r="AO485" s="50">
        <v>0</v>
      </c>
      <c r="AP485" s="50">
        <v>0</v>
      </c>
      <c r="AQ485" s="50">
        <v>0</v>
      </c>
      <c r="AR485" s="50">
        <v>0</v>
      </c>
      <c r="AS485" s="50">
        <v>0</v>
      </c>
      <c r="AT485" s="50">
        <v>0</v>
      </c>
      <c r="AU485" s="50">
        <v>0</v>
      </c>
      <c r="AV485" s="81"/>
      <c r="AW485" s="81"/>
      <c r="AX485" s="81"/>
      <c r="AY485" s="81"/>
      <c r="AZ485" s="81"/>
      <c r="BA485" s="81"/>
      <c r="BB485" s="81"/>
      <c r="BC485" s="81"/>
      <c r="BD485" s="81"/>
      <c r="BE485" s="81"/>
      <c r="BF485" s="81"/>
      <c r="BG485" s="81"/>
      <c r="BH485" s="81"/>
      <c r="BI485" s="81"/>
      <c r="BJ485" s="81"/>
    </row>
    <row r="486" spans="1:62" ht="15" hidden="1">
      <c r="A486" s="81" t="s">
        <v>3478</v>
      </c>
      <c r="B486" s="50" t="s">
        <v>2146</v>
      </c>
      <c r="C486" s="82" t="s">
        <v>251</v>
      </c>
      <c r="D486" s="83" t="s">
        <v>144</v>
      </c>
      <c r="E486" s="84" t="s">
        <v>224</v>
      </c>
      <c r="F486" s="84">
        <v>23024</v>
      </c>
      <c r="G486" s="50">
        <v>173056</v>
      </c>
      <c r="H486" s="50" t="s">
        <v>1824</v>
      </c>
      <c r="I486" s="50">
        <v>416</v>
      </c>
      <c r="J486" s="50">
        <v>416</v>
      </c>
      <c r="K486" s="50">
        <v>1</v>
      </c>
      <c r="L486" s="50"/>
      <c r="M486" s="50"/>
      <c r="N486" s="50"/>
      <c r="O486" s="50">
        <v>0</v>
      </c>
      <c r="P486" s="50">
        <v>1</v>
      </c>
      <c r="Q486" s="50">
        <v>455.89479999999998</v>
      </c>
      <c r="R486" s="50">
        <v>68.006770000000003</v>
      </c>
      <c r="S486" s="50">
        <v>0</v>
      </c>
      <c r="T486" s="50">
        <v>0</v>
      </c>
      <c r="U486" s="50">
        <v>1</v>
      </c>
      <c r="V486" s="50">
        <v>0</v>
      </c>
      <c r="W486" s="50">
        <v>0</v>
      </c>
      <c r="X486" s="50">
        <v>0</v>
      </c>
      <c r="Y486" s="50">
        <v>0</v>
      </c>
      <c r="Z486" s="50">
        <v>0</v>
      </c>
      <c r="AA486" s="50">
        <v>0</v>
      </c>
      <c r="AB486" s="50">
        <v>0</v>
      </c>
      <c r="AC486" s="50">
        <v>0</v>
      </c>
      <c r="AD486" s="50">
        <v>0</v>
      </c>
      <c r="AE486" s="50">
        <v>1</v>
      </c>
      <c r="AF486" s="50">
        <v>0</v>
      </c>
      <c r="AG486" s="50">
        <v>0</v>
      </c>
      <c r="AH486" s="50">
        <v>0</v>
      </c>
      <c r="AI486" s="50">
        <v>0</v>
      </c>
      <c r="AJ486" s="50">
        <v>0</v>
      </c>
      <c r="AK486" s="50">
        <v>0</v>
      </c>
      <c r="AL486" s="50">
        <v>0</v>
      </c>
      <c r="AM486" s="50">
        <v>0</v>
      </c>
      <c r="AN486" s="50">
        <v>0</v>
      </c>
      <c r="AO486" s="50">
        <v>0</v>
      </c>
      <c r="AP486" s="50">
        <v>0</v>
      </c>
      <c r="AQ486" s="50">
        <v>0</v>
      </c>
      <c r="AR486" s="50">
        <v>0</v>
      </c>
      <c r="AS486" s="50">
        <v>0</v>
      </c>
      <c r="AT486" s="50">
        <v>0</v>
      </c>
      <c r="AU486" s="50">
        <v>0</v>
      </c>
      <c r="AV486" s="81"/>
      <c r="AW486" s="81"/>
      <c r="AX486" s="81"/>
      <c r="AY486" s="81"/>
      <c r="AZ486" s="81"/>
      <c r="BA486" s="81"/>
      <c r="BB486" s="81"/>
      <c r="BC486" s="81"/>
      <c r="BD486" s="81"/>
      <c r="BE486" s="81"/>
      <c r="BF486" s="81"/>
      <c r="BG486" s="81"/>
      <c r="BH486" s="81"/>
      <c r="BI486" s="81"/>
      <c r="BJ486" s="81"/>
    </row>
    <row r="487" spans="1:62" ht="15" hidden="1">
      <c r="A487" s="81" t="s">
        <v>3479</v>
      </c>
      <c r="B487" s="50" t="s">
        <v>2147</v>
      </c>
      <c r="C487" s="82" t="s">
        <v>252</v>
      </c>
      <c r="D487" s="83" t="s">
        <v>144</v>
      </c>
      <c r="E487" s="84" t="s">
        <v>224</v>
      </c>
      <c r="F487" s="84">
        <v>19043</v>
      </c>
      <c r="G487" s="50">
        <v>173056</v>
      </c>
      <c r="H487" s="50" t="s">
        <v>1824</v>
      </c>
      <c r="I487" s="50">
        <v>416</v>
      </c>
      <c r="J487" s="50">
        <v>416</v>
      </c>
      <c r="K487" s="50">
        <v>1</v>
      </c>
      <c r="L487" s="50"/>
      <c r="M487" s="50"/>
      <c r="N487" s="50"/>
      <c r="O487" s="50">
        <v>0</v>
      </c>
      <c r="P487" s="50">
        <v>1</v>
      </c>
      <c r="Q487" s="50">
        <v>140.29259999999999</v>
      </c>
      <c r="R487" s="50">
        <v>80.368719999999996</v>
      </c>
      <c r="S487" s="50">
        <v>0</v>
      </c>
      <c r="T487" s="50">
        <v>0</v>
      </c>
      <c r="U487" s="50">
        <v>1</v>
      </c>
      <c r="V487" s="50">
        <v>0</v>
      </c>
      <c r="W487" s="50">
        <v>0</v>
      </c>
      <c r="X487" s="50">
        <v>0</v>
      </c>
      <c r="Y487" s="50">
        <v>0</v>
      </c>
      <c r="Z487" s="50">
        <v>0</v>
      </c>
      <c r="AA487" s="50">
        <v>0</v>
      </c>
      <c r="AB487" s="50">
        <v>0</v>
      </c>
      <c r="AC487" s="50">
        <v>0</v>
      </c>
      <c r="AD487" s="50">
        <v>0</v>
      </c>
      <c r="AE487" s="50">
        <v>1</v>
      </c>
      <c r="AF487" s="50">
        <v>0</v>
      </c>
      <c r="AG487" s="50">
        <v>0</v>
      </c>
      <c r="AH487" s="50">
        <v>0</v>
      </c>
      <c r="AI487" s="50">
        <v>0</v>
      </c>
      <c r="AJ487" s="50">
        <v>0</v>
      </c>
      <c r="AK487" s="50">
        <v>0</v>
      </c>
      <c r="AL487" s="50">
        <v>0</v>
      </c>
      <c r="AM487" s="50">
        <v>0</v>
      </c>
      <c r="AN487" s="50">
        <v>0</v>
      </c>
      <c r="AO487" s="50">
        <v>0</v>
      </c>
      <c r="AP487" s="50">
        <v>0</v>
      </c>
      <c r="AQ487" s="50">
        <v>0</v>
      </c>
      <c r="AR487" s="50">
        <v>0</v>
      </c>
      <c r="AS487" s="50">
        <v>0</v>
      </c>
      <c r="AT487" s="50">
        <v>0</v>
      </c>
      <c r="AU487" s="50">
        <v>0</v>
      </c>
      <c r="AV487" s="81"/>
      <c r="AW487" s="81"/>
      <c r="AX487" s="81"/>
      <c r="AY487" s="81"/>
      <c r="AZ487" s="81"/>
      <c r="BA487" s="81"/>
      <c r="BB487" s="81"/>
      <c r="BC487" s="81"/>
      <c r="BD487" s="81"/>
      <c r="BE487" s="81"/>
      <c r="BF487" s="81"/>
      <c r="BG487" s="81"/>
      <c r="BH487" s="81"/>
      <c r="BI487" s="81"/>
      <c r="BJ487" s="81"/>
    </row>
    <row r="488" spans="1:62" ht="15" hidden="1">
      <c r="A488" s="81" t="s">
        <v>3480</v>
      </c>
      <c r="B488" s="50" t="s">
        <v>2148</v>
      </c>
      <c r="C488" s="82" t="s">
        <v>253</v>
      </c>
      <c r="D488" s="83" t="s">
        <v>144</v>
      </c>
      <c r="E488" s="84" t="s">
        <v>224</v>
      </c>
      <c r="F488" s="84">
        <v>13018</v>
      </c>
      <c r="G488" s="50">
        <v>173056</v>
      </c>
      <c r="H488" s="50" t="s">
        <v>1824</v>
      </c>
      <c r="I488" s="50">
        <v>416</v>
      </c>
      <c r="J488" s="50">
        <v>416</v>
      </c>
      <c r="K488" s="50">
        <v>1</v>
      </c>
      <c r="L488" s="50"/>
      <c r="M488" s="50"/>
      <c r="N488" s="50"/>
      <c r="O488" s="50">
        <v>0</v>
      </c>
      <c r="P488" s="50">
        <v>1</v>
      </c>
      <c r="Q488" s="50">
        <v>111.4995</v>
      </c>
      <c r="R488" s="50">
        <v>83.400620000000004</v>
      </c>
      <c r="S488" s="50">
        <v>0</v>
      </c>
      <c r="T488" s="50">
        <v>0</v>
      </c>
      <c r="U488" s="50">
        <v>1</v>
      </c>
      <c r="V488" s="50">
        <v>0</v>
      </c>
      <c r="W488" s="50">
        <v>0</v>
      </c>
      <c r="X488" s="50">
        <v>0</v>
      </c>
      <c r="Y488" s="50">
        <v>0</v>
      </c>
      <c r="Z488" s="50">
        <v>0</v>
      </c>
      <c r="AA488" s="50">
        <v>0</v>
      </c>
      <c r="AB488" s="50">
        <v>0</v>
      </c>
      <c r="AC488" s="50">
        <v>0</v>
      </c>
      <c r="AD488" s="50">
        <v>0</v>
      </c>
      <c r="AE488" s="50">
        <v>1</v>
      </c>
      <c r="AF488" s="50">
        <v>0</v>
      </c>
      <c r="AG488" s="50">
        <v>0</v>
      </c>
      <c r="AH488" s="50">
        <v>0</v>
      </c>
      <c r="AI488" s="50">
        <v>0</v>
      </c>
      <c r="AJ488" s="50">
        <v>0</v>
      </c>
      <c r="AK488" s="50">
        <v>0</v>
      </c>
      <c r="AL488" s="50">
        <v>0</v>
      </c>
      <c r="AM488" s="50">
        <v>0</v>
      </c>
      <c r="AN488" s="50">
        <v>0</v>
      </c>
      <c r="AO488" s="50">
        <v>0</v>
      </c>
      <c r="AP488" s="50">
        <v>0</v>
      </c>
      <c r="AQ488" s="50">
        <v>0</v>
      </c>
      <c r="AR488" s="50">
        <v>0</v>
      </c>
      <c r="AS488" s="50">
        <v>0</v>
      </c>
      <c r="AT488" s="50">
        <v>0</v>
      </c>
      <c r="AU488" s="50">
        <v>0</v>
      </c>
      <c r="AV488" s="81"/>
      <c r="AW488" s="81"/>
      <c r="AX488" s="81"/>
      <c r="AY488" s="81"/>
      <c r="AZ488" s="81"/>
      <c r="BA488" s="81"/>
      <c r="BB488" s="81"/>
      <c r="BC488" s="81"/>
      <c r="BD488" s="81"/>
      <c r="BE488" s="81"/>
      <c r="BF488" s="81"/>
      <c r="BG488" s="81"/>
      <c r="BH488" s="81"/>
      <c r="BI488" s="81"/>
      <c r="BJ488" s="81"/>
    </row>
    <row r="489" spans="1:62" ht="15" hidden="1">
      <c r="A489" s="81" t="s">
        <v>3481</v>
      </c>
      <c r="B489" s="50" t="s">
        <v>2149</v>
      </c>
      <c r="C489" s="82" t="s">
        <v>254</v>
      </c>
      <c r="D489" s="83" t="s">
        <v>144</v>
      </c>
      <c r="E489" s="84" t="s">
        <v>224</v>
      </c>
      <c r="F489" s="84">
        <v>17657</v>
      </c>
      <c r="G489" s="50">
        <v>173056</v>
      </c>
      <c r="H489" s="50" t="s">
        <v>1824</v>
      </c>
      <c r="I489" s="50">
        <v>416</v>
      </c>
      <c r="J489" s="50">
        <v>416</v>
      </c>
      <c r="K489" s="50">
        <v>1</v>
      </c>
      <c r="L489" s="50"/>
      <c r="M489" s="50"/>
      <c r="N489" s="50"/>
      <c r="O489" s="50">
        <v>0</v>
      </c>
      <c r="P489" s="50">
        <v>1</v>
      </c>
      <c r="Q489" s="50">
        <v>110.29179999999999</v>
      </c>
      <c r="R489" s="50">
        <v>68.464939999999999</v>
      </c>
      <c r="S489" s="50">
        <v>0</v>
      </c>
      <c r="T489" s="50">
        <v>0</v>
      </c>
      <c r="U489" s="50">
        <v>1</v>
      </c>
      <c r="V489" s="50">
        <v>0</v>
      </c>
      <c r="W489" s="50">
        <v>0</v>
      </c>
      <c r="X489" s="50">
        <v>0</v>
      </c>
      <c r="Y489" s="50">
        <v>0</v>
      </c>
      <c r="Z489" s="50">
        <v>0</v>
      </c>
      <c r="AA489" s="50">
        <v>0</v>
      </c>
      <c r="AB489" s="50">
        <v>0</v>
      </c>
      <c r="AC489" s="50">
        <v>0</v>
      </c>
      <c r="AD489" s="50">
        <v>0</v>
      </c>
      <c r="AE489" s="50">
        <v>1</v>
      </c>
      <c r="AF489" s="50">
        <v>0</v>
      </c>
      <c r="AG489" s="50">
        <v>0</v>
      </c>
      <c r="AH489" s="50">
        <v>0</v>
      </c>
      <c r="AI489" s="50">
        <v>0</v>
      </c>
      <c r="AJ489" s="50">
        <v>0</v>
      </c>
      <c r="AK489" s="50">
        <v>0</v>
      </c>
      <c r="AL489" s="50">
        <v>0</v>
      </c>
      <c r="AM489" s="50">
        <v>0</v>
      </c>
      <c r="AN489" s="50">
        <v>0</v>
      </c>
      <c r="AO489" s="50">
        <v>0</v>
      </c>
      <c r="AP489" s="50">
        <v>0</v>
      </c>
      <c r="AQ489" s="50">
        <v>0</v>
      </c>
      <c r="AR489" s="50">
        <v>0</v>
      </c>
      <c r="AS489" s="50">
        <v>0</v>
      </c>
      <c r="AT489" s="50">
        <v>0</v>
      </c>
      <c r="AU489" s="50">
        <v>0</v>
      </c>
      <c r="AV489" s="81"/>
      <c r="AW489" s="81"/>
      <c r="AX489" s="81"/>
      <c r="AY489" s="81"/>
      <c r="AZ489" s="81"/>
      <c r="BA489" s="81"/>
      <c r="BB489" s="81"/>
      <c r="BC489" s="81"/>
      <c r="BD489" s="81"/>
      <c r="BE489" s="81"/>
      <c r="BF489" s="81"/>
      <c r="BG489" s="81"/>
      <c r="BH489" s="81"/>
      <c r="BI489" s="81"/>
      <c r="BJ489" s="81"/>
    </row>
    <row r="490" spans="1:62" ht="15" hidden="1">
      <c r="A490" s="81" t="s">
        <v>3482</v>
      </c>
      <c r="B490" s="50" t="s">
        <v>2150</v>
      </c>
      <c r="C490" s="82" t="s">
        <v>255</v>
      </c>
      <c r="D490" s="83" t="s">
        <v>144</v>
      </c>
      <c r="E490" s="84" t="s">
        <v>224</v>
      </c>
      <c r="F490" s="84">
        <v>32771</v>
      </c>
      <c r="G490" s="50">
        <v>173056</v>
      </c>
      <c r="H490" s="50" t="s">
        <v>1824</v>
      </c>
      <c r="I490" s="50">
        <v>416</v>
      </c>
      <c r="J490" s="50">
        <v>416</v>
      </c>
      <c r="K490" s="50">
        <v>1</v>
      </c>
      <c r="L490" s="50"/>
      <c r="M490" s="50"/>
      <c r="N490" s="50"/>
      <c r="O490" s="50">
        <v>0</v>
      </c>
      <c r="P490" s="50">
        <v>1</v>
      </c>
      <c r="Q490" s="50">
        <v>1065.838</v>
      </c>
      <c r="R490" s="50">
        <v>71.690659999999994</v>
      </c>
      <c r="S490" s="50">
        <v>0</v>
      </c>
      <c r="T490" s="50">
        <v>0</v>
      </c>
      <c r="U490" s="50">
        <v>1</v>
      </c>
      <c r="V490" s="50">
        <v>0</v>
      </c>
      <c r="W490" s="50">
        <v>0</v>
      </c>
      <c r="X490" s="50">
        <v>0</v>
      </c>
      <c r="Y490" s="50">
        <v>0</v>
      </c>
      <c r="Z490" s="50">
        <v>0</v>
      </c>
      <c r="AA490" s="50">
        <v>0</v>
      </c>
      <c r="AB490" s="50">
        <v>0</v>
      </c>
      <c r="AC490" s="50">
        <v>0</v>
      </c>
      <c r="AD490" s="50">
        <v>0</v>
      </c>
      <c r="AE490" s="50">
        <v>1</v>
      </c>
      <c r="AF490" s="50">
        <v>0</v>
      </c>
      <c r="AG490" s="50">
        <v>0</v>
      </c>
      <c r="AH490" s="50">
        <v>0</v>
      </c>
      <c r="AI490" s="50">
        <v>0</v>
      </c>
      <c r="AJ490" s="50">
        <v>0</v>
      </c>
      <c r="AK490" s="50">
        <v>0</v>
      </c>
      <c r="AL490" s="50">
        <v>0</v>
      </c>
      <c r="AM490" s="50">
        <v>0</v>
      </c>
      <c r="AN490" s="50">
        <v>0</v>
      </c>
      <c r="AO490" s="50">
        <v>0</v>
      </c>
      <c r="AP490" s="50">
        <v>0</v>
      </c>
      <c r="AQ490" s="50">
        <v>0</v>
      </c>
      <c r="AR490" s="50">
        <v>0</v>
      </c>
      <c r="AS490" s="50">
        <v>0</v>
      </c>
      <c r="AT490" s="50">
        <v>0</v>
      </c>
      <c r="AU490" s="50">
        <v>0</v>
      </c>
      <c r="AV490" s="81"/>
      <c r="AW490" s="81"/>
      <c r="AX490" s="81"/>
      <c r="AY490" s="81"/>
      <c r="AZ490" s="81"/>
      <c r="BA490" s="81"/>
      <c r="BB490" s="81"/>
      <c r="BC490" s="81"/>
      <c r="BD490" s="81"/>
      <c r="BE490" s="81"/>
      <c r="BF490" s="81"/>
      <c r="BG490" s="81"/>
      <c r="BH490" s="81"/>
      <c r="BI490" s="81"/>
      <c r="BJ490" s="81"/>
    </row>
    <row r="491" spans="1:62" ht="15" hidden="1">
      <c r="A491" s="81" t="s">
        <v>3483</v>
      </c>
      <c r="B491" s="50" t="s">
        <v>2151</v>
      </c>
      <c r="C491" s="82" t="s">
        <v>256</v>
      </c>
      <c r="D491" s="83" t="s">
        <v>144</v>
      </c>
      <c r="E491" s="84" t="s">
        <v>224</v>
      </c>
      <c r="F491" s="84">
        <v>31995</v>
      </c>
      <c r="G491" s="50">
        <v>173056</v>
      </c>
      <c r="H491" s="50" t="s">
        <v>1824</v>
      </c>
      <c r="I491" s="50">
        <v>416</v>
      </c>
      <c r="J491" s="50">
        <v>416</v>
      </c>
      <c r="K491" s="50">
        <v>1</v>
      </c>
      <c r="L491" s="50"/>
      <c r="M491" s="50"/>
      <c r="N491" s="50"/>
      <c r="O491" s="50">
        <v>0</v>
      </c>
      <c r="P491" s="50">
        <v>1</v>
      </c>
      <c r="Q491" s="50">
        <v>1702.3610000000001</v>
      </c>
      <c r="R491" s="50">
        <v>79.950739999999996</v>
      </c>
      <c r="S491" s="50">
        <v>0</v>
      </c>
      <c r="T491" s="50">
        <v>0</v>
      </c>
      <c r="U491" s="50">
        <v>1</v>
      </c>
      <c r="V491" s="50">
        <v>0</v>
      </c>
      <c r="W491" s="50">
        <v>0</v>
      </c>
      <c r="X491" s="50">
        <v>0</v>
      </c>
      <c r="Y491" s="50">
        <v>0</v>
      </c>
      <c r="Z491" s="50">
        <v>0</v>
      </c>
      <c r="AA491" s="50">
        <v>0</v>
      </c>
      <c r="AB491" s="50">
        <v>0</v>
      </c>
      <c r="AC491" s="50">
        <v>0</v>
      </c>
      <c r="AD491" s="50">
        <v>0</v>
      </c>
      <c r="AE491" s="50">
        <v>1</v>
      </c>
      <c r="AF491" s="50">
        <v>0</v>
      </c>
      <c r="AG491" s="50">
        <v>0</v>
      </c>
      <c r="AH491" s="50">
        <v>0</v>
      </c>
      <c r="AI491" s="50">
        <v>0</v>
      </c>
      <c r="AJ491" s="50">
        <v>0</v>
      </c>
      <c r="AK491" s="50">
        <v>0</v>
      </c>
      <c r="AL491" s="50">
        <v>0</v>
      </c>
      <c r="AM491" s="50">
        <v>0</v>
      </c>
      <c r="AN491" s="50">
        <v>0</v>
      </c>
      <c r="AO491" s="50">
        <v>0</v>
      </c>
      <c r="AP491" s="50">
        <v>0</v>
      </c>
      <c r="AQ491" s="50">
        <v>0</v>
      </c>
      <c r="AR491" s="50">
        <v>0</v>
      </c>
      <c r="AS491" s="50">
        <v>0</v>
      </c>
      <c r="AT491" s="50">
        <v>0</v>
      </c>
      <c r="AU491" s="50">
        <v>0</v>
      </c>
      <c r="AV491" s="81"/>
      <c r="AW491" s="81"/>
      <c r="AX491" s="81"/>
      <c r="AY491" s="81"/>
      <c r="AZ491" s="81"/>
      <c r="BA491" s="81"/>
      <c r="BB491" s="81"/>
      <c r="BC491" s="81"/>
      <c r="BD491" s="81"/>
      <c r="BE491" s="81"/>
      <c r="BF491" s="81"/>
      <c r="BG491" s="81"/>
      <c r="BH491" s="81"/>
      <c r="BI491" s="81"/>
      <c r="BJ491" s="81"/>
    </row>
    <row r="492" spans="1:62" ht="15" hidden="1">
      <c r="A492" s="81" t="s">
        <v>3484</v>
      </c>
      <c r="B492" s="50" t="s">
        <v>2152</v>
      </c>
      <c r="C492" s="82" t="s">
        <v>257</v>
      </c>
      <c r="D492" s="83" t="s">
        <v>144</v>
      </c>
      <c r="E492" s="84" t="s">
        <v>224</v>
      </c>
      <c r="F492" s="84">
        <v>16089</v>
      </c>
      <c r="G492" s="50">
        <v>173056</v>
      </c>
      <c r="H492" s="50" t="s">
        <v>1824</v>
      </c>
      <c r="I492" s="50">
        <v>416</v>
      </c>
      <c r="J492" s="50">
        <v>416</v>
      </c>
      <c r="K492" s="50">
        <v>1</v>
      </c>
      <c r="L492" s="50"/>
      <c r="M492" s="50"/>
      <c r="N492" s="50"/>
      <c r="O492" s="50">
        <v>0</v>
      </c>
      <c r="P492" s="50">
        <v>1</v>
      </c>
      <c r="Q492" s="50">
        <v>163.13470000000001</v>
      </c>
      <c r="R492" s="50">
        <v>77.250649999999993</v>
      </c>
      <c r="S492" s="50">
        <v>0</v>
      </c>
      <c r="T492" s="50">
        <v>0</v>
      </c>
      <c r="U492" s="50">
        <v>1</v>
      </c>
      <c r="V492" s="50">
        <v>0</v>
      </c>
      <c r="W492" s="50">
        <v>0</v>
      </c>
      <c r="X492" s="50">
        <v>0</v>
      </c>
      <c r="Y492" s="50">
        <v>0</v>
      </c>
      <c r="Z492" s="50">
        <v>0</v>
      </c>
      <c r="AA492" s="50">
        <v>0</v>
      </c>
      <c r="AB492" s="50">
        <v>0</v>
      </c>
      <c r="AC492" s="50">
        <v>0</v>
      </c>
      <c r="AD492" s="50">
        <v>0</v>
      </c>
      <c r="AE492" s="50">
        <v>1</v>
      </c>
      <c r="AF492" s="50">
        <v>0</v>
      </c>
      <c r="AG492" s="50">
        <v>0</v>
      </c>
      <c r="AH492" s="50">
        <v>0</v>
      </c>
      <c r="AI492" s="50">
        <v>0</v>
      </c>
      <c r="AJ492" s="50">
        <v>0</v>
      </c>
      <c r="AK492" s="50">
        <v>0</v>
      </c>
      <c r="AL492" s="50">
        <v>0</v>
      </c>
      <c r="AM492" s="50">
        <v>0</v>
      </c>
      <c r="AN492" s="50">
        <v>0</v>
      </c>
      <c r="AO492" s="50">
        <v>0</v>
      </c>
      <c r="AP492" s="50">
        <v>0</v>
      </c>
      <c r="AQ492" s="50">
        <v>0</v>
      </c>
      <c r="AR492" s="50">
        <v>0</v>
      </c>
      <c r="AS492" s="50">
        <v>0</v>
      </c>
      <c r="AT492" s="50">
        <v>0</v>
      </c>
      <c r="AU492" s="50">
        <v>0</v>
      </c>
      <c r="AV492" s="81"/>
      <c r="AW492" s="81"/>
      <c r="AX492" s="81"/>
      <c r="AY492" s="81"/>
      <c r="AZ492" s="81"/>
      <c r="BA492" s="81"/>
      <c r="BB492" s="81"/>
      <c r="BC492" s="81"/>
      <c r="BD492" s="81"/>
      <c r="BE492" s="81"/>
      <c r="BF492" s="81"/>
      <c r="BG492" s="81"/>
      <c r="BH492" s="81"/>
      <c r="BI492" s="81"/>
      <c r="BJ492" s="81"/>
    </row>
    <row r="493" spans="1:62" ht="15" hidden="1">
      <c r="A493" s="81" t="s">
        <v>3485</v>
      </c>
      <c r="B493" s="50" t="s">
        <v>2153</v>
      </c>
      <c r="C493" s="82" t="s">
        <v>258</v>
      </c>
      <c r="D493" s="83" t="s">
        <v>144</v>
      </c>
      <c r="E493" s="84" t="s">
        <v>224</v>
      </c>
      <c r="F493" s="84">
        <v>19499</v>
      </c>
      <c r="G493" s="50">
        <v>173056</v>
      </c>
      <c r="H493" s="50" t="s">
        <v>1824</v>
      </c>
      <c r="I493" s="50">
        <v>416</v>
      </c>
      <c r="J493" s="50">
        <v>416</v>
      </c>
      <c r="K493" s="50">
        <v>1</v>
      </c>
      <c r="L493" s="50"/>
      <c r="M493" s="50"/>
      <c r="N493" s="50"/>
      <c r="O493" s="50">
        <v>0</v>
      </c>
      <c r="P493" s="50">
        <v>1</v>
      </c>
      <c r="Q493" s="50">
        <v>220.2148</v>
      </c>
      <c r="R493" s="50">
        <v>74.305499999999995</v>
      </c>
      <c r="S493" s="50">
        <v>0</v>
      </c>
      <c r="T493" s="50">
        <v>0</v>
      </c>
      <c r="U493" s="50">
        <v>1</v>
      </c>
      <c r="V493" s="50">
        <v>0</v>
      </c>
      <c r="W493" s="50">
        <v>0</v>
      </c>
      <c r="X493" s="50">
        <v>0</v>
      </c>
      <c r="Y493" s="50">
        <v>0</v>
      </c>
      <c r="Z493" s="50">
        <v>0</v>
      </c>
      <c r="AA493" s="50">
        <v>0</v>
      </c>
      <c r="AB493" s="50">
        <v>0</v>
      </c>
      <c r="AC493" s="50">
        <v>0</v>
      </c>
      <c r="AD493" s="50">
        <v>0</v>
      </c>
      <c r="AE493" s="50">
        <v>1</v>
      </c>
      <c r="AF493" s="50">
        <v>0</v>
      </c>
      <c r="AG493" s="50">
        <v>0</v>
      </c>
      <c r="AH493" s="50">
        <v>0</v>
      </c>
      <c r="AI493" s="50">
        <v>0</v>
      </c>
      <c r="AJ493" s="50">
        <v>0</v>
      </c>
      <c r="AK493" s="50">
        <v>0</v>
      </c>
      <c r="AL493" s="50">
        <v>0</v>
      </c>
      <c r="AM493" s="50">
        <v>0</v>
      </c>
      <c r="AN493" s="50">
        <v>0</v>
      </c>
      <c r="AO493" s="50">
        <v>0</v>
      </c>
      <c r="AP493" s="50">
        <v>0</v>
      </c>
      <c r="AQ493" s="50">
        <v>0</v>
      </c>
      <c r="AR493" s="50">
        <v>0</v>
      </c>
      <c r="AS493" s="50">
        <v>0</v>
      </c>
      <c r="AT493" s="50">
        <v>0</v>
      </c>
      <c r="AU493" s="50">
        <v>0</v>
      </c>
      <c r="AV493" s="81"/>
      <c r="AW493" s="81"/>
      <c r="AX493" s="81"/>
      <c r="AY493" s="81"/>
      <c r="AZ493" s="81"/>
      <c r="BA493" s="81"/>
      <c r="BB493" s="81"/>
      <c r="BC493" s="81"/>
      <c r="BD493" s="81"/>
      <c r="BE493" s="81"/>
      <c r="BF493" s="81"/>
      <c r="BG493" s="81"/>
      <c r="BH493" s="81"/>
      <c r="BI493" s="81"/>
      <c r="BJ493" s="81"/>
    </row>
    <row r="494" spans="1:62" ht="15" hidden="1">
      <c r="A494" s="81" t="s">
        <v>3486</v>
      </c>
      <c r="B494" s="50" t="s">
        <v>2155</v>
      </c>
      <c r="C494" s="82" t="s">
        <v>259</v>
      </c>
      <c r="D494" s="83" t="s">
        <v>144</v>
      </c>
      <c r="E494" s="84" t="s">
        <v>224</v>
      </c>
      <c r="F494" s="84">
        <v>25954</v>
      </c>
      <c r="G494" s="50">
        <v>173056</v>
      </c>
      <c r="H494" s="50" t="s">
        <v>1824</v>
      </c>
      <c r="I494" s="50">
        <v>416</v>
      </c>
      <c r="J494" s="50">
        <v>416</v>
      </c>
      <c r="K494" s="50">
        <v>1</v>
      </c>
      <c r="L494" s="50"/>
      <c r="M494" s="50"/>
      <c r="N494" s="50"/>
      <c r="O494" s="50">
        <v>0</v>
      </c>
      <c r="P494" s="50">
        <v>1</v>
      </c>
      <c r="Q494" s="50">
        <v>1121.626</v>
      </c>
      <c r="R494" s="50">
        <v>95.512799999999999</v>
      </c>
      <c r="S494" s="50">
        <v>0</v>
      </c>
      <c r="T494" s="50">
        <v>0</v>
      </c>
      <c r="U494" s="50">
        <v>1</v>
      </c>
      <c r="V494" s="50">
        <v>0</v>
      </c>
      <c r="W494" s="50">
        <v>0</v>
      </c>
      <c r="X494" s="50">
        <v>0</v>
      </c>
      <c r="Y494" s="50">
        <v>0</v>
      </c>
      <c r="Z494" s="50">
        <v>0</v>
      </c>
      <c r="AA494" s="50">
        <v>0</v>
      </c>
      <c r="AB494" s="50">
        <v>0</v>
      </c>
      <c r="AC494" s="50">
        <v>0</v>
      </c>
      <c r="AD494" s="50">
        <v>0</v>
      </c>
      <c r="AE494" s="50">
        <v>1</v>
      </c>
      <c r="AF494" s="50">
        <v>0</v>
      </c>
      <c r="AG494" s="50">
        <v>0</v>
      </c>
      <c r="AH494" s="50">
        <v>0</v>
      </c>
      <c r="AI494" s="50">
        <v>0</v>
      </c>
      <c r="AJ494" s="50">
        <v>0</v>
      </c>
      <c r="AK494" s="50">
        <v>0</v>
      </c>
      <c r="AL494" s="50">
        <v>0</v>
      </c>
      <c r="AM494" s="50">
        <v>0</v>
      </c>
      <c r="AN494" s="50">
        <v>0</v>
      </c>
      <c r="AO494" s="50">
        <v>0</v>
      </c>
      <c r="AP494" s="50">
        <v>0</v>
      </c>
      <c r="AQ494" s="50">
        <v>0</v>
      </c>
      <c r="AR494" s="50">
        <v>0</v>
      </c>
      <c r="AS494" s="50">
        <v>0</v>
      </c>
      <c r="AT494" s="50">
        <v>0</v>
      </c>
      <c r="AU494" s="50">
        <v>0</v>
      </c>
      <c r="AV494" s="81"/>
      <c r="AW494" s="81"/>
      <c r="AX494" s="81"/>
      <c r="AY494" s="81"/>
      <c r="AZ494" s="81"/>
      <c r="BA494" s="81"/>
      <c r="BB494" s="81"/>
      <c r="BC494" s="81"/>
      <c r="BD494" s="81"/>
      <c r="BE494" s="81"/>
      <c r="BF494" s="81"/>
      <c r="BG494" s="81"/>
      <c r="BH494" s="81"/>
      <c r="BI494" s="81"/>
      <c r="BJ494" s="81"/>
    </row>
    <row r="495" spans="1:62" ht="15" hidden="1">
      <c r="A495" s="81" t="s">
        <v>3487</v>
      </c>
      <c r="B495" s="50" t="s">
        <v>2156</v>
      </c>
      <c r="C495" s="82" t="s">
        <v>260</v>
      </c>
      <c r="D495" s="83" t="s">
        <v>144</v>
      </c>
      <c r="E495" s="84" t="s">
        <v>224</v>
      </c>
      <c r="F495" s="84">
        <v>17617</v>
      </c>
      <c r="G495" s="50">
        <v>173056</v>
      </c>
      <c r="H495" s="50" t="s">
        <v>1824</v>
      </c>
      <c r="I495" s="50">
        <v>416</v>
      </c>
      <c r="J495" s="50">
        <v>416</v>
      </c>
      <c r="K495" s="50">
        <v>1</v>
      </c>
      <c r="L495" s="50"/>
      <c r="M495" s="50"/>
      <c r="N495" s="50"/>
      <c r="O495" s="50">
        <v>0</v>
      </c>
      <c r="P495" s="50">
        <v>1</v>
      </c>
      <c r="Q495" s="50">
        <v>124.2217</v>
      </c>
      <c r="R495" s="50">
        <v>60.572560000000003</v>
      </c>
      <c r="S495" s="50">
        <v>0</v>
      </c>
      <c r="T495" s="50">
        <v>0</v>
      </c>
      <c r="U495" s="50">
        <v>1</v>
      </c>
      <c r="V495" s="50">
        <v>0</v>
      </c>
      <c r="W495" s="50">
        <v>0</v>
      </c>
      <c r="X495" s="50">
        <v>0</v>
      </c>
      <c r="Y495" s="50">
        <v>0</v>
      </c>
      <c r="Z495" s="50">
        <v>0</v>
      </c>
      <c r="AA495" s="50">
        <v>0</v>
      </c>
      <c r="AB495" s="50">
        <v>0</v>
      </c>
      <c r="AC495" s="50">
        <v>0</v>
      </c>
      <c r="AD495" s="50">
        <v>0</v>
      </c>
      <c r="AE495" s="50">
        <v>1</v>
      </c>
      <c r="AF495" s="50">
        <v>0</v>
      </c>
      <c r="AG495" s="50">
        <v>0</v>
      </c>
      <c r="AH495" s="50">
        <v>0</v>
      </c>
      <c r="AI495" s="50">
        <v>0</v>
      </c>
      <c r="AJ495" s="50">
        <v>0</v>
      </c>
      <c r="AK495" s="50">
        <v>0</v>
      </c>
      <c r="AL495" s="50">
        <v>0</v>
      </c>
      <c r="AM495" s="50">
        <v>0</v>
      </c>
      <c r="AN495" s="50">
        <v>0</v>
      </c>
      <c r="AO495" s="50">
        <v>0</v>
      </c>
      <c r="AP495" s="50">
        <v>0</v>
      </c>
      <c r="AQ495" s="50">
        <v>0</v>
      </c>
      <c r="AR495" s="50">
        <v>0</v>
      </c>
      <c r="AS495" s="50">
        <v>0</v>
      </c>
      <c r="AT495" s="50">
        <v>0</v>
      </c>
      <c r="AU495" s="50">
        <v>0</v>
      </c>
      <c r="AV495" s="81"/>
      <c r="AW495" s="81"/>
      <c r="AX495" s="81"/>
      <c r="AY495" s="81"/>
      <c r="AZ495" s="81"/>
      <c r="BA495" s="81"/>
      <c r="BB495" s="81"/>
      <c r="BC495" s="81"/>
      <c r="BD495" s="81"/>
      <c r="BE495" s="81"/>
      <c r="BF495" s="81"/>
      <c r="BG495" s="81"/>
      <c r="BH495" s="81"/>
      <c r="BI495" s="81"/>
      <c r="BJ495" s="81"/>
    </row>
    <row r="496" spans="1:62" ht="15" hidden="1">
      <c r="A496" s="81" t="s">
        <v>3488</v>
      </c>
      <c r="B496" s="50" t="s">
        <v>2157</v>
      </c>
      <c r="C496" s="82" t="s">
        <v>261</v>
      </c>
      <c r="D496" s="83" t="s">
        <v>144</v>
      </c>
      <c r="E496" s="84" t="s">
        <v>224</v>
      </c>
      <c r="F496" s="84">
        <v>14243</v>
      </c>
      <c r="G496" s="50">
        <v>173056</v>
      </c>
      <c r="H496" s="50" t="s">
        <v>1824</v>
      </c>
      <c r="I496" s="50">
        <v>416</v>
      </c>
      <c r="J496" s="50">
        <v>416</v>
      </c>
      <c r="K496" s="50">
        <v>1</v>
      </c>
      <c r="L496" s="50"/>
      <c r="M496" s="50"/>
      <c r="N496" s="50"/>
      <c r="O496" s="50">
        <v>0</v>
      </c>
      <c r="P496" s="50">
        <v>1</v>
      </c>
      <c r="Q496" s="50">
        <v>88.145330000000001</v>
      </c>
      <c r="R496" s="50">
        <v>83.371369999999999</v>
      </c>
      <c r="S496" s="50">
        <v>0</v>
      </c>
      <c r="T496" s="50">
        <v>0</v>
      </c>
      <c r="U496" s="50">
        <v>1</v>
      </c>
      <c r="V496" s="50">
        <v>0</v>
      </c>
      <c r="W496" s="50">
        <v>0</v>
      </c>
      <c r="X496" s="50">
        <v>0</v>
      </c>
      <c r="Y496" s="50">
        <v>0</v>
      </c>
      <c r="Z496" s="50">
        <v>0</v>
      </c>
      <c r="AA496" s="50">
        <v>0</v>
      </c>
      <c r="AB496" s="50">
        <v>0</v>
      </c>
      <c r="AC496" s="50">
        <v>0</v>
      </c>
      <c r="AD496" s="50">
        <v>0</v>
      </c>
      <c r="AE496" s="50">
        <v>1</v>
      </c>
      <c r="AF496" s="50">
        <v>0</v>
      </c>
      <c r="AG496" s="50">
        <v>0</v>
      </c>
      <c r="AH496" s="50">
        <v>0</v>
      </c>
      <c r="AI496" s="50">
        <v>0</v>
      </c>
      <c r="AJ496" s="50">
        <v>0</v>
      </c>
      <c r="AK496" s="50">
        <v>0</v>
      </c>
      <c r="AL496" s="50">
        <v>0</v>
      </c>
      <c r="AM496" s="50">
        <v>0</v>
      </c>
      <c r="AN496" s="50">
        <v>0</v>
      </c>
      <c r="AO496" s="50">
        <v>0</v>
      </c>
      <c r="AP496" s="50">
        <v>0</v>
      </c>
      <c r="AQ496" s="50">
        <v>0</v>
      </c>
      <c r="AR496" s="50">
        <v>0</v>
      </c>
      <c r="AS496" s="50">
        <v>0</v>
      </c>
      <c r="AT496" s="50">
        <v>0</v>
      </c>
      <c r="AU496" s="50">
        <v>0</v>
      </c>
      <c r="AV496" s="81"/>
      <c r="AW496" s="81"/>
      <c r="AX496" s="81"/>
      <c r="AY496" s="81"/>
      <c r="AZ496" s="81"/>
      <c r="BA496" s="81"/>
      <c r="BB496" s="81"/>
      <c r="BC496" s="81"/>
      <c r="BD496" s="81"/>
      <c r="BE496" s="81"/>
      <c r="BF496" s="81"/>
      <c r="BG496" s="81"/>
      <c r="BH496" s="81"/>
      <c r="BI496" s="81"/>
      <c r="BJ496" s="81"/>
    </row>
    <row r="497" spans="1:62" ht="15" hidden="1">
      <c r="A497" s="81" t="s">
        <v>3489</v>
      </c>
      <c r="B497" s="50" t="s">
        <v>2158</v>
      </c>
      <c r="C497" s="82" t="s">
        <v>262</v>
      </c>
      <c r="D497" s="83" t="s">
        <v>144</v>
      </c>
      <c r="E497" s="84" t="s">
        <v>224</v>
      </c>
      <c r="F497" s="84">
        <v>14767</v>
      </c>
      <c r="G497" s="50">
        <v>173056</v>
      </c>
      <c r="H497" s="50" t="s">
        <v>1824</v>
      </c>
      <c r="I497" s="50">
        <v>416</v>
      </c>
      <c r="J497" s="50">
        <v>416</v>
      </c>
      <c r="K497" s="50">
        <v>1</v>
      </c>
      <c r="L497" s="50"/>
      <c r="M497" s="50"/>
      <c r="N497" s="50"/>
      <c r="O497" s="50">
        <v>0</v>
      </c>
      <c r="P497" s="50">
        <v>1</v>
      </c>
      <c r="Q497" s="50">
        <v>124.6735</v>
      </c>
      <c r="R497" s="50">
        <v>68.750820000000004</v>
      </c>
      <c r="S497" s="50">
        <v>0</v>
      </c>
      <c r="T497" s="50">
        <v>0</v>
      </c>
      <c r="U497" s="50">
        <v>1</v>
      </c>
      <c r="V497" s="50">
        <v>0</v>
      </c>
      <c r="W497" s="50">
        <v>0</v>
      </c>
      <c r="X497" s="50">
        <v>0</v>
      </c>
      <c r="Y497" s="50">
        <v>0</v>
      </c>
      <c r="Z497" s="50">
        <v>0</v>
      </c>
      <c r="AA497" s="50">
        <v>0</v>
      </c>
      <c r="AB497" s="50">
        <v>0</v>
      </c>
      <c r="AC497" s="50">
        <v>0</v>
      </c>
      <c r="AD497" s="50">
        <v>0</v>
      </c>
      <c r="AE497" s="50">
        <v>1</v>
      </c>
      <c r="AF497" s="50">
        <v>0</v>
      </c>
      <c r="AG497" s="50">
        <v>0</v>
      </c>
      <c r="AH497" s="50">
        <v>0</v>
      </c>
      <c r="AI497" s="50">
        <v>0</v>
      </c>
      <c r="AJ497" s="50">
        <v>0</v>
      </c>
      <c r="AK497" s="50">
        <v>0</v>
      </c>
      <c r="AL497" s="50">
        <v>0</v>
      </c>
      <c r="AM497" s="50">
        <v>0</v>
      </c>
      <c r="AN497" s="50">
        <v>0</v>
      </c>
      <c r="AO497" s="50">
        <v>0</v>
      </c>
      <c r="AP497" s="50">
        <v>0</v>
      </c>
      <c r="AQ497" s="50">
        <v>0</v>
      </c>
      <c r="AR497" s="50">
        <v>0</v>
      </c>
      <c r="AS497" s="50">
        <v>0</v>
      </c>
      <c r="AT497" s="50">
        <v>0</v>
      </c>
      <c r="AU497" s="50">
        <v>0</v>
      </c>
      <c r="AV497" s="81"/>
      <c r="AW497" s="81"/>
      <c r="AX497" s="81"/>
      <c r="AY497" s="81"/>
      <c r="AZ497" s="81"/>
      <c r="BA497" s="81"/>
      <c r="BB497" s="81"/>
      <c r="BC497" s="81"/>
      <c r="BD497" s="81"/>
      <c r="BE497" s="81"/>
      <c r="BF497" s="81"/>
      <c r="BG497" s="81"/>
      <c r="BH497" s="81"/>
      <c r="BI497" s="81"/>
      <c r="BJ497" s="81"/>
    </row>
    <row r="498" spans="1:62" ht="15" hidden="1">
      <c r="A498" s="81" t="s">
        <v>3490</v>
      </c>
      <c r="B498" s="50" t="s">
        <v>2159</v>
      </c>
      <c r="C498" s="82" t="s">
        <v>263</v>
      </c>
      <c r="D498" s="83" t="s">
        <v>144</v>
      </c>
      <c r="E498" s="84" t="s">
        <v>224</v>
      </c>
      <c r="F498" s="84">
        <v>36636</v>
      </c>
      <c r="G498" s="50">
        <v>173056</v>
      </c>
      <c r="H498" s="50" t="s">
        <v>1824</v>
      </c>
      <c r="I498" s="50">
        <v>416</v>
      </c>
      <c r="J498" s="50">
        <v>416</v>
      </c>
      <c r="K498" s="50">
        <v>1</v>
      </c>
      <c r="L498" s="50"/>
      <c r="M498" s="50"/>
      <c r="N498" s="50"/>
      <c r="O498" s="50">
        <v>0</v>
      </c>
      <c r="P498" s="50">
        <v>1</v>
      </c>
      <c r="Q498" s="50">
        <v>1347.5709999999999</v>
      </c>
      <c r="R498" s="50">
        <v>73.996650000000002</v>
      </c>
      <c r="S498" s="50">
        <v>0</v>
      </c>
      <c r="T498" s="50">
        <v>0</v>
      </c>
      <c r="U498" s="50">
        <v>1</v>
      </c>
      <c r="V498" s="50">
        <v>0</v>
      </c>
      <c r="W498" s="50">
        <v>0</v>
      </c>
      <c r="X498" s="50">
        <v>0</v>
      </c>
      <c r="Y498" s="50">
        <v>0</v>
      </c>
      <c r="Z498" s="50">
        <v>0</v>
      </c>
      <c r="AA498" s="50">
        <v>0</v>
      </c>
      <c r="AB498" s="50">
        <v>0</v>
      </c>
      <c r="AC498" s="50">
        <v>0</v>
      </c>
      <c r="AD498" s="50">
        <v>0</v>
      </c>
      <c r="AE498" s="50">
        <v>1</v>
      </c>
      <c r="AF498" s="50">
        <v>0</v>
      </c>
      <c r="AG498" s="50">
        <v>0</v>
      </c>
      <c r="AH498" s="50">
        <v>0</v>
      </c>
      <c r="AI498" s="50">
        <v>0</v>
      </c>
      <c r="AJ498" s="50">
        <v>0</v>
      </c>
      <c r="AK498" s="50">
        <v>0</v>
      </c>
      <c r="AL498" s="50">
        <v>0</v>
      </c>
      <c r="AM498" s="50">
        <v>0</v>
      </c>
      <c r="AN498" s="50">
        <v>0</v>
      </c>
      <c r="AO498" s="50">
        <v>0</v>
      </c>
      <c r="AP498" s="50">
        <v>0</v>
      </c>
      <c r="AQ498" s="50">
        <v>0</v>
      </c>
      <c r="AR498" s="50">
        <v>0</v>
      </c>
      <c r="AS498" s="50">
        <v>0</v>
      </c>
      <c r="AT498" s="50">
        <v>0</v>
      </c>
      <c r="AU498" s="50">
        <v>0</v>
      </c>
      <c r="AV498" s="81"/>
      <c r="AW498" s="81"/>
      <c r="AX498" s="81"/>
      <c r="AY498" s="81"/>
      <c r="AZ498" s="81"/>
      <c r="BA498" s="81"/>
      <c r="BB498" s="81"/>
      <c r="BC498" s="81"/>
      <c r="BD498" s="81"/>
      <c r="BE498" s="81"/>
      <c r="BF498" s="81"/>
      <c r="BG498" s="81"/>
      <c r="BH498" s="81"/>
      <c r="BI498" s="81"/>
      <c r="BJ498" s="81"/>
    </row>
    <row r="499" spans="1:62" ht="15" hidden="1">
      <c r="A499" s="81" t="s">
        <v>3491</v>
      </c>
      <c r="B499" s="50" t="s">
        <v>2166</v>
      </c>
      <c r="C499" s="82" t="s">
        <v>264</v>
      </c>
      <c r="D499" s="83" t="s">
        <v>144</v>
      </c>
      <c r="E499" s="84" t="s">
        <v>224</v>
      </c>
      <c r="F499" s="84">
        <v>45656</v>
      </c>
      <c r="G499" s="50">
        <v>173056</v>
      </c>
      <c r="H499" s="50" t="s">
        <v>1824</v>
      </c>
      <c r="I499" s="50">
        <v>416</v>
      </c>
      <c r="J499" s="50">
        <v>416</v>
      </c>
      <c r="K499" s="50">
        <v>1</v>
      </c>
      <c r="L499" s="50"/>
      <c r="M499" s="50"/>
      <c r="N499" s="50"/>
      <c r="O499" s="50">
        <v>0</v>
      </c>
      <c r="P499" s="50">
        <v>1</v>
      </c>
      <c r="Q499" s="50">
        <v>2096.3809999999999</v>
      </c>
      <c r="R499" s="50">
        <v>54.366070000000001</v>
      </c>
      <c r="S499" s="50">
        <v>0</v>
      </c>
      <c r="T499" s="50">
        <v>0</v>
      </c>
      <c r="U499" s="50">
        <v>1</v>
      </c>
      <c r="V499" s="50">
        <v>0</v>
      </c>
      <c r="W499" s="50">
        <v>0</v>
      </c>
      <c r="X499" s="50">
        <v>0</v>
      </c>
      <c r="Y499" s="50">
        <v>0</v>
      </c>
      <c r="Z499" s="50">
        <v>0</v>
      </c>
      <c r="AA499" s="50">
        <v>0</v>
      </c>
      <c r="AB499" s="50">
        <v>0</v>
      </c>
      <c r="AC499" s="50">
        <v>0</v>
      </c>
      <c r="AD499" s="50">
        <v>0</v>
      </c>
      <c r="AE499" s="50">
        <v>1</v>
      </c>
      <c r="AF499" s="50">
        <v>0</v>
      </c>
      <c r="AG499" s="50">
        <v>0</v>
      </c>
      <c r="AH499" s="50">
        <v>0</v>
      </c>
      <c r="AI499" s="50">
        <v>0</v>
      </c>
      <c r="AJ499" s="50">
        <v>0</v>
      </c>
      <c r="AK499" s="50">
        <v>0</v>
      </c>
      <c r="AL499" s="50">
        <v>0</v>
      </c>
      <c r="AM499" s="50">
        <v>0</v>
      </c>
      <c r="AN499" s="50">
        <v>0</v>
      </c>
      <c r="AO499" s="50">
        <v>0</v>
      </c>
      <c r="AP499" s="50">
        <v>0</v>
      </c>
      <c r="AQ499" s="50">
        <v>0</v>
      </c>
      <c r="AR499" s="50">
        <v>0</v>
      </c>
      <c r="AS499" s="50">
        <v>0</v>
      </c>
      <c r="AT499" s="50">
        <v>0</v>
      </c>
      <c r="AU499" s="50">
        <v>0</v>
      </c>
      <c r="AV499" s="81"/>
      <c r="AW499" s="81"/>
      <c r="AX499" s="81"/>
      <c r="AY499" s="81"/>
      <c r="AZ499" s="81"/>
      <c r="BA499" s="81"/>
      <c r="BB499" s="81"/>
      <c r="BC499" s="81"/>
      <c r="BD499" s="81"/>
      <c r="BE499" s="81"/>
      <c r="BF499" s="81"/>
      <c r="BG499" s="81"/>
      <c r="BH499" s="81"/>
      <c r="BI499" s="81"/>
      <c r="BJ499" s="81"/>
    </row>
    <row r="500" spans="1:62" ht="15" hidden="1">
      <c r="A500" s="81" t="s">
        <v>3492</v>
      </c>
      <c r="B500" s="50" t="s">
        <v>2169</v>
      </c>
      <c r="C500" s="82" t="s">
        <v>265</v>
      </c>
      <c r="D500" s="83" t="s">
        <v>144</v>
      </c>
      <c r="E500" s="84" t="s">
        <v>224</v>
      </c>
      <c r="F500" s="84">
        <v>29628</v>
      </c>
      <c r="G500" s="50">
        <v>173056</v>
      </c>
      <c r="H500" s="50" t="s">
        <v>1824</v>
      </c>
      <c r="I500" s="50">
        <v>416</v>
      </c>
      <c r="J500" s="50">
        <v>416</v>
      </c>
      <c r="K500" s="50">
        <v>1</v>
      </c>
      <c r="L500" s="50"/>
      <c r="M500" s="50"/>
      <c r="N500" s="50"/>
      <c r="O500" s="50">
        <v>0</v>
      </c>
      <c r="P500" s="50">
        <v>1</v>
      </c>
      <c r="Q500" s="50">
        <v>786.65200000000004</v>
      </c>
      <c r="R500" s="50">
        <v>62.252540000000003</v>
      </c>
      <c r="S500" s="50">
        <v>0</v>
      </c>
      <c r="T500" s="50">
        <v>0</v>
      </c>
      <c r="U500" s="50">
        <v>1</v>
      </c>
      <c r="V500" s="50">
        <v>0</v>
      </c>
      <c r="W500" s="50">
        <v>0</v>
      </c>
      <c r="X500" s="50">
        <v>0</v>
      </c>
      <c r="Y500" s="50">
        <v>0</v>
      </c>
      <c r="Z500" s="50">
        <v>0</v>
      </c>
      <c r="AA500" s="50">
        <v>0</v>
      </c>
      <c r="AB500" s="50">
        <v>0</v>
      </c>
      <c r="AC500" s="50">
        <v>0</v>
      </c>
      <c r="AD500" s="50">
        <v>0</v>
      </c>
      <c r="AE500" s="50">
        <v>1</v>
      </c>
      <c r="AF500" s="50">
        <v>0</v>
      </c>
      <c r="AG500" s="50">
        <v>0</v>
      </c>
      <c r="AH500" s="50">
        <v>0</v>
      </c>
      <c r="AI500" s="50">
        <v>0</v>
      </c>
      <c r="AJ500" s="50">
        <v>0</v>
      </c>
      <c r="AK500" s="50">
        <v>0</v>
      </c>
      <c r="AL500" s="50">
        <v>0</v>
      </c>
      <c r="AM500" s="50">
        <v>0</v>
      </c>
      <c r="AN500" s="50">
        <v>0</v>
      </c>
      <c r="AO500" s="50">
        <v>0</v>
      </c>
      <c r="AP500" s="50">
        <v>0</v>
      </c>
      <c r="AQ500" s="50">
        <v>0</v>
      </c>
      <c r="AR500" s="50">
        <v>0</v>
      </c>
      <c r="AS500" s="50">
        <v>0</v>
      </c>
      <c r="AT500" s="50">
        <v>0</v>
      </c>
      <c r="AU500" s="50">
        <v>0</v>
      </c>
      <c r="AV500" s="81"/>
      <c r="AW500" s="81"/>
      <c r="AX500" s="81"/>
      <c r="AY500" s="81"/>
      <c r="AZ500" s="81"/>
      <c r="BA500" s="81"/>
      <c r="BB500" s="81"/>
      <c r="BC500" s="81"/>
      <c r="BD500" s="81"/>
      <c r="BE500" s="81"/>
      <c r="BF500" s="81"/>
      <c r="BG500" s="81"/>
      <c r="BH500" s="81"/>
      <c r="BI500" s="81"/>
      <c r="BJ500" s="81"/>
    </row>
    <row r="501" spans="1:62" ht="15" hidden="1">
      <c r="A501" s="81" t="s">
        <v>3493</v>
      </c>
      <c r="B501" s="50" t="s">
        <v>2172</v>
      </c>
      <c r="C501" s="82" t="s">
        <v>266</v>
      </c>
      <c r="D501" s="83" t="s">
        <v>144</v>
      </c>
      <c r="E501" s="84" t="s">
        <v>224</v>
      </c>
      <c r="F501" s="84">
        <v>37089</v>
      </c>
      <c r="G501" s="50">
        <v>173056</v>
      </c>
      <c r="H501" s="50" t="s">
        <v>1824</v>
      </c>
      <c r="I501" s="50">
        <v>416</v>
      </c>
      <c r="J501" s="50">
        <v>416</v>
      </c>
      <c r="K501" s="50">
        <v>1</v>
      </c>
      <c r="L501" s="50"/>
      <c r="M501" s="50"/>
      <c r="N501" s="50"/>
      <c r="O501" s="50">
        <v>0</v>
      </c>
      <c r="P501" s="50">
        <v>1</v>
      </c>
      <c r="Q501" s="50">
        <v>1255.3050000000001</v>
      </c>
      <c r="R501" s="50">
        <v>57.75244</v>
      </c>
      <c r="S501" s="50">
        <v>0</v>
      </c>
      <c r="T501" s="50">
        <v>0</v>
      </c>
      <c r="U501" s="50">
        <v>1</v>
      </c>
      <c r="V501" s="50">
        <v>0</v>
      </c>
      <c r="W501" s="50">
        <v>0</v>
      </c>
      <c r="X501" s="50">
        <v>0</v>
      </c>
      <c r="Y501" s="50">
        <v>0</v>
      </c>
      <c r="Z501" s="50">
        <v>0</v>
      </c>
      <c r="AA501" s="50">
        <v>0</v>
      </c>
      <c r="AB501" s="50">
        <v>0</v>
      </c>
      <c r="AC501" s="50">
        <v>0</v>
      </c>
      <c r="AD501" s="50">
        <v>0</v>
      </c>
      <c r="AE501" s="50">
        <v>1</v>
      </c>
      <c r="AF501" s="50">
        <v>0</v>
      </c>
      <c r="AG501" s="50">
        <v>0</v>
      </c>
      <c r="AH501" s="50">
        <v>0</v>
      </c>
      <c r="AI501" s="50">
        <v>0</v>
      </c>
      <c r="AJ501" s="50">
        <v>0</v>
      </c>
      <c r="AK501" s="50">
        <v>0</v>
      </c>
      <c r="AL501" s="50">
        <v>0</v>
      </c>
      <c r="AM501" s="50">
        <v>0</v>
      </c>
      <c r="AN501" s="50">
        <v>0</v>
      </c>
      <c r="AO501" s="50">
        <v>0</v>
      </c>
      <c r="AP501" s="50">
        <v>0</v>
      </c>
      <c r="AQ501" s="50">
        <v>0</v>
      </c>
      <c r="AR501" s="50">
        <v>0</v>
      </c>
      <c r="AS501" s="50">
        <v>0</v>
      </c>
      <c r="AT501" s="50">
        <v>0</v>
      </c>
      <c r="AU501" s="50">
        <v>0</v>
      </c>
      <c r="AV501" s="81"/>
      <c r="AW501" s="81"/>
      <c r="AX501" s="81"/>
      <c r="AY501" s="81"/>
      <c r="AZ501" s="81"/>
      <c r="BA501" s="81"/>
      <c r="BB501" s="81"/>
      <c r="BC501" s="81"/>
      <c r="BD501" s="81"/>
      <c r="BE501" s="81"/>
      <c r="BF501" s="81"/>
      <c r="BG501" s="81"/>
      <c r="BH501" s="81"/>
      <c r="BI501" s="81"/>
      <c r="BJ501" s="81"/>
    </row>
    <row r="502" spans="1:62" ht="15" hidden="1">
      <c r="A502" s="81" t="s">
        <v>3494</v>
      </c>
      <c r="B502" s="50" t="s">
        <v>2173</v>
      </c>
      <c r="C502" s="82" t="s">
        <v>267</v>
      </c>
      <c r="D502" s="83" t="s">
        <v>144</v>
      </c>
      <c r="E502" s="84" t="s">
        <v>224</v>
      </c>
      <c r="F502" s="84">
        <v>27289</v>
      </c>
      <c r="G502" s="50">
        <v>173056</v>
      </c>
      <c r="H502" s="50" t="s">
        <v>1824</v>
      </c>
      <c r="I502" s="50">
        <v>416</v>
      </c>
      <c r="J502" s="50">
        <v>416</v>
      </c>
      <c r="K502" s="50">
        <v>1</v>
      </c>
      <c r="L502" s="50"/>
      <c r="M502" s="50"/>
      <c r="N502" s="50"/>
      <c r="O502" s="50">
        <v>0</v>
      </c>
      <c r="P502" s="50">
        <v>1</v>
      </c>
      <c r="Q502" s="50">
        <v>356.31869999999998</v>
      </c>
      <c r="R502" s="50">
        <v>68.052130000000005</v>
      </c>
      <c r="S502" s="50">
        <v>0</v>
      </c>
      <c r="T502" s="50">
        <v>0</v>
      </c>
      <c r="U502" s="50">
        <v>1</v>
      </c>
      <c r="V502" s="50">
        <v>0</v>
      </c>
      <c r="W502" s="50">
        <v>0</v>
      </c>
      <c r="X502" s="50">
        <v>0</v>
      </c>
      <c r="Y502" s="50">
        <v>0</v>
      </c>
      <c r="Z502" s="50">
        <v>0</v>
      </c>
      <c r="AA502" s="50">
        <v>0</v>
      </c>
      <c r="AB502" s="50">
        <v>0</v>
      </c>
      <c r="AC502" s="50">
        <v>0</v>
      </c>
      <c r="AD502" s="50">
        <v>0</v>
      </c>
      <c r="AE502" s="50">
        <v>1</v>
      </c>
      <c r="AF502" s="50">
        <v>0</v>
      </c>
      <c r="AG502" s="50">
        <v>0</v>
      </c>
      <c r="AH502" s="50">
        <v>0</v>
      </c>
      <c r="AI502" s="50">
        <v>0</v>
      </c>
      <c r="AJ502" s="50">
        <v>0</v>
      </c>
      <c r="AK502" s="50">
        <v>0</v>
      </c>
      <c r="AL502" s="50">
        <v>0</v>
      </c>
      <c r="AM502" s="50">
        <v>0</v>
      </c>
      <c r="AN502" s="50">
        <v>0</v>
      </c>
      <c r="AO502" s="50">
        <v>0</v>
      </c>
      <c r="AP502" s="50">
        <v>0</v>
      </c>
      <c r="AQ502" s="50">
        <v>0</v>
      </c>
      <c r="AR502" s="50">
        <v>0</v>
      </c>
      <c r="AS502" s="50">
        <v>0</v>
      </c>
      <c r="AT502" s="50">
        <v>0</v>
      </c>
      <c r="AU502" s="50">
        <v>0</v>
      </c>
      <c r="AV502" s="81"/>
      <c r="AW502" s="81"/>
      <c r="AX502" s="81"/>
      <c r="AY502" s="81"/>
      <c r="AZ502" s="81"/>
      <c r="BA502" s="81"/>
      <c r="BB502" s="81"/>
      <c r="BC502" s="81"/>
      <c r="BD502" s="81"/>
      <c r="BE502" s="81"/>
      <c r="BF502" s="81"/>
      <c r="BG502" s="81"/>
      <c r="BH502" s="81"/>
      <c r="BI502" s="81"/>
      <c r="BJ502" s="81"/>
    </row>
    <row r="503" spans="1:62" ht="15" hidden="1">
      <c r="A503" s="81" t="s">
        <v>3495</v>
      </c>
      <c r="B503" s="50" t="s">
        <v>2175</v>
      </c>
      <c r="C503" s="82" t="s">
        <v>268</v>
      </c>
      <c r="D503" s="83" t="s">
        <v>144</v>
      </c>
      <c r="E503" s="84" t="s">
        <v>224</v>
      </c>
      <c r="F503" s="84">
        <v>28807</v>
      </c>
      <c r="G503" s="50">
        <v>173056</v>
      </c>
      <c r="H503" s="50" t="s">
        <v>1824</v>
      </c>
      <c r="I503" s="50">
        <v>416</v>
      </c>
      <c r="J503" s="50">
        <v>416</v>
      </c>
      <c r="K503" s="50">
        <v>1</v>
      </c>
      <c r="L503" s="50"/>
      <c r="M503" s="50"/>
      <c r="N503" s="50"/>
      <c r="O503" s="50">
        <v>0</v>
      </c>
      <c r="P503" s="50">
        <v>1</v>
      </c>
      <c r="Q503" s="50">
        <v>1925.329</v>
      </c>
      <c r="R503" s="50">
        <v>81.605239999999995</v>
      </c>
      <c r="S503" s="50">
        <v>0</v>
      </c>
      <c r="T503" s="50">
        <v>0</v>
      </c>
      <c r="U503" s="50">
        <v>1</v>
      </c>
      <c r="V503" s="50">
        <v>0</v>
      </c>
      <c r="W503" s="50">
        <v>0</v>
      </c>
      <c r="X503" s="50">
        <v>0</v>
      </c>
      <c r="Y503" s="50">
        <v>0</v>
      </c>
      <c r="Z503" s="50">
        <v>0</v>
      </c>
      <c r="AA503" s="50">
        <v>0</v>
      </c>
      <c r="AB503" s="50">
        <v>0</v>
      </c>
      <c r="AC503" s="50">
        <v>0</v>
      </c>
      <c r="AD503" s="50">
        <v>0</v>
      </c>
      <c r="AE503" s="50">
        <v>1</v>
      </c>
      <c r="AF503" s="50">
        <v>0</v>
      </c>
      <c r="AG503" s="50">
        <v>0</v>
      </c>
      <c r="AH503" s="50">
        <v>0</v>
      </c>
      <c r="AI503" s="50">
        <v>0</v>
      </c>
      <c r="AJ503" s="50">
        <v>0</v>
      </c>
      <c r="AK503" s="50">
        <v>0</v>
      </c>
      <c r="AL503" s="50">
        <v>0</v>
      </c>
      <c r="AM503" s="50">
        <v>0</v>
      </c>
      <c r="AN503" s="50">
        <v>0</v>
      </c>
      <c r="AO503" s="50">
        <v>0</v>
      </c>
      <c r="AP503" s="50">
        <v>0</v>
      </c>
      <c r="AQ503" s="50">
        <v>0</v>
      </c>
      <c r="AR503" s="50">
        <v>0</v>
      </c>
      <c r="AS503" s="50">
        <v>0</v>
      </c>
      <c r="AT503" s="50">
        <v>0</v>
      </c>
      <c r="AU503" s="50">
        <v>0</v>
      </c>
      <c r="AV503" s="81"/>
      <c r="AW503" s="81"/>
      <c r="AX503" s="81"/>
      <c r="AY503" s="81"/>
      <c r="AZ503" s="81"/>
      <c r="BA503" s="81"/>
      <c r="BB503" s="81"/>
      <c r="BC503" s="81"/>
      <c r="BD503" s="81"/>
      <c r="BE503" s="81"/>
      <c r="BF503" s="81"/>
      <c r="BG503" s="81"/>
      <c r="BH503" s="81"/>
      <c r="BI503" s="81"/>
      <c r="BJ503" s="81"/>
    </row>
    <row r="504" spans="1:62" ht="15" hidden="1">
      <c r="A504" s="81" t="s">
        <v>3496</v>
      </c>
      <c r="B504" s="50" t="s">
        <v>2178</v>
      </c>
      <c r="C504" s="82" t="s">
        <v>269</v>
      </c>
      <c r="D504" s="83" t="s">
        <v>144</v>
      </c>
      <c r="E504" s="84" t="s">
        <v>224</v>
      </c>
      <c r="F504" s="84">
        <v>28217</v>
      </c>
      <c r="G504" s="50">
        <v>173056</v>
      </c>
      <c r="H504" s="50" t="s">
        <v>1824</v>
      </c>
      <c r="I504" s="50">
        <v>416</v>
      </c>
      <c r="J504" s="50">
        <v>416</v>
      </c>
      <c r="K504" s="50">
        <v>1</v>
      </c>
      <c r="L504" s="50"/>
      <c r="M504" s="50"/>
      <c r="N504" s="50"/>
      <c r="O504" s="50">
        <v>0</v>
      </c>
      <c r="P504" s="50">
        <v>1</v>
      </c>
      <c r="Q504" s="50">
        <v>457.0478</v>
      </c>
      <c r="R504" s="50">
        <v>50.007019999999997</v>
      </c>
      <c r="S504" s="50">
        <v>0</v>
      </c>
      <c r="T504" s="50">
        <v>0</v>
      </c>
      <c r="U504" s="50">
        <v>1</v>
      </c>
      <c r="V504" s="50">
        <v>0</v>
      </c>
      <c r="W504" s="50">
        <v>0</v>
      </c>
      <c r="X504" s="50">
        <v>0</v>
      </c>
      <c r="Y504" s="50">
        <v>0</v>
      </c>
      <c r="Z504" s="50">
        <v>0</v>
      </c>
      <c r="AA504" s="50">
        <v>0</v>
      </c>
      <c r="AB504" s="50">
        <v>0</v>
      </c>
      <c r="AC504" s="50">
        <v>0</v>
      </c>
      <c r="AD504" s="50">
        <v>0</v>
      </c>
      <c r="AE504" s="50">
        <v>1</v>
      </c>
      <c r="AF504" s="50">
        <v>0</v>
      </c>
      <c r="AG504" s="50">
        <v>0</v>
      </c>
      <c r="AH504" s="50">
        <v>0</v>
      </c>
      <c r="AI504" s="50">
        <v>0</v>
      </c>
      <c r="AJ504" s="50">
        <v>0</v>
      </c>
      <c r="AK504" s="50">
        <v>0</v>
      </c>
      <c r="AL504" s="50">
        <v>0</v>
      </c>
      <c r="AM504" s="50">
        <v>0</v>
      </c>
      <c r="AN504" s="50">
        <v>0</v>
      </c>
      <c r="AO504" s="50">
        <v>0</v>
      </c>
      <c r="AP504" s="50">
        <v>0</v>
      </c>
      <c r="AQ504" s="50">
        <v>0</v>
      </c>
      <c r="AR504" s="50">
        <v>0</v>
      </c>
      <c r="AS504" s="50">
        <v>0</v>
      </c>
      <c r="AT504" s="50">
        <v>0</v>
      </c>
      <c r="AU504" s="50">
        <v>0</v>
      </c>
      <c r="AV504" s="81"/>
      <c r="AW504" s="81"/>
      <c r="AX504" s="81"/>
      <c r="AY504" s="81"/>
      <c r="AZ504" s="81"/>
      <c r="BA504" s="81"/>
      <c r="BB504" s="81"/>
      <c r="BC504" s="81"/>
      <c r="BD504" s="81"/>
      <c r="BE504" s="81"/>
      <c r="BF504" s="81"/>
      <c r="BG504" s="81"/>
      <c r="BH504" s="81"/>
      <c r="BI504" s="81"/>
      <c r="BJ504" s="81"/>
    </row>
    <row r="505" spans="1:62" ht="15" hidden="1">
      <c r="A505" s="81" t="s">
        <v>3497</v>
      </c>
      <c r="B505" s="50" t="s">
        <v>2179</v>
      </c>
      <c r="C505" s="82" t="s">
        <v>270</v>
      </c>
      <c r="D505" s="83" t="s">
        <v>144</v>
      </c>
      <c r="E505" s="84" t="s">
        <v>224</v>
      </c>
      <c r="F505" s="84">
        <v>24488</v>
      </c>
      <c r="G505" s="50">
        <v>173056</v>
      </c>
      <c r="H505" s="50" t="s">
        <v>1824</v>
      </c>
      <c r="I505" s="50">
        <v>416</v>
      </c>
      <c r="J505" s="50">
        <v>416</v>
      </c>
      <c r="K505" s="50">
        <v>1</v>
      </c>
      <c r="L505" s="50"/>
      <c r="M505" s="50"/>
      <c r="N505" s="50"/>
      <c r="O505" s="50">
        <v>0</v>
      </c>
      <c r="P505" s="50">
        <v>1</v>
      </c>
      <c r="Q505" s="50">
        <v>683.81349999999998</v>
      </c>
      <c r="R505" s="50">
        <v>82.184060000000002</v>
      </c>
      <c r="S505" s="50">
        <v>0</v>
      </c>
      <c r="T505" s="50">
        <v>0</v>
      </c>
      <c r="U505" s="50">
        <v>1</v>
      </c>
      <c r="V505" s="50">
        <v>0</v>
      </c>
      <c r="W505" s="50">
        <v>0</v>
      </c>
      <c r="X505" s="50">
        <v>0</v>
      </c>
      <c r="Y505" s="50">
        <v>0</v>
      </c>
      <c r="Z505" s="50">
        <v>0</v>
      </c>
      <c r="AA505" s="50">
        <v>0</v>
      </c>
      <c r="AB505" s="50">
        <v>0</v>
      </c>
      <c r="AC505" s="50">
        <v>0</v>
      </c>
      <c r="AD505" s="50">
        <v>0</v>
      </c>
      <c r="AE505" s="50">
        <v>1</v>
      </c>
      <c r="AF505" s="50">
        <v>0</v>
      </c>
      <c r="AG505" s="50">
        <v>0</v>
      </c>
      <c r="AH505" s="50">
        <v>0</v>
      </c>
      <c r="AI505" s="50">
        <v>0</v>
      </c>
      <c r="AJ505" s="50">
        <v>0</v>
      </c>
      <c r="AK505" s="50">
        <v>0</v>
      </c>
      <c r="AL505" s="50">
        <v>0</v>
      </c>
      <c r="AM505" s="50">
        <v>0</v>
      </c>
      <c r="AN505" s="50">
        <v>0</v>
      </c>
      <c r="AO505" s="50">
        <v>0</v>
      </c>
      <c r="AP505" s="50">
        <v>0</v>
      </c>
      <c r="AQ505" s="50">
        <v>0</v>
      </c>
      <c r="AR505" s="50">
        <v>0</v>
      </c>
      <c r="AS505" s="50">
        <v>0</v>
      </c>
      <c r="AT505" s="50">
        <v>0</v>
      </c>
      <c r="AU505" s="50">
        <v>0</v>
      </c>
      <c r="AV505" s="81"/>
      <c r="AW505" s="81"/>
      <c r="AX505" s="81"/>
      <c r="AY505" s="81"/>
      <c r="AZ505" s="81"/>
      <c r="BA505" s="81"/>
      <c r="BB505" s="81"/>
      <c r="BC505" s="81"/>
      <c r="BD505" s="81"/>
      <c r="BE505" s="81"/>
      <c r="BF505" s="81"/>
      <c r="BG505" s="81"/>
      <c r="BH505" s="81"/>
      <c r="BI505" s="81"/>
      <c r="BJ505" s="81"/>
    </row>
    <row r="506" spans="1:62" ht="15" hidden="1">
      <c r="A506" s="81" t="s">
        <v>3498</v>
      </c>
      <c r="B506" s="50" t="s">
        <v>2180</v>
      </c>
      <c r="C506" s="82" t="s">
        <v>271</v>
      </c>
      <c r="D506" s="83" t="s">
        <v>144</v>
      </c>
      <c r="E506" s="84" t="s">
        <v>224</v>
      </c>
      <c r="F506" s="84">
        <v>28012</v>
      </c>
      <c r="G506" s="50">
        <v>173056</v>
      </c>
      <c r="H506" s="50" t="s">
        <v>1824</v>
      </c>
      <c r="I506" s="50">
        <v>416</v>
      </c>
      <c r="J506" s="50">
        <v>416</v>
      </c>
      <c r="K506" s="50">
        <v>1</v>
      </c>
      <c r="L506" s="50"/>
      <c r="M506" s="50"/>
      <c r="N506" s="50"/>
      <c r="O506" s="50">
        <v>0</v>
      </c>
      <c r="P506" s="50">
        <v>1</v>
      </c>
      <c r="Q506" s="50">
        <v>1180.9770000000001</v>
      </c>
      <c r="R506" s="50">
        <v>84.215580000000003</v>
      </c>
      <c r="S506" s="50">
        <v>0</v>
      </c>
      <c r="T506" s="50">
        <v>0</v>
      </c>
      <c r="U506" s="50">
        <v>1</v>
      </c>
      <c r="V506" s="50">
        <v>0</v>
      </c>
      <c r="W506" s="50">
        <v>0</v>
      </c>
      <c r="X506" s="50">
        <v>0</v>
      </c>
      <c r="Y506" s="50">
        <v>0</v>
      </c>
      <c r="Z506" s="50">
        <v>0</v>
      </c>
      <c r="AA506" s="50">
        <v>0</v>
      </c>
      <c r="AB506" s="50">
        <v>0</v>
      </c>
      <c r="AC506" s="50">
        <v>0</v>
      </c>
      <c r="AD506" s="50">
        <v>0</v>
      </c>
      <c r="AE506" s="50">
        <v>1</v>
      </c>
      <c r="AF506" s="50">
        <v>0</v>
      </c>
      <c r="AG506" s="50">
        <v>0</v>
      </c>
      <c r="AH506" s="50">
        <v>0</v>
      </c>
      <c r="AI506" s="50">
        <v>0</v>
      </c>
      <c r="AJ506" s="50">
        <v>0</v>
      </c>
      <c r="AK506" s="50">
        <v>0</v>
      </c>
      <c r="AL506" s="50">
        <v>0</v>
      </c>
      <c r="AM506" s="50">
        <v>0</v>
      </c>
      <c r="AN506" s="50">
        <v>0</v>
      </c>
      <c r="AO506" s="50">
        <v>0</v>
      </c>
      <c r="AP506" s="50">
        <v>0</v>
      </c>
      <c r="AQ506" s="50">
        <v>0</v>
      </c>
      <c r="AR506" s="50">
        <v>0</v>
      </c>
      <c r="AS506" s="50">
        <v>0</v>
      </c>
      <c r="AT506" s="50">
        <v>0</v>
      </c>
      <c r="AU506" s="50">
        <v>0</v>
      </c>
      <c r="AV506" s="81"/>
      <c r="AW506" s="81"/>
      <c r="AX506" s="81"/>
      <c r="AY506" s="81"/>
      <c r="AZ506" s="81"/>
      <c r="BA506" s="81"/>
      <c r="BB506" s="81"/>
      <c r="BC506" s="81"/>
      <c r="BD506" s="81"/>
      <c r="BE506" s="81"/>
      <c r="BF506" s="81"/>
      <c r="BG506" s="81"/>
      <c r="BH506" s="81"/>
      <c r="BI506" s="81"/>
      <c r="BJ506" s="81"/>
    </row>
    <row r="507" spans="1:62" ht="15" hidden="1">
      <c r="A507" s="81" t="s">
        <v>3499</v>
      </c>
      <c r="B507" s="50" t="s">
        <v>2182</v>
      </c>
      <c r="C507" s="82" t="s">
        <v>272</v>
      </c>
      <c r="D507" s="83" t="s">
        <v>144</v>
      </c>
      <c r="E507" s="84" t="s">
        <v>224</v>
      </c>
      <c r="F507" s="84">
        <v>42905</v>
      </c>
      <c r="G507" s="50">
        <v>173056</v>
      </c>
      <c r="H507" s="50" t="s">
        <v>1824</v>
      </c>
      <c r="I507" s="50">
        <v>416</v>
      </c>
      <c r="J507" s="50">
        <v>416</v>
      </c>
      <c r="K507" s="50">
        <v>1</v>
      </c>
      <c r="L507" s="50"/>
      <c r="M507" s="50"/>
      <c r="N507" s="50"/>
      <c r="O507" s="50">
        <v>0</v>
      </c>
      <c r="P507" s="50">
        <v>1</v>
      </c>
      <c r="Q507" s="50">
        <v>4907.5590000000002</v>
      </c>
      <c r="R507" s="50">
        <v>61.391750000000002</v>
      </c>
      <c r="S507" s="50">
        <v>0</v>
      </c>
      <c r="T507" s="50">
        <v>0</v>
      </c>
      <c r="U507" s="50">
        <v>1</v>
      </c>
      <c r="V507" s="50">
        <v>0</v>
      </c>
      <c r="W507" s="50">
        <v>0</v>
      </c>
      <c r="X507" s="50">
        <v>0</v>
      </c>
      <c r="Y507" s="50">
        <v>0</v>
      </c>
      <c r="Z507" s="50">
        <v>0</v>
      </c>
      <c r="AA507" s="50">
        <v>0</v>
      </c>
      <c r="AB507" s="50">
        <v>0</v>
      </c>
      <c r="AC507" s="50">
        <v>0</v>
      </c>
      <c r="AD507" s="50">
        <v>0</v>
      </c>
      <c r="AE507" s="50">
        <v>1</v>
      </c>
      <c r="AF507" s="50">
        <v>0</v>
      </c>
      <c r="AG507" s="50">
        <v>0</v>
      </c>
      <c r="AH507" s="50">
        <v>0</v>
      </c>
      <c r="AI507" s="50">
        <v>0</v>
      </c>
      <c r="AJ507" s="50">
        <v>0</v>
      </c>
      <c r="AK507" s="50">
        <v>0</v>
      </c>
      <c r="AL507" s="50">
        <v>0</v>
      </c>
      <c r="AM507" s="50">
        <v>0</v>
      </c>
      <c r="AN507" s="50">
        <v>0</v>
      </c>
      <c r="AO507" s="50">
        <v>0</v>
      </c>
      <c r="AP507" s="50">
        <v>0</v>
      </c>
      <c r="AQ507" s="50">
        <v>0</v>
      </c>
      <c r="AR507" s="50">
        <v>0</v>
      </c>
      <c r="AS507" s="50">
        <v>0</v>
      </c>
      <c r="AT507" s="50">
        <v>0</v>
      </c>
      <c r="AU507" s="50">
        <v>0</v>
      </c>
      <c r="AV507" s="81"/>
      <c r="AW507" s="81"/>
      <c r="AX507" s="81"/>
      <c r="AY507" s="81"/>
      <c r="AZ507" s="81"/>
      <c r="BA507" s="81"/>
      <c r="BB507" s="81"/>
      <c r="BC507" s="81"/>
      <c r="BD507" s="81"/>
      <c r="BE507" s="81"/>
      <c r="BF507" s="81"/>
      <c r="BG507" s="81"/>
      <c r="BH507" s="81"/>
      <c r="BI507" s="81"/>
      <c r="BJ507" s="81"/>
    </row>
    <row r="508" spans="1:62" ht="15" hidden="1">
      <c r="A508" s="81" t="s">
        <v>3500</v>
      </c>
      <c r="B508" s="50" t="s">
        <v>2183</v>
      </c>
      <c r="C508" s="82" t="s">
        <v>273</v>
      </c>
      <c r="D508" s="83" t="s">
        <v>144</v>
      </c>
      <c r="E508" s="84" t="s">
        <v>224</v>
      </c>
      <c r="F508" s="84">
        <v>28780</v>
      </c>
      <c r="G508" s="50">
        <v>173056</v>
      </c>
      <c r="H508" s="50" t="s">
        <v>1824</v>
      </c>
      <c r="I508" s="50">
        <v>416</v>
      </c>
      <c r="J508" s="50">
        <v>416</v>
      </c>
      <c r="K508" s="50">
        <v>1</v>
      </c>
      <c r="L508" s="50"/>
      <c r="M508" s="50"/>
      <c r="N508" s="50"/>
      <c r="O508" s="50">
        <v>0</v>
      </c>
      <c r="P508" s="50">
        <v>1</v>
      </c>
      <c r="Q508" s="50">
        <v>847.57090000000005</v>
      </c>
      <c r="R508" s="50">
        <v>60.607570000000003</v>
      </c>
      <c r="S508" s="50">
        <v>0</v>
      </c>
      <c r="T508" s="50">
        <v>0</v>
      </c>
      <c r="U508" s="50">
        <v>1</v>
      </c>
      <c r="V508" s="50">
        <v>0</v>
      </c>
      <c r="W508" s="50">
        <v>0</v>
      </c>
      <c r="X508" s="50">
        <v>0</v>
      </c>
      <c r="Y508" s="50">
        <v>0</v>
      </c>
      <c r="Z508" s="50">
        <v>0</v>
      </c>
      <c r="AA508" s="50">
        <v>0</v>
      </c>
      <c r="AB508" s="50">
        <v>0</v>
      </c>
      <c r="AC508" s="50">
        <v>0</v>
      </c>
      <c r="AD508" s="50">
        <v>0</v>
      </c>
      <c r="AE508" s="50">
        <v>1</v>
      </c>
      <c r="AF508" s="50">
        <v>0</v>
      </c>
      <c r="AG508" s="50">
        <v>0</v>
      </c>
      <c r="AH508" s="50">
        <v>0</v>
      </c>
      <c r="AI508" s="50">
        <v>0</v>
      </c>
      <c r="AJ508" s="50">
        <v>0</v>
      </c>
      <c r="AK508" s="50">
        <v>0</v>
      </c>
      <c r="AL508" s="50">
        <v>0</v>
      </c>
      <c r="AM508" s="50">
        <v>0</v>
      </c>
      <c r="AN508" s="50">
        <v>0</v>
      </c>
      <c r="AO508" s="50">
        <v>0</v>
      </c>
      <c r="AP508" s="50">
        <v>0</v>
      </c>
      <c r="AQ508" s="50">
        <v>0</v>
      </c>
      <c r="AR508" s="50">
        <v>0</v>
      </c>
      <c r="AS508" s="50">
        <v>0</v>
      </c>
      <c r="AT508" s="50">
        <v>0</v>
      </c>
      <c r="AU508" s="50">
        <v>0</v>
      </c>
      <c r="AV508" s="81"/>
      <c r="AW508" s="81"/>
      <c r="AX508" s="81"/>
      <c r="AY508" s="81"/>
      <c r="AZ508" s="81"/>
      <c r="BA508" s="81"/>
      <c r="BB508" s="81"/>
      <c r="BC508" s="81"/>
      <c r="BD508" s="81"/>
      <c r="BE508" s="81"/>
      <c r="BF508" s="81"/>
      <c r="BG508" s="81"/>
      <c r="BH508" s="81"/>
      <c r="BI508" s="81"/>
      <c r="BJ508" s="81"/>
    </row>
    <row r="509" spans="1:62" ht="15" hidden="1">
      <c r="A509" s="81" t="s">
        <v>3501</v>
      </c>
      <c r="B509" s="50" t="s">
        <v>2184</v>
      </c>
      <c r="C509" s="82" t="s">
        <v>274</v>
      </c>
      <c r="D509" s="83" t="s">
        <v>144</v>
      </c>
      <c r="E509" s="84" t="s">
        <v>224</v>
      </c>
      <c r="F509" s="84">
        <v>33512</v>
      </c>
      <c r="G509" s="50">
        <v>173056</v>
      </c>
      <c r="H509" s="50" t="s">
        <v>1824</v>
      </c>
      <c r="I509" s="50">
        <v>416</v>
      </c>
      <c r="J509" s="50">
        <v>416</v>
      </c>
      <c r="K509" s="50">
        <v>1</v>
      </c>
      <c r="L509" s="50"/>
      <c r="M509" s="50"/>
      <c r="N509" s="50"/>
      <c r="O509" s="50">
        <v>0</v>
      </c>
      <c r="P509" s="50">
        <v>1</v>
      </c>
      <c r="Q509" s="50">
        <v>911.40790000000004</v>
      </c>
      <c r="R509" s="50">
        <v>64.146079999999998</v>
      </c>
      <c r="S509" s="50">
        <v>0</v>
      </c>
      <c r="T509" s="50">
        <v>0</v>
      </c>
      <c r="U509" s="50">
        <v>1</v>
      </c>
      <c r="V509" s="50">
        <v>0</v>
      </c>
      <c r="W509" s="50">
        <v>0</v>
      </c>
      <c r="X509" s="50">
        <v>0</v>
      </c>
      <c r="Y509" s="50">
        <v>0</v>
      </c>
      <c r="Z509" s="50">
        <v>0</v>
      </c>
      <c r="AA509" s="50">
        <v>0</v>
      </c>
      <c r="AB509" s="50">
        <v>0</v>
      </c>
      <c r="AC509" s="50">
        <v>0</v>
      </c>
      <c r="AD509" s="50">
        <v>0</v>
      </c>
      <c r="AE509" s="50">
        <v>1</v>
      </c>
      <c r="AF509" s="50">
        <v>0</v>
      </c>
      <c r="AG509" s="50">
        <v>0</v>
      </c>
      <c r="AH509" s="50">
        <v>0</v>
      </c>
      <c r="AI509" s="50">
        <v>0</v>
      </c>
      <c r="AJ509" s="50">
        <v>0</v>
      </c>
      <c r="AK509" s="50">
        <v>0</v>
      </c>
      <c r="AL509" s="50">
        <v>0</v>
      </c>
      <c r="AM509" s="50">
        <v>0</v>
      </c>
      <c r="AN509" s="50">
        <v>0</v>
      </c>
      <c r="AO509" s="50">
        <v>0</v>
      </c>
      <c r="AP509" s="50">
        <v>0</v>
      </c>
      <c r="AQ509" s="50">
        <v>0</v>
      </c>
      <c r="AR509" s="50">
        <v>0</v>
      </c>
      <c r="AS509" s="50">
        <v>0</v>
      </c>
      <c r="AT509" s="50">
        <v>0</v>
      </c>
      <c r="AU509" s="50">
        <v>0</v>
      </c>
      <c r="AV509" s="81"/>
      <c r="AW509" s="81"/>
      <c r="AX509" s="81"/>
      <c r="AY509" s="81"/>
      <c r="AZ509" s="81"/>
      <c r="BA509" s="81"/>
      <c r="BB509" s="81"/>
      <c r="BC509" s="81"/>
      <c r="BD509" s="81"/>
      <c r="BE509" s="81"/>
      <c r="BF509" s="81"/>
      <c r="BG509" s="81"/>
      <c r="BH509" s="81"/>
      <c r="BI509" s="81"/>
      <c r="BJ509" s="81"/>
    </row>
    <row r="510" spans="1:62" ht="15" hidden="1">
      <c r="A510" s="81" t="s">
        <v>3502</v>
      </c>
      <c r="B510" s="50" t="s">
        <v>2186</v>
      </c>
      <c r="C510" s="82" t="s">
        <v>275</v>
      </c>
      <c r="D510" s="83" t="s">
        <v>144</v>
      </c>
      <c r="E510" s="84" t="s">
        <v>224</v>
      </c>
      <c r="F510" s="84">
        <v>36276</v>
      </c>
      <c r="G510" s="50">
        <v>173056</v>
      </c>
      <c r="H510" s="50" t="s">
        <v>1824</v>
      </c>
      <c r="I510" s="50">
        <v>416</v>
      </c>
      <c r="J510" s="50">
        <v>416</v>
      </c>
      <c r="K510" s="50">
        <v>1</v>
      </c>
      <c r="L510" s="50"/>
      <c r="M510" s="50"/>
      <c r="N510" s="50"/>
      <c r="O510" s="50">
        <v>0</v>
      </c>
      <c r="P510" s="50">
        <v>1</v>
      </c>
      <c r="Q510" s="50">
        <v>1144.0419999999999</v>
      </c>
      <c r="R510" s="50">
        <v>62.078159999999997</v>
      </c>
      <c r="S510" s="50">
        <v>0</v>
      </c>
      <c r="T510" s="50">
        <v>0</v>
      </c>
      <c r="U510" s="50">
        <v>1</v>
      </c>
      <c r="V510" s="50">
        <v>0</v>
      </c>
      <c r="W510" s="50">
        <v>0</v>
      </c>
      <c r="X510" s="50">
        <v>0</v>
      </c>
      <c r="Y510" s="50">
        <v>0</v>
      </c>
      <c r="Z510" s="50">
        <v>0</v>
      </c>
      <c r="AA510" s="50">
        <v>0</v>
      </c>
      <c r="AB510" s="50">
        <v>0</v>
      </c>
      <c r="AC510" s="50">
        <v>0</v>
      </c>
      <c r="AD510" s="50">
        <v>0</v>
      </c>
      <c r="AE510" s="50">
        <v>1</v>
      </c>
      <c r="AF510" s="50">
        <v>0</v>
      </c>
      <c r="AG510" s="50">
        <v>0</v>
      </c>
      <c r="AH510" s="50">
        <v>0</v>
      </c>
      <c r="AI510" s="50">
        <v>0</v>
      </c>
      <c r="AJ510" s="50">
        <v>0</v>
      </c>
      <c r="AK510" s="50">
        <v>0</v>
      </c>
      <c r="AL510" s="50">
        <v>0</v>
      </c>
      <c r="AM510" s="50">
        <v>0</v>
      </c>
      <c r="AN510" s="50">
        <v>0</v>
      </c>
      <c r="AO510" s="50">
        <v>0</v>
      </c>
      <c r="AP510" s="50">
        <v>0</v>
      </c>
      <c r="AQ510" s="50">
        <v>0</v>
      </c>
      <c r="AR510" s="50">
        <v>0</v>
      </c>
      <c r="AS510" s="50">
        <v>0</v>
      </c>
      <c r="AT510" s="50">
        <v>0</v>
      </c>
      <c r="AU510" s="50">
        <v>0</v>
      </c>
      <c r="AV510" s="81"/>
      <c r="AW510" s="81"/>
      <c r="AX510" s="81"/>
      <c r="AY510" s="81"/>
      <c r="AZ510" s="81"/>
      <c r="BA510" s="81"/>
      <c r="BB510" s="81"/>
      <c r="BC510" s="81"/>
      <c r="BD510" s="81"/>
      <c r="BE510" s="81"/>
      <c r="BF510" s="81"/>
      <c r="BG510" s="81"/>
      <c r="BH510" s="81"/>
      <c r="BI510" s="81"/>
      <c r="BJ510" s="81"/>
    </row>
    <row r="511" spans="1:62" ht="15" hidden="1">
      <c r="A511" s="81" t="s">
        <v>3503</v>
      </c>
      <c r="B511" s="50" t="s">
        <v>2188</v>
      </c>
      <c r="C511" s="82" t="s">
        <v>276</v>
      </c>
      <c r="D511" s="83" t="s">
        <v>144</v>
      </c>
      <c r="E511" s="84" t="s">
        <v>224</v>
      </c>
      <c r="F511" s="84">
        <v>29576</v>
      </c>
      <c r="G511" s="50">
        <v>173056</v>
      </c>
      <c r="H511" s="50" t="s">
        <v>1824</v>
      </c>
      <c r="I511" s="50">
        <v>416</v>
      </c>
      <c r="J511" s="50">
        <v>416</v>
      </c>
      <c r="K511" s="50">
        <v>1</v>
      </c>
      <c r="L511" s="50"/>
      <c r="M511" s="50"/>
      <c r="N511" s="50"/>
      <c r="O511" s="50">
        <v>0</v>
      </c>
      <c r="P511" s="50">
        <v>1</v>
      </c>
      <c r="Q511" s="50">
        <v>661.84659999999997</v>
      </c>
      <c r="R511" s="50">
        <v>64.478650000000002</v>
      </c>
      <c r="S511" s="50">
        <v>0</v>
      </c>
      <c r="T511" s="50">
        <v>0</v>
      </c>
      <c r="U511" s="50">
        <v>1</v>
      </c>
      <c r="V511" s="50">
        <v>0</v>
      </c>
      <c r="W511" s="50">
        <v>0</v>
      </c>
      <c r="X511" s="50">
        <v>0</v>
      </c>
      <c r="Y511" s="50">
        <v>0</v>
      </c>
      <c r="Z511" s="50">
        <v>0</v>
      </c>
      <c r="AA511" s="50">
        <v>0</v>
      </c>
      <c r="AB511" s="50">
        <v>0</v>
      </c>
      <c r="AC511" s="50">
        <v>0</v>
      </c>
      <c r="AD511" s="50">
        <v>0</v>
      </c>
      <c r="AE511" s="50">
        <v>1</v>
      </c>
      <c r="AF511" s="50">
        <v>0</v>
      </c>
      <c r="AG511" s="50">
        <v>0</v>
      </c>
      <c r="AH511" s="50">
        <v>0</v>
      </c>
      <c r="AI511" s="50">
        <v>0</v>
      </c>
      <c r="AJ511" s="50">
        <v>0</v>
      </c>
      <c r="AK511" s="50">
        <v>0</v>
      </c>
      <c r="AL511" s="50">
        <v>0</v>
      </c>
      <c r="AM511" s="50">
        <v>0</v>
      </c>
      <c r="AN511" s="50">
        <v>0</v>
      </c>
      <c r="AO511" s="50">
        <v>0</v>
      </c>
      <c r="AP511" s="50">
        <v>0</v>
      </c>
      <c r="AQ511" s="50">
        <v>0</v>
      </c>
      <c r="AR511" s="50">
        <v>0</v>
      </c>
      <c r="AS511" s="50">
        <v>0</v>
      </c>
      <c r="AT511" s="50">
        <v>0</v>
      </c>
      <c r="AU511" s="50">
        <v>0</v>
      </c>
      <c r="AV511" s="81"/>
      <c r="AW511" s="81"/>
      <c r="AX511" s="81"/>
      <c r="AY511" s="81"/>
      <c r="AZ511" s="81"/>
      <c r="BA511" s="81"/>
      <c r="BB511" s="81"/>
      <c r="BC511" s="81"/>
      <c r="BD511" s="81"/>
      <c r="BE511" s="81"/>
      <c r="BF511" s="81"/>
      <c r="BG511" s="81"/>
      <c r="BH511" s="81"/>
      <c r="BI511" s="81"/>
      <c r="BJ511" s="81"/>
    </row>
    <row r="512" spans="1:62" ht="15" hidden="1">
      <c r="A512" s="81" t="s">
        <v>3504</v>
      </c>
      <c r="B512" s="50" t="s">
        <v>2189</v>
      </c>
      <c r="C512" s="82" t="s">
        <v>277</v>
      </c>
      <c r="D512" s="83" t="s">
        <v>144</v>
      </c>
      <c r="E512" s="84" t="s">
        <v>224</v>
      </c>
      <c r="F512" s="84">
        <v>27133</v>
      </c>
      <c r="G512" s="50">
        <v>173056</v>
      </c>
      <c r="H512" s="50" t="s">
        <v>1824</v>
      </c>
      <c r="I512" s="50">
        <v>416</v>
      </c>
      <c r="J512" s="50">
        <v>416</v>
      </c>
      <c r="K512" s="50">
        <v>1</v>
      </c>
      <c r="L512" s="50"/>
      <c r="M512" s="50"/>
      <c r="N512" s="50"/>
      <c r="O512" s="50">
        <v>0</v>
      </c>
      <c r="P512" s="50">
        <v>1</v>
      </c>
      <c r="Q512" s="50">
        <v>812.80139999999994</v>
      </c>
      <c r="R512" s="50">
        <v>49.812849999999997</v>
      </c>
      <c r="S512" s="50">
        <v>0</v>
      </c>
      <c r="T512" s="50">
        <v>0</v>
      </c>
      <c r="U512" s="50">
        <v>1</v>
      </c>
      <c r="V512" s="50">
        <v>0</v>
      </c>
      <c r="W512" s="50">
        <v>0</v>
      </c>
      <c r="X512" s="50">
        <v>0</v>
      </c>
      <c r="Y512" s="50">
        <v>0</v>
      </c>
      <c r="Z512" s="50">
        <v>0</v>
      </c>
      <c r="AA512" s="50">
        <v>0</v>
      </c>
      <c r="AB512" s="50">
        <v>0</v>
      </c>
      <c r="AC512" s="50">
        <v>0</v>
      </c>
      <c r="AD512" s="50">
        <v>0</v>
      </c>
      <c r="AE512" s="50">
        <v>1</v>
      </c>
      <c r="AF512" s="50">
        <v>0</v>
      </c>
      <c r="AG512" s="50">
        <v>0</v>
      </c>
      <c r="AH512" s="50">
        <v>0</v>
      </c>
      <c r="AI512" s="50">
        <v>0</v>
      </c>
      <c r="AJ512" s="50">
        <v>0</v>
      </c>
      <c r="AK512" s="50">
        <v>0</v>
      </c>
      <c r="AL512" s="50">
        <v>0</v>
      </c>
      <c r="AM512" s="50">
        <v>0</v>
      </c>
      <c r="AN512" s="50">
        <v>0</v>
      </c>
      <c r="AO512" s="50">
        <v>0</v>
      </c>
      <c r="AP512" s="50">
        <v>0</v>
      </c>
      <c r="AQ512" s="50">
        <v>0</v>
      </c>
      <c r="AR512" s="50">
        <v>0</v>
      </c>
      <c r="AS512" s="50">
        <v>0</v>
      </c>
      <c r="AT512" s="50">
        <v>0</v>
      </c>
      <c r="AU512" s="50">
        <v>0</v>
      </c>
      <c r="AV512" s="81"/>
      <c r="AW512" s="81"/>
      <c r="AX512" s="81"/>
      <c r="AY512" s="81"/>
      <c r="AZ512" s="81"/>
      <c r="BA512" s="81"/>
      <c r="BB512" s="81"/>
      <c r="BC512" s="81"/>
      <c r="BD512" s="81"/>
      <c r="BE512" s="81"/>
      <c r="BF512" s="81"/>
      <c r="BG512" s="81"/>
      <c r="BH512" s="81"/>
      <c r="BI512" s="81"/>
      <c r="BJ512" s="81"/>
    </row>
    <row r="513" spans="1:62" ht="15" hidden="1">
      <c r="A513" s="81" t="s">
        <v>3505</v>
      </c>
      <c r="B513" s="50" t="s">
        <v>2190</v>
      </c>
      <c r="C513" s="82" t="s">
        <v>278</v>
      </c>
      <c r="D513" s="83" t="s">
        <v>144</v>
      </c>
      <c r="E513" s="84" t="s">
        <v>224</v>
      </c>
      <c r="F513" s="84">
        <v>25631</v>
      </c>
      <c r="G513" s="50">
        <v>173056</v>
      </c>
      <c r="H513" s="50" t="s">
        <v>1824</v>
      </c>
      <c r="I513" s="50">
        <v>416</v>
      </c>
      <c r="J513" s="50">
        <v>416</v>
      </c>
      <c r="K513" s="50">
        <v>1</v>
      </c>
      <c r="L513" s="50"/>
      <c r="M513" s="50"/>
      <c r="N513" s="50"/>
      <c r="O513" s="50">
        <v>0</v>
      </c>
      <c r="P513" s="50">
        <v>1</v>
      </c>
      <c r="Q513" s="50">
        <v>360.07040000000001</v>
      </c>
      <c r="R513" s="50">
        <v>70.101219999999998</v>
      </c>
      <c r="S513" s="50">
        <v>0</v>
      </c>
      <c r="T513" s="50">
        <v>0</v>
      </c>
      <c r="U513" s="50">
        <v>1</v>
      </c>
      <c r="V513" s="50">
        <v>0</v>
      </c>
      <c r="W513" s="50">
        <v>0</v>
      </c>
      <c r="X513" s="50">
        <v>0</v>
      </c>
      <c r="Y513" s="50">
        <v>0</v>
      </c>
      <c r="Z513" s="50">
        <v>0</v>
      </c>
      <c r="AA513" s="50">
        <v>0</v>
      </c>
      <c r="AB513" s="50">
        <v>0</v>
      </c>
      <c r="AC513" s="50">
        <v>0</v>
      </c>
      <c r="AD513" s="50">
        <v>0</v>
      </c>
      <c r="AE513" s="50">
        <v>1</v>
      </c>
      <c r="AF513" s="50">
        <v>0</v>
      </c>
      <c r="AG513" s="50">
        <v>0</v>
      </c>
      <c r="AH513" s="50">
        <v>0</v>
      </c>
      <c r="AI513" s="50">
        <v>0</v>
      </c>
      <c r="AJ513" s="50">
        <v>0</v>
      </c>
      <c r="AK513" s="50">
        <v>0</v>
      </c>
      <c r="AL513" s="50">
        <v>0</v>
      </c>
      <c r="AM513" s="50">
        <v>0</v>
      </c>
      <c r="AN513" s="50">
        <v>0</v>
      </c>
      <c r="AO513" s="50">
        <v>0</v>
      </c>
      <c r="AP513" s="50">
        <v>0</v>
      </c>
      <c r="AQ513" s="50">
        <v>0</v>
      </c>
      <c r="AR513" s="50">
        <v>0</v>
      </c>
      <c r="AS513" s="50">
        <v>0</v>
      </c>
      <c r="AT513" s="50">
        <v>0</v>
      </c>
      <c r="AU513" s="50">
        <v>0</v>
      </c>
      <c r="AV513" s="81"/>
      <c r="AW513" s="81"/>
      <c r="AX513" s="81"/>
      <c r="AY513" s="81"/>
      <c r="AZ513" s="81"/>
      <c r="BA513" s="81"/>
      <c r="BB513" s="81"/>
      <c r="BC513" s="81"/>
      <c r="BD513" s="81"/>
      <c r="BE513" s="81"/>
      <c r="BF513" s="81"/>
      <c r="BG513" s="81"/>
      <c r="BH513" s="81"/>
      <c r="BI513" s="81"/>
      <c r="BJ513" s="81"/>
    </row>
    <row r="514" spans="1:62" ht="15" hidden="1">
      <c r="A514" s="81" t="s">
        <v>3506</v>
      </c>
      <c r="B514" s="50" t="s">
        <v>2193</v>
      </c>
      <c r="C514" s="82" t="s">
        <v>279</v>
      </c>
      <c r="D514" s="83" t="s">
        <v>144</v>
      </c>
      <c r="E514" s="84" t="s">
        <v>224</v>
      </c>
      <c r="F514" s="84">
        <v>28778</v>
      </c>
      <c r="G514" s="50">
        <v>173056</v>
      </c>
      <c r="H514" s="50" t="s">
        <v>1824</v>
      </c>
      <c r="I514" s="50">
        <v>416</v>
      </c>
      <c r="J514" s="50">
        <v>416</v>
      </c>
      <c r="K514" s="50">
        <v>1</v>
      </c>
      <c r="L514" s="50"/>
      <c r="M514" s="50"/>
      <c r="N514" s="50"/>
      <c r="O514" s="50">
        <v>0</v>
      </c>
      <c r="P514" s="50">
        <v>1</v>
      </c>
      <c r="Q514" s="50">
        <v>665.30409999999995</v>
      </c>
      <c r="R514" s="50">
        <v>59.005560000000003</v>
      </c>
      <c r="S514" s="50">
        <v>0</v>
      </c>
      <c r="T514" s="50">
        <v>0</v>
      </c>
      <c r="U514" s="50">
        <v>1</v>
      </c>
      <c r="V514" s="50">
        <v>0</v>
      </c>
      <c r="W514" s="50">
        <v>0</v>
      </c>
      <c r="X514" s="50">
        <v>0</v>
      </c>
      <c r="Y514" s="50">
        <v>0</v>
      </c>
      <c r="Z514" s="50">
        <v>0</v>
      </c>
      <c r="AA514" s="50">
        <v>0</v>
      </c>
      <c r="AB514" s="50">
        <v>0</v>
      </c>
      <c r="AC514" s="50">
        <v>0</v>
      </c>
      <c r="AD514" s="50">
        <v>0</v>
      </c>
      <c r="AE514" s="50">
        <v>1</v>
      </c>
      <c r="AF514" s="50">
        <v>0</v>
      </c>
      <c r="AG514" s="50">
        <v>0</v>
      </c>
      <c r="AH514" s="50">
        <v>0</v>
      </c>
      <c r="AI514" s="50">
        <v>0</v>
      </c>
      <c r="AJ514" s="50">
        <v>0</v>
      </c>
      <c r="AK514" s="50">
        <v>0</v>
      </c>
      <c r="AL514" s="50">
        <v>0</v>
      </c>
      <c r="AM514" s="50">
        <v>0</v>
      </c>
      <c r="AN514" s="50">
        <v>0</v>
      </c>
      <c r="AO514" s="50">
        <v>0</v>
      </c>
      <c r="AP514" s="50">
        <v>0</v>
      </c>
      <c r="AQ514" s="50">
        <v>0</v>
      </c>
      <c r="AR514" s="50">
        <v>0</v>
      </c>
      <c r="AS514" s="50">
        <v>0</v>
      </c>
      <c r="AT514" s="50">
        <v>0</v>
      </c>
      <c r="AU514" s="50">
        <v>0</v>
      </c>
      <c r="AV514" s="81"/>
      <c r="AW514" s="81"/>
      <c r="AX514" s="81"/>
      <c r="AY514" s="81"/>
      <c r="AZ514" s="81"/>
      <c r="BA514" s="81"/>
      <c r="BB514" s="81"/>
      <c r="BC514" s="81"/>
      <c r="BD514" s="81"/>
      <c r="BE514" s="81"/>
      <c r="BF514" s="81"/>
      <c r="BG514" s="81"/>
      <c r="BH514" s="81"/>
      <c r="BI514" s="81"/>
      <c r="BJ514" s="81"/>
    </row>
    <row r="515" spans="1:62" ht="15" hidden="1">
      <c r="A515" s="81" t="s">
        <v>3507</v>
      </c>
      <c r="B515" s="50" t="s">
        <v>2195</v>
      </c>
      <c r="C515" s="82" t="s">
        <v>280</v>
      </c>
      <c r="D515" s="83" t="s">
        <v>144</v>
      </c>
      <c r="E515" s="84" t="s">
        <v>224</v>
      </c>
      <c r="F515" s="84">
        <v>16364</v>
      </c>
      <c r="G515" s="50">
        <v>173056</v>
      </c>
      <c r="H515" s="50" t="s">
        <v>1824</v>
      </c>
      <c r="I515" s="50">
        <v>416</v>
      </c>
      <c r="J515" s="50">
        <v>416</v>
      </c>
      <c r="K515" s="50">
        <v>1</v>
      </c>
      <c r="L515" s="50"/>
      <c r="M515" s="50"/>
      <c r="N515" s="50"/>
      <c r="O515" s="50">
        <v>0</v>
      </c>
      <c r="P515" s="50">
        <v>1</v>
      </c>
      <c r="Q515" s="50">
        <v>367.42450000000002</v>
      </c>
      <c r="R515" s="50">
        <v>65.951170000000005</v>
      </c>
      <c r="S515" s="50">
        <v>0</v>
      </c>
      <c r="T515" s="50">
        <v>0</v>
      </c>
      <c r="U515" s="50">
        <v>1</v>
      </c>
      <c r="V515" s="50">
        <v>0</v>
      </c>
      <c r="W515" s="50">
        <v>0</v>
      </c>
      <c r="X515" s="50">
        <v>0</v>
      </c>
      <c r="Y515" s="50">
        <v>0</v>
      </c>
      <c r="Z515" s="50">
        <v>0</v>
      </c>
      <c r="AA515" s="50">
        <v>0</v>
      </c>
      <c r="AB515" s="50">
        <v>0</v>
      </c>
      <c r="AC515" s="50">
        <v>0</v>
      </c>
      <c r="AD515" s="50">
        <v>0</v>
      </c>
      <c r="AE515" s="50">
        <v>1</v>
      </c>
      <c r="AF515" s="50">
        <v>0</v>
      </c>
      <c r="AG515" s="50">
        <v>0</v>
      </c>
      <c r="AH515" s="50">
        <v>0</v>
      </c>
      <c r="AI515" s="50">
        <v>0</v>
      </c>
      <c r="AJ515" s="50">
        <v>0</v>
      </c>
      <c r="AK515" s="50">
        <v>0</v>
      </c>
      <c r="AL515" s="50">
        <v>0</v>
      </c>
      <c r="AM515" s="50">
        <v>0</v>
      </c>
      <c r="AN515" s="50">
        <v>0</v>
      </c>
      <c r="AO515" s="50">
        <v>0</v>
      </c>
      <c r="AP515" s="50">
        <v>0</v>
      </c>
      <c r="AQ515" s="50">
        <v>0</v>
      </c>
      <c r="AR515" s="50">
        <v>0</v>
      </c>
      <c r="AS515" s="50">
        <v>0</v>
      </c>
      <c r="AT515" s="50">
        <v>0</v>
      </c>
      <c r="AU515" s="50">
        <v>0</v>
      </c>
      <c r="AV515" s="81"/>
      <c r="AW515" s="81"/>
      <c r="AX515" s="81"/>
      <c r="AY515" s="81"/>
      <c r="AZ515" s="81"/>
      <c r="BA515" s="81"/>
      <c r="BB515" s="81"/>
      <c r="BC515" s="81"/>
      <c r="BD515" s="81"/>
      <c r="BE515" s="81"/>
      <c r="BF515" s="81"/>
      <c r="BG515" s="81"/>
      <c r="BH515" s="81"/>
      <c r="BI515" s="81"/>
      <c r="BJ515" s="81"/>
    </row>
    <row r="516" spans="1:62" ht="15" hidden="1">
      <c r="A516" s="81" t="s">
        <v>3508</v>
      </c>
      <c r="B516" s="50" t="s">
        <v>2197</v>
      </c>
      <c r="C516" s="82" t="s">
        <v>281</v>
      </c>
      <c r="D516" s="83" t="s">
        <v>144</v>
      </c>
      <c r="E516" s="84" t="s">
        <v>224</v>
      </c>
      <c r="F516" s="84">
        <v>45544</v>
      </c>
      <c r="G516" s="50">
        <v>173056</v>
      </c>
      <c r="H516" s="50" t="s">
        <v>1824</v>
      </c>
      <c r="I516" s="50">
        <v>416</v>
      </c>
      <c r="J516" s="50">
        <v>416</v>
      </c>
      <c r="K516" s="50">
        <v>1</v>
      </c>
      <c r="L516" s="50"/>
      <c r="M516" s="50"/>
      <c r="N516" s="50"/>
      <c r="O516" s="50">
        <v>0</v>
      </c>
      <c r="P516" s="50">
        <v>1</v>
      </c>
      <c r="Q516" s="50">
        <v>2344.0940000000001</v>
      </c>
      <c r="R516" s="50">
        <v>62.746130000000001</v>
      </c>
      <c r="S516" s="50">
        <v>0</v>
      </c>
      <c r="T516" s="50">
        <v>0</v>
      </c>
      <c r="U516" s="50">
        <v>1</v>
      </c>
      <c r="V516" s="50">
        <v>0</v>
      </c>
      <c r="W516" s="50">
        <v>0</v>
      </c>
      <c r="X516" s="50">
        <v>0</v>
      </c>
      <c r="Y516" s="50">
        <v>0</v>
      </c>
      <c r="Z516" s="50">
        <v>0</v>
      </c>
      <c r="AA516" s="50">
        <v>0</v>
      </c>
      <c r="AB516" s="50">
        <v>0</v>
      </c>
      <c r="AC516" s="50">
        <v>0</v>
      </c>
      <c r="AD516" s="50">
        <v>0</v>
      </c>
      <c r="AE516" s="50">
        <v>1</v>
      </c>
      <c r="AF516" s="50">
        <v>0</v>
      </c>
      <c r="AG516" s="50">
        <v>0</v>
      </c>
      <c r="AH516" s="50">
        <v>0</v>
      </c>
      <c r="AI516" s="50">
        <v>0</v>
      </c>
      <c r="AJ516" s="50">
        <v>0</v>
      </c>
      <c r="AK516" s="50">
        <v>0</v>
      </c>
      <c r="AL516" s="50">
        <v>0</v>
      </c>
      <c r="AM516" s="50">
        <v>0</v>
      </c>
      <c r="AN516" s="50">
        <v>0</v>
      </c>
      <c r="AO516" s="50">
        <v>0</v>
      </c>
      <c r="AP516" s="50">
        <v>0</v>
      </c>
      <c r="AQ516" s="50">
        <v>0</v>
      </c>
      <c r="AR516" s="50">
        <v>0</v>
      </c>
      <c r="AS516" s="50">
        <v>0</v>
      </c>
      <c r="AT516" s="50">
        <v>0</v>
      </c>
      <c r="AU516" s="50">
        <v>0</v>
      </c>
      <c r="AV516" s="81"/>
      <c r="AW516" s="81"/>
      <c r="AX516" s="81"/>
      <c r="AY516" s="81"/>
      <c r="AZ516" s="81"/>
      <c r="BA516" s="81"/>
      <c r="BB516" s="81"/>
      <c r="BC516" s="81"/>
      <c r="BD516" s="81"/>
      <c r="BE516" s="81"/>
      <c r="BF516" s="81"/>
      <c r="BG516" s="81"/>
      <c r="BH516" s="81"/>
      <c r="BI516" s="81"/>
      <c r="BJ516" s="81"/>
    </row>
    <row r="517" spans="1:62" ht="15" hidden="1">
      <c r="A517" s="81" t="s">
        <v>3509</v>
      </c>
      <c r="B517" s="50" t="s">
        <v>2199</v>
      </c>
      <c r="C517" s="82" t="s">
        <v>282</v>
      </c>
      <c r="D517" s="83" t="s">
        <v>144</v>
      </c>
      <c r="E517" s="84" t="s">
        <v>224</v>
      </c>
      <c r="F517" s="84">
        <v>35403</v>
      </c>
      <c r="G517" s="50">
        <v>173056</v>
      </c>
      <c r="H517" s="50" t="s">
        <v>1824</v>
      </c>
      <c r="I517" s="50">
        <v>416</v>
      </c>
      <c r="J517" s="50">
        <v>416</v>
      </c>
      <c r="K517" s="50">
        <v>1</v>
      </c>
      <c r="L517" s="50"/>
      <c r="M517" s="50"/>
      <c r="N517" s="50"/>
      <c r="O517" s="50">
        <v>0</v>
      </c>
      <c r="P517" s="50">
        <v>1</v>
      </c>
      <c r="Q517" s="50">
        <v>2330.8649999999998</v>
      </c>
      <c r="R517" s="50">
        <v>73.106859999999998</v>
      </c>
      <c r="S517" s="50">
        <v>0</v>
      </c>
      <c r="T517" s="50">
        <v>0</v>
      </c>
      <c r="U517" s="50">
        <v>1</v>
      </c>
      <c r="V517" s="50">
        <v>0</v>
      </c>
      <c r="W517" s="50">
        <v>0</v>
      </c>
      <c r="X517" s="50">
        <v>0</v>
      </c>
      <c r="Y517" s="50">
        <v>0</v>
      </c>
      <c r="Z517" s="50">
        <v>0</v>
      </c>
      <c r="AA517" s="50">
        <v>0</v>
      </c>
      <c r="AB517" s="50">
        <v>0</v>
      </c>
      <c r="AC517" s="50">
        <v>0</v>
      </c>
      <c r="AD517" s="50">
        <v>0</v>
      </c>
      <c r="AE517" s="50">
        <v>1</v>
      </c>
      <c r="AF517" s="50">
        <v>0</v>
      </c>
      <c r="AG517" s="50">
        <v>0</v>
      </c>
      <c r="AH517" s="50">
        <v>0</v>
      </c>
      <c r="AI517" s="50">
        <v>0</v>
      </c>
      <c r="AJ517" s="50">
        <v>0</v>
      </c>
      <c r="AK517" s="50">
        <v>0</v>
      </c>
      <c r="AL517" s="50">
        <v>0</v>
      </c>
      <c r="AM517" s="50">
        <v>0</v>
      </c>
      <c r="AN517" s="50">
        <v>0</v>
      </c>
      <c r="AO517" s="50">
        <v>0</v>
      </c>
      <c r="AP517" s="50">
        <v>0</v>
      </c>
      <c r="AQ517" s="50">
        <v>0</v>
      </c>
      <c r="AR517" s="50">
        <v>0</v>
      </c>
      <c r="AS517" s="50">
        <v>0</v>
      </c>
      <c r="AT517" s="50">
        <v>0</v>
      </c>
      <c r="AU517" s="50">
        <v>0</v>
      </c>
      <c r="AV517" s="81"/>
      <c r="AW517" s="81"/>
      <c r="AX517" s="81"/>
      <c r="AY517" s="81"/>
      <c r="AZ517" s="81"/>
      <c r="BA517" s="81"/>
      <c r="BB517" s="81"/>
      <c r="BC517" s="81"/>
      <c r="BD517" s="81"/>
      <c r="BE517" s="81"/>
      <c r="BF517" s="81"/>
      <c r="BG517" s="81"/>
      <c r="BH517" s="81"/>
      <c r="BI517" s="81"/>
      <c r="BJ517" s="81"/>
    </row>
    <row r="518" spans="1:62" ht="15" hidden="1">
      <c r="A518" s="81" t="s">
        <v>3510</v>
      </c>
      <c r="B518" s="50" t="s">
        <v>2201</v>
      </c>
      <c r="C518" s="82" t="s">
        <v>283</v>
      </c>
      <c r="D518" s="83" t="s">
        <v>144</v>
      </c>
      <c r="E518" s="84" t="s">
        <v>224</v>
      </c>
      <c r="F518" s="84">
        <v>33368</v>
      </c>
      <c r="G518" s="50">
        <v>173056</v>
      </c>
      <c r="H518" s="50" t="s">
        <v>1824</v>
      </c>
      <c r="I518" s="50">
        <v>416</v>
      </c>
      <c r="J518" s="50">
        <v>416</v>
      </c>
      <c r="K518" s="50">
        <v>1</v>
      </c>
      <c r="L518" s="50"/>
      <c r="M518" s="50"/>
      <c r="N518" s="50"/>
      <c r="O518" s="50">
        <v>0</v>
      </c>
      <c r="P518" s="50">
        <v>1</v>
      </c>
      <c r="Q518" s="50">
        <v>914.50170000000003</v>
      </c>
      <c r="R518" s="50">
        <v>31.743870000000001</v>
      </c>
      <c r="S518" s="50">
        <v>0</v>
      </c>
      <c r="T518" s="50">
        <v>0</v>
      </c>
      <c r="U518" s="50">
        <v>1</v>
      </c>
      <c r="V518" s="50">
        <v>0</v>
      </c>
      <c r="W518" s="50">
        <v>0</v>
      </c>
      <c r="X518" s="50">
        <v>0</v>
      </c>
      <c r="Y518" s="50">
        <v>0</v>
      </c>
      <c r="Z518" s="50">
        <v>0</v>
      </c>
      <c r="AA518" s="50">
        <v>0</v>
      </c>
      <c r="AB518" s="50">
        <v>0</v>
      </c>
      <c r="AC518" s="50">
        <v>0</v>
      </c>
      <c r="AD518" s="50">
        <v>0</v>
      </c>
      <c r="AE518" s="50">
        <v>1</v>
      </c>
      <c r="AF518" s="50">
        <v>0</v>
      </c>
      <c r="AG518" s="50">
        <v>0</v>
      </c>
      <c r="AH518" s="50">
        <v>0</v>
      </c>
      <c r="AI518" s="50">
        <v>0</v>
      </c>
      <c r="AJ518" s="50">
        <v>0</v>
      </c>
      <c r="AK518" s="50">
        <v>0</v>
      </c>
      <c r="AL518" s="50">
        <v>0</v>
      </c>
      <c r="AM518" s="50">
        <v>0</v>
      </c>
      <c r="AN518" s="50">
        <v>0</v>
      </c>
      <c r="AO518" s="50">
        <v>0</v>
      </c>
      <c r="AP518" s="50">
        <v>0</v>
      </c>
      <c r="AQ518" s="50">
        <v>0</v>
      </c>
      <c r="AR518" s="50">
        <v>0</v>
      </c>
      <c r="AS518" s="50">
        <v>0</v>
      </c>
      <c r="AT518" s="50">
        <v>0</v>
      </c>
      <c r="AU518" s="50">
        <v>0</v>
      </c>
      <c r="AV518" s="81"/>
      <c r="AW518" s="81"/>
      <c r="AX518" s="81"/>
      <c r="AY518" s="81"/>
      <c r="AZ518" s="81"/>
      <c r="BA518" s="81"/>
      <c r="BB518" s="81"/>
      <c r="BC518" s="81"/>
      <c r="BD518" s="81"/>
      <c r="BE518" s="81"/>
      <c r="BF518" s="81"/>
      <c r="BG518" s="81"/>
      <c r="BH518" s="81"/>
      <c r="BI518" s="81"/>
      <c r="BJ518" s="81"/>
    </row>
    <row r="519" spans="1:62" ht="15" hidden="1">
      <c r="A519" s="81" t="s">
        <v>3511</v>
      </c>
      <c r="B519" s="50" t="s">
        <v>2202</v>
      </c>
      <c r="C519" s="82" t="s">
        <v>284</v>
      </c>
      <c r="D519" s="83" t="s">
        <v>144</v>
      </c>
      <c r="E519" s="84" t="s">
        <v>224</v>
      </c>
      <c r="F519" s="84">
        <v>29405</v>
      </c>
      <c r="G519" s="50">
        <v>173056</v>
      </c>
      <c r="H519" s="50" t="s">
        <v>1824</v>
      </c>
      <c r="I519" s="50">
        <v>416</v>
      </c>
      <c r="J519" s="50">
        <v>416</v>
      </c>
      <c r="K519" s="50">
        <v>1</v>
      </c>
      <c r="L519" s="50"/>
      <c r="M519" s="50"/>
      <c r="N519" s="50"/>
      <c r="O519" s="50">
        <v>0</v>
      </c>
      <c r="P519" s="50">
        <v>1</v>
      </c>
      <c r="Q519" s="50">
        <v>869.77530000000002</v>
      </c>
      <c r="R519" s="50">
        <v>71.850890000000007</v>
      </c>
      <c r="S519" s="50">
        <v>0</v>
      </c>
      <c r="T519" s="50">
        <v>0</v>
      </c>
      <c r="U519" s="50">
        <v>1</v>
      </c>
      <c r="V519" s="50">
        <v>0</v>
      </c>
      <c r="W519" s="50">
        <v>0</v>
      </c>
      <c r="X519" s="50">
        <v>0</v>
      </c>
      <c r="Y519" s="50">
        <v>0</v>
      </c>
      <c r="Z519" s="50">
        <v>0</v>
      </c>
      <c r="AA519" s="50">
        <v>0</v>
      </c>
      <c r="AB519" s="50">
        <v>0</v>
      </c>
      <c r="AC519" s="50">
        <v>0</v>
      </c>
      <c r="AD519" s="50">
        <v>0</v>
      </c>
      <c r="AE519" s="50">
        <v>1</v>
      </c>
      <c r="AF519" s="50">
        <v>0</v>
      </c>
      <c r="AG519" s="50">
        <v>0</v>
      </c>
      <c r="AH519" s="50">
        <v>0</v>
      </c>
      <c r="AI519" s="50">
        <v>0</v>
      </c>
      <c r="AJ519" s="50">
        <v>0</v>
      </c>
      <c r="AK519" s="50">
        <v>0</v>
      </c>
      <c r="AL519" s="50">
        <v>0</v>
      </c>
      <c r="AM519" s="50">
        <v>0</v>
      </c>
      <c r="AN519" s="50">
        <v>0</v>
      </c>
      <c r="AO519" s="50">
        <v>0</v>
      </c>
      <c r="AP519" s="50">
        <v>0</v>
      </c>
      <c r="AQ519" s="50">
        <v>0</v>
      </c>
      <c r="AR519" s="50">
        <v>0</v>
      </c>
      <c r="AS519" s="50">
        <v>0</v>
      </c>
      <c r="AT519" s="50">
        <v>0</v>
      </c>
      <c r="AU519" s="50">
        <v>0</v>
      </c>
      <c r="AV519" s="81"/>
      <c r="AW519" s="81"/>
      <c r="AX519" s="81"/>
      <c r="AY519" s="81"/>
      <c r="AZ519" s="81"/>
      <c r="BA519" s="81"/>
      <c r="BB519" s="81"/>
      <c r="BC519" s="81"/>
      <c r="BD519" s="81"/>
      <c r="BE519" s="81"/>
      <c r="BF519" s="81"/>
      <c r="BG519" s="81"/>
      <c r="BH519" s="81"/>
      <c r="BI519" s="81"/>
      <c r="BJ519" s="81"/>
    </row>
    <row r="520" spans="1:62" ht="15" hidden="1">
      <c r="A520" s="81" t="s">
        <v>3512</v>
      </c>
      <c r="B520" s="50" t="s">
        <v>2210</v>
      </c>
      <c r="C520" s="82" t="s">
        <v>285</v>
      </c>
      <c r="D520" s="83" t="s">
        <v>144</v>
      </c>
      <c r="E520" s="84" t="s">
        <v>286</v>
      </c>
      <c r="F520" s="84">
        <v>63301</v>
      </c>
      <c r="G520" s="50">
        <v>273280</v>
      </c>
      <c r="H520" s="50" t="s">
        <v>1824</v>
      </c>
      <c r="I520" s="50">
        <v>427</v>
      </c>
      <c r="J520" s="50">
        <v>640</v>
      </c>
      <c r="K520" s="50">
        <v>2</v>
      </c>
      <c r="L520" s="50"/>
      <c r="M520" s="50"/>
      <c r="N520" s="50"/>
      <c r="O520" s="50">
        <v>0</v>
      </c>
      <c r="P520" s="50">
        <v>0.66718750000000004</v>
      </c>
      <c r="Q520" s="50">
        <v>4854.1469999999999</v>
      </c>
      <c r="R520" s="50">
        <v>74.824759999999998</v>
      </c>
      <c r="S520" s="50">
        <v>0</v>
      </c>
      <c r="T520" s="50">
        <v>0</v>
      </c>
      <c r="U520" s="50">
        <v>1</v>
      </c>
      <c r="V520" s="50">
        <v>0</v>
      </c>
      <c r="W520" s="50">
        <v>0</v>
      </c>
      <c r="X520" s="50">
        <v>0</v>
      </c>
      <c r="Y520" s="50">
        <v>0</v>
      </c>
      <c r="Z520" s="50">
        <v>0</v>
      </c>
      <c r="AA520" s="50">
        <v>0</v>
      </c>
      <c r="AB520" s="50">
        <v>0</v>
      </c>
      <c r="AC520" s="50">
        <v>0</v>
      </c>
      <c r="AD520" s="50">
        <v>0</v>
      </c>
      <c r="AE520" s="50">
        <v>0</v>
      </c>
      <c r="AF520" s="50">
        <v>1</v>
      </c>
      <c r="AG520" s="50">
        <v>0</v>
      </c>
      <c r="AH520" s="50">
        <v>0</v>
      </c>
      <c r="AI520" s="50">
        <v>0</v>
      </c>
      <c r="AJ520" s="50">
        <v>0</v>
      </c>
      <c r="AK520" s="50">
        <v>0</v>
      </c>
      <c r="AL520" s="50">
        <v>0</v>
      </c>
      <c r="AM520" s="50">
        <v>0</v>
      </c>
      <c r="AN520" s="50">
        <v>0</v>
      </c>
      <c r="AO520" s="50">
        <v>0</v>
      </c>
      <c r="AP520" s="50">
        <v>0</v>
      </c>
      <c r="AQ520" s="50">
        <v>0</v>
      </c>
      <c r="AR520" s="50">
        <v>0</v>
      </c>
      <c r="AS520" s="50">
        <v>0</v>
      </c>
      <c r="AT520" s="50">
        <v>0</v>
      </c>
      <c r="AU520" s="50">
        <v>0</v>
      </c>
      <c r="AV520" s="81"/>
      <c r="AW520" s="81"/>
      <c r="AX520" s="81"/>
      <c r="AY520" s="81"/>
      <c r="AZ520" s="81"/>
      <c r="BA520" s="81"/>
      <c r="BB520" s="81"/>
      <c r="BC520" s="81"/>
      <c r="BD520" s="81"/>
      <c r="BE520" s="81"/>
      <c r="BF520" s="81"/>
      <c r="BG520" s="81"/>
      <c r="BH520" s="81"/>
      <c r="BI520" s="81"/>
      <c r="BJ520" s="81"/>
    </row>
    <row r="521" spans="1:62" ht="15" hidden="1">
      <c r="A521" s="81" t="s">
        <v>3513</v>
      </c>
      <c r="B521" s="50" t="s">
        <v>2211</v>
      </c>
      <c r="C521" s="82" t="s">
        <v>287</v>
      </c>
      <c r="D521" s="83" t="s">
        <v>144</v>
      </c>
      <c r="E521" s="84" t="s">
        <v>286</v>
      </c>
      <c r="F521" s="84">
        <v>68587</v>
      </c>
      <c r="G521" s="50">
        <v>273280</v>
      </c>
      <c r="H521" s="50" t="s">
        <v>1824</v>
      </c>
      <c r="I521" s="50">
        <v>427</v>
      </c>
      <c r="J521" s="50">
        <v>640</v>
      </c>
      <c r="K521" s="50">
        <v>2</v>
      </c>
      <c r="L521" s="50"/>
      <c r="M521" s="50"/>
      <c r="N521" s="50"/>
      <c r="O521" s="50">
        <v>0</v>
      </c>
      <c r="P521" s="50">
        <v>0.66718750000000004</v>
      </c>
      <c r="Q521" s="50">
        <v>7937.7079999999996</v>
      </c>
      <c r="R521" s="50">
        <v>77.494110000000006</v>
      </c>
      <c r="S521" s="50">
        <v>0</v>
      </c>
      <c r="T521" s="50">
        <v>0</v>
      </c>
      <c r="U521" s="50">
        <v>1</v>
      </c>
      <c r="V521" s="50">
        <v>0</v>
      </c>
      <c r="W521" s="50">
        <v>0</v>
      </c>
      <c r="X521" s="50">
        <v>0</v>
      </c>
      <c r="Y521" s="50">
        <v>0</v>
      </c>
      <c r="Z521" s="50">
        <v>0</v>
      </c>
      <c r="AA521" s="50">
        <v>0</v>
      </c>
      <c r="AB521" s="50">
        <v>0</v>
      </c>
      <c r="AC521" s="50">
        <v>0</v>
      </c>
      <c r="AD521" s="50">
        <v>0</v>
      </c>
      <c r="AE521" s="50">
        <v>0</v>
      </c>
      <c r="AF521" s="50">
        <v>1</v>
      </c>
      <c r="AG521" s="50">
        <v>0</v>
      </c>
      <c r="AH521" s="50">
        <v>0</v>
      </c>
      <c r="AI521" s="50">
        <v>0</v>
      </c>
      <c r="AJ521" s="50">
        <v>0</v>
      </c>
      <c r="AK521" s="50">
        <v>0</v>
      </c>
      <c r="AL521" s="50">
        <v>0</v>
      </c>
      <c r="AM521" s="50">
        <v>0</v>
      </c>
      <c r="AN521" s="50">
        <v>0</v>
      </c>
      <c r="AO521" s="50">
        <v>0</v>
      </c>
      <c r="AP521" s="50">
        <v>0</v>
      </c>
      <c r="AQ521" s="50">
        <v>0</v>
      </c>
      <c r="AR521" s="50">
        <v>0</v>
      </c>
      <c r="AS521" s="50">
        <v>0</v>
      </c>
      <c r="AT521" s="50">
        <v>0</v>
      </c>
      <c r="AU521" s="50">
        <v>0</v>
      </c>
      <c r="AV521" s="81"/>
      <c r="AW521" s="81"/>
      <c r="AX521" s="81"/>
      <c r="AY521" s="81"/>
      <c r="AZ521" s="81"/>
      <c r="BA521" s="81"/>
      <c r="BB521" s="81"/>
      <c r="BC521" s="81"/>
      <c r="BD521" s="81"/>
      <c r="BE521" s="81"/>
      <c r="BF521" s="81"/>
      <c r="BG521" s="81"/>
      <c r="BH521" s="81"/>
      <c r="BI521" s="81"/>
      <c r="BJ521" s="81"/>
    </row>
    <row r="522" spans="1:62" ht="15" hidden="1">
      <c r="A522" s="81" t="s">
        <v>3514</v>
      </c>
      <c r="B522" s="50" t="s">
        <v>2212</v>
      </c>
      <c r="C522" s="82" t="s">
        <v>288</v>
      </c>
      <c r="D522" s="83" t="s">
        <v>144</v>
      </c>
      <c r="E522" s="84" t="s">
        <v>286</v>
      </c>
      <c r="F522" s="84">
        <v>94290</v>
      </c>
      <c r="G522" s="50">
        <v>273280</v>
      </c>
      <c r="H522" s="50" t="s">
        <v>1824</v>
      </c>
      <c r="I522" s="50">
        <v>427</v>
      </c>
      <c r="J522" s="50">
        <v>640</v>
      </c>
      <c r="K522" s="50">
        <v>2</v>
      </c>
      <c r="L522" s="50"/>
      <c r="M522" s="50"/>
      <c r="N522" s="50"/>
      <c r="O522" s="50">
        <v>1</v>
      </c>
      <c r="P522" s="50">
        <v>0.66718750000000004</v>
      </c>
      <c r="Q522" s="50">
        <v>13687.85</v>
      </c>
      <c r="R522" s="50">
        <v>69.794839999999994</v>
      </c>
      <c r="S522" s="50">
        <v>0</v>
      </c>
      <c r="T522" s="50">
        <v>0</v>
      </c>
      <c r="U522" s="50">
        <v>1</v>
      </c>
      <c r="V522" s="50">
        <v>0</v>
      </c>
      <c r="W522" s="50">
        <v>0</v>
      </c>
      <c r="X522" s="50">
        <v>0</v>
      </c>
      <c r="Y522" s="50">
        <v>0</v>
      </c>
      <c r="Z522" s="50">
        <v>0</v>
      </c>
      <c r="AA522" s="50">
        <v>0</v>
      </c>
      <c r="AB522" s="50">
        <v>0</v>
      </c>
      <c r="AC522" s="50">
        <v>0</v>
      </c>
      <c r="AD522" s="50">
        <v>0</v>
      </c>
      <c r="AE522" s="50">
        <v>0</v>
      </c>
      <c r="AF522" s="50">
        <v>1</v>
      </c>
      <c r="AG522" s="50">
        <v>0</v>
      </c>
      <c r="AH522" s="50">
        <v>0</v>
      </c>
      <c r="AI522" s="50">
        <v>0</v>
      </c>
      <c r="AJ522" s="50">
        <v>0</v>
      </c>
      <c r="AK522" s="50">
        <v>0</v>
      </c>
      <c r="AL522" s="50">
        <v>0</v>
      </c>
      <c r="AM522" s="50">
        <v>0</v>
      </c>
      <c r="AN522" s="50">
        <v>0</v>
      </c>
      <c r="AO522" s="50">
        <v>0</v>
      </c>
      <c r="AP522" s="50">
        <v>0</v>
      </c>
      <c r="AQ522" s="50">
        <v>0</v>
      </c>
      <c r="AR522" s="50">
        <v>0</v>
      </c>
      <c r="AS522" s="50">
        <v>0</v>
      </c>
      <c r="AT522" s="50">
        <v>0</v>
      </c>
      <c r="AU522" s="50">
        <v>0</v>
      </c>
      <c r="AV522" s="81"/>
      <c r="AW522" s="81"/>
      <c r="AX522" s="81"/>
      <c r="AY522" s="81"/>
      <c r="AZ522" s="81"/>
      <c r="BA522" s="81"/>
      <c r="BB522" s="81"/>
      <c r="BC522" s="81"/>
      <c r="BD522" s="81"/>
      <c r="BE522" s="81"/>
      <c r="BF522" s="81"/>
      <c r="BG522" s="81"/>
      <c r="BH522" s="81"/>
      <c r="BI522" s="81"/>
      <c r="BJ522" s="81"/>
    </row>
    <row r="523" spans="1:62" ht="15" hidden="1">
      <c r="A523" s="81" t="s">
        <v>3515</v>
      </c>
      <c r="B523" s="50" t="s">
        <v>2213</v>
      </c>
      <c r="C523" s="82" t="s">
        <v>289</v>
      </c>
      <c r="D523" s="83" t="s">
        <v>144</v>
      </c>
      <c r="E523" s="84" t="s">
        <v>286</v>
      </c>
      <c r="F523" s="84">
        <v>68442</v>
      </c>
      <c r="G523" s="50">
        <v>273280</v>
      </c>
      <c r="H523" s="50" t="s">
        <v>1824</v>
      </c>
      <c r="I523" s="50">
        <v>427</v>
      </c>
      <c r="J523" s="50">
        <v>640</v>
      </c>
      <c r="K523" s="50">
        <v>2</v>
      </c>
      <c r="L523" s="50"/>
      <c r="M523" s="50"/>
      <c r="N523" s="50"/>
      <c r="O523" s="50">
        <v>0</v>
      </c>
      <c r="P523" s="50">
        <v>0.66718750000000004</v>
      </c>
      <c r="Q523" s="50">
        <v>9002.2009999999991</v>
      </c>
      <c r="R523" s="50">
        <v>65.053619999999995</v>
      </c>
      <c r="S523" s="50">
        <v>0</v>
      </c>
      <c r="T523" s="50">
        <v>0</v>
      </c>
      <c r="U523" s="50">
        <v>1</v>
      </c>
      <c r="V523" s="50">
        <v>0</v>
      </c>
      <c r="W523" s="50">
        <v>0</v>
      </c>
      <c r="X523" s="50">
        <v>0</v>
      </c>
      <c r="Y523" s="50">
        <v>0</v>
      </c>
      <c r="Z523" s="50">
        <v>0</v>
      </c>
      <c r="AA523" s="50">
        <v>0</v>
      </c>
      <c r="AB523" s="50">
        <v>0</v>
      </c>
      <c r="AC523" s="50">
        <v>0</v>
      </c>
      <c r="AD523" s="50">
        <v>0</v>
      </c>
      <c r="AE523" s="50">
        <v>0</v>
      </c>
      <c r="AF523" s="50">
        <v>1</v>
      </c>
      <c r="AG523" s="50">
        <v>0</v>
      </c>
      <c r="AH523" s="50">
        <v>0</v>
      </c>
      <c r="AI523" s="50">
        <v>0</v>
      </c>
      <c r="AJ523" s="50">
        <v>0</v>
      </c>
      <c r="AK523" s="50">
        <v>0</v>
      </c>
      <c r="AL523" s="50">
        <v>0</v>
      </c>
      <c r="AM523" s="50">
        <v>0</v>
      </c>
      <c r="AN523" s="50">
        <v>0</v>
      </c>
      <c r="AO523" s="50">
        <v>0</v>
      </c>
      <c r="AP523" s="50">
        <v>0</v>
      </c>
      <c r="AQ523" s="50">
        <v>0</v>
      </c>
      <c r="AR523" s="50">
        <v>0</v>
      </c>
      <c r="AS523" s="50">
        <v>0</v>
      </c>
      <c r="AT523" s="50">
        <v>0</v>
      </c>
      <c r="AU523" s="50">
        <v>0</v>
      </c>
      <c r="AV523" s="81"/>
      <c r="AW523" s="81"/>
      <c r="AX523" s="81"/>
      <c r="AY523" s="81"/>
      <c r="AZ523" s="81"/>
      <c r="BA523" s="81"/>
      <c r="BB523" s="81"/>
      <c r="BC523" s="81"/>
      <c r="BD523" s="81"/>
      <c r="BE523" s="81"/>
      <c r="BF523" s="81"/>
      <c r="BG523" s="81"/>
      <c r="BH523" s="81"/>
      <c r="BI523" s="81"/>
      <c r="BJ523" s="81"/>
    </row>
    <row r="524" spans="1:62" ht="15" hidden="1">
      <c r="A524" s="81" t="s">
        <v>3516</v>
      </c>
      <c r="B524" s="50" t="s">
        <v>2214</v>
      </c>
      <c r="C524" s="82" t="s">
        <v>290</v>
      </c>
      <c r="D524" s="83" t="s">
        <v>144</v>
      </c>
      <c r="E524" s="84" t="s">
        <v>286</v>
      </c>
      <c r="F524" s="84">
        <v>86349</v>
      </c>
      <c r="G524" s="50">
        <v>273280</v>
      </c>
      <c r="H524" s="50" t="s">
        <v>1824</v>
      </c>
      <c r="I524" s="50">
        <v>427</v>
      </c>
      <c r="J524" s="50">
        <v>640</v>
      </c>
      <c r="K524" s="50">
        <v>2</v>
      </c>
      <c r="L524" s="50"/>
      <c r="M524" s="50"/>
      <c r="N524" s="50"/>
      <c r="O524" s="50">
        <v>0</v>
      </c>
      <c r="P524" s="50">
        <v>0.66718750000000004</v>
      </c>
      <c r="Q524" s="50">
        <v>12844.7</v>
      </c>
      <c r="R524" s="50">
        <v>72.117679999999993</v>
      </c>
      <c r="S524" s="50">
        <v>0</v>
      </c>
      <c r="T524" s="50">
        <v>0</v>
      </c>
      <c r="U524" s="50">
        <v>1</v>
      </c>
      <c r="V524" s="50">
        <v>0</v>
      </c>
      <c r="W524" s="50">
        <v>0</v>
      </c>
      <c r="X524" s="50">
        <v>0</v>
      </c>
      <c r="Y524" s="50">
        <v>0</v>
      </c>
      <c r="Z524" s="50">
        <v>0</v>
      </c>
      <c r="AA524" s="50">
        <v>0</v>
      </c>
      <c r="AB524" s="50">
        <v>0</v>
      </c>
      <c r="AC524" s="50">
        <v>0</v>
      </c>
      <c r="AD524" s="50">
        <v>0</v>
      </c>
      <c r="AE524" s="50">
        <v>0</v>
      </c>
      <c r="AF524" s="50">
        <v>1</v>
      </c>
      <c r="AG524" s="50">
        <v>0</v>
      </c>
      <c r="AH524" s="50">
        <v>0</v>
      </c>
      <c r="AI524" s="50">
        <v>0</v>
      </c>
      <c r="AJ524" s="50">
        <v>0</v>
      </c>
      <c r="AK524" s="50">
        <v>0</v>
      </c>
      <c r="AL524" s="50">
        <v>0</v>
      </c>
      <c r="AM524" s="50">
        <v>0</v>
      </c>
      <c r="AN524" s="50">
        <v>0</v>
      </c>
      <c r="AO524" s="50">
        <v>0</v>
      </c>
      <c r="AP524" s="50">
        <v>0</v>
      </c>
      <c r="AQ524" s="50">
        <v>0</v>
      </c>
      <c r="AR524" s="50">
        <v>0</v>
      </c>
      <c r="AS524" s="50">
        <v>0</v>
      </c>
      <c r="AT524" s="50">
        <v>0</v>
      </c>
      <c r="AU524" s="50">
        <v>0</v>
      </c>
      <c r="AV524" s="81"/>
      <c r="AW524" s="81"/>
      <c r="AX524" s="81"/>
      <c r="AY524" s="81"/>
      <c r="AZ524" s="81"/>
      <c r="BA524" s="81"/>
      <c r="BB524" s="81"/>
      <c r="BC524" s="81"/>
      <c r="BD524" s="81"/>
      <c r="BE524" s="81"/>
      <c r="BF524" s="81"/>
      <c r="BG524" s="81"/>
      <c r="BH524" s="81"/>
      <c r="BI524" s="81"/>
      <c r="BJ524" s="81"/>
    </row>
    <row r="525" spans="1:62" ht="15" hidden="1">
      <c r="A525" s="81" t="s">
        <v>3517</v>
      </c>
      <c r="B525" s="50" t="s">
        <v>2215</v>
      </c>
      <c r="C525" s="82" t="s">
        <v>291</v>
      </c>
      <c r="D525" s="83" t="s">
        <v>144</v>
      </c>
      <c r="E525" s="84" t="s">
        <v>286</v>
      </c>
      <c r="F525" s="84">
        <v>52391</v>
      </c>
      <c r="G525" s="50">
        <v>273280</v>
      </c>
      <c r="H525" s="50" t="s">
        <v>1824</v>
      </c>
      <c r="I525" s="50">
        <v>427</v>
      </c>
      <c r="J525" s="50">
        <v>640</v>
      </c>
      <c r="K525" s="50">
        <v>2</v>
      </c>
      <c r="L525" s="50"/>
      <c r="M525" s="50"/>
      <c r="N525" s="50"/>
      <c r="O525" s="50">
        <v>0</v>
      </c>
      <c r="P525" s="50">
        <v>0.66718750000000004</v>
      </c>
      <c r="Q525" s="50">
        <v>3359.2939999999999</v>
      </c>
      <c r="R525" s="50">
        <v>75.515820000000005</v>
      </c>
      <c r="S525" s="50">
        <v>0</v>
      </c>
      <c r="T525" s="50">
        <v>0</v>
      </c>
      <c r="U525" s="50">
        <v>1</v>
      </c>
      <c r="V525" s="50">
        <v>0</v>
      </c>
      <c r="W525" s="50">
        <v>0</v>
      </c>
      <c r="X525" s="50">
        <v>0</v>
      </c>
      <c r="Y525" s="50">
        <v>0</v>
      </c>
      <c r="Z525" s="50">
        <v>0</v>
      </c>
      <c r="AA525" s="50">
        <v>0</v>
      </c>
      <c r="AB525" s="50">
        <v>0</v>
      </c>
      <c r="AC525" s="50">
        <v>0</v>
      </c>
      <c r="AD525" s="50">
        <v>0</v>
      </c>
      <c r="AE525" s="50">
        <v>0</v>
      </c>
      <c r="AF525" s="50">
        <v>1</v>
      </c>
      <c r="AG525" s="50">
        <v>0</v>
      </c>
      <c r="AH525" s="50">
        <v>0</v>
      </c>
      <c r="AI525" s="50">
        <v>0</v>
      </c>
      <c r="AJ525" s="50">
        <v>0</v>
      </c>
      <c r="AK525" s="50">
        <v>0</v>
      </c>
      <c r="AL525" s="50">
        <v>0</v>
      </c>
      <c r="AM525" s="50">
        <v>0</v>
      </c>
      <c r="AN525" s="50">
        <v>0</v>
      </c>
      <c r="AO525" s="50">
        <v>0</v>
      </c>
      <c r="AP525" s="50">
        <v>0</v>
      </c>
      <c r="AQ525" s="50">
        <v>0</v>
      </c>
      <c r="AR525" s="50">
        <v>0</v>
      </c>
      <c r="AS525" s="50">
        <v>0</v>
      </c>
      <c r="AT525" s="50">
        <v>0</v>
      </c>
      <c r="AU525" s="50">
        <v>0</v>
      </c>
      <c r="AV525" s="81"/>
      <c r="AW525" s="81"/>
      <c r="AX525" s="81"/>
      <c r="AY525" s="81"/>
      <c r="AZ525" s="81"/>
      <c r="BA525" s="81"/>
      <c r="BB525" s="81"/>
      <c r="BC525" s="81"/>
      <c r="BD525" s="81"/>
      <c r="BE525" s="81"/>
      <c r="BF525" s="81"/>
      <c r="BG525" s="81"/>
      <c r="BH525" s="81"/>
      <c r="BI525" s="81"/>
      <c r="BJ525" s="81"/>
    </row>
    <row r="526" spans="1:62" ht="15" hidden="1">
      <c r="A526" s="81" t="s">
        <v>3518</v>
      </c>
      <c r="B526" s="50" t="s">
        <v>2216</v>
      </c>
      <c r="C526" s="82" t="s">
        <v>292</v>
      </c>
      <c r="D526" s="83" t="s">
        <v>144</v>
      </c>
      <c r="E526" s="84" t="s">
        <v>286</v>
      </c>
      <c r="F526" s="84">
        <v>63385</v>
      </c>
      <c r="G526" s="50">
        <v>272853</v>
      </c>
      <c r="H526" s="50" t="s">
        <v>1824</v>
      </c>
      <c r="I526" s="50">
        <v>427</v>
      </c>
      <c r="J526" s="50">
        <v>639</v>
      </c>
      <c r="K526" s="50">
        <v>2</v>
      </c>
      <c r="L526" s="50"/>
      <c r="M526" s="50"/>
      <c r="N526" s="50"/>
      <c r="O526" s="50">
        <v>0</v>
      </c>
      <c r="P526" s="50">
        <v>0.66823161200000003</v>
      </c>
      <c r="Q526" s="50">
        <v>4875.6090000000004</v>
      </c>
      <c r="R526" s="50">
        <v>74.914500000000004</v>
      </c>
      <c r="S526" s="50">
        <v>0</v>
      </c>
      <c r="T526" s="50">
        <v>0</v>
      </c>
      <c r="U526" s="50">
        <v>1</v>
      </c>
      <c r="V526" s="50">
        <v>0</v>
      </c>
      <c r="W526" s="50">
        <v>0</v>
      </c>
      <c r="X526" s="50">
        <v>0</v>
      </c>
      <c r="Y526" s="50">
        <v>0</v>
      </c>
      <c r="Z526" s="50">
        <v>0</v>
      </c>
      <c r="AA526" s="50">
        <v>0</v>
      </c>
      <c r="AB526" s="50">
        <v>0</v>
      </c>
      <c r="AC526" s="50">
        <v>0</v>
      </c>
      <c r="AD526" s="50">
        <v>0</v>
      </c>
      <c r="AE526" s="50">
        <v>0</v>
      </c>
      <c r="AF526" s="50">
        <v>1</v>
      </c>
      <c r="AG526" s="50">
        <v>0</v>
      </c>
      <c r="AH526" s="50">
        <v>0</v>
      </c>
      <c r="AI526" s="50">
        <v>0</v>
      </c>
      <c r="AJ526" s="50">
        <v>0</v>
      </c>
      <c r="AK526" s="50">
        <v>0</v>
      </c>
      <c r="AL526" s="50">
        <v>0</v>
      </c>
      <c r="AM526" s="50">
        <v>0</v>
      </c>
      <c r="AN526" s="50">
        <v>0</v>
      </c>
      <c r="AO526" s="50">
        <v>0</v>
      </c>
      <c r="AP526" s="50">
        <v>0</v>
      </c>
      <c r="AQ526" s="50">
        <v>0</v>
      </c>
      <c r="AR526" s="50">
        <v>0</v>
      </c>
      <c r="AS526" s="50">
        <v>0</v>
      </c>
      <c r="AT526" s="50">
        <v>0</v>
      </c>
      <c r="AU526" s="50">
        <v>0</v>
      </c>
      <c r="AV526" s="81"/>
      <c r="AW526" s="81"/>
      <c r="AX526" s="81"/>
      <c r="AY526" s="81"/>
      <c r="AZ526" s="81"/>
      <c r="BA526" s="81"/>
      <c r="BB526" s="81"/>
      <c r="BC526" s="81"/>
      <c r="BD526" s="81"/>
      <c r="BE526" s="81"/>
      <c r="BF526" s="81"/>
      <c r="BG526" s="81"/>
      <c r="BH526" s="81"/>
      <c r="BI526" s="81"/>
      <c r="BJ526" s="81"/>
    </row>
    <row r="527" spans="1:62" ht="15" hidden="1">
      <c r="A527" s="81" t="s">
        <v>3519</v>
      </c>
      <c r="B527" s="50" t="s">
        <v>2217</v>
      </c>
      <c r="C527" s="82" t="s">
        <v>293</v>
      </c>
      <c r="D527" s="83" t="s">
        <v>144</v>
      </c>
      <c r="E527" s="84" t="s">
        <v>286</v>
      </c>
      <c r="F527" s="84">
        <v>68151</v>
      </c>
      <c r="G527" s="50">
        <v>273280</v>
      </c>
      <c r="H527" s="50" t="s">
        <v>1824</v>
      </c>
      <c r="I527" s="50">
        <v>427</v>
      </c>
      <c r="J527" s="50">
        <v>640</v>
      </c>
      <c r="K527" s="50">
        <v>2</v>
      </c>
      <c r="L527" s="50"/>
      <c r="M527" s="50"/>
      <c r="N527" s="50"/>
      <c r="O527" s="50">
        <v>0</v>
      </c>
      <c r="P527" s="50">
        <v>0.66718750000000004</v>
      </c>
      <c r="Q527" s="50">
        <v>2637.3870000000002</v>
      </c>
      <c r="R527" s="50">
        <v>75.708250000000007</v>
      </c>
      <c r="S527" s="50">
        <v>0</v>
      </c>
      <c r="T527" s="50">
        <v>0</v>
      </c>
      <c r="U527" s="50">
        <v>1</v>
      </c>
      <c r="V527" s="50">
        <v>0</v>
      </c>
      <c r="W527" s="50">
        <v>0</v>
      </c>
      <c r="X527" s="50">
        <v>0</v>
      </c>
      <c r="Y527" s="50">
        <v>0</v>
      </c>
      <c r="Z527" s="50">
        <v>0</v>
      </c>
      <c r="AA527" s="50">
        <v>0</v>
      </c>
      <c r="AB527" s="50">
        <v>0</v>
      </c>
      <c r="AC527" s="50">
        <v>0</v>
      </c>
      <c r="AD527" s="50">
        <v>0</v>
      </c>
      <c r="AE527" s="50">
        <v>0</v>
      </c>
      <c r="AF527" s="50">
        <v>1</v>
      </c>
      <c r="AG527" s="50">
        <v>0</v>
      </c>
      <c r="AH527" s="50">
        <v>0</v>
      </c>
      <c r="AI527" s="50">
        <v>0</v>
      </c>
      <c r="AJ527" s="50">
        <v>0</v>
      </c>
      <c r="AK527" s="50">
        <v>0</v>
      </c>
      <c r="AL527" s="50">
        <v>0</v>
      </c>
      <c r="AM527" s="50">
        <v>0</v>
      </c>
      <c r="AN527" s="50">
        <v>0</v>
      </c>
      <c r="AO527" s="50">
        <v>0</v>
      </c>
      <c r="AP527" s="50">
        <v>0</v>
      </c>
      <c r="AQ527" s="50">
        <v>0</v>
      </c>
      <c r="AR527" s="50">
        <v>0</v>
      </c>
      <c r="AS527" s="50">
        <v>0</v>
      </c>
      <c r="AT527" s="50">
        <v>0</v>
      </c>
      <c r="AU527" s="50">
        <v>0</v>
      </c>
      <c r="AV527" s="81"/>
      <c r="AW527" s="81"/>
      <c r="AX527" s="81"/>
      <c r="AY527" s="81"/>
      <c r="AZ527" s="81"/>
      <c r="BA527" s="81"/>
      <c r="BB527" s="81"/>
      <c r="BC527" s="81"/>
      <c r="BD527" s="81"/>
      <c r="BE527" s="81"/>
      <c r="BF527" s="81"/>
      <c r="BG527" s="81"/>
      <c r="BH527" s="81"/>
      <c r="BI527" s="81"/>
      <c r="BJ527" s="81"/>
    </row>
    <row r="528" spans="1:62" ht="15" hidden="1">
      <c r="A528" s="81" t="s">
        <v>3520</v>
      </c>
      <c r="B528" s="50" t="s">
        <v>2218</v>
      </c>
      <c r="C528" s="82" t="s">
        <v>294</v>
      </c>
      <c r="D528" s="83" t="s">
        <v>144</v>
      </c>
      <c r="E528" s="84" t="s">
        <v>286</v>
      </c>
      <c r="F528" s="84">
        <v>62774</v>
      </c>
      <c r="G528" s="50">
        <v>273280</v>
      </c>
      <c r="H528" s="50" t="s">
        <v>1824</v>
      </c>
      <c r="I528" s="50">
        <v>427</v>
      </c>
      <c r="J528" s="50">
        <v>640</v>
      </c>
      <c r="K528" s="50">
        <v>2</v>
      </c>
      <c r="L528" s="50"/>
      <c r="M528" s="50"/>
      <c r="N528" s="50"/>
      <c r="O528" s="50">
        <v>0</v>
      </c>
      <c r="P528" s="50">
        <v>0.66718750000000004</v>
      </c>
      <c r="Q528" s="50">
        <v>2580.5529999999999</v>
      </c>
      <c r="R528" s="50">
        <v>56.367179999999998</v>
      </c>
      <c r="S528" s="50">
        <v>0</v>
      </c>
      <c r="T528" s="50">
        <v>0</v>
      </c>
      <c r="U528" s="50">
        <v>1</v>
      </c>
      <c r="V528" s="50">
        <v>0</v>
      </c>
      <c r="W528" s="50">
        <v>0</v>
      </c>
      <c r="X528" s="50">
        <v>0</v>
      </c>
      <c r="Y528" s="50">
        <v>0</v>
      </c>
      <c r="Z528" s="50">
        <v>0</v>
      </c>
      <c r="AA528" s="50">
        <v>0</v>
      </c>
      <c r="AB528" s="50">
        <v>0</v>
      </c>
      <c r="AC528" s="50">
        <v>0</v>
      </c>
      <c r="AD528" s="50">
        <v>0</v>
      </c>
      <c r="AE528" s="50">
        <v>0</v>
      </c>
      <c r="AF528" s="50">
        <v>1</v>
      </c>
      <c r="AG528" s="50">
        <v>0</v>
      </c>
      <c r="AH528" s="50">
        <v>0</v>
      </c>
      <c r="AI528" s="50">
        <v>0</v>
      </c>
      <c r="AJ528" s="50">
        <v>0</v>
      </c>
      <c r="AK528" s="50">
        <v>0</v>
      </c>
      <c r="AL528" s="50">
        <v>0</v>
      </c>
      <c r="AM528" s="50">
        <v>0</v>
      </c>
      <c r="AN528" s="50">
        <v>0</v>
      </c>
      <c r="AO528" s="50">
        <v>0</v>
      </c>
      <c r="AP528" s="50">
        <v>0</v>
      </c>
      <c r="AQ528" s="50">
        <v>0</v>
      </c>
      <c r="AR528" s="50">
        <v>0</v>
      </c>
      <c r="AS528" s="50">
        <v>0</v>
      </c>
      <c r="AT528" s="50">
        <v>0</v>
      </c>
      <c r="AU528" s="50">
        <v>0</v>
      </c>
      <c r="AV528" s="81"/>
      <c r="AW528" s="81"/>
      <c r="AX528" s="81"/>
      <c r="AY528" s="81"/>
      <c r="AZ528" s="81"/>
      <c r="BA528" s="81"/>
      <c r="BB528" s="81"/>
      <c r="BC528" s="81"/>
      <c r="BD528" s="81"/>
      <c r="BE528" s="81"/>
      <c r="BF528" s="81"/>
      <c r="BG528" s="81"/>
      <c r="BH528" s="81"/>
      <c r="BI528" s="81"/>
      <c r="BJ528" s="81"/>
    </row>
    <row r="529" spans="1:62" ht="15" hidden="1">
      <c r="A529" s="81" t="s">
        <v>3521</v>
      </c>
      <c r="B529" s="50" t="s">
        <v>2219</v>
      </c>
      <c r="C529" s="82" t="s">
        <v>295</v>
      </c>
      <c r="D529" s="83" t="s">
        <v>144</v>
      </c>
      <c r="E529" s="84" t="s">
        <v>286</v>
      </c>
      <c r="F529" s="84">
        <v>72986</v>
      </c>
      <c r="G529" s="50">
        <v>273280</v>
      </c>
      <c r="H529" s="50" t="s">
        <v>1824</v>
      </c>
      <c r="I529" s="50">
        <v>427</v>
      </c>
      <c r="J529" s="50">
        <v>640</v>
      </c>
      <c r="K529" s="50">
        <v>2</v>
      </c>
      <c r="L529" s="50"/>
      <c r="M529" s="50"/>
      <c r="N529" s="50"/>
      <c r="O529" s="50">
        <v>0</v>
      </c>
      <c r="P529" s="50">
        <v>0.66718750000000004</v>
      </c>
      <c r="Q529" s="50">
        <v>3607.6149999999998</v>
      </c>
      <c r="R529" s="50">
        <v>72.112530000000007</v>
      </c>
      <c r="S529" s="50">
        <v>0</v>
      </c>
      <c r="T529" s="50">
        <v>0</v>
      </c>
      <c r="U529" s="50">
        <v>1</v>
      </c>
      <c r="V529" s="50">
        <v>0</v>
      </c>
      <c r="W529" s="50">
        <v>0</v>
      </c>
      <c r="X529" s="50">
        <v>0</v>
      </c>
      <c r="Y529" s="50">
        <v>0</v>
      </c>
      <c r="Z529" s="50">
        <v>0</v>
      </c>
      <c r="AA529" s="50">
        <v>0</v>
      </c>
      <c r="AB529" s="50">
        <v>0</v>
      </c>
      <c r="AC529" s="50">
        <v>0</v>
      </c>
      <c r="AD529" s="50">
        <v>0</v>
      </c>
      <c r="AE529" s="50">
        <v>0</v>
      </c>
      <c r="AF529" s="50">
        <v>1</v>
      </c>
      <c r="AG529" s="50">
        <v>0</v>
      </c>
      <c r="AH529" s="50">
        <v>0</v>
      </c>
      <c r="AI529" s="50">
        <v>0</v>
      </c>
      <c r="AJ529" s="50">
        <v>0</v>
      </c>
      <c r="AK529" s="50">
        <v>0</v>
      </c>
      <c r="AL529" s="50">
        <v>0</v>
      </c>
      <c r="AM529" s="50">
        <v>0</v>
      </c>
      <c r="AN529" s="50">
        <v>0</v>
      </c>
      <c r="AO529" s="50">
        <v>0</v>
      </c>
      <c r="AP529" s="50">
        <v>0</v>
      </c>
      <c r="AQ529" s="50">
        <v>0</v>
      </c>
      <c r="AR529" s="50">
        <v>0</v>
      </c>
      <c r="AS529" s="50">
        <v>0</v>
      </c>
      <c r="AT529" s="50">
        <v>0</v>
      </c>
      <c r="AU529" s="50">
        <v>0</v>
      </c>
      <c r="AV529" s="81"/>
      <c r="AW529" s="81"/>
      <c r="AX529" s="81"/>
      <c r="AY529" s="81"/>
      <c r="AZ529" s="81"/>
      <c r="BA529" s="81"/>
      <c r="BB529" s="81"/>
      <c r="BC529" s="81"/>
      <c r="BD529" s="81"/>
      <c r="BE529" s="81"/>
      <c r="BF529" s="81"/>
      <c r="BG529" s="81"/>
      <c r="BH529" s="81"/>
      <c r="BI529" s="81"/>
      <c r="BJ529" s="81"/>
    </row>
    <row r="530" spans="1:62" ht="15" hidden="1">
      <c r="A530" s="81" t="s">
        <v>3522</v>
      </c>
      <c r="B530" s="50" t="s">
        <v>2220</v>
      </c>
      <c r="C530" s="82" t="s">
        <v>296</v>
      </c>
      <c r="D530" s="83" t="s">
        <v>144</v>
      </c>
      <c r="E530" s="84" t="s">
        <v>286</v>
      </c>
      <c r="F530" s="84">
        <v>56057</v>
      </c>
      <c r="G530" s="50">
        <v>273280</v>
      </c>
      <c r="H530" s="50" t="s">
        <v>1824</v>
      </c>
      <c r="I530" s="50">
        <v>427</v>
      </c>
      <c r="J530" s="50">
        <v>640</v>
      </c>
      <c r="K530" s="50">
        <v>2</v>
      </c>
      <c r="L530" s="50"/>
      <c r="M530" s="50"/>
      <c r="N530" s="50"/>
      <c r="O530" s="50">
        <v>0</v>
      </c>
      <c r="P530" s="50">
        <v>0.66718750000000004</v>
      </c>
      <c r="Q530" s="50">
        <v>2382.3910000000001</v>
      </c>
      <c r="R530" s="50">
        <v>62.843339999999998</v>
      </c>
      <c r="S530" s="50">
        <v>0</v>
      </c>
      <c r="T530" s="50">
        <v>0</v>
      </c>
      <c r="U530" s="50">
        <v>1</v>
      </c>
      <c r="V530" s="50">
        <v>0</v>
      </c>
      <c r="W530" s="50">
        <v>0</v>
      </c>
      <c r="X530" s="50">
        <v>0</v>
      </c>
      <c r="Y530" s="50">
        <v>0</v>
      </c>
      <c r="Z530" s="50">
        <v>0</v>
      </c>
      <c r="AA530" s="50">
        <v>0</v>
      </c>
      <c r="AB530" s="50">
        <v>0</v>
      </c>
      <c r="AC530" s="50">
        <v>0</v>
      </c>
      <c r="AD530" s="50">
        <v>0</v>
      </c>
      <c r="AE530" s="50">
        <v>0</v>
      </c>
      <c r="AF530" s="50">
        <v>1</v>
      </c>
      <c r="AG530" s="50">
        <v>0</v>
      </c>
      <c r="AH530" s="50">
        <v>0</v>
      </c>
      <c r="AI530" s="50">
        <v>0</v>
      </c>
      <c r="AJ530" s="50">
        <v>0</v>
      </c>
      <c r="AK530" s="50">
        <v>0</v>
      </c>
      <c r="AL530" s="50">
        <v>0</v>
      </c>
      <c r="AM530" s="50">
        <v>0</v>
      </c>
      <c r="AN530" s="50">
        <v>0</v>
      </c>
      <c r="AO530" s="50">
        <v>0</v>
      </c>
      <c r="AP530" s="50">
        <v>0</v>
      </c>
      <c r="AQ530" s="50">
        <v>0</v>
      </c>
      <c r="AR530" s="50">
        <v>0</v>
      </c>
      <c r="AS530" s="50">
        <v>0</v>
      </c>
      <c r="AT530" s="50">
        <v>0</v>
      </c>
      <c r="AU530" s="50">
        <v>0</v>
      </c>
      <c r="AV530" s="81"/>
      <c r="AW530" s="81"/>
      <c r="AX530" s="81"/>
      <c r="AY530" s="81"/>
      <c r="AZ530" s="81"/>
      <c r="BA530" s="81"/>
      <c r="BB530" s="81"/>
      <c r="BC530" s="81"/>
      <c r="BD530" s="81"/>
      <c r="BE530" s="81"/>
      <c r="BF530" s="81"/>
      <c r="BG530" s="81"/>
      <c r="BH530" s="81"/>
      <c r="BI530" s="81"/>
      <c r="BJ530" s="81"/>
    </row>
    <row r="531" spans="1:62" ht="15" hidden="1">
      <c r="A531" s="81" t="s">
        <v>3523</v>
      </c>
      <c r="B531" s="50" t="s">
        <v>2221</v>
      </c>
      <c r="C531" s="82" t="s">
        <v>297</v>
      </c>
      <c r="D531" s="83" t="s">
        <v>144</v>
      </c>
      <c r="E531" s="84" t="s">
        <v>286</v>
      </c>
      <c r="F531" s="84">
        <v>75163</v>
      </c>
      <c r="G531" s="50">
        <v>273280</v>
      </c>
      <c r="H531" s="50" t="s">
        <v>1824</v>
      </c>
      <c r="I531" s="50">
        <v>427</v>
      </c>
      <c r="J531" s="50">
        <v>640</v>
      </c>
      <c r="K531" s="50">
        <v>2</v>
      </c>
      <c r="L531" s="50"/>
      <c r="M531" s="50"/>
      <c r="N531" s="50"/>
      <c r="O531" s="50">
        <v>0</v>
      </c>
      <c r="P531" s="50">
        <v>0.66718750000000004</v>
      </c>
      <c r="Q531" s="50">
        <v>2989.3240000000001</v>
      </c>
      <c r="R531" s="50">
        <v>71.883099999999999</v>
      </c>
      <c r="S531" s="50">
        <v>0</v>
      </c>
      <c r="T531" s="50">
        <v>0</v>
      </c>
      <c r="U531" s="50">
        <v>1</v>
      </c>
      <c r="V531" s="50">
        <v>0</v>
      </c>
      <c r="W531" s="50">
        <v>0</v>
      </c>
      <c r="X531" s="50">
        <v>0</v>
      </c>
      <c r="Y531" s="50">
        <v>0</v>
      </c>
      <c r="Z531" s="50">
        <v>0</v>
      </c>
      <c r="AA531" s="50">
        <v>0</v>
      </c>
      <c r="AB531" s="50">
        <v>0</v>
      </c>
      <c r="AC531" s="50">
        <v>0</v>
      </c>
      <c r="AD531" s="50">
        <v>0</v>
      </c>
      <c r="AE531" s="50">
        <v>0</v>
      </c>
      <c r="AF531" s="50">
        <v>1</v>
      </c>
      <c r="AG531" s="50">
        <v>0</v>
      </c>
      <c r="AH531" s="50">
        <v>0</v>
      </c>
      <c r="AI531" s="50">
        <v>0</v>
      </c>
      <c r="AJ531" s="50">
        <v>0</v>
      </c>
      <c r="AK531" s="50">
        <v>0</v>
      </c>
      <c r="AL531" s="50">
        <v>0</v>
      </c>
      <c r="AM531" s="50">
        <v>0</v>
      </c>
      <c r="AN531" s="50">
        <v>0</v>
      </c>
      <c r="AO531" s="50">
        <v>0</v>
      </c>
      <c r="AP531" s="50">
        <v>0</v>
      </c>
      <c r="AQ531" s="50">
        <v>0</v>
      </c>
      <c r="AR531" s="50">
        <v>0</v>
      </c>
      <c r="AS531" s="50">
        <v>0</v>
      </c>
      <c r="AT531" s="50">
        <v>0</v>
      </c>
      <c r="AU531" s="50">
        <v>0</v>
      </c>
      <c r="AV531" s="81"/>
      <c r="AW531" s="81"/>
      <c r="AX531" s="81"/>
      <c r="AY531" s="81"/>
      <c r="AZ531" s="81"/>
      <c r="BA531" s="81"/>
      <c r="BB531" s="81"/>
      <c r="BC531" s="81"/>
      <c r="BD531" s="81"/>
      <c r="BE531" s="81"/>
      <c r="BF531" s="81"/>
      <c r="BG531" s="81"/>
      <c r="BH531" s="81"/>
      <c r="BI531" s="81"/>
      <c r="BJ531" s="81"/>
    </row>
    <row r="532" spans="1:62" ht="15" hidden="1">
      <c r="A532" s="81" t="s">
        <v>3524</v>
      </c>
      <c r="B532" s="50" t="s">
        <v>2222</v>
      </c>
      <c r="C532" s="82" t="s">
        <v>298</v>
      </c>
      <c r="D532" s="83" t="s">
        <v>144</v>
      </c>
      <c r="E532" s="84" t="s">
        <v>286</v>
      </c>
      <c r="F532" s="84">
        <v>75510</v>
      </c>
      <c r="G532" s="50">
        <v>273280</v>
      </c>
      <c r="H532" s="50" t="s">
        <v>1824</v>
      </c>
      <c r="I532" s="50">
        <v>427</v>
      </c>
      <c r="J532" s="50">
        <v>640</v>
      </c>
      <c r="K532" s="50">
        <v>2</v>
      </c>
      <c r="L532" s="50"/>
      <c r="M532" s="50"/>
      <c r="N532" s="50"/>
      <c r="O532" s="50">
        <v>0</v>
      </c>
      <c r="P532" s="50">
        <v>0.66718750000000004</v>
      </c>
      <c r="Q532" s="50">
        <v>6586.8779999999997</v>
      </c>
      <c r="R532" s="50">
        <v>84.302760000000006</v>
      </c>
      <c r="S532" s="50">
        <v>0</v>
      </c>
      <c r="T532" s="50">
        <v>0</v>
      </c>
      <c r="U532" s="50">
        <v>1</v>
      </c>
      <c r="V532" s="50">
        <v>0</v>
      </c>
      <c r="W532" s="50">
        <v>0</v>
      </c>
      <c r="X532" s="50">
        <v>0</v>
      </c>
      <c r="Y532" s="50">
        <v>0</v>
      </c>
      <c r="Z532" s="50">
        <v>0</v>
      </c>
      <c r="AA532" s="50">
        <v>0</v>
      </c>
      <c r="AB532" s="50">
        <v>0</v>
      </c>
      <c r="AC532" s="50">
        <v>0</v>
      </c>
      <c r="AD532" s="50">
        <v>0</v>
      </c>
      <c r="AE532" s="50">
        <v>0</v>
      </c>
      <c r="AF532" s="50">
        <v>1</v>
      </c>
      <c r="AG532" s="50">
        <v>0</v>
      </c>
      <c r="AH532" s="50">
        <v>0</v>
      </c>
      <c r="AI532" s="50">
        <v>0</v>
      </c>
      <c r="AJ532" s="50">
        <v>0</v>
      </c>
      <c r="AK532" s="50">
        <v>0</v>
      </c>
      <c r="AL532" s="50">
        <v>0</v>
      </c>
      <c r="AM532" s="50">
        <v>0</v>
      </c>
      <c r="AN532" s="50">
        <v>0</v>
      </c>
      <c r="AO532" s="50">
        <v>0</v>
      </c>
      <c r="AP532" s="50">
        <v>0</v>
      </c>
      <c r="AQ532" s="50">
        <v>0</v>
      </c>
      <c r="AR532" s="50">
        <v>0</v>
      </c>
      <c r="AS532" s="50">
        <v>0</v>
      </c>
      <c r="AT532" s="50">
        <v>0</v>
      </c>
      <c r="AU532" s="50">
        <v>0</v>
      </c>
      <c r="AV532" s="81"/>
      <c r="AW532" s="81"/>
      <c r="AX532" s="81"/>
      <c r="AY532" s="81"/>
      <c r="AZ532" s="81"/>
      <c r="BA532" s="81"/>
      <c r="BB532" s="81"/>
      <c r="BC532" s="81"/>
      <c r="BD532" s="81"/>
      <c r="BE532" s="81"/>
      <c r="BF532" s="81"/>
      <c r="BG532" s="81"/>
      <c r="BH532" s="81"/>
      <c r="BI532" s="81"/>
      <c r="BJ532" s="81"/>
    </row>
    <row r="533" spans="1:62" ht="15" hidden="1">
      <c r="A533" s="81" t="s">
        <v>3525</v>
      </c>
      <c r="B533" s="50" t="s">
        <v>2223</v>
      </c>
      <c r="C533" s="82" t="s">
        <v>299</v>
      </c>
      <c r="D533" s="83" t="s">
        <v>144</v>
      </c>
      <c r="E533" s="84" t="s">
        <v>286</v>
      </c>
      <c r="F533" s="84">
        <v>69568</v>
      </c>
      <c r="G533" s="50">
        <v>273280</v>
      </c>
      <c r="H533" s="50" t="s">
        <v>1824</v>
      </c>
      <c r="I533" s="50">
        <v>427</v>
      </c>
      <c r="J533" s="50">
        <v>640</v>
      </c>
      <c r="K533" s="50">
        <v>2</v>
      </c>
      <c r="L533" s="50"/>
      <c r="M533" s="50"/>
      <c r="N533" s="50"/>
      <c r="O533" s="50">
        <v>0</v>
      </c>
      <c r="P533" s="50">
        <v>0.66718750000000004</v>
      </c>
      <c r="Q533" s="50">
        <v>3504.0520000000001</v>
      </c>
      <c r="R533" s="50">
        <v>53.504539999999999</v>
      </c>
      <c r="S533" s="50">
        <v>0</v>
      </c>
      <c r="T533" s="50">
        <v>0</v>
      </c>
      <c r="U533" s="50">
        <v>1</v>
      </c>
      <c r="V533" s="50">
        <v>0</v>
      </c>
      <c r="W533" s="50">
        <v>0</v>
      </c>
      <c r="X533" s="50">
        <v>0</v>
      </c>
      <c r="Y533" s="50">
        <v>0</v>
      </c>
      <c r="Z533" s="50">
        <v>0</v>
      </c>
      <c r="AA533" s="50">
        <v>0</v>
      </c>
      <c r="AB533" s="50">
        <v>0</v>
      </c>
      <c r="AC533" s="50">
        <v>0</v>
      </c>
      <c r="AD533" s="50">
        <v>0</v>
      </c>
      <c r="AE533" s="50">
        <v>0</v>
      </c>
      <c r="AF533" s="50">
        <v>1</v>
      </c>
      <c r="AG533" s="50">
        <v>0</v>
      </c>
      <c r="AH533" s="50">
        <v>0</v>
      </c>
      <c r="AI533" s="50">
        <v>0</v>
      </c>
      <c r="AJ533" s="50">
        <v>0</v>
      </c>
      <c r="AK533" s="50">
        <v>0</v>
      </c>
      <c r="AL533" s="50">
        <v>0</v>
      </c>
      <c r="AM533" s="50">
        <v>0</v>
      </c>
      <c r="AN533" s="50">
        <v>0</v>
      </c>
      <c r="AO533" s="50">
        <v>0</v>
      </c>
      <c r="AP533" s="50">
        <v>0</v>
      </c>
      <c r="AQ533" s="50">
        <v>0</v>
      </c>
      <c r="AR533" s="50">
        <v>0</v>
      </c>
      <c r="AS533" s="50">
        <v>0</v>
      </c>
      <c r="AT533" s="50">
        <v>0</v>
      </c>
      <c r="AU533" s="50">
        <v>0</v>
      </c>
      <c r="AV533" s="81"/>
      <c r="AW533" s="81"/>
      <c r="AX533" s="81"/>
      <c r="AY533" s="81"/>
      <c r="AZ533" s="81"/>
      <c r="BA533" s="81"/>
      <c r="BB533" s="81"/>
      <c r="BC533" s="81"/>
      <c r="BD533" s="81"/>
      <c r="BE533" s="81"/>
      <c r="BF533" s="81"/>
      <c r="BG533" s="81"/>
      <c r="BH533" s="81"/>
      <c r="BI533" s="81"/>
      <c r="BJ533" s="81"/>
    </row>
    <row r="534" spans="1:62" ht="15" hidden="1">
      <c r="A534" s="81" t="s">
        <v>3526</v>
      </c>
      <c r="B534" s="50" t="s">
        <v>2224</v>
      </c>
      <c r="C534" s="82" t="s">
        <v>300</v>
      </c>
      <c r="D534" s="83" t="s">
        <v>144</v>
      </c>
      <c r="E534" s="84" t="s">
        <v>286</v>
      </c>
      <c r="F534" s="84">
        <v>72290</v>
      </c>
      <c r="G534" s="50">
        <v>273280</v>
      </c>
      <c r="H534" s="50" t="s">
        <v>1824</v>
      </c>
      <c r="I534" s="50">
        <v>427</v>
      </c>
      <c r="J534" s="50">
        <v>640</v>
      </c>
      <c r="K534" s="50">
        <v>2</v>
      </c>
      <c r="L534" s="50"/>
      <c r="M534" s="50"/>
      <c r="N534" s="50"/>
      <c r="O534" s="50">
        <v>0</v>
      </c>
      <c r="P534" s="50">
        <v>0.66718750000000004</v>
      </c>
      <c r="Q534" s="50">
        <v>3228.127</v>
      </c>
      <c r="R534" s="50">
        <v>63.820320000000002</v>
      </c>
      <c r="S534" s="50">
        <v>0</v>
      </c>
      <c r="T534" s="50">
        <v>0</v>
      </c>
      <c r="U534" s="50">
        <v>1</v>
      </c>
      <c r="V534" s="50">
        <v>0</v>
      </c>
      <c r="W534" s="50">
        <v>0</v>
      </c>
      <c r="X534" s="50">
        <v>0</v>
      </c>
      <c r="Y534" s="50">
        <v>0</v>
      </c>
      <c r="Z534" s="50">
        <v>0</v>
      </c>
      <c r="AA534" s="50">
        <v>0</v>
      </c>
      <c r="AB534" s="50">
        <v>0</v>
      </c>
      <c r="AC534" s="50">
        <v>0</v>
      </c>
      <c r="AD534" s="50">
        <v>0</v>
      </c>
      <c r="AE534" s="50">
        <v>0</v>
      </c>
      <c r="AF534" s="50">
        <v>1</v>
      </c>
      <c r="AG534" s="50">
        <v>0</v>
      </c>
      <c r="AH534" s="50">
        <v>0</v>
      </c>
      <c r="AI534" s="50">
        <v>0</v>
      </c>
      <c r="AJ534" s="50">
        <v>0</v>
      </c>
      <c r="AK534" s="50">
        <v>0</v>
      </c>
      <c r="AL534" s="50">
        <v>0</v>
      </c>
      <c r="AM534" s="50">
        <v>0</v>
      </c>
      <c r="AN534" s="50">
        <v>0</v>
      </c>
      <c r="AO534" s="50">
        <v>0</v>
      </c>
      <c r="AP534" s="50">
        <v>0</v>
      </c>
      <c r="AQ534" s="50">
        <v>0</v>
      </c>
      <c r="AR534" s="50">
        <v>0</v>
      </c>
      <c r="AS534" s="50">
        <v>0</v>
      </c>
      <c r="AT534" s="50">
        <v>0</v>
      </c>
      <c r="AU534" s="50">
        <v>0</v>
      </c>
      <c r="AV534" s="81"/>
      <c r="AW534" s="81"/>
      <c r="AX534" s="81"/>
      <c r="AY534" s="81"/>
      <c r="AZ534" s="81"/>
      <c r="BA534" s="81"/>
      <c r="BB534" s="81"/>
      <c r="BC534" s="81"/>
      <c r="BD534" s="81"/>
      <c r="BE534" s="81"/>
      <c r="BF534" s="81"/>
      <c r="BG534" s="81"/>
      <c r="BH534" s="81"/>
      <c r="BI534" s="81"/>
      <c r="BJ534" s="81"/>
    </row>
    <row r="535" spans="1:62" ht="15" hidden="1">
      <c r="A535" s="81" t="s">
        <v>3527</v>
      </c>
      <c r="B535" s="50" t="s">
        <v>2225</v>
      </c>
      <c r="C535" s="82" t="s">
        <v>301</v>
      </c>
      <c r="D535" s="83" t="s">
        <v>144</v>
      </c>
      <c r="E535" s="84" t="s">
        <v>286</v>
      </c>
      <c r="F535" s="84">
        <v>55227</v>
      </c>
      <c r="G535" s="50">
        <v>273280</v>
      </c>
      <c r="H535" s="50" t="s">
        <v>1824</v>
      </c>
      <c r="I535" s="50">
        <v>427</v>
      </c>
      <c r="J535" s="50">
        <v>640</v>
      </c>
      <c r="K535" s="50">
        <v>2</v>
      </c>
      <c r="L535" s="50"/>
      <c r="M535" s="50"/>
      <c r="N535" s="50"/>
      <c r="O535" s="50">
        <v>0</v>
      </c>
      <c r="P535" s="50">
        <v>0.66718750000000004</v>
      </c>
      <c r="Q535" s="50">
        <v>2408.8879999999999</v>
      </c>
      <c r="R535" s="50">
        <v>74.814809999999994</v>
      </c>
      <c r="S535" s="50">
        <v>0</v>
      </c>
      <c r="T535" s="50">
        <v>0</v>
      </c>
      <c r="U535" s="50">
        <v>1</v>
      </c>
      <c r="V535" s="50">
        <v>0</v>
      </c>
      <c r="W535" s="50">
        <v>0</v>
      </c>
      <c r="X535" s="50">
        <v>0</v>
      </c>
      <c r="Y535" s="50">
        <v>0</v>
      </c>
      <c r="Z535" s="50">
        <v>0</v>
      </c>
      <c r="AA535" s="50">
        <v>0</v>
      </c>
      <c r="AB535" s="50">
        <v>0</v>
      </c>
      <c r="AC535" s="50">
        <v>0</v>
      </c>
      <c r="AD535" s="50">
        <v>0</v>
      </c>
      <c r="AE535" s="50">
        <v>0</v>
      </c>
      <c r="AF535" s="50">
        <v>1</v>
      </c>
      <c r="AG535" s="50">
        <v>0</v>
      </c>
      <c r="AH535" s="50">
        <v>0</v>
      </c>
      <c r="AI535" s="50">
        <v>0</v>
      </c>
      <c r="AJ535" s="50">
        <v>0</v>
      </c>
      <c r="AK535" s="50">
        <v>0</v>
      </c>
      <c r="AL535" s="50">
        <v>0</v>
      </c>
      <c r="AM535" s="50">
        <v>0</v>
      </c>
      <c r="AN535" s="50">
        <v>0</v>
      </c>
      <c r="AO535" s="50">
        <v>0</v>
      </c>
      <c r="AP535" s="50">
        <v>0</v>
      </c>
      <c r="AQ535" s="50">
        <v>0</v>
      </c>
      <c r="AR535" s="50">
        <v>0</v>
      </c>
      <c r="AS535" s="50">
        <v>0</v>
      </c>
      <c r="AT535" s="50">
        <v>0</v>
      </c>
      <c r="AU535" s="50">
        <v>0</v>
      </c>
      <c r="AV535" s="81"/>
      <c r="AW535" s="81"/>
      <c r="AX535" s="81"/>
      <c r="AY535" s="81"/>
      <c r="AZ535" s="81"/>
      <c r="BA535" s="81"/>
      <c r="BB535" s="81"/>
      <c r="BC535" s="81"/>
      <c r="BD535" s="81"/>
      <c r="BE535" s="81"/>
      <c r="BF535" s="81"/>
      <c r="BG535" s="81"/>
      <c r="BH535" s="81"/>
      <c r="BI535" s="81"/>
      <c r="BJ535" s="81"/>
    </row>
    <row r="536" spans="1:62" ht="15" hidden="1">
      <c r="A536" s="81" t="s">
        <v>3528</v>
      </c>
      <c r="B536" s="50" t="s">
        <v>2226</v>
      </c>
      <c r="C536" s="82" t="s">
        <v>302</v>
      </c>
      <c r="D536" s="83" t="s">
        <v>144</v>
      </c>
      <c r="E536" s="84" t="s">
        <v>286</v>
      </c>
      <c r="F536" s="84">
        <v>48562</v>
      </c>
      <c r="G536" s="50">
        <v>273280</v>
      </c>
      <c r="H536" s="50" t="s">
        <v>1824</v>
      </c>
      <c r="I536" s="50">
        <v>427</v>
      </c>
      <c r="J536" s="50">
        <v>640</v>
      </c>
      <c r="K536" s="50">
        <v>2</v>
      </c>
      <c r="L536" s="50"/>
      <c r="M536" s="50"/>
      <c r="N536" s="50"/>
      <c r="O536" s="50">
        <v>0</v>
      </c>
      <c r="P536" s="50">
        <v>0.66718750000000004</v>
      </c>
      <c r="Q536" s="50">
        <v>794.1934</v>
      </c>
      <c r="R536" s="50">
        <v>52.687510000000003</v>
      </c>
      <c r="S536" s="50">
        <v>0</v>
      </c>
      <c r="T536" s="50">
        <v>0</v>
      </c>
      <c r="U536" s="50">
        <v>1</v>
      </c>
      <c r="V536" s="50">
        <v>0</v>
      </c>
      <c r="W536" s="50">
        <v>0</v>
      </c>
      <c r="X536" s="50">
        <v>0</v>
      </c>
      <c r="Y536" s="50">
        <v>0</v>
      </c>
      <c r="Z536" s="50">
        <v>0</v>
      </c>
      <c r="AA536" s="50">
        <v>0</v>
      </c>
      <c r="AB536" s="50">
        <v>0</v>
      </c>
      <c r="AC536" s="50">
        <v>0</v>
      </c>
      <c r="AD536" s="50">
        <v>0</v>
      </c>
      <c r="AE536" s="50">
        <v>0</v>
      </c>
      <c r="AF536" s="50">
        <v>1</v>
      </c>
      <c r="AG536" s="50">
        <v>0</v>
      </c>
      <c r="AH536" s="50">
        <v>0</v>
      </c>
      <c r="AI536" s="50">
        <v>0</v>
      </c>
      <c r="AJ536" s="50">
        <v>0</v>
      </c>
      <c r="AK536" s="50">
        <v>0</v>
      </c>
      <c r="AL536" s="50">
        <v>0</v>
      </c>
      <c r="AM536" s="50">
        <v>0</v>
      </c>
      <c r="AN536" s="50">
        <v>0</v>
      </c>
      <c r="AO536" s="50">
        <v>0</v>
      </c>
      <c r="AP536" s="50">
        <v>0</v>
      </c>
      <c r="AQ536" s="50">
        <v>0</v>
      </c>
      <c r="AR536" s="50">
        <v>0</v>
      </c>
      <c r="AS536" s="50">
        <v>0</v>
      </c>
      <c r="AT536" s="50">
        <v>0</v>
      </c>
      <c r="AU536" s="50">
        <v>0</v>
      </c>
      <c r="AV536" s="81"/>
      <c r="AW536" s="81"/>
      <c r="AX536" s="81"/>
      <c r="AY536" s="81"/>
      <c r="AZ536" s="81"/>
      <c r="BA536" s="81"/>
      <c r="BB536" s="81"/>
      <c r="BC536" s="81"/>
      <c r="BD536" s="81"/>
      <c r="BE536" s="81"/>
      <c r="BF536" s="81"/>
      <c r="BG536" s="81"/>
      <c r="BH536" s="81"/>
      <c r="BI536" s="81"/>
      <c r="BJ536" s="81"/>
    </row>
    <row r="537" spans="1:62" ht="15" hidden="1">
      <c r="A537" s="81" t="s">
        <v>3529</v>
      </c>
      <c r="B537" s="50" t="s">
        <v>2227</v>
      </c>
      <c r="C537" s="82" t="s">
        <v>303</v>
      </c>
      <c r="D537" s="83" t="s">
        <v>144</v>
      </c>
      <c r="E537" s="84" t="s">
        <v>286</v>
      </c>
      <c r="F537" s="84">
        <v>52081</v>
      </c>
      <c r="G537" s="50">
        <v>273280</v>
      </c>
      <c r="H537" s="50" t="s">
        <v>1824</v>
      </c>
      <c r="I537" s="50">
        <v>427</v>
      </c>
      <c r="J537" s="50">
        <v>640</v>
      </c>
      <c r="K537" s="50">
        <v>2</v>
      </c>
      <c r="L537" s="50"/>
      <c r="M537" s="50"/>
      <c r="N537" s="50"/>
      <c r="O537" s="50">
        <v>0</v>
      </c>
      <c r="P537" s="50">
        <v>0.66718750000000004</v>
      </c>
      <c r="Q537" s="50">
        <v>1671.241</v>
      </c>
      <c r="R537" s="50">
        <v>73.220010000000002</v>
      </c>
      <c r="S537" s="50">
        <v>0</v>
      </c>
      <c r="T537" s="50">
        <v>0</v>
      </c>
      <c r="U537" s="50">
        <v>1</v>
      </c>
      <c r="V537" s="50">
        <v>0</v>
      </c>
      <c r="W537" s="50">
        <v>0</v>
      </c>
      <c r="X537" s="50">
        <v>0</v>
      </c>
      <c r="Y537" s="50">
        <v>0</v>
      </c>
      <c r="Z537" s="50">
        <v>0</v>
      </c>
      <c r="AA537" s="50">
        <v>0</v>
      </c>
      <c r="AB537" s="50">
        <v>0</v>
      </c>
      <c r="AC537" s="50">
        <v>0</v>
      </c>
      <c r="AD537" s="50">
        <v>0</v>
      </c>
      <c r="AE537" s="50">
        <v>0</v>
      </c>
      <c r="AF537" s="50">
        <v>1</v>
      </c>
      <c r="AG537" s="50">
        <v>0</v>
      </c>
      <c r="AH537" s="50">
        <v>0</v>
      </c>
      <c r="AI537" s="50">
        <v>0</v>
      </c>
      <c r="AJ537" s="50">
        <v>0</v>
      </c>
      <c r="AK537" s="50">
        <v>0</v>
      </c>
      <c r="AL537" s="50">
        <v>0</v>
      </c>
      <c r="AM537" s="50">
        <v>0</v>
      </c>
      <c r="AN537" s="50">
        <v>0</v>
      </c>
      <c r="AO537" s="50">
        <v>0</v>
      </c>
      <c r="AP537" s="50">
        <v>0</v>
      </c>
      <c r="AQ537" s="50">
        <v>0</v>
      </c>
      <c r="AR537" s="50">
        <v>0</v>
      </c>
      <c r="AS537" s="50">
        <v>0</v>
      </c>
      <c r="AT537" s="50">
        <v>0</v>
      </c>
      <c r="AU537" s="50">
        <v>0</v>
      </c>
      <c r="AV537" s="81"/>
      <c r="AW537" s="81"/>
      <c r="AX537" s="81"/>
      <c r="AY537" s="81"/>
      <c r="AZ537" s="81"/>
      <c r="BA537" s="81"/>
      <c r="BB537" s="81"/>
      <c r="BC537" s="81"/>
      <c r="BD537" s="81"/>
      <c r="BE537" s="81"/>
      <c r="BF537" s="81"/>
      <c r="BG537" s="81"/>
      <c r="BH537" s="81"/>
      <c r="BI537" s="81"/>
      <c r="BJ537" s="81"/>
    </row>
    <row r="538" spans="1:62" ht="15" hidden="1">
      <c r="A538" s="81" t="s">
        <v>3530</v>
      </c>
      <c r="B538" s="50" t="s">
        <v>2228</v>
      </c>
      <c r="C538" s="82" t="s">
        <v>304</v>
      </c>
      <c r="D538" s="83" t="s">
        <v>144</v>
      </c>
      <c r="E538" s="84" t="s">
        <v>286</v>
      </c>
      <c r="F538" s="84">
        <v>43311</v>
      </c>
      <c r="G538" s="50">
        <v>273280</v>
      </c>
      <c r="H538" s="50" t="s">
        <v>1824</v>
      </c>
      <c r="I538" s="50">
        <v>427</v>
      </c>
      <c r="J538" s="50">
        <v>640</v>
      </c>
      <c r="K538" s="50">
        <v>2</v>
      </c>
      <c r="L538" s="50"/>
      <c r="M538" s="50"/>
      <c r="N538" s="50"/>
      <c r="O538" s="50">
        <v>0</v>
      </c>
      <c r="P538" s="50">
        <v>0.66718750000000004</v>
      </c>
      <c r="Q538" s="50">
        <v>1257.3920000000001</v>
      </c>
      <c r="R538" s="50">
        <v>76.117779999999996</v>
      </c>
      <c r="S538" s="50">
        <v>0</v>
      </c>
      <c r="T538" s="50">
        <v>0</v>
      </c>
      <c r="U538" s="50">
        <v>1</v>
      </c>
      <c r="V538" s="50">
        <v>0</v>
      </c>
      <c r="W538" s="50">
        <v>0</v>
      </c>
      <c r="X538" s="50">
        <v>0</v>
      </c>
      <c r="Y538" s="50">
        <v>0</v>
      </c>
      <c r="Z538" s="50">
        <v>0</v>
      </c>
      <c r="AA538" s="50">
        <v>0</v>
      </c>
      <c r="AB538" s="50">
        <v>0</v>
      </c>
      <c r="AC538" s="50">
        <v>0</v>
      </c>
      <c r="AD538" s="50">
        <v>0</v>
      </c>
      <c r="AE538" s="50">
        <v>0</v>
      </c>
      <c r="AF538" s="50">
        <v>1</v>
      </c>
      <c r="AG538" s="50">
        <v>0</v>
      </c>
      <c r="AH538" s="50">
        <v>0</v>
      </c>
      <c r="AI538" s="50">
        <v>0</v>
      </c>
      <c r="AJ538" s="50">
        <v>0</v>
      </c>
      <c r="AK538" s="50">
        <v>0</v>
      </c>
      <c r="AL538" s="50">
        <v>0</v>
      </c>
      <c r="AM538" s="50">
        <v>0</v>
      </c>
      <c r="AN538" s="50">
        <v>0</v>
      </c>
      <c r="AO538" s="50">
        <v>0</v>
      </c>
      <c r="AP538" s="50">
        <v>0</v>
      </c>
      <c r="AQ538" s="50">
        <v>0</v>
      </c>
      <c r="AR538" s="50">
        <v>0</v>
      </c>
      <c r="AS538" s="50">
        <v>0</v>
      </c>
      <c r="AT538" s="50">
        <v>0</v>
      </c>
      <c r="AU538" s="50">
        <v>0</v>
      </c>
      <c r="AV538" s="81"/>
      <c r="AW538" s="81"/>
      <c r="AX538" s="81"/>
      <c r="AY538" s="81"/>
      <c r="AZ538" s="81"/>
      <c r="BA538" s="81"/>
      <c r="BB538" s="81"/>
      <c r="BC538" s="81"/>
      <c r="BD538" s="81"/>
      <c r="BE538" s="81"/>
      <c r="BF538" s="81"/>
      <c r="BG538" s="81"/>
      <c r="BH538" s="81"/>
      <c r="BI538" s="81"/>
      <c r="BJ538" s="81"/>
    </row>
    <row r="539" spans="1:62" ht="15" hidden="1">
      <c r="A539" s="81" t="s">
        <v>3531</v>
      </c>
      <c r="B539" s="50" t="s">
        <v>2229</v>
      </c>
      <c r="C539" s="82" t="s">
        <v>305</v>
      </c>
      <c r="D539" s="83" t="s">
        <v>144</v>
      </c>
      <c r="E539" s="84" t="s">
        <v>286</v>
      </c>
      <c r="F539" s="84">
        <v>48516</v>
      </c>
      <c r="G539" s="50">
        <v>273280</v>
      </c>
      <c r="H539" s="50" t="s">
        <v>1824</v>
      </c>
      <c r="I539" s="50">
        <v>427</v>
      </c>
      <c r="J539" s="50">
        <v>640</v>
      </c>
      <c r="K539" s="50">
        <v>2</v>
      </c>
      <c r="L539" s="50"/>
      <c r="M539" s="50"/>
      <c r="N539" s="50"/>
      <c r="O539" s="50">
        <v>0</v>
      </c>
      <c r="P539" s="50">
        <v>0.66718750000000004</v>
      </c>
      <c r="Q539" s="50">
        <v>2511.6999999999998</v>
      </c>
      <c r="R539" s="50">
        <v>81.619290000000007</v>
      </c>
      <c r="S539" s="50">
        <v>0</v>
      </c>
      <c r="T539" s="50">
        <v>0</v>
      </c>
      <c r="U539" s="50">
        <v>1</v>
      </c>
      <c r="V539" s="50">
        <v>0</v>
      </c>
      <c r="W539" s="50">
        <v>0</v>
      </c>
      <c r="X539" s="50">
        <v>0</v>
      </c>
      <c r="Y539" s="50">
        <v>0</v>
      </c>
      <c r="Z539" s="50">
        <v>0</v>
      </c>
      <c r="AA539" s="50">
        <v>0</v>
      </c>
      <c r="AB539" s="50">
        <v>0</v>
      </c>
      <c r="AC539" s="50">
        <v>0</v>
      </c>
      <c r="AD539" s="50">
        <v>0</v>
      </c>
      <c r="AE539" s="50">
        <v>0</v>
      </c>
      <c r="AF539" s="50">
        <v>1</v>
      </c>
      <c r="AG539" s="50">
        <v>0</v>
      </c>
      <c r="AH539" s="50">
        <v>0</v>
      </c>
      <c r="AI539" s="50">
        <v>0</v>
      </c>
      <c r="AJ539" s="50">
        <v>0</v>
      </c>
      <c r="AK539" s="50">
        <v>0</v>
      </c>
      <c r="AL539" s="50">
        <v>0</v>
      </c>
      <c r="AM539" s="50">
        <v>0</v>
      </c>
      <c r="AN539" s="50">
        <v>0</v>
      </c>
      <c r="AO539" s="50">
        <v>0</v>
      </c>
      <c r="AP539" s="50">
        <v>0</v>
      </c>
      <c r="AQ539" s="50">
        <v>0</v>
      </c>
      <c r="AR539" s="50">
        <v>0</v>
      </c>
      <c r="AS539" s="50">
        <v>0</v>
      </c>
      <c r="AT539" s="50">
        <v>0</v>
      </c>
      <c r="AU539" s="50">
        <v>0</v>
      </c>
      <c r="AV539" s="81"/>
      <c r="AW539" s="81"/>
      <c r="AX539" s="81"/>
      <c r="AY539" s="81"/>
      <c r="AZ539" s="81"/>
      <c r="BA539" s="81"/>
      <c r="BB539" s="81"/>
      <c r="BC539" s="81"/>
      <c r="BD539" s="81"/>
      <c r="BE539" s="81"/>
      <c r="BF539" s="81"/>
      <c r="BG539" s="81"/>
      <c r="BH539" s="81"/>
      <c r="BI539" s="81"/>
      <c r="BJ539" s="81"/>
    </row>
    <row r="540" spans="1:62" ht="15" hidden="1">
      <c r="A540" s="81" t="s">
        <v>3532</v>
      </c>
      <c r="B540" s="50" t="s">
        <v>2230</v>
      </c>
      <c r="C540" s="82" t="s">
        <v>306</v>
      </c>
      <c r="D540" s="83" t="s">
        <v>144</v>
      </c>
      <c r="E540" s="84" t="s">
        <v>286</v>
      </c>
      <c r="F540" s="84">
        <v>76623</v>
      </c>
      <c r="G540" s="50">
        <v>273280</v>
      </c>
      <c r="H540" s="50" t="s">
        <v>1824</v>
      </c>
      <c r="I540" s="50">
        <v>427</v>
      </c>
      <c r="J540" s="50">
        <v>640</v>
      </c>
      <c r="K540" s="50">
        <v>2</v>
      </c>
      <c r="L540" s="50"/>
      <c r="M540" s="50"/>
      <c r="N540" s="50"/>
      <c r="O540" s="50">
        <v>0</v>
      </c>
      <c r="P540" s="50">
        <v>0.66718750000000004</v>
      </c>
      <c r="Q540" s="50">
        <v>4395.8580000000002</v>
      </c>
      <c r="R540" s="50">
        <v>64.229500000000002</v>
      </c>
      <c r="S540" s="50">
        <v>0</v>
      </c>
      <c r="T540" s="50">
        <v>0</v>
      </c>
      <c r="U540" s="50">
        <v>1</v>
      </c>
      <c r="V540" s="50">
        <v>0</v>
      </c>
      <c r="W540" s="50">
        <v>0</v>
      </c>
      <c r="X540" s="50">
        <v>0</v>
      </c>
      <c r="Y540" s="50">
        <v>0</v>
      </c>
      <c r="Z540" s="50">
        <v>0</v>
      </c>
      <c r="AA540" s="50">
        <v>0</v>
      </c>
      <c r="AB540" s="50">
        <v>0</v>
      </c>
      <c r="AC540" s="50">
        <v>0</v>
      </c>
      <c r="AD540" s="50">
        <v>0</v>
      </c>
      <c r="AE540" s="50">
        <v>0</v>
      </c>
      <c r="AF540" s="50">
        <v>1</v>
      </c>
      <c r="AG540" s="50">
        <v>0</v>
      </c>
      <c r="AH540" s="50">
        <v>0</v>
      </c>
      <c r="AI540" s="50">
        <v>0</v>
      </c>
      <c r="AJ540" s="50">
        <v>0</v>
      </c>
      <c r="AK540" s="50">
        <v>0</v>
      </c>
      <c r="AL540" s="50">
        <v>0</v>
      </c>
      <c r="AM540" s="50">
        <v>0</v>
      </c>
      <c r="AN540" s="50">
        <v>0</v>
      </c>
      <c r="AO540" s="50">
        <v>0</v>
      </c>
      <c r="AP540" s="50">
        <v>0</v>
      </c>
      <c r="AQ540" s="50">
        <v>0</v>
      </c>
      <c r="AR540" s="50">
        <v>0</v>
      </c>
      <c r="AS540" s="50">
        <v>0</v>
      </c>
      <c r="AT540" s="50">
        <v>0</v>
      </c>
      <c r="AU540" s="50">
        <v>0</v>
      </c>
      <c r="AV540" s="81"/>
      <c r="AW540" s="81"/>
      <c r="AX540" s="81"/>
      <c r="AY540" s="81"/>
      <c r="AZ540" s="81"/>
      <c r="BA540" s="81"/>
      <c r="BB540" s="81"/>
      <c r="BC540" s="81"/>
      <c r="BD540" s="81"/>
      <c r="BE540" s="81"/>
      <c r="BF540" s="81"/>
      <c r="BG540" s="81"/>
      <c r="BH540" s="81"/>
      <c r="BI540" s="81"/>
      <c r="BJ540" s="81"/>
    </row>
    <row r="541" spans="1:62" ht="15" hidden="1">
      <c r="A541" s="81" t="s">
        <v>3533</v>
      </c>
      <c r="B541" s="50" t="s">
        <v>2231</v>
      </c>
      <c r="C541" s="82" t="s">
        <v>307</v>
      </c>
      <c r="D541" s="83" t="s">
        <v>308</v>
      </c>
      <c r="E541" s="84" t="s">
        <v>309</v>
      </c>
      <c r="F541" s="84">
        <v>24181</v>
      </c>
      <c r="G541" s="50">
        <v>138670</v>
      </c>
      <c r="H541" s="50" t="s">
        <v>1824</v>
      </c>
      <c r="I541" s="50">
        <v>245</v>
      </c>
      <c r="J541" s="50">
        <v>566</v>
      </c>
      <c r="K541" s="50">
        <v>2</v>
      </c>
      <c r="L541" s="50"/>
      <c r="M541" s="50"/>
      <c r="N541" s="50"/>
      <c r="O541" s="50">
        <v>0</v>
      </c>
      <c r="P541" s="50">
        <v>0.43286219100000001</v>
      </c>
      <c r="Q541" s="50">
        <v>1036.635</v>
      </c>
      <c r="R541" s="50">
        <v>78.474329999999995</v>
      </c>
      <c r="S541" s="50">
        <v>0</v>
      </c>
      <c r="T541" s="50">
        <v>0</v>
      </c>
      <c r="U541" s="50">
        <v>0</v>
      </c>
      <c r="V541" s="50">
        <v>1</v>
      </c>
      <c r="W541" s="50">
        <v>0</v>
      </c>
      <c r="X541" s="50">
        <v>0</v>
      </c>
      <c r="Y541" s="50">
        <v>0</v>
      </c>
      <c r="Z541" s="50">
        <v>0</v>
      </c>
      <c r="AA541" s="50">
        <v>0</v>
      </c>
      <c r="AB541" s="50">
        <v>0</v>
      </c>
      <c r="AC541" s="50">
        <v>0</v>
      </c>
      <c r="AD541" s="50">
        <v>0</v>
      </c>
      <c r="AE541" s="50">
        <v>0</v>
      </c>
      <c r="AF541" s="50">
        <v>0</v>
      </c>
      <c r="AG541" s="50">
        <v>1</v>
      </c>
      <c r="AH541" s="50">
        <v>0</v>
      </c>
      <c r="AI541" s="50">
        <v>0</v>
      </c>
      <c r="AJ541" s="50">
        <v>0</v>
      </c>
      <c r="AK541" s="50">
        <v>0</v>
      </c>
      <c r="AL541" s="50">
        <v>0</v>
      </c>
      <c r="AM541" s="50">
        <v>0</v>
      </c>
      <c r="AN541" s="50">
        <v>0</v>
      </c>
      <c r="AO541" s="50">
        <v>0</v>
      </c>
      <c r="AP541" s="50">
        <v>0</v>
      </c>
      <c r="AQ541" s="50">
        <v>0</v>
      </c>
      <c r="AR541" s="50">
        <v>0</v>
      </c>
      <c r="AS541" s="50">
        <v>0</v>
      </c>
      <c r="AT541" s="50">
        <v>0</v>
      </c>
      <c r="AU541" s="50">
        <v>0</v>
      </c>
      <c r="AV541" s="81"/>
      <c r="AW541" s="81"/>
      <c r="AX541" s="81"/>
      <c r="AY541" s="81"/>
      <c r="AZ541" s="81"/>
      <c r="BA541" s="81"/>
      <c r="BB541" s="81"/>
      <c r="BC541" s="81"/>
      <c r="BD541" s="81"/>
      <c r="BE541" s="81"/>
      <c r="BF541" s="81"/>
      <c r="BG541" s="81"/>
      <c r="BH541" s="81"/>
      <c r="BI541" s="81"/>
      <c r="BJ541" s="81"/>
    </row>
    <row r="542" spans="1:62" ht="15" hidden="1">
      <c r="A542" s="81" t="s">
        <v>3534</v>
      </c>
      <c r="B542" s="50" t="s">
        <v>2232</v>
      </c>
      <c r="C542" s="82" t="s">
        <v>310</v>
      </c>
      <c r="D542" s="83" t="s">
        <v>308</v>
      </c>
      <c r="E542" s="84" t="s">
        <v>309</v>
      </c>
      <c r="F542" s="84">
        <v>20681</v>
      </c>
      <c r="G542" s="50">
        <v>178478</v>
      </c>
      <c r="H542" s="50" t="s">
        <v>1824</v>
      </c>
      <c r="I542" s="50">
        <v>383</v>
      </c>
      <c r="J542" s="50">
        <v>466</v>
      </c>
      <c r="K542" s="50">
        <v>2</v>
      </c>
      <c r="L542" s="50"/>
      <c r="M542" s="50"/>
      <c r="N542" s="50"/>
      <c r="O542" s="50">
        <v>0</v>
      </c>
      <c r="P542" s="50">
        <v>0.82188841199999996</v>
      </c>
      <c r="Q542" s="50">
        <v>536.74680000000001</v>
      </c>
      <c r="R542" s="50">
        <v>79.805189999999996</v>
      </c>
      <c r="S542" s="50">
        <v>0</v>
      </c>
      <c r="T542" s="50">
        <v>0</v>
      </c>
      <c r="U542" s="50">
        <v>0</v>
      </c>
      <c r="V542" s="50">
        <v>1</v>
      </c>
      <c r="W542" s="50">
        <v>0</v>
      </c>
      <c r="X542" s="50">
        <v>0</v>
      </c>
      <c r="Y542" s="50">
        <v>0</v>
      </c>
      <c r="Z542" s="50">
        <v>0</v>
      </c>
      <c r="AA542" s="50">
        <v>0</v>
      </c>
      <c r="AB542" s="50">
        <v>0</v>
      </c>
      <c r="AC542" s="50">
        <v>0</v>
      </c>
      <c r="AD542" s="50">
        <v>0</v>
      </c>
      <c r="AE542" s="50">
        <v>0</v>
      </c>
      <c r="AF542" s="50">
        <v>0</v>
      </c>
      <c r="AG542" s="50">
        <v>1</v>
      </c>
      <c r="AH542" s="50">
        <v>0</v>
      </c>
      <c r="AI542" s="50">
        <v>0</v>
      </c>
      <c r="AJ542" s="50">
        <v>0</v>
      </c>
      <c r="AK542" s="50">
        <v>0</v>
      </c>
      <c r="AL542" s="50">
        <v>0</v>
      </c>
      <c r="AM542" s="50">
        <v>0</v>
      </c>
      <c r="AN542" s="50">
        <v>0</v>
      </c>
      <c r="AO542" s="50">
        <v>0</v>
      </c>
      <c r="AP542" s="50">
        <v>0</v>
      </c>
      <c r="AQ542" s="50">
        <v>0</v>
      </c>
      <c r="AR542" s="50">
        <v>0</v>
      </c>
      <c r="AS542" s="50">
        <v>0</v>
      </c>
      <c r="AT542" s="50">
        <v>0</v>
      </c>
      <c r="AU542" s="50">
        <v>0</v>
      </c>
      <c r="AV542" s="81"/>
      <c r="AW542" s="81"/>
      <c r="AX542" s="81"/>
      <c r="AY542" s="81"/>
      <c r="AZ542" s="81"/>
      <c r="BA542" s="81"/>
      <c r="BB542" s="81"/>
      <c r="BC542" s="81"/>
      <c r="BD542" s="81"/>
      <c r="BE542" s="81"/>
      <c r="BF542" s="81"/>
      <c r="BG542" s="81"/>
      <c r="BH542" s="81"/>
      <c r="BI542" s="81"/>
      <c r="BJ542" s="81"/>
    </row>
    <row r="543" spans="1:62" ht="15" hidden="1">
      <c r="A543" s="81" t="s">
        <v>3535</v>
      </c>
      <c r="B543" s="50" t="s">
        <v>2233</v>
      </c>
      <c r="C543" s="82" t="s">
        <v>311</v>
      </c>
      <c r="D543" s="83" t="s">
        <v>308</v>
      </c>
      <c r="E543" s="84" t="s">
        <v>309</v>
      </c>
      <c r="F543" s="84">
        <v>22345</v>
      </c>
      <c r="G543" s="50">
        <v>176250</v>
      </c>
      <c r="H543" s="50" t="s">
        <v>1824</v>
      </c>
      <c r="I543" s="50">
        <v>375</v>
      </c>
      <c r="J543" s="50">
        <v>470</v>
      </c>
      <c r="K543" s="50">
        <v>2</v>
      </c>
      <c r="L543" s="50"/>
      <c r="M543" s="50"/>
      <c r="N543" s="50"/>
      <c r="O543" s="50">
        <v>0</v>
      </c>
      <c r="P543" s="50">
        <v>0.79787233999999996</v>
      </c>
      <c r="Q543" s="50">
        <v>697.61099999999999</v>
      </c>
      <c r="R543" s="50">
        <v>73.174130000000005</v>
      </c>
      <c r="S543" s="50">
        <v>0</v>
      </c>
      <c r="T543" s="50">
        <v>0</v>
      </c>
      <c r="U543" s="50">
        <v>0</v>
      </c>
      <c r="V543" s="50">
        <v>1</v>
      </c>
      <c r="W543" s="50">
        <v>0</v>
      </c>
      <c r="X543" s="50">
        <v>0</v>
      </c>
      <c r="Y543" s="50">
        <v>0</v>
      </c>
      <c r="Z543" s="50">
        <v>0</v>
      </c>
      <c r="AA543" s="50">
        <v>0</v>
      </c>
      <c r="AB543" s="50">
        <v>0</v>
      </c>
      <c r="AC543" s="50">
        <v>0</v>
      </c>
      <c r="AD543" s="50">
        <v>0</v>
      </c>
      <c r="AE543" s="50">
        <v>0</v>
      </c>
      <c r="AF543" s="50">
        <v>0</v>
      </c>
      <c r="AG543" s="50">
        <v>1</v>
      </c>
      <c r="AH543" s="50">
        <v>0</v>
      </c>
      <c r="AI543" s="50">
        <v>0</v>
      </c>
      <c r="AJ543" s="50">
        <v>0</v>
      </c>
      <c r="AK543" s="50">
        <v>0</v>
      </c>
      <c r="AL543" s="50">
        <v>0</v>
      </c>
      <c r="AM543" s="50">
        <v>0</v>
      </c>
      <c r="AN543" s="50">
        <v>0</v>
      </c>
      <c r="AO543" s="50">
        <v>0</v>
      </c>
      <c r="AP543" s="50">
        <v>0</v>
      </c>
      <c r="AQ543" s="50">
        <v>0</v>
      </c>
      <c r="AR543" s="50">
        <v>0</v>
      </c>
      <c r="AS543" s="50">
        <v>0</v>
      </c>
      <c r="AT543" s="50">
        <v>0</v>
      </c>
      <c r="AU543" s="50">
        <v>0</v>
      </c>
      <c r="AV543" s="81"/>
      <c r="AW543" s="81"/>
      <c r="AX543" s="81"/>
      <c r="AY543" s="81"/>
      <c r="AZ543" s="81"/>
      <c r="BA543" s="81"/>
      <c r="BB543" s="81"/>
      <c r="BC543" s="81"/>
      <c r="BD543" s="81"/>
      <c r="BE543" s="81"/>
      <c r="BF543" s="81"/>
      <c r="BG543" s="81"/>
      <c r="BH543" s="81"/>
      <c r="BI543" s="81"/>
      <c r="BJ543" s="81"/>
    </row>
    <row r="544" spans="1:62" ht="15" hidden="1">
      <c r="A544" s="81" t="s">
        <v>3536</v>
      </c>
      <c r="B544" s="50" t="s">
        <v>2234</v>
      </c>
      <c r="C544" s="82" t="s">
        <v>312</v>
      </c>
      <c r="D544" s="83" t="s">
        <v>308</v>
      </c>
      <c r="E544" s="84" t="s">
        <v>309</v>
      </c>
      <c r="F544" s="84">
        <v>20143</v>
      </c>
      <c r="G544" s="50">
        <v>187530</v>
      </c>
      <c r="H544" s="50" t="s">
        <v>1824</v>
      </c>
      <c r="I544" s="50">
        <v>329</v>
      </c>
      <c r="J544" s="50">
        <v>570</v>
      </c>
      <c r="K544" s="50">
        <v>2</v>
      </c>
      <c r="L544" s="50"/>
      <c r="M544" s="50"/>
      <c r="N544" s="50"/>
      <c r="O544" s="50">
        <v>0</v>
      </c>
      <c r="P544" s="50">
        <v>0.57719298299999999</v>
      </c>
      <c r="Q544" s="50">
        <v>436.62389999999999</v>
      </c>
      <c r="R544" s="50">
        <v>68.110140000000001</v>
      </c>
      <c r="S544" s="50">
        <v>0</v>
      </c>
      <c r="T544" s="50">
        <v>0</v>
      </c>
      <c r="U544" s="50">
        <v>0</v>
      </c>
      <c r="V544" s="50">
        <v>1</v>
      </c>
      <c r="W544" s="50">
        <v>0</v>
      </c>
      <c r="X544" s="50">
        <v>0</v>
      </c>
      <c r="Y544" s="50">
        <v>0</v>
      </c>
      <c r="Z544" s="50">
        <v>0</v>
      </c>
      <c r="AA544" s="50">
        <v>0</v>
      </c>
      <c r="AB544" s="50">
        <v>0</v>
      </c>
      <c r="AC544" s="50">
        <v>0</v>
      </c>
      <c r="AD544" s="50">
        <v>0</v>
      </c>
      <c r="AE544" s="50">
        <v>0</v>
      </c>
      <c r="AF544" s="50">
        <v>0</v>
      </c>
      <c r="AG544" s="50">
        <v>1</v>
      </c>
      <c r="AH544" s="50">
        <v>0</v>
      </c>
      <c r="AI544" s="50">
        <v>0</v>
      </c>
      <c r="AJ544" s="50">
        <v>0</v>
      </c>
      <c r="AK544" s="50">
        <v>0</v>
      </c>
      <c r="AL544" s="50">
        <v>0</v>
      </c>
      <c r="AM544" s="50">
        <v>0</v>
      </c>
      <c r="AN544" s="50">
        <v>0</v>
      </c>
      <c r="AO544" s="50">
        <v>0</v>
      </c>
      <c r="AP544" s="50">
        <v>0</v>
      </c>
      <c r="AQ544" s="50">
        <v>0</v>
      </c>
      <c r="AR544" s="50">
        <v>0</v>
      </c>
      <c r="AS544" s="50">
        <v>0</v>
      </c>
      <c r="AT544" s="50">
        <v>0</v>
      </c>
      <c r="AU544" s="50">
        <v>0</v>
      </c>
      <c r="AV544" s="81"/>
      <c r="AW544" s="81"/>
      <c r="AX544" s="81"/>
      <c r="AY544" s="81"/>
      <c r="AZ544" s="81"/>
      <c r="BA544" s="81"/>
      <c r="BB544" s="81"/>
      <c r="BC544" s="81"/>
      <c r="BD544" s="81"/>
      <c r="BE544" s="81"/>
      <c r="BF544" s="81"/>
      <c r="BG544" s="81"/>
      <c r="BH544" s="81"/>
      <c r="BI544" s="81"/>
      <c r="BJ544" s="81"/>
    </row>
    <row r="545" spans="1:62" ht="15" hidden="1">
      <c r="A545" s="81" t="s">
        <v>3537</v>
      </c>
      <c r="B545" s="50" t="s">
        <v>2235</v>
      </c>
      <c r="C545" s="82" t="s">
        <v>313</v>
      </c>
      <c r="D545" s="83" t="s">
        <v>308</v>
      </c>
      <c r="E545" s="84" t="s">
        <v>309</v>
      </c>
      <c r="F545" s="84">
        <v>21600</v>
      </c>
      <c r="G545" s="50">
        <v>198375</v>
      </c>
      <c r="H545" s="50" t="s">
        <v>1824</v>
      </c>
      <c r="I545" s="50">
        <v>375</v>
      </c>
      <c r="J545" s="50">
        <v>529</v>
      </c>
      <c r="K545" s="50">
        <v>2</v>
      </c>
      <c r="L545" s="50"/>
      <c r="M545" s="50"/>
      <c r="N545" s="50"/>
      <c r="O545" s="50">
        <v>0</v>
      </c>
      <c r="P545" s="50">
        <v>0.70888468800000004</v>
      </c>
      <c r="Q545" s="50">
        <v>374.42270000000002</v>
      </c>
      <c r="R545" s="50">
        <v>75.903369999999995</v>
      </c>
      <c r="S545" s="50">
        <v>0</v>
      </c>
      <c r="T545" s="50">
        <v>0</v>
      </c>
      <c r="U545" s="50">
        <v>0</v>
      </c>
      <c r="V545" s="50">
        <v>1</v>
      </c>
      <c r="W545" s="50">
        <v>0</v>
      </c>
      <c r="X545" s="50">
        <v>0</v>
      </c>
      <c r="Y545" s="50">
        <v>0</v>
      </c>
      <c r="Z545" s="50">
        <v>0</v>
      </c>
      <c r="AA545" s="50">
        <v>0</v>
      </c>
      <c r="AB545" s="50">
        <v>0</v>
      </c>
      <c r="AC545" s="50">
        <v>0</v>
      </c>
      <c r="AD545" s="50">
        <v>0</v>
      </c>
      <c r="AE545" s="50">
        <v>0</v>
      </c>
      <c r="AF545" s="50">
        <v>0</v>
      </c>
      <c r="AG545" s="50">
        <v>1</v>
      </c>
      <c r="AH545" s="50">
        <v>0</v>
      </c>
      <c r="AI545" s="50">
        <v>0</v>
      </c>
      <c r="AJ545" s="50">
        <v>0</v>
      </c>
      <c r="AK545" s="50">
        <v>0</v>
      </c>
      <c r="AL545" s="50">
        <v>0</v>
      </c>
      <c r="AM545" s="50">
        <v>0</v>
      </c>
      <c r="AN545" s="50">
        <v>0</v>
      </c>
      <c r="AO545" s="50">
        <v>0</v>
      </c>
      <c r="AP545" s="50">
        <v>0</v>
      </c>
      <c r="AQ545" s="50">
        <v>0</v>
      </c>
      <c r="AR545" s="50">
        <v>0</v>
      </c>
      <c r="AS545" s="50">
        <v>0</v>
      </c>
      <c r="AT545" s="50">
        <v>0</v>
      </c>
      <c r="AU545" s="50">
        <v>0</v>
      </c>
      <c r="AV545" s="81"/>
      <c r="AW545" s="81"/>
      <c r="AX545" s="81"/>
      <c r="AY545" s="81"/>
      <c r="AZ545" s="81"/>
      <c r="BA545" s="81"/>
      <c r="BB545" s="81"/>
      <c r="BC545" s="81"/>
      <c r="BD545" s="81"/>
      <c r="BE545" s="81"/>
      <c r="BF545" s="81"/>
      <c r="BG545" s="81"/>
      <c r="BH545" s="81"/>
      <c r="BI545" s="81"/>
      <c r="BJ545" s="81"/>
    </row>
    <row r="546" spans="1:62" ht="15" hidden="1">
      <c r="A546" s="81" t="s">
        <v>3538</v>
      </c>
      <c r="B546" s="50" t="s">
        <v>2236</v>
      </c>
      <c r="C546" s="82" t="s">
        <v>314</v>
      </c>
      <c r="D546" s="83" t="s">
        <v>308</v>
      </c>
      <c r="E546" s="84" t="s">
        <v>309</v>
      </c>
      <c r="F546" s="84">
        <v>20386</v>
      </c>
      <c r="G546" s="50">
        <v>183144</v>
      </c>
      <c r="H546" s="50" t="s">
        <v>1824</v>
      </c>
      <c r="I546" s="50">
        <v>312</v>
      </c>
      <c r="J546" s="50">
        <v>587</v>
      </c>
      <c r="K546" s="50">
        <v>2</v>
      </c>
      <c r="L546" s="50"/>
      <c r="M546" s="50"/>
      <c r="N546" s="50"/>
      <c r="O546" s="50">
        <v>0</v>
      </c>
      <c r="P546" s="50">
        <v>0.531516184</v>
      </c>
      <c r="Q546" s="50">
        <v>673.1558</v>
      </c>
      <c r="R546" s="50">
        <v>81.842889999999997</v>
      </c>
      <c r="S546" s="50">
        <v>0</v>
      </c>
      <c r="T546" s="50">
        <v>0</v>
      </c>
      <c r="U546" s="50">
        <v>0</v>
      </c>
      <c r="V546" s="50">
        <v>1</v>
      </c>
      <c r="W546" s="50">
        <v>0</v>
      </c>
      <c r="X546" s="50">
        <v>0</v>
      </c>
      <c r="Y546" s="50">
        <v>0</v>
      </c>
      <c r="Z546" s="50">
        <v>0</v>
      </c>
      <c r="AA546" s="50">
        <v>0</v>
      </c>
      <c r="AB546" s="50">
        <v>0</v>
      </c>
      <c r="AC546" s="50">
        <v>0</v>
      </c>
      <c r="AD546" s="50">
        <v>0</v>
      </c>
      <c r="AE546" s="50">
        <v>0</v>
      </c>
      <c r="AF546" s="50">
        <v>0</v>
      </c>
      <c r="AG546" s="50">
        <v>1</v>
      </c>
      <c r="AH546" s="50">
        <v>0</v>
      </c>
      <c r="AI546" s="50">
        <v>0</v>
      </c>
      <c r="AJ546" s="50">
        <v>0</v>
      </c>
      <c r="AK546" s="50">
        <v>0</v>
      </c>
      <c r="AL546" s="50">
        <v>0</v>
      </c>
      <c r="AM546" s="50">
        <v>0</v>
      </c>
      <c r="AN546" s="50">
        <v>0</v>
      </c>
      <c r="AO546" s="50">
        <v>0</v>
      </c>
      <c r="AP546" s="50">
        <v>0</v>
      </c>
      <c r="AQ546" s="50">
        <v>0</v>
      </c>
      <c r="AR546" s="50">
        <v>0</v>
      </c>
      <c r="AS546" s="50">
        <v>0</v>
      </c>
      <c r="AT546" s="50">
        <v>0</v>
      </c>
      <c r="AU546" s="50">
        <v>0</v>
      </c>
      <c r="AV546" s="81"/>
      <c r="AW546" s="81"/>
      <c r="AX546" s="81"/>
      <c r="AY546" s="81"/>
      <c r="AZ546" s="81"/>
      <c r="BA546" s="81"/>
      <c r="BB546" s="81"/>
      <c r="BC546" s="81"/>
      <c r="BD546" s="81"/>
      <c r="BE546" s="81"/>
      <c r="BF546" s="81"/>
      <c r="BG546" s="81"/>
      <c r="BH546" s="81"/>
      <c r="BI546" s="81"/>
      <c r="BJ546" s="81"/>
    </row>
    <row r="547" spans="1:62" ht="15" hidden="1">
      <c r="A547" s="81" t="s">
        <v>3539</v>
      </c>
      <c r="B547" s="50" t="s">
        <v>2237</v>
      </c>
      <c r="C547" s="82" t="s">
        <v>315</v>
      </c>
      <c r="D547" s="83" t="s">
        <v>308</v>
      </c>
      <c r="E547" s="84" t="s">
        <v>309</v>
      </c>
      <c r="F547" s="84">
        <v>23704</v>
      </c>
      <c r="G547" s="50">
        <v>223289</v>
      </c>
      <c r="H547" s="50" t="s">
        <v>1824</v>
      </c>
      <c r="I547" s="50">
        <v>383</v>
      </c>
      <c r="J547" s="50">
        <v>583</v>
      </c>
      <c r="K547" s="50">
        <v>2</v>
      </c>
      <c r="L547" s="50"/>
      <c r="M547" s="50"/>
      <c r="N547" s="50"/>
      <c r="O547" s="50">
        <v>0</v>
      </c>
      <c r="P547" s="50">
        <v>0.65694682699999996</v>
      </c>
      <c r="Q547" s="50">
        <v>541.56179999999995</v>
      </c>
      <c r="R547" s="50">
        <v>64.601550000000003</v>
      </c>
      <c r="S547" s="50">
        <v>0</v>
      </c>
      <c r="T547" s="50">
        <v>0</v>
      </c>
      <c r="U547" s="50">
        <v>0</v>
      </c>
      <c r="V547" s="50">
        <v>1</v>
      </c>
      <c r="W547" s="50">
        <v>0</v>
      </c>
      <c r="X547" s="50">
        <v>0</v>
      </c>
      <c r="Y547" s="50">
        <v>0</v>
      </c>
      <c r="Z547" s="50">
        <v>0</v>
      </c>
      <c r="AA547" s="50">
        <v>0</v>
      </c>
      <c r="AB547" s="50">
        <v>0</v>
      </c>
      <c r="AC547" s="50">
        <v>0</v>
      </c>
      <c r="AD547" s="50">
        <v>0</v>
      </c>
      <c r="AE547" s="50">
        <v>0</v>
      </c>
      <c r="AF547" s="50">
        <v>0</v>
      </c>
      <c r="AG547" s="50">
        <v>1</v>
      </c>
      <c r="AH547" s="50">
        <v>0</v>
      </c>
      <c r="AI547" s="50">
        <v>0</v>
      </c>
      <c r="AJ547" s="50">
        <v>0</v>
      </c>
      <c r="AK547" s="50">
        <v>0</v>
      </c>
      <c r="AL547" s="50">
        <v>0</v>
      </c>
      <c r="AM547" s="50">
        <v>0</v>
      </c>
      <c r="AN547" s="50">
        <v>0</v>
      </c>
      <c r="AO547" s="50">
        <v>0</v>
      </c>
      <c r="AP547" s="50">
        <v>0</v>
      </c>
      <c r="AQ547" s="50">
        <v>0</v>
      </c>
      <c r="AR547" s="50">
        <v>0</v>
      </c>
      <c r="AS547" s="50">
        <v>0</v>
      </c>
      <c r="AT547" s="50">
        <v>0</v>
      </c>
      <c r="AU547" s="50">
        <v>0</v>
      </c>
      <c r="AV547" s="81"/>
      <c r="AW547" s="81"/>
      <c r="AX547" s="81"/>
      <c r="AY547" s="81"/>
      <c r="AZ547" s="81"/>
      <c r="BA547" s="81"/>
      <c r="BB547" s="81"/>
      <c r="BC547" s="81"/>
      <c r="BD547" s="81"/>
      <c r="BE547" s="81"/>
      <c r="BF547" s="81"/>
      <c r="BG547" s="81"/>
      <c r="BH547" s="81"/>
      <c r="BI547" s="81"/>
      <c r="BJ547" s="81"/>
    </row>
    <row r="548" spans="1:62" ht="15" hidden="1">
      <c r="A548" s="81" t="s">
        <v>3540</v>
      </c>
      <c r="B548" s="50" t="s">
        <v>2238</v>
      </c>
      <c r="C548" s="82" t="s">
        <v>316</v>
      </c>
      <c r="D548" s="83" t="s">
        <v>308</v>
      </c>
      <c r="E548" s="84" t="s">
        <v>309</v>
      </c>
      <c r="F548" s="84">
        <v>23457</v>
      </c>
      <c r="G548" s="50">
        <v>176250</v>
      </c>
      <c r="H548" s="50" t="s">
        <v>1824</v>
      </c>
      <c r="I548" s="50">
        <v>375</v>
      </c>
      <c r="J548" s="50">
        <v>470</v>
      </c>
      <c r="K548" s="50">
        <v>2</v>
      </c>
      <c r="L548" s="50"/>
      <c r="M548" s="50"/>
      <c r="N548" s="50"/>
      <c r="O548" s="50">
        <v>0</v>
      </c>
      <c r="P548" s="50">
        <v>0.79787233999999996</v>
      </c>
      <c r="Q548" s="50">
        <v>883.61789999999996</v>
      </c>
      <c r="R548" s="50">
        <v>80.869510000000005</v>
      </c>
      <c r="S548" s="50">
        <v>0</v>
      </c>
      <c r="T548" s="50">
        <v>0</v>
      </c>
      <c r="U548" s="50">
        <v>0</v>
      </c>
      <c r="V548" s="50">
        <v>1</v>
      </c>
      <c r="W548" s="50">
        <v>0</v>
      </c>
      <c r="X548" s="50">
        <v>0</v>
      </c>
      <c r="Y548" s="50">
        <v>0</v>
      </c>
      <c r="Z548" s="50">
        <v>0</v>
      </c>
      <c r="AA548" s="50">
        <v>0</v>
      </c>
      <c r="AB548" s="50">
        <v>0</v>
      </c>
      <c r="AC548" s="50">
        <v>0</v>
      </c>
      <c r="AD548" s="50">
        <v>0</v>
      </c>
      <c r="AE548" s="50">
        <v>0</v>
      </c>
      <c r="AF548" s="50">
        <v>0</v>
      </c>
      <c r="AG548" s="50">
        <v>1</v>
      </c>
      <c r="AH548" s="50">
        <v>0</v>
      </c>
      <c r="AI548" s="50">
        <v>0</v>
      </c>
      <c r="AJ548" s="50">
        <v>0</v>
      </c>
      <c r="AK548" s="50">
        <v>0</v>
      </c>
      <c r="AL548" s="50">
        <v>0</v>
      </c>
      <c r="AM548" s="50">
        <v>0</v>
      </c>
      <c r="AN548" s="50">
        <v>0</v>
      </c>
      <c r="AO548" s="50">
        <v>0</v>
      </c>
      <c r="AP548" s="50">
        <v>0</v>
      </c>
      <c r="AQ548" s="50">
        <v>0</v>
      </c>
      <c r="AR548" s="50">
        <v>0</v>
      </c>
      <c r="AS548" s="50">
        <v>0</v>
      </c>
      <c r="AT548" s="50">
        <v>0</v>
      </c>
      <c r="AU548" s="50">
        <v>0</v>
      </c>
      <c r="AV548" s="81"/>
      <c r="AW548" s="81"/>
      <c r="AX548" s="81"/>
      <c r="AY548" s="81"/>
      <c r="AZ548" s="81"/>
      <c r="BA548" s="81"/>
      <c r="BB548" s="81"/>
      <c r="BC548" s="81"/>
      <c r="BD548" s="81"/>
      <c r="BE548" s="81"/>
      <c r="BF548" s="81"/>
      <c r="BG548" s="81"/>
      <c r="BH548" s="81"/>
      <c r="BI548" s="81"/>
      <c r="BJ548" s="81"/>
    </row>
    <row r="549" spans="1:62" ht="15" hidden="1">
      <c r="A549" s="81" t="s">
        <v>3541</v>
      </c>
      <c r="B549" s="50" t="s">
        <v>2239</v>
      </c>
      <c r="C549" s="82" t="s">
        <v>317</v>
      </c>
      <c r="D549" s="83" t="s">
        <v>308</v>
      </c>
      <c r="E549" s="84" t="s">
        <v>309</v>
      </c>
      <c r="F549" s="84">
        <v>95157</v>
      </c>
      <c r="G549" s="50">
        <v>120000</v>
      </c>
      <c r="H549" s="50" t="s">
        <v>1824</v>
      </c>
      <c r="I549" s="50">
        <v>300</v>
      </c>
      <c r="J549" s="50">
        <v>400</v>
      </c>
      <c r="K549" s="50">
        <v>2</v>
      </c>
      <c r="L549" s="50"/>
      <c r="M549" s="50"/>
      <c r="N549" s="50"/>
      <c r="O549" s="50">
        <v>1</v>
      </c>
      <c r="P549" s="50">
        <v>0.75</v>
      </c>
      <c r="Q549" s="50">
        <v>2453.1190000000001</v>
      </c>
      <c r="R549" s="50">
        <v>79.115039999999993</v>
      </c>
      <c r="S549" s="50">
        <v>0</v>
      </c>
      <c r="T549" s="50">
        <v>0</v>
      </c>
      <c r="U549" s="50">
        <v>0</v>
      </c>
      <c r="V549" s="50">
        <v>1</v>
      </c>
      <c r="W549" s="50">
        <v>0</v>
      </c>
      <c r="X549" s="50">
        <v>0</v>
      </c>
      <c r="Y549" s="50">
        <v>0</v>
      </c>
      <c r="Z549" s="50">
        <v>0</v>
      </c>
      <c r="AA549" s="50">
        <v>0</v>
      </c>
      <c r="AB549" s="50">
        <v>0</v>
      </c>
      <c r="AC549" s="50">
        <v>0</v>
      </c>
      <c r="AD549" s="50">
        <v>0</v>
      </c>
      <c r="AE549" s="50">
        <v>0</v>
      </c>
      <c r="AF549" s="50">
        <v>0</v>
      </c>
      <c r="AG549" s="50">
        <v>1</v>
      </c>
      <c r="AH549" s="50">
        <v>0</v>
      </c>
      <c r="AI549" s="50">
        <v>0</v>
      </c>
      <c r="AJ549" s="50">
        <v>0</v>
      </c>
      <c r="AK549" s="50">
        <v>0</v>
      </c>
      <c r="AL549" s="50">
        <v>0</v>
      </c>
      <c r="AM549" s="50">
        <v>0</v>
      </c>
      <c r="AN549" s="50">
        <v>0</v>
      </c>
      <c r="AO549" s="50">
        <v>0</v>
      </c>
      <c r="AP549" s="50">
        <v>0</v>
      </c>
      <c r="AQ549" s="50">
        <v>0</v>
      </c>
      <c r="AR549" s="50">
        <v>0</v>
      </c>
      <c r="AS549" s="50">
        <v>0</v>
      </c>
      <c r="AT549" s="50">
        <v>0</v>
      </c>
      <c r="AU549" s="50">
        <v>0</v>
      </c>
      <c r="AV549" s="81"/>
      <c r="AW549" s="81"/>
      <c r="AX549" s="81"/>
      <c r="AY549" s="81"/>
      <c r="AZ549" s="81"/>
      <c r="BA549" s="81"/>
      <c r="BB549" s="81"/>
      <c r="BC549" s="81"/>
      <c r="BD549" s="81"/>
      <c r="BE549" s="81"/>
      <c r="BF549" s="81"/>
      <c r="BG549" s="81"/>
      <c r="BH549" s="81"/>
      <c r="BI549" s="81"/>
      <c r="BJ549" s="81"/>
    </row>
    <row r="550" spans="1:62" ht="15" hidden="1">
      <c r="A550" s="81" t="s">
        <v>3542</v>
      </c>
      <c r="B550" s="50" t="s">
        <v>2241</v>
      </c>
      <c r="C550" s="82" t="s">
        <v>318</v>
      </c>
      <c r="D550" s="83" t="s">
        <v>308</v>
      </c>
      <c r="E550" s="84" t="s">
        <v>309</v>
      </c>
      <c r="F550" s="84">
        <v>78425</v>
      </c>
      <c r="G550" s="50">
        <v>120000</v>
      </c>
      <c r="H550" s="50" t="s">
        <v>1824</v>
      </c>
      <c r="I550" s="50">
        <v>300</v>
      </c>
      <c r="J550" s="50">
        <v>400</v>
      </c>
      <c r="K550" s="50">
        <v>2</v>
      </c>
      <c r="L550" s="50"/>
      <c r="M550" s="50"/>
      <c r="N550" s="50"/>
      <c r="O550" s="50">
        <v>0</v>
      </c>
      <c r="P550" s="50">
        <v>0.75</v>
      </c>
      <c r="Q550" s="50">
        <v>1950.6559999999999</v>
      </c>
      <c r="R550" s="50">
        <v>76.025360000000006</v>
      </c>
      <c r="S550" s="50">
        <v>0</v>
      </c>
      <c r="T550" s="50">
        <v>0</v>
      </c>
      <c r="U550" s="50">
        <v>0</v>
      </c>
      <c r="V550" s="50">
        <v>1</v>
      </c>
      <c r="W550" s="50">
        <v>0</v>
      </c>
      <c r="X550" s="50">
        <v>0</v>
      </c>
      <c r="Y550" s="50">
        <v>0</v>
      </c>
      <c r="Z550" s="50">
        <v>0</v>
      </c>
      <c r="AA550" s="50">
        <v>0</v>
      </c>
      <c r="AB550" s="50">
        <v>0</v>
      </c>
      <c r="AC550" s="50">
        <v>0</v>
      </c>
      <c r="AD550" s="50">
        <v>0</v>
      </c>
      <c r="AE550" s="50">
        <v>0</v>
      </c>
      <c r="AF550" s="50">
        <v>0</v>
      </c>
      <c r="AG550" s="50">
        <v>1</v>
      </c>
      <c r="AH550" s="50">
        <v>0</v>
      </c>
      <c r="AI550" s="50">
        <v>0</v>
      </c>
      <c r="AJ550" s="50">
        <v>0</v>
      </c>
      <c r="AK550" s="50">
        <v>0</v>
      </c>
      <c r="AL550" s="50">
        <v>0</v>
      </c>
      <c r="AM550" s="50">
        <v>0</v>
      </c>
      <c r="AN550" s="50">
        <v>0</v>
      </c>
      <c r="AO550" s="50">
        <v>0</v>
      </c>
      <c r="AP550" s="50">
        <v>0</v>
      </c>
      <c r="AQ550" s="50">
        <v>0</v>
      </c>
      <c r="AR550" s="50">
        <v>0</v>
      </c>
      <c r="AS550" s="50">
        <v>0</v>
      </c>
      <c r="AT550" s="50">
        <v>0</v>
      </c>
      <c r="AU550" s="50">
        <v>0</v>
      </c>
      <c r="AV550" s="81"/>
      <c r="AW550" s="81"/>
      <c r="AX550" s="81"/>
      <c r="AY550" s="81"/>
      <c r="AZ550" s="81"/>
      <c r="BA550" s="81"/>
      <c r="BB550" s="81"/>
      <c r="BC550" s="81"/>
      <c r="BD550" s="81"/>
      <c r="BE550" s="81"/>
      <c r="BF550" s="81"/>
      <c r="BG550" s="81"/>
      <c r="BH550" s="81"/>
      <c r="BI550" s="81"/>
      <c r="BJ550" s="81"/>
    </row>
    <row r="551" spans="1:62" ht="15" hidden="1">
      <c r="A551" s="81" t="s">
        <v>3543</v>
      </c>
      <c r="B551" s="50" t="s">
        <v>2244</v>
      </c>
      <c r="C551" s="82" t="s">
        <v>319</v>
      </c>
      <c r="D551" s="83" t="s">
        <v>308</v>
      </c>
      <c r="E551" s="84" t="s">
        <v>309</v>
      </c>
      <c r="F551" s="84">
        <v>40718</v>
      </c>
      <c r="G551" s="50">
        <v>173372</v>
      </c>
      <c r="H551" s="50" t="s">
        <v>1824</v>
      </c>
      <c r="I551" s="50">
        <v>356</v>
      </c>
      <c r="J551" s="50">
        <v>487</v>
      </c>
      <c r="K551" s="50">
        <v>2</v>
      </c>
      <c r="L551" s="50"/>
      <c r="M551" s="50"/>
      <c r="N551" s="50"/>
      <c r="O551" s="50">
        <v>0</v>
      </c>
      <c r="P551" s="50">
        <v>0.73100615999999996</v>
      </c>
      <c r="Q551" s="50">
        <v>552.60990000000004</v>
      </c>
      <c r="R551" s="50">
        <v>58.011249999999997</v>
      </c>
      <c r="S551" s="50">
        <v>0</v>
      </c>
      <c r="T551" s="50">
        <v>0</v>
      </c>
      <c r="U551" s="50">
        <v>0</v>
      </c>
      <c r="V551" s="50">
        <v>1</v>
      </c>
      <c r="W551" s="50">
        <v>0</v>
      </c>
      <c r="X551" s="50">
        <v>0</v>
      </c>
      <c r="Y551" s="50">
        <v>0</v>
      </c>
      <c r="Z551" s="50">
        <v>0</v>
      </c>
      <c r="AA551" s="50">
        <v>0</v>
      </c>
      <c r="AB551" s="50">
        <v>0</v>
      </c>
      <c r="AC551" s="50">
        <v>0</v>
      </c>
      <c r="AD551" s="50">
        <v>0</v>
      </c>
      <c r="AE551" s="50">
        <v>0</v>
      </c>
      <c r="AF551" s="50">
        <v>0</v>
      </c>
      <c r="AG551" s="50">
        <v>1</v>
      </c>
      <c r="AH551" s="50">
        <v>0</v>
      </c>
      <c r="AI551" s="50">
        <v>0</v>
      </c>
      <c r="AJ551" s="50">
        <v>0</v>
      </c>
      <c r="AK551" s="50">
        <v>0</v>
      </c>
      <c r="AL551" s="50">
        <v>0</v>
      </c>
      <c r="AM551" s="50">
        <v>0</v>
      </c>
      <c r="AN551" s="50">
        <v>0</v>
      </c>
      <c r="AO551" s="50">
        <v>0</v>
      </c>
      <c r="AP551" s="50">
        <v>0</v>
      </c>
      <c r="AQ551" s="50">
        <v>0</v>
      </c>
      <c r="AR551" s="50">
        <v>0</v>
      </c>
      <c r="AS551" s="50">
        <v>0</v>
      </c>
      <c r="AT551" s="50">
        <v>0</v>
      </c>
      <c r="AU551" s="50">
        <v>0</v>
      </c>
      <c r="AV551" s="81"/>
      <c r="AW551" s="81"/>
      <c r="AX551" s="81"/>
      <c r="AY551" s="81"/>
      <c r="AZ551" s="81"/>
      <c r="BA551" s="81"/>
      <c r="BB551" s="81"/>
      <c r="BC551" s="81"/>
      <c r="BD551" s="81"/>
      <c r="BE551" s="81"/>
      <c r="BF551" s="81"/>
      <c r="BG551" s="81"/>
      <c r="BH551" s="81"/>
      <c r="BI551" s="81"/>
      <c r="BJ551" s="81"/>
    </row>
    <row r="552" spans="1:62" ht="15" hidden="1">
      <c r="A552" s="81" t="s">
        <v>3544</v>
      </c>
      <c r="B552" s="50" t="s">
        <v>2246</v>
      </c>
      <c r="C552" s="82" t="s">
        <v>320</v>
      </c>
      <c r="D552" s="83" t="s">
        <v>308</v>
      </c>
      <c r="E552" s="84" t="s">
        <v>309</v>
      </c>
      <c r="F552" s="84">
        <v>63153</v>
      </c>
      <c r="G552" s="50">
        <v>126225</v>
      </c>
      <c r="H552" s="50" t="s">
        <v>1824</v>
      </c>
      <c r="I552" s="50">
        <v>297</v>
      </c>
      <c r="J552" s="50">
        <v>425</v>
      </c>
      <c r="K552" s="50">
        <v>2</v>
      </c>
      <c r="L552" s="50"/>
      <c r="M552" s="50"/>
      <c r="N552" s="50"/>
      <c r="O552" s="50">
        <v>0</v>
      </c>
      <c r="P552" s="50">
        <v>0.698823529</v>
      </c>
      <c r="Q552" s="50">
        <v>4954.5749999999998</v>
      </c>
      <c r="R552" s="50">
        <v>56.79072</v>
      </c>
      <c r="S552" s="50">
        <v>0</v>
      </c>
      <c r="T552" s="50">
        <v>0</v>
      </c>
      <c r="U552" s="50">
        <v>0</v>
      </c>
      <c r="V552" s="50">
        <v>1</v>
      </c>
      <c r="W552" s="50">
        <v>0</v>
      </c>
      <c r="X552" s="50">
        <v>0</v>
      </c>
      <c r="Y552" s="50">
        <v>0</v>
      </c>
      <c r="Z552" s="50">
        <v>0</v>
      </c>
      <c r="AA552" s="50">
        <v>0</v>
      </c>
      <c r="AB552" s="50">
        <v>0</v>
      </c>
      <c r="AC552" s="50">
        <v>0</v>
      </c>
      <c r="AD552" s="50">
        <v>0</v>
      </c>
      <c r="AE552" s="50">
        <v>0</v>
      </c>
      <c r="AF552" s="50">
        <v>0</v>
      </c>
      <c r="AG552" s="50">
        <v>1</v>
      </c>
      <c r="AH552" s="50">
        <v>0</v>
      </c>
      <c r="AI552" s="50">
        <v>0</v>
      </c>
      <c r="AJ552" s="50">
        <v>0</v>
      </c>
      <c r="AK552" s="50">
        <v>0</v>
      </c>
      <c r="AL552" s="50">
        <v>0</v>
      </c>
      <c r="AM552" s="50">
        <v>0</v>
      </c>
      <c r="AN552" s="50">
        <v>0</v>
      </c>
      <c r="AO552" s="50">
        <v>0</v>
      </c>
      <c r="AP552" s="50">
        <v>0</v>
      </c>
      <c r="AQ552" s="50">
        <v>0</v>
      </c>
      <c r="AR552" s="50">
        <v>0</v>
      </c>
      <c r="AS552" s="50">
        <v>0</v>
      </c>
      <c r="AT552" s="50">
        <v>0</v>
      </c>
      <c r="AU552" s="50">
        <v>0</v>
      </c>
      <c r="AV552" s="81"/>
      <c r="AW552" s="81"/>
      <c r="AX552" s="81"/>
      <c r="AY552" s="81"/>
      <c r="AZ552" s="81"/>
      <c r="BA552" s="81"/>
      <c r="BB552" s="81"/>
      <c r="BC552" s="81"/>
      <c r="BD552" s="81"/>
      <c r="BE552" s="81"/>
      <c r="BF552" s="81"/>
      <c r="BG552" s="81"/>
      <c r="BH552" s="81"/>
      <c r="BI552" s="81"/>
      <c r="BJ552" s="81"/>
    </row>
    <row r="553" spans="1:62" ht="15" hidden="1">
      <c r="A553" s="81" t="s">
        <v>3545</v>
      </c>
      <c r="B553" s="50" t="s">
        <v>2247</v>
      </c>
      <c r="C553" s="82" t="s">
        <v>321</v>
      </c>
      <c r="D553" s="83" t="s">
        <v>308</v>
      </c>
      <c r="E553" s="84" t="s">
        <v>309</v>
      </c>
      <c r="F553" s="84">
        <v>18410</v>
      </c>
      <c r="G553" s="50">
        <v>134700</v>
      </c>
      <c r="H553" s="50" t="s">
        <v>1824</v>
      </c>
      <c r="I553" s="50">
        <v>300</v>
      </c>
      <c r="J553" s="50">
        <v>449</v>
      </c>
      <c r="K553" s="50">
        <v>2</v>
      </c>
      <c r="L553" s="50"/>
      <c r="M553" s="50"/>
      <c r="N553" s="50"/>
      <c r="O553" s="50">
        <v>0</v>
      </c>
      <c r="P553" s="50">
        <v>0.66815144800000004</v>
      </c>
      <c r="Q553" s="50">
        <v>801.17349999999999</v>
      </c>
      <c r="R553" s="50">
        <v>64.273859999999999</v>
      </c>
      <c r="S553" s="50">
        <v>0</v>
      </c>
      <c r="T553" s="50">
        <v>0</v>
      </c>
      <c r="U553" s="50">
        <v>0</v>
      </c>
      <c r="V553" s="50">
        <v>1</v>
      </c>
      <c r="W553" s="50">
        <v>0</v>
      </c>
      <c r="X553" s="50">
        <v>0</v>
      </c>
      <c r="Y553" s="50">
        <v>0</v>
      </c>
      <c r="Z553" s="50">
        <v>0</v>
      </c>
      <c r="AA553" s="50">
        <v>0</v>
      </c>
      <c r="AB553" s="50">
        <v>0</v>
      </c>
      <c r="AC553" s="50">
        <v>0</v>
      </c>
      <c r="AD553" s="50">
        <v>0</v>
      </c>
      <c r="AE553" s="50">
        <v>0</v>
      </c>
      <c r="AF553" s="50">
        <v>0</v>
      </c>
      <c r="AG553" s="50">
        <v>1</v>
      </c>
      <c r="AH553" s="50">
        <v>0</v>
      </c>
      <c r="AI553" s="50">
        <v>0</v>
      </c>
      <c r="AJ553" s="50">
        <v>0</v>
      </c>
      <c r="AK553" s="50">
        <v>0</v>
      </c>
      <c r="AL553" s="50">
        <v>0</v>
      </c>
      <c r="AM553" s="50">
        <v>0</v>
      </c>
      <c r="AN553" s="50">
        <v>0</v>
      </c>
      <c r="AO553" s="50">
        <v>0</v>
      </c>
      <c r="AP553" s="50">
        <v>0</v>
      </c>
      <c r="AQ553" s="50">
        <v>0</v>
      </c>
      <c r="AR553" s="50">
        <v>0</v>
      </c>
      <c r="AS553" s="50">
        <v>0</v>
      </c>
      <c r="AT553" s="50">
        <v>0</v>
      </c>
      <c r="AU553" s="50">
        <v>0</v>
      </c>
      <c r="AV553" s="81"/>
      <c r="AW553" s="81"/>
      <c r="AX553" s="81"/>
      <c r="AY553" s="81"/>
      <c r="AZ553" s="81"/>
      <c r="BA553" s="81"/>
      <c r="BB553" s="81"/>
      <c r="BC553" s="81"/>
      <c r="BD553" s="81"/>
      <c r="BE553" s="81"/>
      <c r="BF553" s="81"/>
      <c r="BG553" s="81"/>
      <c r="BH553" s="81"/>
      <c r="BI553" s="81"/>
      <c r="BJ553" s="81"/>
    </row>
    <row r="554" spans="1:62" ht="15" hidden="1">
      <c r="A554" s="81" t="s">
        <v>3546</v>
      </c>
      <c r="B554" s="50" t="s">
        <v>2248</v>
      </c>
      <c r="C554" s="82" t="s">
        <v>322</v>
      </c>
      <c r="D554" s="83" t="s">
        <v>308</v>
      </c>
      <c r="E554" s="84" t="s">
        <v>323</v>
      </c>
      <c r="F554" s="84">
        <v>5519</v>
      </c>
      <c r="G554" s="50">
        <v>13440</v>
      </c>
      <c r="H554" s="50" t="s">
        <v>1824</v>
      </c>
      <c r="I554" s="50">
        <v>96</v>
      </c>
      <c r="J554" s="50">
        <v>140</v>
      </c>
      <c r="K554" s="50">
        <v>0</v>
      </c>
      <c r="L554" s="50"/>
      <c r="M554" s="50"/>
      <c r="N554" s="50"/>
      <c r="O554" s="50">
        <v>0</v>
      </c>
      <c r="P554" s="50">
        <v>0.68571428599999995</v>
      </c>
      <c r="Q554" s="50">
        <v>2859.1179999999999</v>
      </c>
      <c r="R554" s="50">
        <v>78.084829999999997</v>
      </c>
      <c r="S554" s="50">
        <v>0</v>
      </c>
      <c r="T554" s="50">
        <v>0</v>
      </c>
      <c r="U554" s="50">
        <v>0</v>
      </c>
      <c r="V554" s="50">
        <v>1</v>
      </c>
      <c r="W554" s="50">
        <v>0</v>
      </c>
      <c r="X554" s="50">
        <v>0</v>
      </c>
      <c r="Y554" s="50">
        <v>0</v>
      </c>
      <c r="Z554" s="50">
        <v>0</v>
      </c>
      <c r="AA554" s="50">
        <v>0</v>
      </c>
      <c r="AB554" s="50">
        <v>0</v>
      </c>
      <c r="AC554" s="50">
        <v>0</v>
      </c>
      <c r="AD554" s="50">
        <v>0</v>
      </c>
      <c r="AE554" s="50">
        <v>0</v>
      </c>
      <c r="AF554" s="50">
        <v>0</v>
      </c>
      <c r="AG554" s="50">
        <v>0</v>
      </c>
      <c r="AH554" s="50">
        <v>1</v>
      </c>
      <c r="AI554" s="50">
        <v>0</v>
      </c>
      <c r="AJ554" s="50">
        <v>0</v>
      </c>
      <c r="AK554" s="50">
        <v>0</v>
      </c>
      <c r="AL554" s="50">
        <v>0</v>
      </c>
      <c r="AM554" s="50">
        <v>0</v>
      </c>
      <c r="AN554" s="50">
        <v>0</v>
      </c>
      <c r="AO554" s="50">
        <v>0</v>
      </c>
      <c r="AP554" s="50">
        <v>0</v>
      </c>
      <c r="AQ554" s="50">
        <v>0</v>
      </c>
      <c r="AR554" s="50">
        <v>0</v>
      </c>
      <c r="AS554" s="50">
        <v>0</v>
      </c>
      <c r="AT554" s="50">
        <v>0</v>
      </c>
      <c r="AU554" s="50">
        <v>0</v>
      </c>
      <c r="AV554" s="81"/>
      <c r="AW554" s="81"/>
      <c r="AX554" s="81"/>
      <c r="AY554" s="81"/>
      <c r="AZ554" s="81"/>
      <c r="BA554" s="81"/>
      <c r="BB554" s="81"/>
      <c r="BC554" s="81"/>
      <c r="BD554" s="81"/>
      <c r="BE554" s="81"/>
      <c r="BF554" s="81"/>
      <c r="BG554" s="81"/>
      <c r="BH554" s="81"/>
      <c r="BI554" s="81"/>
      <c r="BJ554" s="81"/>
    </row>
    <row r="555" spans="1:62" ht="15" hidden="1">
      <c r="A555" s="81" t="s">
        <v>3547</v>
      </c>
      <c r="B555" s="50" t="s">
        <v>2249</v>
      </c>
      <c r="C555" s="82" t="s">
        <v>324</v>
      </c>
      <c r="D555" s="83" t="s">
        <v>308</v>
      </c>
      <c r="E555" s="84" t="s">
        <v>323</v>
      </c>
      <c r="F555" s="84">
        <v>69132</v>
      </c>
      <c r="G555" s="50">
        <v>269658</v>
      </c>
      <c r="H555" s="50" t="s">
        <v>1824</v>
      </c>
      <c r="I555" s="50">
        <v>422</v>
      </c>
      <c r="J555" s="50">
        <v>639</v>
      </c>
      <c r="K555" s="50">
        <v>2</v>
      </c>
      <c r="L555" s="50"/>
      <c r="M555" s="50"/>
      <c r="N555" s="50"/>
      <c r="O555" s="50">
        <v>0</v>
      </c>
      <c r="P555" s="50">
        <v>0.66040688599999997</v>
      </c>
      <c r="Q555" s="50">
        <v>2701.328</v>
      </c>
      <c r="R555" s="50">
        <v>83.624830000000003</v>
      </c>
      <c r="S555" s="50">
        <v>0</v>
      </c>
      <c r="T555" s="50">
        <v>0</v>
      </c>
      <c r="U555" s="50">
        <v>0</v>
      </c>
      <c r="V555" s="50">
        <v>1</v>
      </c>
      <c r="W555" s="50">
        <v>0</v>
      </c>
      <c r="X555" s="50">
        <v>0</v>
      </c>
      <c r="Y555" s="50">
        <v>0</v>
      </c>
      <c r="Z555" s="50">
        <v>0</v>
      </c>
      <c r="AA555" s="50">
        <v>0</v>
      </c>
      <c r="AB555" s="50">
        <v>0</v>
      </c>
      <c r="AC555" s="50">
        <v>0</v>
      </c>
      <c r="AD555" s="50">
        <v>0</v>
      </c>
      <c r="AE555" s="50">
        <v>0</v>
      </c>
      <c r="AF555" s="50">
        <v>0</v>
      </c>
      <c r="AG555" s="50">
        <v>0</v>
      </c>
      <c r="AH555" s="50">
        <v>1</v>
      </c>
      <c r="AI555" s="50">
        <v>0</v>
      </c>
      <c r="AJ555" s="50">
        <v>0</v>
      </c>
      <c r="AK555" s="50">
        <v>0</v>
      </c>
      <c r="AL555" s="50">
        <v>0</v>
      </c>
      <c r="AM555" s="50">
        <v>0</v>
      </c>
      <c r="AN555" s="50">
        <v>0</v>
      </c>
      <c r="AO555" s="50">
        <v>0</v>
      </c>
      <c r="AP555" s="50">
        <v>0</v>
      </c>
      <c r="AQ555" s="50">
        <v>0</v>
      </c>
      <c r="AR555" s="50">
        <v>0</v>
      </c>
      <c r="AS555" s="50">
        <v>0</v>
      </c>
      <c r="AT555" s="50">
        <v>0</v>
      </c>
      <c r="AU555" s="50">
        <v>0</v>
      </c>
      <c r="AV555" s="81"/>
      <c r="AW555" s="81"/>
      <c r="AX555" s="81"/>
      <c r="AY555" s="81"/>
      <c r="AZ555" s="81"/>
      <c r="BA555" s="81"/>
      <c r="BB555" s="81"/>
      <c r="BC555" s="81"/>
      <c r="BD555" s="81"/>
      <c r="BE555" s="81"/>
      <c r="BF555" s="81"/>
      <c r="BG555" s="81"/>
      <c r="BH555" s="81"/>
      <c r="BI555" s="81"/>
      <c r="BJ555" s="81"/>
    </row>
    <row r="556" spans="1:62" ht="15" hidden="1">
      <c r="A556" s="81" t="s">
        <v>3548</v>
      </c>
      <c r="B556" s="50" t="s">
        <v>2250</v>
      </c>
      <c r="C556" s="82" t="s">
        <v>325</v>
      </c>
      <c r="D556" s="83" t="s">
        <v>308</v>
      </c>
      <c r="E556" s="84" t="s">
        <v>323</v>
      </c>
      <c r="F556" s="84">
        <v>67315</v>
      </c>
      <c r="G556" s="50">
        <v>268160</v>
      </c>
      <c r="H556" s="50" t="s">
        <v>1824</v>
      </c>
      <c r="I556" s="50">
        <v>419</v>
      </c>
      <c r="J556" s="50">
        <v>640</v>
      </c>
      <c r="K556" s="50">
        <v>2</v>
      </c>
      <c r="L556" s="50"/>
      <c r="M556" s="50"/>
      <c r="N556" s="50"/>
      <c r="O556" s="50">
        <v>0</v>
      </c>
      <c r="P556" s="50">
        <v>0.65468749999999998</v>
      </c>
      <c r="Q556" s="50">
        <v>2127.6840000000002</v>
      </c>
      <c r="R556" s="50">
        <v>60.169400000000003</v>
      </c>
      <c r="S556" s="50">
        <v>0</v>
      </c>
      <c r="T556" s="50">
        <v>0</v>
      </c>
      <c r="U556" s="50">
        <v>0</v>
      </c>
      <c r="V556" s="50">
        <v>1</v>
      </c>
      <c r="W556" s="50">
        <v>0</v>
      </c>
      <c r="X556" s="50">
        <v>0</v>
      </c>
      <c r="Y556" s="50">
        <v>0</v>
      </c>
      <c r="Z556" s="50">
        <v>0</v>
      </c>
      <c r="AA556" s="50">
        <v>0</v>
      </c>
      <c r="AB556" s="50">
        <v>0</v>
      </c>
      <c r="AC556" s="50">
        <v>0</v>
      </c>
      <c r="AD556" s="50">
        <v>0</v>
      </c>
      <c r="AE556" s="50">
        <v>0</v>
      </c>
      <c r="AF556" s="50">
        <v>0</v>
      </c>
      <c r="AG556" s="50">
        <v>0</v>
      </c>
      <c r="AH556" s="50">
        <v>1</v>
      </c>
      <c r="AI556" s="50">
        <v>0</v>
      </c>
      <c r="AJ556" s="50">
        <v>0</v>
      </c>
      <c r="AK556" s="50">
        <v>0</v>
      </c>
      <c r="AL556" s="50">
        <v>0</v>
      </c>
      <c r="AM556" s="50">
        <v>0</v>
      </c>
      <c r="AN556" s="50">
        <v>0</v>
      </c>
      <c r="AO556" s="50">
        <v>0</v>
      </c>
      <c r="AP556" s="50">
        <v>0</v>
      </c>
      <c r="AQ556" s="50">
        <v>0</v>
      </c>
      <c r="AR556" s="50">
        <v>0</v>
      </c>
      <c r="AS556" s="50">
        <v>0</v>
      </c>
      <c r="AT556" s="50">
        <v>0</v>
      </c>
      <c r="AU556" s="50">
        <v>0</v>
      </c>
      <c r="AV556" s="81"/>
      <c r="AW556" s="81"/>
      <c r="AX556" s="81"/>
      <c r="AY556" s="81"/>
      <c r="AZ556" s="81"/>
      <c r="BA556" s="81"/>
      <c r="BB556" s="81"/>
      <c r="BC556" s="81"/>
      <c r="BD556" s="81"/>
      <c r="BE556" s="81"/>
      <c r="BF556" s="81"/>
      <c r="BG556" s="81"/>
      <c r="BH556" s="81"/>
      <c r="BI556" s="81"/>
      <c r="BJ556" s="81"/>
    </row>
    <row r="557" spans="1:62" ht="15" hidden="1">
      <c r="A557" s="81" t="s">
        <v>3549</v>
      </c>
      <c r="B557" s="50" t="s">
        <v>2251</v>
      </c>
      <c r="C557" s="82" t="s">
        <v>326</v>
      </c>
      <c r="D557" s="83" t="s">
        <v>308</v>
      </c>
      <c r="E557" s="84" t="s">
        <v>323</v>
      </c>
      <c r="F557" s="84">
        <v>36305</v>
      </c>
      <c r="G557" s="50">
        <v>273280</v>
      </c>
      <c r="H557" s="50" t="s">
        <v>1824</v>
      </c>
      <c r="I557" s="50">
        <v>427</v>
      </c>
      <c r="J557" s="50">
        <v>640</v>
      </c>
      <c r="K557" s="50">
        <v>2</v>
      </c>
      <c r="L557" s="50"/>
      <c r="M557" s="50"/>
      <c r="N557" s="50"/>
      <c r="O557" s="50">
        <v>0</v>
      </c>
      <c r="P557" s="50">
        <v>0.66718750000000004</v>
      </c>
      <c r="Q557" s="50">
        <v>528.03219999999999</v>
      </c>
      <c r="R557" s="50">
        <v>86.400199999999998</v>
      </c>
      <c r="S557" s="50">
        <v>0</v>
      </c>
      <c r="T557" s="50">
        <v>0</v>
      </c>
      <c r="U557" s="50">
        <v>0</v>
      </c>
      <c r="V557" s="50">
        <v>1</v>
      </c>
      <c r="W557" s="50">
        <v>0</v>
      </c>
      <c r="X557" s="50">
        <v>0</v>
      </c>
      <c r="Y557" s="50">
        <v>0</v>
      </c>
      <c r="Z557" s="50">
        <v>0</v>
      </c>
      <c r="AA557" s="50">
        <v>0</v>
      </c>
      <c r="AB557" s="50">
        <v>0</v>
      </c>
      <c r="AC557" s="50">
        <v>0</v>
      </c>
      <c r="AD557" s="50">
        <v>0</v>
      </c>
      <c r="AE557" s="50">
        <v>0</v>
      </c>
      <c r="AF557" s="50">
        <v>0</v>
      </c>
      <c r="AG557" s="50">
        <v>0</v>
      </c>
      <c r="AH557" s="50">
        <v>1</v>
      </c>
      <c r="AI557" s="50">
        <v>0</v>
      </c>
      <c r="AJ557" s="50">
        <v>0</v>
      </c>
      <c r="AK557" s="50">
        <v>0</v>
      </c>
      <c r="AL557" s="50">
        <v>0</v>
      </c>
      <c r="AM557" s="50">
        <v>0</v>
      </c>
      <c r="AN557" s="50">
        <v>0</v>
      </c>
      <c r="AO557" s="50">
        <v>0</v>
      </c>
      <c r="AP557" s="50">
        <v>0</v>
      </c>
      <c r="AQ557" s="50">
        <v>0</v>
      </c>
      <c r="AR557" s="50">
        <v>0</v>
      </c>
      <c r="AS557" s="50">
        <v>0</v>
      </c>
      <c r="AT557" s="50">
        <v>0</v>
      </c>
      <c r="AU557" s="50">
        <v>0</v>
      </c>
      <c r="AV557" s="81"/>
      <c r="AW557" s="81"/>
      <c r="AX557" s="81"/>
      <c r="AY557" s="81"/>
      <c r="AZ557" s="81"/>
      <c r="BA557" s="81"/>
      <c r="BB557" s="81"/>
      <c r="BC557" s="81"/>
      <c r="BD557" s="81"/>
      <c r="BE557" s="81"/>
      <c r="BF557" s="81"/>
      <c r="BG557" s="81"/>
      <c r="BH557" s="81"/>
      <c r="BI557" s="81"/>
      <c r="BJ557" s="81"/>
    </row>
    <row r="558" spans="1:62" ht="15" hidden="1">
      <c r="A558" s="81" t="s">
        <v>3550</v>
      </c>
      <c r="B558" s="50" t="s">
        <v>2252</v>
      </c>
      <c r="C558" s="82" t="s">
        <v>327</v>
      </c>
      <c r="D558" s="83" t="s">
        <v>308</v>
      </c>
      <c r="E558" s="84" t="s">
        <v>323</v>
      </c>
      <c r="F558" s="84">
        <v>47995</v>
      </c>
      <c r="G558" s="50">
        <v>307200</v>
      </c>
      <c r="H558" s="50" t="s">
        <v>1824</v>
      </c>
      <c r="I558" s="50">
        <v>480</v>
      </c>
      <c r="J558" s="50">
        <v>640</v>
      </c>
      <c r="K558" s="50">
        <v>2</v>
      </c>
      <c r="L558" s="50"/>
      <c r="M558" s="50"/>
      <c r="N558" s="50"/>
      <c r="O558" s="50">
        <v>0</v>
      </c>
      <c r="P558" s="50">
        <v>0.75</v>
      </c>
      <c r="Q558" s="50">
        <v>1165.239</v>
      </c>
      <c r="R558" s="50">
        <v>72.188100000000006</v>
      </c>
      <c r="S558" s="50">
        <v>0</v>
      </c>
      <c r="T558" s="50">
        <v>0</v>
      </c>
      <c r="U558" s="50">
        <v>0</v>
      </c>
      <c r="V558" s="50">
        <v>1</v>
      </c>
      <c r="W558" s="50">
        <v>0</v>
      </c>
      <c r="X558" s="50">
        <v>0</v>
      </c>
      <c r="Y558" s="50">
        <v>0</v>
      </c>
      <c r="Z558" s="50">
        <v>0</v>
      </c>
      <c r="AA558" s="50">
        <v>0</v>
      </c>
      <c r="AB558" s="50">
        <v>0</v>
      </c>
      <c r="AC558" s="50">
        <v>0</v>
      </c>
      <c r="AD558" s="50">
        <v>0</v>
      </c>
      <c r="AE558" s="50">
        <v>0</v>
      </c>
      <c r="AF558" s="50">
        <v>0</v>
      </c>
      <c r="AG558" s="50">
        <v>0</v>
      </c>
      <c r="AH558" s="50">
        <v>1</v>
      </c>
      <c r="AI558" s="50">
        <v>0</v>
      </c>
      <c r="AJ558" s="50">
        <v>0</v>
      </c>
      <c r="AK558" s="50">
        <v>0</v>
      </c>
      <c r="AL558" s="50">
        <v>0</v>
      </c>
      <c r="AM558" s="50">
        <v>0</v>
      </c>
      <c r="AN558" s="50">
        <v>0</v>
      </c>
      <c r="AO558" s="50">
        <v>0</v>
      </c>
      <c r="AP558" s="50">
        <v>0</v>
      </c>
      <c r="AQ558" s="50">
        <v>0</v>
      </c>
      <c r="AR558" s="50">
        <v>0</v>
      </c>
      <c r="AS558" s="50">
        <v>0</v>
      </c>
      <c r="AT558" s="50">
        <v>0</v>
      </c>
      <c r="AU558" s="50">
        <v>0</v>
      </c>
      <c r="AV558" s="81"/>
      <c r="AW558" s="81"/>
      <c r="AX558" s="81"/>
      <c r="AY558" s="81"/>
      <c r="AZ558" s="81"/>
      <c r="BA558" s="81"/>
      <c r="BB558" s="81"/>
      <c r="BC558" s="81"/>
      <c r="BD558" s="81"/>
      <c r="BE558" s="81"/>
      <c r="BF558" s="81"/>
      <c r="BG558" s="81"/>
      <c r="BH558" s="81"/>
      <c r="BI558" s="81"/>
      <c r="BJ558" s="81"/>
    </row>
    <row r="559" spans="1:62" ht="15" hidden="1">
      <c r="A559" s="81" t="s">
        <v>3551</v>
      </c>
      <c r="B559" s="50" t="s">
        <v>2253</v>
      </c>
      <c r="C559" s="82" t="s">
        <v>328</v>
      </c>
      <c r="D559" s="83" t="s">
        <v>308</v>
      </c>
      <c r="E559" s="84" t="s">
        <v>323</v>
      </c>
      <c r="F559" s="84">
        <v>115849</v>
      </c>
      <c r="G559" s="50">
        <v>307200</v>
      </c>
      <c r="H559" s="50" t="s">
        <v>1824</v>
      </c>
      <c r="I559" s="50">
        <v>480</v>
      </c>
      <c r="J559" s="50">
        <v>640</v>
      </c>
      <c r="K559" s="50">
        <v>2</v>
      </c>
      <c r="L559" s="50"/>
      <c r="M559" s="50"/>
      <c r="N559" s="50"/>
      <c r="O559" s="50">
        <v>1</v>
      </c>
      <c r="P559" s="50">
        <v>0.75</v>
      </c>
      <c r="Q559" s="50">
        <v>13788.78</v>
      </c>
      <c r="R559" s="50">
        <v>72.796930000000003</v>
      </c>
      <c r="S559" s="50">
        <v>0</v>
      </c>
      <c r="T559" s="50">
        <v>0</v>
      </c>
      <c r="U559" s="50">
        <v>0</v>
      </c>
      <c r="V559" s="50">
        <v>1</v>
      </c>
      <c r="W559" s="50">
        <v>0</v>
      </c>
      <c r="X559" s="50">
        <v>0</v>
      </c>
      <c r="Y559" s="50">
        <v>0</v>
      </c>
      <c r="Z559" s="50">
        <v>0</v>
      </c>
      <c r="AA559" s="50">
        <v>0</v>
      </c>
      <c r="AB559" s="50">
        <v>0</v>
      </c>
      <c r="AC559" s="50">
        <v>0</v>
      </c>
      <c r="AD559" s="50">
        <v>0</v>
      </c>
      <c r="AE559" s="50">
        <v>0</v>
      </c>
      <c r="AF559" s="50">
        <v>0</v>
      </c>
      <c r="AG559" s="50">
        <v>0</v>
      </c>
      <c r="AH559" s="50">
        <v>1</v>
      </c>
      <c r="AI559" s="50">
        <v>0</v>
      </c>
      <c r="AJ559" s="50">
        <v>0</v>
      </c>
      <c r="AK559" s="50">
        <v>0</v>
      </c>
      <c r="AL559" s="50">
        <v>0</v>
      </c>
      <c r="AM559" s="50">
        <v>0</v>
      </c>
      <c r="AN559" s="50">
        <v>0</v>
      </c>
      <c r="AO559" s="50">
        <v>0</v>
      </c>
      <c r="AP559" s="50">
        <v>0</v>
      </c>
      <c r="AQ559" s="50">
        <v>0</v>
      </c>
      <c r="AR559" s="50">
        <v>0</v>
      </c>
      <c r="AS559" s="50">
        <v>0</v>
      </c>
      <c r="AT559" s="50">
        <v>0</v>
      </c>
      <c r="AU559" s="50">
        <v>0</v>
      </c>
      <c r="AV559" s="81"/>
      <c r="AW559" s="81"/>
      <c r="AX559" s="81"/>
      <c r="AY559" s="81"/>
      <c r="AZ559" s="81"/>
      <c r="BA559" s="81"/>
      <c r="BB559" s="81"/>
      <c r="BC559" s="81"/>
      <c r="BD559" s="81"/>
      <c r="BE559" s="81"/>
      <c r="BF559" s="81"/>
      <c r="BG559" s="81"/>
      <c r="BH559" s="81"/>
      <c r="BI559" s="81"/>
      <c r="BJ559" s="81"/>
    </row>
    <row r="560" spans="1:62" ht="15" hidden="1">
      <c r="A560" s="81" t="s">
        <v>3552</v>
      </c>
      <c r="B560" s="50" t="s">
        <v>2254</v>
      </c>
      <c r="C560" s="82" t="s">
        <v>329</v>
      </c>
      <c r="D560" s="83" t="s">
        <v>308</v>
      </c>
      <c r="E560" s="84" t="s">
        <v>323</v>
      </c>
      <c r="F560" s="84">
        <v>60515</v>
      </c>
      <c r="G560" s="50">
        <v>214400</v>
      </c>
      <c r="H560" s="50" t="s">
        <v>1824</v>
      </c>
      <c r="I560" s="50">
        <v>335</v>
      </c>
      <c r="J560" s="50">
        <v>640</v>
      </c>
      <c r="K560" s="50">
        <v>2</v>
      </c>
      <c r="L560" s="50"/>
      <c r="M560" s="50"/>
      <c r="N560" s="50"/>
      <c r="O560" s="50">
        <v>0</v>
      </c>
      <c r="P560" s="50">
        <v>0.5234375</v>
      </c>
      <c r="Q560" s="50">
        <v>4568.0690000000004</v>
      </c>
      <c r="R560" s="50">
        <v>72.649749999999997</v>
      </c>
      <c r="S560" s="50">
        <v>0</v>
      </c>
      <c r="T560" s="50">
        <v>0</v>
      </c>
      <c r="U560" s="50">
        <v>0</v>
      </c>
      <c r="V560" s="50">
        <v>1</v>
      </c>
      <c r="W560" s="50">
        <v>0</v>
      </c>
      <c r="X560" s="50">
        <v>0</v>
      </c>
      <c r="Y560" s="50">
        <v>0</v>
      </c>
      <c r="Z560" s="50">
        <v>0</v>
      </c>
      <c r="AA560" s="50">
        <v>0</v>
      </c>
      <c r="AB560" s="50">
        <v>0</v>
      </c>
      <c r="AC560" s="50">
        <v>0</v>
      </c>
      <c r="AD560" s="50">
        <v>0</v>
      </c>
      <c r="AE560" s="50">
        <v>0</v>
      </c>
      <c r="AF560" s="50">
        <v>0</v>
      </c>
      <c r="AG560" s="50">
        <v>0</v>
      </c>
      <c r="AH560" s="50">
        <v>1</v>
      </c>
      <c r="AI560" s="50">
        <v>0</v>
      </c>
      <c r="AJ560" s="50">
        <v>0</v>
      </c>
      <c r="AK560" s="50">
        <v>0</v>
      </c>
      <c r="AL560" s="50">
        <v>0</v>
      </c>
      <c r="AM560" s="50">
        <v>0</v>
      </c>
      <c r="AN560" s="50">
        <v>0</v>
      </c>
      <c r="AO560" s="50">
        <v>0</v>
      </c>
      <c r="AP560" s="50">
        <v>0</v>
      </c>
      <c r="AQ560" s="50">
        <v>0</v>
      </c>
      <c r="AR560" s="50">
        <v>0</v>
      </c>
      <c r="AS560" s="50">
        <v>0</v>
      </c>
      <c r="AT560" s="50">
        <v>0</v>
      </c>
      <c r="AU560" s="50">
        <v>0</v>
      </c>
      <c r="AV560" s="81"/>
      <c r="AW560" s="81"/>
      <c r="AX560" s="81"/>
      <c r="AY560" s="81"/>
      <c r="AZ560" s="81"/>
      <c r="BA560" s="81"/>
      <c r="BB560" s="81"/>
      <c r="BC560" s="81"/>
      <c r="BD560" s="81"/>
      <c r="BE560" s="81"/>
      <c r="BF560" s="81"/>
      <c r="BG560" s="81"/>
      <c r="BH560" s="81"/>
      <c r="BI560" s="81"/>
      <c r="BJ560" s="81"/>
    </row>
    <row r="561" spans="1:62" ht="15" hidden="1">
      <c r="A561" s="81" t="s">
        <v>3553</v>
      </c>
      <c r="B561" s="50" t="s">
        <v>2255</v>
      </c>
      <c r="C561" s="82" t="s">
        <v>330</v>
      </c>
      <c r="D561" s="83" t="s">
        <v>308</v>
      </c>
      <c r="E561" s="84" t="s">
        <v>323</v>
      </c>
      <c r="F561" s="84">
        <v>64015</v>
      </c>
      <c r="G561" s="50">
        <v>273280</v>
      </c>
      <c r="H561" s="50" t="s">
        <v>1824</v>
      </c>
      <c r="I561" s="50">
        <v>427</v>
      </c>
      <c r="J561" s="50">
        <v>640</v>
      </c>
      <c r="K561" s="50">
        <v>2</v>
      </c>
      <c r="L561" s="50"/>
      <c r="M561" s="50"/>
      <c r="N561" s="50"/>
      <c r="O561" s="50">
        <v>0</v>
      </c>
      <c r="P561" s="50">
        <v>0.66718750000000004</v>
      </c>
      <c r="Q561" s="50">
        <v>4211.1859999999997</v>
      </c>
      <c r="R561" s="50">
        <v>71.962190000000007</v>
      </c>
      <c r="S561" s="50">
        <v>0</v>
      </c>
      <c r="T561" s="50">
        <v>0</v>
      </c>
      <c r="U561" s="50">
        <v>0</v>
      </c>
      <c r="V561" s="50">
        <v>1</v>
      </c>
      <c r="W561" s="50">
        <v>0</v>
      </c>
      <c r="X561" s="50">
        <v>0</v>
      </c>
      <c r="Y561" s="50">
        <v>0</v>
      </c>
      <c r="Z561" s="50">
        <v>0</v>
      </c>
      <c r="AA561" s="50">
        <v>0</v>
      </c>
      <c r="AB561" s="50">
        <v>0</v>
      </c>
      <c r="AC561" s="50">
        <v>0</v>
      </c>
      <c r="AD561" s="50">
        <v>0</v>
      </c>
      <c r="AE561" s="50">
        <v>0</v>
      </c>
      <c r="AF561" s="50">
        <v>0</v>
      </c>
      <c r="AG561" s="50">
        <v>0</v>
      </c>
      <c r="AH561" s="50">
        <v>1</v>
      </c>
      <c r="AI561" s="50">
        <v>0</v>
      </c>
      <c r="AJ561" s="50">
        <v>0</v>
      </c>
      <c r="AK561" s="50">
        <v>0</v>
      </c>
      <c r="AL561" s="50">
        <v>0</v>
      </c>
      <c r="AM561" s="50">
        <v>0</v>
      </c>
      <c r="AN561" s="50">
        <v>0</v>
      </c>
      <c r="AO561" s="50">
        <v>0</v>
      </c>
      <c r="AP561" s="50">
        <v>0</v>
      </c>
      <c r="AQ561" s="50">
        <v>0</v>
      </c>
      <c r="AR561" s="50">
        <v>0</v>
      </c>
      <c r="AS561" s="50">
        <v>0</v>
      </c>
      <c r="AT561" s="50">
        <v>0</v>
      </c>
      <c r="AU561" s="50">
        <v>0</v>
      </c>
      <c r="AV561" s="81"/>
      <c r="AW561" s="81"/>
      <c r="AX561" s="81"/>
      <c r="AY561" s="81"/>
      <c r="AZ561" s="81"/>
      <c r="BA561" s="81"/>
      <c r="BB561" s="81"/>
      <c r="BC561" s="81"/>
      <c r="BD561" s="81"/>
      <c r="BE561" s="81"/>
      <c r="BF561" s="81"/>
      <c r="BG561" s="81"/>
      <c r="BH561" s="81"/>
      <c r="BI561" s="81"/>
      <c r="BJ561" s="81"/>
    </row>
    <row r="562" spans="1:62" ht="15" hidden="1">
      <c r="A562" s="81" t="s">
        <v>3554</v>
      </c>
      <c r="B562" s="50" t="s">
        <v>2256</v>
      </c>
      <c r="C562" s="82" t="s">
        <v>331</v>
      </c>
      <c r="D562" s="83" t="s">
        <v>308</v>
      </c>
      <c r="E562" s="84" t="s">
        <v>323</v>
      </c>
      <c r="F562" s="84">
        <v>67538</v>
      </c>
      <c r="G562" s="50">
        <v>273280</v>
      </c>
      <c r="H562" s="50" t="s">
        <v>1824</v>
      </c>
      <c r="I562" s="50">
        <v>427</v>
      </c>
      <c r="J562" s="50">
        <v>640</v>
      </c>
      <c r="K562" s="50">
        <v>2</v>
      </c>
      <c r="L562" s="50"/>
      <c r="M562" s="50"/>
      <c r="N562" s="50"/>
      <c r="O562" s="50">
        <v>0</v>
      </c>
      <c r="P562" s="50">
        <v>0.66718750000000004</v>
      </c>
      <c r="Q562" s="50">
        <v>3790.4810000000002</v>
      </c>
      <c r="R562" s="50">
        <v>71.078140000000005</v>
      </c>
      <c r="S562" s="50">
        <v>0</v>
      </c>
      <c r="T562" s="50">
        <v>0</v>
      </c>
      <c r="U562" s="50">
        <v>0</v>
      </c>
      <c r="V562" s="50">
        <v>1</v>
      </c>
      <c r="W562" s="50">
        <v>0</v>
      </c>
      <c r="X562" s="50">
        <v>0</v>
      </c>
      <c r="Y562" s="50">
        <v>0</v>
      </c>
      <c r="Z562" s="50">
        <v>0</v>
      </c>
      <c r="AA562" s="50">
        <v>0</v>
      </c>
      <c r="AB562" s="50">
        <v>0</v>
      </c>
      <c r="AC562" s="50">
        <v>0</v>
      </c>
      <c r="AD562" s="50">
        <v>0</v>
      </c>
      <c r="AE562" s="50">
        <v>0</v>
      </c>
      <c r="AF562" s="50">
        <v>0</v>
      </c>
      <c r="AG562" s="50">
        <v>0</v>
      </c>
      <c r="AH562" s="50">
        <v>1</v>
      </c>
      <c r="AI562" s="50">
        <v>0</v>
      </c>
      <c r="AJ562" s="50">
        <v>0</v>
      </c>
      <c r="AK562" s="50">
        <v>0</v>
      </c>
      <c r="AL562" s="50">
        <v>0</v>
      </c>
      <c r="AM562" s="50">
        <v>0</v>
      </c>
      <c r="AN562" s="50">
        <v>0</v>
      </c>
      <c r="AO562" s="50">
        <v>0</v>
      </c>
      <c r="AP562" s="50">
        <v>0</v>
      </c>
      <c r="AQ562" s="50">
        <v>0</v>
      </c>
      <c r="AR562" s="50">
        <v>0</v>
      </c>
      <c r="AS562" s="50">
        <v>0</v>
      </c>
      <c r="AT562" s="50">
        <v>0</v>
      </c>
      <c r="AU562" s="50">
        <v>0</v>
      </c>
      <c r="AV562" s="81"/>
      <c r="AW562" s="81"/>
      <c r="AX562" s="81"/>
      <c r="AY562" s="81"/>
      <c r="AZ562" s="81"/>
      <c r="BA562" s="81"/>
      <c r="BB562" s="81"/>
      <c r="BC562" s="81"/>
      <c r="BD562" s="81"/>
      <c r="BE562" s="81"/>
      <c r="BF562" s="81"/>
      <c r="BG562" s="81"/>
      <c r="BH562" s="81"/>
      <c r="BI562" s="81"/>
      <c r="BJ562" s="81"/>
    </row>
    <row r="563" spans="1:62" ht="15" hidden="1">
      <c r="A563" s="81" t="s">
        <v>3555</v>
      </c>
      <c r="B563" s="50" t="s">
        <v>2257</v>
      </c>
      <c r="C563" s="82" t="s">
        <v>332</v>
      </c>
      <c r="D563" s="83" t="s">
        <v>308</v>
      </c>
      <c r="E563" s="84" t="s">
        <v>323</v>
      </c>
      <c r="F563" s="84">
        <v>62083</v>
      </c>
      <c r="G563" s="50">
        <v>273280</v>
      </c>
      <c r="H563" s="50" t="s">
        <v>1824</v>
      </c>
      <c r="I563" s="50">
        <v>427</v>
      </c>
      <c r="J563" s="50">
        <v>640</v>
      </c>
      <c r="K563" s="50">
        <v>2</v>
      </c>
      <c r="L563" s="50"/>
      <c r="M563" s="50"/>
      <c r="N563" s="50"/>
      <c r="O563" s="50">
        <v>0</v>
      </c>
      <c r="P563" s="50">
        <v>0.66718750000000004</v>
      </c>
      <c r="Q563" s="50">
        <v>3783.1039999999998</v>
      </c>
      <c r="R563" s="50">
        <v>73.702820000000003</v>
      </c>
      <c r="S563" s="50">
        <v>0</v>
      </c>
      <c r="T563" s="50">
        <v>0</v>
      </c>
      <c r="U563" s="50">
        <v>0</v>
      </c>
      <c r="V563" s="50">
        <v>1</v>
      </c>
      <c r="W563" s="50">
        <v>0</v>
      </c>
      <c r="X563" s="50">
        <v>0</v>
      </c>
      <c r="Y563" s="50">
        <v>0</v>
      </c>
      <c r="Z563" s="50">
        <v>0</v>
      </c>
      <c r="AA563" s="50">
        <v>0</v>
      </c>
      <c r="AB563" s="50">
        <v>0</v>
      </c>
      <c r="AC563" s="50">
        <v>0</v>
      </c>
      <c r="AD563" s="50">
        <v>0</v>
      </c>
      <c r="AE563" s="50">
        <v>0</v>
      </c>
      <c r="AF563" s="50">
        <v>0</v>
      </c>
      <c r="AG563" s="50">
        <v>0</v>
      </c>
      <c r="AH563" s="50">
        <v>1</v>
      </c>
      <c r="AI563" s="50">
        <v>0</v>
      </c>
      <c r="AJ563" s="50">
        <v>0</v>
      </c>
      <c r="AK563" s="50">
        <v>0</v>
      </c>
      <c r="AL563" s="50">
        <v>0</v>
      </c>
      <c r="AM563" s="50">
        <v>0</v>
      </c>
      <c r="AN563" s="50">
        <v>0</v>
      </c>
      <c r="AO563" s="50">
        <v>0</v>
      </c>
      <c r="AP563" s="50">
        <v>0</v>
      </c>
      <c r="AQ563" s="50">
        <v>0</v>
      </c>
      <c r="AR563" s="50">
        <v>0</v>
      </c>
      <c r="AS563" s="50">
        <v>0</v>
      </c>
      <c r="AT563" s="50">
        <v>0</v>
      </c>
      <c r="AU563" s="50">
        <v>0</v>
      </c>
      <c r="AV563" s="81"/>
      <c r="AW563" s="81"/>
      <c r="AX563" s="81"/>
      <c r="AY563" s="81"/>
      <c r="AZ563" s="81"/>
      <c r="BA563" s="81"/>
      <c r="BB563" s="81"/>
      <c r="BC563" s="81"/>
      <c r="BD563" s="81"/>
      <c r="BE563" s="81"/>
      <c r="BF563" s="81"/>
      <c r="BG563" s="81"/>
      <c r="BH563" s="81"/>
      <c r="BI563" s="81"/>
      <c r="BJ563" s="81"/>
    </row>
    <row r="564" spans="1:62" ht="15" hidden="1">
      <c r="A564" s="81" t="s">
        <v>3556</v>
      </c>
      <c r="B564" s="50" t="s">
        <v>2260</v>
      </c>
      <c r="C564" s="82" t="s">
        <v>333</v>
      </c>
      <c r="D564" s="83" t="s">
        <v>308</v>
      </c>
      <c r="E564" s="84" t="s">
        <v>323</v>
      </c>
      <c r="F564" s="84">
        <v>62337</v>
      </c>
      <c r="G564" s="50">
        <v>307200</v>
      </c>
      <c r="H564" s="50" t="s">
        <v>1824</v>
      </c>
      <c r="I564" s="50">
        <v>480</v>
      </c>
      <c r="J564" s="50">
        <v>640</v>
      </c>
      <c r="K564" s="50">
        <v>2</v>
      </c>
      <c r="L564" s="50"/>
      <c r="M564" s="50"/>
      <c r="N564" s="50"/>
      <c r="O564" s="50">
        <v>0</v>
      </c>
      <c r="P564" s="50">
        <v>0.75</v>
      </c>
      <c r="Q564" s="50">
        <v>631.63170000000002</v>
      </c>
      <c r="R564" s="50">
        <v>58.329540000000001</v>
      </c>
      <c r="S564" s="50">
        <v>0</v>
      </c>
      <c r="T564" s="50">
        <v>0</v>
      </c>
      <c r="U564" s="50">
        <v>0</v>
      </c>
      <c r="V564" s="50">
        <v>1</v>
      </c>
      <c r="W564" s="50">
        <v>0</v>
      </c>
      <c r="X564" s="50">
        <v>0</v>
      </c>
      <c r="Y564" s="50">
        <v>0</v>
      </c>
      <c r="Z564" s="50">
        <v>0</v>
      </c>
      <c r="AA564" s="50">
        <v>0</v>
      </c>
      <c r="AB564" s="50">
        <v>0</v>
      </c>
      <c r="AC564" s="50">
        <v>0</v>
      </c>
      <c r="AD564" s="50">
        <v>0</v>
      </c>
      <c r="AE564" s="50">
        <v>0</v>
      </c>
      <c r="AF564" s="50">
        <v>0</v>
      </c>
      <c r="AG564" s="50">
        <v>0</v>
      </c>
      <c r="AH564" s="50">
        <v>1</v>
      </c>
      <c r="AI564" s="50">
        <v>0</v>
      </c>
      <c r="AJ564" s="50">
        <v>0</v>
      </c>
      <c r="AK564" s="50">
        <v>0</v>
      </c>
      <c r="AL564" s="50">
        <v>0</v>
      </c>
      <c r="AM564" s="50">
        <v>0</v>
      </c>
      <c r="AN564" s="50">
        <v>0</v>
      </c>
      <c r="AO564" s="50">
        <v>0</v>
      </c>
      <c r="AP564" s="50">
        <v>0</v>
      </c>
      <c r="AQ564" s="50">
        <v>0</v>
      </c>
      <c r="AR564" s="50">
        <v>0</v>
      </c>
      <c r="AS564" s="50">
        <v>0</v>
      </c>
      <c r="AT564" s="50">
        <v>0</v>
      </c>
      <c r="AU564" s="50">
        <v>0</v>
      </c>
      <c r="AV564" s="81"/>
      <c r="AW564" s="81"/>
      <c r="AX564" s="81"/>
      <c r="AY564" s="81"/>
      <c r="AZ564" s="81"/>
      <c r="BA564" s="81"/>
      <c r="BB564" s="81"/>
      <c r="BC564" s="81"/>
      <c r="BD564" s="81"/>
      <c r="BE564" s="81"/>
      <c r="BF564" s="81"/>
      <c r="BG564" s="81"/>
      <c r="BH564" s="81"/>
      <c r="BI564" s="81"/>
      <c r="BJ564" s="81"/>
    </row>
    <row r="565" spans="1:62" ht="15" hidden="1">
      <c r="A565" s="81" t="s">
        <v>3557</v>
      </c>
      <c r="B565" s="50" t="s">
        <v>2261</v>
      </c>
      <c r="C565" s="82" t="s">
        <v>334</v>
      </c>
      <c r="D565" s="83" t="s">
        <v>308</v>
      </c>
      <c r="E565" s="84" t="s">
        <v>323</v>
      </c>
      <c r="F565" s="84">
        <v>72098</v>
      </c>
      <c r="G565" s="50">
        <v>307200</v>
      </c>
      <c r="H565" s="50" t="s">
        <v>1824</v>
      </c>
      <c r="I565" s="50">
        <v>480</v>
      </c>
      <c r="J565" s="50">
        <v>640</v>
      </c>
      <c r="K565" s="50">
        <v>2</v>
      </c>
      <c r="L565" s="50"/>
      <c r="M565" s="50"/>
      <c r="N565" s="50"/>
      <c r="O565" s="50">
        <v>0</v>
      </c>
      <c r="P565" s="50">
        <v>0.75</v>
      </c>
      <c r="Q565" s="50">
        <v>1674.886</v>
      </c>
      <c r="R565" s="50">
        <v>61.782719999999998</v>
      </c>
      <c r="S565" s="50">
        <v>0</v>
      </c>
      <c r="T565" s="50">
        <v>0</v>
      </c>
      <c r="U565" s="50">
        <v>0</v>
      </c>
      <c r="V565" s="50">
        <v>1</v>
      </c>
      <c r="W565" s="50">
        <v>0</v>
      </c>
      <c r="X565" s="50">
        <v>0</v>
      </c>
      <c r="Y565" s="50">
        <v>0</v>
      </c>
      <c r="Z565" s="50">
        <v>0</v>
      </c>
      <c r="AA565" s="50">
        <v>0</v>
      </c>
      <c r="AB565" s="50">
        <v>0</v>
      </c>
      <c r="AC565" s="50">
        <v>0</v>
      </c>
      <c r="AD565" s="50">
        <v>0</v>
      </c>
      <c r="AE565" s="50">
        <v>0</v>
      </c>
      <c r="AF565" s="50">
        <v>0</v>
      </c>
      <c r="AG565" s="50">
        <v>0</v>
      </c>
      <c r="AH565" s="50">
        <v>1</v>
      </c>
      <c r="AI565" s="50">
        <v>0</v>
      </c>
      <c r="AJ565" s="50">
        <v>0</v>
      </c>
      <c r="AK565" s="50">
        <v>0</v>
      </c>
      <c r="AL565" s="50">
        <v>0</v>
      </c>
      <c r="AM565" s="50">
        <v>0</v>
      </c>
      <c r="AN565" s="50">
        <v>0</v>
      </c>
      <c r="AO565" s="50">
        <v>0</v>
      </c>
      <c r="AP565" s="50">
        <v>0</v>
      </c>
      <c r="AQ565" s="50">
        <v>0</v>
      </c>
      <c r="AR565" s="50">
        <v>0</v>
      </c>
      <c r="AS565" s="50">
        <v>0</v>
      </c>
      <c r="AT565" s="50">
        <v>0</v>
      </c>
      <c r="AU565" s="50">
        <v>0</v>
      </c>
      <c r="AV565" s="81"/>
      <c r="AW565" s="81"/>
      <c r="AX565" s="81"/>
      <c r="AY565" s="81"/>
      <c r="AZ565" s="81"/>
      <c r="BA565" s="81"/>
      <c r="BB565" s="81"/>
      <c r="BC565" s="81"/>
      <c r="BD565" s="81"/>
      <c r="BE565" s="81"/>
      <c r="BF565" s="81"/>
      <c r="BG565" s="81"/>
      <c r="BH565" s="81"/>
      <c r="BI565" s="81"/>
      <c r="BJ565" s="81"/>
    </row>
    <row r="566" spans="1:62" ht="15" hidden="1">
      <c r="A566" s="81" t="s">
        <v>3558</v>
      </c>
      <c r="B566" s="50" t="s">
        <v>2263</v>
      </c>
      <c r="C566" s="82" t="s">
        <v>335</v>
      </c>
      <c r="D566" s="83" t="s">
        <v>308</v>
      </c>
      <c r="E566" s="84" t="s">
        <v>336</v>
      </c>
      <c r="F566" s="84">
        <v>46362</v>
      </c>
      <c r="G566" s="50">
        <v>173056</v>
      </c>
      <c r="H566" s="50" t="s">
        <v>1824</v>
      </c>
      <c r="I566" s="50">
        <v>416</v>
      </c>
      <c r="J566" s="50">
        <v>416</v>
      </c>
      <c r="K566" s="50">
        <v>1</v>
      </c>
      <c r="L566" s="50"/>
      <c r="M566" s="50"/>
      <c r="N566" s="50"/>
      <c r="O566" s="50">
        <v>0</v>
      </c>
      <c r="P566" s="50">
        <v>1</v>
      </c>
      <c r="Q566" s="50">
        <v>2735.9430000000002</v>
      </c>
      <c r="R566" s="50">
        <v>58.300939999999997</v>
      </c>
      <c r="S566" s="50">
        <v>0</v>
      </c>
      <c r="T566" s="50">
        <v>0</v>
      </c>
      <c r="U566" s="50">
        <v>0</v>
      </c>
      <c r="V566" s="50">
        <v>1</v>
      </c>
      <c r="W566" s="50">
        <v>0</v>
      </c>
      <c r="X566" s="50">
        <v>0</v>
      </c>
      <c r="Y566" s="50">
        <v>0</v>
      </c>
      <c r="Z566" s="50">
        <v>0</v>
      </c>
      <c r="AA566" s="50">
        <v>0</v>
      </c>
      <c r="AB566" s="50">
        <v>0</v>
      </c>
      <c r="AC566" s="50">
        <v>0</v>
      </c>
      <c r="AD566" s="50">
        <v>0</v>
      </c>
      <c r="AE566" s="50">
        <v>0</v>
      </c>
      <c r="AF566" s="50">
        <v>0</v>
      </c>
      <c r="AG566" s="50">
        <v>0</v>
      </c>
      <c r="AH566" s="50">
        <v>0</v>
      </c>
      <c r="AI566" s="50">
        <v>1</v>
      </c>
      <c r="AJ566" s="50">
        <v>0</v>
      </c>
      <c r="AK566" s="50">
        <v>0</v>
      </c>
      <c r="AL566" s="50">
        <v>0</v>
      </c>
      <c r="AM566" s="50">
        <v>0</v>
      </c>
      <c r="AN566" s="50">
        <v>0</v>
      </c>
      <c r="AO566" s="50">
        <v>0</v>
      </c>
      <c r="AP566" s="50">
        <v>0</v>
      </c>
      <c r="AQ566" s="50">
        <v>0</v>
      </c>
      <c r="AR566" s="50">
        <v>0</v>
      </c>
      <c r="AS566" s="50">
        <v>0</v>
      </c>
      <c r="AT566" s="50">
        <v>0</v>
      </c>
      <c r="AU566" s="50">
        <v>0</v>
      </c>
      <c r="AV566" s="81"/>
      <c r="AW566" s="81"/>
      <c r="AX566" s="81"/>
      <c r="AY566" s="81"/>
      <c r="AZ566" s="81"/>
      <c r="BA566" s="81"/>
      <c r="BB566" s="81"/>
      <c r="BC566" s="81"/>
      <c r="BD566" s="81"/>
      <c r="BE566" s="81"/>
      <c r="BF566" s="81"/>
      <c r="BG566" s="81"/>
      <c r="BH566" s="81"/>
      <c r="BI566" s="81"/>
      <c r="BJ566" s="81"/>
    </row>
    <row r="567" spans="1:62" ht="15" hidden="1">
      <c r="A567" s="81" t="s">
        <v>3559</v>
      </c>
      <c r="B567" s="50" t="s">
        <v>2264</v>
      </c>
      <c r="C567" s="82" t="s">
        <v>337</v>
      </c>
      <c r="D567" s="83" t="s">
        <v>308</v>
      </c>
      <c r="E567" s="84" t="s">
        <v>336</v>
      </c>
      <c r="F567" s="84">
        <v>39460</v>
      </c>
      <c r="G567" s="50">
        <v>173056</v>
      </c>
      <c r="H567" s="50" t="s">
        <v>1824</v>
      </c>
      <c r="I567" s="50">
        <v>416</v>
      </c>
      <c r="J567" s="50">
        <v>416</v>
      </c>
      <c r="K567" s="50">
        <v>1</v>
      </c>
      <c r="L567" s="50"/>
      <c r="M567" s="50"/>
      <c r="N567" s="50"/>
      <c r="O567" s="50">
        <v>0</v>
      </c>
      <c r="P567" s="50">
        <v>1</v>
      </c>
      <c r="Q567" s="50">
        <v>2026.203</v>
      </c>
      <c r="R567" s="50">
        <v>69.569019999999995</v>
      </c>
      <c r="S567" s="50">
        <v>0</v>
      </c>
      <c r="T567" s="50">
        <v>0</v>
      </c>
      <c r="U567" s="50">
        <v>0</v>
      </c>
      <c r="V567" s="50">
        <v>1</v>
      </c>
      <c r="W567" s="50">
        <v>0</v>
      </c>
      <c r="X567" s="50">
        <v>0</v>
      </c>
      <c r="Y567" s="50">
        <v>0</v>
      </c>
      <c r="Z567" s="50">
        <v>0</v>
      </c>
      <c r="AA567" s="50">
        <v>0</v>
      </c>
      <c r="AB567" s="50">
        <v>0</v>
      </c>
      <c r="AC567" s="50">
        <v>0</v>
      </c>
      <c r="AD567" s="50">
        <v>0</v>
      </c>
      <c r="AE567" s="50">
        <v>0</v>
      </c>
      <c r="AF567" s="50">
        <v>0</v>
      </c>
      <c r="AG567" s="50">
        <v>0</v>
      </c>
      <c r="AH567" s="50">
        <v>0</v>
      </c>
      <c r="AI567" s="50">
        <v>1</v>
      </c>
      <c r="AJ567" s="50">
        <v>0</v>
      </c>
      <c r="AK567" s="50">
        <v>0</v>
      </c>
      <c r="AL567" s="50">
        <v>0</v>
      </c>
      <c r="AM567" s="50">
        <v>0</v>
      </c>
      <c r="AN567" s="50">
        <v>0</v>
      </c>
      <c r="AO567" s="50">
        <v>0</v>
      </c>
      <c r="AP567" s="50">
        <v>0</v>
      </c>
      <c r="AQ567" s="50">
        <v>0</v>
      </c>
      <c r="AR567" s="50">
        <v>0</v>
      </c>
      <c r="AS567" s="50">
        <v>0</v>
      </c>
      <c r="AT567" s="50">
        <v>0</v>
      </c>
      <c r="AU567" s="50">
        <v>0</v>
      </c>
      <c r="AV567" s="81"/>
      <c r="AW567" s="81"/>
      <c r="AX567" s="81"/>
      <c r="AY567" s="81"/>
      <c r="AZ567" s="81"/>
      <c r="BA567" s="81"/>
      <c r="BB567" s="81"/>
      <c r="BC567" s="81"/>
      <c r="BD567" s="81"/>
      <c r="BE567" s="81"/>
      <c r="BF567" s="81"/>
      <c r="BG567" s="81"/>
      <c r="BH567" s="81"/>
      <c r="BI567" s="81"/>
      <c r="BJ567" s="81"/>
    </row>
    <row r="568" spans="1:62" ht="15" hidden="1">
      <c r="A568" s="81" t="s">
        <v>3560</v>
      </c>
      <c r="B568" s="50" t="s">
        <v>2265</v>
      </c>
      <c r="C568" s="82" t="s">
        <v>338</v>
      </c>
      <c r="D568" s="83" t="s">
        <v>308</v>
      </c>
      <c r="E568" s="84" t="s">
        <v>336</v>
      </c>
      <c r="F568" s="84">
        <v>32482</v>
      </c>
      <c r="G568" s="50">
        <v>173056</v>
      </c>
      <c r="H568" s="50" t="s">
        <v>1824</v>
      </c>
      <c r="I568" s="50">
        <v>416</v>
      </c>
      <c r="J568" s="50">
        <v>416</v>
      </c>
      <c r="K568" s="50">
        <v>1</v>
      </c>
      <c r="L568" s="50"/>
      <c r="M568" s="50"/>
      <c r="N568" s="50"/>
      <c r="O568" s="50">
        <v>0</v>
      </c>
      <c r="P568" s="50">
        <v>1</v>
      </c>
      <c r="Q568" s="50">
        <v>916.64319999999998</v>
      </c>
      <c r="R568" s="50">
        <v>56.495190000000001</v>
      </c>
      <c r="S568" s="50">
        <v>0</v>
      </c>
      <c r="T568" s="50">
        <v>0</v>
      </c>
      <c r="U568" s="50">
        <v>0</v>
      </c>
      <c r="V568" s="50">
        <v>1</v>
      </c>
      <c r="W568" s="50">
        <v>0</v>
      </c>
      <c r="X568" s="50">
        <v>0</v>
      </c>
      <c r="Y568" s="50">
        <v>0</v>
      </c>
      <c r="Z568" s="50">
        <v>0</v>
      </c>
      <c r="AA568" s="50">
        <v>0</v>
      </c>
      <c r="AB568" s="50">
        <v>0</v>
      </c>
      <c r="AC568" s="50">
        <v>0</v>
      </c>
      <c r="AD568" s="50">
        <v>0</v>
      </c>
      <c r="AE568" s="50">
        <v>0</v>
      </c>
      <c r="AF568" s="50">
        <v>0</v>
      </c>
      <c r="AG568" s="50">
        <v>0</v>
      </c>
      <c r="AH568" s="50">
        <v>0</v>
      </c>
      <c r="AI568" s="50">
        <v>1</v>
      </c>
      <c r="AJ568" s="50">
        <v>0</v>
      </c>
      <c r="AK568" s="50">
        <v>0</v>
      </c>
      <c r="AL568" s="50">
        <v>0</v>
      </c>
      <c r="AM568" s="50">
        <v>0</v>
      </c>
      <c r="AN568" s="50">
        <v>0</v>
      </c>
      <c r="AO568" s="50">
        <v>0</v>
      </c>
      <c r="AP568" s="50">
        <v>0</v>
      </c>
      <c r="AQ568" s="50">
        <v>0</v>
      </c>
      <c r="AR568" s="50">
        <v>0</v>
      </c>
      <c r="AS568" s="50">
        <v>0</v>
      </c>
      <c r="AT568" s="50">
        <v>0</v>
      </c>
      <c r="AU568" s="50">
        <v>0</v>
      </c>
      <c r="AV568" s="81"/>
      <c r="AW568" s="81"/>
      <c r="AX568" s="81"/>
      <c r="AY568" s="81"/>
      <c r="AZ568" s="81"/>
      <c r="BA568" s="81"/>
      <c r="BB568" s="81"/>
      <c r="BC568" s="81"/>
      <c r="BD568" s="81"/>
      <c r="BE568" s="81"/>
      <c r="BF568" s="81"/>
      <c r="BG568" s="81"/>
      <c r="BH568" s="81"/>
      <c r="BI568" s="81"/>
      <c r="BJ568" s="81"/>
    </row>
    <row r="569" spans="1:62" ht="15" hidden="1">
      <c r="A569" s="81" t="s">
        <v>3561</v>
      </c>
      <c r="B569" s="50" t="s">
        <v>2266</v>
      </c>
      <c r="C569" s="82" t="s">
        <v>339</v>
      </c>
      <c r="D569" s="83" t="s">
        <v>308</v>
      </c>
      <c r="E569" s="84" t="s">
        <v>336</v>
      </c>
      <c r="F569" s="84">
        <v>32829</v>
      </c>
      <c r="G569" s="50">
        <v>173056</v>
      </c>
      <c r="H569" s="50" t="s">
        <v>1824</v>
      </c>
      <c r="I569" s="50">
        <v>416</v>
      </c>
      <c r="J569" s="50">
        <v>416</v>
      </c>
      <c r="K569" s="50">
        <v>1</v>
      </c>
      <c r="L569" s="50"/>
      <c r="M569" s="50"/>
      <c r="N569" s="50"/>
      <c r="O569" s="50">
        <v>0</v>
      </c>
      <c r="P569" s="50">
        <v>1</v>
      </c>
      <c r="Q569" s="50">
        <v>877.48860000000002</v>
      </c>
      <c r="R569" s="50">
        <v>63.548380000000002</v>
      </c>
      <c r="S569" s="50">
        <v>0</v>
      </c>
      <c r="T569" s="50">
        <v>0</v>
      </c>
      <c r="U569" s="50">
        <v>0</v>
      </c>
      <c r="V569" s="50">
        <v>1</v>
      </c>
      <c r="W569" s="50">
        <v>0</v>
      </c>
      <c r="X569" s="50">
        <v>0</v>
      </c>
      <c r="Y569" s="50">
        <v>0</v>
      </c>
      <c r="Z569" s="50">
        <v>0</v>
      </c>
      <c r="AA569" s="50">
        <v>0</v>
      </c>
      <c r="AB569" s="50">
        <v>0</v>
      </c>
      <c r="AC569" s="50">
        <v>0</v>
      </c>
      <c r="AD569" s="50">
        <v>0</v>
      </c>
      <c r="AE569" s="50">
        <v>0</v>
      </c>
      <c r="AF569" s="50">
        <v>0</v>
      </c>
      <c r="AG569" s="50">
        <v>0</v>
      </c>
      <c r="AH569" s="50">
        <v>0</v>
      </c>
      <c r="AI569" s="50">
        <v>1</v>
      </c>
      <c r="AJ569" s="50">
        <v>0</v>
      </c>
      <c r="AK569" s="50">
        <v>0</v>
      </c>
      <c r="AL569" s="50">
        <v>0</v>
      </c>
      <c r="AM569" s="50">
        <v>0</v>
      </c>
      <c r="AN569" s="50">
        <v>0</v>
      </c>
      <c r="AO569" s="50">
        <v>0</v>
      </c>
      <c r="AP569" s="50">
        <v>0</v>
      </c>
      <c r="AQ569" s="50">
        <v>0</v>
      </c>
      <c r="AR569" s="50">
        <v>0</v>
      </c>
      <c r="AS569" s="50">
        <v>0</v>
      </c>
      <c r="AT569" s="50">
        <v>0</v>
      </c>
      <c r="AU569" s="50">
        <v>0</v>
      </c>
      <c r="AV569" s="81"/>
      <c r="AW569" s="81"/>
      <c r="AX569" s="81"/>
      <c r="AY569" s="81"/>
      <c r="AZ569" s="81"/>
      <c r="BA569" s="81"/>
      <c r="BB569" s="81"/>
      <c r="BC569" s="81"/>
      <c r="BD569" s="81"/>
      <c r="BE569" s="81"/>
      <c r="BF569" s="81"/>
      <c r="BG569" s="81"/>
      <c r="BH569" s="81"/>
      <c r="BI569" s="81"/>
      <c r="BJ569" s="81"/>
    </row>
    <row r="570" spans="1:62" ht="15" hidden="1">
      <c r="A570" s="81" t="s">
        <v>3562</v>
      </c>
      <c r="B570" s="50" t="s">
        <v>2267</v>
      </c>
      <c r="C570" s="82" t="s">
        <v>340</v>
      </c>
      <c r="D570" s="83" t="s">
        <v>308</v>
      </c>
      <c r="E570" s="84" t="s">
        <v>336</v>
      </c>
      <c r="F570" s="84">
        <v>31965</v>
      </c>
      <c r="G570" s="50">
        <v>173056</v>
      </c>
      <c r="H570" s="50" t="s">
        <v>1824</v>
      </c>
      <c r="I570" s="50">
        <v>416</v>
      </c>
      <c r="J570" s="50">
        <v>416</v>
      </c>
      <c r="K570" s="50">
        <v>1</v>
      </c>
      <c r="L570" s="50"/>
      <c r="M570" s="50"/>
      <c r="N570" s="50"/>
      <c r="O570" s="50">
        <v>0</v>
      </c>
      <c r="P570" s="50">
        <v>1</v>
      </c>
      <c r="Q570" s="50">
        <v>1137.672</v>
      </c>
      <c r="R570" s="50">
        <v>65.809030000000007</v>
      </c>
      <c r="S570" s="50">
        <v>0</v>
      </c>
      <c r="T570" s="50">
        <v>0</v>
      </c>
      <c r="U570" s="50">
        <v>0</v>
      </c>
      <c r="V570" s="50">
        <v>1</v>
      </c>
      <c r="W570" s="50">
        <v>0</v>
      </c>
      <c r="X570" s="50">
        <v>0</v>
      </c>
      <c r="Y570" s="50">
        <v>0</v>
      </c>
      <c r="Z570" s="50">
        <v>0</v>
      </c>
      <c r="AA570" s="50">
        <v>0</v>
      </c>
      <c r="AB570" s="50">
        <v>0</v>
      </c>
      <c r="AC570" s="50">
        <v>0</v>
      </c>
      <c r="AD570" s="50">
        <v>0</v>
      </c>
      <c r="AE570" s="50">
        <v>0</v>
      </c>
      <c r="AF570" s="50">
        <v>0</v>
      </c>
      <c r="AG570" s="50">
        <v>0</v>
      </c>
      <c r="AH570" s="50">
        <v>0</v>
      </c>
      <c r="AI570" s="50">
        <v>1</v>
      </c>
      <c r="AJ570" s="50">
        <v>0</v>
      </c>
      <c r="AK570" s="50">
        <v>0</v>
      </c>
      <c r="AL570" s="50">
        <v>0</v>
      </c>
      <c r="AM570" s="50">
        <v>0</v>
      </c>
      <c r="AN570" s="50">
        <v>0</v>
      </c>
      <c r="AO570" s="50">
        <v>0</v>
      </c>
      <c r="AP570" s="50">
        <v>0</v>
      </c>
      <c r="AQ570" s="50">
        <v>0</v>
      </c>
      <c r="AR570" s="50">
        <v>0</v>
      </c>
      <c r="AS570" s="50">
        <v>0</v>
      </c>
      <c r="AT570" s="50">
        <v>0</v>
      </c>
      <c r="AU570" s="50">
        <v>0</v>
      </c>
      <c r="AV570" s="81"/>
      <c r="AW570" s="81"/>
      <c r="AX570" s="81"/>
      <c r="AY570" s="81"/>
      <c r="AZ570" s="81"/>
      <c r="BA570" s="81"/>
      <c r="BB570" s="81"/>
      <c r="BC570" s="81"/>
      <c r="BD570" s="81"/>
      <c r="BE570" s="81"/>
      <c r="BF570" s="81"/>
      <c r="BG570" s="81"/>
      <c r="BH570" s="81"/>
      <c r="BI570" s="81"/>
      <c r="BJ570" s="81"/>
    </row>
    <row r="571" spans="1:62" ht="15" hidden="1">
      <c r="A571" s="81" t="s">
        <v>3563</v>
      </c>
      <c r="B571" s="50" t="s">
        <v>2268</v>
      </c>
      <c r="C571" s="82" t="s">
        <v>341</v>
      </c>
      <c r="D571" s="83" t="s">
        <v>308</v>
      </c>
      <c r="E571" s="84" t="s">
        <v>336</v>
      </c>
      <c r="F571" s="84">
        <v>32494</v>
      </c>
      <c r="G571" s="50">
        <v>173056</v>
      </c>
      <c r="H571" s="50" t="s">
        <v>1824</v>
      </c>
      <c r="I571" s="50">
        <v>416</v>
      </c>
      <c r="J571" s="50">
        <v>416</v>
      </c>
      <c r="K571" s="50">
        <v>1</v>
      </c>
      <c r="L571" s="50"/>
      <c r="M571" s="50"/>
      <c r="N571" s="50"/>
      <c r="O571" s="50">
        <v>0</v>
      </c>
      <c r="P571" s="50">
        <v>1</v>
      </c>
      <c r="Q571" s="50">
        <v>950.6259</v>
      </c>
      <c r="R571" s="50">
        <v>72.069919999999996</v>
      </c>
      <c r="S571" s="50">
        <v>0</v>
      </c>
      <c r="T571" s="50">
        <v>0</v>
      </c>
      <c r="U571" s="50">
        <v>0</v>
      </c>
      <c r="V571" s="50">
        <v>1</v>
      </c>
      <c r="W571" s="50">
        <v>0</v>
      </c>
      <c r="X571" s="50">
        <v>0</v>
      </c>
      <c r="Y571" s="50">
        <v>0</v>
      </c>
      <c r="Z571" s="50">
        <v>0</v>
      </c>
      <c r="AA571" s="50">
        <v>0</v>
      </c>
      <c r="AB571" s="50">
        <v>0</v>
      </c>
      <c r="AC571" s="50">
        <v>0</v>
      </c>
      <c r="AD571" s="50">
        <v>0</v>
      </c>
      <c r="AE571" s="50">
        <v>0</v>
      </c>
      <c r="AF571" s="50">
        <v>0</v>
      </c>
      <c r="AG571" s="50">
        <v>0</v>
      </c>
      <c r="AH571" s="50">
        <v>0</v>
      </c>
      <c r="AI571" s="50">
        <v>1</v>
      </c>
      <c r="AJ571" s="50">
        <v>0</v>
      </c>
      <c r="AK571" s="50">
        <v>0</v>
      </c>
      <c r="AL571" s="50">
        <v>0</v>
      </c>
      <c r="AM571" s="50">
        <v>0</v>
      </c>
      <c r="AN571" s="50">
        <v>0</v>
      </c>
      <c r="AO571" s="50">
        <v>0</v>
      </c>
      <c r="AP571" s="50">
        <v>0</v>
      </c>
      <c r="AQ571" s="50">
        <v>0</v>
      </c>
      <c r="AR571" s="50">
        <v>0</v>
      </c>
      <c r="AS571" s="50">
        <v>0</v>
      </c>
      <c r="AT571" s="50">
        <v>0</v>
      </c>
      <c r="AU571" s="50">
        <v>0</v>
      </c>
      <c r="AV571" s="81"/>
      <c r="AW571" s="81"/>
      <c r="AX571" s="81"/>
      <c r="AY571" s="81"/>
      <c r="AZ571" s="81"/>
      <c r="BA571" s="81"/>
      <c r="BB571" s="81"/>
      <c r="BC571" s="81"/>
      <c r="BD571" s="81"/>
      <c r="BE571" s="81"/>
      <c r="BF571" s="81"/>
      <c r="BG571" s="81"/>
      <c r="BH571" s="81"/>
      <c r="BI571" s="81"/>
      <c r="BJ571" s="81"/>
    </row>
    <row r="572" spans="1:62" ht="15" hidden="1">
      <c r="A572" s="81" t="s">
        <v>3564</v>
      </c>
      <c r="B572" s="50" t="s">
        <v>2269</v>
      </c>
      <c r="C572" s="82" t="s">
        <v>342</v>
      </c>
      <c r="D572" s="83" t="s">
        <v>308</v>
      </c>
      <c r="E572" s="84" t="s">
        <v>336</v>
      </c>
      <c r="F572" s="84">
        <v>34360</v>
      </c>
      <c r="G572" s="50">
        <v>173056</v>
      </c>
      <c r="H572" s="50" t="s">
        <v>1824</v>
      </c>
      <c r="I572" s="50">
        <v>416</v>
      </c>
      <c r="J572" s="50">
        <v>416</v>
      </c>
      <c r="K572" s="50">
        <v>1</v>
      </c>
      <c r="L572" s="50"/>
      <c r="M572" s="50"/>
      <c r="N572" s="50"/>
      <c r="O572" s="50">
        <v>0</v>
      </c>
      <c r="P572" s="50">
        <v>1</v>
      </c>
      <c r="Q572" s="50">
        <v>1088.44</v>
      </c>
      <c r="R572" s="50">
        <v>56.842779999999998</v>
      </c>
      <c r="S572" s="50">
        <v>0</v>
      </c>
      <c r="T572" s="50">
        <v>0</v>
      </c>
      <c r="U572" s="50">
        <v>0</v>
      </c>
      <c r="V572" s="50">
        <v>1</v>
      </c>
      <c r="W572" s="50">
        <v>0</v>
      </c>
      <c r="X572" s="50">
        <v>0</v>
      </c>
      <c r="Y572" s="50">
        <v>0</v>
      </c>
      <c r="Z572" s="50">
        <v>0</v>
      </c>
      <c r="AA572" s="50">
        <v>0</v>
      </c>
      <c r="AB572" s="50">
        <v>0</v>
      </c>
      <c r="AC572" s="50">
        <v>0</v>
      </c>
      <c r="AD572" s="50">
        <v>0</v>
      </c>
      <c r="AE572" s="50">
        <v>0</v>
      </c>
      <c r="AF572" s="50">
        <v>0</v>
      </c>
      <c r="AG572" s="50">
        <v>0</v>
      </c>
      <c r="AH572" s="50">
        <v>0</v>
      </c>
      <c r="AI572" s="50">
        <v>1</v>
      </c>
      <c r="AJ572" s="50">
        <v>0</v>
      </c>
      <c r="AK572" s="50">
        <v>0</v>
      </c>
      <c r="AL572" s="50">
        <v>0</v>
      </c>
      <c r="AM572" s="50">
        <v>0</v>
      </c>
      <c r="AN572" s="50">
        <v>0</v>
      </c>
      <c r="AO572" s="50">
        <v>0</v>
      </c>
      <c r="AP572" s="50">
        <v>0</v>
      </c>
      <c r="AQ572" s="50">
        <v>0</v>
      </c>
      <c r="AR572" s="50">
        <v>0</v>
      </c>
      <c r="AS572" s="50">
        <v>0</v>
      </c>
      <c r="AT572" s="50">
        <v>0</v>
      </c>
      <c r="AU572" s="50">
        <v>0</v>
      </c>
      <c r="AV572" s="81"/>
      <c r="AW572" s="81"/>
      <c r="AX572" s="81"/>
      <c r="AY572" s="81"/>
      <c r="AZ572" s="81"/>
      <c r="BA572" s="81"/>
      <c r="BB572" s="81"/>
      <c r="BC572" s="81"/>
      <c r="BD572" s="81"/>
      <c r="BE572" s="81"/>
      <c r="BF572" s="81"/>
      <c r="BG572" s="81"/>
      <c r="BH572" s="81"/>
      <c r="BI572" s="81"/>
      <c r="BJ572" s="81"/>
    </row>
    <row r="573" spans="1:62" ht="15" hidden="1">
      <c r="A573" s="81" t="s">
        <v>3565</v>
      </c>
      <c r="B573" s="50" t="s">
        <v>2270</v>
      </c>
      <c r="C573" s="82" t="s">
        <v>343</v>
      </c>
      <c r="D573" s="83" t="s">
        <v>308</v>
      </c>
      <c r="E573" s="84" t="s">
        <v>336</v>
      </c>
      <c r="F573" s="84">
        <v>37072</v>
      </c>
      <c r="G573" s="50">
        <v>173056</v>
      </c>
      <c r="H573" s="50" t="s">
        <v>1824</v>
      </c>
      <c r="I573" s="50">
        <v>416</v>
      </c>
      <c r="J573" s="50">
        <v>416</v>
      </c>
      <c r="K573" s="50">
        <v>1</v>
      </c>
      <c r="L573" s="50"/>
      <c r="M573" s="50"/>
      <c r="N573" s="50"/>
      <c r="O573" s="50">
        <v>0</v>
      </c>
      <c r="P573" s="50">
        <v>1</v>
      </c>
      <c r="Q573" s="50">
        <v>1221.1679999999999</v>
      </c>
      <c r="R573" s="50">
        <v>60.186329999999998</v>
      </c>
      <c r="S573" s="50">
        <v>0</v>
      </c>
      <c r="T573" s="50">
        <v>0</v>
      </c>
      <c r="U573" s="50">
        <v>0</v>
      </c>
      <c r="V573" s="50">
        <v>1</v>
      </c>
      <c r="W573" s="50">
        <v>0</v>
      </c>
      <c r="X573" s="50">
        <v>0</v>
      </c>
      <c r="Y573" s="50">
        <v>0</v>
      </c>
      <c r="Z573" s="50">
        <v>0</v>
      </c>
      <c r="AA573" s="50">
        <v>0</v>
      </c>
      <c r="AB573" s="50">
        <v>0</v>
      </c>
      <c r="AC573" s="50">
        <v>0</v>
      </c>
      <c r="AD573" s="50">
        <v>0</v>
      </c>
      <c r="AE573" s="50">
        <v>0</v>
      </c>
      <c r="AF573" s="50">
        <v>0</v>
      </c>
      <c r="AG573" s="50">
        <v>0</v>
      </c>
      <c r="AH573" s="50">
        <v>0</v>
      </c>
      <c r="AI573" s="50">
        <v>1</v>
      </c>
      <c r="AJ573" s="50">
        <v>0</v>
      </c>
      <c r="AK573" s="50">
        <v>0</v>
      </c>
      <c r="AL573" s="50">
        <v>0</v>
      </c>
      <c r="AM573" s="50">
        <v>0</v>
      </c>
      <c r="AN573" s="50">
        <v>0</v>
      </c>
      <c r="AO573" s="50">
        <v>0</v>
      </c>
      <c r="AP573" s="50">
        <v>0</v>
      </c>
      <c r="AQ573" s="50">
        <v>0</v>
      </c>
      <c r="AR573" s="50">
        <v>0</v>
      </c>
      <c r="AS573" s="50">
        <v>0</v>
      </c>
      <c r="AT573" s="50">
        <v>0</v>
      </c>
      <c r="AU573" s="50">
        <v>0</v>
      </c>
      <c r="AV573" s="81"/>
      <c r="AW573" s="81"/>
      <c r="AX573" s="81"/>
      <c r="AY573" s="81"/>
      <c r="AZ573" s="81"/>
      <c r="BA573" s="81"/>
      <c r="BB573" s="81"/>
      <c r="BC573" s="81"/>
      <c r="BD573" s="81"/>
      <c r="BE573" s="81"/>
      <c r="BF573" s="81"/>
      <c r="BG573" s="81"/>
      <c r="BH573" s="81"/>
      <c r="BI573" s="81"/>
      <c r="BJ573" s="81"/>
    </row>
    <row r="574" spans="1:62" ht="15" hidden="1">
      <c r="A574" s="81" t="s">
        <v>3566</v>
      </c>
      <c r="B574" s="50" t="s">
        <v>2271</v>
      </c>
      <c r="C574" s="82" t="s">
        <v>344</v>
      </c>
      <c r="D574" s="83" t="s">
        <v>308</v>
      </c>
      <c r="E574" s="84" t="s">
        <v>336</v>
      </c>
      <c r="F574" s="84">
        <v>27070</v>
      </c>
      <c r="G574" s="50">
        <v>173056</v>
      </c>
      <c r="H574" s="50" t="s">
        <v>1824</v>
      </c>
      <c r="I574" s="50">
        <v>416</v>
      </c>
      <c r="J574" s="50">
        <v>416</v>
      </c>
      <c r="K574" s="50">
        <v>1</v>
      </c>
      <c r="L574" s="50"/>
      <c r="M574" s="50"/>
      <c r="N574" s="50"/>
      <c r="O574" s="50">
        <v>0</v>
      </c>
      <c r="P574" s="50">
        <v>1</v>
      </c>
      <c r="Q574" s="50">
        <v>588.47829999999999</v>
      </c>
      <c r="R574" s="50">
        <v>45.426670000000001</v>
      </c>
      <c r="S574" s="50">
        <v>0</v>
      </c>
      <c r="T574" s="50">
        <v>0</v>
      </c>
      <c r="U574" s="50">
        <v>0</v>
      </c>
      <c r="V574" s="50">
        <v>1</v>
      </c>
      <c r="W574" s="50">
        <v>0</v>
      </c>
      <c r="X574" s="50">
        <v>0</v>
      </c>
      <c r="Y574" s="50">
        <v>0</v>
      </c>
      <c r="Z574" s="50">
        <v>0</v>
      </c>
      <c r="AA574" s="50">
        <v>0</v>
      </c>
      <c r="AB574" s="50">
        <v>0</v>
      </c>
      <c r="AC574" s="50">
        <v>0</v>
      </c>
      <c r="AD574" s="50">
        <v>0</v>
      </c>
      <c r="AE574" s="50">
        <v>0</v>
      </c>
      <c r="AF574" s="50">
        <v>0</v>
      </c>
      <c r="AG574" s="50">
        <v>0</v>
      </c>
      <c r="AH574" s="50">
        <v>0</v>
      </c>
      <c r="AI574" s="50">
        <v>1</v>
      </c>
      <c r="AJ574" s="50">
        <v>0</v>
      </c>
      <c r="AK574" s="50">
        <v>0</v>
      </c>
      <c r="AL574" s="50">
        <v>0</v>
      </c>
      <c r="AM574" s="50">
        <v>0</v>
      </c>
      <c r="AN574" s="50">
        <v>0</v>
      </c>
      <c r="AO574" s="50">
        <v>0</v>
      </c>
      <c r="AP574" s="50">
        <v>0</v>
      </c>
      <c r="AQ574" s="50">
        <v>0</v>
      </c>
      <c r="AR574" s="50">
        <v>0</v>
      </c>
      <c r="AS574" s="50">
        <v>0</v>
      </c>
      <c r="AT574" s="50">
        <v>0</v>
      </c>
      <c r="AU574" s="50">
        <v>0</v>
      </c>
      <c r="AV574" s="81"/>
      <c r="AW574" s="81"/>
      <c r="AX574" s="81"/>
      <c r="AY574" s="81"/>
      <c r="AZ574" s="81"/>
      <c r="BA574" s="81"/>
      <c r="BB574" s="81"/>
      <c r="BC574" s="81"/>
      <c r="BD574" s="81"/>
      <c r="BE574" s="81"/>
      <c r="BF574" s="81"/>
      <c r="BG574" s="81"/>
      <c r="BH574" s="81"/>
      <c r="BI574" s="81"/>
      <c r="BJ574" s="81"/>
    </row>
    <row r="575" spans="1:62" ht="15" hidden="1">
      <c r="A575" s="81" t="s">
        <v>3567</v>
      </c>
      <c r="B575" s="50" t="s">
        <v>2272</v>
      </c>
      <c r="C575" s="82" t="s">
        <v>345</v>
      </c>
      <c r="D575" s="83" t="s">
        <v>308</v>
      </c>
      <c r="E575" s="84" t="s">
        <v>336</v>
      </c>
      <c r="F575" s="84">
        <v>24747</v>
      </c>
      <c r="G575" s="50">
        <v>173056</v>
      </c>
      <c r="H575" s="50" t="s">
        <v>1824</v>
      </c>
      <c r="I575" s="50">
        <v>416</v>
      </c>
      <c r="J575" s="50">
        <v>416</v>
      </c>
      <c r="K575" s="50">
        <v>1</v>
      </c>
      <c r="L575" s="50"/>
      <c r="M575" s="50"/>
      <c r="N575" s="50"/>
      <c r="O575" s="50">
        <v>0</v>
      </c>
      <c r="P575" s="50">
        <v>1</v>
      </c>
      <c r="Q575" s="50">
        <v>427.04790000000003</v>
      </c>
      <c r="R575" s="50">
        <v>70.801850000000002</v>
      </c>
      <c r="S575" s="50">
        <v>0</v>
      </c>
      <c r="T575" s="50">
        <v>0</v>
      </c>
      <c r="U575" s="50">
        <v>0</v>
      </c>
      <c r="V575" s="50">
        <v>1</v>
      </c>
      <c r="W575" s="50">
        <v>0</v>
      </c>
      <c r="X575" s="50">
        <v>0</v>
      </c>
      <c r="Y575" s="50">
        <v>0</v>
      </c>
      <c r="Z575" s="50">
        <v>0</v>
      </c>
      <c r="AA575" s="50">
        <v>0</v>
      </c>
      <c r="AB575" s="50">
        <v>0</v>
      </c>
      <c r="AC575" s="50">
        <v>0</v>
      </c>
      <c r="AD575" s="50">
        <v>0</v>
      </c>
      <c r="AE575" s="50">
        <v>0</v>
      </c>
      <c r="AF575" s="50">
        <v>0</v>
      </c>
      <c r="AG575" s="50">
        <v>0</v>
      </c>
      <c r="AH575" s="50">
        <v>0</v>
      </c>
      <c r="AI575" s="50">
        <v>1</v>
      </c>
      <c r="AJ575" s="50">
        <v>0</v>
      </c>
      <c r="AK575" s="50">
        <v>0</v>
      </c>
      <c r="AL575" s="50">
        <v>0</v>
      </c>
      <c r="AM575" s="50">
        <v>0</v>
      </c>
      <c r="AN575" s="50">
        <v>0</v>
      </c>
      <c r="AO575" s="50">
        <v>0</v>
      </c>
      <c r="AP575" s="50">
        <v>0</v>
      </c>
      <c r="AQ575" s="50">
        <v>0</v>
      </c>
      <c r="AR575" s="50">
        <v>0</v>
      </c>
      <c r="AS575" s="50">
        <v>0</v>
      </c>
      <c r="AT575" s="50">
        <v>0</v>
      </c>
      <c r="AU575" s="50">
        <v>0</v>
      </c>
      <c r="AV575" s="81"/>
      <c r="AW575" s="81"/>
      <c r="AX575" s="81"/>
      <c r="AY575" s="81"/>
      <c r="AZ575" s="81"/>
      <c r="BA575" s="81"/>
      <c r="BB575" s="81"/>
      <c r="BC575" s="81"/>
      <c r="BD575" s="81"/>
      <c r="BE575" s="81"/>
      <c r="BF575" s="81"/>
      <c r="BG575" s="81"/>
      <c r="BH575" s="81"/>
      <c r="BI575" s="81"/>
      <c r="BJ575" s="81"/>
    </row>
    <row r="576" spans="1:62" ht="15" hidden="1">
      <c r="A576" s="81" t="s">
        <v>3568</v>
      </c>
      <c r="B576" s="50" t="s">
        <v>2273</v>
      </c>
      <c r="C576" s="82" t="s">
        <v>346</v>
      </c>
      <c r="D576" s="83" t="s">
        <v>308</v>
      </c>
      <c r="E576" s="84" t="s">
        <v>336</v>
      </c>
      <c r="F576" s="84">
        <v>24712</v>
      </c>
      <c r="G576" s="50">
        <v>173056</v>
      </c>
      <c r="H576" s="50" t="s">
        <v>1824</v>
      </c>
      <c r="I576" s="50">
        <v>416</v>
      </c>
      <c r="J576" s="50">
        <v>416</v>
      </c>
      <c r="K576" s="50">
        <v>1</v>
      </c>
      <c r="L576" s="50"/>
      <c r="M576" s="50"/>
      <c r="N576" s="50"/>
      <c r="O576" s="50">
        <v>0</v>
      </c>
      <c r="P576" s="50">
        <v>1</v>
      </c>
      <c r="Q576" s="50">
        <v>378.43650000000002</v>
      </c>
      <c r="R576" s="50">
        <v>64.705200000000005</v>
      </c>
      <c r="S576" s="50">
        <v>0</v>
      </c>
      <c r="T576" s="50">
        <v>0</v>
      </c>
      <c r="U576" s="50">
        <v>0</v>
      </c>
      <c r="V576" s="50">
        <v>1</v>
      </c>
      <c r="W576" s="50">
        <v>0</v>
      </c>
      <c r="X576" s="50">
        <v>0</v>
      </c>
      <c r="Y576" s="50">
        <v>0</v>
      </c>
      <c r="Z576" s="50">
        <v>0</v>
      </c>
      <c r="AA576" s="50">
        <v>0</v>
      </c>
      <c r="AB576" s="50">
        <v>0</v>
      </c>
      <c r="AC576" s="50">
        <v>0</v>
      </c>
      <c r="AD576" s="50">
        <v>0</v>
      </c>
      <c r="AE576" s="50">
        <v>0</v>
      </c>
      <c r="AF576" s="50">
        <v>0</v>
      </c>
      <c r="AG576" s="50">
        <v>0</v>
      </c>
      <c r="AH576" s="50">
        <v>0</v>
      </c>
      <c r="AI576" s="50">
        <v>1</v>
      </c>
      <c r="AJ576" s="50">
        <v>0</v>
      </c>
      <c r="AK576" s="50">
        <v>0</v>
      </c>
      <c r="AL576" s="50">
        <v>0</v>
      </c>
      <c r="AM576" s="50">
        <v>0</v>
      </c>
      <c r="AN576" s="50">
        <v>0</v>
      </c>
      <c r="AO576" s="50">
        <v>0</v>
      </c>
      <c r="AP576" s="50">
        <v>0</v>
      </c>
      <c r="AQ576" s="50">
        <v>0</v>
      </c>
      <c r="AR576" s="50">
        <v>0</v>
      </c>
      <c r="AS576" s="50">
        <v>0</v>
      </c>
      <c r="AT576" s="50">
        <v>0</v>
      </c>
      <c r="AU576" s="50">
        <v>0</v>
      </c>
      <c r="AV576" s="81"/>
      <c r="AW576" s="81"/>
      <c r="AX576" s="81"/>
      <c r="AY576" s="81"/>
      <c r="AZ576" s="81"/>
      <c r="BA576" s="81"/>
      <c r="BB576" s="81"/>
      <c r="BC576" s="81"/>
      <c r="BD576" s="81"/>
      <c r="BE576" s="81"/>
      <c r="BF576" s="81"/>
      <c r="BG576" s="81"/>
      <c r="BH576" s="81"/>
      <c r="BI576" s="81"/>
      <c r="BJ576" s="81"/>
    </row>
    <row r="577" spans="1:62" ht="15" hidden="1">
      <c r="A577" s="81" t="s">
        <v>3569</v>
      </c>
      <c r="B577" s="50" t="s">
        <v>2274</v>
      </c>
      <c r="C577" s="82" t="s">
        <v>347</v>
      </c>
      <c r="D577" s="83" t="s">
        <v>308</v>
      </c>
      <c r="E577" s="84" t="s">
        <v>336</v>
      </c>
      <c r="F577" s="84">
        <v>39204</v>
      </c>
      <c r="G577" s="50">
        <v>173056</v>
      </c>
      <c r="H577" s="50" t="s">
        <v>1824</v>
      </c>
      <c r="I577" s="50">
        <v>416</v>
      </c>
      <c r="J577" s="50">
        <v>416</v>
      </c>
      <c r="K577" s="50">
        <v>1</v>
      </c>
      <c r="L577" s="50"/>
      <c r="M577" s="50"/>
      <c r="N577" s="50"/>
      <c r="O577" s="50">
        <v>0</v>
      </c>
      <c r="P577" s="50">
        <v>1</v>
      </c>
      <c r="Q577" s="50">
        <v>1696.1120000000001</v>
      </c>
      <c r="R577" s="50">
        <v>66.640309999999999</v>
      </c>
      <c r="S577" s="50">
        <v>0</v>
      </c>
      <c r="T577" s="50">
        <v>0</v>
      </c>
      <c r="U577" s="50">
        <v>0</v>
      </c>
      <c r="V577" s="50">
        <v>1</v>
      </c>
      <c r="W577" s="50">
        <v>0</v>
      </c>
      <c r="X577" s="50">
        <v>0</v>
      </c>
      <c r="Y577" s="50">
        <v>0</v>
      </c>
      <c r="Z577" s="50">
        <v>0</v>
      </c>
      <c r="AA577" s="50">
        <v>0</v>
      </c>
      <c r="AB577" s="50">
        <v>0</v>
      </c>
      <c r="AC577" s="50">
        <v>0</v>
      </c>
      <c r="AD577" s="50">
        <v>0</v>
      </c>
      <c r="AE577" s="50">
        <v>0</v>
      </c>
      <c r="AF577" s="50">
        <v>0</v>
      </c>
      <c r="AG577" s="50">
        <v>0</v>
      </c>
      <c r="AH577" s="50">
        <v>0</v>
      </c>
      <c r="AI577" s="50">
        <v>1</v>
      </c>
      <c r="AJ577" s="50">
        <v>0</v>
      </c>
      <c r="AK577" s="50">
        <v>0</v>
      </c>
      <c r="AL577" s="50">
        <v>0</v>
      </c>
      <c r="AM577" s="50">
        <v>0</v>
      </c>
      <c r="AN577" s="50">
        <v>0</v>
      </c>
      <c r="AO577" s="50">
        <v>0</v>
      </c>
      <c r="AP577" s="50">
        <v>0</v>
      </c>
      <c r="AQ577" s="50">
        <v>0</v>
      </c>
      <c r="AR577" s="50">
        <v>0</v>
      </c>
      <c r="AS577" s="50">
        <v>0</v>
      </c>
      <c r="AT577" s="50">
        <v>0</v>
      </c>
      <c r="AU577" s="50">
        <v>0</v>
      </c>
      <c r="AV577" s="81"/>
      <c r="AW577" s="81"/>
      <c r="AX577" s="81"/>
      <c r="AY577" s="81"/>
      <c r="AZ577" s="81"/>
      <c r="BA577" s="81"/>
      <c r="BB577" s="81"/>
      <c r="BC577" s="81"/>
      <c r="BD577" s="81"/>
      <c r="BE577" s="81"/>
      <c r="BF577" s="81"/>
      <c r="BG577" s="81"/>
      <c r="BH577" s="81"/>
      <c r="BI577" s="81"/>
      <c r="BJ577" s="81"/>
    </row>
    <row r="578" spans="1:62" ht="15" hidden="1">
      <c r="A578" s="81" t="s">
        <v>3570</v>
      </c>
      <c r="B578" s="50" t="s">
        <v>2275</v>
      </c>
      <c r="C578" s="82" t="s">
        <v>348</v>
      </c>
      <c r="D578" s="83" t="s">
        <v>308</v>
      </c>
      <c r="E578" s="84" t="s">
        <v>336</v>
      </c>
      <c r="F578" s="84">
        <v>24596</v>
      </c>
      <c r="G578" s="50">
        <v>173056</v>
      </c>
      <c r="H578" s="50" t="s">
        <v>1824</v>
      </c>
      <c r="I578" s="50">
        <v>416</v>
      </c>
      <c r="J578" s="50">
        <v>416</v>
      </c>
      <c r="K578" s="50">
        <v>1</v>
      </c>
      <c r="L578" s="50"/>
      <c r="M578" s="50"/>
      <c r="N578" s="50"/>
      <c r="O578" s="50">
        <v>0</v>
      </c>
      <c r="P578" s="50">
        <v>1</v>
      </c>
      <c r="Q578" s="50">
        <v>710.91459999999995</v>
      </c>
      <c r="R578" s="50">
        <v>69.789860000000004</v>
      </c>
      <c r="S578" s="50">
        <v>0</v>
      </c>
      <c r="T578" s="50">
        <v>0</v>
      </c>
      <c r="U578" s="50">
        <v>0</v>
      </c>
      <c r="V578" s="50">
        <v>1</v>
      </c>
      <c r="W578" s="50">
        <v>0</v>
      </c>
      <c r="X578" s="50">
        <v>0</v>
      </c>
      <c r="Y578" s="50">
        <v>0</v>
      </c>
      <c r="Z578" s="50">
        <v>0</v>
      </c>
      <c r="AA578" s="50">
        <v>0</v>
      </c>
      <c r="AB578" s="50">
        <v>0</v>
      </c>
      <c r="AC578" s="50">
        <v>0</v>
      </c>
      <c r="AD578" s="50">
        <v>0</v>
      </c>
      <c r="AE578" s="50">
        <v>0</v>
      </c>
      <c r="AF578" s="50">
        <v>0</v>
      </c>
      <c r="AG578" s="50">
        <v>0</v>
      </c>
      <c r="AH578" s="50">
        <v>0</v>
      </c>
      <c r="AI578" s="50">
        <v>1</v>
      </c>
      <c r="AJ578" s="50">
        <v>0</v>
      </c>
      <c r="AK578" s="50">
        <v>0</v>
      </c>
      <c r="AL578" s="50">
        <v>0</v>
      </c>
      <c r="AM578" s="50">
        <v>0</v>
      </c>
      <c r="AN578" s="50">
        <v>0</v>
      </c>
      <c r="AO578" s="50">
        <v>0</v>
      </c>
      <c r="AP578" s="50">
        <v>0</v>
      </c>
      <c r="AQ578" s="50">
        <v>0</v>
      </c>
      <c r="AR578" s="50">
        <v>0</v>
      </c>
      <c r="AS578" s="50">
        <v>0</v>
      </c>
      <c r="AT578" s="50">
        <v>0</v>
      </c>
      <c r="AU578" s="50">
        <v>0</v>
      </c>
      <c r="AV578" s="81"/>
      <c r="AW578" s="81"/>
      <c r="AX578" s="81"/>
      <c r="AY578" s="81"/>
      <c r="AZ578" s="81"/>
      <c r="BA578" s="81"/>
      <c r="BB578" s="81"/>
      <c r="BC578" s="81"/>
      <c r="BD578" s="81"/>
      <c r="BE578" s="81"/>
      <c r="BF578" s="81"/>
      <c r="BG578" s="81"/>
      <c r="BH578" s="81"/>
      <c r="BI578" s="81"/>
      <c r="BJ578" s="81"/>
    </row>
    <row r="579" spans="1:62" ht="15" hidden="1">
      <c r="A579" s="81" t="s">
        <v>3571</v>
      </c>
      <c r="B579" s="50" t="s">
        <v>2276</v>
      </c>
      <c r="C579" s="82" t="s">
        <v>349</v>
      </c>
      <c r="D579" s="83" t="s">
        <v>308</v>
      </c>
      <c r="E579" s="84" t="s">
        <v>336</v>
      </c>
      <c r="F579" s="84">
        <v>29379</v>
      </c>
      <c r="G579" s="50">
        <v>173056</v>
      </c>
      <c r="H579" s="50" t="s">
        <v>1824</v>
      </c>
      <c r="I579" s="50">
        <v>416</v>
      </c>
      <c r="J579" s="50">
        <v>416</v>
      </c>
      <c r="K579" s="50">
        <v>1</v>
      </c>
      <c r="L579" s="50"/>
      <c r="M579" s="50"/>
      <c r="N579" s="50"/>
      <c r="O579" s="50">
        <v>0</v>
      </c>
      <c r="P579" s="50">
        <v>1</v>
      </c>
      <c r="Q579" s="50">
        <v>493.20850000000002</v>
      </c>
      <c r="R579" s="50">
        <v>68.585530000000006</v>
      </c>
      <c r="S579" s="50">
        <v>0</v>
      </c>
      <c r="T579" s="50">
        <v>0</v>
      </c>
      <c r="U579" s="50">
        <v>0</v>
      </c>
      <c r="V579" s="50">
        <v>1</v>
      </c>
      <c r="W579" s="50">
        <v>0</v>
      </c>
      <c r="X579" s="50">
        <v>0</v>
      </c>
      <c r="Y579" s="50">
        <v>0</v>
      </c>
      <c r="Z579" s="50">
        <v>0</v>
      </c>
      <c r="AA579" s="50">
        <v>0</v>
      </c>
      <c r="AB579" s="50">
        <v>0</v>
      </c>
      <c r="AC579" s="50">
        <v>0</v>
      </c>
      <c r="AD579" s="50">
        <v>0</v>
      </c>
      <c r="AE579" s="50">
        <v>0</v>
      </c>
      <c r="AF579" s="50">
        <v>0</v>
      </c>
      <c r="AG579" s="50">
        <v>0</v>
      </c>
      <c r="AH579" s="50">
        <v>0</v>
      </c>
      <c r="AI579" s="50">
        <v>1</v>
      </c>
      <c r="AJ579" s="50">
        <v>0</v>
      </c>
      <c r="AK579" s="50">
        <v>0</v>
      </c>
      <c r="AL579" s="50">
        <v>0</v>
      </c>
      <c r="AM579" s="50">
        <v>0</v>
      </c>
      <c r="AN579" s="50">
        <v>0</v>
      </c>
      <c r="AO579" s="50">
        <v>0</v>
      </c>
      <c r="AP579" s="50">
        <v>0</v>
      </c>
      <c r="AQ579" s="50">
        <v>0</v>
      </c>
      <c r="AR579" s="50">
        <v>0</v>
      </c>
      <c r="AS579" s="50">
        <v>0</v>
      </c>
      <c r="AT579" s="50">
        <v>0</v>
      </c>
      <c r="AU579" s="50">
        <v>0</v>
      </c>
      <c r="AV579" s="81"/>
      <c r="AW579" s="81"/>
      <c r="AX579" s="81"/>
      <c r="AY579" s="81"/>
      <c r="AZ579" s="81"/>
      <c r="BA579" s="81"/>
      <c r="BB579" s="81"/>
      <c r="BC579" s="81"/>
      <c r="BD579" s="81"/>
      <c r="BE579" s="81"/>
      <c r="BF579" s="81"/>
      <c r="BG579" s="81"/>
      <c r="BH579" s="81"/>
      <c r="BI579" s="81"/>
      <c r="BJ579" s="81"/>
    </row>
    <row r="580" spans="1:62" ht="15" hidden="1">
      <c r="A580" s="81" t="s">
        <v>3572</v>
      </c>
      <c r="B580" s="50" t="s">
        <v>2277</v>
      </c>
      <c r="C580" s="82" t="s">
        <v>350</v>
      </c>
      <c r="D580" s="83" t="s">
        <v>308</v>
      </c>
      <c r="E580" s="84" t="s">
        <v>336</v>
      </c>
      <c r="F580" s="84">
        <v>38154</v>
      </c>
      <c r="G580" s="50">
        <v>173056</v>
      </c>
      <c r="H580" s="50" t="s">
        <v>1824</v>
      </c>
      <c r="I580" s="50">
        <v>416</v>
      </c>
      <c r="J580" s="50">
        <v>416</v>
      </c>
      <c r="K580" s="50">
        <v>1</v>
      </c>
      <c r="L580" s="50"/>
      <c r="M580" s="50"/>
      <c r="N580" s="50"/>
      <c r="O580" s="50">
        <v>0</v>
      </c>
      <c r="P580" s="50">
        <v>1</v>
      </c>
      <c r="Q580" s="50">
        <v>2515.855</v>
      </c>
      <c r="R580" s="50">
        <v>59.860959999999999</v>
      </c>
      <c r="S580" s="50">
        <v>0</v>
      </c>
      <c r="T580" s="50">
        <v>0</v>
      </c>
      <c r="U580" s="50">
        <v>0</v>
      </c>
      <c r="V580" s="50">
        <v>1</v>
      </c>
      <c r="W580" s="50">
        <v>0</v>
      </c>
      <c r="X580" s="50">
        <v>0</v>
      </c>
      <c r="Y580" s="50">
        <v>0</v>
      </c>
      <c r="Z580" s="50">
        <v>0</v>
      </c>
      <c r="AA580" s="50">
        <v>0</v>
      </c>
      <c r="AB580" s="50">
        <v>0</v>
      </c>
      <c r="AC580" s="50">
        <v>0</v>
      </c>
      <c r="AD580" s="50">
        <v>0</v>
      </c>
      <c r="AE580" s="50">
        <v>0</v>
      </c>
      <c r="AF580" s="50">
        <v>0</v>
      </c>
      <c r="AG580" s="50">
        <v>0</v>
      </c>
      <c r="AH580" s="50">
        <v>0</v>
      </c>
      <c r="AI580" s="50">
        <v>1</v>
      </c>
      <c r="AJ580" s="50">
        <v>0</v>
      </c>
      <c r="AK580" s="50">
        <v>0</v>
      </c>
      <c r="AL580" s="50">
        <v>0</v>
      </c>
      <c r="AM580" s="50">
        <v>0</v>
      </c>
      <c r="AN580" s="50">
        <v>0</v>
      </c>
      <c r="AO580" s="50">
        <v>0</v>
      </c>
      <c r="AP580" s="50">
        <v>0</v>
      </c>
      <c r="AQ580" s="50">
        <v>0</v>
      </c>
      <c r="AR580" s="50">
        <v>0</v>
      </c>
      <c r="AS580" s="50">
        <v>0</v>
      </c>
      <c r="AT580" s="50">
        <v>0</v>
      </c>
      <c r="AU580" s="50">
        <v>0</v>
      </c>
      <c r="AV580" s="81"/>
      <c r="AW580" s="81"/>
      <c r="AX580" s="81"/>
      <c r="AY580" s="81"/>
      <c r="AZ580" s="81"/>
      <c r="BA580" s="81"/>
      <c r="BB580" s="81"/>
      <c r="BC580" s="81"/>
      <c r="BD580" s="81"/>
      <c r="BE580" s="81"/>
      <c r="BF580" s="81"/>
      <c r="BG580" s="81"/>
      <c r="BH580" s="81"/>
      <c r="BI580" s="81"/>
      <c r="BJ580" s="81"/>
    </row>
    <row r="581" spans="1:62" ht="15" hidden="1">
      <c r="A581" s="81" t="s">
        <v>3573</v>
      </c>
      <c r="B581" s="50" t="s">
        <v>2278</v>
      </c>
      <c r="C581" s="82" t="s">
        <v>351</v>
      </c>
      <c r="D581" s="83" t="s">
        <v>308</v>
      </c>
      <c r="E581" s="84" t="s">
        <v>336</v>
      </c>
      <c r="F581" s="84">
        <v>17409</v>
      </c>
      <c r="G581" s="50">
        <v>173056</v>
      </c>
      <c r="H581" s="50" t="s">
        <v>1824</v>
      </c>
      <c r="I581" s="50">
        <v>416</v>
      </c>
      <c r="J581" s="50">
        <v>416</v>
      </c>
      <c r="K581" s="50">
        <v>1</v>
      </c>
      <c r="L581" s="50"/>
      <c r="M581" s="50"/>
      <c r="N581" s="50"/>
      <c r="O581" s="50">
        <v>0</v>
      </c>
      <c r="P581" s="50">
        <v>1</v>
      </c>
      <c r="Q581" s="50">
        <v>436.28160000000003</v>
      </c>
      <c r="R581" s="50">
        <v>93.398039999999995</v>
      </c>
      <c r="S581" s="50">
        <v>0</v>
      </c>
      <c r="T581" s="50">
        <v>0</v>
      </c>
      <c r="U581" s="50">
        <v>0</v>
      </c>
      <c r="V581" s="50">
        <v>1</v>
      </c>
      <c r="W581" s="50">
        <v>0</v>
      </c>
      <c r="X581" s="50">
        <v>0</v>
      </c>
      <c r="Y581" s="50">
        <v>0</v>
      </c>
      <c r="Z581" s="50">
        <v>0</v>
      </c>
      <c r="AA581" s="50">
        <v>0</v>
      </c>
      <c r="AB581" s="50">
        <v>0</v>
      </c>
      <c r="AC581" s="50">
        <v>0</v>
      </c>
      <c r="AD581" s="50">
        <v>0</v>
      </c>
      <c r="AE581" s="50">
        <v>0</v>
      </c>
      <c r="AF581" s="50">
        <v>0</v>
      </c>
      <c r="AG581" s="50">
        <v>0</v>
      </c>
      <c r="AH581" s="50">
        <v>0</v>
      </c>
      <c r="AI581" s="50">
        <v>1</v>
      </c>
      <c r="AJ581" s="50">
        <v>0</v>
      </c>
      <c r="AK581" s="50">
        <v>0</v>
      </c>
      <c r="AL581" s="50">
        <v>0</v>
      </c>
      <c r="AM581" s="50">
        <v>0</v>
      </c>
      <c r="AN581" s="50">
        <v>0</v>
      </c>
      <c r="AO581" s="50">
        <v>0</v>
      </c>
      <c r="AP581" s="50">
        <v>0</v>
      </c>
      <c r="AQ581" s="50">
        <v>0</v>
      </c>
      <c r="AR581" s="50">
        <v>0</v>
      </c>
      <c r="AS581" s="50">
        <v>0</v>
      </c>
      <c r="AT581" s="50">
        <v>0</v>
      </c>
      <c r="AU581" s="50">
        <v>0</v>
      </c>
      <c r="AV581" s="81"/>
      <c r="AW581" s="81"/>
      <c r="AX581" s="81"/>
      <c r="AY581" s="81"/>
      <c r="AZ581" s="81"/>
      <c r="BA581" s="81"/>
      <c r="BB581" s="81"/>
      <c r="BC581" s="81"/>
      <c r="BD581" s="81"/>
      <c r="BE581" s="81"/>
      <c r="BF581" s="81"/>
      <c r="BG581" s="81"/>
      <c r="BH581" s="81"/>
      <c r="BI581" s="81"/>
      <c r="BJ581" s="81"/>
    </row>
    <row r="582" spans="1:62" ht="15" hidden="1">
      <c r="A582" s="81" t="s">
        <v>3574</v>
      </c>
      <c r="B582" s="50" t="s">
        <v>2279</v>
      </c>
      <c r="C582" s="82" t="s">
        <v>352</v>
      </c>
      <c r="D582" s="83" t="s">
        <v>308</v>
      </c>
      <c r="E582" s="84" t="s">
        <v>336</v>
      </c>
      <c r="F582" s="84">
        <v>36204</v>
      </c>
      <c r="G582" s="50">
        <v>173056</v>
      </c>
      <c r="H582" s="50" t="s">
        <v>1824</v>
      </c>
      <c r="I582" s="50">
        <v>416</v>
      </c>
      <c r="J582" s="50">
        <v>416</v>
      </c>
      <c r="K582" s="50">
        <v>1</v>
      </c>
      <c r="L582" s="50"/>
      <c r="M582" s="50"/>
      <c r="N582" s="50"/>
      <c r="O582" s="50">
        <v>0</v>
      </c>
      <c r="P582" s="50">
        <v>1</v>
      </c>
      <c r="Q582" s="50">
        <v>1079.874</v>
      </c>
      <c r="R582" s="50">
        <v>62.814070000000001</v>
      </c>
      <c r="S582" s="50">
        <v>0</v>
      </c>
      <c r="T582" s="50">
        <v>0</v>
      </c>
      <c r="U582" s="50">
        <v>0</v>
      </c>
      <c r="V582" s="50">
        <v>1</v>
      </c>
      <c r="W582" s="50">
        <v>0</v>
      </c>
      <c r="X582" s="50">
        <v>0</v>
      </c>
      <c r="Y582" s="50">
        <v>0</v>
      </c>
      <c r="Z582" s="50">
        <v>0</v>
      </c>
      <c r="AA582" s="50">
        <v>0</v>
      </c>
      <c r="AB582" s="50">
        <v>0</v>
      </c>
      <c r="AC582" s="50">
        <v>0</v>
      </c>
      <c r="AD582" s="50">
        <v>0</v>
      </c>
      <c r="AE582" s="50">
        <v>0</v>
      </c>
      <c r="AF582" s="50">
        <v>0</v>
      </c>
      <c r="AG582" s="50">
        <v>0</v>
      </c>
      <c r="AH582" s="50">
        <v>0</v>
      </c>
      <c r="AI582" s="50">
        <v>1</v>
      </c>
      <c r="AJ582" s="50">
        <v>0</v>
      </c>
      <c r="AK582" s="50">
        <v>0</v>
      </c>
      <c r="AL582" s="50">
        <v>0</v>
      </c>
      <c r="AM582" s="50">
        <v>0</v>
      </c>
      <c r="AN582" s="50">
        <v>0</v>
      </c>
      <c r="AO582" s="50">
        <v>0</v>
      </c>
      <c r="AP582" s="50">
        <v>0</v>
      </c>
      <c r="AQ582" s="50">
        <v>0</v>
      </c>
      <c r="AR582" s="50">
        <v>0</v>
      </c>
      <c r="AS582" s="50">
        <v>0</v>
      </c>
      <c r="AT582" s="50">
        <v>0</v>
      </c>
      <c r="AU582" s="50">
        <v>0</v>
      </c>
      <c r="AV582" s="81"/>
      <c r="AW582" s="81"/>
      <c r="AX582" s="81"/>
      <c r="AY582" s="81"/>
      <c r="AZ582" s="81"/>
      <c r="BA582" s="81"/>
      <c r="BB582" s="81"/>
      <c r="BC582" s="81"/>
      <c r="BD582" s="81"/>
      <c r="BE582" s="81"/>
      <c r="BF582" s="81"/>
      <c r="BG582" s="81"/>
      <c r="BH582" s="81"/>
      <c r="BI582" s="81"/>
      <c r="BJ582" s="81"/>
    </row>
    <row r="583" spans="1:62" ht="15" hidden="1">
      <c r="A583" s="81" t="s">
        <v>3575</v>
      </c>
      <c r="B583" s="50" t="s">
        <v>2280</v>
      </c>
      <c r="C583" s="82" t="s">
        <v>353</v>
      </c>
      <c r="D583" s="83" t="s">
        <v>308</v>
      </c>
      <c r="E583" s="84" t="s">
        <v>336</v>
      </c>
      <c r="F583" s="84">
        <v>34623</v>
      </c>
      <c r="G583" s="50">
        <v>173056</v>
      </c>
      <c r="H583" s="50" t="s">
        <v>1824</v>
      </c>
      <c r="I583" s="50">
        <v>416</v>
      </c>
      <c r="J583" s="50">
        <v>416</v>
      </c>
      <c r="K583" s="50">
        <v>1</v>
      </c>
      <c r="L583" s="50"/>
      <c r="M583" s="50"/>
      <c r="N583" s="50"/>
      <c r="O583" s="50">
        <v>0</v>
      </c>
      <c r="P583" s="50">
        <v>1</v>
      </c>
      <c r="Q583" s="50">
        <v>1736.732</v>
      </c>
      <c r="R583" s="50">
        <v>71.993949999999998</v>
      </c>
      <c r="S583" s="50">
        <v>0</v>
      </c>
      <c r="T583" s="50">
        <v>0</v>
      </c>
      <c r="U583" s="50">
        <v>0</v>
      </c>
      <c r="V583" s="50">
        <v>1</v>
      </c>
      <c r="W583" s="50">
        <v>0</v>
      </c>
      <c r="X583" s="50">
        <v>0</v>
      </c>
      <c r="Y583" s="50">
        <v>0</v>
      </c>
      <c r="Z583" s="50">
        <v>0</v>
      </c>
      <c r="AA583" s="50">
        <v>0</v>
      </c>
      <c r="AB583" s="50">
        <v>0</v>
      </c>
      <c r="AC583" s="50">
        <v>0</v>
      </c>
      <c r="AD583" s="50">
        <v>0</v>
      </c>
      <c r="AE583" s="50">
        <v>0</v>
      </c>
      <c r="AF583" s="50">
        <v>0</v>
      </c>
      <c r="AG583" s="50">
        <v>0</v>
      </c>
      <c r="AH583" s="50">
        <v>0</v>
      </c>
      <c r="AI583" s="50">
        <v>1</v>
      </c>
      <c r="AJ583" s="50">
        <v>0</v>
      </c>
      <c r="AK583" s="50">
        <v>0</v>
      </c>
      <c r="AL583" s="50">
        <v>0</v>
      </c>
      <c r="AM583" s="50">
        <v>0</v>
      </c>
      <c r="AN583" s="50">
        <v>0</v>
      </c>
      <c r="AO583" s="50">
        <v>0</v>
      </c>
      <c r="AP583" s="50">
        <v>0</v>
      </c>
      <c r="AQ583" s="50">
        <v>0</v>
      </c>
      <c r="AR583" s="50">
        <v>0</v>
      </c>
      <c r="AS583" s="50">
        <v>0</v>
      </c>
      <c r="AT583" s="50">
        <v>0</v>
      </c>
      <c r="AU583" s="50">
        <v>0</v>
      </c>
      <c r="AV583" s="81"/>
      <c r="AW583" s="81"/>
      <c r="AX583" s="81"/>
      <c r="AY583" s="81"/>
      <c r="AZ583" s="81"/>
      <c r="BA583" s="81"/>
      <c r="BB583" s="81"/>
      <c r="BC583" s="81"/>
      <c r="BD583" s="81"/>
      <c r="BE583" s="81"/>
      <c r="BF583" s="81"/>
      <c r="BG583" s="81"/>
      <c r="BH583" s="81"/>
      <c r="BI583" s="81"/>
      <c r="BJ583" s="81"/>
    </row>
    <row r="584" spans="1:62" ht="15" hidden="1">
      <c r="A584" s="81" t="s">
        <v>3576</v>
      </c>
      <c r="B584" s="50" t="s">
        <v>2281</v>
      </c>
      <c r="C584" s="82" t="s">
        <v>354</v>
      </c>
      <c r="D584" s="83" t="s">
        <v>308</v>
      </c>
      <c r="E584" s="84" t="s">
        <v>336</v>
      </c>
      <c r="F584" s="84">
        <v>41637</v>
      </c>
      <c r="G584" s="50">
        <v>173056</v>
      </c>
      <c r="H584" s="50" t="s">
        <v>1824</v>
      </c>
      <c r="I584" s="50">
        <v>416</v>
      </c>
      <c r="J584" s="50">
        <v>416</v>
      </c>
      <c r="K584" s="50">
        <v>1</v>
      </c>
      <c r="L584" s="50"/>
      <c r="M584" s="50"/>
      <c r="N584" s="50"/>
      <c r="O584" s="50">
        <v>0</v>
      </c>
      <c r="P584" s="50">
        <v>1</v>
      </c>
      <c r="Q584" s="50">
        <v>3657.4459999999999</v>
      </c>
      <c r="R584" s="50">
        <v>69.867149999999995</v>
      </c>
      <c r="S584" s="50">
        <v>0</v>
      </c>
      <c r="T584" s="50">
        <v>0</v>
      </c>
      <c r="U584" s="50">
        <v>0</v>
      </c>
      <c r="V584" s="50">
        <v>1</v>
      </c>
      <c r="W584" s="50">
        <v>0</v>
      </c>
      <c r="X584" s="50">
        <v>0</v>
      </c>
      <c r="Y584" s="50">
        <v>0</v>
      </c>
      <c r="Z584" s="50">
        <v>0</v>
      </c>
      <c r="AA584" s="50">
        <v>0</v>
      </c>
      <c r="AB584" s="50">
        <v>0</v>
      </c>
      <c r="AC584" s="50">
        <v>0</v>
      </c>
      <c r="AD584" s="50">
        <v>0</v>
      </c>
      <c r="AE584" s="50">
        <v>0</v>
      </c>
      <c r="AF584" s="50">
        <v>0</v>
      </c>
      <c r="AG584" s="50">
        <v>0</v>
      </c>
      <c r="AH584" s="50">
        <v>0</v>
      </c>
      <c r="AI584" s="50">
        <v>1</v>
      </c>
      <c r="AJ584" s="50">
        <v>0</v>
      </c>
      <c r="AK584" s="50">
        <v>0</v>
      </c>
      <c r="AL584" s="50">
        <v>0</v>
      </c>
      <c r="AM584" s="50">
        <v>0</v>
      </c>
      <c r="AN584" s="50">
        <v>0</v>
      </c>
      <c r="AO584" s="50">
        <v>0</v>
      </c>
      <c r="AP584" s="50">
        <v>0</v>
      </c>
      <c r="AQ584" s="50">
        <v>0</v>
      </c>
      <c r="AR584" s="50">
        <v>0</v>
      </c>
      <c r="AS584" s="50">
        <v>0</v>
      </c>
      <c r="AT584" s="50">
        <v>0</v>
      </c>
      <c r="AU584" s="50">
        <v>0</v>
      </c>
      <c r="AV584" s="81"/>
      <c r="AW584" s="81"/>
      <c r="AX584" s="81"/>
      <c r="AY584" s="81"/>
      <c r="AZ584" s="81"/>
      <c r="BA584" s="81"/>
      <c r="BB584" s="81"/>
      <c r="BC584" s="81"/>
      <c r="BD584" s="81"/>
      <c r="BE584" s="81"/>
      <c r="BF584" s="81"/>
      <c r="BG584" s="81"/>
      <c r="BH584" s="81"/>
      <c r="BI584" s="81"/>
      <c r="BJ584" s="81"/>
    </row>
    <row r="585" spans="1:62" ht="15" hidden="1">
      <c r="A585" s="81" t="s">
        <v>3577</v>
      </c>
      <c r="B585" s="50" t="s">
        <v>2282</v>
      </c>
      <c r="C585" s="82" t="s">
        <v>355</v>
      </c>
      <c r="D585" s="83" t="s">
        <v>308</v>
      </c>
      <c r="E585" s="84" t="s">
        <v>336</v>
      </c>
      <c r="F585" s="84">
        <v>32880</v>
      </c>
      <c r="G585" s="50">
        <v>173056</v>
      </c>
      <c r="H585" s="50" t="s">
        <v>1824</v>
      </c>
      <c r="I585" s="50">
        <v>416</v>
      </c>
      <c r="J585" s="50">
        <v>416</v>
      </c>
      <c r="K585" s="50">
        <v>1</v>
      </c>
      <c r="L585" s="50"/>
      <c r="M585" s="50"/>
      <c r="N585" s="50"/>
      <c r="O585" s="50">
        <v>0</v>
      </c>
      <c r="P585" s="50">
        <v>1</v>
      </c>
      <c r="Q585" s="50">
        <v>1186.213</v>
      </c>
      <c r="R585" s="50">
        <v>65.816500000000005</v>
      </c>
      <c r="S585" s="50">
        <v>0</v>
      </c>
      <c r="T585" s="50">
        <v>0</v>
      </c>
      <c r="U585" s="50">
        <v>0</v>
      </c>
      <c r="V585" s="50">
        <v>1</v>
      </c>
      <c r="W585" s="50">
        <v>0</v>
      </c>
      <c r="X585" s="50">
        <v>0</v>
      </c>
      <c r="Y585" s="50">
        <v>0</v>
      </c>
      <c r="Z585" s="50">
        <v>0</v>
      </c>
      <c r="AA585" s="50">
        <v>0</v>
      </c>
      <c r="AB585" s="50">
        <v>0</v>
      </c>
      <c r="AC585" s="50">
        <v>0</v>
      </c>
      <c r="AD585" s="50">
        <v>0</v>
      </c>
      <c r="AE585" s="50">
        <v>0</v>
      </c>
      <c r="AF585" s="50">
        <v>0</v>
      </c>
      <c r="AG585" s="50">
        <v>0</v>
      </c>
      <c r="AH585" s="50">
        <v>0</v>
      </c>
      <c r="AI585" s="50">
        <v>1</v>
      </c>
      <c r="AJ585" s="50">
        <v>0</v>
      </c>
      <c r="AK585" s="50">
        <v>0</v>
      </c>
      <c r="AL585" s="50">
        <v>0</v>
      </c>
      <c r="AM585" s="50">
        <v>0</v>
      </c>
      <c r="AN585" s="50">
        <v>0</v>
      </c>
      <c r="AO585" s="50">
        <v>0</v>
      </c>
      <c r="AP585" s="50">
        <v>0</v>
      </c>
      <c r="AQ585" s="50">
        <v>0</v>
      </c>
      <c r="AR585" s="50">
        <v>0</v>
      </c>
      <c r="AS585" s="50">
        <v>0</v>
      </c>
      <c r="AT585" s="50">
        <v>0</v>
      </c>
      <c r="AU585" s="50">
        <v>0</v>
      </c>
      <c r="AV585" s="81"/>
      <c r="AW585" s="81"/>
      <c r="AX585" s="81"/>
      <c r="AY585" s="81"/>
      <c r="AZ585" s="81"/>
      <c r="BA585" s="81"/>
      <c r="BB585" s="81"/>
      <c r="BC585" s="81"/>
      <c r="BD585" s="81"/>
      <c r="BE585" s="81"/>
      <c r="BF585" s="81"/>
      <c r="BG585" s="81"/>
      <c r="BH585" s="81"/>
      <c r="BI585" s="81"/>
      <c r="BJ585" s="81"/>
    </row>
    <row r="586" spans="1:62" ht="15" hidden="1">
      <c r="A586" s="81" t="s">
        <v>3578</v>
      </c>
      <c r="B586" s="50" t="s">
        <v>2284</v>
      </c>
      <c r="C586" s="82" t="s">
        <v>356</v>
      </c>
      <c r="D586" s="83" t="s">
        <v>308</v>
      </c>
      <c r="E586" s="84" t="s">
        <v>336</v>
      </c>
      <c r="F586" s="84">
        <v>32175</v>
      </c>
      <c r="G586" s="50">
        <v>173056</v>
      </c>
      <c r="H586" s="50" t="s">
        <v>1824</v>
      </c>
      <c r="I586" s="50">
        <v>416</v>
      </c>
      <c r="J586" s="50">
        <v>416</v>
      </c>
      <c r="K586" s="50">
        <v>1</v>
      </c>
      <c r="L586" s="50"/>
      <c r="M586" s="50"/>
      <c r="N586" s="50"/>
      <c r="O586" s="50">
        <v>0</v>
      </c>
      <c r="P586" s="50">
        <v>1</v>
      </c>
      <c r="Q586" s="50">
        <v>1061.28</v>
      </c>
      <c r="R586" s="50">
        <v>71.300669999999997</v>
      </c>
      <c r="S586" s="50">
        <v>0</v>
      </c>
      <c r="T586" s="50">
        <v>0</v>
      </c>
      <c r="U586" s="50">
        <v>0</v>
      </c>
      <c r="V586" s="50">
        <v>1</v>
      </c>
      <c r="W586" s="50">
        <v>0</v>
      </c>
      <c r="X586" s="50">
        <v>0</v>
      </c>
      <c r="Y586" s="50">
        <v>0</v>
      </c>
      <c r="Z586" s="50">
        <v>0</v>
      </c>
      <c r="AA586" s="50">
        <v>0</v>
      </c>
      <c r="AB586" s="50">
        <v>0</v>
      </c>
      <c r="AC586" s="50">
        <v>0</v>
      </c>
      <c r="AD586" s="50">
        <v>0</v>
      </c>
      <c r="AE586" s="50">
        <v>0</v>
      </c>
      <c r="AF586" s="50">
        <v>0</v>
      </c>
      <c r="AG586" s="50">
        <v>0</v>
      </c>
      <c r="AH586" s="50">
        <v>0</v>
      </c>
      <c r="AI586" s="50">
        <v>1</v>
      </c>
      <c r="AJ586" s="50">
        <v>0</v>
      </c>
      <c r="AK586" s="50">
        <v>0</v>
      </c>
      <c r="AL586" s="50">
        <v>0</v>
      </c>
      <c r="AM586" s="50">
        <v>0</v>
      </c>
      <c r="AN586" s="50">
        <v>0</v>
      </c>
      <c r="AO586" s="50">
        <v>0</v>
      </c>
      <c r="AP586" s="50">
        <v>0</v>
      </c>
      <c r="AQ586" s="50">
        <v>0</v>
      </c>
      <c r="AR586" s="50">
        <v>0</v>
      </c>
      <c r="AS586" s="50">
        <v>0</v>
      </c>
      <c r="AT586" s="50">
        <v>0</v>
      </c>
      <c r="AU586" s="50">
        <v>0</v>
      </c>
      <c r="AV586" s="81"/>
      <c r="AW586" s="81"/>
      <c r="AX586" s="81"/>
      <c r="AY586" s="81"/>
      <c r="AZ586" s="81"/>
      <c r="BA586" s="81"/>
      <c r="BB586" s="81"/>
      <c r="BC586" s="81"/>
      <c r="BD586" s="81"/>
      <c r="BE586" s="81"/>
      <c r="BF586" s="81"/>
      <c r="BG586" s="81"/>
      <c r="BH586" s="81"/>
      <c r="BI586" s="81"/>
      <c r="BJ586" s="81"/>
    </row>
    <row r="587" spans="1:62" ht="15" hidden="1">
      <c r="A587" s="81" t="s">
        <v>3579</v>
      </c>
      <c r="B587" s="50" t="s">
        <v>2286</v>
      </c>
      <c r="C587" s="82" t="s">
        <v>357</v>
      </c>
      <c r="D587" s="83" t="s">
        <v>308</v>
      </c>
      <c r="E587" s="84" t="s">
        <v>336</v>
      </c>
      <c r="F587" s="84">
        <v>31697</v>
      </c>
      <c r="G587" s="50">
        <v>173056</v>
      </c>
      <c r="H587" s="50" t="s">
        <v>1824</v>
      </c>
      <c r="I587" s="50">
        <v>416</v>
      </c>
      <c r="J587" s="50">
        <v>416</v>
      </c>
      <c r="K587" s="50">
        <v>1</v>
      </c>
      <c r="L587" s="50"/>
      <c r="M587" s="50"/>
      <c r="N587" s="50"/>
      <c r="O587" s="50">
        <v>0</v>
      </c>
      <c r="P587" s="50">
        <v>1</v>
      </c>
      <c r="Q587" s="50">
        <v>1074.8620000000001</v>
      </c>
      <c r="R587" s="50">
        <v>58.140610000000002</v>
      </c>
      <c r="S587" s="50">
        <v>0</v>
      </c>
      <c r="T587" s="50">
        <v>0</v>
      </c>
      <c r="U587" s="50">
        <v>0</v>
      </c>
      <c r="V587" s="50">
        <v>1</v>
      </c>
      <c r="W587" s="50">
        <v>0</v>
      </c>
      <c r="X587" s="50">
        <v>0</v>
      </c>
      <c r="Y587" s="50">
        <v>0</v>
      </c>
      <c r="Z587" s="50">
        <v>0</v>
      </c>
      <c r="AA587" s="50">
        <v>0</v>
      </c>
      <c r="AB587" s="50">
        <v>0</v>
      </c>
      <c r="AC587" s="50">
        <v>0</v>
      </c>
      <c r="AD587" s="50">
        <v>0</v>
      </c>
      <c r="AE587" s="50">
        <v>0</v>
      </c>
      <c r="AF587" s="50">
        <v>0</v>
      </c>
      <c r="AG587" s="50">
        <v>0</v>
      </c>
      <c r="AH587" s="50">
        <v>0</v>
      </c>
      <c r="AI587" s="50">
        <v>1</v>
      </c>
      <c r="AJ587" s="50">
        <v>0</v>
      </c>
      <c r="AK587" s="50">
        <v>0</v>
      </c>
      <c r="AL587" s="50">
        <v>0</v>
      </c>
      <c r="AM587" s="50">
        <v>0</v>
      </c>
      <c r="AN587" s="50">
        <v>0</v>
      </c>
      <c r="AO587" s="50">
        <v>0</v>
      </c>
      <c r="AP587" s="50">
        <v>0</v>
      </c>
      <c r="AQ587" s="50">
        <v>0</v>
      </c>
      <c r="AR587" s="50">
        <v>0</v>
      </c>
      <c r="AS587" s="50">
        <v>0</v>
      </c>
      <c r="AT587" s="50">
        <v>0</v>
      </c>
      <c r="AU587" s="50">
        <v>0</v>
      </c>
      <c r="AV587" s="81"/>
      <c r="AW587" s="81"/>
      <c r="AX587" s="81"/>
      <c r="AY587" s="81"/>
      <c r="AZ587" s="81"/>
      <c r="BA587" s="81"/>
      <c r="BB587" s="81"/>
      <c r="BC587" s="81"/>
      <c r="BD587" s="81"/>
      <c r="BE587" s="81"/>
      <c r="BF587" s="81"/>
      <c r="BG587" s="81"/>
      <c r="BH587" s="81"/>
      <c r="BI587" s="81"/>
      <c r="BJ587" s="81"/>
    </row>
    <row r="588" spans="1:62" ht="15" hidden="1">
      <c r="A588" s="81" t="s">
        <v>3580</v>
      </c>
      <c r="B588" s="50" t="s">
        <v>2288</v>
      </c>
      <c r="C588" s="82" t="s">
        <v>358</v>
      </c>
      <c r="D588" s="83" t="s">
        <v>308</v>
      </c>
      <c r="E588" s="84" t="s">
        <v>336</v>
      </c>
      <c r="F588" s="84">
        <v>41697</v>
      </c>
      <c r="G588" s="50">
        <v>173056</v>
      </c>
      <c r="H588" s="50" t="s">
        <v>1824</v>
      </c>
      <c r="I588" s="50">
        <v>416</v>
      </c>
      <c r="J588" s="50">
        <v>416</v>
      </c>
      <c r="K588" s="50">
        <v>1</v>
      </c>
      <c r="L588" s="50"/>
      <c r="M588" s="50"/>
      <c r="N588" s="50"/>
      <c r="O588" s="50">
        <v>0</v>
      </c>
      <c r="P588" s="50">
        <v>1</v>
      </c>
      <c r="Q588" s="50">
        <v>2538.08</v>
      </c>
      <c r="R588" s="50">
        <v>67.740430000000003</v>
      </c>
      <c r="S588" s="50">
        <v>0</v>
      </c>
      <c r="T588" s="50">
        <v>0</v>
      </c>
      <c r="U588" s="50">
        <v>0</v>
      </c>
      <c r="V588" s="50">
        <v>1</v>
      </c>
      <c r="W588" s="50">
        <v>0</v>
      </c>
      <c r="X588" s="50">
        <v>0</v>
      </c>
      <c r="Y588" s="50">
        <v>0</v>
      </c>
      <c r="Z588" s="50">
        <v>0</v>
      </c>
      <c r="AA588" s="50">
        <v>0</v>
      </c>
      <c r="AB588" s="50">
        <v>0</v>
      </c>
      <c r="AC588" s="50">
        <v>0</v>
      </c>
      <c r="AD588" s="50">
        <v>0</v>
      </c>
      <c r="AE588" s="50">
        <v>0</v>
      </c>
      <c r="AF588" s="50">
        <v>0</v>
      </c>
      <c r="AG588" s="50">
        <v>0</v>
      </c>
      <c r="AH588" s="50">
        <v>0</v>
      </c>
      <c r="AI588" s="50">
        <v>1</v>
      </c>
      <c r="AJ588" s="50">
        <v>0</v>
      </c>
      <c r="AK588" s="50">
        <v>0</v>
      </c>
      <c r="AL588" s="50">
        <v>0</v>
      </c>
      <c r="AM588" s="50">
        <v>0</v>
      </c>
      <c r="AN588" s="50">
        <v>0</v>
      </c>
      <c r="AO588" s="50">
        <v>0</v>
      </c>
      <c r="AP588" s="50">
        <v>0</v>
      </c>
      <c r="AQ588" s="50">
        <v>0</v>
      </c>
      <c r="AR588" s="50">
        <v>0</v>
      </c>
      <c r="AS588" s="50">
        <v>0</v>
      </c>
      <c r="AT588" s="50">
        <v>0</v>
      </c>
      <c r="AU588" s="50">
        <v>0</v>
      </c>
      <c r="AV588" s="81"/>
      <c r="AW588" s="81"/>
      <c r="AX588" s="81"/>
      <c r="AY588" s="81"/>
      <c r="AZ588" s="81"/>
      <c r="BA588" s="81"/>
      <c r="BB588" s="81"/>
      <c r="BC588" s="81"/>
      <c r="BD588" s="81"/>
      <c r="BE588" s="81"/>
      <c r="BF588" s="81"/>
      <c r="BG588" s="81"/>
      <c r="BH588" s="81"/>
      <c r="BI588" s="81"/>
      <c r="BJ588" s="81"/>
    </row>
    <row r="589" spans="1:62" ht="15" hidden="1">
      <c r="A589" s="81" t="s">
        <v>3581</v>
      </c>
      <c r="B589" s="50" t="s">
        <v>2289</v>
      </c>
      <c r="C589" s="82" t="s">
        <v>359</v>
      </c>
      <c r="D589" s="83" t="s">
        <v>308</v>
      </c>
      <c r="E589" s="84" t="s">
        <v>336</v>
      </c>
      <c r="F589" s="84">
        <v>32375</v>
      </c>
      <c r="G589" s="50">
        <v>173056</v>
      </c>
      <c r="H589" s="50" t="s">
        <v>1824</v>
      </c>
      <c r="I589" s="50">
        <v>416</v>
      </c>
      <c r="J589" s="50">
        <v>416</v>
      </c>
      <c r="K589" s="50">
        <v>1</v>
      </c>
      <c r="L589" s="50"/>
      <c r="M589" s="50"/>
      <c r="N589" s="50"/>
      <c r="O589" s="50">
        <v>0</v>
      </c>
      <c r="P589" s="50">
        <v>1</v>
      </c>
      <c r="Q589" s="50">
        <v>912.14649999999995</v>
      </c>
      <c r="R589" s="50">
        <v>66.305850000000007</v>
      </c>
      <c r="S589" s="50">
        <v>0</v>
      </c>
      <c r="T589" s="50">
        <v>0</v>
      </c>
      <c r="U589" s="50">
        <v>0</v>
      </c>
      <c r="V589" s="50">
        <v>1</v>
      </c>
      <c r="W589" s="50">
        <v>0</v>
      </c>
      <c r="X589" s="50">
        <v>0</v>
      </c>
      <c r="Y589" s="50">
        <v>0</v>
      </c>
      <c r="Z589" s="50">
        <v>0</v>
      </c>
      <c r="AA589" s="50">
        <v>0</v>
      </c>
      <c r="AB589" s="50">
        <v>0</v>
      </c>
      <c r="AC589" s="50">
        <v>0</v>
      </c>
      <c r="AD589" s="50">
        <v>0</v>
      </c>
      <c r="AE589" s="50">
        <v>0</v>
      </c>
      <c r="AF589" s="50">
        <v>0</v>
      </c>
      <c r="AG589" s="50">
        <v>0</v>
      </c>
      <c r="AH589" s="50">
        <v>0</v>
      </c>
      <c r="AI589" s="50">
        <v>1</v>
      </c>
      <c r="AJ589" s="50">
        <v>0</v>
      </c>
      <c r="AK589" s="50">
        <v>0</v>
      </c>
      <c r="AL589" s="50">
        <v>0</v>
      </c>
      <c r="AM589" s="50">
        <v>0</v>
      </c>
      <c r="AN589" s="50">
        <v>0</v>
      </c>
      <c r="AO589" s="50">
        <v>0</v>
      </c>
      <c r="AP589" s="50">
        <v>0</v>
      </c>
      <c r="AQ589" s="50">
        <v>0</v>
      </c>
      <c r="AR589" s="50">
        <v>0</v>
      </c>
      <c r="AS589" s="50">
        <v>0</v>
      </c>
      <c r="AT589" s="50">
        <v>0</v>
      </c>
      <c r="AU589" s="50">
        <v>0</v>
      </c>
      <c r="AV589" s="81"/>
      <c r="AW589" s="81"/>
      <c r="AX589" s="81"/>
      <c r="AY589" s="81"/>
      <c r="AZ589" s="81"/>
      <c r="BA589" s="81"/>
      <c r="BB589" s="81"/>
      <c r="BC589" s="81"/>
      <c r="BD589" s="81"/>
      <c r="BE589" s="81"/>
      <c r="BF589" s="81"/>
      <c r="BG589" s="81"/>
      <c r="BH589" s="81"/>
      <c r="BI589" s="81"/>
      <c r="BJ589" s="81"/>
    </row>
    <row r="590" spans="1:62" ht="15" hidden="1">
      <c r="A590" s="81" t="s">
        <v>3582</v>
      </c>
      <c r="B590" s="50" t="s">
        <v>2290</v>
      </c>
      <c r="C590" s="82" t="s">
        <v>360</v>
      </c>
      <c r="D590" s="83" t="s">
        <v>308</v>
      </c>
      <c r="E590" s="84" t="s">
        <v>336</v>
      </c>
      <c r="F590" s="84">
        <v>36619</v>
      </c>
      <c r="G590" s="50">
        <v>173056</v>
      </c>
      <c r="H590" s="50" t="s">
        <v>1824</v>
      </c>
      <c r="I590" s="50">
        <v>416</v>
      </c>
      <c r="J590" s="50">
        <v>416</v>
      </c>
      <c r="K590" s="50">
        <v>1</v>
      </c>
      <c r="L590" s="50"/>
      <c r="M590" s="50"/>
      <c r="N590" s="50"/>
      <c r="O590" s="50">
        <v>0</v>
      </c>
      <c r="P590" s="50">
        <v>1</v>
      </c>
      <c r="Q590" s="50">
        <v>984.99369999999999</v>
      </c>
      <c r="R590" s="50">
        <v>42.859110000000001</v>
      </c>
      <c r="S590" s="50">
        <v>0</v>
      </c>
      <c r="T590" s="50">
        <v>0</v>
      </c>
      <c r="U590" s="50">
        <v>0</v>
      </c>
      <c r="V590" s="50">
        <v>1</v>
      </c>
      <c r="W590" s="50">
        <v>0</v>
      </c>
      <c r="X590" s="50">
        <v>0</v>
      </c>
      <c r="Y590" s="50">
        <v>0</v>
      </c>
      <c r="Z590" s="50">
        <v>0</v>
      </c>
      <c r="AA590" s="50">
        <v>0</v>
      </c>
      <c r="AB590" s="50">
        <v>0</v>
      </c>
      <c r="AC590" s="50">
        <v>0</v>
      </c>
      <c r="AD590" s="50">
        <v>0</v>
      </c>
      <c r="AE590" s="50">
        <v>0</v>
      </c>
      <c r="AF590" s="50">
        <v>0</v>
      </c>
      <c r="AG590" s="50">
        <v>0</v>
      </c>
      <c r="AH590" s="50">
        <v>0</v>
      </c>
      <c r="AI590" s="50">
        <v>1</v>
      </c>
      <c r="AJ590" s="50">
        <v>0</v>
      </c>
      <c r="AK590" s="50">
        <v>0</v>
      </c>
      <c r="AL590" s="50">
        <v>0</v>
      </c>
      <c r="AM590" s="50">
        <v>0</v>
      </c>
      <c r="AN590" s="50">
        <v>0</v>
      </c>
      <c r="AO590" s="50">
        <v>0</v>
      </c>
      <c r="AP590" s="50">
        <v>0</v>
      </c>
      <c r="AQ590" s="50">
        <v>0</v>
      </c>
      <c r="AR590" s="50">
        <v>0</v>
      </c>
      <c r="AS590" s="50">
        <v>0</v>
      </c>
      <c r="AT590" s="50">
        <v>0</v>
      </c>
      <c r="AU590" s="50">
        <v>0</v>
      </c>
      <c r="AV590" s="81"/>
      <c r="AW590" s="81"/>
      <c r="AX590" s="81"/>
      <c r="AY590" s="81"/>
      <c r="AZ590" s="81"/>
      <c r="BA590" s="81"/>
      <c r="BB590" s="81"/>
      <c r="BC590" s="81"/>
      <c r="BD590" s="81"/>
      <c r="BE590" s="81"/>
      <c r="BF590" s="81"/>
      <c r="BG590" s="81"/>
      <c r="BH590" s="81"/>
      <c r="BI590" s="81"/>
      <c r="BJ590" s="81"/>
    </row>
    <row r="591" spans="1:62" ht="15" hidden="1">
      <c r="A591" s="81" t="s">
        <v>3583</v>
      </c>
      <c r="B591" s="50" t="s">
        <v>2293</v>
      </c>
      <c r="C591" s="82" t="s">
        <v>361</v>
      </c>
      <c r="D591" s="83" t="s">
        <v>308</v>
      </c>
      <c r="E591" s="84" t="s">
        <v>336</v>
      </c>
      <c r="F591" s="84">
        <v>33765</v>
      </c>
      <c r="G591" s="50">
        <v>173056</v>
      </c>
      <c r="H591" s="50" t="s">
        <v>1824</v>
      </c>
      <c r="I591" s="50">
        <v>416</v>
      </c>
      <c r="J591" s="50">
        <v>416</v>
      </c>
      <c r="K591" s="50">
        <v>1</v>
      </c>
      <c r="L591" s="50"/>
      <c r="M591" s="50"/>
      <c r="N591" s="50"/>
      <c r="O591" s="50">
        <v>0</v>
      </c>
      <c r="P591" s="50">
        <v>1</v>
      </c>
      <c r="Q591" s="50">
        <v>1157.9059999999999</v>
      </c>
      <c r="R591" s="50">
        <v>75.497870000000006</v>
      </c>
      <c r="S591" s="50">
        <v>0</v>
      </c>
      <c r="T591" s="50">
        <v>0</v>
      </c>
      <c r="U591" s="50">
        <v>0</v>
      </c>
      <c r="V591" s="50">
        <v>1</v>
      </c>
      <c r="W591" s="50">
        <v>0</v>
      </c>
      <c r="X591" s="50">
        <v>0</v>
      </c>
      <c r="Y591" s="50">
        <v>0</v>
      </c>
      <c r="Z591" s="50">
        <v>0</v>
      </c>
      <c r="AA591" s="50">
        <v>0</v>
      </c>
      <c r="AB591" s="50">
        <v>0</v>
      </c>
      <c r="AC591" s="50">
        <v>0</v>
      </c>
      <c r="AD591" s="50">
        <v>0</v>
      </c>
      <c r="AE591" s="50">
        <v>0</v>
      </c>
      <c r="AF591" s="50">
        <v>0</v>
      </c>
      <c r="AG591" s="50">
        <v>0</v>
      </c>
      <c r="AH591" s="50">
        <v>0</v>
      </c>
      <c r="AI591" s="50">
        <v>1</v>
      </c>
      <c r="AJ591" s="50">
        <v>0</v>
      </c>
      <c r="AK591" s="50">
        <v>0</v>
      </c>
      <c r="AL591" s="50">
        <v>0</v>
      </c>
      <c r="AM591" s="50">
        <v>0</v>
      </c>
      <c r="AN591" s="50">
        <v>0</v>
      </c>
      <c r="AO591" s="50">
        <v>0</v>
      </c>
      <c r="AP591" s="50">
        <v>0</v>
      </c>
      <c r="AQ591" s="50">
        <v>0</v>
      </c>
      <c r="AR591" s="50">
        <v>0</v>
      </c>
      <c r="AS591" s="50">
        <v>0</v>
      </c>
      <c r="AT591" s="50">
        <v>0</v>
      </c>
      <c r="AU591" s="50">
        <v>0</v>
      </c>
      <c r="AV591" s="81"/>
      <c r="AW591" s="81"/>
      <c r="AX591" s="81"/>
      <c r="AY591" s="81"/>
      <c r="AZ591" s="81"/>
      <c r="BA591" s="81"/>
      <c r="BB591" s="81"/>
      <c r="BC591" s="81"/>
      <c r="BD591" s="81"/>
      <c r="BE591" s="81"/>
      <c r="BF591" s="81"/>
      <c r="BG591" s="81"/>
      <c r="BH591" s="81"/>
      <c r="BI591" s="81"/>
      <c r="BJ591" s="81"/>
    </row>
    <row r="592" spans="1:62" ht="15" hidden="1">
      <c r="A592" s="81" t="s">
        <v>3584</v>
      </c>
      <c r="B592" s="50" t="s">
        <v>2294</v>
      </c>
      <c r="C592" s="82" t="s">
        <v>362</v>
      </c>
      <c r="D592" s="83" t="s">
        <v>308</v>
      </c>
      <c r="E592" s="84" t="s">
        <v>336</v>
      </c>
      <c r="F592" s="84">
        <v>44993</v>
      </c>
      <c r="G592" s="50">
        <v>173056</v>
      </c>
      <c r="H592" s="50" t="s">
        <v>1824</v>
      </c>
      <c r="I592" s="50">
        <v>416</v>
      </c>
      <c r="J592" s="50">
        <v>416</v>
      </c>
      <c r="K592" s="50">
        <v>1</v>
      </c>
      <c r="L592" s="50"/>
      <c r="M592" s="50"/>
      <c r="N592" s="50"/>
      <c r="O592" s="50">
        <v>0</v>
      </c>
      <c r="P592" s="50">
        <v>1</v>
      </c>
      <c r="Q592" s="50">
        <v>2517.4810000000002</v>
      </c>
      <c r="R592" s="50">
        <v>58.013129999999997</v>
      </c>
      <c r="S592" s="50">
        <v>0</v>
      </c>
      <c r="T592" s="50">
        <v>0</v>
      </c>
      <c r="U592" s="50">
        <v>0</v>
      </c>
      <c r="V592" s="50">
        <v>1</v>
      </c>
      <c r="W592" s="50">
        <v>0</v>
      </c>
      <c r="X592" s="50">
        <v>0</v>
      </c>
      <c r="Y592" s="50">
        <v>0</v>
      </c>
      <c r="Z592" s="50">
        <v>0</v>
      </c>
      <c r="AA592" s="50">
        <v>0</v>
      </c>
      <c r="AB592" s="50">
        <v>0</v>
      </c>
      <c r="AC592" s="50">
        <v>0</v>
      </c>
      <c r="AD592" s="50">
        <v>0</v>
      </c>
      <c r="AE592" s="50">
        <v>0</v>
      </c>
      <c r="AF592" s="50">
        <v>0</v>
      </c>
      <c r="AG592" s="50">
        <v>0</v>
      </c>
      <c r="AH592" s="50">
        <v>0</v>
      </c>
      <c r="AI592" s="50">
        <v>1</v>
      </c>
      <c r="AJ592" s="50">
        <v>0</v>
      </c>
      <c r="AK592" s="50">
        <v>0</v>
      </c>
      <c r="AL592" s="50">
        <v>0</v>
      </c>
      <c r="AM592" s="50">
        <v>0</v>
      </c>
      <c r="AN592" s="50">
        <v>0</v>
      </c>
      <c r="AO592" s="50">
        <v>0</v>
      </c>
      <c r="AP592" s="50">
        <v>0</v>
      </c>
      <c r="AQ592" s="50">
        <v>0</v>
      </c>
      <c r="AR592" s="50">
        <v>0</v>
      </c>
      <c r="AS592" s="50">
        <v>0</v>
      </c>
      <c r="AT592" s="50">
        <v>0</v>
      </c>
      <c r="AU592" s="50">
        <v>0</v>
      </c>
      <c r="AV592" s="81"/>
      <c r="AW592" s="81"/>
      <c r="AX592" s="81"/>
      <c r="AY592" s="81"/>
      <c r="AZ592" s="81"/>
      <c r="BA592" s="81"/>
      <c r="BB592" s="81"/>
      <c r="BC592" s="81"/>
      <c r="BD592" s="81"/>
      <c r="BE592" s="81"/>
      <c r="BF592" s="81"/>
      <c r="BG592" s="81"/>
      <c r="BH592" s="81"/>
      <c r="BI592" s="81"/>
      <c r="BJ592" s="81"/>
    </row>
    <row r="593" spans="1:62" ht="15" hidden="1">
      <c r="A593" s="81" t="s">
        <v>3585</v>
      </c>
      <c r="B593" s="50" t="s">
        <v>2296</v>
      </c>
      <c r="C593" s="82" t="s">
        <v>363</v>
      </c>
      <c r="D593" s="83" t="s">
        <v>308</v>
      </c>
      <c r="E593" s="84" t="s">
        <v>336</v>
      </c>
      <c r="F593" s="84">
        <v>25994</v>
      </c>
      <c r="G593" s="50">
        <v>173056</v>
      </c>
      <c r="H593" s="50" t="s">
        <v>1824</v>
      </c>
      <c r="I593" s="50">
        <v>416</v>
      </c>
      <c r="J593" s="50">
        <v>416</v>
      </c>
      <c r="K593" s="50">
        <v>1</v>
      </c>
      <c r="L593" s="50"/>
      <c r="M593" s="50"/>
      <c r="N593" s="50"/>
      <c r="O593" s="50">
        <v>0</v>
      </c>
      <c r="P593" s="50">
        <v>1</v>
      </c>
      <c r="Q593" s="50">
        <v>441.62860000000001</v>
      </c>
      <c r="R593" s="50">
        <v>80.543570000000003</v>
      </c>
      <c r="S593" s="50">
        <v>0</v>
      </c>
      <c r="T593" s="50">
        <v>0</v>
      </c>
      <c r="U593" s="50">
        <v>0</v>
      </c>
      <c r="V593" s="50">
        <v>1</v>
      </c>
      <c r="W593" s="50">
        <v>0</v>
      </c>
      <c r="X593" s="50">
        <v>0</v>
      </c>
      <c r="Y593" s="50">
        <v>0</v>
      </c>
      <c r="Z593" s="50">
        <v>0</v>
      </c>
      <c r="AA593" s="50">
        <v>0</v>
      </c>
      <c r="AB593" s="50">
        <v>0</v>
      </c>
      <c r="AC593" s="50">
        <v>0</v>
      </c>
      <c r="AD593" s="50">
        <v>0</v>
      </c>
      <c r="AE593" s="50">
        <v>0</v>
      </c>
      <c r="AF593" s="50">
        <v>0</v>
      </c>
      <c r="AG593" s="50">
        <v>0</v>
      </c>
      <c r="AH593" s="50">
        <v>0</v>
      </c>
      <c r="AI593" s="50">
        <v>1</v>
      </c>
      <c r="AJ593" s="50">
        <v>0</v>
      </c>
      <c r="AK593" s="50">
        <v>0</v>
      </c>
      <c r="AL593" s="50">
        <v>0</v>
      </c>
      <c r="AM593" s="50">
        <v>0</v>
      </c>
      <c r="AN593" s="50">
        <v>0</v>
      </c>
      <c r="AO593" s="50">
        <v>0</v>
      </c>
      <c r="AP593" s="50">
        <v>0</v>
      </c>
      <c r="AQ593" s="50">
        <v>0</v>
      </c>
      <c r="AR593" s="50">
        <v>0</v>
      </c>
      <c r="AS593" s="50">
        <v>0</v>
      </c>
      <c r="AT593" s="50">
        <v>0</v>
      </c>
      <c r="AU593" s="50">
        <v>0</v>
      </c>
      <c r="AV593" s="81"/>
      <c r="AW593" s="81"/>
      <c r="AX593" s="81"/>
      <c r="AY593" s="81"/>
      <c r="AZ593" s="81"/>
      <c r="BA593" s="81"/>
      <c r="BB593" s="81"/>
      <c r="BC593" s="81"/>
      <c r="BD593" s="81"/>
      <c r="BE593" s="81"/>
      <c r="BF593" s="81"/>
      <c r="BG593" s="81"/>
      <c r="BH593" s="81"/>
      <c r="BI593" s="81"/>
      <c r="BJ593" s="81"/>
    </row>
    <row r="594" spans="1:62" ht="15" hidden="1">
      <c r="A594" s="81" t="s">
        <v>3586</v>
      </c>
      <c r="B594" s="50" t="s">
        <v>2297</v>
      </c>
      <c r="C594" s="82" t="s">
        <v>364</v>
      </c>
      <c r="D594" s="83" t="s">
        <v>308</v>
      </c>
      <c r="E594" s="84" t="s">
        <v>336</v>
      </c>
      <c r="F594" s="84">
        <v>41093</v>
      </c>
      <c r="G594" s="50">
        <v>173056</v>
      </c>
      <c r="H594" s="50" t="s">
        <v>1824</v>
      </c>
      <c r="I594" s="50">
        <v>416</v>
      </c>
      <c r="J594" s="50">
        <v>416</v>
      </c>
      <c r="K594" s="50">
        <v>1</v>
      </c>
      <c r="L594" s="50"/>
      <c r="M594" s="50"/>
      <c r="N594" s="50"/>
      <c r="O594" s="50">
        <v>0</v>
      </c>
      <c r="P594" s="50">
        <v>1</v>
      </c>
      <c r="Q594" s="50">
        <v>1292.7329999999999</v>
      </c>
      <c r="R594" s="50">
        <v>56.147860000000001</v>
      </c>
      <c r="S594" s="50">
        <v>0</v>
      </c>
      <c r="T594" s="50">
        <v>0</v>
      </c>
      <c r="U594" s="50">
        <v>0</v>
      </c>
      <c r="V594" s="50">
        <v>1</v>
      </c>
      <c r="W594" s="50">
        <v>0</v>
      </c>
      <c r="X594" s="50">
        <v>0</v>
      </c>
      <c r="Y594" s="50">
        <v>0</v>
      </c>
      <c r="Z594" s="50">
        <v>0</v>
      </c>
      <c r="AA594" s="50">
        <v>0</v>
      </c>
      <c r="AB594" s="50">
        <v>0</v>
      </c>
      <c r="AC594" s="50">
        <v>0</v>
      </c>
      <c r="AD594" s="50">
        <v>0</v>
      </c>
      <c r="AE594" s="50">
        <v>0</v>
      </c>
      <c r="AF594" s="50">
        <v>0</v>
      </c>
      <c r="AG594" s="50">
        <v>0</v>
      </c>
      <c r="AH594" s="50">
        <v>0</v>
      </c>
      <c r="AI594" s="50">
        <v>1</v>
      </c>
      <c r="AJ594" s="50">
        <v>0</v>
      </c>
      <c r="AK594" s="50">
        <v>0</v>
      </c>
      <c r="AL594" s="50">
        <v>0</v>
      </c>
      <c r="AM594" s="50">
        <v>0</v>
      </c>
      <c r="AN594" s="50">
        <v>0</v>
      </c>
      <c r="AO594" s="50">
        <v>0</v>
      </c>
      <c r="AP594" s="50">
        <v>0</v>
      </c>
      <c r="AQ594" s="50">
        <v>0</v>
      </c>
      <c r="AR594" s="50">
        <v>0</v>
      </c>
      <c r="AS594" s="50">
        <v>0</v>
      </c>
      <c r="AT594" s="50">
        <v>0</v>
      </c>
      <c r="AU594" s="50">
        <v>0</v>
      </c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</row>
    <row r="595" spans="1:62" ht="15" hidden="1">
      <c r="A595" s="81" t="s">
        <v>3587</v>
      </c>
      <c r="B595" s="50" t="s">
        <v>2299</v>
      </c>
      <c r="C595" s="82" t="s">
        <v>365</v>
      </c>
      <c r="D595" s="83" t="s">
        <v>308</v>
      </c>
      <c r="E595" s="84" t="s">
        <v>336</v>
      </c>
      <c r="F595" s="84">
        <v>35119</v>
      </c>
      <c r="G595" s="50">
        <v>173056</v>
      </c>
      <c r="H595" s="50" t="s">
        <v>1824</v>
      </c>
      <c r="I595" s="50">
        <v>416</v>
      </c>
      <c r="J595" s="50">
        <v>416</v>
      </c>
      <c r="K595" s="50">
        <v>1</v>
      </c>
      <c r="L595" s="50"/>
      <c r="M595" s="50"/>
      <c r="N595" s="50"/>
      <c r="O595" s="50">
        <v>0</v>
      </c>
      <c r="P595" s="50">
        <v>1</v>
      </c>
      <c r="Q595" s="50">
        <v>1689.06</v>
      </c>
      <c r="R595" s="50">
        <v>70.133560000000003</v>
      </c>
      <c r="S595" s="50">
        <v>0</v>
      </c>
      <c r="T595" s="50">
        <v>0</v>
      </c>
      <c r="U595" s="50">
        <v>0</v>
      </c>
      <c r="V595" s="50">
        <v>1</v>
      </c>
      <c r="W595" s="50">
        <v>0</v>
      </c>
      <c r="X595" s="50">
        <v>0</v>
      </c>
      <c r="Y595" s="50">
        <v>0</v>
      </c>
      <c r="Z595" s="50">
        <v>0</v>
      </c>
      <c r="AA595" s="50">
        <v>0</v>
      </c>
      <c r="AB595" s="50">
        <v>0</v>
      </c>
      <c r="AC595" s="50">
        <v>0</v>
      </c>
      <c r="AD595" s="50">
        <v>0</v>
      </c>
      <c r="AE595" s="50">
        <v>0</v>
      </c>
      <c r="AF595" s="50">
        <v>0</v>
      </c>
      <c r="AG595" s="50">
        <v>0</v>
      </c>
      <c r="AH595" s="50">
        <v>0</v>
      </c>
      <c r="AI595" s="50">
        <v>1</v>
      </c>
      <c r="AJ595" s="50">
        <v>0</v>
      </c>
      <c r="AK595" s="50">
        <v>0</v>
      </c>
      <c r="AL595" s="50">
        <v>0</v>
      </c>
      <c r="AM595" s="50">
        <v>0</v>
      </c>
      <c r="AN595" s="50">
        <v>0</v>
      </c>
      <c r="AO595" s="50">
        <v>0</v>
      </c>
      <c r="AP595" s="50">
        <v>0</v>
      </c>
      <c r="AQ595" s="50">
        <v>0</v>
      </c>
      <c r="AR595" s="50">
        <v>0</v>
      </c>
      <c r="AS595" s="50">
        <v>0</v>
      </c>
      <c r="AT595" s="50">
        <v>0</v>
      </c>
      <c r="AU595" s="50">
        <v>0</v>
      </c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</row>
    <row r="596" spans="1:62" ht="15" hidden="1">
      <c r="A596" s="81" t="s">
        <v>3588</v>
      </c>
      <c r="B596" s="50" t="s">
        <v>2300</v>
      </c>
      <c r="C596" s="82" t="s">
        <v>366</v>
      </c>
      <c r="D596" s="83" t="s">
        <v>308</v>
      </c>
      <c r="E596" s="84" t="s">
        <v>336</v>
      </c>
      <c r="F596" s="84">
        <v>37293</v>
      </c>
      <c r="G596" s="50">
        <v>173056</v>
      </c>
      <c r="H596" s="50" t="s">
        <v>1824</v>
      </c>
      <c r="I596" s="50">
        <v>416</v>
      </c>
      <c r="J596" s="50">
        <v>416</v>
      </c>
      <c r="K596" s="50">
        <v>1</v>
      </c>
      <c r="L596" s="50"/>
      <c r="M596" s="50"/>
      <c r="N596" s="50"/>
      <c r="O596" s="50">
        <v>0</v>
      </c>
      <c r="P596" s="50">
        <v>1</v>
      </c>
      <c r="Q596" s="50">
        <v>1259.9939999999999</v>
      </c>
      <c r="R596" s="50">
        <v>71.499709999999993</v>
      </c>
      <c r="S596" s="50">
        <v>0</v>
      </c>
      <c r="T596" s="50">
        <v>0</v>
      </c>
      <c r="U596" s="50">
        <v>0</v>
      </c>
      <c r="V596" s="50">
        <v>1</v>
      </c>
      <c r="W596" s="50">
        <v>0</v>
      </c>
      <c r="X596" s="50">
        <v>0</v>
      </c>
      <c r="Y596" s="50">
        <v>0</v>
      </c>
      <c r="Z596" s="50">
        <v>0</v>
      </c>
      <c r="AA596" s="50">
        <v>0</v>
      </c>
      <c r="AB596" s="50">
        <v>0</v>
      </c>
      <c r="AC596" s="50">
        <v>0</v>
      </c>
      <c r="AD596" s="50">
        <v>0</v>
      </c>
      <c r="AE596" s="50">
        <v>0</v>
      </c>
      <c r="AF596" s="50">
        <v>0</v>
      </c>
      <c r="AG596" s="50">
        <v>0</v>
      </c>
      <c r="AH596" s="50">
        <v>0</v>
      </c>
      <c r="AI596" s="50">
        <v>1</v>
      </c>
      <c r="AJ596" s="50">
        <v>0</v>
      </c>
      <c r="AK596" s="50">
        <v>0</v>
      </c>
      <c r="AL596" s="50">
        <v>0</v>
      </c>
      <c r="AM596" s="50">
        <v>0</v>
      </c>
      <c r="AN596" s="50">
        <v>0</v>
      </c>
      <c r="AO596" s="50">
        <v>0</v>
      </c>
      <c r="AP596" s="50">
        <v>0</v>
      </c>
      <c r="AQ596" s="50">
        <v>0</v>
      </c>
      <c r="AR596" s="50">
        <v>0</v>
      </c>
      <c r="AS596" s="50">
        <v>0</v>
      </c>
      <c r="AT596" s="50">
        <v>0</v>
      </c>
      <c r="AU596" s="50">
        <v>0</v>
      </c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</row>
    <row r="597" spans="1:62" ht="15" hidden="1">
      <c r="A597" s="81" t="s">
        <v>3589</v>
      </c>
      <c r="B597" s="50" t="s">
        <v>2302</v>
      </c>
      <c r="C597" s="82" t="s">
        <v>367</v>
      </c>
      <c r="D597" s="83" t="s">
        <v>308</v>
      </c>
      <c r="E597" s="84" t="s">
        <v>336</v>
      </c>
      <c r="F597" s="84">
        <v>29804</v>
      </c>
      <c r="G597" s="50">
        <v>173056</v>
      </c>
      <c r="H597" s="50" t="s">
        <v>1824</v>
      </c>
      <c r="I597" s="50">
        <v>416</v>
      </c>
      <c r="J597" s="50">
        <v>416</v>
      </c>
      <c r="K597" s="50">
        <v>1</v>
      </c>
      <c r="L597" s="50"/>
      <c r="M597" s="50"/>
      <c r="N597" s="50"/>
      <c r="O597" s="50">
        <v>0</v>
      </c>
      <c r="P597" s="50">
        <v>1</v>
      </c>
      <c r="Q597" s="50">
        <v>811.73940000000005</v>
      </c>
      <c r="R597" s="50">
        <v>72.351079999999996</v>
      </c>
      <c r="S597" s="50">
        <v>0</v>
      </c>
      <c r="T597" s="50">
        <v>0</v>
      </c>
      <c r="U597" s="50">
        <v>0</v>
      </c>
      <c r="V597" s="50">
        <v>1</v>
      </c>
      <c r="W597" s="50">
        <v>0</v>
      </c>
      <c r="X597" s="50">
        <v>0</v>
      </c>
      <c r="Y597" s="50">
        <v>0</v>
      </c>
      <c r="Z597" s="50">
        <v>0</v>
      </c>
      <c r="AA597" s="50">
        <v>0</v>
      </c>
      <c r="AB597" s="50">
        <v>0</v>
      </c>
      <c r="AC597" s="50">
        <v>0</v>
      </c>
      <c r="AD597" s="50">
        <v>0</v>
      </c>
      <c r="AE597" s="50">
        <v>0</v>
      </c>
      <c r="AF597" s="50">
        <v>0</v>
      </c>
      <c r="AG597" s="50">
        <v>0</v>
      </c>
      <c r="AH597" s="50">
        <v>0</v>
      </c>
      <c r="AI597" s="50">
        <v>1</v>
      </c>
      <c r="AJ597" s="50">
        <v>0</v>
      </c>
      <c r="AK597" s="50">
        <v>0</v>
      </c>
      <c r="AL597" s="50">
        <v>0</v>
      </c>
      <c r="AM597" s="50">
        <v>0</v>
      </c>
      <c r="AN597" s="50">
        <v>0</v>
      </c>
      <c r="AO597" s="50">
        <v>0</v>
      </c>
      <c r="AP597" s="50">
        <v>0</v>
      </c>
      <c r="AQ597" s="50">
        <v>0</v>
      </c>
      <c r="AR597" s="50">
        <v>0</v>
      </c>
      <c r="AS597" s="50">
        <v>0</v>
      </c>
      <c r="AT597" s="50">
        <v>0</v>
      </c>
      <c r="AU597" s="50">
        <v>0</v>
      </c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</row>
    <row r="598" spans="1:62" ht="15" hidden="1">
      <c r="A598" s="81" t="s">
        <v>3590</v>
      </c>
      <c r="B598" s="50" t="s">
        <v>2303</v>
      </c>
      <c r="C598" s="82" t="s">
        <v>368</v>
      </c>
      <c r="D598" s="83" t="s">
        <v>308</v>
      </c>
      <c r="E598" s="84" t="s">
        <v>336</v>
      </c>
      <c r="F598" s="84">
        <v>39710</v>
      </c>
      <c r="G598" s="50">
        <v>173056</v>
      </c>
      <c r="H598" s="50" t="s">
        <v>1824</v>
      </c>
      <c r="I598" s="50">
        <v>416</v>
      </c>
      <c r="J598" s="50">
        <v>416</v>
      </c>
      <c r="K598" s="50">
        <v>1</v>
      </c>
      <c r="L598" s="50"/>
      <c r="M598" s="50"/>
      <c r="N598" s="50"/>
      <c r="O598" s="50">
        <v>0</v>
      </c>
      <c r="P598" s="50">
        <v>1</v>
      </c>
      <c r="Q598" s="50">
        <v>1767.837</v>
      </c>
      <c r="R598" s="50">
        <v>53.38646</v>
      </c>
      <c r="S598" s="50">
        <v>0</v>
      </c>
      <c r="T598" s="50">
        <v>0</v>
      </c>
      <c r="U598" s="50">
        <v>0</v>
      </c>
      <c r="V598" s="50">
        <v>1</v>
      </c>
      <c r="W598" s="50">
        <v>0</v>
      </c>
      <c r="X598" s="50">
        <v>0</v>
      </c>
      <c r="Y598" s="50">
        <v>0</v>
      </c>
      <c r="Z598" s="50">
        <v>0</v>
      </c>
      <c r="AA598" s="50">
        <v>0</v>
      </c>
      <c r="AB598" s="50">
        <v>0</v>
      </c>
      <c r="AC598" s="50">
        <v>0</v>
      </c>
      <c r="AD598" s="50">
        <v>0</v>
      </c>
      <c r="AE598" s="50">
        <v>0</v>
      </c>
      <c r="AF598" s="50">
        <v>0</v>
      </c>
      <c r="AG598" s="50">
        <v>0</v>
      </c>
      <c r="AH598" s="50">
        <v>0</v>
      </c>
      <c r="AI598" s="50">
        <v>1</v>
      </c>
      <c r="AJ598" s="50">
        <v>0</v>
      </c>
      <c r="AK598" s="50">
        <v>0</v>
      </c>
      <c r="AL598" s="50">
        <v>0</v>
      </c>
      <c r="AM598" s="50">
        <v>0</v>
      </c>
      <c r="AN598" s="50">
        <v>0</v>
      </c>
      <c r="AO598" s="50">
        <v>0</v>
      </c>
      <c r="AP598" s="50">
        <v>0</v>
      </c>
      <c r="AQ598" s="50">
        <v>0</v>
      </c>
      <c r="AR598" s="50">
        <v>0</v>
      </c>
      <c r="AS598" s="50">
        <v>0</v>
      </c>
      <c r="AT598" s="50">
        <v>0</v>
      </c>
      <c r="AU598" s="50">
        <v>0</v>
      </c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</row>
    <row r="599" spans="1:62" ht="15" hidden="1">
      <c r="A599" s="81" t="s">
        <v>3591</v>
      </c>
      <c r="B599" s="50" t="s">
        <v>2304</v>
      </c>
      <c r="C599" s="82" t="s">
        <v>369</v>
      </c>
      <c r="D599" s="83" t="s">
        <v>308</v>
      </c>
      <c r="E599" s="84" t="s">
        <v>336</v>
      </c>
      <c r="F599" s="84">
        <v>37818</v>
      </c>
      <c r="G599" s="50">
        <v>173056</v>
      </c>
      <c r="H599" s="50" t="s">
        <v>1824</v>
      </c>
      <c r="I599" s="50">
        <v>416</v>
      </c>
      <c r="J599" s="50">
        <v>416</v>
      </c>
      <c r="K599" s="50">
        <v>1</v>
      </c>
      <c r="L599" s="50"/>
      <c r="M599" s="50"/>
      <c r="N599" s="50"/>
      <c r="O599" s="50">
        <v>0</v>
      </c>
      <c r="P599" s="50">
        <v>1</v>
      </c>
      <c r="Q599" s="50">
        <v>2395.3829999999998</v>
      </c>
      <c r="R599" s="50">
        <v>59.870019999999997</v>
      </c>
      <c r="S599" s="50">
        <v>0</v>
      </c>
      <c r="T599" s="50">
        <v>0</v>
      </c>
      <c r="U599" s="50">
        <v>0</v>
      </c>
      <c r="V599" s="50">
        <v>1</v>
      </c>
      <c r="W599" s="50">
        <v>0</v>
      </c>
      <c r="X599" s="50">
        <v>0</v>
      </c>
      <c r="Y599" s="50">
        <v>0</v>
      </c>
      <c r="Z599" s="50">
        <v>0</v>
      </c>
      <c r="AA599" s="50">
        <v>0</v>
      </c>
      <c r="AB599" s="50">
        <v>0</v>
      </c>
      <c r="AC599" s="50">
        <v>0</v>
      </c>
      <c r="AD599" s="50">
        <v>0</v>
      </c>
      <c r="AE599" s="50">
        <v>0</v>
      </c>
      <c r="AF599" s="50">
        <v>0</v>
      </c>
      <c r="AG599" s="50">
        <v>0</v>
      </c>
      <c r="AH599" s="50">
        <v>0</v>
      </c>
      <c r="AI599" s="50">
        <v>1</v>
      </c>
      <c r="AJ599" s="50">
        <v>0</v>
      </c>
      <c r="AK599" s="50">
        <v>0</v>
      </c>
      <c r="AL599" s="50">
        <v>0</v>
      </c>
      <c r="AM599" s="50">
        <v>0</v>
      </c>
      <c r="AN599" s="50">
        <v>0</v>
      </c>
      <c r="AO599" s="50">
        <v>0</v>
      </c>
      <c r="AP599" s="50">
        <v>0</v>
      </c>
      <c r="AQ599" s="50">
        <v>0</v>
      </c>
      <c r="AR599" s="50">
        <v>0</v>
      </c>
      <c r="AS599" s="50">
        <v>0</v>
      </c>
      <c r="AT599" s="50">
        <v>0</v>
      </c>
      <c r="AU599" s="50">
        <v>0</v>
      </c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</row>
    <row r="600" spans="1:62" ht="15" hidden="1">
      <c r="A600" s="81" t="s">
        <v>3592</v>
      </c>
      <c r="B600" s="50" t="s">
        <v>2305</v>
      </c>
      <c r="C600" s="82" t="s">
        <v>370</v>
      </c>
      <c r="D600" s="83" t="s">
        <v>308</v>
      </c>
      <c r="E600" s="84" t="s">
        <v>336</v>
      </c>
      <c r="F600" s="84">
        <v>33328</v>
      </c>
      <c r="G600" s="50">
        <v>173056</v>
      </c>
      <c r="H600" s="50" t="s">
        <v>1824</v>
      </c>
      <c r="I600" s="50">
        <v>416</v>
      </c>
      <c r="J600" s="50">
        <v>416</v>
      </c>
      <c r="K600" s="50">
        <v>1</v>
      </c>
      <c r="L600" s="50"/>
      <c r="M600" s="50"/>
      <c r="N600" s="50"/>
      <c r="O600" s="50">
        <v>0</v>
      </c>
      <c r="P600" s="50">
        <v>1</v>
      </c>
      <c r="Q600" s="50">
        <v>1294.414</v>
      </c>
      <c r="R600" s="50">
        <v>74.331959999999995</v>
      </c>
      <c r="S600" s="50">
        <v>0</v>
      </c>
      <c r="T600" s="50">
        <v>0</v>
      </c>
      <c r="U600" s="50">
        <v>0</v>
      </c>
      <c r="V600" s="50">
        <v>1</v>
      </c>
      <c r="W600" s="50">
        <v>0</v>
      </c>
      <c r="X600" s="50">
        <v>0</v>
      </c>
      <c r="Y600" s="50">
        <v>0</v>
      </c>
      <c r="Z600" s="50">
        <v>0</v>
      </c>
      <c r="AA600" s="50">
        <v>0</v>
      </c>
      <c r="AB600" s="50">
        <v>0</v>
      </c>
      <c r="AC600" s="50">
        <v>0</v>
      </c>
      <c r="AD600" s="50">
        <v>0</v>
      </c>
      <c r="AE600" s="50">
        <v>0</v>
      </c>
      <c r="AF600" s="50">
        <v>0</v>
      </c>
      <c r="AG600" s="50">
        <v>0</v>
      </c>
      <c r="AH600" s="50">
        <v>0</v>
      </c>
      <c r="AI600" s="50">
        <v>1</v>
      </c>
      <c r="AJ600" s="50">
        <v>0</v>
      </c>
      <c r="AK600" s="50">
        <v>0</v>
      </c>
      <c r="AL600" s="50">
        <v>0</v>
      </c>
      <c r="AM600" s="50">
        <v>0</v>
      </c>
      <c r="AN600" s="50">
        <v>0</v>
      </c>
      <c r="AO600" s="50">
        <v>0</v>
      </c>
      <c r="AP600" s="50">
        <v>0</v>
      </c>
      <c r="AQ600" s="50">
        <v>0</v>
      </c>
      <c r="AR600" s="50">
        <v>0</v>
      </c>
      <c r="AS600" s="50">
        <v>0</v>
      </c>
      <c r="AT600" s="50">
        <v>0</v>
      </c>
      <c r="AU600" s="50">
        <v>0</v>
      </c>
      <c r="AV600" s="81"/>
      <c r="AW600" s="81"/>
      <c r="AX600" s="81"/>
      <c r="AY600" s="81"/>
      <c r="AZ600" s="81"/>
      <c r="BA600" s="81"/>
      <c r="BB600" s="81"/>
      <c r="BC600" s="81"/>
      <c r="BD600" s="81"/>
      <c r="BE600" s="81"/>
      <c r="BF600" s="81"/>
      <c r="BG600" s="81"/>
      <c r="BH600" s="81"/>
      <c r="BI600" s="81"/>
      <c r="BJ600" s="81"/>
    </row>
    <row r="601" spans="1:62" ht="15" hidden="1">
      <c r="A601" s="81" t="s">
        <v>3593</v>
      </c>
      <c r="B601" s="50" t="s">
        <v>2306</v>
      </c>
      <c r="C601" s="82" t="s">
        <v>371</v>
      </c>
      <c r="D601" s="83" t="s">
        <v>308</v>
      </c>
      <c r="E601" s="84" t="s">
        <v>336</v>
      </c>
      <c r="F601" s="84">
        <v>34945</v>
      </c>
      <c r="G601" s="50">
        <v>173056</v>
      </c>
      <c r="H601" s="50" t="s">
        <v>1824</v>
      </c>
      <c r="I601" s="50">
        <v>416</v>
      </c>
      <c r="J601" s="50">
        <v>416</v>
      </c>
      <c r="K601" s="50">
        <v>1</v>
      </c>
      <c r="L601" s="50"/>
      <c r="M601" s="50"/>
      <c r="N601" s="50"/>
      <c r="O601" s="50">
        <v>0</v>
      </c>
      <c r="P601" s="50">
        <v>1</v>
      </c>
      <c r="Q601" s="50">
        <v>1561.6569999999999</v>
      </c>
      <c r="R601" s="50">
        <v>46.062939999999998</v>
      </c>
      <c r="S601" s="50">
        <v>0</v>
      </c>
      <c r="T601" s="50">
        <v>0</v>
      </c>
      <c r="U601" s="50">
        <v>0</v>
      </c>
      <c r="V601" s="50">
        <v>1</v>
      </c>
      <c r="W601" s="50">
        <v>0</v>
      </c>
      <c r="X601" s="50">
        <v>0</v>
      </c>
      <c r="Y601" s="50">
        <v>0</v>
      </c>
      <c r="Z601" s="50">
        <v>0</v>
      </c>
      <c r="AA601" s="50">
        <v>0</v>
      </c>
      <c r="AB601" s="50">
        <v>0</v>
      </c>
      <c r="AC601" s="50">
        <v>0</v>
      </c>
      <c r="AD601" s="50">
        <v>0</v>
      </c>
      <c r="AE601" s="50">
        <v>0</v>
      </c>
      <c r="AF601" s="50">
        <v>0</v>
      </c>
      <c r="AG601" s="50">
        <v>0</v>
      </c>
      <c r="AH601" s="50">
        <v>0</v>
      </c>
      <c r="AI601" s="50">
        <v>1</v>
      </c>
      <c r="AJ601" s="50">
        <v>0</v>
      </c>
      <c r="AK601" s="50">
        <v>0</v>
      </c>
      <c r="AL601" s="50">
        <v>0</v>
      </c>
      <c r="AM601" s="50">
        <v>0</v>
      </c>
      <c r="AN601" s="50">
        <v>0</v>
      </c>
      <c r="AO601" s="50">
        <v>0</v>
      </c>
      <c r="AP601" s="50">
        <v>0</v>
      </c>
      <c r="AQ601" s="50">
        <v>0</v>
      </c>
      <c r="AR601" s="50">
        <v>0</v>
      </c>
      <c r="AS601" s="50">
        <v>0</v>
      </c>
      <c r="AT601" s="50">
        <v>0</v>
      </c>
      <c r="AU601" s="50">
        <v>0</v>
      </c>
      <c r="AV601" s="81"/>
      <c r="AW601" s="81"/>
      <c r="AX601" s="81"/>
      <c r="AY601" s="81"/>
      <c r="AZ601" s="81"/>
      <c r="BA601" s="81"/>
      <c r="BB601" s="81"/>
      <c r="BC601" s="81"/>
      <c r="BD601" s="81"/>
      <c r="BE601" s="81"/>
      <c r="BF601" s="81"/>
      <c r="BG601" s="81"/>
      <c r="BH601" s="81"/>
      <c r="BI601" s="81"/>
      <c r="BJ601" s="81"/>
    </row>
    <row r="602" spans="1:62" ht="15" hidden="1">
      <c r="A602" s="81" t="s">
        <v>3594</v>
      </c>
      <c r="B602" s="50" t="s">
        <v>2307</v>
      </c>
      <c r="C602" s="82" t="s">
        <v>372</v>
      </c>
      <c r="D602" s="83" t="s">
        <v>308</v>
      </c>
      <c r="E602" s="84" t="s">
        <v>336</v>
      </c>
      <c r="F602" s="84">
        <v>32252</v>
      </c>
      <c r="G602" s="50">
        <v>173056</v>
      </c>
      <c r="H602" s="50" t="s">
        <v>1824</v>
      </c>
      <c r="I602" s="50">
        <v>416</v>
      </c>
      <c r="J602" s="50">
        <v>416</v>
      </c>
      <c r="K602" s="50">
        <v>1</v>
      </c>
      <c r="L602" s="50"/>
      <c r="M602" s="50"/>
      <c r="N602" s="50"/>
      <c r="O602" s="50">
        <v>0</v>
      </c>
      <c r="P602" s="50">
        <v>1</v>
      </c>
      <c r="Q602" s="50">
        <v>1302.327</v>
      </c>
      <c r="R602" s="50">
        <v>56.80489</v>
      </c>
      <c r="S602" s="50">
        <v>0</v>
      </c>
      <c r="T602" s="50">
        <v>0</v>
      </c>
      <c r="U602" s="50">
        <v>0</v>
      </c>
      <c r="V602" s="50">
        <v>1</v>
      </c>
      <c r="W602" s="50">
        <v>0</v>
      </c>
      <c r="X602" s="50">
        <v>0</v>
      </c>
      <c r="Y602" s="50">
        <v>0</v>
      </c>
      <c r="Z602" s="50">
        <v>0</v>
      </c>
      <c r="AA602" s="50">
        <v>0</v>
      </c>
      <c r="AB602" s="50">
        <v>0</v>
      </c>
      <c r="AC602" s="50">
        <v>0</v>
      </c>
      <c r="AD602" s="50">
        <v>0</v>
      </c>
      <c r="AE602" s="50">
        <v>0</v>
      </c>
      <c r="AF602" s="50">
        <v>0</v>
      </c>
      <c r="AG602" s="50">
        <v>0</v>
      </c>
      <c r="AH602" s="50">
        <v>0</v>
      </c>
      <c r="AI602" s="50">
        <v>1</v>
      </c>
      <c r="AJ602" s="50">
        <v>0</v>
      </c>
      <c r="AK602" s="50">
        <v>0</v>
      </c>
      <c r="AL602" s="50">
        <v>0</v>
      </c>
      <c r="AM602" s="50">
        <v>0</v>
      </c>
      <c r="AN602" s="50">
        <v>0</v>
      </c>
      <c r="AO602" s="50">
        <v>0</v>
      </c>
      <c r="AP602" s="50">
        <v>0</v>
      </c>
      <c r="AQ602" s="50">
        <v>0</v>
      </c>
      <c r="AR602" s="50">
        <v>0</v>
      </c>
      <c r="AS602" s="50">
        <v>0</v>
      </c>
      <c r="AT602" s="50">
        <v>0</v>
      </c>
      <c r="AU602" s="50">
        <v>0</v>
      </c>
      <c r="AV602" s="81"/>
      <c r="AW602" s="81"/>
      <c r="AX602" s="81"/>
      <c r="AY602" s="81"/>
      <c r="AZ602" s="81"/>
      <c r="BA602" s="81"/>
      <c r="BB602" s="81"/>
      <c r="BC602" s="81"/>
      <c r="BD602" s="81"/>
      <c r="BE602" s="81"/>
      <c r="BF602" s="81"/>
      <c r="BG602" s="81"/>
      <c r="BH602" s="81"/>
      <c r="BI602" s="81"/>
      <c r="BJ602" s="81"/>
    </row>
    <row r="603" spans="1:62" ht="15" hidden="1">
      <c r="A603" s="81" t="s">
        <v>3595</v>
      </c>
      <c r="B603" s="50" t="s">
        <v>2308</v>
      </c>
      <c r="C603" s="82" t="s">
        <v>373</v>
      </c>
      <c r="D603" s="83" t="s">
        <v>308</v>
      </c>
      <c r="E603" s="84" t="s">
        <v>336</v>
      </c>
      <c r="F603" s="84">
        <v>32029</v>
      </c>
      <c r="G603" s="50">
        <v>173056</v>
      </c>
      <c r="H603" s="50" t="s">
        <v>1824</v>
      </c>
      <c r="I603" s="50">
        <v>416</v>
      </c>
      <c r="J603" s="50">
        <v>416</v>
      </c>
      <c r="K603" s="50">
        <v>1</v>
      </c>
      <c r="L603" s="50"/>
      <c r="M603" s="50"/>
      <c r="N603" s="50"/>
      <c r="O603" s="50">
        <v>0</v>
      </c>
      <c r="P603" s="50">
        <v>1</v>
      </c>
      <c r="Q603" s="50">
        <v>770.09709999999995</v>
      </c>
      <c r="R603" s="50">
        <v>78.820499999999996</v>
      </c>
      <c r="S603" s="50">
        <v>0</v>
      </c>
      <c r="T603" s="50">
        <v>0</v>
      </c>
      <c r="U603" s="50">
        <v>0</v>
      </c>
      <c r="V603" s="50">
        <v>1</v>
      </c>
      <c r="W603" s="50">
        <v>0</v>
      </c>
      <c r="X603" s="50">
        <v>0</v>
      </c>
      <c r="Y603" s="50">
        <v>0</v>
      </c>
      <c r="Z603" s="50">
        <v>0</v>
      </c>
      <c r="AA603" s="50">
        <v>0</v>
      </c>
      <c r="AB603" s="50">
        <v>0</v>
      </c>
      <c r="AC603" s="50">
        <v>0</v>
      </c>
      <c r="AD603" s="50">
        <v>0</v>
      </c>
      <c r="AE603" s="50">
        <v>0</v>
      </c>
      <c r="AF603" s="50">
        <v>0</v>
      </c>
      <c r="AG603" s="50">
        <v>0</v>
      </c>
      <c r="AH603" s="50">
        <v>0</v>
      </c>
      <c r="AI603" s="50">
        <v>1</v>
      </c>
      <c r="AJ603" s="50">
        <v>0</v>
      </c>
      <c r="AK603" s="50">
        <v>0</v>
      </c>
      <c r="AL603" s="50">
        <v>0</v>
      </c>
      <c r="AM603" s="50">
        <v>0</v>
      </c>
      <c r="AN603" s="50">
        <v>0</v>
      </c>
      <c r="AO603" s="50">
        <v>0</v>
      </c>
      <c r="AP603" s="50">
        <v>0</v>
      </c>
      <c r="AQ603" s="50">
        <v>0</v>
      </c>
      <c r="AR603" s="50">
        <v>0</v>
      </c>
      <c r="AS603" s="50">
        <v>0</v>
      </c>
      <c r="AT603" s="50">
        <v>0</v>
      </c>
      <c r="AU603" s="50">
        <v>0</v>
      </c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</row>
    <row r="604" spans="1:62" ht="15" hidden="1">
      <c r="A604" s="81" t="s">
        <v>3596</v>
      </c>
      <c r="B604" s="50" t="s">
        <v>2309</v>
      </c>
      <c r="C604" s="82" t="s">
        <v>374</v>
      </c>
      <c r="D604" s="83" t="s">
        <v>308</v>
      </c>
      <c r="E604" s="84" t="s">
        <v>336</v>
      </c>
      <c r="F604" s="84">
        <v>35083</v>
      </c>
      <c r="G604" s="50">
        <v>173056</v>
      </c>
      <c r="H604" s="50" t="s">
        <v>1824</v>
      </c>
      <c r="I604" s="50">
        <v>416</v>
      </c>
      <c r="J604" s="50">
        <v>416</v>
      </c>
      <c r="K604" s="50">
        <v>1</v>
      </c>
      <c r="L604" s="50"/>
      <c r="M604" s="50"/>
      <c r="N604" s="50"/>
      <c r="O604" s="50">
        <v>0</v>
      </c>
      <c r="P604" s="50">
        <v>1</v>
      </c>
      <c r="Q604" s="50">
        <v>1195.903</v>
      </c>
      <c r="R604" s="50">
        <v>51.027630000000002</v>
      </c>
      <c r="S604" s="50">
        <v>0</v>
      </c>
      <c r="T604" s="50">
        <v>0</v>
      </c>
      <c r="U604" s="50">
        <v>0</v>
      </c>
      <c r="V604" s="50">
        <v>1</v>
      </c>
      <c r="W604" s="50">
        <v>0</v>
      </c>
      <c r="X604" s="50">
        <v>0</v>
      </c>
      <c r="Y604" s="50">
        <v>0</v>
      </c>
      <c r="Z604" s="50">
        <v>0</v>
      </c>
      <c r="AA604" s="50">
        <v>0</v>
      </c>
      <c r="AB604" s="50">
        <v>0</v>
      </c>
      <c r="AC604" s="50">
        <v>0</v>
      </c>
      <c r="AD604" s="50">
        <v>0</v>
      </c>
      <c r="AE604" s="50">
        <v>0</v>
      </c>
      <c r="AF604" s="50">
        <v>0</v>
      </c>
      <c r="AG604" s="50">
        <v>0</v>
      </c>
      <c r="AH604" s="50">
        <v>0</v>
      </c>
      <c r="AI604" s="50">
        <v>1</v>
      </c>
      <c r="AJ604" s="50">
        <v>0</v>
      </c>
      <c r="AK604" s="50">
        <v>0</v>
      </c>
      <c r="AL604" s="50">
        <v>0</v>
      </c>
      <c r="AM604" s="50">
        <v>0</v>
      </c>
      <c r="AN604" s="50">
        <v>0</v>
      </c>
      <c r="AO604" s="50">
        <v>0</v>
      </c>
      <c r="AP604" s="50">
        <v>0</v>
      </c>
      <c r="AQ604" s="50">
        <v>0</v>
      </c>
      <c r="AR604" s="50">
        <v>0</v>
      </c>
      <c r="AS604" s="50">
        <v>0</v>
      </c>
      <c r="AT604" s="50">
        <v>0</v>
      </c>
      <c r="AU604" s="50">
        <v>0</v>
      </c>
      <c r="AV604" s="81"/>
      <c r="AW604" s="81"/>
      <c r="AX604" s="81"/>
      <c r="AY604" s="81"/>
      <c r="AZ604" s="81"/>
      <c r="BA604" s="81"/>
      <c r="BB604" s="81"/>
      <c r="BC604" s="81"/>
      <c r="BD604" s="81"/>
      <c r="BE604" s="81"/>
      <c r="BF604" s="81"/>
      <c r="BG604" s="81"/>
      <c r="BH604" s="81"/>
      <c r="BI604" s="81"/>
      <c r="BJ604" s="81"/>
    </row>
    <row r="605" spans="1:62" ht="15" hidden="1">
      <c r="A605" s="81" t="s">
        <v>3597</v>
      </c>
      <c r="B605" s="50" t="s">
        <v>2310</v>
      </c>
      <c r="C605" s="82" t="s">
        <v>375</v>
      </c>
      <c r="D605" s="83" t="s">
        <v>308</v>
      </c>
      <c r="E605" s="84" t="s">
        <v>336</v>
      </c>
      <c r="F605" s="84">
        <v>33422</v>
      </c>
      <c r="G605" s="50">
        <v>173056</v>
      </c>
      <c r="H605" s="50" t="s">
        <v>1824</v>
      </c>
      <c r="I605" s="50">
        <v>416</v>
      </c>
      <c r="J605" s="50">
        <v>416</v>
      </c>
      <c r="K605" s="50">
        <v>1</v>
      </c>
      <c r="L605" s="50"/>
      <c r="M605" s="50"/>
      <c r="N605" s="50"/>
      <c r="O605" s="50">
        <v>0</v>
      </c>
      <c r="P605" s="50">
        <v>1</v>
      </c>
      <c r="Q605" s="50">
        <v>1535.116</v>
      </c>
      <c r="R605" s="50">
        <v>47.226770000000002</v>
      </c>
      <c r="S605" s="50">
        <v>0</v>
      </c>
      <c r="T605" s="50">
        <v>0</v>
      </c>
      <c r="U605" s="50">
        <v>0</v>
      </c>
      <c r="V605" s="50">
        <v>1</v>
      </c>
      <c r="W605" s="50">
        <v>0</v>
      </c>
      <c r="X605" s="50">
        <v>0</v>
      </c>
      <c r="Y605" s="50">
        <v>0</v>
      </c>
      <c r="Z605" s="50">
        <v>0</v>
      </c>
      <c r="AA605" s="50">
        <v>0</v>
      </c>
      <c r="AB605" s="50">
        <v>0</v>
      </c>
      <c r="AC605" s="50">
        <v>0</v>
      </c>
      <c r="AD605" s="50">
        <v>0</v>
      </c>
      <c r="AE605" s="50">
        <v>0</v>
      </c>
      <c r="AF605" s="50">
        <v>0</v>
      </c>
      <c r="AG605" s="50">
        <v>0</v>
      </c>
      <c r="AH605" s="50">
        <v>0</v>
      </c>
      <c r="AI605" s="50">
        <v>1</v>
      </c>
      <c r="AJ605" s="50">
        <v>0</v>
      </c>
      <c r="AK605" s="50">
        <v>0</v>
      </c>
      <c r="AL605" s="50">
        <v>0</v>
      </c>
      <c r="AM605" s="50">
        <v>0</v>
      </c>
      <c r="AN605" s="50">
        <v>0</v>
      </c>
      <c r="AO605" s="50">
        <v>0</v>
      </c>
      <c r="AP605" s="50">
        <v>0</v>
      </c>
      <c r="AQ605" s="50">
        <v>0</v>
      </c>
      <c r="AR605" s="50">
        <v>0</v>
      </c>
      <c r="AS605" s="50">
        <v>0</v>
      </c>
      <c r="AT605" s="50">
        <v>0</v>
      </c>
      <c r="AU605" s="50">
        <v>0</v>
      </c>
      <c r="AV605" s="81"/>
      <c r="AW605" s="81"/>
      <c r="AX605" s="81"/>
      <c r="AY605" s="81"/>
      <c r="AZ605" s="81"/>
      <c r="BA605" s="81"/>
      <c r="BB605" s="81"/>
      <c r="BC605" s="81"/>
      <c r="BD605" s="81"/>
      <c r="BE605" s="81"/>
      <c r="BF605" s="81"/>
      <c r="BG605" s="81"/>
      <c r="BH605" s="81"/>
      <c r="BI605" s="81"/>
      <c r="BJ605" s="81"/>
    </row>
    <row r="606" spans="1:62" ht="15" hidden="1">
      <c r="A606" s="81" t="s">
        <v>3598</v>
      </c>
      <c r="B606" s="50" t="s">
        <v>2311</v>
      </c>
      <c r="C606" s="82" t="s">
        <v>376</v>
      </c>
      <c r="D606" s="83" t="s">
        <v>308</v>
      </c>
      <c r="E606" s="84" t="s">
        <v>336</v>
      </c>
      <c r="F606" s="84">
        <v>39355</v>
      </c>
      <c r="G606" s="50">
        <v>173056</v>
      </c>
      <c r="H606" s="50" t="s">
        <v>1824</v>
      </c>
      <c r="I606" s="50">
        <v>416</v>
      </c>
      <c r="J606" s="50">
        <v>416</v>
      </c>
      <c r="K606" s="50">
        <v>1</v>
      </c>
      <c r="L606" s="50"/>
      <c r="M606" s="50"/>
      <c r="N606" s="50"/>
      <c r="O606" s="50">
        <v>0</v>
      </c>
      <c r="P606" s="50">
        <v>1</v>
      </c>
      <c r="Q606" s="50">
        <v>2909.5990000000002</v>
      </c>
      <c r="R606" s="50">
        <v>48.028970000000001</v>
      </c>
      <c r="S606" s="50">
        <v>0</v>
      </c>
      <c r="T606" s="50">
        <v>0</v>
      </c>
      <c r="U606" s="50">
        <v>0</v>
      </c>
      <c r="V606" s="50">
        <v>1</v>
      </c>
      <c r="W606" s="50">
        <v>0</v>
      </c>
      <c r="X606" s="50">
        <v>0</v>
      </c>
      <c r="Y606" s="50">
        <v>0</v>
      </c>
      <c r="Z606" s="50">
        <v>0</v>
      </c>
      <c r="AA606" s="50">
        <v>0</v>
      </c>
      <c r="AB606" s="50">
        <v>0</v>
      </c>
      <c r="AC606" s="50">
        <v>0</v>
      </c>
      <c r="AD606" s="50">
        <v>0</v>
      </c>
      <c r="AE606" s="50">
        <v>0</v>
      </c>
      <c r="AF606" s="50">
        <v>0</v>
      </c>
      <c r="AG606" s="50">
        <v>0</v>
      </c>
      <c r="AH606" s="50">
        <v>0</v>
      </c>
      <c r="AI606" s="50">
        <v>1</v>
      </c>
      <c r="AJ606" s="50">
        <v>0</v>
      </c>
      <c r="AK606" s="50">
        <v>0</v>
      </c>
      <c r="AL606" s="50">
        <v>0</v>
      </c>
      <c r="AM606" s="50">
        <v>0</v>
      </c>
      <c r="AN606" s="50">
        <v>0</v>
      </c>
      <c r="AO606" s="50">
        <v>0</v>
      </c>
      <c r="AP606" s="50">
        <v>0</v>
      </c>
      <c r="AQ606" s="50">
        <v>0</v>
      </c>
      <c r="AR606" s="50">
        <v>0</v>
      </c>
      <c r="AS606" s="50">
        <v>0</v>
      </c>
      <c r="AT606" s="50">
        <v>0</v>
      </c>
      <c r="AU606" s="50">
        <v>0</v>
      </c>
      <c r="AV606" s="81"/>
      <c r="AW606" s="81"/>
      <c r="AX606" s="81"/>
      <c r="AY606" s="81"/>
      <c r="AZ606" s="81"/>
      <c r="BA606" s="81"/>
      <c r="BB606" s="81"/>
      <c r="BC606" s="81"/>
      <c r="BD606" s="81"/>
      <c r="BE606" s="81"/>
      <c r="BF606" s="81"/>
      <c r="BG606" s="81"/>
      <c r="BH606" s="81"/>
      <c r="BI606" s="81"/>
      <c r="BJ606" s="81"/>
    </row>
    <row r="607" spans="1:62" ht="15" hidden="1">
      <c r="A607" s="81" t="s">
        <v>3599</v>
      </c>
      <c r="B607" s="50" t="s">
        <v>2312</v>
      </c>
      <c r="C607" s="82" t="s">
        <v>377</v>
      </c>
      <c r="D607" s="83" t="s">
        <v>308</v>
      </c>
      <c r="E607" s="84" t="s">
        <v>336</v>
      </c>
      <c r="F607" s="84">
        <v>36529</v>
      </c>
      <c r="G607" s="50">
        <v>173056</v>
      </c>
      <c r="H607" s="50" t="s">
        <v>1824</v>
      </c>
      <c r="I607" s="50">
        <v>416</v>
      </c>
      <c r="J607" s="50">
        <v>416</v>
      </c>
      <c r="K607" s="50">
        <v>1</v>
      </c>
      <c r="L607" s="50"/>
      <c r="M607" s="50"/>
      <c r="N607" s="50"/>
      <c r="O607" s="50">
        <v>0</v>
      </c>
      <c r="P607" s="50">
        <v>1</v>
      </c>
      <c r="Q607" s="50">
        <v>1196.069</v>
      </c>
      <c r="R607" s="50">
        <v>57.82208</v>
      </c>
      <c r="S607" s="50">
        <v>0</v>
      </c>
      <c r="T607" s="50">
        <v>0</v>
      </c>
      <c r="U607" s="50">
        <v>0</v>
      </c>
      <c r="V607" s="50">
        <v>1</v>
      </c>
      <c r="W607" s="50">
        <v>0</v>
      </c>
      <c r="X607" s="50">
        <v>0</v>
      </c>
      <c r="Y607" s="50">
        <v>0</v>
      </c>
      <c r="Z607" s="50">
        <v>0</v>
      </c>
      <c r="AA607" s="50">
        <v>0</v>
      </c>
      <c r="AB607" s="50">
        <v>0</v>
      </c>
      <c r="AC607" s="50">
        <v>0</v>
      </c>
      <c r="AD607" s="50">
        <v>0</v>
      </c>
      <c r="AE607" s="50">
        <v>0</v>
      </c>
      <c r="AF607" s="50">
        <v>0</v>
      </c>
      <c r="AG607" s="50">
        <v>0</v>
      </c>
      <c r="AH607" s="50">
        <v>0</v>
      </c>
      <c r="AI607" s="50">
        <v>1</v>
      </c>
      <c r="AJ607" s="50">
        <v>0</v>
      </c>
      <c r="AK607" s="50">
        <v>0</v>
      </c>
      <c r="AL607" s="50">
        <v>0</v>
      </c>
      <c r="AM607" s="50">
        <v>0</v>
      </c>
      <c r="AN607" s="50">
        <v>0</v>
      </c>
      <c r="AO607" s="50">
        <v>0</v>
      </c>
      <c r="AP607" s="50">
        <v>0</v>
      </c>
      <c r="AQ607" s="50">
        <v>0</v>
      </c>
      <c r="AR607" s="50">
        <v>0</v>
      </c>
      <c r="AS607" s="50">
        <v>0</v>
      </c>
      <c r="AT607" s="50">
        <v>0</v>
      </c>
      <c r="AU607" s="50">
        <v>0</v>
      </c>
      <c r="AV607" s="81"/>
      <c r="AW607" s="81"/>
      <c r="AX607" s="81"/>
      <c r="AY607" s="81"/>
      <c r="AZ607" s="81"/>
      <c r="BA607" s="81"/>
      <c r="BB607" s="81"/>
      <c r="BC607" s="81"/>
      <c r="BD607" s="81"/>
      <c r="BE607" s="81"/>
      <c r="BF607" s="81"/>
      <c r="BG607" s="81"/>
      <c r="BH607" s="81"/>
      <c r="BI607" s="81"/>
      <c r="BJ607" s="81"/>
    </row>
    <row r="608" spans="1:62" ht="15" hidden="1">
      <c r="A608" s="81" t="s">
        <v>3600</v>
      </c>
      <c r="B608" s="50" t="s">
        <v>2313</v>
      </c>
      <c r="C608" s="82" t="s">
        <v>378</v>
      </c>
      <c r="D608" s="83" t="s">
        <v>308</v>
      </c>
      <c r="E608" s="84" t="s">
        <v>336</v>
      </c>
      <c r="F608" s="84">
        <v>26106</v>
      </c>
      <c r="G608" s="50">
        <v>173056</v>
      </c>
      <c r="H608" s="50" t="s">
        <v>1824</v>
      </c>
      <c r="I608" s="50">
        <v>416</v>
      </c>
      <c r="J608" s="50">
        <v>416</v>
      </c>
      <c r="K608" s="50">
        <v>1</v>
      </c>
      <c r="L608" s="50"/>
      <c r="M608" s="50"/>
      <c r="N608" s="50"/>
      <c r="O608" s="50">
        <v>0</v>
      </c>
      <c r="P608" s="50">
        <v>1</v>
      </c>
      <c r="Q608" s="50">
        <v>1063.7329999999999</v>
      </c>
      <c r="R608" s="50">
        <v>78.77328</v>
      </c>
      <c r="S608" s="50">
        <v>0</v>
      </c>
      <c r="T608" s="50">
        <v>0</v>
      </c>
      <c r="U608" s="50">
        <v>0</v>
      </c>
      <c r="V608" s="50">
        <v>1</v>
      </c>
      <c r="W608" s="50">
        <v>0</v>
      </c>
      <c r="X608" s="50">
        <v>0</v>
      </c>
      <c r="Y608" s="50">
        <v>0</v>
      </c>
      <c r="Z608" s="50">
        <v>0</v>
      </c>
      <c r="AA608" s="50">
        <v>0</v>
      </c>
      <c r="AB608" s="50">
        <v>0</v>
      </c>
      <c r="AC608" s="50">
        <v>0</v>
      </c>
      <c r="AD608" s="50">
        <v>0</v>
      </c>
      <c r="AE608" s="50">
        <v>0</v>
      </c>
      <c r="AF608" s="50">
        <v>0</v>
      </c>
      <c r="AG608" s="50">
        <v>0</v>
      </c>
      <c r="AH608" s="50">
        <v>0</v>
      </c>
      <c r="AI608" s="50">
        <v>1</v>
      </c>
      <c r="AJ608" s="50">
        <v>0</v>
      </c>
      <c r="AK608" s="50">
        <v>0</v>
      </c>
      <c r="AL608" s="50">
        <v>0</v>
      </c>
      <c r="AM608" s="50">
        <v>0</v>
      </c>
      <c r="AN608" s="50">
        <v>0</v>
      </c>
      <c r="AO608" s="50">
        <v>0</v>
      </c>
      <c r="AP608" s="50">
        <v>0</v>
      </c>
      <c r="AQ608" s="50">
        <v>0</v>
      </c>
      <c r="AR608" s="50">
        <v>0</v>
      </c>
      <c r="AS608" s="50">
        <v>0</v>
      </c>
      <c r="AT608" s="50">
        <v>0</v>
      </c>
      <c r="AU608" s="50">
        <v>0</v>
      </c>
      <c r="AV608" s="81"/>
      <c r="AW608" s="81"/>
      <c r="AX608" s="81"/>
      <c r="AY608" s="81"/>
      <c r="AZ608" s="81"/>
      <c r="BA608" s="81"/>
      <c r="BB608" s="81"/>
      <c r="BC608" s="81"/>
      <c r="BD608" s="81"/>
      <c r="BE608" s="81"/>
      <c r="BF608" s="81"/>
      <c r="BG608" s="81"/>
      <c r="BH608" s="81"/>
      <c r="BI608" s="81"/>
      <c r="BJ608" s="81"/>
    </row>
    <row r="609" spans="1:62" ht="15" hidden="1">
      <c r="A609" s="81" t="s">
        <v>3601</v>
      </c>
      <c r="B609" s="50" t="s">
        <v>2314</v>
      </c>
      <c r="C609" s="82" t="s">
        <v>379</v>
      </c>
      <c r="D609" s="83" t="s">
        <v>308</v>
      </c>
      <c r="E609" s="84" t="s">
        <v>336</v>
      </c>
      <c r="F609" s="84">
        <v>39738</v>
      </c>
      <c r="G609" s="50">
        <v>173056</v>
      </c>
      <c r="H609" s="50" t="s">
        <v>1824</v>
      </c>
      <c r="I609" s="50">
        <v>416</v>
      </c>
      <c r="J609" s="50">
        <v>416</v>
      </c>
      <c r="K609" s="50">
        <v>1</v>
      </c>
      <c r="L609" s="50"/>
      <c r="M609" s="50"/>
      <c r="N609" s="50"/>
      <c r="O609" s="50">
        <v>0</v>
      </c>
      <c r="P609" s="50">
        <v>1</v>
      </c>
      <c r="Q609" s="50">
        <v>2086.9369999999999</v>
      </c>
      <c r="R609" s="50">
        <v>74.157290000000003</v>
      </c>
      <c r="S609" s="50">
        <v>0</v>
      </c>
      <c r="T609" s="50">
        <v>0</v>
      </c>
      <c r="U609" s="50">
        <v>0</v>
      </c>
      <c r="V609" s="50">
        <v>1</v>
      </c>
      <c r="W609" s="50">
        <v>0</v>
      </c>
      <c r="X609" s="50">
        <v>0</v>
      </c>
      <c r="Y609" s="50">
        <v>0</v>
      </c>
      <c r="Z609" s="50">
        <v>0</v>
      </c>
      <c r="AA609" s="50">
        <v>0</v>
      </c>
      <c r="AB609" s="50">
        <v>0</v>
      </c>
      <c r="AC609" s="50">
        <v>0</v>
      </c>
      <c r="AD609" s="50">
        <v>0</v>
      </c>
      <c r="AE609" s="50">
        <v>0</v>
      </c>
      <c r="AF609" s="50">
        <v>0</v>
      </c>
      <c r="AG609" s="50">
        <v>0</v>
      </c>
      <c r="AH609" s="50">
        <v>0</v>
      </c>
      <c r="AI609" s="50">
        <v>1</v>
      </c>
      <c r="AJ609" s="50">
        <v>0</v>
      </c>
      <c r="AK609" s="50">
        <v>0</v>
      </c>
      <c r="AL609" s="50">
        <v>0</v>
      </c>
      <c r="AM609" s="50">
        <v>0</v>
      </c>
      <c r="AN609" s="50">
        <v>0</v>
      </c>
      <c r="AO609" s="50">
        <v>0</v>
      </c>
      <c r="AP609" s="50">
        <v>0</v>
      </c>
      <c r="AQ609" s="50">
        <v>0</v>
      </c>
      <c r="AR609" s="50">
        <v>0</v>
      </c>
      <c r="AS609" s="50">
        <v>0</v>
      </c>
      <c r="AT609" s="50">
        <v>0</v>
      </c>
      <c r="AU609" s="50">
        <v>0</v>
      </c>
      <c r="AV609" s="81"/>
      <c r="AW609" s="81"/>
      <c r="AX609" s="81"/>
      <c r="AY609" s="81"/>
      <c r="AZ609" s="81"/>
      <c r="BA609" s="81"/>
      <c r="BB609" s="81"/>
      <c r="BC609" s="81"/>
      <c r="BD609" s="81"/>
      <c r="BE609" s="81"/>
      <c r="BF609" s="81"/>
      <c r="BG609" s="81"/>
      <c r="BH609" s="81"/>
      <c r="BI609" s="81"/>
      <c r="BJ609" s="81"/>
    </row>
    <row r="610" spans="1:62" ht="15" hidden="1">
      <c r="A610" s="81" t="s">
        <v>3602</v>
      </c>
      <c r="B610" s="50" t="s">
        <v>2315</v>
      </c>
      <c r="C610" s="82" t="s">
        <v>380</v>
      </c>
      <c r="D610" s="83" t="s">
        <v>308</v>
      </c>
      <c r="E610" s="84" t="s">
        <v>336</v>
      </c>
      <c r="F610" s="84">
        <v>36040</v>
      </c>
      <c r="G610" s="50">
        <v>173056</v>
      </c>
      <c r="H610" s="50" t="s">
        <v>1824</v>
      </c>
      <c r="I610" s="50">
        <v>416</v>
      </c>
      <c r="J610" s="50">
        <v>416</v>
      </c>
      <c r="K610" s="50">
        <v>1</v>
      </c>
      <c r="L610" s="50"/>
      <c r="M610" s="50"/>
      <c r="N610" s="50"/>
      <c r="O610" s="50">
        <v>0</v>
      </c>
      <c r="P610" s="50">
        <v>1</v>
      </c>
      <c r="Q610" s="50">
        <v>1938.443</v>
      </c>
      <c r="R610" s="50">
        <v>61.662190000000002</v>
      </c>
      <c r="S610" s="50">
        <v>0</v>
      </c>
      <c r="T610" s="50">
        <v>0</v>
      </c>
      <c r="U610" s="50">
        <v>0</v>
      </c>
      <c r="V610" s="50">
        <v>1</v>
      </c>
      <c r="W610" s="50">
        <v>0</v>
      </c>
      <c r="X610" s="50">
        <v>0</v>
      </c>
      <c r="Y610" s="50">
        <v>0</v>
      </c>
      <c r="Z610" s="50">
        <v>0</v>
      </c>
      <c r="AA610" s="50">
        <v>0</v>
      </c>
      <c r="AB610" s="50">
        <v>0</v>
      </c>
      <c r="AC610" s="50">
        <v>0</v>
      </c>
      <c r="AD610" s="50">
        <v>0</v>
      </c>
      <c r="AE610" s="50">
        <v>0</v>
      </c>
      <c r="AF610" s="50">
        <v>0</v>
      </c>
      <c r="AG610" s="50">
        <v>0</v>
      </c>
      <c r="AH610" s="50">
        <v>0</v>
      </c>
      <c r="AI610" s="50">
        <v>1</v>
      </c>
      <c r="AJ610" s="50">
        <v>0</v>
      </c>
      <c r="AK610" s="50">
        <v>0</v>
      </c>
      <c r="AL610" s="50">
        <v>0</v>
      </c>
      <c r="AM610" s="50">
        <v>0</v>
      </c>
      <c r="AN610" s="50">
        <v>0</v>
      </c>
      <c r="AO610" s="50">
        <v>0</v>
      </c>
      <c r="AP610" s="50">
        <v>0</v>
      </c>
      <c r="AQ610" s="50">
        <v>0</v>
      </c>
      <c r="AR610" s="50">
        <v>0</v>
      </c>
      <c r="AS610" s="50">
        <v>0</v>
      </c>
      <c r="AT610" s="50">
        <v>0</v>
      </c>
      <c r="AU610" s="50">
        <v>0</v>
      </c>
      <c r="AV610" s="81"/>
      <c r="AW610" s="81"/>
      <c r="AX610" s="81"/>
      <c r="AY610" s="81"/>
      <c r="AZ610" s="81"/>
      <c r="BA610" s="81"/>
      <c r="BB610" s="81"/>
      <c r="BC610" s="81"/>
      <c r="BD610" s="81"/>
      <c r="BE610" s="81"/>
      <c r="BF610" s="81"/>
      <c r="BG610" s="81"/>
      <c r="BH610" s="81"/>
      <c r="BI610" s="81"/>
      <c r="BJ610" s="81"/>
    </row>
    <row r="611" spans="1:62" ht="15" hidden="1">
      <c r="A611" s="81" t="s">
        <v>3603</v>
      </c>
      <c r="B611" s="50" t="s">
        <v>2317</v>
      </c>
      <c r="C611" s="82" t="s">
        <v>381</v>
      </c>
      <c r="D611" s="83" t="s">
        <v>308</v>
      </c>
      <c r="E611" s="84" t="s">
        <v>336</v>
      </c>
      <c r="F611" s="84">
        <v>39604</v>
      </c>
      <c r="G611" s="50">
        <v>173056</v>
      </c>
      <c r="H611" s="50" t="s">
        <v>1824</v>
      </c>
      <c r="I611" s="50">
        <v>416</v>
      </c>
      <c r="J611" s="50">
        <v>416</v>
      </c>
      <c r="K611" s="50">
        <v>1</v>
      </c>
      <c r="L611" s="50"/>
      <c r="M611" s="50"/>
      <c r="N611" s="50"/>
      <c r="O611" s="50">
        <v>0</v>
      </c>
      <c r="P611" s="50">
        <v>1</v>
      </c>
      <c r="Q611" s="50">
        <v>2102.3870000000002</v>
      </c>
      <c r="R611" s="50">
        <v>68.598089999999999</v>
      </c>
      <c r="S611" s="50">
        <v>0</v>
      </c>
      <c r="T611" s="50">
        <v>0</v>
      </c>
      <c r="U611" s="50">
        <v>0</v>
      </c>
      <c r="V611" s="50">
        <v>1</v>
      </c>
      <c r="W611" s="50">
        <v>0</v>
      </c>
      <c r="X611" s="50">
        <v>0</v>
      </c>
      <c r="Y611" s="50">
        <v>0</v>
      </c>
      <c r="Z611" s="50">
        <v>0</v>
      </c>
      <c r="AA611" s="50">
        <v>0</v>
      </c>
      <c r="AB611" s="50">
        <v>0</v>
      </c>
      <c r="AC611" s="50">
        <v>0</v>
      </c>
      <c r="AD611" s="50">
        <v>0</v>
      </c>
      <c r="AE611" s="50">
        <v>0</v>
      </c>
      <c r="AF611" s="50">
        <v>0</v>
      </c>
      <c r="AG611" s="50">
        <v>0</v>
      </c>
      <c r="AH611" s="50">
        <v>0</v>
      </c>
      <c r="AI611" s="50">
        <v>1</v>
      </c>
      <c r="AJ611" s="50">
        <v>0</v>
      </c>
      <c r="AK611" s="50">
        <v>0</v>
      </c>
      <c r="AL611" s="50">
        <v>0</v>
      </c>
      <c r="AM611" s="50">
        <v>0</v>
      </c>
      <c r="AN611" s="50">
        <v>0</v>
      </c>
      <c r="AO611" s="50">
        <v>0</v>
      </c>
      <c r="AP611" s="50">
        <v>0</v>
      </c>
      <c r="AQ611" s="50">
        <v>0</v>
      </c>
      <c r="AR611" s="50">
        <v>0</v>
      </c>
      <c r="AS611" s="50">
        <v>0</v>
      </c>
      <c r="AT611" s="50">
        <v>0</v>
      </c>
      <c r="AU611" s="50">
        <v>0</v>
      </c>
      <c r="AV611" s="81"/>
      <c r="AW611" s="81"/>
      <c r="AX611" s="81"/>
      <c r="AY611" s="81"/>
      <c r="AZ611" s="81"/>
      <c r="BA611" s="81"/>
      <c r="BB611" s="81"/>
      <c r="BC611" s="81"/>
      <c r="BD611" s="81"/>
      <c r="BE611" s="81"/>
      <c r="BF611" s="81"/>
      <c r="BG611" s="81"/>
      <c r="BH611" s="81"/>
      <c r="BI611" s="81"/>
      <c r="BJ611" s="81"/>
    </row>
    <row r="612" spans="1:62" ht="15" hidden="1">
      <c r="A612" s="81" t="s">
        <v>3604</v>
      </c>
      <c r="B612" s="50" t="s">
        <v>2318</v>
      </c>
      <c r="C612" s="82" t="s">
        <v>382</v>
      </c>
      <c r="D612" s="83" t="s">
        <v>308</v>
      </c>
      <c r="E612" s="84" t="s">
        <v>336</v>
      </c>
      <c r="F612" s="84">
        <v>44216</v>
      </c>
      <c r="G612" s="50">
        <v>173056</v>
      </c>
      <c r="H612" s="50" t="s">
        <v>1824</v>
      </c>
      <c r="I612" s="50">
        <v>416</v>
      </c>
      <c r="J612" s="50">
        <v>416</v>
      </c>
      <c r="K612" s="50">
        <v>1</v>
      </c>
      <c r="L612" s="50"/>
      <c r="M612" s="50"/>
      <c r="N612" s="50"/>
      <c r="O612" s="50">
        <v>0</v>
      </c>
      <c r="P612" s="50">
        <v>1</v>
      </c>
      <c r="Q612" s="50">
        <v>2125.8470000000002</v>
      </c>
      <c r="R612" s="50">
        <v>49.494520000000001</v>
      </c>
      <c r="S612" s="50">
        <v>0</v>
      </c>
      <c r="T612" s="50">
        <v>0</v>
      </c>
      <c r="U612" s="50">
        <v>0</v>
      </c>
      <c r="V612" s="50">
        <v>1</v>
      </c>
      <c r="W612" s="50">
        <v>0</v>
      </c>
      <c r="X612" s="50">
        <v>0</v>
      </c>
      <c r="Y612" s="50">
        <v>0</v>
      </c>
      <c r="Z612" s="50">
        <v>0</v>
      </c>
      <c r="AA612" s="50">
        <v>0</v>
      </c>
      <c r="AB612" s="50">
        <v>0</v>
      </c>
      <c r="AC612" s="50">
        <v>0</v>
      </c>
      <c r="AD612" s="50">
        <v>0</v>
      </c>
      <c r="AE612" s="50">
        <v>0</v>
      </c>
      <c r="AF612" s="50">
        <v>0</v>
      </c>
      <c r="AG612" s="50">
        <v>0</v>
      </c>
      <c r="AH612" s="50">
        <v>0</v>
      </c>
      <c r="AI612" s="50">
        <v>1</v>
      </c>
      <c r="AJ612" s="50">
        <v>0</v>
      </c>
      <c r="AK612" s="50">
        <v>0</v>
      </c>
      <c r="AL612" s="50">
        <v>0</v>
      </c>
      <c r="AM612" s="50">
        <v>0</v>
      </c>
      <c r="AN612" s="50">
        <v>0</v>
      </c>
      <c r="AO612" s="50">
        <v>0</v>
      </c>
      <c r="AP612" s="50">
        <v>0</v>
      </c>
      <c r="AQ612" s="50">
        <v>0</v>
      </c>
      <c r="AR612" s="50">
        <v>0</v>
      </c>
      <c r="AS612" s="50">
        <v>0</v>
      </c>
      <c r="AT612" s="50">
        <v>0</v>
      </c>
      <c r="AU612" s="50">
        <v>0</v>
      </c>
      <c r="AV612" s="81"/>
      <c r="AW612" s="81"/>
      <c r="AX612" s="81"/>
      <c r="AY612" s="81"/>
      <c r="AZ612" s="81"/>
      <c r="BA612" s="81"/>
      <c r="BB612" s="81"/>
      <c r="BC612" s="81"/>
      <c r="BD612" s="81"/>
      <c r="BE612" s="81"/>
      <c r="BF612" s="81"/>
      <c r="BG612" s="81"/>
      <c r="BH612" s="81"/>
      <c r="BI612" s="81"/>
      <c r="BJ612" s="81"/>
    </row>
    <row r="613" spans="1:62" ht="15" hidden="1">
      <c r="A613" s="81" t="s">
        <v>3605</v>
      </c>
      <c r="B613" s="50" t="s">
        <v>2319</v>
      </c>
      <c r="C613" s="82" t="s">
        <v>383</v>
      </c>
      <c r="D613" s="83" t="s">
        <v>308</v>
      </c>
      <c r="E613" s="84" t="s">
        <v>336</v>
      </c>
      <c r="F613" s="84">
        <v>38088</v>
      </c>
      <c r="G613" s="50">
        <v>173056</v>
      </c>
      <c r="H613" s="50" t="s">
        <v>1824</v>
      </c>
      <c r="I613" s="50">
        <v>416</v>
      </c>
      <c r="J613" s="50">
        <v>416</v>
      </c>
      <c r="K613" s="50">
        <v>1</v>
      </c>
      <c r="L613" s="50"/>
      <c r="M613" s="50"/>
      <c r="N613" s="50"/>
      <c r="O613" s="50">
        <v>0</v>
      </c>
      <c r="P613" s="50">
        <v>1</v>
      </c>
      <c r="Q613" s="50">
        <v>1384.5619999999999</v>
      </c>
      <c r="R613" s="50">
        <v>37.380589999999998</v>
      </c>
      <c r="S613" s="50">
        <v>0</v>
      </c>
      <c r="T613" s="50">
        <v>0</v>
      </c>
      <c r="U613" s="50">
        <v>0</v>
      </c>
      <c r="V613" s="50">
        <v>1</v>
      </c>
      <c r="W613" s="50">
        <v>0</v>
      </c>
      <c r="X613" s="50">
        <v>0</v>
      </c>
      <c r="Y613" s="50">
        <v>0</v>
      </c>
      <c r="Z613" s="50">
        <v>0</v>
      </c>
      <c r="AA613" s="50">
        <v>0</v>
      </c>
      <c r="AB613" s="50">
        <v>0</v>
      </c>
      <c r="AC613" s="50">
        <v>0</v>
      </c>
      <c r="AD613" s="50">
        <v>0</v>
      </c>
      <c r="AE613" s="50">
        <v>0</v>
      </c>
      <c r="AF613" s="50">
        <v>0</v>
      </c>
      <c r="AG613" s="50">
        <v>0</v>
      </c>
      <c r="AH613" s="50">
        <v>0</v>
      </c>
      <c r="AI613" s="50">
        <v>1</v>
      </c>
      <c r="AJ613" s="50">
        <v>0</v>
      </c>
      <c r="AK613" s="50">
        <v>0</v>
      </c>
      <c r="AL613" s="50">
        <v>0</v>
      </c>
      <c r="AM613" s="50">
        <v>0</v>
      </c>
      <c r="AN613" s="50">
        <v>0</v>
      </c>
      <c r="AO613" s="50">
        <v>0</v>
      </c>
      <c r="AP613" s="50">
        <v>0</v>
      </c>
      <c r="AQ613" s="50">
        <v>0</v>
      </c>
      <c r="AR613" s="50">
        <v>0</v>
      </c>
      <c r="AS613" s="50">
        <v>0</v>
      </c>
      <c r="AT613" s="50">
        <v>0</v>
      </c>
      <c r="AU613" s="50">
        <v>0</v>
      </c>
      <c r="AV613" s="81"/>
      <c r="AW613" s="81"/>
      <c r="AX613" s="81"/>
      <c r="AY613" s="81"/>
      <c r="AZ613" s="81"/>
      <c r="BA613" s="81"/>
      <c r="BB613" s="81"/>
      <c r="BC613" s="81"/>
      <c r="BD613" s="81"/>
      <c r="BE613" s="81"/>
      <c r="BF613" s="81"/>
      <c r="BG613" s="81"/>
      <c r="BH613" s="81"/>
      <c r="BI613" s="81"/>
      <c r="BJ613" s="81"/>
    </row>
    <row r="614" spans="1:62" ht="15" hidden="1">
      <c r="A614" s="81" t="s">
        <v>3606</v>
      </c>
      <c r="B614" s="50" t="s">
        <v>2320</v>
      </c>
      <c r="C614" s="82" t="s">
        <v>384</v>
      </c>
      <c r="D614" s="83" t="s">
        <v>308</v>
      </c>
      <c r="E614" s="84" t="s">
        <v>336</v>
      </c>
      <c r="F614" s="84">
        <v>42211</v>
      </c>
      <c r="G614" s="50">
        <v>173056</v>
      </c>
      <c r="H614" s="50" t="s">
        <v>1824</v>
      </c>
      <c r="I614" s="50">
        <v>416</v>
      </c>
      <c r="J614" s="50">
        <v>416</v>
      </c>
      <c r="K614" s="50">
        <v>1</v>
      </c>
      <c r="L614" s="50"/>
      <c r="M614" s="50"/>
      <c r="N614" s="50"/>
      <c r="O614" s="50">
        <v>0</v>
      </c>
      <c r="P614" s="50">
        <v>1</v>
      </c>
      <c r="Q614" s="50">
        <v>3280.4810000000002</v>
      </c>
      <c r="R614" s="50">
        <v>72.460449999999994</v>
      </c>
      <c r="S614" s="50">
        <v>0</v>
      </c>
      <c r="T614" s="50">
        <v>0</v>
      </c>
      <c r="U614" s="50">
        <v>0</v>
      </c>
      <c r="V614" s="50">
        <v>1</v>
      </c>
      <c r="W614" s="50">
        <v>0</v>
      </c>
      <c r="X614" s="50">
        <v>0</v>
      </c>
      <c r="Y614" s="50">
        <v>0</v>
      </c>
      <c r="Z614" s="50">
        <v>0</v>
      </c>
      <c r="AA614" s="50">
        <v>0</v>
      </c>
      <c r="AB614" s="50">
        <v>0</v>
      </c>
      <c r="AC614" s="50">
        <v>0</v>
      </c>
      <c r="AD614" s="50">
        <v>0</v>
      </c>
      <c r="AE614" s="50">
        <v>0</v>
      </c>
      <c r="AF614" s="50">
        <v>0</v>
      </c>
      <c r="AG614" s="50">
        <v>0</v>
      </c>
      <c r="AH614" s="50">
        <v>0</v>
      </c>
      <c r="AI614" s="50">
        <v>1</v>
      </c>
      <c r="AJ614" s="50">
        <v>0</v>
      </c>
      <c r="AK614" s="50">
        <v>0</v>
      </c>
      <c r="AL614" s="50">
        <v>0</v>
      </c>
      <c r="AM614" s="50">
        <v>0</v>
      </c>
      <c r="AN614" s="50">
        <v>0</v>
      </c>
      <c r="AO614" s="50">
        <v>0</v>
      </c>
      <c r="AP614" s="50">
        <v>0</v>
      </c>
      <c r="AQ614" s="50">
        <v>0</v>
      </c>
      <c r="AR614" s="50">
        <v>0</v>
      </c>
      <c r="AS614" s="50">
        <v>0</v>
      </c>
      <c r="AT614" s="50">
        <v>0</v>
      </c>
      <c r="AU614" s="50">
        <v>0</v>
      </c>
      <c r="AV614" s="81"/>
      <c r="AW614" s="81"/>
      <c r="AX614" s="81"/>
      <c r="AY614" s="81"/>
      <c r="AZ614" s="81"/>
      <c r="BA614" s="81"/>
      <c r="BB614" s="81"/>
      <c r="BC614" s="81"/>
      <c r="BD614" s="81"/>
      <c r="BE614" s="81"/>
      <c r="BF614" s="81"/>
      <c r="BG614" s="81"/>
      <c r="BH614" s="81"/>
      <c r="BI614" s="81"/>
      <c r="BJ614" s="81"/>
    </row>
    <row r="615" spans="1:62" ht="15" hidden="1">
      <c r="A615" s="81" t="s">
        <v>3607</v>
      </c>
      <c r="B615" s="50" t="s">
        <v>2321</v>
      </c>
      <c r="C615" s="82" t="s">
        <v>385</v>
      </c>
      <c r="D615" s="83" t="s">
        <v>308</v>
      </c>
      <c r="E615" s="84" t="s">
        <v>336</v>
      </c>
      <c r="F615" s="84">
        <v>39364</v>
      </c>
      <c r="G615" s="50">
        <v>173056</v>
      </c>
      <c r="H615" s="50" t="s">
        <v>1824</v>
      </c>
      <c r="I615" s="50">
        <v>416</v>
      </c>
      <c r="J615" s="50">
        <v>416</v>
      </c>
      <c r="K615" s="50">
        <v>1</v>
      </c>
      <c r="L615" s="50"/>
      <c r="M615" s="50"/>
      <c r="N615" s="50"/>
      <c r="O615" s="50">
        <v>0</v>
      </c>
      <c r="P615" s="50">
        <v>1</v>
      </c>
      <c r="Q615" s="50">
        <v>3450.366</v>
      </c>
      <c r="R615" s="50">
        <v>71.025499999999994</v>
      </c>
      <c r="S615" s="50">
        <v>0</v>
      </c>
      <c r="T615" s="50">
        <v>0</v>
      </c>
      <c r="U615" s="50">
        <v>0</v>
      </c>
      <c r="V615" s="50">
        <v>1</v>
      </c>
      <c r="W615" s="50">
        <v>0</v>
      </c>
      <c r="X615" s="50">
        <v>0</v>
      </c>
      <c r="Y615" s="50">
        <v>0</v>
      </c>
      <c r="Z615" s="50">
        <v>0</v>
      </c>
      <c r="AA615" s="50">
        <v>0</v>
      </c>
      <c r="AB615" s="50">
        <v>0</v>
      </c>
      <c r="AC615" s="50">
        <v>0</v>
      </c>
      <c r="AD615" s="50">
        <v>0</v>
      </c>
      <c r="AE615" s="50">
        <v>0</v>
      </c>
      <c r="AF615" s="50">
        <v>0</v>
      </c>
      <c r="AG615" s="50">
        <v>0</v>
      </c>
      <c r="AH615" s="50">
        <v>0</v>
      </c>
      <c r="AI615" s="50">
        <v>1</v>
      </c>
      <c r="AJ615" s="50">
        <v>0</v>
      </c>
      <c r="AK615" s="50">
        <v>0</v>
      </c>
      <c r="AL615" s="50">
        <v>0</v>
      </c>
      <c r="AM615" s="50">
        <v>0</v>
      </c>
      <c r="AN615" s="50">
        <v>0</v>
      </c>
      <c r="AO615" s="50">
        <v>0</v>
      </c>
      <c r="AP615" s="50">
        <v>0</v>
      </c>
      <c r="AQ615" s="50">
        <v>0</v>
      </c>
      <c r="AR615" s="50">
        <v>0</v>
      </c>
      <c r="AS615" s="50">
        <v>0</v>
      </c>
      <c r="AT615" s="50">
        <v>0</v>
      </c>
      <c r="AU615" s="50">
        <v>0</v>
      </c>
      <c r="AV615" s="81"/>
      <c r="AW615" s="81"/>
      <c r="AX615" s="81"/>
      <c r="AY615" s="81"/>
      <c r="AZ615" s="81"/>
      <c r="BA615" s="81"/>
      <c r="BB615" s="81"/>
      <c r="BC615" s="81"/>
      <c r="BD615" s="81"/>
      <c r="BE615" s="81"/>
      <c r="BF615" s="81"/>
      <c r="BG615" s="81"/>
      <c r="BH615" s="81"/>
      <c r="BI615" s="81"/>
      <c r="BJ615" s="81"/>
    </row>
    <row r="616" spans="1:62" ht="15" hidden="1">
      <c r="A616" s="81" t="s">
        <v>3608</v>
      </c>
      <c r="B616" s="50" t="s">
        <v>2323</v>
      </c>
      <c r="C616" s="82" t="s">
        <v>386</v>
      </c>
      <c r="D616" s="83" t="s">
        <v>308</v>
      </c>
      <c r="E616" s="84" t="s">
        <v>336</v>
      </c>
      <c r="F616" s="84">
        <v>22585</v>
      </c>
      <c r="G616" s="50">
        <v>173056</v>
      </c>
      <c r="H616" s="50" t="s">
        <v>1824</v>
      </c>
      <c r="I616" s="50">
        <v>416</v>
      </c>
      <c r="J616" s="50">
        <v>416</v>
      </c>
      <c r="K616" s="50">
        <v>1</v>
      </c>
      <c r="L616" s="50"/>
      <c r="M616" s="50"/>
      <c r="N616" s="50"/>
      <c r="O616" s="50">
        <v>0</v>
      </c>
      <c r="P616" s="50">
        <v>1</v>
      </c>
      <c r="Q616" s="50">
        <v>286.75569999999999</v>
      </c>
      <c r="R616" s="50">
        <v>83.964579999999998</v>
      </c>
      <c r="S616" s="50">
        <v>0</v>
      </c>
      <c r="T616" s="50">
        <v>0</v>
      </c>
      <c r="U616" s="50">
        <v>0</v>
      </c>
      <c r="V616" s="50">
        <v>1</v>
      </c>
      <c r="W616" s="50">
        <v>0</v>
      </c>
      <c r="X616" s="50">
        <v>0</v>
      </c>
      <c r="Y616" s="50">
        <v>0</v>
      </c>
      <c r="Z616" s="50">
        <v>0</v>
      </c>
      <c r="AA616" s="50">
        <v>0</v>
      </c>
      <c r="AB616" s="50">
        <v>0</v>
      </c>
      <c r="AC616" s="50">
        <v>0</v>
      </c>
      <c r="AD616" s="50">
        <v>0</v>
      </c>
      <c r="AE616" s="50">
        <v>0</v>
      </c>
      <c r="AF616" s="50">
        <v>0</v>
      </c>
      <c r="AG616" s="50">
        <v>0</v>
      </c>
      <c r="AH616" s="50">
        <v>0</v>
      </c>
      <c r="AI616" s="50">
        <v>1</v>
      </c>
      <c r="AJ616" s="50">
        <v>0</v>
      </c>
      <c r="AK616" s="50">
        <v>0</v>
      </c>
      <c r="AL616" s="50">
        <v>0</v>
      </c>
      <c r="AM616" s="50">
        <v>0</v>
      </c>
      <c r="AN616" s="50">
        <v>0</v>
      </c>
      <c r="AO616" s="50">
        <v>0</v>
      </c>
      <c r="AP616" s="50">
        <v>0</v>
      </c>
      <c r="AQ616" s="50">
        <v>0</v>
      </c>
      <c r="AR616" s="50">
        <v>0</v>
      </c>
      <c r="AS616" s="50">
        <v>0</v>
      </c>
      <c r="AT616" s="50">
        <v>0</v>
      </c>
      <c r="AU616" s="50">
        <v>0</v>
      </c>
      <c r="AV616" s="81"/>
      <c r="AW616" s="81"/>
      <c r="AX616" s="81"/>
      <c r="AY616" s="81"/>
      <c r="AZ616" s="81"/>
      <c r="BA616" s="81"/>
      <c r="BB616" s="81"/>
      <c r="BC616" s="81"/>
      <c r="BD616" s="81"/>
      <c r="BE616" s="81"/>
      <c r="BF616" s="81"/>
      <c r="BG616" s="81"/>
      <c r="BH616" s="81"/>
      <c r="BI616" s="81"/>
      <c r="BJ616" s="81"/>
    </row>
    <row r="617" spans="1:62" ht="15" hidden="1">
      <c r="A617" s="81" t="s">
        <v>3609</v>
      </c>
      <c r="B617" s="50" t="s">
        <v>2326</v>
      </c>
      <c r="C617" s="82" t="s">
        <v>387</v>
      </c>
      <c r="D617" s="83" t="s">
        <v>308</v>
      </c>
      <c r="E617" s="84" t="s">
        <v>336</v>
      </c>
      <c r="F617" s="84">
        <v>43070</v>
      </c>
      <c r="G617" s="50">
        <v>173056</v>
      </c>
      <c r="H617" s="50" t="s">
        <v>1824</v>
      </c>
      <c r="I617" s="50">
        <v>416</v>
      </c>
      <c r="J617" s="50">
        <v>416</v>
      </c>
      <c r="K617" s="50">
        <v>1</v>
      </c>
      <c r="L617" s="50"/>
      <c r="M617" s="50"/>
      <c r="N617" s="50"/>
      <c r="O617" s="50">
        <v>0</v>
      </c>
      <c r="P617" s="50">
        <v>1</v>
      </c>
      <c r="Q617" s="50">
        <v>3943.5070000000001</v>
      </c>
      <c r="R617" s="50">
        <v>60.036340000000003</v>
      </c>
      <c r="S617" s="50">
        <v>0</v>
      </c>
      <c r="T617" s="50">
        <v>0</v>
      </c>
      <c r="U617" s="50">
        <v>0</v>
      </c>
      <c r="V617" s="50">
        <v>1</v>
      </c>
      <c r="W617" s="50">
        <v>0</v>
      </c>
      <c r="X617" s="50">
        <v>0</v>
      </c>
      <c r="Y617" s="50">
        <v>0</v>
      </c>
      <c r="Z617" s="50">
        <v>0</v>
      </c>
      <c r="AA617" s="50">
        <v>0</v>
      </c>
      <c r="AB617" s="50">
        <v>0</v>
      </c>
      <c r="AC617" s="50">
        <v>0</v>
      </c>
      <c r="AD617" s="50">
        <v>0</v>
      </c>
      <c r="AE617" s="50">
        <v>0</v>
      </c>
      <c r="AF617" s="50">
        <v>0</v>
      </c>
      <c r="AG617" s="50">
        <v>0</v>
      </c>
      <c r="AH617" s="50">
        <v>0</v>
      </c>
      <c r="AI617" s="50">
        <v>1</v>
      </c>
      <c r="AJ617" s="50">
        <v>0</v>
      </c>
      <c r="AK617" s="50">
        <v>0</v>
      </c>
      <c r="AL617" s="50">
        <v>0</v>
      </c>
      <c r="AM617" s="50">
        <v>0</v>
      </c>
      <c r="AN617" s="50">
        <v>0</v>
      </c>
      <c r="AO617" s="50">
        <v>0</v>
      </c>
      <c r="AP617" s="50">
        <v>0</v>
      </c>
      <c r="AQ617" s="50">
        <v>0</v>
      </c>
      <c r="AR617" s="50">
        <v>0</v>
      </c>
      <c r="AS617" s="50">
        <v>0</v>
      </c>
      <c r="AT617" s="50">
        <v>0</v>
      </c>
      <c r="AU617" s="50">
        <v>0</v>
      </c>
      <c r="AV617" s="81"/>
      <c r="AW617" s="81"/>
      <c r="AX617" s="81"/>
      <c r="AY617" s="81"/>
      <c r="AZ617" s="81"/>
      <c r="BA617" s="81"/>
      <c r="BB617" s="81"/>
      <c r="BC617" s="81"/>
      <c r="BD617" s="81"/>
      <c r="BE617" s="81"/>
      <c r="BF617" s="81"/>
      <c r="BG617" s="81"/>
      <c r="BH617" s="81"/>
      <c r="BI617" s="81"/>
      <c r="BJ617" s="81"/>
    </row>
    <row r="618" spans="1:62" ht="15" hidden="1">
      <c r="A618" s="81" t="s">
        <v>3610</v>
      </c>
      <c r="B618" s="50" t="s">
        <v>2327</v>
      </c>
      <c r="C618" s="82" t="s">
        <v>388</v>
      </c>
      <c r="D618" s="83" t="s">
        <v>308</v>
      </c>
      <c r="E618" s="84" t="s">
        <v>336</v>
      </c>
      <c r="F618" s="84">
        <v>35611</v>
      </c>
      <c r="G618" s="50">
        <v>173056</v>
      </c>
      <c r="H618" s="50" t="s">
        <v>1824</v>
      </c>
      <c r="I618" s="50">
        <v>416</v>
      </c>
      <c r="J618" s="50">
        <v>416</v>
      </c>
      <c r="K618" s="50">
        <v>1</v>
      </c>
      <c r="L618" s="50"/>
      <c r="M618" s="50"/>
      <c r="N618" s="50"/>
      <c r="O618" s="50">
        <v>0</v>
      </c>
      <c r="P618" s="50">
        <v>1</v>
      </c>
      <c r="Q618" s="50">
        <v>1402.8240000000001</v>
      </c>
      <c r="R618" s="50">
        <v>69.079319999999996</v>
      </c>
      <c r="S618" s="50">
        <v>0</v>
      </c>
      <c r="T618" s="50">
        <v>0</v>
      </c>
      <c r="U618" s="50">
        <v>0</v>
      </c>
      <c r="V618" s="50">
        <v>1</v>
      </c>
      <c r="W618" s="50">
        <v>0</v>
      </c>
      <c r="X618" s="50">
        <v>0</v>
      </c>
      <c r="Y618" s="50">
        <v>0</v>
      </c>
      <c r="Z618" s="50">
        <v>0</v>
      </c>
      <c r="AA618" s="50">
        <v>0</v>
      </c>
      <c r="AB618" s="50">
        <v>0</v>
      </c>
      <c r="AC618" s="50">
        <v>0</v>
      </c>
      <c r="AD618" s="50">
        <v>0</v>
      </c>
      <c r="AE618" s="50">
        <v>0</v>
      </c>
      <c r="AF618" s="50">
        <v>0</v>
      </c>
      <c r="AG618" s="50">
        <v>0</v>
      </c>
      <c r="AH618" s="50">
        <v>0</v>
      </c>
      <c r="AI618" s="50">
        <v>1</v>
      </c>
      <c r="AJ618" s="50">
        <v>0</v>
      </c>
      <c r="AK618" s="50">
        <v>0</v>
      </c>
      <c r="AL618" s="50">
        <v>0</v>
      </c>
      <c r="AM618" s="50">
        <v>0</v>
      </c>
      <c r="AN618" s="50">
        <v>0</v>
      </c>
      <c r="AO618" s="50">
        <v>0</v>
      </c>
      <c r="AP618" s="50">
        <v>0</v>
      </c>
      <c r="AQ618" s="50">
        <v>0</v>
      </c>
      <c r="AR618" s="50">
        <v>0</v>
      </c>
      <c r="AS618" s="50">
        <v>0</v>
      </c>
      <c r="AT618" s="50">
        <v>0</v>
      </c>
      <c r="AU618" s="50">
        <v>0</v>
      </c>
      <c r="AV618" s="81"/>
      <c r="AW618" s="81"/>
      <c r="AX618" s="81"/>
      <c r="AY618" s="81"/>
      <c r="AZ618" s="81"/>
      <c r="BA618" s="81"/>
      <c r="BB618" s="81"/>
      <c r="BC618" s="81"/>
      <c r="BD618" s="81"/>
      <c r="BE618" s="81"/>
      <c r="BF618" s="81"/>
      <c r="BG618" s="81"/>
      <c r="BH618" s="81"/>
      <c r="BI618" s="81"/>
      <c r="BJ618" s="81"/>
    </row>
    <row r="619" spans="1:62" ht="15" hidden="1">
      <c r="A619" s="81" t="s">
        <v>3611</v>
      </c>
      <c r="B619" s="50" t="s">
        <v>2328</v>
      </c>
      <c r="C619" s="82" t="s">
        <v>389</v>
      </c>
      <c r="D619" s="83" t="s">
        <v>308</v>
      </c>
      <c r="E619" s="84" t="s">
        <v>336</v>
      </c>
      <c r="F619" s="84">
        <v>32616</v>
      </c>
      <c r="G619" s="50">
        <v>173056</v>
      </c>
      <c r="H619" s="50" t="s">
        <v>1824</v>
      </c>
      <c r="I619" s="50">
        <v>416</v>
      </c>
      <c r="J619" s="50">
        <v>416</v>
      </c>
      <c r="K619" s="50">
        <v>1</v>
      </c>
      <c r="L619" s="50"/>
      <c r="M619" s="50"/>
      <c r="N619" s="50"/>
      <c r="O619" s="50">
        <v>0</v>
      </c>
      <c r="P619" s="50">
        <v>1</v>
      </c>
      <c r="Q619" s="50">
        <v>972.57299999999998</v>
      </c>
      <c r="R619" s="50">
        <v>59.275280000000002</v>
      </c>
      <c r="S619" s="50">
        <v>0</v>
      </c>
      <c r="T619" s="50">
        <v>0</v>
      </c>
      <c r="U619" s="50">
        <v>0</v>
      </c>
      <c r="V619" s="50">
        <v>1</v>
      </c>
      <c r="W619" s="50">
        <v>0</v>
      </c>
      <c r="X619" s="50">
        <v>0</v>
      </c>
      <c r="Y619" s="50">
        <v>0</v>
      </c>
      <c r="Z619" s="50">
        <v>0</v>
      </c>
      <c r="AA619" s="50">
        <v>0</v>
      </c>
      <c r="AB619" s="50">
        <v>0</v>
      </c>
      <c r="AC619" s="50">
        <v>0</v>
      </c>
      <c r="AD619" s="50">
        <v>0</v>
      </c>
      <c r="AE619" s="50">
        <v>0</v>
      </c>
      <c r="AF619" s="50">
        <v>0</v>
      </c>
      <c r="AG619" s="50">
        <v>0</v>
      </c>
      <c r="AH619" s="50">
        <v>0</v>
      </c>
      <c r="AI619" s="50">
        <v>1</v>
      </c>
      <c r="AJ619" s="50">
        <v>0</v>
      </c>
      <c r="AK619" s="50">
        <v>0</v>
      </c>
      <c r="AL619" s="50">
        <v>0</v>
      </c>
      <c r="AM619" s="50">
        <v>0</v>
      </c>
      <c r="AN619" s="50">
        <v>0</v>
      </c>
      <c r="AO619" s="50">
        <v>0</v>
      </c>
      <c r="AP619" s="50">
        <v>0</v>
      </c>
      <c r="AQ619" s="50">
        <v>0</v>
      </c>
      <c r="AR619" s="50">
        <v>0</v>
      </c>
      <c r="AS619" s="50">
        <v>0</v>
      </c>
      <c r="AT619" s="50">
        <v>0</v>
      </c>
      <c r="AU619" s="50">
        <v>0</v>
      </c>
      <c r="AV619" s="81"/>
      <c r="AW619" s="81"/>
      <c r="AX619" s="81"/>
      <c r="AY619" s="81"/>
      <c r="AZ619" s="81"/>
      <c r="BA619" s="81"/>
      <c r="BB619" s="81"/>
      <c r="BC619" s="81"/>
      <c r="BD619" s="81"/>
      <c r="BE619" s="81"/>
      <c r="BF619" s="81"/>
      <c r="BG619" s="81"/>
      <c r="BH619" s="81"/>
      <c r="BI619" s="81"/>
      <c r="BJ619" s="81"/>
    </row>
    <row r="620" spans="1:62" ht="15" hidden="1">
      <c r="A620" s="81" t="s">
        <v>3612</v>
      </c>
      <c r="B620" s="50" t="s">
        <v>2329</v>
      </c>
      <c r="C620" s="82" t="s">
        <v>390</v>
      </c>
      <c r="D620" s="83" t="s">
        <v>308</v>
      </c>
      <c r="E620" s="84" t="s">
        <v>336</v>
      </c>
      <c r="F620" s="84">
        <v>29341</v>
      </c>
      <c r="G620" s="50">
        <v>173056</v>
      </c>
      <c r="H620" s="50" t="s">
        <v>1824</v>
      </c>
      <c r="I620" s="50">
        <v>416</v>
      </c>
      <c r="J620" s="50">
        <v>416</v>
      </c>
      <c r="K620" s="50">
        <v>1</v>
      </c>
      <c r="L620" s="50"/>
      <c r="M620" s="50"/>
      <c r="N620" s="50"/>
      <c r="O620" s="50">
        <v>0</v>
      </c>
      <c r="P620" s="50">
        <v>1</v>
      </c>
      <c r="Q620" s="50">
        <v>521.01890000000003</v>
      </c>
      <c r="R620" s="50">
        <v>61.326650000000001</v>
      </c>
      <c r="S620" s="50">
        <v>0</v>
      </c>
      <c r="T620" s="50">
        <v>0</v>
      </c>
      <c r="U620" s="50">
        <v>0</v>
      </c>
      <c r="V620" s="50">
        <v>1</v>
      </c>
      <c r="W620" s="50">
        <v>0</v>
      </c>
      <c r="X620" s="50">
        <v>0</v>
      </c>
      <c r="Y620" s="50">
        <v>0</v>
      </c>
      <c r="Z620" s="50">
        <v>0</v>
      </c>
      <c r="AA620" s="50">
        <v>0</v>
      </c>
      <c r="AB620" s="50">
        <v>0</v>
      </c>
      <c r="AC620" s="50">
        <v>0</v>
      </c>
      <c r="AD620" s="50">
        <v>0</v>
      </c>
      <c r="AE620" s="50">
        <v>0</v>
      </c>
      <c r="AF620" s="50">
        <v>0</v>
      </c>
      <c r="AG620" s="50">
        <v>0</v>
      </c>
      <c r="AH620" s="50">
        <v>0</v>
      </c>
      <c r="AI620" s="50">
        <v>1</v>
      </c>
      <c r="AJ620" s="50">
        <v>0</v>
      </c>
      <c r="AK620" s="50">
        <v>0</v>
      </c>
      <c r="AL620" s="50">
        <v>0</v>
      </c>
      <c r="AM620" s="50">
        <v>0</v>
      </c>
      <c r="AN620" s="50">
        <v>0</v>
      </c>
      <c r="AO620" s="50">
        <v>0</v>
      </c>
      <c r="AP620" s="50">
        <v>0</v>
      </c>
      <c r="AQ620" s="50">
        <v>0</v>
      </c>
      <c r="AR620" s="50">
        <v>0</v>
      </c>
      <c r="AS620" s="50">
        <v>0</v>
      </c>
      <c r="AT620" s="50">
        <v>0</v>
      </c>
      <c r="AU620" s="50">
        <v>0</v>
      </c>
      <c r="AV620" s="81"/>
      <c r="AW620" s="81"/>
      <c r="AX620" s="81"/>
      <c r="AY620" s="81"/>
      <c r="AZ620" s="81"/>
      <c r="BA620" s="81"/>
      <c r="BB620" s="81"/>
      <c r="BC620" s="81"/>
      <c r="BD620" s="81"/>
      <c r="BE620" s="81"/>
      <c r="BF620" s="81"/>
      <c r="BG620" s="81"/>
      <c r="BH620" s="81"/>
      <c r="BI620" s="81"/>
      <c r="BJ620" s="81"/>
    </row>
    <row r="621" spans="1:62" ht="15" hidden="1">
      <c r="A621" s="81" t="s">
        <v>3613</v>
      </c>
      <c r="B621" s="50" t="s">
        <v>2330</v>
      </c>
      <c r="C621" s="82" t="s">
        <v>391</v>
      </c>
      <c r="D621" s="83" t="s">
        <v>308</v>
      </c>
      <c r="E621" s="84" t="s">
        <v>336</v>
      </c>
      <c r="F621" s="84">
        <v>26579</v>
      </c>
      <c r="G621" s="50">
        <v>173056</v>
      </c>
      <c r="H621" s="50" t="s">
        <v>1824</v>
      </c>
      <c r="I621" s="50">
        <v>416</v>
      </c>
      <c r="J621" s="50">
        <v>416</v>
      </c>
      <c r="K621" s="50">
        <v>1</v>
      </c>
      <c r="L621" s="50"/>
      <c r="M621" s="50"/>
      <c r="N621" s="50"/>
      <c r="O621" s="50">
        <v>0</v>
      </c>
      <c r="P621" s="50">
        <v>1</v>
      </c>
      <c r="Q621" s="50">
        <v>555.52750000000003</v>
      </c>
      <c r="R621" s="50">
        <v>63.802430000000001</v>
      </c>
      <c r="S621" s="50">
        <v>0</v>
      </c>
      <c r="T621" s="50">
        <v>0</v>
      </c>
      <c r="U621" s="50">
        <v>0</v>
      </c>
      <c r="V621" s="50">
        <v>1</v>
      </c>
      <c r="W621" s="50">
        <v>0</v>
      </c>
      <c r="X621" s="50">
        <v>0</v>
      </c>
      <c r="Y621" s="50">
        <v>0</v>
      </c>
      <c r="Z621" s="50">
        <v>0</v>
      </c>
      <c r="AA621" s="50">
        <v>0</v>
      </c>
      <c r="AB621" s="50">
        <v>0</v>
      </c>
      <c r="AC621" s="50">
        <v>0</v>
      </c>
      <c r="AD621" s="50">
        <v>0</v>
      </c>
      <c r="AE621" s="50">
        <v>0</v>
      </c>
      <c r="AF621" s="50">
        <v>0</v>
      </c>
      <c r="AG621" s="50">
        <v>0</v>
      </c>
      <c r="AH621" s="50">
        <v>0</v>
      </c>
      <c r="AI621" s="50">
        <v>1</v>
      </c>
      <c r="AJ621" s="50">
        <v>0</v>
      </c>
      <c r="AK621" s="50">
        <v>0</v>
      </c>
      <c r="AL621" s="50">
        <v>0</v>
      </c>
      <c r="AM621" s="50">
        <v>0</v>
      </c>
      <c r="AN621" s="50">
        <v>0</v>
      </c>
      <c r="AO621" s="50">
        <v>0</v>
      </c>
      <c r="AP621" s="50">
        <v>0</v>
      </c>
      <c r="AQ621" s="50">
        <v>0</v>
      </c>
      <c r="AR621" s="50">
        <v>0</v>
      </c>
      <c r="AS621" s="50">
        <v>0</v>
      </c>
      <c r="AT621" s="50">
        <v>0</v>
      </c>
      <c r="AU621" s="50">
        <v>0</v>
      </c>
      <c r="AV621" s="81"/>
      <c r="AW621" s="81"/>
      <c r="AX621" s="81"/>
      <c r="AY621" s="81"/>
      <c r="AZ621" s="81"/>
      <c r="BA621" s="81"/>
      <c r="BB621" s="81"/>
      <c r="BC621" s="81"/>
      <c r="BD621" s="81"/>
      <c r="BE621" s="81"/>
      <c r="BF621" s="81"/>
      <c r="BG621" s="81"/>
      <c r="BH621" s="81"/>
      <c r="BI621" s="81"/>
      <c r="BJ621" s="81"/>
    </row>
    <row r="622" spans="1:62" ht="15" hidden="1">
      <c r="A622" s="81" t="s">
        <v>3614</v>
      </c>
      <c r="B622" s="50" t="s">
        <v>2331</v>
      </c>
      <c r="C622" s="82" t="s">
        <v>392</v>
      </c>
      <c r="D622" s="83" t="s">
        <v>308</v>
      </c>
      <c r="E622" s="84" t="s">
        <v>336</v>
      </c>
      <c r="F622" s="84">
        <v>23665</v>
      </c>
      <c r="G622" s="50">
        <v>173056</v>
      </c>
      <c r="H622" s="50" t="s">
        <v>1824</v>
      </c>
      <c r="I622" s="50">
        <v>416</v>
      </c>
      <c r="J622" s="50">
        <v>416</v>
      </c>
      <c r="K622" s="50">
        <v>1</v>
      </c>
      <c r="L622" s="50"/>
      <c r="M622" s="50"/>
      <c r="N622" s="50"/>
      <c r="O622" s="50">
        <v>0</v>
      </c>
      <c r="P622" s="50">
        <v>1</v>
      </c>
      <c r="Q622" s="50">
        <v>343.15800000000002</v>
      </c>
      <c r="R622" s="50">
        <v>70.12003</v>
      </c>
      <c r="S622" s="50">
        <v>0</v>
      </c>
      <c r="T622" s="50">
        <v>0</v>
      </c>
      <c r="U622" s="50">
        <v>0</v>
      </c>
      <c r="V622" s="50">
        <v>1</v>
      </c>
      <c r="W622" s="50">
        <v>0</v>
      </c>
      <c r="X622" s="50">
        <v>0</v>
      </c>
      <c r="Y622" s="50">
        <v>0</v>
      </c>
      <c r="Z622" s="50">
        <v>0</v>
      </c>
      <c r="AA622" s="50">
        <v>0</v>
      </c>
      <c r="AB622" s="50">
        <v>0</v>
      </c>
      <c r="AC622" s="50">
        <v>0</v>
      </c>
      <c r="AD622" s="50">
        <v>0</v>
      </c>
      <c r="AE622" s="50">
        <v>0</v>
      </c>
      <c r="AF622" s="50">
        <v>0</v>
      </c>
      <c r="AG622" s="50">
        <v>0</v>
      </c>
      <c r="AH622" s="50">
        <v>0</v>
      </c>
      <c r="AI622" s="50">
        <v>1</v>
      </c>
      <c r="AJ622" s="50">
        <v>0</v>
      </c>
      <c r="AK622" s="50">
        <v>0</v>
      </c>
      <c r="AL622" s="50">
        <v>0</v>
      </c>
      <c r="AM622" s="50">
        <v>0</v>
      </c>
      <c r="AN622" s="50">
        <v>0</v>
      </c>
      <c r="AO622" s="50">
        <v>0</v>
      </c>
      <c r="AP622" s="50">
        <v>0</v>
      </c>
      <c r="AQ622" s="50">
        <v>0</v>
      </c>
      <c r="AR622" s="50">
        <v>0</v>
      </c>
      <c r="AS622" s="50">
        <v>0</v>
      </c>
      <c r="AT622" s="50">
        <v>0</v>
      </c>
      <c r="AU622" s="50">
        <v>0</v>
      </c>
      <c r="AV622" s="81"/>
      <c r="AW622" s="81"/>
      <c r="AX622" s="81"/>
      <c r="AY622" s="81"/>
      <c r="AZ622" s="81"/>
      <c r="BA622" s="81"/>
      <c r="BB622" s="81"/>
      <c r="BC622" s="81"/>
      <c r="BD622" s="81"/>
      <c r="BE622" s="81"/>
      <c r="BF622" s="81"/>
      <c r="BG622" s="81"/>
      <c r="BH622" s="81"/>
      <c r="BI622" s="81"/>
      <c r="BJ622" s="81"/>
    </row>
    <row r="623" spans="1:62" ht="15" hidden="1">
      <c r="A623" s="81" t="s">
        <v>3615</v>
      </c>
      <c r="B623" s="50" t="s">
        <v>2333</v>
      </c>
      <c r="C623" s="82" t="s">
        <v>393</v>
      </c>
      <c r="D623" s="83" t="s">
        <v>308</v>
      </c>
      <c r="E623" s="84" t="s">
        <v>336</v>
      </c>
      <c r="F623" s="84">
        <v>37737</v>
      </c>
      <c r="G623" s="50">
        <v>173056</v>
      </c>
      <c r="H623" s="50" t="s">
        <v>1824</v>
      </c>
      <c r="I623" s="50">
        <v>416</v>
      </c>
      <c r="J623" s="50">
        <v>416</v>
      </c>
      <c r="K623" s="50">
        <v>1</v>
      </c>
      <c r="L623" s="50"/>
      <c r="M623" s="50"/>
      <c r="N623" s="50"/>
      <c r="O623" s="50">
        <v>0</v>
      </c>
      <c r="P623" s="50">
        <v>1</v>
      </c>
      <c r="Q623" s="50">
        <v>1821.0530000000001</v>
      </c>
      <c r="R623" s="50">
        <v>51.799160000000001</v>
      </c>
      <c r="S623" s="50">
        <v>0</v>
      </c>
      <c r="T623" s="50">
        <v>0</v>
      </c>
      <c r="U623" s="50">
        <v>0</v>
      </c>
      <c r="V623" s="50">
        <v>1</v>
      </c>
      <c r="W623" s="50">
        <v>0</v>
      </c>
      <c r="X623" s="50">
        <v>0</v>
      </c>
      <c r="Y623" s="50">
        <v>0</v>
      </c>
      <c r="Z623" s="50">
        <v>0</v>
      </c>
      <c r="AA623" s="50">
        <v>0</v>
      </c>
      <c r="AB623" s="50">
        <v>0</v>
      </c>
      <c r="AC623" s="50">
        <v>0</v>
      </c>
      <c r="AD623" s="50">
        <v>0</v>
      </c>
      <c r="AE623" s="50">
        <v>0</v>
      </c>
      <c r="AF623" s="50">
        <v>0</v>
      </c>
      <c r="AG623" s="50">
        <v>0</v>
      </c>
      <c r="AH623" s="50">
        <v>0</v>
      </c>
      <c r="AI623" s="50">
        <v>1</v>
      </c>
      <c r="AJ623" s="50">
        <v>0</v>
      </c>
      <c r="AK623" s="50">
        <v>0</v>
      </c>
      <c r="AL623" s="50">
        <v>0</v>
      </c>
      <c r="AM623" s="50">
        <v>0</v>
      </c>
      <c r="AN623" s="50">
        <v>0</v>
      </c>
      <c r="AO623" s="50">
        <v>0</v>
      </c>
      <c r="AP623" s="50">
        <v>0</v>
      </c>
      <c r="AQ623" s="50">
        <v>0</v>
      </c>
      <c r="AR623" s="50">
        <v>0</v>
      </c>
      <c r="AS623" s="50">
        <v>0</v>
      </c>
      <c r="AT623" s="50">
        <v>0</v>
      </c>
      <c r="AU623" s="50">
        <v>0</v>
      </c>
      <c r="AV623" s="81"/>
      <c r="AW623" s="81"/>
      <c r="AX623" s="81"/>
      <c r="AY623" s="81"/>
      <c r="AZ623" s="81"/>
      <c r="BA623" s="81"/>
      <c r="BB623" s="81"/>
      <c r="BC623" s="81"/>
      <c r="BD623" s="81"/>
      <c r="BE623" s="81"/>
      <c r="BF623" s="81"/>
      <c r="BG623" s="81"/>
      <c r="BH623" s="81"/>
      <c r="BI623" s="81"/>
      <c r="BJ623" s="81"/>
    </row>
    <row r="624" spans="1:62" ht="15" hidden="1">
      <c r="A624" s="81" t="s">
        <v>3616</v>
      </c>
      <c r="B624" s="50" t="s">
        <v>2334</v>
      </c>
      <c r="C624" s="82" t="s">
        <v>394</v>
      </c>
      <c r="D624" s="83" t="s">
        <v>308</v>
      </c>
      <c r="E624" s="84" t="s">
        <v>336</v>
      </c>
      <c r="F624" s="84">
        <v>31144</v>
      </c>
      <c r="G624" s="50">
        <v>173056</v>
      </c>
      <c r="H624" s="50" t="s">
        <v>1824</v>
      </c>
      <c r="I624" s="50">
        <v>416</v>
      </c>
      <c r="J624" s="50">
        <v>416</v>
      </c>
      <c r="K624" s="50">
        <v>1</v>
      </c>
      <c r="L624" s="50"/>
      <c r="M624" s="50"/>
      <c r="N624" s="50"/>
      <c r="O624" s="50">
        <v>0</v>
      </c>
      <c r="P624" s="50">
        <v>1</v>
      </c>
      <c r="Q624" s="50">
        <v>2027.864</v>
      </c>
      <c r="R624" s="50">
        <v>81.740690000000001</v>
      </c>
      <c r="S624" s="50">
        <v>0</v>
      </c>
      <c r="T624" s="50">
        <v>0</v>
      </c>
      <c r="U624" s="50">
        <v>0</v>
      </c>
      <c r="V624" s="50">
        <v>1</v>
      </c>
      <c r="W624" s="50">
        <v>0</v>
      </c>
      <c r="X624" s="50">
        <v>0</v>
      </c>
      <c r="Y624" s="50">
        <v>0</v>
      </c>
      <c r="Z624" s="50">
        <v>0</v>
      </c>
      <c r="AA624" s="50">
        <v>0</v>
      </c>
      <c r="AB624" s="50">
        <v>0</v>
      </c>
      <c r="AC624" s="50">
        <v>0</v>
      </c>
      <c r="AD624" s="50">
        <v>0</v>
      </c>
      <c r="AE624" s="50">
        <v>0</v>
      </c>
      <c r="AF624" s="50">
        <v>0</v>
      </c>
      <c r="AG624" s="50">
        <v>0</v>
      </c>
      <c r="AH624" s="50">
        <v>0</v>
      </c>
      <c r="AI624" s="50">
        <v>1</v>
      </c>
      <c r="AJ624" s="50">
        <v>0</v>
      </c>
      <c r="AK624" s="50">
        <v>0</v>
      </c>
      <c r="AL624" s="50">
        <v>0</v>
      </c>
      <c r="AM624" s="50">
        <v>0</v>
      </c>
      <c r="AN624" s="50">
        <v>0</v>
      </c>
      <c r="AO624" s="50">
        <v>0</v>
      </c>
      <c r="AP624" s="50">
        <v>0</v>
      </c>
      <c r="AQ624" s="50">
        <v>0</v>
      </c>
      <c r="AR624" s="50">
        <v>0</v>
      </c>
      <c r="AS624" s="50">
        <v>0</v>
      </c>
      <c r="AT624" s="50">
        <v>0</v>
      </c>
      <c r="AU624" s="50">
        <v>0</v>
      </c>
      <c r="AV624" s="81"/>
      <c r="AW624" s="81"/>
      <c r="AX624" s="81"/>
      <c r="AY624" s="81"/>
      <c r="AZ624" s="81"/>
      <c r="BA624" s="81"/>
      <c r="BB624" s="81"/>
      <c r="BC624" s="81"/>
      <c r="BD624" s="81"/>
      <c r="BE624" s="81"/>
      <c r="BF624" s="81"/>
      <c r="BG624" s="81"/>
      <c r="BH624" s="81"/>
      <c r="BI624" s="81"/>
      <c r="BJ624" s="81"/>
    </row>
    <row r="625" spans="1:62" ht="15" hidden="1">
      <c r="A625" s="81" t="s">
        <v>3617</v>
      </c>
      <c r="B625" s="50" t="s">
        <v>2336</v>
      </c>
      <c r="C625" s="82" t="s">
        <v>395</v>
      </c>
      <c r="D625" s="83" t="s">
        <v>308</v>
      </c>
      <c r="E625" s="84" t="s">
        <v>336</v>
      </c>
      <c r="F625" s="84">
        <v>34016</v>
      </c>
      <c r="G625" s="50">
        <v>173056</v>
      </c>
      <c r="H625" s="50" t="s">
        <v>1824</v>
      </c>
      <c r="I625" s="50">
        <v>416</v>
      </c>
      <c r="J625" s="50">
        <v>416</v>
      </c>
      <c r="K625" s="50">
        <v>1</v>
      </c>
      <c r="L625" s="50"/>
      <c r="M625" s="50"/>
      <c r="N625" s="50"/>
      <c r="O625" s="50">
        <v>0</v>
      </c>
      <c r="P625" s="50">
        <v>1</v>
      </c>
      <c r="Q625" s="50">
        <v>883.48609999999996</v>
      </c>
      <c r="R625" s="50">
        <v>55.357970000000002</v>
      </c>
      <c r="S625" s="50">
        <v>0</v>
      </c>
      <c r="T625" s="50">
        <v>0</v>
      </c>
      <c r="U625" s="50">
        <v>0</v>
      </c>
      <c r="V625" s="50">
        <v>1</v>
      </c>
      <c r="W625" s="50">
        <v>0</v>
      </c>
      <c r="X625" s="50">
        <v>0</v>
      </c>
      <c r="Y625" s="50">
        <v>0</v>
      </c>
      <c r="Z625" s="50">
        <v>0</v>
      </c>
      <c r="AA625" s="50">
        <v>0</v>
      </c>
      <c r="AB625" s="50">
        <v>0</v>
      </c>
      <c r="AC625" s="50">
        <v>0</v>
      </c>
      <c r="AD625" s="50">
        <v>0</v>
      </c>
      <c r="AE625" s="50">
        <v>0</v>
      </c>
      <c r="AF625" s="50">
        <v>0</v>
      </c>
      <c r="AG625" s="50">
        <v>0</v>
      </c>
      <c r="AH625" s="50">
        <v>0</v>
      </c>
      <c r="AI625" s="50">
        <v>1</v>
      </c>
      <c r="AJ625" s="50">
        <v>0</v>
      </c>
      <c r="AK625" s="50">
        <v>0</v>
      </c>
      <c r="AL625" s="50">
        <v>0</v>
      </c>
      <c r="AM625" s="50">
        <v>0</v>
      </c>
      <c r="AN625" s="50">
        <v>0</v>
      </c>
      <c r="AO625" s="50">
        <v>0</v>
      </c>
      <c r="AP625" s="50">
        <v>0</v>
      </c>
      <c r="AQ625" s="50">
        <v>0</v>
      </c>
      <c r="AR625" s="50">
        <v>0</v>
      </c>
      <c r="AS625" s="50">
        <v>0</v>
      </c>
      <c r="AT625" s="50">
        <v>0</v>
      </c>
      <c r="AU625" s="50">
        <v>0</v>
      </c>
      <c r="AV625" s="81"/>
      <c r="AW625" s="81"/>
      <c r="AX625" s="81"/>
      <c r="AY625" s="81"/>
      <c r="AZ625" s="81"/>
      <c r="BA625" s="81"/>
      <c r="BB625" s="81"/>
      <c r="BC625" s="81"/>
      <c r="BD625" s="81"/>
      <c r="BE625" s="81"/>
      <c r="BF625" s="81"/>
      <c r="BG625" s="81"/>
      <c r="BH625" s="81"/>
      <c r="BI625" s="81"/>
      <c r="BJ625" s="81"/>
    </row>
    <row r="626" spans="1:62" ht="15" hidden="1">
      <c r="A626" s="81" t="s">
        <v>3618</v>
      </c>
      <c r="B626" s="50" t="s">
        <v>2337</v>
      </c>
      <c r="C626" s="82" t="s">
        <v>396</v>
      </c>
      <c r="D626" s="83" t="s">
        <v>308</v>
      </c>
      <c r="E626" s="84" t="s">
        <v>336</v>
      </c>
      <c r="F626" s="84">
        <v>38639</v>
      </c>
      <c r="G626" s="50">
        <v>173056</v>
      </c>
      <c r="H626" s="50" t="s">
        <v>1824</v>
      </c>
      <c r="I626" s="50">
        <v>416</v>
      </c>
      <c r="J626" s="50">
        <v>416</v>
      </c>
      <c r="K626" s="50">
        <v>1</v>
      </c>
      <c r="L626" s="50"/>
      <c r="M626" s="50"/>
      <c r="N626" s="50"/>
      <c r="O626" s="50">
        <v>0</v>
      </c>
      <c r="P626" s="50">
        <v>1</v>
      </c>
      <c r="Q626" s="50">
        <v>1885.6579999999999</v>
      </c>
      <c r="R626" s="50">
        <v>58.377499999999998</v>
      </c>
      <c r="S626" s="50">
        <v>0</v>
      </c>
      <c r="T626" s="50">
        <v>0</v>
      </c>
      <c r="U626" s="50">
        <v>0</v>
      </c>
      <c r="V626" s="50">
        <v>1</v>
      </c>
      <c r="W626" s="50">
        <v>0</v>
      </c>
      <c r="X626" s="50">
        <v>0</v>
      </c>
      <c r="Y626" s="50">
        <v>0</v>
      </c>
      <c r="Z626" s="50">
        <v>0</v>
      </c>
      <c r="AA626" s="50">
        <v>0</v>
      </c>
      <c r="AB626" s="50">
        <v>0</v>
      </c>
      <c r="AC626" s="50">
        <v>0</v>
      </c>
      <c r="AD626" s="50">
        <v>0</v>
      </c>
      <c r="AE626" s="50">
        <v>0</v>
      </c>
      <c r="AF626" s="50">
        <v>0</v>
      </c>
      <c r="AG626" s="50">
        <v>0</v>
      </c>
      <c r="AH626" s="50">
        <v>0</v>
      </c>
      <c r="AI626" s="50">
        <v>1</v>
      </c>
      <c r="AJ626" s="50">
        <v>0</v>
      </c>
      <c r="AK626" s="50">
        <v>0</v>
      </c>
      <c r="AL626" s="50">
        <v>0</v>
      </c>
      <c r="AM626" s="50">
        <v>0</v>
      </c>
      <c r="AN626" s="50">
        <v>0</v>
      </c>
      <c r="AO626" s="50">
        <v>0</v>
      </c>
      <c r="AP626" s="50">
        <v>0</v>
      </c>
      <c r="AQ626" s="50">
        <v>0</v>
      </c>
      <c r="AR626" s="50">
        <v>0</v>
      </c>
      <c r="AS626" s="50">
        <v>0</v>
      </c>
      <c r="AT626" s="50">
        <v>0</v>
      </c>
      <c r="AU626" s="50">
        <v>0</v>
      </c>
      <c r="AV626" s="81"/>
      <c r="AW626" s="81"/>
      <c r="AX626" s="81"/>
      <c r="AY626" s="81"/>
      <c r="AZ626" s="81"/>
      <c r="BA626" s="81"/>
      <c r="BB626" s="81"/>
      <c r="BC626" s="81"/>
      <c r="BD626" s="81"/>
      <c r="BE626" s="81"/>
      <c r="BF626" s="81"/>
      <c r="BG626" s="81"/>
      <c r="BH626" s="81"/>
      <c r="BI626" s="81"/>
      <c r="BJ626" s="81"/>
    </row>
    <row r="627" spans="1:62" ht="15" hidden="1">
      <c r="A627" s="81" t="s">
        <v>3619</v>
      </c>
      <c r="B627" s="50" t="s">
        <v>2338</v>
      </c>
      <c r="C627" s="82" t="s">
        <v>397</v>
      </c>
      <c r="D627" s="83" t="s">
        <v>308</v>
      </c>
      <c r="E627" s="84" t="s">
        <v>336</v>
      </c>
      <c r="F627" s="84">
        <v>31688</v>
      </c>
      <c r="G627" s="50">
        <v>173056</v>
      </c>
      <c r="H627" s="50" t="s">
        <v>1824</v>
      </c>
      <c r="I627" s="50">
        <v>416</v>
      </c>
      <c r="J627" s="50">
        <v>416</v>
      </c>
      <c r="K627" s="50">
        <v>1</v>
      </c>
      <c r="L627" s="50"/>
      <c r="M627" s="50"/>
      <c r="N627" s="50"/>
      <c r="O627" s="50">
        <v>0</v>
      </c>
      <c r="P627" s="50">
        <v>1</v>
      </c>
      <c r="Q627" s="50">
        <v>1384.3589999999999</v>
      </c>
      <c r="R627" s="50">
        <v>83.502790000000005</v>
      </c>
      <c r="S627" s="50">
        <v>0</v>
      </c>
      <c r="T627" s="50">
        <v>0</v>
      </c>
      <c r="U627" s="50">
        <v>0</v>
      </c>
      <c r="V627" s="50">
        <v>1</v>
      </c>
      <c r="W627" s="50">
        <v>0</v>
      </c>
      <c r="X627" s="50">
        <v>0</v>
      </c>
      <c r="Y627" s="50">
        <v>0</v>
      </c>
      <c r="Z627" s="50">
        <v>0</v>
      </c>
      <c r="AA627" s="50">
        <v>0</v>
      </c>
      <c r="AB627" s="50">
        <v>0</v>
      </c>
      <c r="AC627" s="50">
        <v>0</v>
      </c>
      <c r="AD627" s="50">
        <v>0</v>
      </c>
      <c r="AE627" s="50">
        <v>0</v>
      </c>
      <c r="AF627" s="50">
        <v>0</v>
      </c>
      <c r="AG627" s="50">
        <v>0</v>
      </c>
      <c r="AH627" s="50">
        <v>0</v>
      </c>
      <c r="AI627" s="50">
        <v>1</v>
      </c>
      <c r="AJ627" s="50">
        <v>0</v>
      </c>
      <c r="AK627" s="50">
        <v>0</v>
      </c>
      <c r="AL627" s="50">
        <v>0</v>
      </c>
      <c r="AM627" s="50">
        <v>0</v>
      </c>
      <c r="AN627" s="50">
        <v>0</v>
      </c>
      <c r="AO627" s="50">
        <v>0</v>
      </c>
      <c r="AP627" s="50">
        <v>0</v>
      </c>
      <c r="AQ627" s="50">
        <v>0</v>
      </c>
      <c r="AR627" s="50">
        <v>0</v>
      </c>
      <c r="AS627" s="50">
        <v>0</v>
      </c>
      <c r="AT627" s="50">
        <v>0</v>
      </c>
      <c r="AU627" s="50">
        <v>0</v>
      </c>
      <c r="AV627" s="81"/>
      <c r="AW627" s="81"/>
      <c r="AX627" s="81"/>
      <c r="AY627" s="81"/>
      <c r="AZ627" s="81"/>
      <c r="BA627" s="81"/>
      <c r="BB627" s="81"/>
      <c r="BC627" s="81"/>
      <c r="BD627" s="81"/>
      <c r="BE627" s="81"/>
      <c r="BF627" s="81"/>
      <c r="BG627" s="81"/>
      <c r="BH627" s="81"/>
      <c r="BI627" s="81"/>
      <c r="BJ627" s="81"/>
    </row>
    <row r="628" spans="1:62" ht="15" hidden="1">
      <c r="A628" s="81" t="s">
        <v>3620</v>
      </c>
      <c r="B628" s="50" t="s">
        <v>2340</v>
      </c>
      <c r="C628" s="82" t="s">
        <v>398</v>
      </c>
      <c r="D628" s="83" t="s">
        <v>308</v>
      </c>
      <c r="E628" s="84" t="s">
        <v>336</v>
      </c>
      <c r="F628" s="84">
        <v>34476</v>
      </c>
      <c r="G628" s="50">
        <v>173056</v>
      </c>
      <c r="H628" s="50" t="s">
        <v>1824</v>
      </c>
      <c r="I628" s="50">
        <v>416</v>
      </c>
      <c r="J628" s="50">
        <v>416</v>
      </c>
      <c r="K628" s="50">
        <v>1</v>
      </c>
      <c r="L628" s="50"/>
      <c r="M628" s="50"/>
      <c r="N628" s="50"/>
      <c r="O628" s="50">
        <v>0</v>
      </c>
      <c r="P628" s="50">
        <v>1</v>
      </c>
      <c r="Q628" s="50">
        <v>1892.1659999999999</v>
      </c>
      <c r="R628" s="50">
        <v>83.095979999999997</v>
      </c>
      <c r="S628" s="50">
        <v>0</v>
      </c>
      <c r="T628" s="50">
        <v>0</v>
      </c>
      <c r="U628" s="50">
        <v>0</v>
      </c>
      <c r="V628" s="50">
        <v>1</v>
      </c>
      <c r="W628" s="50">
        <v>0</v>
      </c>
      <c r="X628" s="50">
        <v>0</v>
      </c>
      <c r="Y628" s="50">
        <v>0</v>
      </c>
      <c r="Z628" s="50">
        <v>0</v>
      </c>
      <c r="AA628" s="50">
        <v>0</v>
      </c>
      <c r="AB628" s="50">
        <v>0</v>
      </c>
      <c r="AC628" s="50">
        <v>0</v>
      </c>
      <c r="AD628" s="50">
        <v>0</v>
      </c>
      <c r="AE628" s="50">
        <v>0</v>
      </c>
      <c r="AF628" s="50">
        <v>0</v>
      </c>
      <c r="AG628" s="50">
        <v>0</v>
      </c>
      <c r="AH628" s="50">
        <v>0</v>
      </c>
      <c r="AI628" s="50">
        <v>1</v>
      </c>
      <c r="AJ628" s="50">
        <v>0</v>
      </c>
      <c r="AK628" s="50">
        <v>0</v>
      </c>
      <c r="AL628" s="50">
        <v>0</v>
      </c>
      <c r="AM628" s="50">
        <v>0</v>
      </c>
      <c r="AN628" s="50">
        <v>0</v>
      </c>
      <c r="AO628" s="50">
        <v>0</v>
      </c>
      <c r="AP628" s="50">
        <v>0</v>
      </c>
      <c r="AQ628" s="50">
        <v>0</v>
      </c>
      <c r="AR628" s="50">
        <v>0</v>
      </c>
      <c r="AS628" s="50">
        <v>0</v>
      </c>
      <c r="AT628" s="50">
        <v>0</v>
      </c>
      <c r="AU628" s="50">
        <v>0</v>
      </c>
      <c r="AV628" s="81"/>
      <c r="AW628" s="81"/>
      <c r="AX628" s="81"/>
      <c r="AY628" s="81"/>
      <c r="AZ628" s="81"/>
      <c r="BA628" s="81"/>
      <c r="BB628" s="81"/>
      <c r="BC628" s="81"/>
      <c r="BD628" s="81"/>
      <c r="BE628" s="81"/>
      <c r="BF628" s="81"/>
      <c r="BG628" s="81"/>
      <c r="BH628" s="81"/>
      <c r="BI628" s="81"/>
      <c r="BJ628" s="81"/>
    </row>
    <row r="629" spans="1:62" ht="15" hidden="1">
      <c r="A629" s="81" t="s">
        <v>3621</v>
      </c>
      <c r="B629" s="50" t="s">
        <v>2341</v>
      </c>
      <c r="C629" s="82" t="s">
        <v>399</v>
      </c>
      <c r="D629" s="83" t="s">
        <v>308</v>
      </c>
      <c r="E629" s="84" t="s">
        <v>336</v>
      </c>
      <c r="F629" s="84">
        <v>39977</v>
      </c>
      <c r="G629" s="50">
        <v>173056</v>
      </c>
      <c r="H629" s="50" t="s">
        <v>1824</v>
      </c>
      <c r="I629" s="50">
        <v>416</v>
      </c>
      <c r="J629" s="50">
        <v>416</v>
      </c>
      <c r="K629" s="50">
        <v>1</v>
      </c>
      <c r="L629" s="50"/>
      <c r="M629" s="50"/>
      <c r="N629" s="50"/>
      <c r="O629" s="50">
        <v>0</v>
      </c>
      <c r="P629" s="50">
        <v>1</v>
      </c>
      <c r="Q629" s="50">
        <v>1089.289</v>
      </c>
      <c r="R629" s="50">
        <v>63.278739999999999</v>
      </c>
      <c r="S629" s="50">
        <v>0</v>
      </c>
      <c r="T629" s="50">
        <v>0</v>
      </c>
      <c r="U629" s="50">
        <v>0</v>
      </c>
      <c r="V629" s="50">
        <v>1</v>
      </c>
      <c r="W629" s="50">
        <v>0</v>
      </c>
      <c r="X629" s="50">
        <v>0</v>
      </c>
      <c r="Y629" s="50">
        <v>0</v>
      </c>
      <c r="Z629" s="50">
        <v>0</v>
      </c>
      <c r="AA629" s="50">
        <v>0</v>
      </c>
      <c r="AB629" s="50">
        <v>0</v>
      </c>
      <c r="AC629" s="50">
        <v>0</v>
      </c>
      <c r="AD629" s="50">
        <v>0</v>
      </c>
      <c r="AE629" s="50">
        <v>0</v>
      </c>
      <c r="AF629" s="50">
        <v>0</v>
      </c>
      <c r="AG629" s="50">
        <v>0</v>
      </c>
      <c r="AH629" s="50">
        <v>0</v>
      </c>
      <c r="AI629" s="50">
        <v>1</v>
      </c>
      <c r="AJ629" s="50">
        <v>0</v>
      </c>
      <c r="AK629" s="50">
        <v>0</v>
      </c>
      <c r="AL629" s="50">
        <v>0</v>
      </c>
      <c r="AM629" s="50">
        <v>0</v>
      </c>
      <c r="AN629" s="50">
        <v>0</v>
      </c>
      <c r="AO629" s="50">
        <v>0</v>
      </c>
      <c r="AP629" s="50">
        <v>0</v>
      </c>
      <c r="AQ629" s="50">
        <v>0</v>
      </c>
      <c r="AR629" s="50">
        <v>0</v>
      </c>
      <c r="AS629" s="50">
        <v>0</v>
      </c>
      <c r="AT629" s="50">
        <v>0</v>
      </c>
      <c r="AU629" s="50">
        <v>0</v>
      </c>
      <c r="AV629" s="81"/>
      <c r="AW629" s="81"/>
      <c r="AX629" s="81"/>
      <c r="AY629" s="81"/>
      <c r="AZ629" s="81"/>
      <c r="BA629" s="81"/>
      <c r="BB629" s="81"/>
      <c r="BC629" s="81"/>
      <c r="BD629" s="81"/>
      <c r="BE629" s="81"/>
      <c r="BF629" s="81"/>
      <c r="BG629" s="81"/>
      <c r="BH629" s="81"/>
      <c r="BI629" s="81"/>
      <c r="BJ629" s="81"/>
    </row>
    <row r="630" spans="1:62" ht="15" hidden="1">
      <c r="A630" s="81" t="s">
        <v>3622</v>
      </c>
      <c r="B630" s="50" t="s">
        <v>2342</v>
      </c>
      <c r="C630" s="82" t="s">
        <v>400</v>
      </c>
      <c r="D630" s="83" t="s">
        <v>308</v>
      </c>
      <c r="E630" s="84" t="s">
        <v>336</v>
      </c>
      <c r="F630" s="84">
        <v>25394</v>
      </c>
      <c r="G630" s="50">
        <v>173056</v>
      </c>
      <c r="H630" s="50" t="s">
        <v>1824</v>
      </c>
      <c r="I630" s="50">
        <v>416</v>
      </c>
      <c r="J630" s="50">
        <v>416</v>
      </c>
      <c r="K630" s="50">
        <v>1</v>
      </c>
      <c r="L630" s="50"/>
      <c r="M630" s="50"/>
      <c r="N630" s="50"/>
      <c r="O630" s="50">
        <v>0</v>
      </c>
      <c r="P630" s="50">
        <v>1</v>
      </c>
      <c r="Q630" s="50">
        <v>760.29989999999998</v>
      </c>
      <c r="R630" s="50">
        <v>83.204080000000005</v>
      </c>
      <c r="S630" s="50">
        <v>0</v>
      </c>
      <c r="T630" s="50">
        <v>0</v>
      </c>
      <c r="U630" s="50">
        <v>0</v>
      </c>
      <c r="V630" s="50">
        <v>1</v>
      </c>
      <c r="W630" s="50">
        <v>0</v>
      </c>
      <c r="X630" s="50">
        <v>0</v>
      </c>
      <c r="Y630" s="50">
        <v>0</v>
      </c>
      <c r="Z630" s="50">
        <v>0</v>
      </c>
      <c r="AA630" s="50">
        <v>0</v>
      </c>
      <c r="AB630" s="50">
        <v>0</v>
      </c>
      <c r="AC630" s="50">
        <v>0</v>
      </c>
      <c r="AD630" s="50">
        <v>0</v>
      </c>
      <c r="AE630" s="50">
        <v>0</v>
      </c>
      <c r="AF630" s="50">
        <v>0</v>
      </c>
      <c r="AG630" s="50">
        <v>0</v>
      </c>
      <c r="AH630" s="50">
        <v>0</v>
      </c>
      <c r="AI630" s="50">
        <v>1</v>
      </c>
      <c r="AJ630" s="50">
        <v>0</v>
      </c>
      <c r="AK630" s="50">
        <v>0</v>
      </c>
      <c r="AL630" s="50">
        <v>0</v>
      </c>
      <c r="AM630" s="50">
        <v>0</v>
      </c>
      <c r="AN630" s="50">
        <v>0</v>
      </c>
      <c r="AO630" s="50">
        <v>0</v>
      </c>
      <c r="AP630" s="50">
        <v>0</v>
      </c>
      <c r="AQ630" s="50">
        <v>0</v>
      </c>
      <c r="AR630" s="50">
        <v>0</v>
      </c>
      <c r="AS630" s="50">
        <v>0</v>
      </c>
      <c r="AT630" s="50">
        <v>0</v>
      </c>
      <c r="AU630" s="50">
        <v>0</v>
      </c>
      <c r="AV630" s="81"/>
      <c r="AW630" s="81"/>
      <c r="AX630" s="81"/>
      <c r="AY630" s="81"/>
      <c r="AZ630" s="81"/>
      <c r="BA630" s="81"/>
      <c r="BB630" s="81"/>
      <c r="BC630" s="81"/>
      <c r="BD630" s="81"/>
      <c r="BE630" s="81"/>
      <c r="BF630" s="81"/>
      <c r="BG630" s="81"/>
      <c r="BH630" s="81"/>
      <c r="BI630" s="81"/>
      <c r="BJ630" s="81"/>
    </row>
    <row r="631" spans="1:62" ht="15" hidden="1">
      <c r="A631" s="81" t="s">
        <v>3623</v>
      </c>
      <c r="B631" s="50" t="s">
        <v>2343</v>
      </c>
      <c r="C631" s="82" t="s">
        <v>401</v>
      </c>
      <c r="D631" s="83" t="s">
        <v>308</v>
      </c>
      <c r="E631" s="84" t="s">
        <v>336</v>
      </c>
      <c r="F631" s="84">
        <v>40129</v>
      </c>
      <c r="G631" s="50">
        <v>173056</v>
      </c>
      <c r="H631" s="50" t="s">
        <v>1824</v>
      </c>
      <c r="I631" s="50">
        <v>416</v>
      </c>
      <c r="J631" s="50">
        <v>416</v>
      </c>
      <c r="K631" s="50">
        <v>1</v>
      </c>
      <c r="L631" s="50"/>
      <c r="M631" s="50"/>
      <c r="N631" s="50"/>
      <c r="O631" s="50">
        <v>0</v>
      </c>
      <c r="P631" s="50">
        <v>1</v>
      </c>
      <c r="Q631" s="50">
        <v>2173.9259999999999</v>
      </c>
      <c r="R631" s="50">
        <v>61.796419999999998</v>
      </c>
      <c r="S631" s="50">
        <v>0</v>
      </c>
      <c r="T631" s="50">
        <v>0</v>
      </c>
      <c r="U631" s="50">
        <v>0</v>
      </c>
      <c r="V631" s="50">
        <v>1</v>
      </c>
      <c r="W631" s="50">
        <v>0</v>
      </c>
      <c r="X631" s="50">
        <v>0</v>
      </c>
      <c r="Y631" s="50">
        <v>0</v>
      </c>
      <c r="Z631" s="50">
        <v>0</v>
      </c>
      <c r="AA631" s="50">
        <v>0</v>
      </c>
      <c r="AB631" s="50">
        <v>0</v>
      </c>
      <c r="AC631" s="50">
        <v>0</v>
      </c>
      <c r="AD631" s="50">
        <v>0</v>
      </c>
      <c r="AE631" s="50">
        <v>0</v>
      </c>
      <c r="AF631" s="50">
        <v>0</v>
      </c>
      <c r="AG631" s="50">
        <v>0</v>
      </c>
      <c r="AH631" s="50">
        <v>0</v>
      </c>
      <c r="AI631" s="50">
        <v>1</v>
      </c>
      <c r="AJ631" s="50">
        <v>0</v>
      </c>
      <c r="AK631" s="50">
        <v>0</v>
      </c>
      <c r="AL631" s="50">
        <v>0</v>
      </c>
      <c r="AM631" s="50">
        <v>0</v>
      </c>
      <c r="AN631" s="50">
        <v>0</v>
      </c>
      <c r="AO631" s="50">
        <v>0</v>
      </c>
      <c r="AP631" s="50">
        <v>0</v>
      </c>
      <c r="AQ631" s="50">
        <v>0</v>
      </c>
      <c r="AR631" s="50">
        <v>0</v>
      </c>
      <c r="AS631" s="50">
        <v>0</v>
      </c>
      <c r="AT631" s="50">
        <v>0</v>
      </c>
      <c r="AU631" s="50">
        <v>0</v>
      </c>
      <c r="AV631" s="81"/>
      <c r="AW631" s="81"/>
      <c r="AX631" s="81"/>
      <c r="AY631" s="81"/>
      <c r="AZ631" s="81"/>
      <c r="BA631" s="81"/>
      <c r="BB631" s="81"/>
      <c r="BC631" s="81"/>
      <c r="BD631" s="81"/>
      <c r="BE631" s="81"/>
      <c r="BF631" s="81"/>
      <c r="BG631" s="81"/>
      <c r="BH631" s="81"/>
      <c r="BI631" s="81"/>
      <c r="BJ631" s="81"/>
    </row>
    <row r="632" spans="1:62" ht="15" hidden="1">
      <c r="A632" s="81" t="s">
        <v>3624</v>
      </c>
      <c r="B632" s="50" t="s">
        <v>2344</v>
      </c>
      <c r="C632" s="82" t="s">
        <v>402</v>
      </c>
      <c r="D632" s="83" t="s">
        <v>308</v>
      </c>
      <c r="E632" s="84" t="s">
        <v>336</v>
      </c>
      <c r="F632" s="84">
        <v>42116</v>
      </c>
      <c r="G632" s="50">
        <v>173056</v>
      </c>
      <c r="H632" s="50" t="s">
        <v>1824</v>
      </c>
      <c r="I632" s="50">
        <v>416</v>
      </c>
      <c r="J632" s="50">
        <v>416</v>
      </c>
      <c r="K632" s="50">
        <v>1</v>
      </c>
      <c r="L632" s="50"/>
      <c r="M632" s="50"/>
      <c r="N632" s="50"/>
      <c r="O632" s="50">
        <v>0</v>
      </c>
      <c r="P632" s="50">
        <v>1</v>
      </c>
      <c r="Q632" s="50">
        <v>3225.76</v>
      </c>
      <c r="R632" s="50">
        <v>67.502210000000005</v>
      </c>
      <c r="S632" s="50">
        <v>0</v>
      </c>
      <c r="T632" s="50">
        <v>0</v>
      </c>
      <c r="U632" s="50">
        <v>0</v>
      </c>
      <c r="V632" s="50">
        <v>1</v>
      </c>
      <c r="W632" s="50">
        <v>0</v>
      </c>
      <c r="X632" s="50">
        <v>0</v>
      </c>
      <c r="Y632" s="50">
        <v>0</v>
      </c>
      <c r="Z632" s="50">
        <v>0</v>
      </c>
      <c r="AA632" s="50">
        <v>0</v>
      </c>
      <c r="AB632" s="50">
        <v>0</v>
      </c>
      <c r="AC632" s="50">
        <v>0</v>
      </c>
      <c r="AD632" s="50">
        <v>0</v>
      </c>
      <c r="AE632" s="50">
        <v>0</v>
      </c>
      <c r="AF632" s="50">
        <v>0</v>
      </c>
      <c r="AG632" s="50">
        <v>0</v>
      </c>
      <c r="AH632" s="50">
        <v>0</v>
      </c>
      <c r="AI632" s="50">
        <v>1</v>
      </c>
      <c r="AJ632" s="50">
        <v>0</v>
      </c>
      <c r="AK632" s="50">
        <v>0</v>
      </c>
      <c r="AL632" s="50">
        <v>0</v>
      </c>
      <c r="AM632" s="50">
        <v>0</v>
      </c>
      <c r="AN632" s="50">
        <v>0</v>
      </c>
      <c r="AO632" s="50">
        <v>0</v>
      </c>
      <c r="AP632" s="50">
        <v>0</v>
      </c>
      <c r="AQ632" s="50">
        <v>0</v>
      </c>
      <c r="AR632" s="50">
        <v>0</v>
      </c>
      <c r="AS632" s="50">
        <v>0</v>
      </c>
      <c r="AT632" s="50">
        <v>0</v>
      </c>
      <c r="AU632" s="50">
        <v>0</v>
      </c>
      <c r="AV632" s="81"/>
      <c r="AW632" s="81"/>
      <c r="AX632" s="81"/>
      <c r="AY632" s="81"/>
      <c r="AZ632" s="81"/>
      <c r="BA632" s="81"/>
      <c r="BB632" s="81"/>
      <c r="BC632" s="81"/>
      <c r="BD632" s="81"/>
      <c r="BE632" s="81"/>
      <c r="BF632" s="81"/>
      <c r="BG632" s="81"/>
      <c r="BH632" s="81"/>
      <c r="BI632" s="81"/>
      <c r="BJ632" s="81"/>
    </row>
    <row r="633" spans="1:62" ht="15" hidden="1">
      <c r="A633" s="81" t="s">
        <v>3625</v>
      </c>
      <c r="B633" s="50" t="s">
        <v>2346</v>
      </c>
      <c r="C633" s="82" t="s">
        <v>403</v>
      </c>
      <c r="D633" s="83" t="s">
        <v>308</v>
      </c>
      <c r="E633" s="84" t="s">
        <v>336</v>
      </c>
      <c r="F633" s="84">
        <v>34990</v>
      </c>
      <c r="G633" s="50">
        <v>173056</v>
      </c>
      <c r="H633" s="50" t="s">
        <v>1824</v>
      </c>
      <c r="I633" s="50">
        <v>416</v>
      </c>
      <c r="J633" s="50">
        <v>416</v>
      </c>
      <c r="K633" s="50">
        <v>1</v>
      </c>
      <c r="L633" s="50"/>
      <c r="M633" s="50"/>
      <c r="N633" s="50"/>
      <c r="O633" s="50">
        <v>0</v>
      </c>
      <c r="P633" s="50">
        <v>1</v>
      </c>
      <c r="Q633" s="50">
        <v>739.84230000000002</v>
      </c>
      <c r="R633" s="50">
        <v>57.875630000000001</v>
      </c>
      <c r="S633" s="50">
        <v>0</v>
      </c>
      <c r="T633" s="50">
        <v>0</v>
      </c>
      <c r="U633" s="50">
        <v>0</v>
      </c>
      <c r="V633" s="50">
        <v>1</v>
      </c>
      <c r="W633" s="50">
        <v>0</v>
      </c>
      <c r="X633" s="50">
        <v>0</v>
      </c>
      <c r="Y633" s="50">
        <v>0</v>
      </c>
      <c r="Z633" s="50">
        <v>0</v>
      </c>
      <c r="AA633" s="50">
        <v>0</v>
      </c>
      <c r="AB633" s="50">
        <v>0</v>
      </c>
      <c r="AC633" s="50">
        <v>0</v>
      </c>
      <c r="AD633" s="50">
        <v>0</v>
      </c>
      <c r="AE633" s="50">
        <v>0</v>
      </c>
      <c r="AF633" s="50">
        <v>0</v>
      </c>
      <c r="AG633" s="50">
        <v>0</v>
      </c>
      <c r="AH633" s="50">
        <v>0</v>
      </c>
      <c r="AI633" s="50">
        <v>1</v>
      </c>
      <c r="AJ633" s="50">
        <v>0</v>
      </c>
      <c r="AK633" s="50">
        <v>0</v>
      </c>
      <c r="AL633" s="50">
        <v>0</v>
      </c>
      <c r="AM633" s="50">
        <v>0</v>
      </c>
      <c r="AN633" s="50">
        <v>0</v>
      </c>
      <c r="AO633" s="50">
        <v>0</v>
      </c>
      <c r="AP633" s="50">
        <v>0</v>
      </c>
      <c r="AQ633" s="50">
        <v>0</v>
      </c>
      <c r="AR633" s="50">
        <v>0</v>
      </c>
      <c r="AS633" s="50">
        <v>0</v>
      </c>
      <c r="AT633" s="50">
        <v>0</v>
      </c>
      <c r="AU633" s="50">
        <v>0</v>
      </c>
      <c r="AV633" s="81"/>
      <c r="AW633" s="81"/>
      <c r="AX633" s="81"/>
      <c r="AY633" s="81"/>
      <c r="AZ633" s="81"/>
      <c r="BA633" s="81"/>
      <c r="BB633" s="81"/>
      <c r="BC633" s="81"/>
      <c r="BD633" s="81"/>
      <c r="BE633" s="81"/>
      <c r="BF633" s="81"/>
      <c r="BG633" s="81"/>
      <c r="BH633" s="81"/>
      <c r="BI633" s="81"/>
      <c r="BJ633" s="81"/>
    </row>
    <row r="634" spans="1:62" ht="15" hidden="1">
      <c r="A634" s="81" t="s">
        <v>3626</v>
      </c>
      <c r="B634" s="50" t="s">
        <v>2347</v>
      </c>
      <c r="C634" s="82" t="s">
        <v>404</v>
      </c>
      <c r="D634" s="83" t="s">
        <v>308</v>
      </c>
      <c r="E634" s="84" t="s">
        <v>336</v>
      </c>
      <c r="F634" s="84">
        <v>29132</v>
      </c>
      <c r="G634" s="50">
        <v>173056</v>
      </c>
      <c r="H634" s="50" t="s">
        <v>1824</v>
      </c>
      <c r="I634" s="50">
        <v>416</v>
      </c>
      <c r="J634" s="50">
        <v>416</v>
      </c>
      <c r="K634" s="50">
        <v>1</v>
      </c>
      <c r="L634" s="50"/>
      <c r="M634" s="50"/>
      <c r="N634" s="50"/>
      <c r="O634" s="50">
        <v>0</v>
      </c>
      <c r="P634" s="50">
        <v>1</v>
      </c>
      <c r="Q634" s="50">
        <v>804.49130000000002</v>
      </c>
      <c r="R634" s="50">
        <v>78.095100000000002</v>
      </c>
      <c r="S634" s="50">
        <v>0</v>
      </c>
      <c r="T634" s="50">
        <v>0</v>
      </c>
      <c r="U634" s="50">
        <v>0</v>
      </c>
      <c r="V634" s="50">
        <v>1</v>
      </c>
      <c r="W634" s="50">
        <v>0</v>
      </c>
      <c r="X634" s="50">
        <v>0</v>
      </c>
      <c r="Y634" s="50">
        <v>0</v>
      </c>
      <c r="Z634" s="50">
        <v>0</v>
      </c>
      <c r="AA634" s="50">
        <v>0</v>
      </c>
      <c r="AB634" s="50">
        <v>0</v>
      </c>
      <c r="AC634" s="50">
        <v>0</v>
      </c>
      <c r="AD634" s="50">
        <v>0</v>
      </c>
      <c r="AE634" s="50">
        <v>0</v>
      </c>
      <c r="AF634" s="50">
        <v>0</v>
      </c>
      <c r="AG634" s="50">
        <v>0</v>
      </c>
      <c r="AH634" s="50">
        <v>0</v>
      </c>
      <c r="AI634" s="50">
        <v>1</v>
      </c>
      <c r="AJ634" s="50">
        <v>0</v>
      </c>
      <c r="AK634" s="50">
        <v>0</v>
      </c>
      <c r="AL634" s="50">
        <v>0</v>
      </c>
      <c r="AM634" s="50">
        <v>0</v>
      </c>
      <c r="AN634" s="50">
        <v>0</v>
      </c>
      <c r="AO634" s="50">
        <v>0</v>
      </c>
      <c r="AP634" s="50">
        <v>0</v>
      </c>
      <c r="AQ634" s="50">
        <v>0</v>
      </c>
      <c r="AR634" s="50">
        <v>0</v>
      </c>
      <c r="AS634" s="50">
        <v>0</v>
      </c>
      <c r="AT634" s="50">
        <v>0</v>
      </c>
      <c r="AU634" s="50">
        <v>0</v>
      </c>
      <c r="AV634" s="81"/>
      <c r="AW634" s="81"/>
      <c r="AX634" s="81"/>
      <c r="AY634" s="81"/>
      <c r="AZ634" s="81"/>
      <c r="BA634" s="81"/>
      <c r="BB634" s="81"/>
      <c r="BC634" s="81"/>
      <c r="BD634" s="81"/>
      <c r="BE634" s="81"/>
      <c r="BF634" s="81"/>
      <c r="BG634" s="81"/>
      <c r="BH634" s="81"/>
      <c r="BI634" s="81"/>
      <c r="BJ634" s="81"/>
    </row>
    <row r="635" spans="1:62" ht="15" hidden="1">
      <c r="A635" s="81" t="s">
        <v>3627</v>
      </c>
      <c r="B635" s="50" t="s">
        <v>2348</v>
      </c>
      <c r="C635" s="82" t="s">
        <v>405</v>
      </c>
      <c r="D635" s="83" t="s">
        <v>308</v>
      </c>
      <c r="E635" s="84" t="s">
        <v>336</v>
      </c>
      <c r="F635" s="84">
        <v>35243</v>
      </c>
      <c r="G635" s="50">
        <v>173056</v>
      </c>
      <c r="H635" s="50" t="s">
        <v>1824</v>
      </c>
      <c r="I635" s="50">
        <v>416</v>
      </c>
      <c r="J635" s="50">
        <v>416</v>
      </c>
      <c r="K635" s="50">
        <v>1</v>
      </c>
      <c r="L635" s="50"/>
      <c r="M635" s="50"/>
      <c r="N635" s="50"/>
      <c r="O635" s="50">
        <v>0</v>
      </c>
      <c r="P635" s="50">
        <v>1</v>
      </c>
      <c r="Q635" s="50">
        <v>1416.077</v>
      </c>
      <c r="R635" s="50">
        <v>83.349069999999998</v>
      </c>
      <c r="S635" s="50">
        <v>0</v>
      </c>
      <c r="T635" s="50">
        <v>0</v>
      </c>
      <c r="U635" s="50">
        <v>0</v>
      </c>
      <c r="V635" s="50">
        <v>1</v>
      </c>
      <c r="W635" s="50">
        <v>0</v>
      </c>
      <c r="X635" s="50">
        <v>0</v>
      </c>
      <c r="Y635" s="50">
        <v>0</v>
      </c>
      <c r="Z635" s="50">
        <v>0</v>
      </c>
      <c r="AA635" s="50">
        <v>0</v>
      </c>
      <c r="AB635" s="50">
        <v>0</v>
      </c>
      <c r="AC635" s="50">
        <v>0</v>
      </c>
      <c r="AD635" s="50">
        <v>0</v>
      </c>
      <c r="AE635" s="50">
        <v>0</v>
      </c>
      <c r="AF635" s="50">
        <v>0</v>
      </c>
      <c r="AG635" s="50">
        <v>0</v>
      </c>
      <c r="AH635" s="50">
        <v>0</v>
      </c>
      <c r="AI635" s="50">
        <v>1</v>
      </c>
      <c r="AJ635" s="50">
        <v>0</v>
      </c>
      <c r="AK635" s="50">
        <v>0</v>
      </c>
      <c r="AL635" s="50">
        <v>0</v>
      </c>
      <c r="AM635" s="50">
        <v>0</v>
      </c>
      <c r="AN635" s="50">
        <v>0</v>
      </c>
      <c r="AO635" s="50">
        <v>0</v>
      </c>
      <c r="AP635" s="50">
        <v>0</v>
      </c>
      <c r="AQ635" s="50">
        <v>0</v>
      </c>
      <c r="AR635" s="50">
        <v>0</v>
      </c>
      <c r="AS635" s="50">
        <v>0</v>
      </c>
      <c r="AT635" s="50">
        <v>0</v>
      </c>
      <c r="AU635" s="50">
        <v>0</v>
      </c>
      <c r="AV635" s="81"/>
      <c r="AW635" s="81"/>
      <c r="AX635" s="81"/>
      <c r="AY635" s="81"/>
      <c r="AZ635" s="81"/>
      <c r="BA635" s="81"/>
      <c r="BB635" s="81"/>
      <c r="BC635" s="81"/>
      <c r="BD635" s="81"/>
      <c r="BE635" s="81"/>
      <c r="BF635" s="81"/>
      <c r="BG635" s="81"/>
      <c r="BH635" s="81"/>
      <c r="BI635" s="81"/>
      <c r="BJ635" s="81"/>
    </row>
    <row r="636" spans="1:62" ht="15" hidden="1">
      <c r="A636" s="81" t="s">
        <v>3628</v>
      </c>
      <c r="B636" s="50" t="s">
        <v>2349</v>
      </c>
      <c r="C636" s="82" t="s">
        <v>406</v>
      </c>
      <c r="D636" s="83" t="s">
        <v>308</v>
      </c>
      <c r="E636" s="84" t="s">
        <v>336</v>
      </c>
      <c r="F636" s="84">
        <v>26030</v>
      </c>
      <c r="G636" s="50">
        <v>173056</v>
      </c>
      <c r="H636" s="50" t="s">
        <v>1824</v>
      </c>
      <c r="I636" s="50">
        <v>416</v>
      </c>
      <c r="J636" s="50">
        <v>416</v>
      </c>
      <c r="K636" s="50">
        <v>1</v>
      </c>
      <c r="L636" s="50"/>
      <c r="M636" s="50"/>
      <c r="N636" s="50"/>
      <c r="O636" s="50">
        <v>0</v>
      </c>
      <c r="P636" s="50">
        <v>1</v>
      </c>
      <c r="Q636" s="50">
        <v>494.06639999999999</v>
      </c>
      <c r="R636" s="50">
        <v>57.258450000000003</v>
      </c>
      <c r="S636" s="50">
        <v>0</v>
      </c>
      <c r="T636" s="50">
        <v>0</v>
      </c>
      <c r="U636" s="50">
        <v>0</v>
      </c>
      <c r="V636" s="50">
        <v>1</v>
      </c>
      <c r="W636" s="50">
        <v>0</v>
      </c>
      <c r="X636" s="50">
        <v>0</v>
      </c>
      <c r="Y636" s="50">
        <v>0</v>
      </c>
      <c r="Z636" s="50">
        <v>0</v>
      </c>
      <c r="AA636" s="50">
        <v>0</v>
      </c>
      <c r="AB636" s="50">
        <v>0</v>
      </c>
      <c r="AC636" s="50">
        <v>0</v>
      </c>
      <c r="AD636" s="50">
        <v>0</v>
      </c>
      <c r="AE636" s="50">
        <v>0</v>
      </c>
      <c r="AF636" s="50">
        <v>0</v>
      </c>
      <c r="AG636" s="50">
        <v>0</v>
      </c>
      <c r="AH636" s="50">
        <v>0</v>
      </c>
      <c r="AI636" s="50">
        <v>1</v>
      </c>
      <c r="AJ636" s="50">
        <v>0</v>
      </c>
      <c r="AK636" s="50">
        <v>0</v>
      </c>
      <c r="AL636" s="50">
        <v>0</v>
      </c>
      <c r="AM636" s="50">
        <v>0</v>
      </c>
      <c r="AN636" s="50">
        <v>0</v>
      </c>
      <c r="AO636" s="50">
        <v>0</v>
      </c>
      <c r="AP636" s="50">
        <v>0</v>
      </c>
      <c r="AQ636" s="50">
        <v>0</v>
      </c>
      <c r="AR636" s="50">
        <v>0</v>
      </c>
      <c r="AS636" s="50">
        <v>0</v>
      </c>
      <c r="AT636" s="50">
        <v>0</v>
      </c>
      <c r="AU636" s="50">
        <v>0</v>
      </c>
      <c r="AV636" s="81"/>
      <c r="AW636" s="81"/>
      <c r="AX636" s="81"/>
      <c r="AY636" s="81"/>
      <c r="AZ636" s="81"/>
      <c r="BA636" s="81"/>
      <c r="BB636" s="81"/>
      <c r="BC636" s="81"/>
      <c r="BD636" s="81"/>
      <c r="BE636" s="81"/>
      <c r="BF636" s="81"/>
      <c r="BG636" s="81"/>
      <c r="BH636" s="81"/>
      <c r="BI636" s="81"/>
      <c r="BJ636" s="81"/>
    </row>
    <row r="637" spans="1:62" ht="15" hidden="1">
      <c r="A637" s="81" t="s">
        <v>3629</v>
      </c>
      <c r="B637" s="50" t="s">
        <v>2350</v>
      </c>
      <c r="C637" s="82" t="s">
        <v>407</v>
      </c>
      <c r="D637" s="83" t="s">
        <v>308</v>
      </c>
      <c r="E637" s="84" t="s">
        <v>336</v>
      </c>
      <c r="F637" s="84">
        <v>46014</v>
      </c>
      <c r="G637" s="50">
        <v>173056</v>
      </c>
      <c r="H637" s="50" t="s">
        <v>1824</v>
      </c>
      <c r="I637" s="50">
        <v>416</v>
      </c>
      <c r="J637" s="50">
        <v>416</v>
      </c>
      <c r="K637" s="50">
        <v>1</v>
      </c>
      <c r="L637" s="50"/>
      <c r="M637" s="50"/>
      <c r="N637" s="50"/>
      <c r="O637" s="50">
        <v>0</v>
      </c>
      <c r="P637" s="50">
        <v>1</v>
      </c>
      <c r="Q637" s="50">
        <v>3470.18</v>
      </c>
      <c r="R637" s="50">
        <v>75.383880000000005</v>
      </c>
      <c r="S637" s="50">
        <v>0</v>
      </c>
      <c r="T637" s="50">
        <v>0</v>
      </c>
      <c r="U637" s="50">
        <v>0</v>
      </c>
      <c r="V637" s="50">
        <v>1</v>
      </c>
      <c r="W637" s="50">
        <v>0</v>
      </c>
      <c r="X637" s="50">
        <v>0</v>
      </c>
      <c r="Y637" s="50">
        <v>0</v>
      </c>
      <c r="Z637" s="50">
        <v>0</v>
      </c>
      <c r="AA637" s="50">
        <v>0</v>
      </c>
      <c r="AB637" s="50">
        <v>0</v>
      </c>
      <c r="AC637" s="50">
        <v>0</v>
      </c>
      <c r="AD637" s="50">
        <v>0</v>
      </c>
      <c r="AE637" s="50">
        <v>0</v>
      </c>
      <c r="AF637" s="50">
        <v>0</v>
      </c>
      <c r="AG637" s="50">
        <v>0</v>
      </c>
      <c r="AH637" s="50">
        <v>0</v>
      </c>
      <c r="AI637" s="50">
        <v>1</v>
      </c>
      <c r="AJ637" s="50">
        <v>0</v>
      </c>
      <c r="AK637" s="50">
        <v>0</v>
      </c>
      <c r="AL637" s="50">
        <v>0</v>
      </c>
      <c r="AM637" s="50">
        <v>0</v>
      </c>
      <c r="AN637" s="50">
        <v>0</v>
      </c>
      <c r="AO637" s="50">
        <v>0</v>
      </c>
      <c r="AP637" s="50">
        <v>0</v>
      </c>
      <c r="AQ637" s="50">
        <v>0</v>
      </c>
      <c r="AR637" s="50">
        <v>0</v>
      </c>
      <c r="AS637" s="50">
        <v>0</v>
      </c>
      <c r="AT637" s="50">
        <v>0</v>
      </c>
      <c r="AU637" s="50">
        <v>0</v>
      </c>
      <c r="AV637" s="81"/>
      <c r="AW637" s="81"/>
      <c r="AX637" s="81"/>
      <c r="AY637" s="81"/>
      <c r="AZ637" s="81"/>
      <c r="BA637" s="81"/>
      <c r="BB637" s="81"/>
      <c r="BC637" s="81"/>
      <c r="BD637" s="81"/>
      <c r="BE637" s="81"/>
      <c r="BF637" s="81"/>
      <c r="BG637" s="81"/>
      <c r="BH637" s="81"/>
      <c r="BI637" s="81"/>
      <c r="BJ637" s="81"/>
    </row>
    <row r="638" spans="1:62" ht="15" hidden="1">
      <c r="A638" s="81" t="s">
        <v>3630</v>
      </c>
      <c r="B638" s="50" t="s">
        <v>2351</v>
      </c>
      <c r="C638" s="82" t="s">
        <v>408</v>
      </c>
      <c r="D638" s="83" t="s">
        <v>308</v>
      </c>
      <c r="E638" s="84" t="s">
        <v>336</v>
      </c>
      <c r="F638" s="84">
        <v>24184</v>
      </c>
      <c r="G638" s="50">
        <v>173056</v>
      </c>
      <c r="H638" s="50" t="s">
        <v>1824</v>
      </c>
      <c r="I638" s="50">
        <v>416</v>
      </c>
      <c r="J638" s="50">
        <v>416</v>
      </c>
      <c r="K638" s="50">
        <v>1</v>
      </c>
      <c r="L638" s="50"/>
      <c r="M638" s="50"/>
      <c r="N638" s="50"/>
      <c r="O638" s="50">
        <v>0</v>
      </c>
      <c r="P638" s="50">
        <v>1</v>
      </c>
      <c r="Q638" s="50">
        <v>508.96190000000001</v>
      </c>
      <c r="R638" s="50">
        <v>74.468639999999994</v>
      </c>
      <c r="S638" s="50">
        <v>0</v>
      </c>
      <c r="T638" s="50">
        <v>0</v>
      </c>
      <c r="U638" s="50">
        <v>0</v>
      </c>
      <c r="V638" s="50">
        <v>1</v>
      </c>
      <c r="W638" s="50">
        <v>0</v>
      </c>
      <c r="X638" s="50">
        <v>0</v>
      </c>
      <c r="Y638" s="50">
        <v>0</v>
      </c>
      <c r="Z638" s="50">
        <v>0</v>
      </c>
      <c r="AA638" s="50">
        <v>0</v>
      </c>
      <c r="AB638" s="50">
        <v>0</v>
      </c>
      <c r="AC638" s="50">
        <v>0</v>
      </c>
      <c r="AD638" s="50">
        <v>0</v>
      </c>
      <c r="AE638" s="50">
        <v>0</v>
      </c>
      <c r="AF638" s="50">
        <v>0</v>
      </c>
      <c r="AG638" s="50">
        <v>0</v>
      </c>
      <c r="AH638" s="50">
        <v>0</v>
      </c>
      <c r="AI638" s="50">
        <v>1</v>
      </c>
      <c r="AJ638" s="50">
        <v>0</v>
      </c>
      <c r="AK638" s="50">
        <v>0</v>
      </c>
      <c r="AL638" s="50">
        <v>0</v>
      </c>
      <c r="AM638" s="50">
        <v>0</v>
      </c>
      <c r="AN638" s="50">
        <v>0</v>
      </c>
      <c r="AO638" s="50">
        <v>0</v>
      </c>
      <c r="AP638" s="50">
        <v>0</v>
      </c>
      <c r="AQ638" s="50">
        <v>0</v>
      </c>
      <c r="AR638" s="50">
        <v>0</v>
      </c>
      <c r="AS638" s="50">
        <v>0</v>
      </c>
      <c r="AT638" s="50">
        <v>0</v>
      </c>
      <c r="AU638" s="50">
        <v>0</v>
      </c>
      <c r="AV638" s="81"/>
      <c r="AW638" s="81"/>
      <c r="AX638" s="81"/>
      <c r="AY638" s="81"/>
      <c r="AZ638" s="81"/>
      <c r="BA638" s="81"/>
      <c r="BB638" s="81"/>
      <c r="BC638" s="81"/>
      <c r="BD638" s="81"/>
      <c r="BE638" s="81"/>
      <c r="BF638" s="81"/>
      <c r="BG638" s="81"/>
      <c r="BH638" s="81"/>
      <c r="BI638" s="81"/>
      <c r="BJ638" s="81"/>
    </row>
    <row r="639" spans="1:62" ht="15" hidden="1">
      <c r="A639" s="81" t="s">
        <v>3631</v>
      </c>
      <c r="B639" s="50" t="s">
        <v>2352</v>
      </c>
      <c r="C639" s="82" t="s">
        <v>409</v>
      </c>
      <c r="D639" s="83" t="s">
        <v>308</v>
      </c>
      <c r="E639" s="84" t="s">
        <v>336</v>
      </c>
      <c r="F639" s="84">
        <v>22169</v>
      </c>
      <c r="G639" s="50">
        <v>173056</v>
      </c>
      <c r="H639" s="50" t="s">
        <v>1824</v>
      </c>
      <c r="I639" s="50">
        <v>416</v>
      </c>
      <c r="J639" s="50">
        <v>416</v>
      </c>
      <c r="K639" s="50">
        <v>1</v>
      </c>
      <c r="L639" s="50"/>
      <c r="M639" s="50"/>
      <c r="N639" s="50"/>
      <c r="O639" s="50">
        <v>0</v>
      </c>
      <c r="P639" s="50">
        <v>1</v>
      </c>
      <c r="Q639" s="50">
        <v>296.4237</v>
      </c>
      <c r="R639" s="50">
        <v>53.826239999999999</v>
      </c>
      <c r="S639" s="50">
        <v>0</v>
      </c>
      <c r="T639" s="50">
        <v>0</v>
      </c>
      <c r="U639" s="50">
        <v>0</v>
      </c>
      <c r="V639" s="50">
        <v>1</v>
      </c>
      <c r="W639" s="50">
        <v>0</v>
      </c>
      <c r="X639" s="50">
        <v>0</v>
      </c>
      <c r="Y639" s="50">
        <v>0</v>
      </c>
      <c r="Z639" s="50">
        <v>0</v>
      </c>
      <c r="AA639" s="50">
        <v>0</v>
      </c>
      <c r="AB639" s="50">
        <v>0</v>
      </c>
      <c r="AC639" s="50">
        <v>0</v>
      </c>
      <c r="AD639" s="50">
        <v>0</v>
      </c>
      <c r="AE639" s="50">
        <v>0</v>
      </c>
      <c r="AF639" s="50">
        <v>0</v>
      </c>
      <c r="AG639" s="50">
        <v>0</v>
      </c>
      <c r="AH639" s="50">
        <v>0</v>
      </c>
      <c r="AI639" s="50">
        <v>1</v>
      </c>
      <c r="AJ639" s="50">
        <v>0</v>
      </c>
      <c r="AK639" s="50">
        <v>0</v>
      </c>
      <c r="AL639" s="50">
        <v>0</v>
      </c>
      <c r="AM639" s="50">
        <v>0</v>
      </c>
      <c r="AN639" s="50">
        <v>0</v>
      </c>
      <c r="AO639" s="50">
        <v>0</v>
      </c>
      <c r="AP639" s="50">
        <v>0</v>
      </c>
      <c r="AQ639" s="50">
        <v>0</v>
      </c>
      <c r="AR639" s="50">
        <v>0</v>
      </c>
      <c r="AS639" s="50">
        <v>0</v>
      </c>
      <c r="AT639" s="50">
        <v>0</v>
      </c>
      <c r="AU639" s="50">
        <v>0</v>
      </c>
      <c r="AV639" s="81"/>
      <c r="AW639" s="81"/>
      <c r="AX639" s="81"/>
      <c r="AY639" s="81"/>
      <c r="AZ639" s="81"/>
      <c r="BA639" s="81"/>
      <c r="BB639" s="81"/>
      <c r="BC639" s="81"/>
      <c r="BD639" s="81"/>
      <c r="BE639" s="81"/>
      <c r="BF639" s="81"/>
      <c r="BG639" s="81"/>
      <c r="BH639" s="81"/>
      <c r="BI639" s="81"/>
      <c r="BJ639" s="81"/>
    </row>
    <row r="640" spans="1:62" ht="15" hidden="1">
      <c r="A640" s="81" t="s">
        <v>3632</v>
      </c>
      <c r="B640" s="50" t="s">
        <v>2356</v>
      </c>
      <c r="C640" s="82" t="s">
        <v>410</v>
      </c>
      <c r="D640" s="83" t="s">
        <v>308</v>
      </c>
      <c r="E640" s="84" t="s">
        <v>336</v>
      </c>
      <c r="F640" s="84">
        <v>46565</v>
      </c>
      <c r="G640" s="50">
        <v>173056</v>
      </c>
      <c r="H640" s="50" t="s">
        <v>1824</v>
      </c>
      <c r="I640" s="50">
        <v>416</v>
      </c>
      <c r="J640" s="50">
        <v>416</v>
      </c>
      <c r="K640" s="50">
        <v>1</v>
      </c>
      <c r="L640" s="50"/>
      <c r="M640" s="50"/>
      <c r="N640" s="50"/>
      <c r="O640" s="50">
        <v>0</v>
      </c>
      <c r="P640" s="50">
        <v>1</v>
      </c>
      <c r="Q640" s="50">
        <v>3694.0540000000001</v>
      </c>
      <c r="R640" s="50">
        <v>57.911369999999998</v>
      </c>
      <c r="S640" s="50">
        <v>0</v>
      </c>
      <c r="T640" s="50">
        <v>0</v>
      </c>
      <c r="U640" s="50">
        <v>0</v>
      </c>
      <c r="V640" s="50">
        <v>1</v>
      </c>
      <c r="W640" s="50">
        <v>0</v>
      </c>
      <c r="X640" s="50">
        <v>0</v>
      </c>
      <c r="Y640" s="50">
        <v>0</v>
      </c>
      <c r="Z640" s="50">
        <v>0</v>
      </c>
      <c r="AA640" s="50">
        <v>0</v>
      </c>
      <c r="AB640" s="50">
        <v>0</v>
      </c>
      <c r="AC640" s="50">
        <v>0</v>
      </c>
      <c r="AD640" s="50">
        <v>0</v>
      </c>
      <c r="AE640" s="50">
        <v>0</v>
      </c>
      <c r="AF640" s="50">
        <v>0</v>
      </c>
      <c r="AG640" s="50">
        <v>0</v>
      </c>
      <c r="AH640" s="50">
        <v>0</v>
      </c>
      <c r="AI640" s="50">
        <v>1</v>
      </c>
      <c r="AJ640" s="50">
        <v>0</v>
      </c>
      <c r="AK640" s="50">
        <v>0</v>
      </c>
      <c r="AL640" s="50">
        <v>0</v>
      </c>
      <c r="AM640" s="50">
        <v>0</v>
      </c>
      <c r="AN640" s="50">
        <v>0</v>
      </c>
      <c r="AO640" s="50">
        <v>0</v>
      </c>
      <c r="AP640" s="50">
        <v>0</v>
      </c>
      <c r="AQ640" s="50">
        <v>0</v>
      </c>
      <c r="AR640" s="50">
        <v>0</v>
      </c>
      <c r="AS640" s="50">
        <v>0</v>
      </c>
      <c r="AT640" s="50">
        <v>0</v>
      </c>
      <c r="AU640" s="50">
        <v>0</v>
      </c>
      <c r="AV640" s="81"/>
      <c r="AW640" s="81"/>
      <c r="AX640" s="81"/>
      <c r="AY640" s="81"/>
      <c r="AZ640" s="81"/>
      <c r="BA640" s="81"/>
      <c r="BB640" s="81"/>
      <c r="BC640" s="81"/>
      <c r="BD640" s="81"/>
      <c r="BE640" s="81"/>
      <c r="BF640" s="81"/>
      <c r="BG640" s="81"/>
      <c r="BH640" s="81"/>
      <c r="BI640" s="81"/>
      <c r="BJ640" s="81"/>
    </row>
    <row r="641" spans="1:62" ht="15" hidden="1">
      <c r="A641" s="81" t="s">
        <v>3633</v>
      </c>
      <c r="B641" s="50" t="s">
        <v>2357</v>
      </c>
      <c r="C641" s="82" t="s">
        <v>411</v>
      </c>
      <c r="D641" s="83" t="s">
        <v>308</v>
      </c>
      <c r="E641" s="84" t="s">
        <v>336</v>
      </c>
      <c r="F641" s="84">
        <v>20688</v>
      </c>
      <c r="G641" s="50">
        <v>173056</v>
      </c>
      <c r="H641" s="50" t="s">
        <v>1824</v>
      </c>
      <c r="I641" s="50">
        <v>416</v>
      </c>
      <c r="J641" s="50">
        <v>416</v>
      </c>
      <c r="K641" s="50">
        <v>1</v>
      </c>
      <c r="L641" s="50"/>
      <c r="M641" s="50"/>
      <c r="N641" s="50"/>
      <c r="O641" s="50">
        <v>0</v>
      </c>
      <c r="P641" s="50">
        <v>1</v>
      </c>
      <c r="Q641" s="50">
        <v>259.16980000000001</v>
      </c>
      <c r="R641" s="50">
        <v>63.563029999999998</v>
      </c>
      <c r="S641" s="50">
        <v>0</v>
      </c>
      <c r="T641" s="50">
        <v>0</v>
      </c>
      <c r="U641" s="50">
        <v>0</v>
      </c>
      <c r="V641" s="50">
        <v>1</v>
      </c>
      <c r="W641" s="50">
        <v>0</v>
      </c>
      <c r="X641" s="50">
        <v>0</v>
      </c>
      <c r="Y641" s="50">
        <v>0</v>
      </c>
      <c r="Z641" s="50">
        <v>0</v>
      </c>
      <c r="AA641" s="50">
        <v>0</v>
      </c>
      <c r="AB641" s="50">
        <v>0</v>
      </c>
      <c r="AC641" s="50">
        <v>0</v>
      </c>
      <c r="AD641" s="50">
        <v>0</v>
      </c>
      <c r="AE641" s="50">
        <v>0</v>
      </c>
      <c r="AF641" s="50">
        <v>0</v>
      </c>
      <c r="AG641" s="50">
        <v>0</v>
      </c>
      <c r="AH641" s="50">
        <v>0</v>
      </c>
      <c r="AI641" s="50">
        <v>1</v>
      </c>
      <c r="AJ641" s="50">
        <v>0</v>
      </c>
      <c r="AK641" s="50">
        <v>0</v>
      </c>
      <c r="AL641" s="50">
        <v>0</v>
      </c>
      <c r="AM641" s="50">
        <v>0</v>
      </c>
      <c r="AN641" s="50">
        <v>0</v>
      </c>
      <c r="AO641" s="50">
        <v>0</v>
      </c>
      <c r="AP641" s="50">
        <v>0</v>
      </c>
      <c r="AQ641" s="50">
        <v>0</v>
      </c>
      <c r="AR641" s="50">
        <v>0</v>
      </c>
      <c r="AS641" s="50">
        <v>0</v>
      </c>
      <c r="AT641" s="50">
        <v>0</v>
      </c>
      <c r="AU641" s="50">
        <v>0</v>
      </c>
      <c r="AV641" s="81"/>
      <c r="AW641" s="81"/>
      <c r="AX641" s="81"/>
      <c r="AY641" s="81"/>
      <c r="AZ641" s="81"/>
      <c r="BA641" s="81"/>
      <c r="BB641" s="81"/>
      <c r="BC641" s="81"/>
      <c r="BD641" s="81"/>
      <c r="BE641" s="81"/>
      <c r="BF641" s="81"/>
      <c r="BG641" s="81"/>
      <c r="BH641" s="81"/>
      <c r="BI641" s="81"/>
      <c r="BJ641" s="81"/>
    </row>
    <row r="642" spans="1:62" ht="15" hidden="1">
      <c r="A642" s="81" t="s">
        <v>3634</v>
      </c>
      <c r="B642" s="50" t="s">
        <v>2358</v>
      </c>
      <c r="C642" s="82" t="s">
        <v>412</v>
      </c>
      <c r="D642" s="83" t="s">
        <v>308</v>
      </c>
      <c r="E642" s="84" t="s">
        <v>336</v>
      </c>
      <c r="F642" s="84">
        <v>28382</v>
      </c>
      <c r="G642" s="50">
        <v>173056</v>
      </c>
      <c r="H642" s="50" t="s">
        <v>1824</v>
      </c>
      <c r="I642" s="50">
        <v>416</v>
      </c>
      <c r="J642" s="50">
        <v>416</v>
      </c>
      <c r="K642" s="50">
        <v>1</v>
      </c>
      <c r="L642" s="50"/>
      <c r="M642" s="50"/>
      <c r="N642" s="50"/>
      <c r="O642" s="50">
        <v>0</v>
      </c>
      <c r="P642" s="50">
        <v>1</v>
      </c>
      <c r="Q642" s="50">
        <v>1116.1969999999999</v>
      </c>
      <c r="R642" s="50">
        <v>88.165940000000006</v>
      </c>
      <c r="S642" s="50">
        <v>0</v>
      </c>
      <c r="T642" s="50">
        <v>0</v>
      </c>
      <c r="U642" s="50">
        <v>0</v>
      </c>
      <c r="V642" s="50">
        <v>1</v>
      </c>
      <c r="W642" s="50">
        <v>0</v>
      </c>
      <c r="X642" s="50">
        <v>0</v>
      </c>
      <c r="Y642" s="50">
        <v>0</v>
      </c>
      <c r="Z642" s="50">
        <v>0</v>
      </c>
      <c r="AA642" s="50">
        <v>0</v>
      </c>
      <c r="AB642" s="50">
        <v>0</v>
      </c>
      <c r="AC642" s="50">
        <v>0</v>
      </c>
      <c r="AD642" s="50">
        <v>0</v>
      </c>
      <c r="AE642" s="50">
        <v>0</v>
      </c>
      <c r="AF642" s="50">
        <v>0</v>
      </c>
      <c r="AG642" s="50">
        <v>0</v>
      </c>
      <c r="AH642" s="50">
        <v>0</v>
      </c>
      <c r="AI642" s="50">
        <v>1</v>
      </c>
      <c r="AJ642" s="50">
        <v>0</v>
      </c>
      <c r="AK642" s="50">
        <v>0</v>
      </c>
      <c r="AL642" s="50">
        <v>0</v>
      </c>
      <c r="AM642" s="50">
        <v>0</v>
      </c>
      <c r="AN642" s="50">
        <v>0</v>
      </c>
      <c r="AO642" s="50">
        <v>0</v>
      </c>
      <c r="AP642" s="50">
        <v>0</v>
      </c>
      <c r="AQ642" s="50">
        <v>0</v>
      </c>
      <c r="AR642" s="50">
        <v>0</v>
      </c>
      <c r="AS642" s="50">
        <v>0</v>
      </c>
      <c r="AT642" s="50">
        <v>0</v>
      </c>
      <c r="AU642" s="50">
        <v>0</v>
      </c>
      <c r="AV642" s="81"/>
      <c r="AW642" s="81"/>
      <c r="AX642" s="81"/>
      <c r="AY642" s="81"/>
      <c r="AZ642" s="81"/>
      <c r="BA642" s="81"/>
      <c r="BB642" s="81"/>
      <c r="BC642" s="81"/>
      <c r="BD642" s="81"/>
      <c r="BE642" s="81"/>
      <c r="BF642" s="81"/>
      <c r="BG642" s="81"/>
      <c r="BH642" s="81"/>
      <c r="BI642" s="81"/>
      <c r="BJ642" s="81"/>
    </row>
    <row r="643" spans="1:62" ht="15" hidden="1">
      <c r="A643" s="81" t="s">
        <v>3635</v>
      </c>
      <c r="B643" s="50" t="s">
        <v>2359</v>
      </c>
      <c r="C643" s="82" t="s">
        <v>413</v>
      </c>
      <c r="D643" s="83" t="s">
        <v>308</v>
      </c>
      <c r="E643" s="84" t="s">
        <v>336</v>
      </c>
      <c r="F643" s="84">
        <v>25669</v>
      </c>
      <c r="G643" s="50">
        <v>173056</v>
      </c>
      <c r="H643" s="50" t="s">
        <v>1824</v>
      </c>
      <c r="I643" s="50">
        <v>416</v>
      </c>
      <c r="J643" s="50">
        <v>416</v>
      </c>
      <c r="K643" s="50">
        <v>1</v>
      </c>
      <c r="L643" s="50"/>
      <c r="M643" s="50"/>
      <c r="N643" s="50"/>
      <c r="O643" s="50">
        <v>0</v>
      </c>
      <c r="P643" s="50">
        <v>1</v>
      </c>
      <c r="Q643" s="50">
        <v>606.71820000000002</v>
      </c>
      <c r="R643" s="50">
        <v>60.445149999999998</v>
      </c>
      <c r="S643" s="50">
        <v>0</v>
      </c>
      <c r="T643" s="50">
        <v>0</v>
      </c>
      <c r="U643" s="50">
        <v>0</v>
      </c>
      <c r="V643" s="50">
        <v>1</v>
      </c>
      <c r="W643" s="50">
        <v>0</v>
      </c>
      <c r="X643" s="50">
        <v>0</v>
      </c>
      <c r="Y643" s="50">
        <v>0</v>
      </c>
      <c r="Z643" s="50">
        <v>0</v>
      </c>
      <c r="AA643" s="50">
        <v>0</v>
      </c>
      <c r="AB643" s="50">
        <v>0</v>
      </c>
      <c r="AC643" s="50">
        <v>0</v>
      </c>
      <c r="AD643" s="50">
        <v>0</v>
      </c>
      <c r="AE643" s="50">
        <v>0</v>
      </c>
      <c r="AF643" s="50">
        <v>0</v>
      </c>
      <c r="AG643" s="50">
        <v>0</v>
      </c>
      <c r="AH643" s="50">
        <v>0</v>
      </c>
      <c r="AI643" s="50">
        <v>1</v>
      </c>
      <c r="AJ643" s="50">
        <v>0</v>
      </c>
      <c r="AK643" s="50">
        <v>0</v>
      </c>
      <c r="AL643" s="50">
        <v>0</v>
      </c>
      <c r="AM643" s="50">
        <v>0</v>
      </c>
      <c r="AN643" s="50">
        <v>0</v>
      </c>
      <c r="AO643" s="50">
        <v>0</v>
      </c>
      <c r="AP643" s="50">
        <v>0</v>
      </c>
      <c r="AQ643" s="50">
        <v>0</v>
      </c>
      <c r="AR643" s="50">
        <v>0</v>
      </c>
      <c r="AS643" s="50">
        <v>0</v>
      </c>
      <c r="AT643" s="50">
        <v>0</v>
      </c>
      <c r="AU643" s="50">
        <v>0</v>
      </c>
      <c r="AV643" s="81"/>
      <c r="AW643" s="81"/>
      <c r="AX643" s="81"/>
      <c r="AY643" s="81"/>
      <c r="AZ643" s="81"/>
      <c r="BA643" s="81"/>
      <c r="BB643" s="81"/>
      <c r="BC643" s="81"/>
      <c r="BD643" s="81"/>
      <c r="BE643" s="81"/>
      <c r="BF643" s="81"/>
      <c r="BG643" s="81"/>
      <c r="BH643" s="81"/>
      <c r="BI643" s="81"/>
      <c r="BJ643" s="81"/>
    </row>
    <row r="644" spans="1:62" ht="15" hidden="1">
      <c r="A644" s="81" t="s">
        <v>3636</v>
      </c>
      <c r="B644" s="50" t="s">
        <v>2360</v>
      </c>
      <c r="C644" s="82" t="s">
        <v>414</v>
      </c>
      <c r="D644" s="83" t="s">
        <v>308</v>
      </c>
      <c r="E644" s="84" t="s">
        <v>336</v>
      </c>
      <c r="F644" s="84">
        <v>34775</v>
      </c>
      <c r="G644" s="50">
        <v>173056</v>
      </c>
      <c r="H644" s="50" t="s">
        <v>1824</v>
      </c>
      <c r="I644" s="50">
        <v>416</v>
      </c>
      <c r="J644" s="50">
        <v>416</v>
      </c>
      <c r="K644" s="50">
        <v>1</v>
      </c>
      <c r="L644" s="50"/>
      <c r="M644" s="50"/>
      <c r="N644" s="50"/>
      <c r="O644" s="50">
        <v>0</v>
      </c>
      <c r="P644" s="50">
        <v>1</v>
      </c>
      <c r="Q644" s="50">
        <v>1676.2180000000001</v>
      </c>
      <c r="R644" s="50">
        <v>57.304319999999997</v>
      </c>
      <c r="S644" s="50">
        <v>0</v>
      </c>
      <c r="T644" s="50">
        <v>0</v>
      </c>
      <c r="U644" s="50">
        <v>0</v>
      </c>
      <c r="V644" s="50">
        <v>1</v>
      </c>
      <c r="W644" s="50">
        <v>0</v>
      </c>
      <c r="X644" s="50">
        <v>0</v>
      </c>
      <c r="Y644" s="50">
        <v>0</v>
      </c>
      <c r="Z644" s="50">
        <v>0</v>
      </c>
      <c r="AA644" s="50">
        <v>0</v>
      </c>
      <c r="AB644" s="50">
        <v>0</v>
      </c>
      <c r="AC644" s="50">
        <v>0</v>
      </c>
      <c r="AD644" s="50">
        <v>0</v>
      </c>
      <c r="AE644" s="50">
        <v>0</v>
      </c>
      <c r="AF644" s="50">
        <v>0</v>
      </c>
      <c r="AG644" s="50">
        <v>0</v>
      </c>
      <c r="AH644" s="50">
        <v>0</v>
      </c>
      <c r="AI644" s="50">
        <v>1</v>
      </c>
      <c r="AJ644" s="50">
        <v>0</v>
      </c>
      <c r="AK644" s="50">
        <v>0</v>
      </c>
      <c r="AL644" s="50">
        <v>0</v>
      </c>
      <c r="AM644" s="50">
        <v>0</v>
      </c>
      <c r="AN644" s="50">
        <v>0</v>
      </c>
      <c r="AO644" s="50">
        <v>0</v>
      </c>
      <c r="AP644" s="50">
        <v>0</v>
      </c>
      <c r="AQ644" s="50">
        <v>0</v>
      </c>
      <c r="AR644" s="50">
        <v>0</v>
      </c>
      <c r="AS644" s="50">
        <v>0</v>
      </c>
      <c r="AT644" s="50">
        <v>0</v>
      </c>
      <c r="AU644" s="50">
        <v>0</v>
      </c>
      <c r="AV644" s="81"/>
      <c r="AW644" s="81"/>
      <c r="AX644" s="81"/>
      <c r="AY644" s="81"/>
      <c r="AZ644" s="81"/>
      <c r="BA644" s="81"/>
      <c r="BB644" s="81"/>
      <c r="BC644" s="81"/>
      <c r="BD644" s="81"/>
      <c r="BE644" s="81"/>
      <c r="BF644" s="81"/>
      <c r="BG644" s="81"/>
      <c r="BH644" s="81"/>
      <c r="BI644" s="81"/>
      <c r="BJ644" s="81"/>
    </row>
    <row r="645" spans="1:62" ht="15" hidden="1">
      <c r="A645" s="81" t="s">
        <v>3637</v>
      </c>
      <c r="B645" s="50" t="s">
        <v>2362</v>
      </c>
      <c r="C645" s="82" t="s">
        <v>415</v>
      </c>
      <c r="D645" s="83" t="s">
        <v>308</v>
      </c>
      <c r="E645" s="84" t="s">
        <v>336</v>
      </c>
      <c r="F645" s="84">
        <v>32531</v>
      </c>
      <c r="G645" s="50">
        <v>173056</v>
      </c>
      <c r="H645" s="50" t="s">
        <v>1824</v>
      </c>
      <c r="I645" s="50">
        <v>416</v>
      </c>
      <c r="J645" s="50">
        <v>416</v>
      </c>
      <c r="K645" s="50">
        <v>1</v>
      </c>
      <c r="L645" s="50"/>
      <c r="M645" s="50"/>
      <c r="N645" s="50"/>
      <c r="O645" s="50">
        <v>0</v>
      </c>
      <c r="P645" s="50">
        <v>1</v>
      </c>
      <c r="Q645" s="50">
        <v>957.75620000000004</v>
      </c>
      <c r="R645" s="50">
        <v>62.023859999999999</v>
      </c>
      <c r="S645" s="50">
        <v>0</v>
      </c>
      <c r="T645" s="50">
        <v>0</v>
      </c>
      <c r="U645" s="50">
        <v>0</v>
      </c>
      <c r="V645" s="50">
        <v>1</v>
      </c>
      <c r="W645" s="50">
        <v>0</v>
      </c>
      <c r="X645" s="50">
        <v>0</v>
      </c>
      <c r="Y645" s="50">
        <v>0</v>
      </c>
      <c r="Z645" s="50">
        <v>0</v>
      </c>
      <c r="AA645" s="50">
        <v>0</v>
      </c>
      <c r="AB645" s="50">
        <v>0</v>
      </c>
      <c r="AC645" s="50">
        <v>0</v>
      </c>
      <c r="AD645" s="50">
        <v>0</v>
      </c>
      <c r="AE645" s="50">
        <v>0</v>
      </c>
      <c r="AF645" s="50">
        <v>0</v>
      </c>
      <c r="AG645" s="50">
        <v>0</v>
      </c>
      <c r="AH645" s="50">
        <v>0</v>
      </c>
      <c r="AI645" s="50">
        <v>1</v>
      </c>
      <c r="AJ645" s="50">
        <v>0</v>
      </c>
      <c r="AK645" s="50">
        <v>0</v>
      </c>
      <c r="AL645" s="50">
        <v>0</v>
      </c>
      <c r="AM645" s="50">
        <v>0</v>
      </c>
      <c r="AN645" s="50">
        <v>0</v>
      </c>
      <c r="AO645" s="50">
        <v>0</v>
      </c>
      <c r="AP645" s="50">
        <v>0</v>
      </c>
      <c r="AQ645" s="50">
        <v>0</v>
      </c>
      <c r="AR645" s="50">
        <v>0</v>
      </c>
      <c r="AS645" s="50">
        <v>0</v>
      </c>
      <c r="AT645" s="50">
        <v>0</v>
      </c>
      <c r="AU645" s="50">
        <v>0</v>
      </c>
      <c r="AV645" s="81"/>
      <c r="AW645" s="81"/>
      <c r="AX645" s="81"/>
      <c r="AY645" s="81"/>
      <c r="AZ645" s="81"/>
      <c r="BA645" s="81"/>
      <c r="BB645" s="81"/>
      <c r="BC645" s="81"/>
      <c r="BD645" s="81"/>
      <c r="BE645" s="81"/>
      <c r="BF645" s="81"/>
      <c r="BG645" s="81"/>
      <c r="BH645" s="81"/>
      <c r="BI645" s="81"/>
      <c r="BJ645" s="81"/>
    </row>
    <row r="646" spans="1:62" ht="15" hidden="1">
      <c r="A646" s="81" t="s">
        <v>3638</v>
      </c>
      <c r="B646" s="50" t="s">
        <v>2363</v>
      </c>
      <c r="C646" s="82" t="s">
        <v>416</v>
      </c>
      <c r="D646" s="83" t="s">
        <v>308</v>
      </c>
      <c r="E646" s="84" t="s">
        <v>336</v>
      </c>
      <c r="F646" s="84">
        <v>57311</v>
      </c>
      <c r="G646" s="50">
        <v>228480</v>
      </c>
      <c r="H646" s="50" t="s">
        <v>1824</v>
      </c>
      <c r="I646" s="50">
        <v>357</v>
      </c>
      <c r="J646" s="50">
        <v>640</v>
      </c>
      <c r="K646" s="50">
        <v>2</v>
      </c>
      <c r="L646" s="50"/>
      <c r="M646" s="50"/>
      <c r="N646" s="50"/>
      <c r="O646" s="50">
        <v>0</v>
      </c>
      <c r="P646" s="50">
        <v>0.55781250000000004</v>
      </c>
      <c r="Q646" s="50">
        <v>1204.6420000000001</v>
      </c>
      <c r="R646" s="50">
        <v>72.977959999999996</v>
      </c>
      <c r="S646" s="50">
        <v>0</v>
      </c>
      <c r="T646" s="50">
        <v>0</v>
      </c>
      <c r="U646" s="50">
        <v>0</v>
      </c>
      <c r="V646" s="50">
        <v>1</v>
      </c>
      <c r="W646" s="50">
        <v>0</v>
      </c>
      <c r="X646" s="50">
        <v>0</v>
      </c>
      <c r="Y646" s="50">
        <v>0</v>
      </c>
      <c r="Z646" s="50">
        <v>0</v>
      </c>
      <c r="AA646" s="50">
        <v>0</v>
      </c>
      <c r="AB646" s="50">
        <v>0</v>
      </c>
      <c r="AC646" s="50">
        <v>0</v>
      </c>
      <c r="AD646" s="50">
        <v>0</v>
      </c>
      <c r="AE646" s="50">
        <v>0</v>
      </c>
      <c r="AF646" s="50">
        <v>0</v>
      </c>
      <c r="AG646" s="50">
        <v>0</v>
      </c>
      <c r="AH646" s="50">
        <v>0</v>
      </c>
      <c r="AI646" s="50">
        <v>1</v>
      </c>
      <c r="AJ646" s="50">
        <v>0</v>
      </c>
      <c r="AK646" s="50">
        <v>0</v>
      </c>
      <c r="AL646" s="50">
        <v>0</v>
      </c>
      <c r="AM646" s="50">
        <v>0</v>
      </c>
      <c r="AN646" s="50">
        <v>0</v>
      </c>
      <c r="AO646" s="50">
        <v>0</v>
      </c>
      <c r="AP646" s="50">
        <v>0</v>
      </c>
      <c r="AQ646" s="50">
        <v>0</v>
      </c>
      <c r="AR646" s="50">
        <v>0</v>
      </c>
      <c r="AS646" s="50">
        <v>0</v>
      </c>
      <c r="AT646" s="50">
        <v>0</v>
      </c>
      <c r="AU646" s="50">
        <v>0</v>
      </c>
      <c r="AV646" s="81"/>
      <c r="AW646" s="81"/>
      <c r="AX646" s="81"/>
      <c r="AY646" s="81"/>
      <c r="AZ646" s="81"/>
      <c r="BA646" s="81"/>
      <c r="BB646" s="81"/>
      <c r="BC646" s="81"/>
      <c r="BD646" s="81"/>
      <c r="BE646" s="81"/>
      <c r="BF646" s="81"/>
      <c r="BG646" s="81"/>
      <c r="BH646" s="81"/>
      <c r="BI646" s="81"/>
      <c r="BJ646" s="81"/>
    </row>
    <row r="647" spans="1:62" ht="15" hidden="1">
      <c r="A647" s="81" t="s">
        <v>3639</v>
      </c>
      <c r="B647" s="50" t="s">
        <v>2364</v>
      </c>
      <c r="C647" s="82" t="s">
        <v>417</v>
      </c>
      <c r="D647" s="83" t="s">
        <v>308</v>
      </c>
      <c r="E647" s="84" t="s">
        <v>336</v>
      </c>
      <c r="F647" s="84">
        <v>38800</v>
      </c>
      <c r="G647" s="50">
        <v>272000</v>
      </c>
      <c r="H647" s="50" t="s">
        <v>1824</v>
      </c>
      <c r="I647" s="50">
        <v>425</v>
      </c>
      <c r="J647" s="50">
        <v>640</v>
      </c>
      <c r="K647" s="50">
        <v>2</v>
      </c>
      <c r="L647" s="50"/>
      <c r="M647" s="50"/>
      <c r="N647" s="50"/>
      <c r="O647" s="50">
        <v>0</v>
      </c>
      <c r="P647" s="50">
        <v>0.6640625</v>
      </c>
      <c r="Q647" s="50">
        <v>564.89350000000002</v>
      </c>
      <c r="R647" s="50">
        <v>63.762390000000003</v>
      </c>
      <c r="S647" s="50">
        <v>0</v>
      </c>
      <c r="T647" s="50">
        <v>0</v>
      </c>
      <c r="U647" s="50">
        <v>0</v>
      </c>
      <c r="V647" s="50">
        <v>1</v>
      </c>
      <c r="W647" s="50">
        <v>0</v>
      </c>
      <c r="X647" s="50">
        <v>0</v>
      </c>
      <c r="Y647" s="50">
        <v>0</v>
      </c>
      <c r="Z647" s="50">
        <v>0</v>
      </c>
      <c r="AA647" s="50">
        <v>0</v>
      </c>
      <c r="AB647" s="50">
        <v>0</v>
      </c>
      <c r="AC647" s="50">
        <v>0</v>
      </c>
      <c r="AD647" s="50">
        <v>0</v>
      </c>
      <c r="AE647" s="50">
        <v>0</v>
      </c>
      <c r="AF647" s="50">
        <v>0</v>
      </c>
      <c r="AG647" s="50">
        <v>0</v>
      </c>
      <c r="AH647" s="50">
        <v>0</v>
      </c>
      <c r="AI647" s="50">
        <v>1</v>
      </c>
      <c r="AJ647" s="50">
        <v>0</v>
      </c>
      <c r="AK647" s="50">
        <v>0</v>
      </c>
      <c r="AL647" s="50">
        <v>0</v>
      </c>
      <c r="AM647" s="50">
        <v>0</v>
      </c>
      <c r="AN647" s="50">
        <v>0</v>
      </c>
      <c r="AO647" s="50">
        <v>0</v>
      </c>
      <c r="AP647" s="50">
        <v>0</v>
      </c>
      <c r="AQ647" s="50">
        <v>0</v>
      </c>
      <c r="AR647" s="50">
        <v>0</v>
      </c>
      <c r="AS647" s="50">
        <v>0</v>
      </c>
      <c r="AT647" s="50">
        <v>0</v>
      </c>
      <c r="AU647" s="50">
        <v>0</v>
      </c>
      <c r="AV647" s="81"/>
      <c r="AW647" s="81"/>
      <c r="AX647" s="81"/>
      <c r="AY647" s="81"/>
      <c r="AZ647" s="81"/>
      <c r="BA647" s="81"/>
      <c r="BB647" s="81"/>
      <c r="BC647" s="81"/>
      <c r="BD647" s="81"/>
      <c r="BE647" s="81"/>
      <c r="BF647" s="81"/>
      <c r="BG647" s="81"/>
      <c r="BH647" s="81"/>
      <c r="BI647" s="81"/>
      <c r="BJ647" s="81"/>
    </row>
    <row r="648" spans="1:62" ht="15" hidden="1">
      <c r="A648" s="81" t="s">
        <v>3640</v>
      </c>
      <c r="B648" s="50" t="s">
        <v>2365</v>
      </c>
      <c r="C648" s="82" t="s">
        <v>418</v>
      </c>
      <c r="D648" s="83" t="s">
        <v>308</v>
      </c>
      <c r="E648" s="84" t="s">
        <v>336</v>
      </c>
      <c r="F648" s="84">
        <v>31085</v>
      </c>
      <c r="G648" s="50">
        <v>273280</v>
      </c>
      <c r="H648" s="50" t="s">
        <v>1824</v>
      </c>
      <c r="I648" s="50">
        <v>427</v>
      </c>
      <c r="J648" s="50">
        <v>640</v>
      </c>
      <c r="K648" s="50">
        <v>2</v>
      </c>
      <c r="L648" s="50"/>
      <c r="M648" s="50"/>
      <c r="N648" s="50"/>
      <c r="O648" s="50">
        <v>0</v>
      </c>
      <c r="P648" s="50">
        <v>0.66718750000000004</v>
      </c>
      <c r="Q648" s="50">
        <v>305.8562</v>
      </c>
      <c r="R648" s="50">
        <v>83.780259999999998</v>
      </c>
      <c r="S648" s="50">
        <v>0</v>
      </c>
      <c r="T648" s="50">
        <v>0</v>
      </c>
      <c r="U648" s="50">
        <v>0</v>
      </c>
      <c r="V648" s="50">
        <v>1</v>
      </c>
      <c r="W648" s="50">
        <v>0</v>
      </c>
      <c r="X648" s="50">
        <v>0</v>
      </c>
      <c r="Y648" s="50">
        <v>0</v>
      </c>
      <c r="Z648" s="50">
        <v>0</v>
      </c>
      <c r="AA648" s="50">
        <v>0</v>
      </c>
      <c r="AB648" s="50">
        <v>0</v>
      </c>
      <c r="AC648" s="50">
        <v>0</v>
      </c>
      <c r="AD648" s="50">
        <v>0</v>
      </c>
      <c r="AE648" s="50">
        <v>0</v>
      </c>
      <c r="AF648" s="50">
        <v>0</v>
      </c>
      <c r="AG648" s="50">
        <v>0</v>
      </c>
      <c r="AH648" s="50">
        <v>0</v>
      </c>
      <c r="AI648" s="50">
        <v>1</v>
      </c>
      <c r="AJ648" s="50">
        <v>0</v>
      </c>
      <c r="AK648" s="50">
        <v>0</v>
      </c>
      <c r="AL648" s="50">
        <v>0</v>
      </c>
      <c r="AM648" s="50">
        <v>0</v>
      </c>
      <c r="AN648" s="50">
        <v>0</v>
      </c>
      <c r="AO648" s="50">
        <v>0</v>
      </c>
      <c r="AP648" s="50">
        <v>0</v>
      </c>
      <c r="AQ648" s="50">
        <v>0</v>
      </c>
      <c r="AR648" s="50">
        <v>0</v>
      </c>
      <c r="AS648" s="50">
        <v>0</v>
      </c>
      <c r="AT648" s="50">
        <v>0</v>
      </c>
      <c r="AU648" s="50">
        <v>0</v>
      </c>
      <c r="AV648" s="81"/>
      <c r="AW648" s="81"/>
      <c r="AX648" s="81"/>
      <c r="AY648" s="81"/>
      <c r="AZ648" s="81"/>
      <c r="BA648" s="81"/>
      <c r="BB648" s="81"/>
      <c r="BC648" s="81"/>
      <c r="BD648" s="81"/>
      <c r="BE648" s="81"/>
      <c r="BF648" s="81"/>
      <c r="BG648" s="81"/>
      <c r="BH648" s="81"/>
      <c r="BI648" s="81"/>
      <c r="BJ648" s="81"/>
    </row>
    <row r="649" spans="1:62" ht="15" hidden="1">
      <c r="A649" s="81" t="s">
        <v>3641</v>
      </c>
      <c r="B649" s="50" t="s">
        <v>2366</v>
      </c>
      <c r="C649" s="82" t="s">
        <v>419</v>
      </c>
      <c r="D649" s="83" t="s">
        <v>308</v>
      </c>
      <c r="E649" s="84" t="s">
        <v>336</v>
      </c>
      <c r="F649" s="84">
        <v>49169</v>
      </c>
      <c r="G649" s="50">
        <v>307200</v>
      </c>
      <c r="H649" s="50" t="s">
        <v>1824</v>
      </c>
      <c r="I649" s="50">
        <v>480</v>
      </c>
      <c r="J649" s="50">
        <v>640</v>
      </c>
      <c r="K649" s="50">
        <v>2</v>
      </c>
      <c r="L649" s="50"/>
      <c r="M649" s="50"/>
      <c r="N649" s="50"/>
      <c r="O649" s="50">
        <v>0</v>
      </c>
      <c r="P649" s="50">
        <v>0.75</v>
      </c>
      <c r="Q649" s="50">
        <v>662.39750000000004</v>
      </c>
      <c r="R649" s="50">
        <v>67.807969999999997</v>
      </c>
      <c r="S649" s="50">
        <v>0</v>
      </c>
      <c r="T649" s="50">
        <v>0</v>
      </c>
      <c r="U649" s="50">
        <v>0</v>
      </c>
      <c r="V649" s="50">
        <v>1</v>
      </c>
      <c r="W649" s="50">
        <v>0</v>
      </c>
      <c r="X649" s="50">
        <v>0</v>
      </c>
      <c r="Y649" s="50">
        <v>0</v>
      </c>
      <c r="Z649" s="50">
        <v>0</v>
      </c>
      <c r="AA649" s="50">
        <v>0</v>
      </c>
      <c r="AB649" s="50">
        <v>0</v>
      </c>
      <c r="AC649" s="50">
        <v>0</v>
      </c>
      <c r="AD649" s="50">
        <v>0</v>
      </c>
      <c r="AE649" s="50">
        <v>0</v>
      </c>
      <c r="AF649" s="50">
        <v>0</v>
      </c>
      <c r="AG649" s="50">
        <v>0</v>
      </c>
      <c r="AH649" s="50">
        <v>0</v>
      </c>
      <c r="AI649" s="50">
        <v>1</v>
      </c>
      <c r="AJ649" s="50">
        <v>0</v>
      </c>
      <c r="AK649" s="50">
        <v>0</v>
      </c>
      <c r="AL649" s="50">
        <v>0</v>
      </c>
      <c r="AM649" s="50">
        <v>0</v>
      </c>
      <c r="AN649" s="50">
        <v>0</v>
      </c>
      <c r="AO649" s="50">
        <v>0</v>
      </c>
      <c r="AP649" s="50">
        <v>0</v>
      </c>
      <c r="AQ649" s="50">
        <v>0</v>
      </c>
      <c r="AR649" s="50">
        <v>0</v>
      </c>
      <c r="AS649" s="50">
        <v>0</v>
      </c>
      <c r="AT649" s="50">
        <v>0</v>
      </c>
      <c r="AU649" s="50">
        <v>0</v>
      </c>
      <c r="AV649" s="81"/>
      <c r="AW649" s="81"/>
      <c r="AX649" s="81"/>
      <c r="AY649" s="81"/>
      <c r="AZ649" s="81"/>
      <c r="BA649" s="81"/>
      <c r="BB649" s="81"/>
      <c r="BC649" s="81"/>
      <c r="BD649" s="81"/>
      <c r="BE649" s="81"/>
      <c r="BF649" s="81"/>
      <c r="BG649" s="81"/>
      <c r="BH649" s="81"/>
      <c r="BI649" s="81"/>
      <c r="BJ649" s="81"/>
    </row>
    <row r="650" spans="1:62" ht="15" hidden="1">
      <c r="A650" s="81" t="s">
        <v>3642</v>
      </c>
      <c r="B650" s="50" t="s">
        <v>2367</v>
      </c>
      <c r="C650" s="82" t="s">
        <v>420</v>
      </c>
      <c r="D650" s="83" t="s">
        <v>308</v>
      </c>
      <c r="E650" s="84" t="s">
        <v>336</v>
      </c>
      <c r="F650" s="84">
        <v>33684</v>
      </c>
      <c r="G650" s="50">
        <v>307200</v>
      </c>
      <c r="H650" s="50" t="s">
        <v>1824</v>
      </c>
      <c r="I650" s="50">
        <v>480</v>
      </c>
      <c r="J650" s="50">
        <v>640</v>
      </c>
      <c r="K650" s="50">
        <v>2</v>
      </c>
      <c r="L650" s="50"/>
      <c r="M650" s="50"/>
      <c r="N650" s="50"/>
      <c r="O650" s="50">
        <v>0</v>
      </c>
      <c r="P650" s="50">
        <v>0.75</v>
      </c>
      <c r="Q650" s="50">
        <v>1115.1110000000001</v>
      </c>
      <c r="R650" s="50">
        <v>71.040840000000003</v>
      </c>
      <c r="S650" s="50">
        <v>0</v>
      </c>
      <c r="T650" s="50">
        <v>0</v>
      </c>
      <c r="U650" s="50">
        <v>0</v>
      </c>
      <c r="V650" s="50">
        <v>1</v>
      </c>
      <c r="W650" s="50">
        <v>0</v>
      </c>
      <c r="X650" s="50">
        <v>0</v>
      </c>
      <c r="Y650" s="50">
        <v>0</v>
      </c>
      <c r="Z650" s="50">
        <v>0</v>
      </c>
      <c r="AA650" s="50">
        <v>0</v>
      </c>
      <c r="AB650" s="50">
        <v>0</v>
      </c>
      <c r="AC650" s="50">
        <v>0</v>
      </c>
      <c r="AD650" s="50">
        <v>0</v>
      </c>
      <c r="AE650" s="50">
        <v>0</v>
      </c>
      <c r="AF650" s="50">
        <v>0</v>
      </c>
      <c r="AG650" s="50">
        <v>0</v>
      </c>
      <c r="AH650" s="50">
        <v>0</v>
      </c>
      <c r="AI650" s="50">
        <v>1</v>
      </c>
      <c r="AJ650" s="50">
        <v>0</v>
      </c>
      <c r="AK650" s="50">
        <v>0</v>
      </c>
      <c r="AL650" s="50">
        <v>0</v>
      </c>
      <c r="AM650" s="50">
        <v>0</v>
      </c>
      <c r="AN650" s="50">
        <v>0</v>
      </c>
      <c r="AO650" s="50">
        <v>0</v>
      </c>
      <c r="AP650" s="50">
        <v>0</v>
      </c>
      <c r="AQ650" s="50">
        <v>0</v>
      </c>
      <c r="AR650" s="50">
        <v>0</v>
      </c>
      <c r="AS650" s="50">
        <v>0</v>
      </c>
      <c r="AT650" s="50">
        <v>0</v>
      </c>
      <c r="AU650" s="50">
        <v>0</v>
      </c>
      <c r="AV650" s="81"/>
      <c r="AW650" s="81"/>
      <c r="AX650" s="81"/>
      <c r="AY650" s="81"/>
      <c r="AZ650" s="81"/>
      <c r="BA650" s="81"/>
      <c r="BB650" s="81"/>
      <c r="BC650" s="81"/>
      <c r="BD650" s="81"/>
      <c r="BE650" s="81"/>
      <c r="BF650" s="81"/>
      <c r="BG650" s="81"/>
      <c r="BH650" s="81"/>
      <c r="BI650" s="81"/>
      <c r="BJ650" s="81"/>
    </row>
    <row r="651" spans="1:62" ht="15" hidden="1">
      <c r="A651" s="81" t="s">
        <v>3643</v>
      </c>
      <c r="B651" s="50" t="s">
        <v>2368</v>
      </c>
      <c r="C651" s="82" t="s">
        <v>421</v>
      </c>
      <c r="D651" s="83" t="s">
        <v>308</v>
      </c>
      <c r="E651" s="84" t="s">
        <v>336</v>
      </c>
      <c r="F651" s="84">
        <v>33895</v>
      </c>
      <c r="G651" s="50">
        <v>307200</v>
      </c>
      <c r="H651" s="50" t="s">
        <v>1824</v>
      </c>
      <c r="I651" s="50">
        <v>480</v>
      </c>
      <c r="J651" s="50">
        <v>640</v>
      </c>
      <c r="K651" s="50">
        <v>2</v>
      </c>
      <c r="L651" s="50"/>
      <c r="M651" s="50"/>
      <c r="N651" s="50"/>
      <c r="O651" s="50">
        <v>0</v>
      </c>
      <c r="P651" s="50">
        <v>0.75</v>
      </c>
      <c r="Q651" s="50">
        <v>1239.8140000000001</v>
      </c>
      <c r="R651" s="50">
        <v>62.716050000000003</v>
      </c>
      <c r="S651" s="50">
        <v>0</v>
      </c>
      <c r="T651" s="50">
        <v>0</v>
      </c>
      <c r="U651" s="50">
        <v>0</v>
      </c>
      <c r="V651" s="50">
        <v>1</v>
      </c>
      <c r="W651" s="50">
        <v>0</v>
      </c>
      <c r="X651" s="50">
        <v>0</v>
      </c>
      <c r="Y651" s="50">
        <v>0</v>
      </c>
      <c r="Z651" s="50">
        <v>0</v>
      </c>
      <c r="AA651" s="50">
        <v>0</v>
      </c>
      <c r="AB651" s="50">
        <v>0</v>
      </c>
      <c r="AC651" s="50">
        <v>0</v>
      </c>
      <c r="AD651" s="50">
        <v>0</v>
      </c>
      <c r="AE651" s="50">
        <v>0</v>
      </c>
      <c r="AF651" s="50">
        <v>0</v>
      </c>
      <c r="AG651" s="50">
        <v>0</v>
      </c>
      <c r="AH651" s="50">
        <v>0</v>
      </c>
      <c r="AI651" s="50">
        <v>1</v>
      </c>
      <c r="AJ651" s="50">
        <v>0</v>
      </c>
      <c r="AK651" s="50">
        <v>0</v>
      </c>
      <c r="AL651" s="50">
        <v>0</v>
      </c>
      <c r="AM651" s="50">
        <v>0</v>
      </c>
      <c r="AN651" s="50">
        <v>0</v>
      </c>
      <c r="AO651" s="50">
        <v>0</v>
      </c>
      <c r="AP651" s="50">
        <v>0</v>
      </c>
      <c r="AQ651" s="50">
        <v>0</v>
      </c>
      <c r="AR651" s="50">
        <v>0</v>
      </c>
      <c r="AS651" s="50">
        <v>0</v>
      </c>
      <c r="AT651" s="50">
        <v>0</v>
      </c>
      <c r="AU651" s="50">
        <v>0</v>
      </c>
      <c r="AV651" s="81"/>
      <c r="AW651" s="81"/>
      <c r="AX651" s="81"/>
      <c r="AY651" s="81"/>
      <c r="AZ651" s="81"/>
      <c r="BA651" s="81"/>
      <c r="BB651" s="81"/>
      <c r="BC651" s="81"/>
      <c r="BD651" s="81"/>
      <c r="BE651" s="81"/>
      <c r="BF651" s="81"/>
      <c r="BG651" s="81"/>
      <c r="BH651" s="81"/>
      <c r="BI651" s="81"/>
      <c r="BJ651" s="81"/>
    </row>
    <row r="652" spans="1:62" ht="15" hidden="1">
      <c r="A652" s="81" t="s">
        <v>3644</v>
      </c>
      <c r="B652" s="50" t="s">
        <v>2370</v>
      </c>
      <c r="C652" s="82" t="s">
        <v>422</v>
      </c>
      <c r="D652" s="83" t="s">
        <v>308</v>
      </c>
      <c r="E652" s="84" t="s">
        <v>336</v>
      </c>
      <c r="F652" s="84">
        <v>40257</v>
      </c>
      <c r="G652" s="50">
        <v>307200</v>
      </c>
      <c r="H652" s="50" t="s">
        <v>1824</v>
      </c>
      <c r="I652" s="50">
        <v>480</v>
      </c>
      <c r="J652" s="50">
        <v>640</v>
      </c>
      <c r="K652" s="50">
        <v>2</v>
      </c>
      <c r="L652" s="50"/>
      <c r="M652" s="50"/>
      <c r="N652" s="50"/>
      <c r="O652" s="50">
        <v>0</v>
      </c>
      <c r="P652" s="50">
        <v>0.75</v>
      </c>
      <c r="Q652" s="50">
        <v>2510.0210000000002</v>
      </c>
      <c r="R652" s="50">
        <v>86.929950000000005</v>
      </c>
      <c r="S652" s="50">
        <v>0</v>
      </c>
      <c r="T652" s="50">
        <v>0</v>
      </c>
      <c r="U652" s="50">
        <v>0</v>
      </c>
      <c r="V652" s="50">
        <v>1</v>
      </c>
      <c r="W652" s="50">
        <v>0</v>
      </c>
      <c r="X652" s="50">
        <v>0</v>
      </c>
      <c r="Y652" s="50">
        <v>0</v>
      </c>
      <c r="Z652" s="50">
        <v>0</v>
      </c>
      <c r="AA652" s="50">
        <v>0</v>
      </c>
      <c r="AB652" s="50">
        <v>0</v>
      </c>
      <c r="AC652" s="50">
        <v>0</v>
      </c>
      <c r="AD652" s="50">
        <v>0</v>
      </c>
      <c r="AE652" s="50">
        <v>0</v>
      </c>
      <c r="AF652" s="50">
        <v>0</v>
      </c>
      <c r="AG652" s="50">
        <v>0</v>
      </c>
      <c r="AH652" s="50">
        <v>0</v>
      </c>
      <c r="AI652" s="50">
        <v>1</v>
      </c>
      <c r="AJ652" s="50">
        <v>0</v>
      </c>
      <c r="AK652" s="50">
        <v>0</v>
      </c>
      <c r="AL652" s="50">
        <v>0</v>
      </c>
      <c r="AM652" s="50">
        <v>0</v>
      </c>
      <c r="AN652" s="50">
        <v>0</v>
      </c>
      <c r="AO652" s="50">
        <v>0</v>
      </c>
      <c r="AP652" s="50">
        <v>0</v>
      </c>
      <c r="AQ652" s="50">
        <v>0</v>
      </c>
      <c r="AR652" s="50">
        <v>0</v>
      </c>
      <c r="AS652" s="50">
        <v>0</v>
      </c>
      <c r="AT652" s="50">
        <v>0</v>
      </c>
      <c r="AU652" s="50">
        <v>0</v>
      </c>
      <c r="AV652" s="81"/>
      <c r="AW652" s="81"/>
      <c r="AX652" s="81"/>
      <c r="AY652" s="81"/>
      <c r="AZ652" s="81"/>
      <c r="BA652" s="81"/>
      <c r="BB652" s="81"/>
      <c r="BC652" s="81"/>
      <c r="BD652" s="81"/>
      <c r="BE652" s="81"/>
      <c r="BF652" s="81"/>
      <c r="BG652" s="81"/>
      <c r="BH652" s="81"/>
      <c r="BI652" s="81"/>
      <c r="BJ652" s="81"/>
    </row>
    <row r="653" spans="1:62" ht="15" hidden="1">
      <c r="A653" s="81" t="s">
        <v>3645</v>
      </c>
      <c r="B653" s="50" t="s">
        <v>2371</v>
      </c>
      <c r="C653" s="82" t="s">
        <v>423</v>
      </c>
      <c r="D653" s="83" t="s">
        <v>308</v>
      </c>
      <c r="E653" s="84" t="s">
        <v>336</v>
      </c>
      <c r="F653" s="84">
        <v>45288</v>
      </c>
      <c r="G653" s="50">
        <v>307200</v>
      </c>
      <c r="H653" s="50" t="s">
        <v>1824</v>
      </c>
      <c r="I653" s="50">
        <v>480</v>
      </c>
      <c r="J653" s="50">
        <v>640</v>
      </c>
      <c r="K653" s="50">
        <v>2</v>
      </c>
      <c r="L653" s="50"/>
      <c r="M653" s="50"/>
      <c r="N653" s="50"/>
      <c r="O653" s="50">
        <v>0</v>
      </c>
      <c r="P653" s="50">
        <v>0.75</v>
      </c>
      <c r="Q653" s="50">
        <v>2796.1779999999999</v>
      </c>
      <c r="R653" s="50">
        <v>80.664490000000001</v>
      </c>
      <c r="S653" s="50">
        <v>0</v>
      </c>
      <c r="T653" s="50">
        <v>0</v>
      </c>
      <c r="U653" s="50">
        <v>0</v>
      </c>
      <c r="V653" s="50">
        <v>1</v>
      </c>
      <c r="W653" s="50">
        <v>0</v>
      </c>
      <c r="X653" s="50">
        <v>0</v>
      </c>
      <c r="Y653" s="50">
        <v>0</v>
      </c>
      <c r="Z653" s="50">
        <v>0</v>
      </c>
      <c r="AA653" s="50">
        <v>0</v>
      </c>
      <c r="AB653" s="50">
        <v>0</v>
      </c>
      <c r="AC653" s="50">
        <v>0</v>
      </c>
      <c r="AD653" s="50">
        <v>0</v>
      </c>
      <c r="AE653" s="50">
        <v>0</v>
      </c>
      <c r="AF653" s="50">
        <v>0</v>
      </c>
      <c r="AG653" s="50">
        <v>0</v>
      </c>
      <c r="AH653" s="50">
        <v>0</v>
      </c>
      <c r="AI653" s="50">
        <v>1</v>
      </c>
      <c r="AJ653" s="50">
        <v>0</v>
      </c>
      <c r="AK653" s="50">
        <v>0</v>
      </c>
      <c r="AL653" s="50">
        <v>0</v>
      </c>
      <c r="AM653" s="50">
        <v>0</v>
      </c>
      <c r="AN653" s="50">
        <v>0</v>
      </c>
      <c r="AO653" s="50">
        <v>0</v>
      </c>
      <c r="AP653" s="50">
        <v>0</v>
      </c>
      <c r="AQ653" s="50">
        <v>0</v>
      </c>
      <c r="AR653" s="50">
        <v>0</v>
      </c>
      <c r="AS653" s="50">
        <v>0</v>
      </c>
      <c r="AT653" s="50">
        <v>0</v>
      </c>
      <c r="AU653" s="50">
        <v>0</v>
      </c>
      <c r="AV653" s="81"/>
      <c r="AW653" s="81"/>
      <c r="AX653" s="81"/>
      <c r="AY653" s="81"/>
      <c r="AZ653" s="81"/>
      <c r="BA653" s="81"/>
      <c r="BB653" s="81"/>
      <c r="BC653" s="81"/>
      <c r="BD653" s="81"/>
      <c r="BE653" s="81"/>
      <c r="BF653" s="81"/>
      <c r="BG653" s="81"/>
      <c r="BH653" s="81"/>
      <c r="BI653" s="81"/>
      <c r="BJ653" s="81"/>
    </row>
    <row r="654" spans="1:62" ht="15" hidden="1">
      <c r="A654" s="81" t="s">
        <v>3646</v>
      </c>
      <c r="B654" s="50" t="s">
        <v>2375</v>
      </c>
      <c r="C654" s="82" t="s">
        <v>424</v>
      </c>
      <c r="D654" s="83" t="s">
        <v>308</v>
      </c>
      <c r="E654" s="84" t="s">
        <v>425</v>
      </c>
      <c r="F654" s="84">
        <v>48473</v>
      </c>
      <c r="G654" s="50">
        <v>273280</v>
      </c>
      <c r="H654" s="50" t="s">
        <v>1824</v>
      </c>
      <c r="I654" s="50">
        <v>427</v>
      </c>
      <c r="J654" s="50">
        <v>640</v>
      </c>
      <c r="K654" s="50">
        <v>2</v>
      </c>
      <c r="L654" s="50"/>
      <c r="M654" s="50"/>
      <c r="N654" s="50"/>
      <c r="O654" s="50">
        <v>0</v>
      </c>
      <c r="P654" s="50">
        <v>0.66718750000000004</v>
      </c>
      <c r="Q654" s="50">
        <v>2071.2750000000001</v>
      </c>
      <c r="R654" s="50">
        <v>71.548770000000005</v>
      </c>
      <c r="S654" s="50">
        <v>0</v>
      </c>
      <c r="T654" s="50">
        <v>0</v>
      </c>
      <c r="U654" s="50">
        <v>0</v>
      </c>
      <c r="V654" s="50">
        <v>1</v>
      </c>
      <c r="W654" s="50">
        <v>0</v>
      </c>
      <c r="X654" s="50">
        <v>0</v>
      </c>
      <c r="Y654" s="50">
        <v>0</v>
      </c>
      <c r="Z654" s="50">
        <v>0</v>
      </c>
      <c r="AA654" s="50">
        <v>0</v>
      </c>
      <c r="AB654" s="50">
        <v>0</v>
      </c>
      <c r="AC654" s="50">
        <v>0</v>
      </c>
      <c r="AD654" s="50">
        <v>0</v>
      </c>
      <c r="AE654" s="50">
        <v>0</v>
      </c>
      <c r="AF654" s="50">
        <v>0</v>
      </c>
      <c r="AG654" s="50">
        <v>0</v>
      </c>
      <c r="AH654" s="50">
        <v>0</v>
      </c>
      <c r="AI654" s="50">
        <v>0</v>
      </c>
      <c r="AJ654" s="50">
        <v>1</v>
      </c>
      <c r="AK654" s="50">
        <v>0</v>
      </c>
      <c r="AL654" s="50">
        <v>0</v>
      </c>
      <c r="AM654" s="50">
        <v>0</v>
      </c>
      <c r="AN654" s="50">
        <v>0</v>
      </c>
      <c r="AO654" s="50">
        <v>0</v>
      </c>
      <c r="AP654" s="50">
        <v>0</v>
      </c>
      <c r="AQ654" s="50">
        <v>0</v>
      </c>
      <c r="AR654" s="50">
        <v>0</v>
      </c>
      <c r="AS654" s="50">
        <v>0</v>
      </c>
      <c r="AT654" s="50">
        <v>0</v>
      </c>
      <c r="AU654" s="50">
        <v>0</v>
      </c>
      <c r="AV654" s="81"/>
      <c r="AW654" s="81"/>
      <c r="AX654" s="81"/>
      <c r="AY654" s="81"/>
      <c r="AZ654" s="81"/>
      <c r="BA654" s="81"/>
      <c r="BB654" s="81"/>
      <c r="BC654" s="81"/>
      <c r="BD654" s="81"/>
      <c r="BE654" s="81"/>
      <c r="BF654" s="81"/>
      <c r="BG654" s="81"/>
      <c r="BH654" s="81"/>
      <c r="BI654" s="81"/>
      <c r="BJ654" s="81"/>
    </row>
    <row r="655" spans="1:62" ht="15" hidden="1">
      <c r="A655" s="81" t="s">
        <v>3647</v>
      </c>
      <c r="B655" s="50" t="s">
        <v>2376</v>
      </c>
      <c r="C655" s="82" t="s">
        <v>426</v>
      </c>
      <c r="D655" s="83" t="s">
        <v>308</v>
      </c>
      <c r="E655" s="84" t="s">
        <v>425</v>
      </c>
      <c r="F655" s="84">
        <v>56465</v>
      </c>
      <c r="G655" s="50">
        <v>273280</v>
      </c>
      <c r="H655" s="50" t="s">
        <v>1824</v>
      </c>
      <c r="I655" s="50">
        <v>427</v>
      </c>
      <c r="J655" s="50">
        <v>640</v>
      </c>
      <c r="K655" s="50">
        <v>2</v>
      </c>
      <c r="L655" s="50"/>
      <c r="M655" s="50"/>
      <c r="N655" s="50"/>
      <c r="O655" s="50">
        <v>0</v>
      </c>
      <c r="P655" s="50">
        <v>0.66718750000000004</v>
      </c>
      <c r="Q655" s="50">
        <v>2425.9670000000001</v>
      </c>
      <c r="R655" s="50">
        <v>71.250749999999996</v>
      </c>
      <c r="S655" s="50">
        <v>0</v>
      </c>
      <c r="T655" s="50">
        <v>0</v>
      </c>
      <c r="U655" s="50">
        <v>0</v>
      </c>
      <c r="V655" s="50">
        <v>1</v>
      </c>
      <c r="W655" s="50">
        <v>0</v>
      </c>
      <c r="X655" s="50">
        <v>0</v>
      </c>
      <c r="Y655" s="50">
        <v>0</v>
      </c>
      <c r="Z655" s="50">
        <v>0</v>
      </c>
      <c r="AA655" s="50">
        <v>0</v>
      </c>
      <c r="AB655" s="50">
        <v>0</v>
      </c>
      <c r="AC655" s="50">
        <v>0</v>
      </c>
      <c r="AD655" s="50">
        <v>0</v>
      </c>
      <c r="AE655" s="50">
        <v>0</v>
      </c>
      <c r="AF655" s="50">
        <v>0</v>
      </c>
      <c r="AG655" s="50">
        <v>0</v>
      </c>
      <c r="AH655" s="50">
        <v>0</v>
      </c>
      <c r="AI655" s="50">
        <v>0</v>
      </c>
      <c r="AJ655" s="50">
        <v>1</v>
      </c>
      <c r="AK655" s="50">
        <v>0</v>
      </c>
      <c r="AL655" s="50">
        <v>0</v>
      </c>
      <c r="AM655" s="50">
        <v>0</v>
      </c>
      <c r="AN655" s="50">
        <v>0</v>
      </c>
      <c r="AO655" s="50">
        <v>0</v>
      </c>
      <c r="AP655" s="50">
        <v>0</v>
      </c>
      <c r="AQ655" s="50">
        <v>0</v>
      </c>
      <c r="AR655" s="50">
        <v>0</v>
      </c>
      <c r="AS655" s="50">
        <v>0</v>
      </c>
      <c r="AT655" s="50">
        <v>0</v>
      </c>
      <c r="AU655" s="50">
        <v>0</v>
      </c>
      <c r="AV655" s="81"/>
      <c r="AW655" s="81"/>
      <c r="AX655" s="81"/>
      <c r="AY655" s="81"/>
      <c r="AZ655" s="81"/>
      <c r="BA655" s="81"/>
      <c r="BB655" s="81"/>
      <c r="BC655" s="81"/>
      <c r="BD655" s="81"/>
      <c r="BE655" s="81"/>
      <c r="BF655" s="81"/>
      <c r="BG655" s="81"/>
      <c r="BH655" s="81"/>
      <c r="BI655" s="81"/>
      <c r="BJ655" s="81"/>
    </row>
    <row r="656" spans="1:62" ht="15" hidden="1">
      <c r="A656" s="81" t="s">
        <v>3648</v>
      </c>
      <c r="B656" s="50" t="s">
        <v>2380</v>
      </c>
      <c r="C656" s="82" t="s">
        <v>427</v>
      </c>
      <c r="D656" s="83" t="s">
        <v>308</v>
      </c>
      <c r="E656" s="84" t="s">
        <v>425</v>
      </c>
      <c r="F656" s="84">
        <v>53925</v>
      </c>
      <c r="G656" s="50">
        <v>273280</v>
      </c>
      <c r="H656" s="50" t="s">
        <v>1824</v>
      </c>
      <c r="I656" s="50">
        <v>427</v>
      </c>
      <c r="J656" s="50">
        <v>640</v>
      </c>
      <c r="K656" s="50">
        <v>2</v>
      </c>
      <c r="L656" s="50"/>
      <c r="M656" s="50"/>
      <c r="N656" s="50"/>
      <c r="O656" s="50">
        <v>0</v>
      </c>
      <c r="P656" s="50">
        <v>0.66718750000000004</v>
      </c>
      <c r="Q656" s="50">
        <v>2002.865</v>
      </c>
      <c r="R656" s="50">
        <v>71.642690000000002</v>
      </c>
      <c r="S656" s="50">
        <v>0</v>
      </c>
      <c r="T656" s="50">
        <v>0</v>
      </c>
      <c r="U656" s="50">
        <v>0</v>
      </c>
      <c r="V656" s="50">
        <v>1</v>
      </c>
      <c r="W656" s="50">
        <v>0</v>
      </c>
      <c r="X656" s="50">
        <v>0</v>
      </c>
      <c r="Y656" s="50">
        <v>0</v>
      </c>
      <c r="Z656" s="50">
        <v>0</v>
      </c>
      <c r="AA656" s="50">
        <v>0</v>
      </c>
      <c r="AB656" s="50">
        <v>0</v>
      </c>
      <c r="AC656" s="50">
        <v>0</v>
      </c>
      <c r="AD656" s="50">
        <v>0</v>
      </c>
      <c r="AE656" s="50">
        <v>0</v>
      </c>
      <c r="AF656" s="50">
        <v>0</v>
      </c>
      <c r="AG656" s="50">
        <v>0</v>
      </c>
      <c r="AH656" s="50">
        <v>0</v>
      </c>
      <c r="AI656" s="50">
        <v>0</v>
      </c>
      <c r="AJ656" s="50">
        <v>1</v>
      </c>
      <c r="AK656" s="50">
        <v>0</v>
      </c>
      <c r="AL656" s="50">
        <v>0</v>
      </c>
      <c r="AM656" s="50">
        <v>0</v>
      </c>
      <c r="AN656" s="50">
        <v>0</v>
      </c>
      <c r="AO656" s="50">
        <v>0</v>
      </c>
      <c r="AP656" s="50">
        <v>0</v>
      </c>
      <c r="AQ656" s="50">
        <v>0</v>
      </c>
      <c r="AR656" s="50">
        <v>0</v>
      </c>
      <c r="AS656" s="50">
        <v>0</v>
      </c>
      <c r="AT656" s="50">
        <v>0</v>
      </c>
      <c r="AU656" s="50">
        <v>0</v>
      </c>
      <c r="AV656" s="81"/>
      <c r="AW656" s="81"/>
      <c r="AX656" s="81"/>
      <c r="AY656" s="81"/>
      <c r="AZ656" s="81"/>
      <c r="BA656" s="81"/>
      <c r="BB656" s="81"/>
      <c r="BC656" s="81"/>
      <c r="BD656" s="81"/>
      <c r="BE656" s="81"/>
      <c r="BF656" s="81"/>
      <c r="BG656" s="81"/>
      <c r="BH656" s="81"/>
      <c r="BI656" s="81"/>
      <c r="BJ656" s="81"/>
    </row>
    <row r="657" spans="1:62" ht="15" hidden="1">
      <c r="A657" s="81" t="s">
        <v>3649</v>
      </c>
      <c r="B657" s="50" t="s">
        <v>2381</v>
      </c>
      <c r="C657" s="82" t="s">
        <v>428</v>
      </c>
      <c r="D657" s="83" t="s">
        <v>308</v>
      </c>
      <c r="E657" s="84" t="s">
        <v>425</v>
      </c>
      <c r="F657" s="84">
        <v>50982</v>
      </c>
      <c r="G657" s="50">
        <v>273280</v>
      </c>
      <c r="H657" s="50" t="s">
        <v>1824</v>
      </c>
      <c r="I657" s="50">
        <v>427</v>
      </c>
      <c r="J657" s="50">
        <v>640</v>
      </c>
      <c r="K657" s="50">
        <v>2</v>
      </c>
      <c r="L657" s="50"/>
      <c r="M657" s="50"/>
      <c r="N657" s="50"/>
      <c r="O657" s="50">
        <v>0</v>
      </c>
      <c r="P657" s="50">
        <v>0.66718750000000004</v>
      </c>
      <c r="Q657" s="50">
        <v>2369.6030000000001</v>
      </c>
      <c r="R657" s="50">
        <v>66.637209999999996</v>
      </c>
      <c r="S657" s="50">
        <v>0</v>
      </c>
      <c r="T657" s="50">
        <v>0</v>
      </c>
      <c r="U657" s="50">
        <v>0</v>
      </c>
      <c r="V657" s="50">
        <v>1</v>
      </c>
      <c r="W657" s="50">
        <v>0</v>
      </c>
      <c r="X657" s="50">
        <v>0</v>
      </c>
      <c r="Y657" s="50">
        <v>0</v>
      </c>
      <c r="Z657" s="50">
        <v>0</v>
      </c>
      <c r="AA657" s="50">
        <v>0</v>
      </c>
      <c r="AB657" s="50">
        <v>0</v>
      </c>
      <c r="AC657" s="50">
        <v>0</v>
      </c>
      <c r="AD657" s="50">
        <v>0</v>
      </c>
      <c r="AE657" s="50">
        <v>0</v>
      </c>
      <c r="AF657" s="50">
        <v>0</v>
      </c>
      <c r="AG657" s="50">
        <v>0</v>
      </c>
      <c r="AH657" s="50">
        <v>0</v>
      </c>
      <c r="AI657" s="50">
        <v>0</v>
      </c>
      <c r="AJ657" s="50">
        <v>1</v>
      </c>
      <c r="AK657" s="50">
        <v>0</v>
      </c>
      <c r="AL657" s="50">
        <v>0</v>
      </c>
      <c r="AM657" s="50">
        <v>0</v>
      </c>
      <c r="AN657" s="50">
        <v>0</v>
      </c>
      <c r="AO657" s="50">
        <v>0</v>
      </c>
      <c r="AP657" s="50">
        <v>0</v>
      </c>
      <c r="AQ657" s="50">
        <v>0</v>
      </c>
      <c r="AR657" s="50">
        <v>0</v>
      </c>
      <c r="AS657" s="50">
        <v>0</v>
      </c>
      <c r="AT657" s="50">
        <v>0</v>
      </c>
      <c r="AU657" s="50">
        <v>0</v>
      </c>
      <c r="AV657" s="81"/>
      <c r="AW657" s="81"/>
      <c r="AX657" s="81"/>
      <c r="AY657" s="81"/>
      <c r="AZ657" s="81"/>
      <c r="BA657" s="81"/>
      <c r="BB657" s="81"/>
      <c r="BC657" s="81"/>
      <c r="BD657" s="81"/>
      <c r="BE657" s="81"/>
      <c r="BF657" s="81"/>
      <c r="BG657" s="81"/>
      <c r="BH657" s="81"/>
      <c r="BI657" s="81"/>
      <c r="BJ657" s="81"/>
    </row>
    <row r="658" spans="1:62" ht="15" hidden="1">
      <c r="A658" s="81" t="s">
        <v>3650</v>
      </c>
      <c r="B658" s="50" t="s">
        <v>2382</v>
      </c>
      <c r="C658" s="82" t="s">
        <v>429</v>
      </c>
      <c r="D658" s="83" t="s">
        <v>308</v>
      </c>
      <c r="E658" s="84" t="s">
        <v>425</v>
      </c>
      <c r="F658" s="84">
        <v>62894</v>
      </c>
      <c r="G658" s="50">
        <v>273280</v>
      </c>
      <c r="H658" s="50" t="s">
        <v>1824</v>
      </c>
      <c r="I658" s="50">
        <v>427</v>
      </c>
      <c r="J658" s="50">
        <v>640</v>
      </c>
      <c r="K658" s="50">
        <v>2</v>
      </c>
      <c r="L658" s="50"/>
      <c r="M658" s="50"/>
      <c r="N658" s="50"/>
      <c r="O658" s="50">
        <v>0</v>
      </c>
      <c r="P658" s="50">
        <v>0.66718750000000004</v>
      </c>
      <c r="Q658" s="50">
        <v>2120.1390000000001</v>
      </c>
      <c r="R658" s="50">
        <v>46.481560000000002</v>
      </c>
      <c r="S658" s="50">
        <v>0</v>
      </c>
      <c r="T658" s="50">
        <v>0</v>
      </c>
      <c r="U658" s="50">
        <v>0</v>
      </c>
      <c r="V658" s="50">
        <v>1</v>
      </c>
      <c r="W658" s="50">
        <v>0</v>
      </c>
      <c r="X658" s="50">
        <v>0</v>
      </c>
      <c r="Y658" s="50">
        <v>0</v>
      </c>
      <c r="Z658" s="50">
        <v>0</v>
      </c>
      <c r="AA658" s="50">
        <v>0</v>
      </c>
      <c r="AB658" s="50">
        <v>0</v>
      </c>
      <c r="AC658" s="50">
        <v>0</v>
      </c>
      <c r="AD658" s="50">
        <v>0</v>
      </c>
      <c r="AE658" s="50">
        <v>0</v>
      </c>
      <c r="AF658" s="50">
        <v>0</v>
      </c>
      <c r="AG658" s="50">
        <v>0</v>
      </c>
      <c r="AH658" s="50">
        <v>0</v>
      </c>
      <c r="AI658" s="50">
        <v>0</v>
      </c>
      <c r="AJ658" s="50">
        <v>1</v>
      </c>
      <c r="AK658" s="50">
        <v>0</v>
      </c>
      <c r="AL658" s="50">
        <v>0</v>
      </c>
      <c r="AM658" s="50">
        <v>0</v>
      </c>
      <c r="AN658" s="50">
        <v>0</v>
      </c>
      <c r="AO658" s="50">
        <v>0</v>
      </c>
      <c r="AP658" s="50">
        <v>0</v>
      </c>
      <c r="AQ658" s="50">
        <v>0</v>
      </c>
      <c r="AR658" s="50">
        <v>0</v>
      </c>
      <c r="AS658" s="50">
        <v>0</v>
      </c>
      <c r="AT658" s="50">
        <v>0</v>
      </c>
      <c r="AU658" s="50">
        <v>0</v>
      </c>
      <c r="AV658" s="81"/>
      <c r="AW658" s="81"/>
      <c r="AX658" s="81"/>
      <c r="AY658" s="81"/>
      <c r="AZ658" s="81"/>
      <c r="BA658" s="81"/>
      <c r="BB658" s="81"/>
      <c r="BC658" s="81"/>
      <c r="BD658" s="81"/>
      <c r="BE658" s="81"/>
      <c r="BF658" s="81"/>
      <c r="BG658" s="81"/>
      <c r="BH658" s="81"/>
      <c r="BI658" s="81"/>
      <c r="BJ658" s="81"/>
    </row>
    <row r="659" spans="1:62" ht="15" hidden="1">
      <c r="A659" s="81" t="s">
        <v>3651</v>
      </c>
      <c r="B659" s="50" t="s">
        <v>2383</v>
      </c>
      <c r="C659" s="82" t="s">
        <v>430</v>
      </c>
      <c r="D659" s="83" t="s">
        <v>308</v>
      </c>
      <c r="E659" s="84" t="s">
        <v>425</v>
      </c>
      <c r="F659" s="84">
        <v>55847</v>
      </c>
      <c r="G659" s="50">
        <v>273280</v>
      </c>
      <c r="H659" s="50" t="s">
        <v>1824</v>
      </c>
      <c r="I659" s="50">
        <v>427</v>
      </c>
      <c r="J659" s="50">
        <v>640</v>
      </c>
      <c r="K659" s="50">
        <v>2</v>
      </c>
      <c r="L659" s="50"/>
      <c r="M659" s="50"/>
      <c r="N659" s="50"/>
      <c r="O659" s="50">
        <v>0</v>
      </c>
      <c r="P659" s="50">
        <v>0.66718750000000004</v>
      </c>
      <c r="Q659" s="50">
        <v>4209.6220000000003</v>
      </c>
      <c r="R659" s="50">
        <v>65.498329999999996</v>
      </c>
      <c r="S659" s="50">
        <v>0</v>
      </c>
      <c r="T659" s="50">
        <v>0</v>
      </c>
      <c r="U659" s="50">
        <v>0</v>
      </c>
      <c r="V659" s="50">
        <v>1</v>
      </c>
      <c r="W659" s="50">
        <v>0</v>
      </c>
      <c r="X659" s="50">
        <v>0</v>
      </c>
      <c r="Y659" s="50">
        <v>0</v>
      </c>
      <c r="Z659" s="50">
        <v>0</v>
      </c>
      <c r="AA659" s="50">
        <v>0</v>
      </c>
      <c r="AB659" s="50">
        <v>0</v>
      </c>
      <c r="AC659" s="50">
        <v>0</v>
      </c>
      <c r="AD659" s="50">
        <v>0</v>
      </c>
      <c r="AE659" s="50">
        <v>0</v>
      </c>
      <c r="AF659" s="50">
        <v>0</v>
      </c>
      <c r="AG659" s="50">
        <v>0</v>
      </c>
      <c r="AH659" s="50">
        <v>0</v>
      </c>
      <c r="AI659" s="50">
        <v>0</v>
      </c>
      <c r="AJ659" s="50">
        <v>1</v>
      </c>
      <c r="AK659" s="50">
        <v>0</v>
      </c>
      <c r="AL659" s="50">
        <v>0</v>
      </c>
      <c r="AM659" s="50">
        <v>0</v>
      </c>
      <c r="AN659" s="50">
        <v>0</v>
      </c>
      <c r="AO659" s="50">
        <v>0</v>
      </c>
      <c r="AP659" s="50">
        <v>0</v>
      </c>
      <c r="AQ659" s="50">
        <v>0</v>
      </c>
      <c r="AR659" s="50">
        <v>0</v>
      </c>
      <c r="AS659" s="50">
        <v>0</v>
      </c>
      <c r="AT659" s="50">
        <v>0</v>
      </c>
      <c r="AU659" s="50">
        <v>0</v>
      </c>
      <c r="AV659" s="81"/>
      <c r="AW659" s="81"/>
      <c r="AX659" s="81"/>
      <c r="AY659" s="81"/>
      <c r="AZ659" s="81"/>
      <c r="BA659" s="81"/>
      <c r="BB659" s="81"/>
      <c r="BC659" s="81"/>
      <c r="BD659" s="81"/>
      <c r="BE659" s="81"/>
      <c r="BF659" s="81"/>
      <c r="BG659" s="81"/>
      <c r="BH659" s="81"/>
      <c r="BI659" s="81"/>
      <c r="BJ659" s="81"/>
    </row>
    <row r="660" spans="1:62" ht="15" hidden="1">
      <c r="A660" s="81" t="s">
        <v>3652</v>
      </c>
      <c r="B660" s="50" t="s">
        <v>2384</v>
      </c>
      <c r="C660" s="82" t="s">
        <v>431</v>
      </c>
      <c r="D660" s="83" t="s">
        <v>308</v>
      </c>
      <c r="E660" s="84" t="s">
        <v>425</v>
      </c>
      <c r="F660" s="84">
        <v>54431</v>
      </c>
      <c r="G660" s="50">
        <v>273280</v>
      </c>
      <c r="H660" s="50" t="s">
        <v>1824</v>
      </c>
      <c r="I660" s="50">
        <v>427</v>
      </c>
      <c r="J660" s="50">
        <v>640</v>
      </c>
      <c r="K660" s="50">
        <v>2</v>
      </c>
      <c r="L660" s="50"/>
      <c r="M660" s="50"/>
      <c r="N660" s="50"/>
      <c r="O660" s="50">
        <v>0</v>
      </c>
      <c r="P660" s="50">
        <v>0.66718750000000004</v>
      </c>
      <c r="Q660" s="50">
        <v>2433.288</v>
      </c>
      <c r="R660" s="50">
        <v>57.648330000000001</v>
      </c>
      <c r="S660" s="50">
        <v>0</v>
      </c>
      <c r="T660" s="50">
        <v>0</v>
      </c>
      <c r="U660" s="50">
        <v>0</v>
      </c>
      <c r="V660" s="50">
        <v>1</v>
      </c>
      <c r="W660" s="50">
        <v>0</v>
      </c>
      <c r="X660" s="50">
        <v>0</v>
      </c>
      <c r="Y660" s="50">
        <v>0</v>
      </c>
      <c r="Z660" s="50">
        <v>0</v>
      </c>
      <c r="AA660" s="50">
        <v>0</v>
      </c>
      <c r="AB660" s="50">
        <v>0</v>
      </c>
      <c r="AC660" s="50">
        <v>0</v>
      </c>
      <c r="AD660" s="50">
        <v>0</v>
      </c>
      <c r="AE660" s="50">
        <v>0</v>
      </c>
      <c r="AF660" s="50">
        <v>0</v>
      </c>
      <c r="AG660" s="50">
        <v>0</v>
      </c>
      <c r="AH660" s="50">
        <v>0</v>
      </c>
      <c r="AI660" s="50">
        <v>0</v>
      </c>
      <c r="AJ660" s="50">
        <v>1</v>
      </c>
      <c r="AK660" s="50">
        <v>0</v>
      </c>
      <c r="AL660" s="50">
        <v>0</v>
      </c>
      <c r="AM660" s="50">
        <v>0</v>
      </c>
      <c r="AN660" s="50">
        <v>0</v>
      </c>
      <c r="AO660" s="50">
        <v>0</v>
      </c>
      <c r="AP660" s="50">
        <v>0</v>
      </c>
      <c r="AQ660" s="50">
        <v>0</v>
      </c>
      <c r="AR660" s="50">
        <v>0</v>
      </c>
      <c r="AS660" s="50">
        <v>0</v>
      </c>
      <c r="AT660" s="50">
        <v>0</v>
      </c>
      <c r="AU660" s="50">
        <v>0</v>
      </c>
      <c r="AV660" s="81"/>
      <c r="AW660" s="81"/>
      <c r="AX660" s="81"/>
      <c r="AY660" s="81"/>
      <c r="AZ660" s="81"/>
      <c r="BA660" s="81"/>
      <c r="BB660" s="81"/>
      <c r="BC660" s="81"/>
      <c r="BD660" s="81"/>
      <c r="BE660" s="81"/>
      <c r="BF660" s="81"/>
      <c r="BG660" s="81"/>
      <c r="BH660" s="81"/>
      <c r="BI660" s="81"/>
      <c r="BJ660" s="81"/>
    </row>
    <row r="661" spans="1:62" ht="15" hidden="1">
      <c r="A661" s="81" t="s">
        <v>3653</v>
      </c>
      <c r="B661" s="50" t="s">
        <v>2385</v>
      </c>
      <c r="C661" s="82" t="s">
        <v>432</v>
      </c>
      <c r="D661" s="83" t="s">
        <v>308</v>
      </c>
      <c r="E661" s="84" t="s">
        <v>425</v>
      </c>
      <c r="F661" s="84">
        <v>6343</v>
      </c>
      <c r="G661" s="50">
        <v>27600</v>
      </c>
      <c r="H661" s="50" t="s">
        <v>1824</v>
      </c>
      <c r="I661" s="50">
        <v>138</v>
      </c>
      <c r="J661" s="50">
        <v>200</v>
      </c>
      <c r="K661" s="50">
        <v>0</v>
      </c>
      <c r="L661" s="50"/>
      <c r="M661" s="50"/>
      <c r="N661" s="50"/>
      <c r="O661" s="50">
        <v>0</v>
      </c>
      <c r="P661" s="50">
        <v>0.69</v>
      </c>
      <c r="Q661" s="50">
        <v>1496.2739999999999</v>
      </c>
      <c r="R661" s="50">
        <v>56.904879999999999</v>
      </c>
      <c r="S661" s="50">
        <v>0</v>
      </c>
      <c r="T661" s="50">
        <v>0</v>
      </c>
      <c r="U661" s="50">
        <v>0</v>
      </c>
      <c r="V661" s="50">
        <v>1</v>
      </c>
      <c r="W661" s="50">
        <v>0</v>
      </c>
      <c r="X661" s="50">
        <v>0</v>
      </c>
      <c r="Y661" s="50">
        <v>0</v>
      </c>
      <c r="Z661" s="50">
        <v>0</v>
      </c>
      <c r="AA661" s="50">
        <v>0</v>
      </c>
      <c r="AB661" s="50">
        <v>0</v>
      </c>
      <c r="AC661" s="50">
        <v>0</v>
      </c>
      <c r="AD661" s="50">
        <v>0</v>
      </c>
      <c r="AE661" s="50">
        <v>0</v>
      </c>
      <c r="AF661" s="50">
        <v>0</v>
      </c>
      <c r="AG661" s="50">
        <v>0</v>
      </c>
      <c r="AH661" s="50">
        <v>0</v>
      </c>
      <c r="AI661" s="50">
        <v>0</v>
      </c>
      <c r="AJ661" s="50">
        <v>1</v>
      </c>
      <c r="AK661" s="50">
        <v>0</v>
      </c>
      <c r="AL661" s="50">
        <v>0</v>
      </c>
      <c r="AM661" s="50">
        <v>0</v>
      </c>
      <c r="AN661" s="50">
        <v>0</v>
      </c>
      <c r="AO661" s="50">
        <v>0</v>
      </c>
      <c r="AP661" s="50">
        <v>0</v>
      </c>
      <c r="AQ661" s="50">
        <v>0</v>
      </c>
      <c r="AR661" s="50">
        <v>0</v>
      </c>
      <c r="AS661" s="50">
        <v>0</v>
      </c>
      <c r="AT661" s="50">
        <v>0</v>
      </c>
      <c r="AU661" s="50">
        <v>0</v>
      </c>
      <c r="AV661" s="81"/>
      <c r="AW661" s="81"/>
      <c r="AX661" s="81"/>
      <c r="AY661" s="81"/>
      <c r="AZ661" s="81"/>
      <c r="BA661" s="81"/>
      <c r="BB661" s="81"/>
      <c r="BC661" s="81"/>
      <c r="BD661" s="81"/>
      <c r="BE661" s="81"/>
      <c r="BF661" s="81"/>
      <c r="BG661" s="81"/>
      <c r="BH661" s="81"/>
      <c r="BI661" s="81"/>
      <c r="BJ661" s="81"/>
    </row>
    <row r="662" spans="1:62" ht="15" hidden="1">
      <c r="A662" s="81" t="s">
        <v>3654</v>
      </c>
      <c r="B662" s="50" t="s">
        <v>2386</v>
      </c>
      <c r="C662" s="82" t="s">
        <v>463</v>
      </c>
      <c r="D662" s="83" t="s">
        <v>464</v>
      </c>
      <c r="E662" s="84"/>
      <c r="F662" s="84">
        <v>52126</v>
      </c>
      <c r="G662" s="50">
        <v>173056</v>
      </c>
      <c r="H662" s="50" t="s">
        <v>1824</v>
      </c>
      <c r="I662" s="50">
        <v>416</v>
      </c>
      <c r="J662" s="50">
        <v>416</v>
      </c>
      <c r="K662" s="50">
        <v>1</v>
      </c>
      <c r="L662" s="50"/>
      <c r="M662" s="50"/>
      <c r="N662" s="50"/>
      <c r="O662" s="50">
        <v>0</v>
      </c>
      <c r="P662" s="50">
        <v>1</v>
      </c>
      <c r="Q662" s="50">
        <v>4291.924</v>
      </c>
      <c r="R662" s="50">
        <v>58.843769999999999</v>
      </c>
      <c r="S662" s="50">
        <v>0</v>
      </c>
      <c r="T662" s="50">
        <v>0</v>
      </c>
      <c r="U662" s="50">
        <v>0</v>
      </c>
      <c r="V662" s="50">
        <v>0</v>
      </c>
      <c r="W662" s="50">
        <v>1</v>
      </c>
      <c r="X662" s="50">
        <v>0</v>
      </c>
      <c r="Y662" s="50">
        <v>0</v>
      </c>
      <c r="Z662" s="50">
        <v>0</v>
      </c>
      <c r="AA662" s="50">
        <v>0</v>
      </c>
      <c r="AB662" s="50">
        <v>0</v>
      </c>
      <c r="AC662" s="50">
        <v>0</v>
      </c>
      <c r="AD662" s="50">
        <v>0</v>
      </c>
      <c r="AE662" s="50">
        <v>0</v>
      </c>
      <c r="AF662" s="50">
        <v>0</v>
      </c>
      <c r="AG662" s="50">
        <v>0</v>
      </c>
      <c r="AH662" s="50">
        <v>0</v>
      </c>
      <c r="AI662" s="50">
        <v>0</v>
      </c>
      <c r="AJ662" s="50">
        <v>0</v>
      </c>
      <c r="AK662" s="50">
        <v>0</v>
      </c>
      <c r="AL662" s="50">
        <v>0</v>
      </c>
      <c r="AM662" s="50">
        <v>0</v>
      </c>
      <c r="AN662" s="50">
        <v>0</v>
      </c>
      <c r="AO662" s="50">
        <v>0</v>
      </c>
      <c r="AP662" s="50">
        <v>0</v>
      </c>
      <c r="AQ662" s="50">
        <v>0</v>
      </c>
      <c r="AR662" s="50">
        <v>0</v>
      </c>
      <c r="AS662" s="50">
        <v>0</v>
      </c>
      <c r="AT662" s="50">
        <v>0</v>
      </c>
      <c r="AU662" s="50">
        <v>0</v>
      </c>
      <c r="AV662" s="81"/>
      <c r="AW662" s="81"/>
      <c r="AX662" s="81"/>
      <c r="AY662" s="81"/>
      <c r="AZ662" s="81"/>
      <c r="BA662" s="81"/>
      <c r="BB662" s="81"/>
      <c r="BC662" s="81"/>
      <c r="BD662" s="81"/>
      <c r="BE662" s="81"/>
      <c r="BF662" s="81"/>
      <c r="BG662" s="81"/>
      <c r="BH662" s="81"/>
      <c r="BI662" s="81"/>
      <c r="BJ662" s="81"/>
    </row>
    <row r="663" spans="1:62" ht="15" hidden="1">
      <c r="A663" s="81" t="s">
        <v>3655</v>
      </c>
      <c r="B663" s="50" t="s">
        <v>2387</v>
      </c>
      <c r="C663" s="82" t="s">
        <v>465</v>
      </c>
      <c r="D663" s="83" t="s">
        <v>464</v>
      </c>
      <c r="E663" s="84"/>
      <c r="F663" s="84">
        <v>33642</v>
      </c>
      <c r="G663" s="50">
        <v>173056</v>
      </c>
      <c r="H663" s="50" t="s">
        <v>1824</v>
      </c>
      <c r="I663" s="50">
        <v>416</v>
      </c>
      <c r="J663" s="50">
        <v>416</v>
      </c>
      <c r="K663" s="50">
        <v>1</v>
      </c>
      <c r="L663" s="50"/>
      <c r="M663" s="50"/>
      <c r="N663" s="50"/>
      <c r="O663" s="50">
        <v>0</v>
      </c>
      <c r="P663" s="50">
        <v>1</v>
      </c>
      <c r="Q663" s="50">
        <v>762.56050000000005</v>
      </c>
      <c r="R663" s="50">
        <v>65.261129999999994</v>
      </c>
      <c r="S663" s="50">
        <v>0</v>
      </c>
      <c r="T663" s="50">
        <v>0</v>
      </c>
      <c r="U663" s="50">
        <v>0</v>
      </c>
      <c r="V663" s="50">
        <v>0</v>
      </c>
      <c r="W663" s="50">
        <v>1</v>
      </c>
      <c r="X663" s="50">
        <v>0</v>
      </c>
      <c r="Y663" s="50">
        <v>0</v>
      </c>
      <c r="Z663" s="50">
        <v>0</v>
      </c>
      <c r="AA663" s="50">
        <v>0</v>
      </c>
      <c r="AB663" s="50">
        <v>0</v>
      </c>
      <c r="AC663" s="50">
        <v>0</v>
      </c>
      <c r="AD663" s="50">
        <v>0</v>
      </c>
      <c r="AE663" s="50">
        <v>0</v>
      </c>
      <c r="AF663" s="50">
        <v>0</v>
      </c>
      <c r="AG663" s="50">
        <v>0</v>
      </c>
      <c r="AH663" s="50">
        <v>0</v>
      </c>
      <c r="AI663" s="50">
        <v>0</v>
      </c>
      <c r="AJ663" s="50">
        <v>0</v>
      </c>
      <c r="AK663" s="50">
        <v>0</v>
      </c>
      <c r="AL663" s="50">
        <v>0</v>
      </c>
      <c r="AM663" s="50">
        <v>0</v>
      </c>
      <c r="AN663" s="50">
        <v>0</v>
      </c>
      <c r="AO663" s="50">
        <v>0</v>
      </c>
      <c r="AP663" s="50">
        <v>0</v>
      </c>
      <c r="AQ663" s="50">
        <v>0</v>
      </c>
      <c r="AR663" s="50">
        <v>0</v>
      </c>
      <c r="AS663" s="50">
        <v>0</v>
      </c>
      <c r="AT663" s="50">
        <v>0</v>
      </c>
      <c r="AU663" s="50">
        <v>0</v>
      </c>
      <c r="AV663" s="81"/>
      <c r="AW663" s="81"/>
      <c r="AX663" s="81"/>
      <c r="AY663" s="81"/>
      <c r="AZ663" s="81"/>
      <c r="BA663" s="81"/>
      <c r="BB663" s="81"/>
      <c r="BC663" s="81"/>
      <c r="BD663" s="81"/>
      <c r="BE663" s="81"/>
      <c r="BF663" s="81"/>
      <c r="BG663" s="81"/>
      <c r="BH663" s="81"/>
      <c r="BI663" s="81"/>
      <c r="BJ663" s="81"/>
    </row>
    <row r="664" spans="1:62" ht="15" hidden="1">
      <c r="A664" s="81" t="s">
        <v>3656</v>
      </c>
      <c r="B664" s="50" t="s">
        <v>2389</v>
      </c>
      <c r="C664" s="82" t="s">
        <v>466</v>
      </c>
      <c r="D664" s="83" t="s">
        <v>464</v>
      </c>
      <c r="E664" s="84"/>
      <c r="F664" s="84">
        <v>29989</v>
      </c>
      <c r="G664" s="50">
        <v>173056</v>
      </c>
      <c r="H664" s="50" t="s">
        <v>1824</v>
      </c>
      <c r="I664" s="50">
        <v>416</v>
      </c>
      <c r="J664" s="50">
        <v>416</v>
      </c>
      <c r="K664" s="50">
        <v>1</v>
      </c>
      <c r="L664" s="50"/>
      <c r="M664" s="50"/>
      <c r="N664" s="50"/>
      <c r="O664" s="50">
        <v>0</v>
      </c>
      <c r="P664" s="50">
        <v>1</v>
      </c>
      <c r="Q664" s="50">
        <v>1406.07</v>
      </c>
      <c r="R664" s="50">
        <v>54.33464</v>
      </c>
      <c r="S664" s="50">
        <v>0</v>
      </c>
      <c r="T664" s="50">
        <v>0</v>
      </c>
      <c r="U664" s="50">
        <v>0</v>
      </c>
      <c r="V664" s="50">
        <v>0</v>
      </c>
      <c r="W664" s="50">
        <v>1</v>
      </c>
      <c r="X664" s="50">
        <v>0</v>
      </c>
      <c r="Y664" s="50">
        <v>0</v>
      </c>
      <c r="Z664" s="50">
        <v>0</v>
      </c>
      <c r="AA664" s="50">
        <v>0</v>
      </c>
      <c r="AB664" s="50">
        <v>0</v>
      </c>
      <c r="AC664" s="50">
        <v>0</v>
      </c>
      <c r="AD664" s="50">
        <v>0</v>
      </c>
      <c r="AE664" s="50">
        <v>0</v>
      </c>
      <c r="AF664" s="50">
        <v>0</v>
      </c>
      <c r="AG664" s="50">
        <v>0</v>
      </c>
      <c r="AH664" s="50">
        <v>0</v>
      </c>
      <c r="AI664" s="50">
        <v>0</v>
      </c>
      <c r="AJ664" s="50">
        <v>0</v>
      </c>
      <c r="AK664" s="50">
        <v>0</v>
      </c>
      <c r="AL664" s="50">
        <v>0</v>
      </c>
      <c r="AM664" s="50">
        <v>0</v>
      </c>
      <c r="AN664" s="50">
        <v>0</v>
      </c>
      <c r="AO664" s="50">
        <v>0</v>
      </c>
      <c r="AP664" s="50">
        <v>0</v>
      </c>
      <c r="AQ664" s="50">
        <v>0</v>
      </c>
      <c r="AR664" s="50">
        <v>0</v>
      </c>
      <c r="AS664" s="50">
        <v>0</v>
      </c>
      <c r="AT664" s="50">
        <v>0</v>
      </c>
      <c r="AU664" s="50">
        <v>0</v>
      </c>
      <c r="AV664" s="81"/>
      <c r="AW664" s="81"/>
      <c r="AX664" s="81"/>
      <c r="AY664" s="81"/>
      <c r="AZ664" s="81"/>
      <c r="BA664" s="81"/>
      <c r="BB664" s="81"/>
      <c r="BC664" s="81"/>
      <c r="BD664" s="81"/>
      <c r="BE664" s="81"/>
      <c r="BF664" s="81"/>
      <c r="BG664" s="81"/>
      <c r="BH664" s="81"/>
      <c r="BI664" s="81"/>
      <c r="BJ664" s="81"/>
    </row>
    <row r="665" spans="1:62" ht="15" hidden="1">
      <c r="A665" s="81" t="s">
        <v>3657</v>
      </c>
      <c r="B665" s="50" t="s">
        <v>2390</v>
      </c>
      <c r="C665" s="82" t="s">
        <v>467</v>
      </c>
      <c r="D665" s="83" t="s">
        <v>464</v>
      </c>
      <c r="E665" s="84"/>
      <c r="F665" s="84">
        <v>24036</v>
      </c>
      <c r="G665" s="50">
        <v>173056</v>
      </c>
      <c r="H665" s="50" t="s">
        <v>1824</v>
      </c>
      <c r="I665" s="50">
        <v>416</v>
      </c>
      <c r="J665" s="50">
        <v>416</v>
      </c>
      <c r="K665" s="50">
        <v>1</v>
      </c>
      <c r="L665" s="50"/>
      <c r="M665" s="50"/>
      <c r="N665" s="50"/>
      <c r="O665" s="50">
        <v>0</v>
      </c>
      <c r="P665" s="50">
        <v>1</v>
      </c>
      <c r="Q665" s="50">
        <v>818.47029999999995</v>
      </c>
      <c r="R665" s="50">
        <v>43.129660000000001</v>
      </c>
      <c r="S665" s="50">
        <v>0</v>
      </c>
      <c r="T665" s="50">
        <v>0</v>
      </c>
      <c r="U665" s="50">
        <v>0</v>
      </c>
      <c r="V665" s="50">
        <v>0</v>
      </c>
      <c r="W665" s="50">
        <v>1</v>
      </c>
      <c r="X665" s="50">
        <v>0</v>
      </c>
      <c r="Y665" s="50">
        <v>0</v>
      </c>
      <c r="Z665" s="50">
        <v>0</v>
      </c>
      <c r="AA665" s="50">
        <v>0</v>
      </c>
      <c r="AB665" s="50">
        <v>0</v>
      </c>
      <c r="AC665" s="50">
        <v>0</v>
      </c>
      <c r="AD665" s="50">
        <v>0</v>
      </c>
      <c r="AE665" s="50">
        <v>0</v>
      </c>
      <c r="AF665" s="50">
        <v>0</v>
      </c>
      <c r="AG665" s="50">
        <v>0</v>
      </c>
      <c r="AH665" s="50">
        <v>0</v>
      </c>
      <c r="AI665" s="50">
        <v>0</v>
      </c>
      <c r="AJ665" s="50">
        <v>0</v>
      </c>
      <c r="AK665" s="50">
        <v>0</v>
      </c>
      <c r="AL665" s="50">
        <v>0</v>
      </c>
      <c r="AM665" s="50">
        <v>0</v>
      </c>
      <c r="AN665" s="50">
        <v>0</v>
      </c>
      <c r="AO665" s="50">
        <v>0</v>
      </c>
      <c r="AP665" s="50">
        <v>0</v>
      </c>
      <c r="AQ665" s="50">
        <v>0</v>
      </c>
      <c r="AR665" s="50">
        <v>0</v>
      </c>
      <c r="AS665" s="50">
        <v>0</v>
      </c>
      <c r="AT665" s="50">
        <v>0</v>
      </c>
      <c r="AU665" s="50">
        <v>0</v>
      </c>
      <c r="AV665" s="81"/>
      <c r="AW665" s="81"/>
      <c r="AX665" s="81"/>
      <c r="AY665" s="81"/>
      <c r="AZ665" s="81"/>
      <c r="BA665" s="81"/>
      <c r="BB665" s="81"/>
      <c r="BC665" s="81"/>
      <c r="BD665" s="81"/>
      <c r="BE665" s="81"/>
      <c r="BF665" s="81"/>
      <c r="BG665" s="81"/>
      <c r="BH665" s="81"/>
      <c r="BI665" s="81"/>
      <c r="BJ665" s="81"/>
    </row>
    <row r="666" spans="1:62" ht="15" hidden="1">
      <c r="A666" s="81" t="s">
        <v>3658</v>
      </c>
      <c r="B666" s="50" t="s">
        <v>2391</v>
      </c>
      <c r="C666" s="82" t="s">
        <v>468</v>
      </c>
      <c r="D666" s="83" t="s">
        <v>464</v>
      </c>
      <c r="E666" s="84"/>
      <c r="F666" s="84">
        <v>32581</v>
      </c>
      <c r="G666" s="50">
        <v>173056</v>
      </c>
      <c r="H666" s="50" t="s">
        <v>1824</v>
      </c>
      <c r="I666" s="50">
        <v>416</v>
      </c>
      <c r="J666" s="50">
        <v>416</v>
      </c>
      <c r="K666" s="50">
        <v>1</v>
      </c>
      <c r="L666" s="50"/>
      <c r="M666" s="50"/>
      <c r="N666" s="50"/>
      <c r="O666" s="50">
        <v>0</v>
      </c>
      <c r="P666" s="50">
        <v>1</v>
      </c>
      <c r="Q666" s="50">
        <v>674.19929999999999</v>
      </c>
      <c r="R666" s="50">
        <v>66.142629999999997</v>
      </c>
      <c r="S666" s="50">
        <v>0</v>
      </c>
      <c r="T666" s="50">
        <v>0</v>
      </c>
      <c r="U666" s="50">
        <v>0</v>
      </c>
      <c r="V666" s="50">
        <v>0</v>
      </c>
      <c r="W666" s="50">
        <v>1</v>
      </c>
      <c r="X666" s="50">
        <v>0</v>
      </c>
      <c r="Y666" s="50">
        <v>0</v>
      </c>
      <c r="Z666" s="50">
        <v>0</v>
      </c>
      <c r="AA666" s="50">
        <v>0</v>
      </c>
      <c r="AB666" s="50">
        <v>0</v>
      </c>
      <c r="AC666" s="50">
        <v>0</v>
      </c>
      <c r="AD666" s="50">
        <v>0</v>
      </c>
      <c r="AE666" s="50">
        <v>0</v>
      </c>
      <c r="AF666" s="50">
        <v>0</v>
      </c>
      <c r="AG666" s="50">
        <v>0</v>
      </c>
      <c r="AH666" s="50">
        <v>0</v>
      </c>
      <c r="AI666" s="50">
        <v>0</v>
      </c>
      <c r="AJ666" s="50">
        <v>0</v>
      </c>
      <c r="AK666" s="50">
        <v>0</v>
      </c>
      <c r="AL666" s="50">
        <v>0</v>
      </c>
      <c r="AM666" s="50">
        <v>0</v>
      </c>
      <c r="AN666" s="50">
        <v>0</v>
      </c>
      <c r="AO666" s="50">
        <v>0</v>
      </c>
      <c r="AP666" s="50">
        <v>0</v>
      </c>
      <c r="AQ666" s="50">
        <v>0</v>
      </c>
      <c r="AR666" s="50">
        <v>0</v>
      </c>
      <c r="AS666" s="50">
        <v>0</v>
      </c>
      <c r="AT666" s="50">
        <v>0</v>
      </c>
      <c r="AU666" s="50">
        <v>0</v>
      </c>
      <c r="AV666" s="81"/>
      <c r="AW666" s="81"/>
      <c r="AX666" s="81"/>
      <c r="AY666" s="81"/>
      <c r="AZ666" s="81"/>
      <c r="BA666" s="81"/>
      <c r="BB666" s="81"/>
      <c r="BC666" s="81"/>
      <c r="BD666" s="81"/>
      <c r="BE666" s="81"/>
      <c r="BF666" s="81"/>
      <c r="BG666" s="81"/>
      <c r="BH666" s="81"/>
      <c r="BI666" s="81"/>
      <c r="BJ666" s="81"/>
    </row>
    <row r="667" spans="1:62" ht="15" hidden="1">
      <c r="A667" s="81" t="s">
        <v>3659</v>
      </c>
      <c r="B667" s="50" t="s">
        <v>2392</v>
      </c>
      <c r="C667" s="82" t="s">
        <v>469</v>
      </c>
      <c r="D667" s="83" t="s">
        <v>464</v>
      </c>
      <c r="E667" s="84"/>
      <c r="F667" s="84">
        <v>32676</v>
      </c>
      <c r="G667" s="50">
        <v>173056</v>
      </c>
      <c r="H667" s="50" t="s">
        <v>1824</v>
      </c>
      <c r="I667" s="50">
        <v>416</v>
      </c>
      <c r="J667" s="50">
        <v>416</v>
      </c>
      <c r="K667" s="50">
        <v>1</v>
      </c>
      <c r="L667" s="50"/>
      <c r="M667" s="50"/>
      <c r="N667" s="50"/>
      <c r="O667" s="50">
        <v>0</v>
      </c>
      <c r="P667" s="50">
        <v>1</v>
      </c>
      <c r="Q667" s="50">
        <v>721.07690000000002</v>
      </c>
      <c r="R667" s="50">
        <v>64.287850000000006</v>
      </c>
      <c r="S667" s="50">
        <v>0</v>
      </c>
      <c r="T667" s="50">
        <v>0</v>
      </c>
      <c r="U667" s="50">
        <v>0</v>
      </c>
      <c r="V667" s="50">
        <v>0</v>
      </c>
      <c r="W667" s="50">
        <v>1</v>
      </c>
      <c r="X667" s="50">
        <v>0</v>
      </c>
      <c r="Y667" s="50">
        <v>0</v>
      </c>
      <c r="Z667" s="50">
        <v>0</v>
      </c>
      <c r="AA667" s="50">
        <v>0</v>
      </c>
      <c r="AB667" s="50">
        <v>0</v>
      </c>
      <c r="AC667" s="50">
        <v>0</v>
      </c>
      <c r="AD667" s="50">
        <v>0</v>
      </c>
      <c r="AE667" s="50">
        <v>0</v>
      </c>
      <c r="AF667" s="50">
        <v>0</v>
      </c>
      <c r="AG667" s="50">
        <v>0</v>
      </c>
      <c r="AH667" s="50">
        <v>0</v>
      </c>
      <c r="AI667" s="50">
        <v>0</v>
      </c>
      <c r="AJ667" s="50">
        <v>0</v>
      </c>
      <c r="AK667" s="50">
        <v>0</v>
      </c>
      <c r="AL667" s="50">
        <v>0</v>
      </c>
      <c r="AM667" s="50">
        <v>0</v>
      </c>
      <c r="AN667" s="50">
        <v>0</v>
      </c>
      <c r="AO667" s="50">
        <v>0</v>
      </c>
      <c r="AP667" s="50">
        <v>0</v>
      </c>
      <c r="AQ667" s="50">
        <v>0</v>
      </c>
      <c r="AR667" s="50">
        <v>0</v>
      </c>
      <c r="AS667" s="50">
        <v>0</v>
      </c>
      <c r="AT667" s="50">
        <v>0</v>
      </c>
      <c r="AU667" s="50">
        <v>0</v>
      </c>
      <c r="AV667" s="81"/>
      <c r="AW667" s="81"/>
      <c r="AX667" s="81"/>
      <c r="AY667" s="81"/>
      <c r="AZ667" s="81"/>
      <c r="BA667" s="81"/>
      <c r="BB667" s="81"/>
      <c r="BC667" s="81"/>
      <c r="BD667" s="81"/>
      <c r="BE667" s="81"/>
      <c r="BF667" s="81"/>
      <c r="BG667" s="81"/>
      <c r="BH667" s="81"/>
      <c r="BI667" s="81"/>
      <c r="BJ667" s="81"/>
    </row>
    <row r="668" spans="1:62" ht="15" hidden="1">
      <c r="A668" s="81" t="s">
        <v>3660</v>
      </c>
      <c r="B668" s="50" t="s">
        <v>2393</v>
      </c>
      <c r="C668" s="82" t="s">
        <v>470</v>
      </c>
      <c r="D668" s="83" t="s">
        <v>464</v>
      </c>
      <c r="E668" s="84"/>
      <c r="F668" s="84">
        <v>37702</v>
      </c>
      <c r="G668" s="50">
        <v>173056</v>
      </c>
      <c r="H668" s="50" t="s">
        <v>1824</v>
      </c>
      <c r="I668" s="50">
        <v>416</v>
      </c>
      <c r="J668" s="50">
        <v>416</v>
      </c>
      <c r="K668" s="50">
        <v>1</v>
      </c>
      <c r="L668" s="50"/>
      <c r="M668" s="50"/>
      <c r="N668" s="50"/>
      <c r="O668" s="50">
        <v>0</v>
      </c>
      <c r="P668" s="50">
        <v>1</v>
      </c>
      <c r="Q668" s="50">
        <v>1901.223</v>
      </c>
      <c r="R668" s="50">
        <v>75.107550000000003</v>
      </c>
      <c r="S668" s="50">
        <v>0</v>
      </c>
      <c r="T668" s="50">
        <v>0</v>
      </c>
      <c r="U668" s="50">
        <v>0</v>
      </c>
      <c r="V668" s="50">
        <v>0</v>
      </c>
      <c r="W668" s="50">
        <v>1</v>
      </c>
      <c r="X668" s="50">
        <v>0</v>
      </c>
      <c r="Y668" s="50">
        <v>0</v>
      </c>
      <c r="Z668" s="50">
        <v>0</v>
      </c>
      <c r="AA668" s="50">
        <v>0</v>
      </c>
      <c r="AB668" s="50">
        <v>0</v>
      </c>
      <c r="AC668" s="50">
        <v>0</v>
      </c>
      <c r="AD668" s="50">
        <v>0</v>
      </c>
      <c r="AE668" s="50">
        <v>0</v>
      </c>
      <c r="AF668" s="50">
        <v>0</v>
      </c>
      <c r="AG668" s="50">
        <v>0</v>
      </c>
      <c r="AH668" s="50">
        <v>0</v>
      </c>
      <c r="AI668" s="50">
        <v>0</v>
      </c>
      <c r="AJ668" s="50">
        <v>0</v>
      </c>
      <c r="AK668" s="50">
        <v>0</v>
      </c>
      <c r="AL668" s="50">
        <v>0</v>
      </c>
      <c r="AM668" s="50">
        <v>0</v>
      </c>
      <c r="AN668" s="50">
        <v>0</v>
      </c>
      <c r="AO668" s="50">
        <v>0</v>
      </c>
      <c r="AP668" s="50">
        <v>0</v>
      </c>
      <c r="AQ668" s="50">
        <v>0</v>
      </c>
      <c r="AR668" s="50">
        <v>0</v>
      </c>
      <c r="AS668" s="50">
        <v>0</v>
      </c>
      <c r="AT668" s="50">
        <v>0</v>
      </c>
      <c r="AU668" s="50">
        <v>0</v>
      </c>
      <c r="AV668" s="81"/>
      <c r="AW668" s="81"/>
      <c r="AX668" s="81"/>
      <c r="AY668" s="81"/>
      <c r="AZ668" s="81"/>
      <c r="BA668" s="81"/>
      <c r="BB668" s="81"/>
      <c r="BC668" s="81"/>
      <c r="BD668" s="81"/>
      <c r="BE668" s="81"/>
      <c r="BF668" s="81"/>
      <c r="BG668" s="81"/>
      <c r="BH668" s="81"/>
      <c r="BI668" s="81"/>
      <c r="BJ668" s="81"/>
    </row>
    <row r="669" spans="1:62" ht="15" hidden="1">
      <c r="A669" s="81" t="s">
        <v>3661</v>
      </c>
      <c r="B669" s="50" t="s">
        <v>2394</v>
      </c>
      <c r="C669" s="82" t="s">
        <v>471</v>
      </c>
      <c r="D669" s="83" t="s">
        <v>464</v>
      </c>
      <c r="E669" s="84"/>
      <c r="F669" s="84">
        <v>39178</v>
      </c>
      <c r="G669" s="50">
        <v>173056</v>
      </c>
      <c r="H669" s="50" t="s">
        <v>1824</v>
      </c>
      <c r="I669" s="50">
        <v>416</v>
      </c>
      <c r="J669" s="50">
        <v>416</v>
      </c>
      <c r="K669" s="50">
        <v>1</v>
      </c>
      <c r="L669" s="50"/>
      <c r="M669" s="50"/>
      <c r="N669" s="50"/>
      <c r="O669" s="50">
        <v>0</v>
      </c>
      <c r="P669" s="50">
        <v>1</v>
      </c>
      <c r="Q669" s="50">
        <v>2428.203</v>
      </c>
      <c r="R669" s="50">
        <v>61.403530000000003</v>
      </c>
      <c r="S669" s="50">
        <v>0</v>
      </c>
      <c r="T669" s="50">
        <v>0</v>
      </c>
      <c r="U669" s="50">
        <v>0</v>
      </c>
      <c r="V669" s="50">
        <v>0</v>
      </c>
      <c r="W669" s="50">
        <v>1</v>
      </c>
      <c r="X669" s="50">
        <v>0</v>
      </c>
      <c r="Y669" s="50">
        <v>0</v>
      </c>
      <c r="Z669" s="50">
        <v>0</v>
      </c>
      <c r="AA669" s="50">
        <v>0</v>
      </c>
      <c r="AB669" s="50">
        <v>0</v>
      </c>
      <c r="AC669" s="50">
        <v>0</v>
      </c>
      <c r="AD669" s="50">
        <v>0</v>
      </c>
      <c r="AE669" s="50">
        <v>0</v>
      </c>
      <c r="AF669" s="50">
        <v>0</v>
      </c>
      <c r="AG669" s="50">
        <v>0</v>
      </c>
      <c r="AH669" s="50">
        <v>0</v>
      </c>
      <c r="AI669" s="50">
        <v>0</v>
      </c>
      <c r="AJ669" s="50">
        <v>0</v>
      </c>
      <c r="AK669" s="50">
        <v>0</v>
      </c>
      <c r="AL669" s="50">
        <v>0</v>
      </c>
      <c r="AM669" s="50">
        <v>0</v>
      </c>
      <c r="AN669" s="50">
        <v>0</v>
      </c>
      <c r="AO669" s="50">
        <v>0</v>
      </c>
      <c r="AP669" s="50">
        <v>0</v>
      </c>
      <c r="AQ669" s="50">
        <v>0</v>
      </c>
      <c r="AR669" s="50">
        <v>0</v>
      </c>
      <c r="AS669" s="50">
        <v>0</v>
      </c>
      <c r="AT669" s="50">
        <v>0</v>
      </c>
      <c r="AU669" s="50">
        <v>0</v>
      </c>
      <c r="AV669" s="81"/>
      <c r="AW669" s="81"/>
      <c r="AX669" s="81"/>
      <c r="AY669" s="81"/>
      <c r="AZ669" s="81"/>
      <c r="BA669" s="81"/>
      <c r="BB669" s="81"/>
      <c r="BC669" s="81"/>
      <c r="BD669" s="81"/>
      <c r="BE669" s="81"/>
      <c r="BF669" s="81"/>
      <c r="BG669" s="81"/>
      <c r="BH669" s="81"/>
      <c r="BI669" s="81"/>
      <c r="BJ669" s="81"/>
    </row>
    <row r="670" spans="1:62" ht="15" hidden="1">
      <c r="A670" s="81" t="s">
        <v>3662</v>
      </c>
      <c r="B670" s="50" t="s">
        <v>2395</v>
      </c>
      <c r="C670" s="82" t="s">
        <v>472</v>
      </c>
      <c r="D670" s="83" t="s">
        <v>464</v>
      </c>
      <c r="E670" s="84"/>
      <c r="F670" s="84">
        <v>39870</v>
      </c>
      <c r="G670" s="50">
        <v>173056</v>
      </c>
      <c r="H670" s="50" t="s">
        <v>1824</v>
      </c>
      <c r="I670" s="50">
        <v>416</v>
      </c>
      <c r="J670" s="50">
        <v>416</v>
      </c>
      <c r="K670" s="50">
        <v>1</v>
      </c>
      <c r="L670" s="50"/>
      <c r="M670" s="50"/>
      <c r="N670" s="50"/>
      <c r="O670" s="50">
        <v>0</v>
      </c>
      <c r="P670" s="50">
        <v>1</v>
      </c>
      <c r="Q670" s="50">
        <v>3378.8620000000001</v>
      </c>
      <c r="R670" s="50">
        <v>66.411209999999997</v>
      </c>
      <c r="S670" s="50">
        <v>0</v>
      </c>
      <c r="T670" s="50">
        <v>0</v>
      </c>
      <c r="U670" s="50">
        <v>0</v>
      </c>
      <c r="V670" s="50">
        <v>0</v>
      </c>
      <c r="W670" s="50">
        <v>1</v>
      </c>
      <c r="X670" s="50">
        <v>0</v>
      </c>
      <c r="Y670" s="50">
        <v>0</v>
      </c>
      <c r="Z670" s="50">
        <v>0</v>
      </c>
      <c r="AA670" s="50">
        <v>0</v>
      </c>
      <c r="AB670" s="50">
        <v>0</v>
      </c>
      <c r="AC670" s="50">
        <v>0</v>
      </c>
      <c r="AD670" s="50">
        <v>0</v>
      </c>
      <c r="AE670" s="50">
        <v>0</v>
      </c>
      <c r="AF670" s="50">
        <v>0</v>
      </c>
      <c r="AG670" s="50">
        <v>0</v>
      </c>
      <c r="AH670" s="50">
        <v>0</v>
      </c>
      <c r="AI670" s="50">
        <v>0</v>
      </c>
      <c r="AJ670" s="50">
        <v>0</v>
      </c>
      <c r="AK670" s="50">
        <v>0</v>
      </c>
      <c r="AL670" s="50">
        <v>0</v>
      </c>
      <c r="AM670" s="50">
        <v>0</v>
      </c>
      <c r="AN670" s="50">
        <v>0</v>
      </c>
      <c r="AO670" s="50">
        <v>0</v>
      </c>
      <c r="AP670" s="50">
        <v>0</v>
      </c>
      <c r="AQ670" s="50">
        <v>0</v>
      </c>
      <c r="AR670" s="50">
        <v>0</v>
      </c>
      <c r="AS670" s="50">
        <v>0</v>
      </c>
      <c r="AT670" s="50">
        <v>0</v>
      </c>
      <c r="AU670" s="50">
        <v>0</v>
      </c>
      <c r="AV670" s="81"/>
      <c r="AW670" s="81"/>
      <c r="AX670" s="81"/>
      <c r="AY670" s="81"/>
      <c r="AZ670" s="81"/>
      <c r="BA670" s="81"/>
      <c r="BB670" s="81"/>
      <c r="BC670" s="81"/>
      <c r="BD670" s="81"/>
      <c r="BE670" s="81"/>
      <c r="BF670" s="81"/>
      <c r="BG670" s="81"/>
      <c r="BH670" s="81"/>
      <c r="BI670" s="81"/>
      <c r="BJ670" s="81"/>
    </row>
    <row r="671" spans="1:62" ht="15" hidden="1">
      <c r="A671" s="81" t="s">
        <v>3663</v>
      </c>
      <c r="B671" s="50" t="s">
        <v>2396</v>
      </c>
      <c r="C671" s="82" t="s">
        <v>473</v>
      </c>
      <c r="D671" s="83" t="s">
        <v>464</v>
      </c>
      <c r="E671" s="84"/>
      <c r="F671" s="84">
        <v>36385</v>
      </c>
      <c r="G671" s="50">
        <v>173056</v>
      </c>
      <c r="H671" s="50" t="s">
        <v>1824</v>
      </c>
      <c r="I671" s="50">
        <v>416</v>
      </c>
      <c r="J671" s="50">
        <v>416</v>
      </c>
      <c r="K671" s="50">
        <v>1</v>
      </c>
      <c r="L671" s="50"/>
      <c r="M671" s="50"/>
      <c r="N671" s="50"/>
      <c r="O671" s="50">
        <v>0</v>
      </c>
      <c r="P671" s="50">
        <v>1</v>
      </c>
      <c r="Q671" s="50">
        <v>1626.4169999999999</v>
      </c>
      <c r="R671" s="50">
        <v>62.100580000000001</v>
      </c>
      <c r="S671" s="50">
        <v>0</v>
      </c>
      <c r="T671" s="50">
        <v>0</v>
      </c>
      <c r="U671" s="50">
        <v>0</v>
      </c>
      <c r="V671" s="50">
        <v>0</v>
      </c>
      <c r="W671" s="50">
        <v>1</v>
      </c>
      <c r="X671" s="50">
        <v>0</v>
      </c>
      <c r="Y671" s="50">
        <v>0</v>
      </c>
      <c r="Z671" s="50">
        <v>0</v>
      </c>
      <c r="AA671" s="50">
        <v>0</v>
      </c>
      <c r="AB671" s="50">
        <v>0</v>
      </c>
      <c r="AC671" s="50">
        <v>0</v>
      </c>
      <c r="AD671" s="50">
        <v>0</v>
      </c>
      <c r="AE671" s="50">
        <v>0</v>
      </c>
      <c r="AF671" s="50">
        <v>0</v>
      </c>
      <c r="AG671" s="50">
        <v>0</v>
      </c>
      <c r="AH671" s="50">
        <v>0</v>
      </c>
      <c r="AI671" s="50">
        <v>0</v>
      </c>
      <c r="AJ671" s="50">
        <v>0</v>
      </c>
      <c r="AK671" s="50">
        <v>0</v>
      </c>
      <c r="AL671" s="50">
        <v>0</v>
      </c>
      <c r="AM671" s="50">
        <v>0</v>
      </c>
      <c r="AN671" s="50">
        <v>0</v>
      </c>
      <c r="AO671" s="50">
        <v>0</v>
      </c>
      <c r="AP671" s="50">
        <v>0</v>
      </c>
      <c r="AQ671" s="50">
        <v>0</v>
      </c>
      <c r="AR671" s="50">
        <v>0</v>
      </c>
      <c r="AS671" s="50">
        <v>0</v>
      </c>
      <c r="AT671" s="50">
        <v>0</v>
      </c>
      <c r="AU671" s="50">
        <v>0</v>
      </c>
      <c r="AV671" s="81"/>
      <c r="AW671" s="81"/>
      <c r="AX671" s="81"/>
      <c r="AY671" s="81"/>
      <c r="AZ671" s="81"/>
      <c r="BA671" s="81"/>
      <c r="BB671" s="81"/>
      <c r="BC671" s="81"/>
      <c r="BD671" s="81"/>
      <c r="BE671" s="81"/>
      <c r="BF671" s="81"/>
      <c r="BG671" s="81"/>
      <c r="BH671" s="81"/>
      <c r="BI671" s="81"/>
      <c r="BJ671" s="81"/>
    </row>
    <row r="672" spans="1:62" ht="15" hidden="1">
      <c r="A672" s="81" t="s">
        <v>3664</v>
      </c>
      <c r="B672" s="50" t="s">
        <v>2397</v>
      </c>
      <c r="C672" s="82" t="s">
        <v>474</v>
      </c>
      <c r="D672" s="83" t="s">
        <v>464</v>
      </c>
      <c r="E672" s="84"/>
      <c r="F672" s="84">
        <v>33959</v>
      </c>
      <c r="G672" s="50">
        <v>173056</v>
      </c>
      <c r="H672" s="50" t="s">
        <v>1824</v>
      </c>
      <c r="I672" s="50">
        <v>416</v>
      </c>
      <c r="J672" s="50">
        <v>416</v>
      </c>
      <c r="K672" s="50">
        <v>1</v>
      </c>
      <c r="L672" s="50"/>
      <c r="M672" s="50"/>
      <c r="N672" s="50"/>
      <c r="O672" s="50">
        <v>0</v>
      </c>
      <c r="P672" s="50">
        <v>1</v>
      </c>
      <c r="Q672" s="50">
        <v>879.62559999999996</v>
      </c>
      <c r="R672" s="50">
        <v>60.201749999999997</v>
      </c>
      <c r="S672" s="50">
        <v>0</v>
      </c>
      <c r="T672" s="50">
        <v>0</v>
      </c>
      <c r="U672" s="50">
        <v>0</v>
      </c>
      <c r="V672" s="50">
        <v>0</v>
      </c>
      <c r="W672" s="50">
        <v>1</v>
      </c>
      <c r="X672" s="50">
        <v>0</v>
      </c>
      <c r="Y672" s="50">
        <v>0</v>
      </c>
      <c r="Z672" s="50">
        <v>0</v>
      </c>
      <c r="AA672" s="50">
        <v>0</v>
      </c>
      <c r="AB672" s="50">
        <v>0</v>
      </c>
      <c r="AC672" s="50">
        <v>0</v>
      </c>
      <c r="AD672" s="50">
        <v>0</v>
      </c>
      <c r="AE672" s="50">
        <v>0</v>
      </c>
      <c r="AF672" s="50">
        <v>0</v>
      </c>
      <c r="AG672" s="50">
        <v>0</v>
      </c>
      <c r="AH672" s="50">
        <v>0</v>
      </c>
      <c r="AI672" s="50">
        <v>0</v>
      </c>
      <c r="AJ672" s="50">
        <v>0</v>
      </c>
      <c r="AK672" s="50">
        <v>0</v>
      </c>
      <c r="AL672" s="50">
        <v>0</v>
      </c>
      <c r="AM672" s="50">
        <v>0</v>
      </c>
      <c r="AN672" s="50">
        <v>0</v>
      </c>
      <c r="AO672" s="50">
        <v>0</v>
      </c>
      <c r="AP672" s="50">
        <v>0</v>
      </c>
      <c r="AQ672" s="50">
        <v>0</v>
      </c>
      <c r="AR672" s="50">
        <v>0</v>
      </c>
      <c r="AS672" s="50">
        <v>0</v>
      </c>
      <c r="AT672" s="50">
        <v>0</v>
      </c>
      <c r="AU672" s="50">
        <v>0</v>
      </c>
      <c r="AV672" s="81"/>
      <c r="AW672" s="81"/>
      <c r="AX672" s="81"/>
      <c r="AY672" s="81"/>
      <c r="AZ672" s="81"/>
      <c r="BA672" s="81"/>
      <c r="BB672" s="81"/>
      <c r="BC672" s="81"/>
      <c r="BD672" s="81"/>
      <c r="BE672" s="81"/>
      <c r="BF672" s="81"/>
      <c r="BG672" s="81"/>
      <c r="BH672" s="81"/>
      <c r="BI672" s="81"/>
      <c r="BJ672" s="81"/>
    </row>
    <row r="673" spans="1:62" ht="15" hidden="1">
      <c r="A673" s="81" t="s">
        <v>3665</v>
      </c>
      <c r="B673" s="50" t="s">
        <v>2398</v>
      </c>
      <c r="C673" s="82" t="s">
        <v>475</v>
      </c>
      <c r="D673" s="83" t="s">
        <v>464</v>
      </c>
      <c r="E673" s="84"/>
      <c r="F673" s="84">
        <v>39085</v>
      </c>
      <c r="G673" s="50">
        <v>173056</v>
      </c>
      <c r="H673" s="50" t="s">
        <v>1824</v>
      </c>
      <c r="I673" s="50">
        <v>416</v>
      </c>
      <c r="J673" s="50">
        <v>416</v>
      </c>
      <c r="K673" s="50">
        <v>1</v>
      </c>
      <c r="L673" s="50"/>
      <c r="M673" s="50"/>
      <c r="N673" s="50"/>
      <c r="O673" s="50">
        <v>0</v>
      </c>
      <c r="P673" s="50">
        <v>1</v>
      </c>
      <c r="Q673" s="50">
        <v>2073.201</v>
      </c>
      <c r="R673" s="50">
        <v>69.340490000000003</v>
      </c>
      <c r="S673" s="50">
        <v>0</v>
      </c>
      <c r="T673" s="50">
        <v>0</v>
      </c>
      <c r="U673" s="50">
        <v>0</v>
      </c>
      <c r="V673" s="50">
        <v>0</v>
      </c>
      <c r="W673" s="50">
        <v>1</v>
      </c>
      <c r="X673" s="50">
        <v>0</v>
      </c>
      <c r="Y673" s="50">
        <v>0</v>
      </c>
      <c r="Z673" s="50">
        <v>0</v>
      </c>
      <c r="AA673" s="50">
        <v>0</v>
      </c>
      <c r="AB673" s="50">
        <v>0</v>
      </c>
      <c r="AC673" s="50">
        <v>0</v>
      </c>
      <c r="AD673" s="50">
        <v>0</v>
      </c>
      <c r="AE673" s="50">
        <v>0</v>
      </c>
      <c r="AF673" s="50">
        <v>0</v>
      </c>
      <c r="AG673" s="50">
        <v>0</v>
      </c>
      <c r="AH673" s="50">
        <v>0</v>
      </c>
      <c r="AI673" s="50">
        <v>0</v>
      </c>
      <c r="AJ673" s="50">
        <v>0</v>
      </c>
      <c r="AK673" s="50">
        <v>0</v>
      </c>
      <c r="AL673" s="50">
        <v>0</v>
      </c>
      <c r="AM673" s="50">
        <v>0</v>
      </c>
      <c r="AN673" s="50">
        <v>0</v>
      </c>
      <c r="AO673" s="50">
        <v>0</v>
      </c>
      <c r="AP673" s="50">
        <v>0</v>
      </c>
      <c r="AQ673" s="50">
        <v>0</v>
      </c>
      <c r="AR673" s="50">
        <v>0</v>
      </c>
      <c r="AS673" s="50">
        <v>0</v>
      </c>
      <c r="AT673" s="50">
        <v>0</v>
      </c>
      <c r="AU673" s="50">
        <v>0</v>
      </c>
      <c r="AV673" s="81"/>
      <c r="AW673" s="81"/>
      <c r="AX673" s="81"/>
      <c r="AY673" s="81"/>
      <c r="AZ673" s="81"/>
      <c r="BA673" s="81"/>
      <c r="BB673" s="81"/>
      <c r="BC673" s="81"/>
      <c r="BD673" s="81"/>
      <c r="BE673" s="81"/>
      <c r="BF673" s="81"/>
      <c r="BG673" s="81"/>
      <c r="BH673" s="81"/>
      <c r="BI673" s="81"/>
      <c r="BJ673" s="81"/>
    </row>
    <row r="674" spans="1:62" ht="15" hidden="1">
      <c r="A674" s="81" t="s">
        <v>3666</v>
      </c>
      <c r="B674" s="50" t="s">
        <v>2399</v>
      </c>
      <c r="C674" s="82" t="s">
        <v>476</v>
      </c>
      <c r="D674" s="83" t="s">
        <v>464</v>
      </c>
      <c r="E674" s="84"/>
      <c r="F674" s="84">
        <v>33327</v>
      </c>
      <c r="G674" s="50">
        <v>173056</v>
      </c>
      <c r="H674" s="50" t="s">
        <v>1824</v>
      </c>
      <c r="I674" s="50">
        <v>416</v>
      </c>
      <c r="J674" s="50">
        <v>416</v>
      </c>
      <c r="K674" s="50">
        <v>1</v>
      </c>
      <c r="L674" s="50"/>
      <c r="M674" s="50"/>
      <c r="N674" s="50"/>
      <c r="O674" s="50">
        <v>0</v>
      </c>
      <c r="P674" s="50">
        <v>1</v>
      </c>
      <c r="Q674" s="50">
        <v>1539.278</v>
      </c>
      <c r="R674" s="50">
        <v>69.157409999999999</v>
      </c>
      <c r="S674" s="50">
        <v>0</v>
      </c>
      <c r="T674" s="50">
        <v>0</v>
      </c>
      <c r="U674" s="50">
        <v>0</v>
      </c>
      <c r="V674" s="50">
        <v>0</v>
      </c>
      <c r="W674" s="50">
        <v>1</v>
      </c>
      <c r="X674" s="50">
        <v>0</v>
      </c>
      <c r="Y674" s="50">
        <v>0</v>
      </c>
      <c r="Z674" s="50">
        <v>0</v>
      </c>
      <c r="AA674" s="50">
        <v>0</v>
      </c>
      <c r="AB674" s="50">
        <v>0</v>
      </c>
      <c r="AC674" s="50">
        <v>0</v>
      </c>
      <c r="AD674" s="50">
        <v>0</v>
      </c>
      <c r="AE674" s="50">
        <v>0</v>
      </c>
      <c r="AF674" s="50">
        <v>0</v>
      </c>
      <c r="AG674" s="50">
        <v>0</v>
      </c>
      <c r="AH674" s="50">
        <v>0</v>
      </c>
      <c r="AI674" s="50">
        <v>0</v>
      </c>
      <c r="AJ674" s="50">
        <v>0</v>
      </c>
      <c r="AK674" s="50">
        <v>0</v>
      </c>
      <c r="AL674" s="50">
        <v>0</v>
      </c>
      <c r="AM674" s="50">
        <v>0</v>
      </c>
      <c r="AN674" s="50">
        <v>0</v>
      </c>
      <c r="AO674" s="50">
        <v>0</v>
      </c>
      <c r="AP674" s="50">
        <v>0</v>
      </c>
      <c r="AQ674" s="50">
        <v>0</v>
      </c>
      <c r="AR674" s="50">
        <v>0</v>
      </c>
      <c r="AS674" s="50">
        <v>0</v>
      </c>
      <c r="AT674" s="50">
        <v>0</v>
      </c>
      <c r="AU674" s="50">
        <v>0</v>
      </c>
      <c r="AV674" s="81"/>
      <c r="AW674" s="81"/>
      <c r="AX674" s="81"/>
      <c r="AY674" s="81"/>
      <c r="AZ674" s="81"/>
      <c r="BA674" s="81"/>
      <c r="BB674" s="81"/>
      <c r="BC674" s="81"/>
      <c r="BD674" s="81"/>
      <c r="BE674" s="81"/>
      <c r="BF674" s="81"/>
      <c r="BG674" s="81"/>
      <c r="BH674" s="81"/>
      <c r="BI674" s="81"/>
      <c r="BJ674" s="81"/>
    </row>
    <row r="675" spans="1:62" ht="15" hidden="1">
      <c r="A675" s="81" t="s">
        <v>3667</v>
      </c>
      <c r="B675" s="50" t="s">
        <v>2400</v>
      </c>
      <c r="C675" s="82" t="s">
        <v>477</v>
      </c>
      <c r="D675" s="83" t="s">
        <v>464</v>
      </c>
      <c r="E675" s="84"/>
      <c r="F675" s="84">
        <v>23169</v>
      </c>
      <c r="G675" s="50">
        <v>173056</v>
      </c>
      <c r="H675" s="50" t="s">
        <v>1824</v>
      </c>
      <c r="I675" s="50">
        <v>416</v>
      </c>
      <c r="J675" s="50">
        <v>416</v>
      </c>
      <c r="K675" s="50">
        <v>1</v>
      </c>
      <c r="L675" s="50"/>
      <c r="M675" s="50"/>
      <c r="N675" s="50"/>
      <c r="O675" s="50">
        <v>0</v>
      </c>
      <c r="P675" s="50">
        <v>1</v>
      </c>
      <c r="Q675" s="50">
        <v>448.23489999999998</v>
      </c>
      <c r="R675" s="50">
        <v>95.902850000000001</v>
      </c>
      <c r="S675" s="50">
        <v>0</v>
      </c>
      <c r="T675" s="50">
        <v>0</v>
      </c>
      <c r="U675" s="50">
        <v>0</v>
      </c>
      <c r="V675" s="50">
        <v>0</v>
      </c>
      <c r="W675" s="50">
        <v>1</v>
      </c>
      <c r="X675" s="50">
        <v>0</v>
      </c>
      <c r="Y675" s="50">
        <v>0</v>
      </c>
      <c r="Z675" s="50">
        <v>0</v>
      </c>
      <c r="AA675" s="50">
        <v>0</v>
      </c>
      <c r="AB675" s="50">
        <v>0</v>
      </c>
      <c r="AC675" s="50">
        <v>0</v>
      </c>
      <c r="AD675" s="50">
        <v>0</v>
      </c>
      <c r="AE675" s="50">
        <v>0</v>
      </c>
      <c r="AF675" s="50">
        <v>0</v>
      </c>
      <c r="AG675" s="50">
        <v>0</v>
      </c>
      <c r="AH675" s="50">
        <v>0</v>
      </c>
      <c r="AI675" s="50">
        <v>0</v>
      </c>
      <c r="AJ675" s="50">
        <v>0</v>
      </c>
      <c r="AK675" s="50">
        <v>0</v>
      </c>
      <c r="AL675" s="50">
        <v>0</v>
      </c>
      <c r="AM675" s="50">
        <v>0</v>
      </c>
      <c r="AN675" s="50">
        <v>0</v>
      </c>
      <c r="AO675" s="50">
        <v>0</v>
      </c>
      <c r="AP675" s="50">
        <v>0</v>
      </c>
      <c r="AQ675" s="50">
        <v>0</v>
      </c>
      <c r="AR675" s="50">
        <v>0</v>
      </c>
      <c r="AS675" s="50">
        <v>0</v>
      </c>
      <c r="AT675" s="50">
        <v>0</v>
      </c>
      <c r="AU675" s="50">
        <v>0</v>
      </c>
      <c r="AV675" s="81"/>
      <c r="AW675" s="81"/>
      <c r="AX675" s="81"/>
      <c r="AY675" s="81"/>
      <c r="AZ675" s="81"/>
      <c r="BA675" s="81"/>
      <c r="BB675" s="81"/>
      <c r="BC675" s="81"/>
      <c r="BD675" s="81"/>
      <c r="BE675" s="81"/>
      <c r="BF675" s="81"/>
      <c r="BG675" s="81"/>
      <c r="BH675" s="81"/>
      <c r="BI675" s="81"/>
      <c r="BJ675" s="81"/>
    </row>
    <row r="676" spans="1:62" ht="15" hidden="1">
      <c r="A676" s="81" t="s">
        <v>3668</v>
      </c>
      <c r="B676" s="50" t="s">
        <v>2401</v>
      </c>
      <c r="C676" s="82" t="s">
        <v>478</v>
      </c>
      <c r="D676" s="83" t="s">
        <v>464</v>
      </c>
      <c r="E676" s="84"/>
      <c r="F676" s="84">
        <v>47014</v>
      </c>
      <c r="G676" s="50">
        <v>173056</v>
      </c>
      <c r="H676" s="50" t="s">
        <v>1824</v>
      </c>
      <c r="I676" s="50">
        <v>416</v>
      </c>
      <c r="J676" s="50">
        <v>416</v>
      </c>
      <c r="K676" s="50">
        <v>1</v>
      </c>
      <c r="L676" s="50"/>
      <c r="M676" s="50"/>
      <c r="N676" s="50"/>
      <c r="O676" s="50">
        <v>0</v>
      </c>
      <c r="P676" s="50">
        <v>1</v>
      </c>
      <c r="Q676" s="50">
        <v>2225.4589999999998</v>
      </c>
      <c r="R676" s="50">
        <v>59.818300000000001</v>
      </c>
      <c r="S676" s="50">
        <v>0</v>
      </c>
      <c r="T676" s="50">
        <v>0</v>
      </c>
      <c r="U676" s="50">
        <v>0</v>
      </c>
      <c r="V676" s="50">
        <v>0</v>
      </c>
      <c r="W676" s="50">
        <v>1</v>
      </c>
      <c r="X676" s="50">
        <v>0</v>
      </c>
      <c r="Y676" s="50">
        <v>0</v>
      </c>
      <c r="Z676" s="50">
        <v>0</v>
      </c>
      <c r="AA676" s="50">
        <v>0</v>
      </c>
      <c r="AB676" s="50">
        <v>0</v>
      </c>
      <c r="AC676" s="50">
        <v>0</v>
      </c>
      <c r="AD676" s="50">
        <v>0</v>
      </c>
      <c r="AE676" s="50">
        <v>0</v>
      </c>
      <c r="AF676" s="50">
        <v>0</v>
      </c>
      <c r="AG676" s="50">
        <v>0</v>
      </c>
      <c r="AH676" s="50">
        <v>0</v>
      </c>
      <c r="AI676" s="50">
        <v>0</v>
      </c>
      <c r="AJ676" s="50">
        <v>0</v>
      </c>
      <c r="AK676" s="50">
        <v>0</v>
      </c>
      <c r="AL676" s="50">
        <v>0</v>
      </c>
      <c r="AM676" s="50">
        <v>0</v>
      </c>
      <c r="AN676" s="50">
        <v>0</v>
      </c>
      <c r="AO676" s="50">
        <v>0</v>
      </c>
      <c r="AP676" s="50">
        <v>0</v>
      </c>
      <c r="AQ676" s="50">
        <v>0</v>
      </c>
      <c r="AR676" s="50">
        <v>0</v>
      </c>
      <c r="AS676" s="50">
        <v>0</v>
      </c>
      <c r="AT676" s="50">
        <v>0</v>
      </c>
      <c r="AU676" s="50">
        <v>0</v>
      </c>
      <c r="AV676" s="81"/>
      <c r="AW676" s="81"/>
      <c r="AX676" s="81"/>
      <c r="AY676" s="81"/>
      <c r="AZ676" s="81"/>
      <c r="BA676" s="81"/>
      <c r="BB676" s="81"/>
      <c r="BC676" s="81"/>
      <c r="BD676" s="81"/>
      <c r="BE676" s="81"/>
      <c r="BF676" s="81"/>
      <c r="BG676" s="81"/>
      <c r="BH676" s="81"/>
      <c r="BI676" s="81"/>
      <c r="BJ676" s="81"/>
    </row>
    <row r="677" spans="1:62" ht="15" hidden="1">
      <c r="A677" s="81" t="s">
        <v>3669</v>
      </c>
      <c r="B677" s="50" t="s">
        <v>2402</v>
      </c>
      <c r="C677" s="82" t="s">
        <v>479</v>
      </c>
      <c r="D677" s="83" t="s">
        <v>464</v>
      </c>
      <c r="E677" s="84"/>
      <c r="F677" s="84">
        <v>34133</v>
      </c>
      <c r="G677" s="50">
        <v>173056</v>
      </c>
      <c r="H677" s="50" t="s">
        <v>1824</v>
      </c>
      <c r="I677" s="50">
        <v>416</v>
      </c>
      <c r="J677" s="50">
        <v>416</v>
      </c>
      <c r="K677" s="50">
        <v>1</v>
      </c>
      <c r="L677" s="50"/>
      <c r="M677" s="50"/>
      <c r="N677" s="50"/>
      <c r="O677" s="50">
        <v>0</v>
      </c>
      <c r="P677" s="50">
        <v>1</v>
      </c>
      <c r="Q677" s="50">
        <v>612.97950000000003</v>
      </c>
      <c r="R677" s="50">
        <v>68.960139999999996</v>
      </c>
      <c r="S677" s="50">
        <v>0</v>
      </c>
      <c r="T677" s="50">
        <v>0</v>
      </c>
      <c r="U677" s="50">
        <v>0</v>
      </c>
      <c r="V677" s="50">
        <v>0</v>
      </c>
      <c r="W677" s="50">
        <v>1</v>
      </c>
      <c r="X677" s="50">
        <v>0</v>
      </c>
      <c r="Y677" s="50">
        <v>0</v>
      </c>
      <c r="Z677" s="50">
        <v>0</v>
      </c>
      <c r="AA677" s="50">
        <v>0</v>
      </c>
      <c r="AB677" s="50">
        <v>0</v>
      </c>
      <c r="AC677" s="50">
        <v>0</v>
      </c>
      <c r="AD677" s="50">
        <v>0</v>
      </c>
      <c r="AE677" s="50">
        <v>0</v>
      </c>
      <c r="AF677" s="50">
        <v>0</v>
      </c>
      <c r="AG677" s="50">
        <v>0</v>
      </c>
      <c r="AH677" s="50">
        <v>0</v>
      </c>
      <c r="AI677" s="50">
        <v>0</v>
      </c>
      <c r="AJ677" s="50">
        <v>0</v>
      </c>
      <c r="AK677" s="50">
        <v>0</v>
      </c>
      <c r="AL677" s="50">
        <v>0</v>
      </c>
      <c r="AM677" s="50">
        <v>0</v>
      </c>
      <c r="AN677" s="50">
        <v>0</v>
      </c>
      <c r="AO677" s="50">
        <v>0</v>
      </c>
      <c r="AP677" s="50">
        <v>0</v>
      </c>
      <c r="AQ677" s="50">
        <v>0</v>
      </c>
      <c r="AR677" s="50">
        <v>0</v>
      </c>
      <c r="AS677" s="50">
        <v>0</v>
      </c>
      <c r="AT677" s="50">
        <v>0</v>
      </c>
      <c r="AU677" s="50">
        <v>0</v>
      </c>
      <c r="AV677" s="81"/>
      <c r="AW677" s="81"/>
      <c r="AX677" s="81"/>
      <c r="AY677" s="81"/>
      <c r="AZ677" s="81"/>
      <c r="BA677" s="81"/>
      <c r="BB677" s="81"/>
      <c r="BC677" s="81"/>
      <c r="BD677" s="81"/>
      <c r="BE677" s="81"/>
      <c r="BF677" s="81"/>
      <c r="BG677" s="81"/>
      <c r="BH677" s="81"/>
      <c r="BI677" s="81"/>
      <c r="BJ677" s="81"/>
    </row>
    <row r="678" spans="1:62" ht="15" hidden="1">
      <c r="A678" s="81" t="s">
        <v>3670</v>
      </c>
      <c r="B678" s="50" t="s">
        <v>2403</v>
      </c>
      <c r="C678" s="82" t="s">
        <v>480</v>
      </c>
      <c r="D678" s="83" t="s">
        <v>464</v>
      </c>
      <c r="E678" s="84"/>
      <c r="F678" s="84">
        <v>22904</v>
      </c>
      <c r="G678" s="50">
        <v>173056</v>
      </c>
      <c r="H678" s="50" t="s">
        <v>1824</v>
      </c>
      <c r="I678" s="50">
        <v>416</v>
      </c>
      <c r="J678" s="50">
        <v>416</v>
      </c>
      <c r="K678" s="50">
        <v>1</v>
      </c>
      <c r="L678" s="50"/>
      <c r="M678" s="50"/>
      <c r="N678" s="50"/>
      <c r="O678" s="50">
        <v>0</v>
      </c>
      <c r="P678" s="50">
        <v>1</v>
      </c>
      <c r="Q678" s="50">
        <v>790.55700000000002</v>
      </c>
      <c r="R678" s="50">
        <v>73.881640000000004</v>
      </c>
      <c r="S678" s="50">
        <v>0</v>
      </c>
      <c r="T678" s="50">
        <v>0</v>
      </c>
      <c r="U678" s="50">
        <v>0</v>
      </c>
      <c r="V678" s="50">
        <v>0</v>
      </c>
      <c r="W678" s="50">
        <v>1</v>
      </c>
      <c r="X678" s="50">
        <v>0</v>
      </c>
      <c r="Y678" s="50">
        <v>0</v>
      </c>
      <c r="Z678" s="50">
        <v>0</v>
      </c>
      <c r="AA678" s="50">
        <v>0</v>
      </c>
      <c r="AB678" s="50">
        <v>0</v>
      </c>
      <c r="AC678" s="50">
        <v>0</v>
      </c>
      <c r="AD678" s="50">
        <v>0</v>
      </c>
      <c r="AE678" s="50">
        <v>0</v>
      </c>
      <c r="AF678" s="50">
        <v>0</v>
      </c>
      <c r="AG678" s="50">
        <v>0</v>
      </c>
      <c r="AH678" s="50">
        <v>0</v>
      </c>
      <c r="AI678" s="50">
        <v>0</v>
      </c>
      <c r="AJ678" s="50">
        <v>0</v>
      </c>
      <c r="AK678" s="50">
        <v>0</v>
      </c>
      <c r="AL678" s="50">
        <v>0</v>
      </c>
      <c r="AM678" s="50">
        <v>0</v>
      </c>
      <c r="AN678" s="50">
        <v>0</v>
      </c>
      <c r="AO678" s="50">
        <v>0</v>
      </c>
      <c r="AP678" s="50">
        <v>0</v>
      </c>
      <c r="AQ678" s="50">
        <v>0</v>
      </c>
      <c r="AR678" s="50">
        <v>0</v>
      </c>
      <c r="AS678" s="50">
        <v>0</v>
      </c>
      <c r="AT678" s="50">
        <v>0</v>
      </c>
      <c r="AU678" s="50">
        <v>0</v>
      </c>
      <c r="AV678" s="81"/>
      <c r="AW678" s="81"/>
      <c r="AX678" s="81"/>
      <c r="AY678" s="81"/>
      <c r="AZ678" s="81"/>
      <c r="BA678" s="81"/>
      <c r="BB678" s="81"/>
      <c r="BC678" s="81"/>
      <c r="BD678" s="81"/>
      <c r="BE678" s="81"/>
      <c r="BF678" s="81"/>
      <c r="BG678" s="81"/>
      <c r="BH678" s="81"/>
      <c r="BI678" s="81"/>
      <c r="BJ678" s="81"/>
    </row>
    <row r="679" spans="1:62" ht="15" hidden="1">
      <c r="A679" s="81" t="s">
        <v>3671</v>
      </c>
      <c r="B679" s="50" t="s">
        <v>2404</v>
      </c>
      <c r="C679" s="82" t="s">
        <v>481</v>
      </c>
      <c r="D679" s="83" t="s">
        <v>464</v>
      </c>
      <c r="E679" s="84"/>
      <c r="F679" s="84">
        <v>37422</v>
      </c>
      <c r="G679" s="50">
        <v>173056</v>
      </c>
      <c r="H679" s="50" t="s">
        <v>1824</v>
      </c>
      <c r="I679" s="50">
        <v>416</v>
      </c>
      <c r="J679" s="50">
        <v>416</v>
      </c>
      <c r="K679" s="50">
        <v>1</v>
      </c>
      <c r="L679" s="50"/>
      <c r="M679" s="50"/>
      <c r="N679" s="50"/>
      <c r="O679" s="50">
        <v>0</v>
      </c>
      <c r="P679" s="50">
        <v>1</v>
      </c>
      <c r="Q679" s="50">
        <v>1262.05</v>
      </c>
      <c r="R679" s="50">
        <v>50.056069999999998</v>
      </c>
      <c r="S679" s="50">
        <v>0</v>
      </c>
      <c r="T679" s="50">
        <v>0</v>
      </c>
      <c r="U679" s="50">
        <v>0</v>
      </c>
      <c r="V679" s="50">
        <v>0</v>
      </c>
      <c r="W679" s="50">
        <v>1</v>
      </c>
      <c r="X679" s="50">
        <v>0</v>
      </c>
      <c r="Y679" s="50">
        <v>0</v>
      </c>
      <c r="Z679" s="50">
        <v>0</v>
      </c>
      <c r="AA679" s="50">
        <v>0</v>
      </c>
      <c r="AB679" s="50">
        <v>0</v>
      </c>
      <c r="AC679" s="50">
        <v>0</v>
      </c>
      <c r="AD679" s="50">
        <v>0</v>
      </c>
      <c r="AE679" s="50">
        <v>0</v>
      </c>
      <c r="AF679" s="50">
        <v>0</v>
      </c>
      <c r="AG679" s="50">
        <v>0</v>
      </c>
      <c r="AH679" s="50">
        <v>0</v>
      </c>
      <c r="AI679" s="50">
        <v>0</v>
      </c>
      <c r="AJ679" s="50">
        <v>0</v>
      </c>
      <c r="AK679" s="50">
        <v>0</v>
      </c>
      <c r="AL679" s="50">
        <v>0</v>
      </c>
      <c r="AM679" s="50">
        <v>0</v>
      </c>
      <c r="AN679" s="50">
        <v>0</v>
      </c>
      <c r="AO679" s="50">
        <v>0</v>
      </c>
      <c r="AP679" s="50">
        <v>0</v>
      </c>
      <c r="AQ679" s="50">
        <v>0</v>
      </c>
      <c r="AR679" s="50">
        <v>0</v>
      </c>
      <c r="AS679" s="50">
        <v>0</v>
      </c>
      <c r="AT679" s="50">
        <v>0</v>
      </c>
      <c r="AU679" s="50">
        <v>0</v>
      </c>
      <c r="AV679" s="81"/>
      <c r="AW679" s="81"/>
      <c r="AX679" s="81"/>
      <c r="AY679" s="81"/>
      <c r="AZ679" s="81"/>
      <c r="BA679" s="81"/>
      <c r="BB679" s="81"/>
      <c r="BC679" s="81"/>
      <c r="BD679" s="81"/>
      <c r="BE679" s="81"/>
      <c r="BF679" s="81"/>
      <c r="BG679" s="81"/>
      <c r="BH679" s="81"/>
      <c r="BI679" s="81"/>
      <c r="BJ679" s="81"/>
    </row>
    <row r="680" spans="1:62" ht="15" hidden="1">
      <c r="A680" s="81" t="s">
        <v>3672</v>
      </c>
      <c r="B680" s="50" t="s">
        <v>2405</v>
      </c>
      <c r="C680" s="82" t="s">
        <v>482</v>
      </c>
      <c r="D680" s="83" t="s">
        <v>464</v>
      </c>
      <c r="E680" s="84"/>
      <c r="F680" s="84">
        <v>27517</v>
      </c>
      <c r="G680" s="50">
        <v>173056</v>
      </c>
      <c r="H680" s="50" t="s">
        <v>1824</v>
      </c>
      <c r="I680" s="50">
        <v>416</v>
      </c>
      <c r="J680" s="50">
        <v>416</v>
      </c>
      <c r="K680" s="50">
        <v>1</v>
      </c>
      <c r="L680" s="50"/>
      <c r="M680" s="50"/>
      <c r="N680" s="50"/>
      <c r="O680" s="50">
        <v>0</v>
      </c>
      <c r="P680" s="50">
        <v>1</v>
      </c>
      <c r="Q680" s="50">
        <v>503.59050000000002</v>
      </c>
      <c r="R680" s="50">
        <v>42.525579999999998</v>
      </c>
      <c r="S680" s="50">
        <v>0</v>
      </c>
      <c r="T680" s="50">
        <v>0</v>
      </c>
      <c r="U680" s="50">
        <v>0</v>
      </c>
      <c r="V680" s="50">
        <v>0</v>
      </c>
      <c r="W680" s="50">
        <v>1</v>
      </c>
      <c r="X680" s="50">
        <v>0</v>
      </c>
      <c r="Y680" s="50">
        <v>0</v>
      </c>
      <c r="Z680" s="50">
        <v>0</v>
      </c>
      <c r="AA680" s="50">
        <v>0</v>
      </c>
      <c r="AB680" s="50">
        <v>0</v>
      </c>
      <c r="AC680" s="50">
        <v>0</v>
      </c>
      <c r="AD680" s="50">
        <v>0</v>
      </c>
      <c r="AE680" s="50">
        <v>0</v>
      </c>
      <c r="AF680" s="50">
        <v>0</v>
      </c>
      <c r="AG680" s="50">
        <v>0</v>
      </c>
      <c r="AH680" s="50">
        <v>0</v>
      </c>
      <c r="AI680" s="50">
        <v>0</v>
      </c>
      <c r="AJ680" s="50">
        <v>0</v>
      </c>
      <c r="AK680" s="50">
        <v>0</v>
      </c>
      <c r="AL680" s="50">
        <v>0</v>
      </c>
      <c r="AM680" s="50">
        <v>0</v>
      </c>
      <c r="AN680" s="50">
        <v>0</v>
      </c>
      <c r="AO680" s="50">
        <v>0</v>
      </c>
      <c r="AP680" s="50">
        <v>0</v>
      </c>
      <c r="AQ680" s="50">
        <v>0</v>
      </c>
      <c r="AR680" s="50">
        <v>0</v>
      </c>
      <c r="AS680" s="50">
        <v>0</v>
      </c>
      <c r="AT680" s="50">
        <v>0</v>
      </c>
      <c r="AU680" s="50">
        <v>0</v>
      </c>
      <c r="AV680" s="81"/>
      <c r="AW680" s="81"/>
      <c r="AX680" s="81"/>
      <c r="AY680" s="81"/>
      <c r="AZ680" s="81"/>
      <c r="BA680" s="81"/>
      <c r="BB680" s="81"/>
      <c r="BC680" s="81"/>
      <c r="BD680" s="81"/>
      <c r="BE680" s="81"/>
      <c r="BF680" s="81"/>
      <c r="BG680" s="81"/>
      <c r="BH680" s="81"/>
      <c r="BI680" s="81"/>
      <c r="BJ680" s="81"/>
    </row>
    <row r="681" spans="1:62" ht="15" hidden="1">
      <c r="A681" s="81" t="s">
        <v>3673</v>
      </c>
      <c r="B681" s="50" t="s">
        <v>2406</v>
      </c>
      <c r="C681" s="82" t="s">
        <v>483</v>
      </c>
      <c r="D681" s="83" t="s">
        <v>464</v>
      </c>
      <c r="E681" s="84"/>
      <c r="F681" s="84">
        <v>40650</v>
      </c>
      <c r="G681" s="50">
        <v>173056</v>
      </c>
      <c r="H681" s="50" t="s">
        <v>1824</v>
      </c>
      <c r="I681" s="50">
        <v>416</v>
      </c>
      <c r="J681" s="50">
        <v>416</v>
      </c>
      <c r="K681" s="50">
        <v>1</v>
      </c>
      <c r="L681" s="50"/>
      <c r="M681" s="50"/>
      <c r="N681" s="50"/>
      <c r="O681" s="50">
        <v>0</v>
      </c>
      <c r="P681" s="50">
        <v>1</v>
      </c>
      <c r="Q681" s="50">
        <v>2144.0189999999998</v>
      </c>
      <c r="R681" s="50">
        <v>68.557010000000005</v>
      </c>
      <c r="S681" s="50">
        <v>0</v>
      </c>
      <c r="T681" s="50">
        <v>0</v>
      </c>
      <c r="U681" s="50">
        <v>0</v>
      </c>
      <c r="V681" s="50">
        <v>0</v>
      </c>
      <c r="W681" s="50">
        <v>1</v>
      </c>
      <c r="X681" s="50">
        <v>0</v>
      </c>
      <c r="Y681" s="50">
        <v>0</v>
      </c>
      <c r="Z681" s="50">
        <v>0</v>
      </c>
      <c r="AA681" s="50">
        <v>0</v>
      </c>
      <c r="AB681" s="50">
        <v>0</v>
      </c>
      <c r="AC681" s="50">
        <v>0</v>
      </c>
      <c r="AD681" s="50">
        <v>0</v>
      </c>
      <c r="AE681" s="50">
        <v>0</v>
      </c>
      <c r="AF681" s="50">
        <v>0</v>
      </c>
      <c r="AG681" s="50">
        <v>0</v>
      </c>
      <c r="AH681" s="50">
        <v>0</v>
      </c>
      <c r="AI681" s="50">
        <v>0</v>
      </c>
      <c r="AJ681" s="50">
        <v>0</v>
      </c>
      <c r="AK681" s="50">
        <v>0</v>
      </c>
      <c r="AL681" s="50">
        <v>0</v>
      </c>
      <c r="AM681" s="50">
        <v>0</v>
      </c>
      <c r="AN681" s="50">
        <v>0</v>
      </c>
      <c r="AO681" s="50">
        <v>0</v>
      </c>
      <c r="AP681" s="50">
        <v>0</v>
      </c>
      <c r="AQ681" s="50">
        <v>0</v>
      </c>
      <c r="AR681" s="50">
        <v>0</v>
      </c>
      <c r="AS681" s="50">
        <v>0</v>
      </c>
      <c r="AT681" s="50">
        <v>0</v>
      </c>
      <c r="AU681" s="50">
        <v>0</v>
      </c>
      <c r="AV681" s="81"/>
      <c r="AW681" s="81"/>
      <c r="AX681" s="81"/>
      <c r="AY681" s="81"/>
      <c r="AZ681" s="81"/>
      <c r="BA681" s="81"/>
      <c r="BB681" s="81"/>
      <c r="BC681" s="81"/>
      <c r="BD681" s="81"/>
      <c r="BE681" s="81"/>
      <c r="BF681" s="81"/>
      <c r="BG681" s="81"/>
      <c r="BH681" s="81"/>
      <c r="BI681" s="81"/>
      <c r="BJ681" s="81"/>
    </row>
    <row r="682" spans="1:62" ht="15" hidden="1">
      <c r="A682" s="81" t="s">
        <v>3674</v>
      </c>
      <c r="B682" s="50" t="s">
        <v>2407</v>
      </c>
      <c r="C682" s="82" t="s">
        <v>484</v>
      </c>
      <c r="D682" s="83" t="s">
        <v>464</v>
      </c>
      <c r="E682" s="84"/>
      <c r="F682" s="84">
        <v>27605</v>
      </c>
      <c r="G682" s="50">
        <v>173056</v>
      </c>
      <c r="H682" s="50" t="s">
        <v>1824</v>
      </c>
      <c r="I682" s="50">
        <v>416</v>
      </c>
      <c r="J682" s="50">
        <v>416</v>
      </c>
      <c r="K682" s="50">
        <v>1</v>
      </c>
      <c r="L682" s="50"/>
      <c r="M682" s="50"/>
      <c r="N682" s="50"/>
      <c r="O682" s="50">
        <v>0</v>
      </c>
      <c r="P682" s="50">
        <v>1</v>
      </c>
      <c r="Q682" s="50">
        <v>1317.4010000000001</v>
      </c>
      <c r="R682" s="50">
        <v>52.92109</v>
      </c>
      <c r="S682" s="50">
        <v>0</v>
      </c>
      <c r="T682" s="50">
        <v>0</v>
      </c>
      <c r="U682" s="50">
        <v>0</v>
      </c>
      <c r="V682" s="50">
        <v>0</v>
      </c>
      <c r="W682" s="50">
        <v>1</v>
      </c>
      <c r="X682" s="50">
        <v>0</v>
      </c>
      <c r="Y682" s="50">
        <v>0</v>
      </c>
      <c r="Z682" s="50">
        <v>0</v>
      </c>
      <c r="AA682" s="50">
        <v>0</v>
      </c>
      <c r="AB682" s="50">
        <v>0</v>
      </c>
      <c r="AC682" s="50">
        <v>0</v>
      </c>
      <c r="AD682" s="50">
        <v>0</v>
      </c>
      <c r="AE682" s="50">
        <v>0</v>
      </c>
      <c r="AF682" s="50">
        <v>0</v>
      </c>
      <c r="AG682" s="50">
        <v>0</v>
      </c>
      <c r="AH682" s="50">
        <v>0</v>
      </c>
      <c r="AI682" s="50">
        <v>0</v>
      </c>
      <c r="AJ682" s="50">
        <v>0</v>
      </c>
      <c r="AK682" s="50">
        <v>0</v>
      </c>
      <c r="AL682" s="50">
        <v>0</v>
      </c>
      <c r="AM682" s="50">
        <v>0</v>
      </c>
      <c r="AN682" s="50">
        <v>0</v>
      </c>
      <c r="AO682" s="50">
        <v>0</v>
      </c>
      <c r="AP682" s="50">
        <v>0</v>
      </c>
      <c r="AQ682" s="50">
        <v>0</v>
      </c>
      <c r="AR682" s="50">
        <v>0</v>
      </c>
      <c r="AS682" s="50">
        <v>0</v>
      </c>
      <c r="AT682" s="50">
        <v>0</v>
      </c>
      <c r="AU682" s="50">
        <v>0</v>
      </c>
      <c r="AV682" s="81"/>
      <c r="AW682" s="81"/>
      <c r="AX682" s="81"/>
      <c r="AY682" s="81"/>
      <c r="AZ682" s="81"/>
      <c r="BA682" s="81"/>
      <c r="BB682" s="81"/>
      <c r="BC682" s="81"/>
      <c r="BD682" s="81"/>
      <c r="BE682" s="81"/>
      <c r="BF682" s="81"/>
      <c r="BG682" s="81"/>
      <c r="BH682" s="81"/>
      <c r="BI682" s="81"/>
      <c r="BJ682" s="81"/>
    </row>
    <row r="683" spans="1:62" ht="15" hidden="1">
      <c r="A683" s="81" t="s">
        <v>3675</v>
      </c>
      <c r="B683" s="50" t="s">
        <v>2408</v>
      </c>
      <c r="C683" s="82" t="s">
        <v>485</v>
      </c>
      <c r="D683" s="83" t="s">
        <v>464</v>
      </c>
      <c r="E683" s="84"/>
      <c r="F683" s="84">
        <v>37281</v>
      </c>
      <c r="G683" s="50">
        <v>173056</v>
      </c>
      <c r="H683" s="50" t="s">
        <v>1824</v>
      </c>
      <c r="I683" s="50">
        <v>416</v>
      </c>
      <c r="J683" s="50">
        <v>416</v>
      </c>
      <c r="K683" s="50">
        <v>1</v>
      </c>
      <c r="L683" s="50"/>
      <c r="M683" s="50"/>
      <c r="N683" s="50"/>
      <c r="O683" s="50">
        <v>0</v>
      </c>
      <c r="P683" s="50">
        <v>1</v>
      </c>
      <c r="Q683" s="50">
        <v>1533.373</v>
      </c>
      <c r="R683" s="50">
        <v>67.14555</v>
      </c>
      <c r="S683" s="50">
        <v>0</v>
      </c>
      <c r="T683" s="50">
        <v>0</v>
      </c>
      <c r="U683" s="50">
        <v>0</v>
      </c>
      <c r="V683" s="50">
        <v>0</v>
      </c>
      <c r="W683" s="50">
        <v>1</v>
      </c>
      <c r="X683" s="50">
        <v>0</v>
      </c>
      <c r="Y683" s="50">
        <v>0</v>
      </c>
      <c r="Z683" s="50">
        <v>0</v>
      </c>
      <c r="AA683" s="50">
        <v>0</v>
      </c>
      <c r="AB683" s="50">
        <v>0</v>
      </c>
      <c r="AC683" s="50">
        <v>0</v>
      </c>
      <c r="AD683" s="50">
        <v>0</v>
      </c>
      <c r="AE683" s="50">
        <v>0</v>
      </c>
      <c r="AF683" s="50">
        <v>0</v>
      </c>
      <c r="AG683" s="50">
        <v>0</v>
      </c>
      <c r="AH683" s="50">
        <v>0</v>
      </c>
      <c r="AI683" s="50">
        <v>0</v>
      </c>
      <c r="AJ683" s="50">
        <v>0</v>
      </c>
      <c r="AK683" s="50">
        <v>0</v>
      </c>
      <c r="AL683" s="50">
        <v>0</v>
      </c>
      <c r="AM683" s="50">
        <v>0</v>
      </c>
      <c r="AN683" s="50">
        <v>0</v>
      </c>
      <c r="AO683" s="50">
        <v>0</v>
      </c>
      <c r="AP683" s="50">
        <v>0</v>
      </c>
      <c r="AQ683" s="50">
        <v>0</v>
      </c>
      <c r="AR683" s="50">
        <v>0</v>
      </c>
      <c r="AS683" s="50">
        <v>0</v>
      </c>
      <c r="AT683" s="50">
        <v>0</v>
      </c>
      <c r="AU683" s="50">
        <v>0</v>
      </c>
      <c r="AV683" s="81"/>
      <c r="AW683" s="81"/>
      <c r="AX683" s="81"/>
      <c r="AY683" s="81"/>
      <c r="AZ683" s="81"/>
      <c r="BA683" s="81"/>
      <c r="BB683" s="81"/>
      <c r="BC683" s="81"/>
      <c r="BD683" s="81"/>
      <c r="BE683" s="81"/>
      <c r="BF683" s="81"/>
      <c r="BG683" s="81"/>
      <c r="BH683" s="81"/>
      <c r="BI683" s="81"/>
      <c r="BJ683" s="81"/>
    </row>
    <row r="684" spans="1:62" ht="15" hidden="1">
      <c r="A684" s="81" t="s">
        <v>3676</v>
      </c>
      <c r="B684" s="50" t="s">
        <v>2409</v>
      </c>
      <c r="C684" s="82" t="s">
        <v>486</v>
      </c>
      <c r="D684" s="83" t="s">
        <v>464</v>
      </c>
      <c r="E684" s="84"/>
      <c r="F684" s="84">
        <v>33306</v>
      </c>
      <c r="G684" s="50">
        <v>173056</v>
      </c>
      <c r="H684" s="50" t="s">
        <v>1824</v>
      </c>
      <c r="I684" s="50">
        <v>416</v>
      </c>
      <c r="J684" s="50">
        <v>416</v>
      </c>
      <c r="K684" s="50">
        <v>1</v>
      </c>
      <c r="L684" s="50"/>
      <c r="M684" s="50"/>
      <c r="N684" s="50"/>
      <c r="O684" s="50">
        <v>0</v>
      </c>
      <c r="P684" s="50">
        <v>1</v>
      </c>
      <c r="Q684" s="50">
        <v>1357.423</v>
      </c>
      <c r="R684" s="50">
        <v>70.743920000000003</v>
      </c>
      <c r="S684" s="50">
        <v>0</v>
      </c>
      <c r="T684" s="50">
        <v>0</v>
      </c>
      <c r="U684" s="50">
        <v>0</v>
      </c>
      <c r="V684" s="50">
        <v>0</v>
      </c>
      <c r="W684" s="50">
        <v>1</v>
      </c>
      <c r="X684" s="50">
        <v>0</v>
      </c>
      <c r="Y684" s="50">
        <v>0</v>
      </c>
      <c r="Z684" s="50">
        <v>0</v>
      </c>
      <c r="AA684" s="50">
        <v>0</v>
      </c>
      <c r="AB684" s="50">
        <v>0</v>
      </c>
      <c r="AC684" s="50">
        <v>0</v>
      </c>
      <c r="AD684" s="50">
        <v>0</v>
      </c>
      <c r="AE684" s="50">
        <v>0</v>
      </c>
      <c r="AF684" s="50">
        <v>0</v>
      </c>
      <c r="AG684" s="50">
        <v>0</v>
      </c>
      <c r="AH684" s="50">
        <v>0</v>
      </c>
      <c r="AI684" s="50">
        <v>0</v>
      </c>
      <c r="AJ684" s="50">
        <v>0</v>
      </c>
      <c r="AK684" s="50">
        <v>0</v>
      </c>
      <c r="AL684" s="50">
        <v>0</v>
      </c>
      <c r="AM684" s="50">
        <v>0</v>
      </c>
      <c r="AN684" s="50">
        <v>0</v>
      </c>
      <c r="AO684" s="50">
        <v>0</v>
      </c>
      <c r="AP684" s="50">
        <v>0</v>
      </c>
      <c r="AQ684" s="50">
        <v>0</v>
      </c>
      <c r="AR684" s="50">
        <v>0</v>
      </c>
      <c r="AS684" s="50">
        <v>0</v>
      </c>
      <c r="AT684" s="50">
        <v>0</v>
      </c>
      <c r="AU684" s="50">
        <v>0</v>
      </c>
      <c r="AV684" s="81"/>
      <c r="AW684" s="81"/>
      <c r="AX684" s="81"/>
      <c r="AY684" s="81"/>
      <c r="AZ684" s="81"/>
      <c r="BA684" s="81"/>
      <c r="BB684" s="81"/>
      <c r="BC684" s="81"/>
      <c r="BD684" s="81"/>
      <c r="BE684" s="81"/>
      <c r="BF684" s="81"/>
      <c r="BG684" s="81"/>
      <c r="BH684" s="81"/>
      <c r="BI684" s="81"/>
      <c r="BJ684" s="81"/>
    </row>
    <row r="685" spans="1:62" ht="15" hidden="1">
      <c r="A685" s="81" t="s">
        <v>3677</v>
      </c>
      <c r="B685" s="50" t="s">
        <v>2410</v>
      </c>
      <c r="C685" s="82" t="s">
        <v>487</v>
      </c>
      <c r="D685" s="83" t="s">
        <v>464</v>
      </c>
      <c r="E685" s="84"/>
      <c r="F685" s="84">
        <v>27806</v>
      </c>
      <c r="G685" s="50">
        <v>173056</v>
      </c>
      <c r="H685" s="50" t="s">
        <v>1824</v>
      </c>
      <c r="I685" s="50">
        <v>416</v>
      </c>
      <c r="J685" s="50">
        <v>416</v>
      </c>
      <c r="K685" s="50">
        <v>1</v>
      </c>
      <c r="L685" s="50"/>
      <c r="M685" s="50"/>
      <c r="N685" s="50"/>
      <c r="O685" s="50">
        <v>0</v>
      </c>
      <c r="P685" s="50">
        <v>1</v>
      </c>
      <c r="Q685" s="50">
        <v>268.37729999999999</v>
      </c>
      <c r="R685" s="50">
        <v>69.528530000000003</v>
      </c>
      <c r="S685" s="50">
        <v>0</v>
      </c>
      <c r="T685" s="50">
        <v>0</v>
      </c>
      <c r="U685" s="50">
        <v>0</v>
      </c>
      <c r="V685" s="50">
        <v>0</v>
      </c>
      <c r="W685" s="50">
        <v>1</v>
      </c>
      <c r="X685" s="50">
        <v>0</v>
      </c>
      <c r="Y685" s="50">
        <v>0</v>
      </c>
      <c r="Z685" s="50">
        <v>0</v>
      </c>
      <c r="AA685" s="50">
        <v>0</v>
      </c>
      <c r="AB685" s="50">
        <v>0</v>
      </c>
      <c r="AC685" s="50">
        <v>0</v>
      </c>
      <c r="AD685" s="50">
        <v>0</v>
      </c>
      <c r="AE685" s="50">
        <v>0</v>
      </c>
      <c r="AF685" s="50">
        <v>0</v>
      </c>
      <c r="AG685" s="50">
        <v>0</v>
      </c>
      <c r="AH685" s="50">
        <v>0</v>
      </c>
      <c r="AI685" s="50">
        <v>0</v>
      </c>
      <c r="AJ685" s="50">
        <v>0</v>
      </c>
      <c r="AK685" s="50">
        <v>0</v>
      </c>
      <c r="AL685" s="50">
        <v>0</v>
      </c>
      <c r="AM685" s="50">
        <v>0</v>
      </c>
      <c r="AN685" s="50">
        <v>0</v>
      </c>
      <c r="AO685" s="50">
        <v>0</v>
      </c>
      <c r="AP685" s="50">
        <v>0</v>
      </c>
      <c r="AQ685" s="50">
        <v>0</v>
      </c>
      <c r="AR685" s="50">
        <v>0</v>
      </c>
      <c r="AS685" s="50">
        <v>0</v>
      </c>
      <c r="AT685" s="50">
        <v>0</v>
      </c>
      <c r="AU685" s="50">
        <v>0</v>
      </c>
      <c r="AV685" s="81"/>
      <c r="AW685" s="81"/>
      <c r="AX685" s="81"/>
      <c r="AY685" s="81"/>
      <c r="AZ685" s="81"/>
      <c r="BA685" s="81"/>
      <c r="BB685" s="81"/>
      <c r="BC685" s="81"/>
      <c r="BD685" s="81"/>
      <c r="BE685" s="81"/>
      <c r="BF685" s="81"/>
      <c r="BG685" s="81"/>
      <c r="BH685" s="81"/>
      <c r="BI685" s="81"/>
      <c r="BJ685" s="81"/>
    </row>
    <row r="686" spans="1:62" ht="15" hidden="1">
      <c r="A686" s="81" t="s">
        <v>3678</v>
      </c>
      <c r="B686" s="50" t="s">
        <v>2411</v>
      </c>
      <c r="C686" s="82" t="s">
        <v>488</v>
      </c>
      <c r="D686" s="83" t="s">
        <v>464</v>
      </c>
      <c r="E686" s="84"/>
      <c r="F686" s="84">
        <v>27344</v>
      </c>
      <c r="G686" s="50">
        <v>173056</v>
      </c>
      <c r="H686" s="50" t="s">
        <v>1824</v>
      </c>
      <c r="I686" s="50">
        <v>416</v>
      </c>
      <c r="J686" s="50">
        <v>416</v>
      </c>
      <c r="K686" s="50">
        <v>1</v>
      </c>
      <c r="L686" s="50"/>
      <c r="M686" s="50"/>
      <c r="N686" s="50"/>
      <c r="O686" s="50">
        <v>0</v>
      </c>
      <c r="P686" s="50">
        <v>1</v>
      </c>
      <c r="Q686" s="50">
        <v>643.19150000000002</v>
      </c>
      <c r="R686" s="50">
        <v>86.634169999999997</v>
      </c>
      <c r="S686" s="50">
        <v>0</v>
      </c>
      <c r="T686" s="50">
        <v>0</v>
      </c>
      <c r="U686" s="50">
        <v>0</v>
      </c>
      <c r="V686" s="50">
        <v>0</v>
      </c>
      <c r="W686" s="50">
        <v>1</v>
      </c>
      <c r="X686" s="50">
        <v>0</v>
      </c>
      <c r="Y686" s="50">
        <v>0</v>
      </c>
      <c r="Z686" s="50">
        <v>0</v>
      </c>
      <c r="AA686" s="50">
        <v>0</v>
      </c>
      <c r="AB686" s="50">
        <v>0</v>
      </c>
      <c r="AC686" s="50">
        <v>0</v>
      </c>
      <c r="AD686" s="50">
        <v>0</v>
      </c>
      <c r="AE686" s="50">
        <v>0</v>
      </c>
      <c r="AF686" s="50">
        <v>0</v>
      </c>
      <c r="AG686" s="50">
        <v>0</v>
      </c>
      <c r="AH686" s="50">
        <v>0</v>
      </c>
      <c r="AI686" s="50">
        <v>0</v>
      </c>
      <c r="AJ686" s="50">
        <v>0</v>
      </c>
      <c r="AK686" s="50">
        <v>0</v>
      </c>
      <c r="AL686" s="50">
        <v>0</v>
      </c>
      <c r="AM686" s="50">
        <v>0</v>
      </c>
      <c r="AN686" s="50">
        <v>0</v>
      </c>
      <c r="AO686" s="50">
        <v>0</v>
      </c>
      <c r="AP686" s="50">
        <v>0</v>
      </c>
      <c r="AQ686" s="50">
        <v>0</v>
      </c>
      <c r="AR686" s="50">
        <v>0</v>
      </c>
      <c r="AS686" s="50">
        <v>0</v>
      </c>
      <c r="AT686" s="50">
        <v>0</v>
      </c>
      <c r="AU686" s="50">
        <v>0</v>
      </c>
      <c r="AV686" s="81"/>
      <c r="AW686" s="81"/>
      <c r="AX686" s="81"/>
      <c r="AY686" s="81"/>
      <c r="AZ686" s="81"/>
      <c r="BA686" s="81"/>
      <c r="BB686" s="81"/>
      <c r="BC686" s="81"/>
      <c r="BD686" s="81"/>
      <c r="BE686" s="81"/>
      <c r="BF686" s="81"/>
      <c r="BG686" s="81"/>
      <c r="BH686" s="81"/>
      <c r="BI686" s="81"/>
      <c r="BJ686" s="81"/>
    </row>
    <row r="687" spans="1:62" ht="15" hidden="1">
      <c r="A687" s="81" t="s">
        <v>3679</v>
      </c>
      <c r="B687" s="50" t="s">
        <v>2412</v>
      </c>
      <c r="C687" s="82" t="s">
        <v>489</v>
      </c>
      <c r="D687" s="83" t="s">
        <v>464</v>
      </c>
      <c r="E687" s="84"/>
      <c r="F687" s="84">
        <v>31564</v>
      </c>
      <c r="G687" s="50">
        <v>173056</v>
      </c>
      <c r="H687" s="50" t="s">
        <v>1824</v>
      </c>
      <c r="I687" s="50">
        <v>416</v>
      </c>
      <c r="J687" s="50">
        <v>416</v>
      </c>
      <c r="K687" s="50">
        <v>1</v>
      </c>
      <c r="L687" s="50"/>
      <c r="M687" s="50"/>
      <c r="N687" s="50"/>
      <c r="O687" s="50">
        <v>0</v>
      </c>
      <c r="P687" s="50">
        <v>1</v>
      </c>
      <c r="Q687" s="50">
        <v>921.30280000000005</v>
      </c>
      <c r="R687" s="50">
        <v>65.113799999999998</v>
      </c>
      <c r="S687" s="50">
        <v>0</v>
      </c>
      <c r="T687" s="50">
        <v>0</v>
      </c>
      <c r="U687" s="50">
        <v>0</v>
      </c>
      <c r="V687" s="50">
        <v>0</v>
      </c>
      <c r="W687" s="50">
        <v>1</v>
      </c>
      <c r="X687" s="50">
        <v>0</v>
      </c>
      <c r="Y687" s="50">
        <v>0</v>
      </c>
      <c r="Z687" s="50">
        <v>0</v>
      </c>
      <c r="AA687" s="50">
        <v>0</v>
      </c>
      <c r="AB687" s="50">
        <v>0</v>
      </c>
      <c r="AC687" s="50">
        <v>0</v>
      </c>
      <c r="AD687" s="50">
        <v>0</v>
      </c>
      <c r="AE687" s="50">
        <v>0</v>
      </c>
      <c r="AF687" s="50">
        <v>0</v>
      </c>
      <c r="AG687" s="50">
        <v>0</v>
      </c>
      <c r="AH687" s="50">
        <v>0</v>
      </c>
      <c r="AI687" s="50">
        <v>0</v>
      </c>
      <c r="AJ687" s="50">
        <v>0</v>
      </c>
      <c r="AK687" s="50">
        <v>0</v>
      </c>
      <c r="AL687" s="50">
        <v>0</v>
      </c>
      <c r="AM687" s="50">
        <v>0</v>
      </c>
      <c r="AN687" s="50">
        <v>0</v>
      </c>
      <c r="AO687" s="50">
        <v>0</v>
      </c>
      <c r="AP687" s="50">
        <v>0</v>
      </c>
      <c r="AQ687" s="50">
        <v>0</v>
      </c>
      <c r="AR687" s="50">
        <v>0</v>
      </c>
      <c r="AS687" s="50">
        <v>0</v>
      </c>
      <c r="AT687" s="50">
        <v>0</v>
      </c>
      <c r="AU687" s="50">
        <v>0</v>
      </c>
      <c r="AV687" s="81"/>
      <c r="AW687" s="81"/>
      <c r="AX687" s="81"/>
      <c r="AY687" s="81"/>
      <c r="AZ687" s="81"/>
      <c r="BA687" s="81"/>
      <c r="BB687" s="81"/>
      <c r="BC687" s="81"/>
      <c r="BD687" s="81"/>
      <c r="BE687" s="81"/>
      <c r="BF687" s="81"/>
      <c r="BG687" s="81"/>
      <c r="BH687" s="81"/>
      <c r="BI687" s="81"/>
      <c r="BJ687" s="81"/>
    </row>
    <row r="688" spans="1:62" ht="15" hidden="1">
      <c r="A688" s="81" t="s">
        <v>3680</v>
      </c>
      <c r="B688" s="50" t="s">
        <v>2413</v>
      </c>
      <c r="C688" s="82" t="s">
        <v>490</v>
      </c>
      <c r="D688" s="83" t="s">
        <v>464</v>
      </c>
      <c r="E688" s="84"/>
      <c r="F688" s="84">
        <v>30433</v>
      </c>
      <c r="G688" s="50">
        <v>173056</v>
      </c>
      <c r="H688" s="50" t="s">
        <v>1824</v>
      </c>
      <c r="I688" s="50">
        <v>416</v>
      </c>
      <c r="J688" s="50">
        <v>416</v>
      </c>
      <c r="K688" s="50">
        <v>1</v>
      </c>
      <c r="L688" s="50"/>
      <c r="M688" s="50"/>
      <c r="N688" s="50"/>
      <c r="O688" s="50">
        <v>0</v>
      </c>
      <c r="P688" s="50">
        <v>1</v>
      </c>
      <c r="Q688" s="50">
        <v>1110.039</v>
      </c>
      <c r="R688" s="50">
        <v>77.123869999999997</v>
      </c>
      <c r="S688" s="50">
        <v>0</v>
      </c>
      <c r="T688" s="50">
        <v>0</v>
      </c>
      <c r="U688" s="50">
        <v>0</v>
      </c>
      <c r="V688" s="50">
        <v>0</v>
      </c>
      <c r="W688" s="50">
        <v>1</v>
      </c>
      <c r="X688" s="50">
        <v>0</v>
      </c>
      <c r="Y688" s="50">
        <v>0</v>
      </c>
      <c r="Z688" s="50">
        <v>0</v>
      </c>
      <c r="AA688" s="50">
        <v>0</v>
      </c>
      <c r="AB688" s="50">
        <v>0</v>
      </c>
      <c r="AC688" s="50">
        <v>0</v>
      </c>
      <c r="AD688" s="50">
        <v>0</v>
      </c>
      <c r="AE688" s="50">
        <v>0</v>
      </c>
      <c r="AF688" s="50">
        <v>0</v>
      </c>
      <c r="AG688" s="50">
        <v>0</v>
      </c>
      <c r="AH688" s="50">
        <v>0</v>
      </c>
      <c r="AI688" s="50">
        <v>0</v>
      </c>
      <c r="AJ688" s="50">
        <v>0</v>
      </c>
      <c r="AK688" s="50">
        <v>0</v>
      </c>
      <c r="AL688" s="50">
        <v>0</v>
      </c>
      <c r="AM688" s="50">
        <v>0</v>
      </c>
      <c r="AN688" s="50">
        <v>0</v>
      </c>
      <c r="AO688" s="50">
        <v>0</v>
      </c>
      <c r="AP688" s="50">
        <v>0</v>
      </c>
      <c r="AQ688" s="50">
        <v>0</v>
      </c>
      <c r="AR688" s="50">
        <v>0</v>
      </c>
      <c r="AS688" s="50">
        <v>0</v>
      </c>
      <c r="AT688" s="50">
        <v>0</v>
      </c>
      <c r="AU688" s="50">
        <v>0</v>
      </c>
      <c r="AV688" s="81"/>
      <c r="AW688" s="81"/>
      <c r="AX688" s="81"/>
      <c r="AY688" s="81"/>
      <c r="AZ688" s="81"/>
      <c r="BA688" s="81"/>
      <c r="BB688" s="81"/>
      <c r="BC688" s="81"/>
      <c r="BD688" s="81"/>
      <c r="BE688" s="81"/>
      <c r="BF688" s="81"/>
      <c r="BG688" s="81"/>
      <c r="BH688" s="81"/>
      <c r="BI688" s="81"/>
      <c r="BJ688" s="81"/>
    </row>
    <row r="689" spans="1:62" ht="15" hidden="1">
      <c r="A689" s="81" t="s">
        <v>3681</v>
      </c>
      <c r="B689" s="50" t="s">
        <v>2414</v>
      </c>
      <c r="C689" s="82" t="s">
        <v>491</v>
      </c>
      <c r="D689" s="83" t="s">
        <v>464</v>
      </c>
      <c r="E689" s="84"/>
      <c r="F689" s="84">
        <v>37809</v>
      </c>
      <c r="G689" s="50">
        <v>173056</v>
      </c>
      <c r="H689" s="50" t="s">
        <v>1824</v>
      </c>
      <c r="I689" s="50">
        <v>416</v>
      </c>
      <c r="J689" s="50">
        <v>416</v>
      </c>
      <c r="K689" s="50">
        <v>1</v>
      </c>
      <c r="L689" s="50"/>
      <c r="M689" s="50"/>
      <c r="N689" s="50"/>
      <c r="O689" s="50">
        <v>0</v>
      </c>
      <c r="P689" s="50">
        <v>1</v>
      </c>
      <c r="Q689" s="50">
        <v>2296.1289999999999</v>
      </c>
      <c r="R689" s="50">
        <v>78.853790000000004</v>
      </c>
      <c r="S689" s="50">
        <v>0</v>
      </c>
      <c r="T689" s="50">
        <v>0</v>
      </c>
      <c r="U689" s="50">
        <v>0</v>
      </c>
      <c r="V689" s="50">
        <v>0</v>
      </c>
      <c r="W689" s="50">
        <v>1</v>
      </c>
      <c r="X689" s="50">
        <v>0</v>
      </c>
      <c r="Y689" s="50">
        <v>0</v>
      </c>
      <c r="Z689" s="50">
        <v>0</v>
      </c>
      <c r="AA689" s="50">
        <v>0</v>
      </c>
      <c r="AB689" s="50">
        <v>0</v>
      </c>
      <c r="AC689" s="50">
        <v>0</v>
      </c>
      <c r="AD689" s="50">
        <v>0</v>
      </c>
      <c r="AE689" s="50">
        <v>0</v>
      </c>
      <c r="AF689" s="50">
        <v>0</v>
      </c>
      <c r="AG689" s="50">
        <v>0</v>
      </c>
      <c r="AH689" s="50">
        <v>0</v>
      </c>
      <c r="AI689" s="50">
        <v>0</v>
      </c>
      <c r="AJ689" s="50">
        <v>0</v>
      </c>
      <c r="AK689" s="50">
        <v>0</v>
      </c>
      <c r="AL689" s="50">
        <v>0</v>
      </c>
      <c r="AM689" s="50">
        <v>0</v>
      </c>
      <c r="AN689" s="50">
        <v>0</v>
      </c>
      <c r="AO689" s="50">
        <v>0</v>
      </c>
      <c r="AP689" s="50">
        <v>0</v>
      </c>
      <c r="AQ689" s="50">
        <v>0</v>
      </c>
      <c r="AR689" s="50">
        <v>0</v>
      </c>
      <c r="AS689" s="50">
        <v>0</v>
      </c>
      <c r="AT689" s="50">
        <v>0</v>
      </c>
      <c r="AU689" s="50">
        <v>0</v>
      </c>
      <c r="AV689" s="81"/>
      <c r="AW689" s="81"/>
      <c r="AX689" s="81"/>
      <c r="AY689" s="81"/>
      <c r="AZ689" s="81"/>
      <c r="BA689" s="81"/>
      <c r="BB689" s="81"/>
      <c r="BC689" s="81"/>
      <c r="BD689" s="81"/>
      <c r="BE689" s="81"/>
      <c r="BF689" s="81"/>
      <c r="BG689" s="81"/>
      <c r="BH689" s="81"/>
      <c r="BI689" s="81"/>
      <c r="BJ689" s="81"/>
    </row>
    <row r="690" spans="1:62" ht="15" hidden="1">
      <c r="A690" s="81" t="s">
        <v>3682</v>
      </c>
      <c r="B690" s="50" t="s">
        <v>2415</v>
      </c>
      <c r="C690" s="82" t="s">
        <v>492</v>
      </c>
      <c r="D690" s="83" t="s">
        <v>464</v>
      </c>
      <c r="E690" s="84"/>
      <c r="F690" s="84">
        <v>42137</v>
      </c>
      <c r="G690" s="50">
        <v>173056</v>
      </c>
      <c r="H690" s="50" t="s">
        <v>1824</v>
      </c>
      <c r="I690" s="50">
        <v>416</v>
      </c>
      <c r="J690" s="50">
        <v>416</v>
      </c>
      <c r="K690" s="50">
        <v>1</v>
      </c>
      <c r="L690" s="50"/>
      <c r="M690" s="50"/>
      <c r="N690" s="50"/>
      <c r="O690" s="50">
        <v>0</v>
      </c>
      <c r="P690" s="50">
        <v>1</v>
      </c>
      <c r="Q690" s="50">
        <v>2149.41</v>
      </c>
      <c r="R690" s="50">
        <v>65.35127</v>
      </c>
      <c r="S690" s="50">
        <v>0</v>
      </c>
      <c r="T690" s="50">
        <v>0</v>
      </c>
      <c r="U690" s="50">
        <v>0</v>
      </c>
      <c r="V690" s="50">
        <v>0</v>
      </c>
      <c r="W690" s="50">
        <v>1</v>
      </c>
      <c r="X690" s="50">
        <v>0</v>
      </c>
      <c r="Y690" s="50">
        <v>0</v>
      </c>
      <c r="Z690" s="50">
        <v>0</v>
      </c>
      <c r="AA690" s="50">
        <v>0</v>
      </c>
      <c r="AB690" s="50">
        <v>0</v>
      </c>
      <c r="AC690" s="50">
        <v>0</v>
      </c>
      <c r="AD690" s="50">
        <v>0</v>
      </c>
      <c r="AE690" s="50">
        <v>0</v>
      </c>
      <c r="AF690" s="50">
        <v>0</v>
      </c>
      <c r="AG690" s="50">
        <v>0</v>
      </c>
      <c r="AH690" s="50">
        <v>0</v>
      </c>
      <c r="AI690" s="50">
        <v>0</v>
      </c>
      <c r="AJ690" s="50">
        <v>0</v>
      </c>
      <c r="AK690" s="50">
        <v>0</v>
      </c>
      <c r="AL690" s="50">
        <v>0</v>
      </c>
      <c r="AM690" s="50">
        <v>0</v>
      </c>
      <c r="AN690" s="50">
        <v>0</v>
      </c>
      <c r="AO690" s="50">
        <v>0</v>
      </c>
      <c r="AP690" s="50">
        <v>0</v>
      </c>
      <c r="AQ690" s="50">
        <v>0</v>
      </c>
      <c r="AR690" s="50">
        <v>0</v>
      </c>
      <c r="AS690" s="50">
        <v>0</v>
      </c>
      <c r="AT690" s="50">
        <v>0</v>
      </c>
      <c r="AU690" s="50">
        <v>0</v>
      </c>
      <c r="AV690" s="81"/>
      <c r="AW690" s="81"/>
      <c r="AX690" s="81"/>
      <c r="AY690" s="81"/>
      <c r="AZ690" s="81"/>
      <c r="BA690" s="81"/>
      <c r="BB690" s="81"/>
      <c r="BC690" s="81"/>
      <c r="BD690" s="81"/>
      <c r="BE690" s="81"/>
      <c r="BF690" s="81"/>
      <c r="BG690" s="81"/>
      <c r="BH690" s="81"/>
      <c r="BI690" s="81"/>
      <c r="BJ690" s="81"/>
    </row>
    <row r="691" spans="1:62" ht="15" hidden="1">
      <c r="A691" s="81" t="s">
        <v>3683</v>
      </c>
      <c r="B691" s="50" t="s">
        <v>2416</v>
      </c>
      <c r="C691" s="82" t="s">
        <v>493</v>
      </c>
      <c r="D691" s="83" t="s">
        <v>464</v>
      </c>
      <c r="E691" s="84"/>
      <c r="F691" s="84">
        <v>23073</v>
      </c>
      <c r="G691" s="50">
        <v>173056</v>
      </c>
      <c r="H691" s="50" t="s">
        <v>1824</v>
      </c>
      <c r="I691" s="50">
        <v>416</v>
      </c>
      <c r="J691" s="50">
        <v>416</v>
      </c>
      <c r="K691" s="50">
        <v>1</v>
      </c>
      <c r="L691" s="50"/>
      <c r="M691" s="50"/>
      <c r="N691" s="50"/>
      <c r="O691" s="50">
        <v>0</v>
      </c>
      <c r="P691" s="50">
        <v>1</v>
      </c>
      <c r="Q691" s="50">
        <v>696.5489</v>
      </c>
      <c r="R691" s="50">
        <v>58.767910000000001</v>
      </c>
      <c r="S691" s="50">
        <v>0</v>
      </c>
      <c r="T691" s="50">
        <v>0</v>
      </c>
      <c r="U691" s="50">
        <v>0</v>
      </c>
      <c r="V691" s="50">
        <v>0</v>
      </c>
      <c r="W691" s="50">
        <v>1</v>
      </c>
      <c r="X691" s="50">
        <v>0</v>
      </c>
      <c r="Y691" s="50">
        <v>0</v>
      </c>
      <c r="Z691" s="50">
        <v>0</v>
      </c>
      <c r="AA691" s="50">
        <v>0</v>
      </c>
      <c r="AB691" s="50">
        <v>0</v>
      </c>
      <c r="AC691" s="50">
        <v>0</v>
      </c>
      <c r="AD691" s="50">
        <v>0</v>
      </c>
      <c r="AE691" s="50">
        <v>0</v>
      </c>
      <c r="AF691" s="50">
        <v>0</v>
      </c>
      <c r="AG691" s="50">
        <v>0</v>
      </c>
      <c r="AH691" s="50">
        <v>0</v>
      </c>
      <c r="AI691" s="50">
        <v>0</v>
      </c>
      <c r="AJ691" s="50">
        <v>0</v>
      </c>
      <c r="AK691" s="50">
        <v>0</v>
      </c>
      <c r="AL691" s="50">
        <v>0</v>
      </c>
      <c r="AM691" s="50">
        <v>0</v>
      </c>
      <c r="AN691" s="50">
        <v>0</v>
      </c>
      <c r="AO691" s="50">
        <v>0</v>
      </c>
      <c r="AP691" s="50">
        <v>0</v>
      </c>
      <c r="AQ691" s="50">
        <v>0</v>
      </c>
      <c r="AR691" s="50">
        <v>0</v>
      </c>
      <c r="AS691" s="50">
        <v>0</v>
      </c>
      <c r="AT691" s="50">
        <v>0</v>
      </c>
      <c r="AU691" s="50">
        <v>0</v>
      </c>
      <c r="AV691" s="81"/>
      <c r="AW691" s="81"/>
      <c r="AX691" s="81"/>
      <c r="AY691" s="81"/>
      <c r="AZ691" s="81"/>
      <c r="BA691" s="81"/>
      <c r="BB691" s="81"/>
      <c r="BC691" s="81"/>
      <c r="BD691" s="81"/>
      <c r="BE691" s="81"/>
      <c r="BF691" s="81"/>
      <c r="BG691" s="81"/>
      <c r="BH691" s="81"/>
      <c r="BI691" s="81"/>
      <c r="BJ691" s="81"/>
    </row>
    <row r="692" spans="1:62" ht="15" hidden="1">
      <c r="A692" s="81" t="s">
        <v>3684</v>
      </c>
      <c r="B692" s="50" t="s">
        <v>2417</v>
      </c>
      <c r="C692" s="82" t="s">
        <v>494</v>
      </c>
      <c r="D692" s="83" t="s">
        <v>464</v>
      </c>
      <c r="E692" s="84"/>
      <c r="F692" s="84">
        <v>26991</v>
      </c>
      <c r="G692" s="50">
        <v>173056</v>
      </c>
      <c r="H692" s="50" t="s">
        <v>1824</v>
      </c>
      <c r="I692" s="50">
        <v>416</v>
      </c>
      <c r="J692" s="50">
        <v>416</v>
      </c>
      <c r="K692" s="50">
        <v>1</v>
      </c>
      <c r="L692" s="50"/>
      <c r="M692" s="50"/>
      <c r="N692" s="50"/>
      <c r="O692" s="50">
        <v>0</v>
      </c>
      <c r="P692" s="50">
        <v>1</v>
      </c>
      <c r="Q692" s="50">
        <v>1054.0509999999999</v>
      </c>
      <c r="R692" s="50">
        <v>80.275310000000005</v>
      </c>
      <c r="S692" s="50">
        <v>0</v>
      </c>
      <c r="T692" s="50">
        <v>0</v>
      </c>
      <c r="U692" s="50">
        <v>0</v>
      </c>
      <c r="V692" s="50">
        <v>0</v>
      </c>
      <c r="W692" s="50">
        <v>1</v>
      </c>
      <c r="X692" s="50">
        <v>0</v>
      </c>
      <c r="Y692" s="50">
        <v>0</v>
      </c>
      <c r="Z692" s="50">
        <v>0</v>
      </c>
      <c r="AA692" s="50">
        <v>0</v>
      </c>
      <c r="AB692" s="50">
        <v>0</v>
      </c>
      <c r="AC692" s="50">
        <v>0</v>
      </c>
      <c r="AD692" s="50">
        <v>0</v>
      </c>
      <c r="AE692" s="50">
        <v>0</v>
      </c>
      <c r="AF692" s="50">
        <v>0</v>
      </c>
      <c r="AG692" s="50">
        <v>0</v>
      </c>
      <c r="AH692" s="50">
        <v>0</v>
      </c>
      <c r="AI692" s="50">
        <v>0</v>
      </c>
      <c r="AJ692" s="50">
        <v>0</v>
      </c>
      <c r="AK692" s="50">
        <v>0</v>
      </c>
      <c r="AL692" s="50">
        <v>0</v>
      </c>
      <c r="AM692" s="50">
        <v>0</v>
      </c>
      <c r="AN692" s="50">
        <v>0</v>
      </c>
      <c r="AO692" s="50">
        <v>0</v>
      </c>
      <c r="AP692" s="50">
        <v>0</v>
      </c>
      <c r="AQ692" s="50">
        <v>0</v>
      </c>
      <c r="AR692" s="50">
        <v>0</v>
      </c>
      <c r="AS692" s="50">
        <v>0</v>
      </c>
      <c r="AT692" s="50">
        <v>0</v>
      </c>
      <c r="AU692" s="50">
        <v>0</v>
      </c>
      <c r="AV692" s="81"/>
      <c r="AW692" s="81"/>
      <c r="AX692" s="81"/>
      <c r="AY692" s="81"/>
      <c r="AZ692" s="81"/>
      <c r="BA692" s="81"/>
      <c r="BB692" s="81"/>
      <c r="BC692" s="81"/>
      <c r="BD692" s="81"/>
      <c r="BE692" s="81"/>
      <c r="BF692" s="81"/>
      <c r="BG692" s="81"/>
      <c r="BH692" s="81"/>
      <c r="BI692" s="81"/>
      <c r="BJ692" s="81"/>
    </row>
    <row r="693" spans="1:62" ht="15" hidden="1">
      <c r="A693" s="81" t="s">
        <v>3685</v>
      </c>
      <c r="B693" s="50" t="s">
        <v>2418</v>
      </c>
      <c r="C693" s="82" t="s">
        <v>495</v>
      </c>
      <c r="D693" s="83" t="s">
        <v>464</v>
      </c>
      <c r="E693" s="84"/>
      <c r="F693" s="84">
        <v>22481</v>
      </c>
      <c r="G693" s="50">
        <v>173056</v>
      </c>
      <c r="H693" s="50" t="s">
        <v>1824</v>
      </c>
      <c r="I693" s="50">
        <v>416</v>
      </c>
      <c r="J693" s="50">
        <v>416</v>
      </c>
      <c r="K693" s="50">
        <v>1</v>
      </c>
      <c r="L693" s="50"/>
      <c r="M693" s="50"/>
      <c r="N693" s="50"/>
      <c r="O693" s="50">
        <v>0</v>
      </c>
      <c r="P693" s="50">
        <v>1</v>
      </c>
      <c r="Q693" s="50">
        <v>184.92429999999999</v>
      </c>
      <c r="R693" s="50">
        <v>45.764899999999997</v>
      </c>
      <c r="S693" s="50">
        <v>0</v>
      </c>
      <c r="T693" s="50">
        <v>0</v>
      </c>
      <c r="U693" s="50">
        <v>0</v>
      </c>
      <c r="V693" s="50">
        <v>0</v>
      </c>
      <c r="W693" s="50">
        <v>1</v>
      </c>
      <c r="X693" s="50">
        <v>0</v>
      </c>
      <c r="Y693" s="50">
        <v>0</v>
      </c>
      <c r="Z693" s="50">
        <v>0</v>
      </c>
      <c r="AA693" s="50">
        <v>0</v>
      </c>
      <c r="AB693" s="50">
        <v>0</v>
      </c>
      <c r="AC693" s="50">
        <v>0</v>
      </c>
      <c r="AD693" s="50">
        <v>0</v>
      </c>
      <c r="AE693" s="50">
        <v>0</v>
      </c>
      <c r="AF693" s="50">
        <v>0</v>
      </c>
      <c r="AG693" s="50">
        <v>0</v>
      </c>
      <c r="AH693" s="50">
        <v>0</v>
      </c>
      <c r="AI693" s="50">
        <v>0</v>
      </c>
      <c r="AJ693" s="50">
        <v>0</v>
      </c>
      <c r="AK693" s="50">
        <v>0</v>
      </c>
      <c r="AL693" s="50">
        <v>0</v>
      </c>
      <c r="AM693" s="50">
        <v>0</v>
      </c>
      <c r="AN693" s="50">
        <v>0</v>
      </c>
      <c r="AO693" s="50">
        <v>0</v>
      </c>
      <c r="AP693" s="50">
        <v>0</v>
      </c>
      <c r="AQ693" s="50">
        <v>0</v>
      </c>
      <c r="AR693" s="50">
        <v>0</v>
      </c>
      <c r="AS693" s="50">
        <v>0</v>
      </c>
      <c r="AT693" s="50">
        <v>0</v>
      </c>
      <c r="AU693" s="50">
        <v>0</v>
      </c>
      <c r="AV693" s="81"/>
      <c r="AW693" s="81"/>
      <c r="AX693" s="81"/>
      <c r="AY693" s="81"/>
      <c r="AZ693" s="81"/>
      <c r="BA693" s="81"/>
      <c r="BB693" s="81"/>
      <c r="BC693" s="81"/>
      <c r="BD693" s="81"/>
      <c r="BE693" s="81"/>
      <c r="BF693" s="81"/>
      <c r="BG693" s="81"/>
      <c r="BH693" s="81"/>
      <c r="BI693" s="81"/>
      <c r="BJ693" s="81"/>
    </row>
    <row r="694" spans="1:62" ht="15" hidden="1">
      <c r="A694" s="81" t="s">
        <v>3686</v>
      </c>
      <c r="B694" s="50" t="s">
        <v>2419</v>
      </c>
      <c r="C694" s="82" t="s">
        <v>496</v>
      </c>
      <c r="D694" s="83" t="s">
        <v>464</v>
      </c>
      <c r="E694" s="84"/>
      <c r="F694" s="84">
        <v>38959</v>
      </c>
      <c r="G694" s="50">
        <v>173056</v>
      </c>
      <c r="H694" s="50" t="s">
        <v>1824</v>
      </c>
      <c r="I694" s="50">
        <v>416</v>
      </c>
      <c r="J694" s="50">
        <v>416</v>
      </c>
      <c r="K694" s="50">
        <v>1</v>
      </c>
      <c r="L694" s="50"/>
      <c r="M694" s="50"/>
      <c r="N694" s="50"/>
      <c r="O694" s="50">
        <v>0</v>
      </c>
      <c r="P694" s="50">
        <v>1</v>
      </c>
      <c r="Q694" s="50">
        <v>2636.9760000000001</v>
      </c>
      <c r="R694" s="50">
        <v>62.902949999999997</v>
      </c>
      <c r="S694" s="50">
        <v>0</v>
      </c>
      <c r="T694" s="50">
        <v>0</v>
      </c>
      <c r="U694" s="50">
        <v>0</v>
      </c>
      <c r="V694" s="50">
        <v>0</v>
      </c>
      <c r="W694" s="50">
        <v>1</v>
      </c>
      <c r="X694" s="50">
        <v>0</v>
      </c>
      <c r="Y694" s="50">
        <v>0</v>
      </c>
      <c r="Z694" s="50">
        <v>0</v>
      </c>
      <c r="AA694" s="50">
        <v>0</v>
      </c>
      <c r="AB694" s="50">
        <v>0</v>
      </c>
      <c r="AC694" s="50">
        <v>0</v>
      </c>
      <c r="AD694" s="50">
        <v>0</v>
      </c>
      <c r="AE694" s="50">
        <v>0</v>
      </c>
      <c r="AF694" s="50">
        <v>0</v>
      </c>
      <c r="AG694" s="50">
        <v>0</v>
      </c>
      <c r="AH694" s="50">
        <v>0</v>
      </c>
      <c r="AI694" s="50">
        <v>0</v>
      </c>
      <c r="AJ694" s="50">
        <v>0</v>
      </c>
      <c r="AK694" s="50">
        <v>0</v>
      </c>
      <c r="AL694" s="50">
        <v>0</v>
      </c>
      <c r="AM694" s="50">
        <v>0</v>
      </c>
      <c r="AN694" s="50">
        <v>0</v>
      </c>
      <c r="AO694" s="50">
        <v>0</v>
      </c>
      <c r="AP694" s="50">
        <v>0</v>
      </c>
      <c r="AQ694" s="50">
        <v>0</v>
      </c>
      <c r="AR694" s="50">
        <v>0</v>
      </c>
      <c r="AS694" s="50">
        <v>0</v>
      </c>
      <c r="AT694" s="50">
        <v>0</v>
      </c>
      <c r="AU694" s="50">
        <v>0</v>
      </c>
      <c r="AV694" s="81"/>
      <c r="AW694" s="81"/>
      <c r="AX694" s="81"/>
      <c r="AY694" s="81"/>
      <c r="AZ694" s="81"/>
      <c r="BA694" s="81"/>
      <c r="BB694" s="81"/>
      <c r="BC694" s="81"/>
      <c r="BD694" s="81"/>
      <c r="BE694" s="81"/>
      <c r="BF694" s="81"/>
      <c r="BG694" s="81"/>
      <c r="BH694" s="81"/>
      <c r="BI694" s="81"/>
      <c r="BJ694" s="81"/>
    </row>
    <row r="695" spans="1:62" ht="15" hidden="1">
      <c r="A695" s="81" t="s">
        <v>3687</v>
      </c>
      <c r="B695" s="50" t="s">
        <v>2420</v>
      </c>
      <c r="C695" s="82" t="s">
        <v>497</v>
      </c>
      <c r="D695" s="83" t="s">
        <v>464</v>
      </c>
      <c r="E695" s="84"/>
      <c r="F695" s="84">
        <v>22933</v>
      </c>
      <c r="G695" s="50">
        <v>173056</v>
      </c>
      <c r="H695" s="50" t="s">
        <v>1824</v>
      </c>
      <c r="I695" s="50">
        <v>416</v>
      </c>
      <c r="J695" s="50">
        <v>416</v>
      </c>
      <c r="K695" s="50">
        <v>1</v>
      </c>
      <c r="L695" s="50"/>
      <c r="M695" s="50"/>
      <c r="N695" s="50"/>
      <c r="O695" s="50">
        <v>0</v>
      </c>
      <c r="P695" s="50">
        <v>1</v>
      </c>
      <c r="Q695" s="50">
        <v>277.92349999999999</v>
      </c>
      <c r="R695" s="50">
        <v>67.480840000000001</v>
      </c>
      <c r="S695" s="50">
        <v>0</v>
      </c>
      <c r="T695" s="50">
        <v>0</v>
      </c>
      <c r="U695" s="50">
        <v>0</v>
      </c>
      <c r="V695" s="50">
        <v>0</v>
      </c>
      <c r="W695" s="50">
        <v>1</v>
      </c>
      <c r="X695" s="50">
        <v>0</v>
      </c>
      <c r="Y695" s="50">
        <v>0</v>
      </c>
      <c r="Z695" s="50">
        <v>0</v>
      </c>
      <c r="AA695" s="50">
        <v>0</v>
      </c>
      <c r="AB695" s="50">
        <v>0</v>
      </c>
      <c r="AC695" s="50">
        <v>0</v>
      </c>
      <c r="AD695" s="50">
        <v>0</v>
      </c>
      <c r="AE695" s="50">
        <v>0</v>
      </c>
      <c r="AF695" s="50">
        <v>0</v>
      </c>
      <c r="AG695" s="50">
        <v>0</v>
      </c>
      <c r="AH695" s="50">
        <v>0</v>
      </c>
      <c r="AI695" s="50">
        <v>0</v>
      </c>
      <c r="AJ695" s="50">
        <v>0</v>
      </c>
      <c r="AK695" s="50">
        <v>0</v>
      </c>
      <c r="AL695" s="50">
        <v>0</v>
      </c>
      <c r="AM695" s="50">
        <v>0</v>
      </c>
      <c r="AN695" s="50">
        <v>0</v>
      </c>
      <c r="AO695" s="50">
        <v>0</v>
      </c>
      <c r="AP695" s="50">
        <v>0</v>
      </c>
      <c r="AQ695" s="50">
        <v>0</v>
      </c>
      <c r="AR695" s="50">
        <v>0</v>
      </c>
      <c r="AS695" s="50">
        <v>0</v>
      </c>
      <c r="AT695" s="50">
        <v>0</v>
      </c>
      <c r="AU695" s="50">
        <v>0</v>
      </c>
      <c r="AV695" s="81"/>
      <c r="AW695" s="81"/>
      <c r="AX695" s="81"/>
      <c r="AY695" s="81"/>
      <c r="AZ695" s="81"/>
      <c r="BA695" s="81"/>
      <c r="BB695" s="81"/>
      <c r="BC695" s="81"/>
      <c r="BD695" s="81"/>
      <c r="BE695" s="81"/>
      <c r="BF695" s="81"/>
      <c r="BG695" s="81"/>
      <c r="BH695" s="81"/>
      <c r="BI695" s="81"/>
      <c r="BJ695" s="81"/>
    </row>
    <row r="696" spans="1:62" ht="15" hidden="1">
      <c r="A696" s="81" t="s">
        <v>3688</v>
      </c>
      <c r="B696" s="50" t="s">
        <v>2421</v>
      </c>
      <c r="C696" s="82" t="s">
        <v>498</v>
      </c>
      <c r="D696" s="83" t="s">
        <v>464</v>
      </c>
      <c r="E696" s="84"/>
      <c r="F696" s="84">
        <v>32557</v>
      </c>
      <c r="G696" s="50">
        <v>173056</v>
      </c>
      <c r="H696" s="50" t="s">
        <v>1824</v>
      </c>
      <c r="I696" s="50">
        <v>416</v>
      </c>
      <c r="J696" s="50">
        <v>416</v>
      </c>
      <c r="K696" s="50">
        <v>1</v>
      </c>
      <c r="L696" s="50"/>
      <c r="M696" s="50"/>
      <c r="N696" s="50"/>
      <c r="O696" s="50">
        <v>0</v>
      </c>
      <c r="P696" s="50">
        <v>1</v>
      </c>
      <c r="Q696" s="50">
        <v>925.29870000000005</v>
      </c>
      <c r="R696" s="50">
        <v>73.618070000000003</v>
      </c>
      <c r="S696" s="50">
        <v>0</v>
      </c>
      <c r="T696" s="50">
        <v>0</v>
      </c>
      <c r="U696" s="50">
        <v>0</v>
      </c>
      <c r="V696" s="50">
        <v>0</v>
      </c>
      <c r="W696" s="50">
        <v>1</v>
      </c>
      <c r="X696" s="50">
        <v>0</v>
      </c>
      <c r="Y696" s="50">
        <v>0</v>
      </c>
      <c r="Z696" s="50">
        <v>0</v>
      </c>
      <c r="AA696" s="50">
        <v>0</v>
      </c>
      <c r="AB696" s="50">
        <v>0</v>
      </c>
      <c r="AC696" s="50">
        <v>0</v>
      </c>
      <c r="AD696" s="50">
        <v>0</v>
      </c>
      <c r="AE696" s="50">
        <v>0</v>
      </c>
      <c r="AF696" s="50">
        <v>0</v>
      </c>
      <c r="AG696" s="50">
        <v>0</v>
      </c>
      <c r="AH696" s="50">
        <v>0</v>
      </c>
      <c r="AI696" s="50">
        <v>0</v>
      </c>
      <c r="AJ696" s="50">
        <v>0</v>
      </c>
      <c r="AK696" s="50">
        <v>0</v>
      </c>
      <c r="AL696" s="50">
        <v>0</v>
      </c>
      <c r="AM696" s="50">
        <v>0</v>
      </c>
      <c r="AN696" s="50">
        <v>0</v>
      </c>
      <c r="AO696" s="50">
        <v>0</v>
      </c>
      <c r="AP696" s="50">
        <v>0</v>
      </c>
      <c r="AQ696" s="50">
        <v>0</v>
      </c>
      <c r="AR696" s="50">
        <v>0</v>
      </c>
      <c r="AS696" s="50">
        <v>0</v>
      </c>
      <c r="AT696" s="50">
        <v>0</v>
      </c>
      <c r="AU696" s="50">
        <v>0</v>
      </c>
      <c r="AV696" s="81"/>
      <c r="AW696" s="81"/>
      <c r="AX696" s="81"/>
      <c r="AY696" s="81"/>
      <c r="AZ696" s="81"/>
      <c r="BA696" s="81"/>
      <c r="BB696" s="81"/>
      <c r="BC696" s="81"/>
      <c r="BD696" s="81"/>
      <c r="BE696" s="81"/>
      <c r="BF696" s="81"/>
      <c r="BG696" s="81"/>
      <c r="BH696" s="81"/>
      <c r="BI696" s="81"/>
      <c r="BJ696" s="81"/>
    </row>
    <row r="697" spans="1:62" ht="15" hidden="1">
      <c r="A697" s="81" t="s">
        <v>3689</v>
      </c>
      <c r="B697" s="50" t="s">
        <v>2422</v>
      </c>
      <c r="C697" s="82" t="s">
        <v>499</v>
      </c>
      <c r="D697" s="83" t="s">
        <v>464</v>
      </c>
      <c r="E697" s="84"/>
      <c r="F697" s="84">
        <v>24022</v>
      </c>
      <c r="G697" s="50">
        <v>173056</v>
      </c>
      <c r="H697" s="50" t="s">
        <v>1824</v>
      </c>
      <c r="I697" s="50">
        <v>416</v>
      </c>
      <c r="J697" s="50">
        <v>416</v>
      </c>
      <c r="K697" s="50">
        <v>1</v>
      </c>
      <c r="L697" s="50"/>
      <c r="M697" s="50"/>
      <c r="N697" s="50"/>
      <c r="O697" s="50">
        <v>0</v>
      </c>
      <c r="P697" s="50">
        <v>1</v>
      </c>
      <c r="Q697" s="50">
        <v>312.64190000000002</v>
      </c>
      <c r="R697" s="50">
        <v>81.21508</v>
      </c>
      <c r="S697" s="50">
        <v>0</v>
      </c>
      <c r="T697" s="50">
        <v>0</v>
      </c>
      <c r="U697" s="50">
        <v>0</v>
      </c>
      <c r="V697" s="50">
        <v>0</v>
      </c>
      <c r="W697" s="50">
        <v>1</v>
      </c>
      <c r="X697" s="50">
        <v>0</v>
      </c>
      <c r="Y697" s="50">
        <v>0</v>
      </c>
      <c r="Z697" s="50">
        <v>0</v>
      </c>
      <c r="AA697" s="50">
        <v>0</v>
      </c>
      <c r="AB697" s="50">
        <v>0</v>
      </c>
      <c r="AC697" s="50">
        <v>0</v>
      </c>
      <c r="AD697" s="50">
        <v>0</v>
      </c>
      <c r="AE697" s="50">
        <v>0</v>
      </c>
      <c r="AF697" s="50">
        <v>0</v>
      </c>
      <c r="AG697" s="50">
        <v>0</v>
      </c>
      <c r="AH697" s="50">
        <v>0</v>
      </c>
      <c r="AI697" s="50">
        <v>0</v>
      </c>
      <c r="AJ697" s="50">
        <v>0</v>
      </c>
      <c r="AK697" s="50">
        <v>0</v>
      </c>
      <c r="AL697" s="50">
        <v>0</v>
      </c>
      <c r="AM697" s="50">
        <v>0</v>
      </c>
      <c r="AN697" s="50">
        <v>0</v>
      </c>
      <c r="AO697" s="50">
        <v>0</v>
      </c>
      <c r="AP697" s="50">
        <v>0</v>
      </c>
      <c r="AQ697" s="50">
        <v>0</v>
      </c>
      <c r="AR697" s="50">
        <v>0</v>
      </c>
      <c r="AS697" s="50">
        <v>0</v>
      </c>
      <c r="AT697" s="50">
        <v>0</v>
      </c>
      <c r="AU697" s="50">
        <v>0</v>
      </c>
      <c r="AV697" s="81"/>
      <c r="AW697" s="81"/>
      <c r="AX697" s="81"/>
      <c r="AY697" s="81"/>
      <c r="AZ697" s="81"/>
      <c r="BA697" s="81"/>
      <c r="BB697" s="81"/>
      <c r="BC697" s="81"/>
      <c r="BD697" s="81"/>
      <c r="BE697" s="81"/>
      <c r="BF697" s="81"/>
      <c r="BG697" s="81"/>
      <c r="BH697" s="81"/>
      <c r="BI697" s="81"/>
      <c r="BJ697" s="81"/>
    </row>
    <row r="698" spans="1:62" ht="15" hidden="1">
      <c r="A698" s="81" t="s">
        <v>3690</v>
      </c>
      <c r="B698" s="50" t="s">
        <v>2423</v>
      </c>
      <c r="C698" s="82" t="s">
        <v>500</v>
      </c>
      <c r="D698" s="83" t="s">
        <v>464</v>
      </c>
      <c r="E698" s="84"/>
      <c r="F698" s="84">
        <v>26059</v>
      </c>
      <c r="G698" s="50">
        <v>173056</v>
      </c>
      <c r="H698" s="50" t="s">
        <v>1824</v>
      </c>
      <c r="I698" s="50">
        <v>416</v>
      </c>
      <c r="J698" s="50">
        <v>416</v>
      </c>
      <c r="K698" s="50">
        <v>1</v>
      </c>
      <c r="L698" s="50"/>
      <c r="M698" s="50"/>
      <c r="N698" s="50"/>
      <c r="O698" s="50">
        <v>0</v>
      </c>
      <c r="P698" s="50">
        <v>1</v>
      </c>
      <c r="Q698" s="50">
        <v>790.18719999999996</v>
      </c>
      <c r="R698" s="50">
        <v>62.806870000000004</v>
      </c>
      <c r="S698" s="50">
        <v>0</v>
      </c>
      <c r="T698" s="50">
        <v>0</v>
      </c>
      <c r="U698" s="50">
        <v>0</v>
      </c>
      <c r="V698" s="50">
        <v>0</v>
      </c>
      <c r="W698" s="50">
        <v>1</v>
      </c>
      <c r="X698" s="50">
        <v>0</v>
      </c>
      <c r="Y698" s="50">
        <v>0</v>
      </c>
      <c r="Z698" s="50">
        <v>0</v>
      </c>
      <c r="AA698" s="50">
        <v>0</v>
      </c>
      <c r="AB698" s="50">
        <v>0</v>
      </c>
      <c r="AC698" s="50">
        <v>0</v>
      </c>
      <c r="AD698" s="50">
        <v>0</v>
      </c>
      <c r="AE698" s="50">
        <v>0</v>
      </c>
      <c r="AF698" s="50">
        <v>0</v>
      </c>
      <c r="AG698" s="50">
        <v>0</v>
      </c>
      <c r="AH698" s="50">
        <v>0</v>
      </c>
      <c r="AI698" s="50">
        <v>0</v>
      </c>
      <c r="AJ698" s="50">
        <v>0</v>
      </c>
      <c r="AK698" s="50">
        <v>0</v>
      </c>
      <c r="AL698" s="50">
        <v>0</v>
      </c>
      <c r="AM698" s="50">
        <v>0</v>
      </c>
      <c r="AN698" s="50">
        <v>0</v>
      </c>
      <c r="AO698" s="50">
        <v>0</v>
      </c>
      <c r="AP698" s="50">
        <v>0</v>
      </c>
      <c r="AQ698" s="50">
        <v>0</v>
      </c>
      <c r="AR698" s="50">
        <v>0</v>
      </c>
      <c r="AS698" s="50">
        <v>0</v>
      </c>
      <c r="AT698" s="50">
        <v>0</v>
      </c>
      <c r="AU698" s="50">
        <v>0</v>
      </c>
      <c r="AV698" s="81"/>
      <c r="AW698" s="81"/>
      <c r="AX698" s="81"/>
      <c r="AY698" s="81"/>
      <c r="AZ698" s="81"/>
      <c r="BA698" s="81"/>
      <c r="BB698" s="81"/>
      <c r="BC698" s="81"/>
      <c r="BD698" s="81"/>
      <c r="BE698" s="81"/>
      <c r="BF698" s="81"/>
      <c r="BG698" s="81"/>
      <c r="BH698" s="81"/>
      <c r="BI698" s="81"/>
      <c r="BJ698" s="81"/>
    </row>
    <row r="699" spans="1:62" ht="15" hidden="1">
      <c r="A699" s="81" t="s">
        <v>3691</v>
      </c>
      <c r="B699" s="50" t="s">
        <v>2424</v>
      </c>
      <c r="C699" s="82" t="s">
        <v>501</v>
      </c>
      <c r="D699" s="83" t="s">
        <v>464</v>
      </c>
      <c r="E699" s="84"/>
      <c r="F699" s="84">
        <v>32505</v>
      </c>
      <c r="G699" s="50">
        <v>173056</v>
      </c>
      <c r="H699" s="50" t="s">
        <v>1824</v>
      </c>
      <c r="I699" s="50">
        <v>416</v>
      </c>
      <c r="J699" s="50">
        <v>416</v>
      </c>
      <c r="K699" s="50">
        <v>1</v>
      </c>
      <c r="L699" s="50"/>
      <c r="M699" s="50"/>
      <c r="N699" s="50"/>
      <c r="O699" s="50">
        <v>0</v>
      </c>
      <c r="P699" s="50">
        <v>1</v>
      </c>
      <c r="Q699" s="50">
        <v>1325.1769999999999</v>
      </c>
      <c r="R699" s="50">
        <v>62.646720000000002</v>
      </c>
      <c r="S699" s="50">
        <v>0</v>
      </c>
      <c r="T699" s="50">
        <v>0</v>
      </c>
      <c r="U699" s="50">
        <v>0</v>
      </c>
      <c r="V699" s="50">
        <v>0</v>
      </c>
      <c r="W699" s="50">
        <v>1</v>
      </c>
      <c r="X699" s="50">
        <v>0</v>
      </c>
      <c r="Y699" s="50">
        <v>0</v>
      </c>
      <c r="Z699" s="50">
        <v>0</v>
      </c>
      <c r="AA699" s="50">
        <v>0</v>
      </c>
      <c r="AB699" s="50">
        <v>0</v>
      </c>
      <c r="AC699" s="50">
        <v>0</v>
      </c>
      <c r="AD699" s="50">
        <v>0</v>
      </c>
      <c r="AE699" s="50">
        <v>0</v>
      </c>
      <c r="AF699" s="50">
        <v>0</v>
      </c>
      <c r="AG699" s="50">
        <v>0</v>
      </c>
      <c r="AH699" s="50">
        <v>0</v>
      </c>
      <c r="AI699" s="50">
        <v>0</v>
      </c>
      <c r="AJ699" s="50">
        <v>0</v>
      </c>
      <c r="AK699" s="50">
        <v>0</v>
      </c>
      <c r="AL699" s="50">
        <v>0</v>
      </c>
      <c r="AM699" s="50">
        <v>0</v>
      </c>
      <c r="AN699" s="50">
        <v>0</v>
      </c>
      <c r="AO699" s="50">
        <v>0</v>
      </c>
      <c r="AP699" s="50">
        <v>0</v>
      </c>
      <c r="AQ699" s="50">
        <v>0</v>
      </c>
      <c r="AR699" s="50">
        <v>0</v>
      </c>
      <c r="AS699" s="50">
        <v>0</v>
      </c>
      <c r="AT699" s="50">
        <v>0</v>
      </c>
      <c r="AU699" s="50">
        <v>0</v>
      </c>
      <c r="AV699" s="81"/>
      <c r="AW699" s="81"/>
      <c r="AX699" s="81"/>
      <c r="AY699" s="81"/>
      <c r="AZ699" s="81"/>
      <c r="BA699" s="81"/>
      <c r="BB699" s="81"/>
      <c r="BC699" s="81"/>
      <c r="BD699" s="81"/>
      <c r="BE699" s="81"/>
      <c r="BF699" s="81"/>
      <c r="BG699" s="81"/>
      <c r="BH699" s="81"/>
      <c r="BI699" s="81"/>
      <c r="BJ699" s="81"/>
    </row>
    <row r="700" spans="1:62" ht="15" hidden="1">
      <c r="A700" s="81" t="s">
        <v>3692</v>
      </c>
      <c r="B700" s="50" t="s">
        <v>2425</v>
      </c>
      <c r="C700" s="82" t="s">
        <v>502</v>
      </c>
      <c r="D700" s="83" t="s">
        <v>464</v>
      </c>
      <c r="E700" s="84"/>
      <c r="F700" s="84">
        <v>32470</v>
      </c>
      <c r="G700" s="50">
        <v>173056</v>
      </c>
      <c r="H700" s="50" t="s">
        <v>1824</v>
      </c>
      <c r="I700" s="50">
        <v>416</v>
      </c>
      <c r="J700" s="50">
        <v>416</v>
      </c>
      <c r="K700" s="50">
        <v>1</v>
      </c>
      <c r="L700" s="50"/>
      <c r="M700" s="50"/>
      <c r="N700" s="50"/>
      <c r="O700" s="50">
        <v>0</v>
      </c>
      <c r="P700" s="50">
        <v>1</v>
      </c>
      <c r="Q700" s="50">
        <v>673.86310000000003</v>
      </c>
      <c r="R700" s="50">
        <v>59.778559999999999</v>
      </c>
      <c r="S700" s="50">
        <v>0</v>
      </c>
      <c r="T700" s="50">
        <v>0</v>
      </c>
      <c r="U700" s="50">
        <v>0</v>
      </c>
      <c r="V700" s="50">
        <v>0</v>
      </c>
      <c r="W700" s="50">
        <v>1</v>
      </c>
      <c r="X700" s="50">
        <v>0</v>
      </c>
      <c r="Y700" s="50">
        <v>0</v>
      </c>
      <c r="Z700" s="50">
        <v>0</v>
      </c>
      <c r="AA700" s="50">
        <v>0</v>
      </c>
      <c r="AB700" s="50">
        <v>0</v>
      </c>
      <c r="AC700" s="50">
        <v>0</v>
      </c>
      <c r="AD700" s="50">
        <v>0</v>
      </c>
      <c r="AE700" s="50">
        <v>0</v>
      </c>
      <c r="AF700" s="50">
        <v>0</v>
      </c>
      <c r="AG700" s="50">
        <v>0</v>
      </c>
      <c r="AH700" s="50">
        <v>0</v>
      </c>
      <c r="AI700" s="50">
        <v>0</v>
      </c>
      <c r="AJ700" s="50">
        <v>0</v>
      </c>
      <c r="AK700" s="50">
        <v>0</v>
      </c>
      <c r="AL700" s="50">
        <v>0</v>
      </c>
      <c r="AM700" s="50">
        <v>0</v>
      </c>
      <c r="AN700" s="50">
        <v>0</v>
      </c>
      <c r="AO700" s="50">
        <v>0</v>
      </c>
      <c r="AP700" s="50">
        <v>0</v>
      </c>
      <c r="AQ700" s="50">
        <v>0</v>
      </c>
      <c r="AR700" s="50">
        <v>0</v>
      </c>
      <c r="AS700" s="50">
        <v>0</v>
      </c>
      <c r="AT700" s="50">
        <v>0</v>
      </c>
      <c r="AU700" s="50">
        <v>0</v>
      </c>
      <c r="AV700" s="81"/>
      <c r="AW700" s="81"/>
      <c r="AX700" s="81"/>
      <c r="AY700" s="81"/>
      <c r="AZ700" s="81"/>
      <c r="BA700" s="81"/>
      <c r="BB700" s="81"/>
      <c r="BC700" s="81"/>
      <c r="BD700" s="81"/>
      <c r="BE700" s="81"/>
      <c r="BF700" s="81"/>
      <c r="BG700" s="81"/>
      <c r="BH700" s="81"/>
      <c r="BI700" s="81"/>
      <c r="BJ700" s="81"/>
    </row>
    <row r="701" spans="1:62" ht="15" hidden="1">
      <c r="A701" s="81" t="s">
        <v>3693</v>
      </c>
      <c r="B701" s="50" t="s">
        <v>2426</v>
      </c>
      <c r="C701" s="82" t="s">
        <v>503</v>
      </c>
      <c r="D701" s="83" t="s">
        <v>464</v>
      </c>
      <c r="E701" s="84"/>
      <c r="F701" s="84">
        <v>34681</v>
      </c>
      <c r="G701" s="50">
        <v>173056</v>
      </c>
      <c r="H701" s="50" t="s">
        <v>1824</v>
      </c>
      <c r="I701" s="50">
        <v>416</v>
      </c>
      <c r="J701" s="50">
        <v>416</v>
      </c>
      <c r="K701" s="50">
        <v>1</v>
      </c>
      <c r="L701" s="50"/>
      <c r="M701" s="50"/>
      <c r="N701" s="50"/>
      <c r="O701" s="50">
        <v>0</v>
      </c>
      <c r="P701" s="50">
        <v>1</v>
      </c>
      <c r="Q701" s="50">
        <v>788.07299999999998</v>
      </c>
      <c r="R701" s="50">
        <v>67.733549999999994</v>
      </c>
      <c r="S701" s="50">
        <v>0</v>
      </c>
      <c r="T701" s="50">
        <v>0</v>
      </c>
      <c r="U701" s="50">
        <v>0</v>
      </c>
      <c r="V701" s="50">
        <v>0</v>
      </c>
      <c r="W701" s="50">
        <v>1</v>
      </c>
      <c r="X701" s="50">
        <v>0</v>
      </c>
      <c r="Y701" s="50">
        <v>0</v>
      </c>
      <c r="Z701" s="50">
        <v>0</v>
      </c>
      <c r="AA701" s="50">
        <v>0</v>
      </c>
      <c r="AB701" s="50">
        <v>0</v>
      </c>
      <c r="AC701" s="50">
        <v>0</v>
      </c>
      <c r="AD701" s="50">
        <v>0</v>
      </c>
      <c r="AE701" s="50">
        <v>0</v>
      </c>
      <c r="AF701" s="50">
        <v>0</v>
      </c>
      <c r="AG701" s="50">
        <v>0</v>
      </c>
      <c r="AH701" s="50">
        <v>0</v>
      </c>
      <c r="AI701" s="50">
        <v>0</v>
      </c>
      <c r="AJ701" s="50">
        <v>0</v>
      </c>
      <c r="AK701" s="50">
        <v>0</v>
      </c>
      <c r="AL701" s="50">
        <v>0</v>
      </c>
      <c r="AM701" s="50">
        <v>0</v>
      </c>
      <c r="AN701" s="50">
        <v>0</v>
      </c>
      <c r="AO701" s="50">
        <v>0</v>
      </c>
      <c r="AP701" s="50">
        <v>0</v>
      </c>
      <c r="AQ701" s="50">
        <v>0</v>
      </c>
      <c r="AR701" s="50">
        <v>0</v>
      </c>
      <c r="AS701" s="50">
        <v>0</v>
      </c>
      <c r="AT701" s="50">
        <v>0</v>
      </c>
      <c r="AU701" s="50">
        <v>0</v>
      </c>
      <c r="AV701" s="81"/>
      <c r="AW701" s="81"/>
      <c r="AX701" s="81"/>
      <c r="AY701" s="81"/>
      <c r="AZ701" s="81"/>
      <c r="BA701" s="81"/>
      <c r="BB701" s="81"/>
      <c r="BC701" s="81"/>
      <c r="BD701" s="81"/>
      <c r="BE701" s="81"/>
      <c r="BF701" s="81"/>
      <c r="BG701" s="81"/>
      <c r="BH701" s="81"/>
      <c r="BI701" s="81"/>
      <c r="BJ701" s="81"/>
    </row>
    <row r="702" spans="1:62" ht="15" hidden="1">
      <c r="A702" s="81" t="s">
        <v>3694</v>
      </c>
      <c r="B702" s="50" t="s">
        <v>2427</v>
      </c>
      <c r="C702" s="82" t="s">
        <v>504</v>
      </c>
      <c r="D702" s="83" t="s">
        <v>464</v>
      </c>
      <c r="E702" s="84"/>
      <c r="F702" s="84">
        <v>27454</v>
      </c>
      <c r="G702" s="50">
        <v>173056</v>
      </c>
      <c r="H702" s="50" t="s">
        <v>1824</v>
      </c>
      <c r="I702" s="50">
        <v>416</v>
      </c>
      <c r="J702" s="50">
        <v>416</v>
      </c>
      <c r="K702" s="50">
        <v>1</v>
      </c>
      <c r="L702" s="50"/>
      <c r="M702" s="50"/>
      <c r="N702" s="50"/>
      <c r="O702" s="50">
        <v>0</v>
      </c>
      <c r="P702" s="50">
        <v>1</v>
      </c>
      <c r="Q702" s="50">
        <v>397.2901</v>
      </c>
      <c r="R702" s="50">
        <v>60.507249999999999</v>
      </c>
      <c r="S702" s="50">
        <v>0</v>
      </c>
      <c r="T702" s="50">
        <v>0</v>
      </c>
      <c r="U702" s="50">
        <v>0</v>
      </c>
      <c r="V702" s="50">
        <v>0</v>
      </c>
      <c r="W702" s="50">
        <v>1</v>
      </c>
      <c r="X702" s="50">
        <v>0</v>
      </c>
      <c r="Y702" s="50">
        <v>0</v>
      </c>
      <c r="Z702" s="50">
        <v>0</v>
      </c>
      <c r="AA702" s="50">
        <v>0</v>
      </c>
      <c r="AB702" s="50">
        <v>0</v>
      </c>
      <c r="AC702" s="50">
        <v>0</v>
      </c>
      <c r="AD702" s="50">
        <v>0</v>
      </c>
      <c r="AE702" s="50">
        <v>0</v>
      </c>
      <c r="AF702" s="50">
        <v>0</v>
      </c>
      <c r="AG702" s="50">
        <v>0</v>
      </c>
      <c r="AH702" s="50">
        <v>0</v>
      </c>
      <c r="AI702" s="50">
        <v>0</v>
      </c>
      <c r="AJ702" s="50">
        <v>0</v>
      </c>
      <c r="AK702" s="50">
        <v>0</v>
      </c>
      <c r="AL702" s="50">
        <v>0</v>
      </c>
      <c r="AM702" s="50">
        <v>0</v>
      </c>
      <c r="AN702" s="50">
        <v>0</v>
      </c>
      <c r="AO702" s="50">
        <v>0</v>
      </c>
      <c r="AP702" s="50">
        <v>0</v>
      </c>
      <c r="AQ702" s="50">
        <v>0</v>
      </c>
      <c r="AR702" s="50">
        <v>0</v>
      </c>
      <c r="AS702" s="50">
        <v>0</v>
      </c>
      <c r="AT702" s="50">
        <v>0</v>
      </c>
      <c r="AU702" s="50">
        <v>0</v>
      </c>
      <c r="AV702" s="81"/>
      <c r="AW702" s="81"/>
      <c r="AX702" s="81"/>
      <c r="AY702" s="81"/>
      <c r="AZ702" s="81"/>
      <c r="BA702" s="81"/>
      <c r="BB702" s="81"/>
      <c r="BC702" s="81"/>
      <c r="BD702" s="81"/>
      <c r="BE702" s="81"/>
      <c r="BF702" s="81"/>
      <c r="BG702" s="81"/>
      <c r="BH702" s="81"/>
      <c r="BI702" s="81"/>
      <c r="BJ702" s="81"/>
    </row>
    <row r="703" spans="1:62" ht="15" hidden="1">
      <c r="A703" s="81" t="s">
        <v>3695</v>
      </c>
      <c r="B703" s="50" t="s">
        <v>2428</v>
      </c>
      <c r="C703" s="82" t="s">
        <v>505</v>
      </c>
      <c r="D703" s="83" t="s">
        <v>464</v>
      </c>
      <c r="E703" s="84"/>
      <c r="F703" s="84">
        <v>25169</v>
      </c>
      <c r="G703" s="50">
        <v>173056</v>
      </c>
      <c r="H703" s="50" t="s">
        <v>1824</v>
      </c>
      <c r="I703" s="50">
        <v>416</v>
      </c>
      <c r="J703" s="50">
        <v>416</v>
      </c>
      <c r="K703" s="50">
        <v>1</v>
      </c>
      <c r="L703" s="50"/>
      <c r="M703" s="50"/>
      <c r="N703" s="50"/>
      <c r="O703" s="50">
        <v>0</v>
      </c>
      <c r="P703" s="50">
        <v>1</v>
      </c>
      <c r="Q703" s="50">
        <v>304.32029999999997</v>
      </c>
      <c r="R703" s="50">
        <v>61.52187</v>
      </c>
      <c r="S703" s="50">
        <v>0</v>
      </c>
      <c r="T703" s="50">
        <v>0</v>
      </c>
      <c r="U703" s="50">
        <v>0</v>
      </c>
      <c r="V703" s="50">
        <v>0</v>
      </c>
      <c r="W703" s="50">
        <v>1</v>
      </c>
      <c r="X703" s="50">
        <v>0</v>
      </c>
      <c r="Y703" s="50">
        <v>0</v>
      </c>
      <c r="Z703" s="50">
        <v>0</v>
      </c>
      <c r="AA703" s="50">
        <v>0</v>
      </c>
      <c r="AB703" s="50">
        <v>0</v>
      </c>
      <c r="AC703" s="50">
        <v>0</v>
      </c>
      <c r="AD703" s="50">
        <v>0</v>
      </c>
      <c r="AE703" s="50">
        <v>0</v>
      </c>
      <c r="AF703" s="50">
        <v>0</v>
      </c>
      <c r="AG703" s="50">
        <v>0</v>
      </c>
      <c r="AH703" s="50">
        <v>0</v>
      </c>
      <c r="AI703" s="50">
        <v>0</v>
      </c>
      <c r="AJ703" s="50">
        <v>0</v>
      </c>
      <c r="AK703" s="50">
        <v>0</v>
      </c>
      <c r="AL703" s="50">
        <v>0</v>
      </c>
      <c r="AM703" s="50">
        <v>0</v>
      </c>
      <c r="AN703" s="50">
        <v>0</v>
      </c>
      <c r="AO703" s="50">
        <v>0</v>
      </c>
      <c r="AP703" s="50">
        <v>0</v>
      </c>
      <c r="AQ703" s="50">
        <v>0</v>
      </c>
      <c r="AR703" s="50">
        <v>0</v>
      </c>
      <c r="AS703" s="50">
        <v>0</v>
      </c>
      <c r="AT703" s="50">
        <v>0</v>
      </c>
      <c r="AU703" s="50">
        <v>0</v>
      </c>
      <c r="AV703" s="81"/>
      <c r="AW703" s="81"/>
      <c r="AX703" s="81"/>
      <c r="AY703" s="81"/>
      <c r="AZ703" s="81"/>
      <c r="BA703" s="81"/>
      <c r="BB703" s="81"/>
      <c r="BC703" s="81"/>
      <c r="BD703" s="81"/>
      <c r="BE703" s="81"/>
      <c r="BF703" s="81"/>
      <c r="BG703" s="81"/>
      <c r="BH703" s="81"/>
      <c r="BI703" s="81"/>
      <c r="BJ703" s="81"/>
    </row>
    <row r="704" spans="1:62" ht="15" hidden="1">
      <c r="A704" s="81" t="s">
        <v>3696</v>
      </c>
      <c r="B704" s="50" t="s">
        <v>2429</v>
      </c>
      <c r="C704" s="82" t="s">
        <v>506</v>
      </c>
      <c r="D704" s="83" t="s">
        <v>464</v>
      </c>
      <c r="E704" s="84"/>
      <c r="F704" s="84">
        <v>31634</v>
      </c>
      <c r="G704" s="50">
        <v>173056</v>
      </c>
      <c r="H704" s="50" t="s">
        <v>1824</v>
      </c>
      <c r="I704" s="50">
        <v>416</v>
      </c>
      <c r="J704" s="50">
        <v>416</v>
      </c>
      <c r="K704" s="50">
        <v>1</v>
      </c>
      <c r="L704" s="50"/>
      <c r="M704" s="50"/>
      <c r="N704" s="50"/>
      <c r="O704" s="50">
        <v>0</v>
      </c>
      <c r="P704" s="50">
        <v>1</v>
      </c>
      <c r="Q704" s="50">
        <v>799.76779999999997</v>
      </c>
      <c r="R704" s="50">
        <v>62.808309999999999</v>
      </c>
      <c r="S704" s="50">
        <v>0</v>
      </c>
      <c r="T704" s="50">
        <v>0</v>
      </c>
      <c r="U704" s="50">
        <v>0</v>
      </c>
      <c r="V704" s="50">
        <v>0</v>
      </c>
      <c r="W704" s="50">
        <v>1</v>
      </c>
      <c r="X704" s="50">
        <v>0</v>
      </c>
      <c r="Y704" s="50">
        <v>0</v>
      </c>
      <c r="Z704" s="50">
        <v>0</v>
      </c>
      <c r="AA704" s="50">
        <v>0</v>
      </c>
      <c r="AB704" s="50">
        <v>0</v>
      </c>
      <c r="AC704" s="50">
        <v>0</v>
      </c>
      <c r="AD704" s="50">
        <v>0</v>
      </c>
      <c r="AE704" s="50">
        <v>0</v>
      </c>
      <c r="AF704" s="50">
        <v>0</v>
      </c>
      <c r="AG704" s="50">
        <v>0</v>
      </c>
      <c r="AH704" s="50">
        <v>0</v>
      </c>
      <c r="AI704" s="50">
        <v>0</v>
      </c>
      <c r="AJ704" s="50">
        <v>0</v>
      </c>
      <c r="AK704" s="50">
        <v>0</v>
      </c>
      <c r="AL704" s="50">
        <v>0</v>
      </c>
      <c r="AM704" s="50">
        <v>0</v>
      </c>
      <c r="AN704" s="50">
        <v>0</v>
      </c>
      <c r="AO704" s="50">
        <v>0</v>
      </c>
      <c r="AP704" s="50">
        <v>0</v>
      </c>
      <c r="AQ704" s="50">
        <v>0</v>
      </c>
      <c r="AR704" s="50">
        <v>0</v>
      </c>
      <c r="AS704" s="50">
        <v>0</v>
      </c>
      <c r="AT704" s="50">
        <v>0</v>
      </c>
      <c r="AU704" s="50">
        <v>0</v>
      </c>
      <c r="AV704" s="81"/>
      <c r="AW704" s="81"/>
      <c r="AX704" s="81"/>
      <c r="AY704" s="81"/>
      <c r="AZ704" s="81"/>
      <c r="BA704" s="81"/>
      <c r="BB704" s="81"/>
      <c r="BC704" s="81"/>
      <c r="BD704" s="81"/>
      <c r="BE704" s="81"/>
      <c r="BF704" s="81"/>
      <c r="BG704" s="81"/>
      <c r="BH704" s="81"/>
      <c r="BI704" s="81"/>
      <c r="BJ704" s="81"/>
    </row>
    <row r="705" spans="1:62" ht="15" hidden="1">
      <c r="A705" s="81" t="s">
        <v>3697</v>
      </c>
      <c r="B705" s="50" t="s">
        <v>2430</v>
      </c>
      <c r="C705" s="82" t="s">
        <v>507</v>
      </c>
      <c r="D705" s="83" t="s">
        <v>464</v>
      </c>
      <c r="E705" s="84"/>
      <c r="F705" s="84">
        <v>45584</v>
      </c>
      <c r="G705" s="50">
        <v>173056</v>
      </c>
      <c r="H705" s="50" t="s">
        <v>1824</v>
      </c>
      <c r="I705" s="50">
        <v>416</v>
      </c>
      <c r="J705" s="50">
        <v>416</v>
      </c>
      <c r="K705" s="50">
        <v>1</v>
      </c>
      <c r="L705" s="50"/>
      <c r="M705" s="50"/>
      <c r="N705" s="50"/>
      <c r="O705" s="50">
        <v>0</v>
      </c>
      <c r="P705" s="50">
        <v>1</v>
      </c>
      <c r="Q705" s="50">
        <v>2100.6149999999998</v>
      </c>
      <c r="R705" s="50">
        <v>62.284019999999998</v>
      </c>
      <c r="S705" s="50">
        <v>0</v>
      </c>
      <c r="T705" s="50">
        <v>0</v>
      </c>
      <c r="U705" s="50">
        <v>0</v>
      </c>
      <c r="V705" s="50">
        <v>0</v>
      </c>
      <c r="W705" s="50">
        <v>1</v>
      </c>
      <c r="X705" s="50">
        <v>0</v>
      </c>
      <c r="Y705" s="50">
        <v>0</v>
      </c>
      <c r="Z705" s="50">
        <v>0</v>
      </c>
      <c r="AA705" s="50">
        <v>0</v>
      </c>
      <c r="AB705" s="50">
        <v>0</v>
      </c>
      <c r="AC705" s="50">
        <v>0</v>
      </c>
      <c r="AD705" s="50">
        <v>0</v>
      </c>
      <c r="AE705" s="50">
        <v>0</v>
      </c>
      <c r="AF705" s="50">
        <v>0</v>
      </c>
      <c r="AG705" s="50">
        <v>0</v>
      </c>
      <c r="AH705" s="50">
        <v>0</v>
      </c>
      <c r="AI705" s="50">
        <v>0</v>
      </c>
      <c r="AJ705" s="50">
        <v>0</v>
      </c>
      <c r="AK705" s="50">
        <v>0</v>
      </c>
      <c r="AL705" s="50">
        <v>0</v>
      </c>
      <c r="AM705" s="50">
        <v>0</v>
      </c>
      <c r="AN705" s="50">
        <v>0</v>
      </c>
      <c r="AO705" s="50">
        <v>0</v>
      </c>
      <c r="AP705" s="50">
        <v>0</v>
      </c>
      <c r="AQ705" s="50">
        <v>0</v>
      </c>
      <c r="AR705" s="50">
        <v>0</v>
      </c>
      <c r="AS705" s="50">
        <v>0</v>
      </c>
      <c r="AT705" s="50">
        <v>0</v>
      </c>
      <c r="AU705" s="50">
        <v>0</v>
      </c>
      <c r="AV705" s="81"/>
      <c r="AW705" s="81"/>
      <c r="AX705" s="81"/>
      <c r="AY705" s="81"/>
      <c r="AZ705" s="81"/>
      <c r="BA705" s="81"/>
      <c r="BB705" s="81"/>
      <c r="BC705" s="81"/>
      <c r="BD705" s="81"/>
      <c r="BE705" s="81"/>
      <c r="BF705" s="81"/>
      <c r="BG705" s="81"/>
      <c r="BH705" s="81"/>
      <c r="BI705" s="81"/>
      <c r="BJ705" s="81"/>
    </row>
    <row r="706" spans="1:62" ht="15" hidden="1">
      <c r="A706" s="81" t="s">
        <v>3698</v>
      </c>
      <c r="B706" s="50" t="s">
        <v>2431</v>
      </c>
      <c r="C706" s="82" t="s">
        <v>508</v>
      </c>
      <c r="D706" s="83" t="s">
        <v>464</v>
      </c>
      <c r="E706" s="84"/>
      <c r="F706" s="84">
        <v>32790</v>
      </c>
      <c r="G706" s="50">
        <v>173056</v>
      </c>
      <c r="H706" s="50" t="s">
        <v>1824</v>
      </c>
      <c r="I706" s="50">
        <v>416</v>
      </c>
      <c r="J706" s="50">
        <v>416</v>
      </c>
      <c r="K706" s="50">
        <v>1</v>
      </c>
      <c r="L706" s="50"/>
      <c r="M706" s="50"/>
      <c r="N706" s="50"/>
      <c r="O706" s="50">
        <v>0</v>
      </c>
      <c r="P706" s="50">
        <v>1</v>
      </c>
      <c r="Q706" s="50">
        <v>1692.568</v>
      </c>
      <c r="R706" s="50">
        <v>71.407510000000002</v>
      </c>
      <c r="S706" s="50">
        <v>0</v>
      </c>
      <c r="T706" s="50">
        <v>0</v>
      </c>
      <c r="U706" s="50">
        <v>0</v>
      </c>
      <c r="V706" s="50">
        <v>0</v>
      </c>
      <c r="W706" s="50">
        <v>1</v>
      </c>
      <c r="X706" s="50">
        <v>0</v>
      </c>
      <c r="Y706" s="50">
        <v>0</v>
      </c>
      <c r="Z706" s="50">
        <v>0</v>
      </c>
      <c r="AA706" s="50">
        <v>0</v>
      </c>
      <c r="AB706" s="50">
        <v>0</v>
      </c>
      <c r="AC706" s="50">
        <v>0</v>
      </c>
      <c r="AD706" s="50">
        <v>0</v>
      </c>
      <c r="AE706" s="50">
        <v>0</v>
      </c>
      <c r="AF706" s="50">
        <v>0</v>
      </c>
      <c r="AG706" s="50">
        <v>0</v>
      </c>
      <c r="AH706" s="50">
        <v>0</v>
      </c>
      <c r="AI706" s="50">
        <v>0</v>
      </c>
      <c r="AJ706" s="50">
        <v>0</v>
      </c>
      <c r="AK706" s="50">
        <v>0</v>
      </c>
      <c r="AL706" s="50">
        <v>0</v>
      </c>
      <c r="AM706" s="50">
        <v>0</v>
      </c>
      <c r="AN706" s="50">
        <v>0</v>
      </c>
      <c r="AO706" s="50">
        <v>0</v>
      </c>
      <c r="AP706" s="50">
        <v>0</v>
      </c>
      <c r="AQ706" s="50">
        <v>0</v>
      </c>
      <c r="AR706" s="50">
        <v>0</v>
      </c>
      <c r="AS706" s="50">
        <v>0</v>
      </c>
      <c r="AT706" s="50">
        <v>0</v>
      </c>
      <c r="AU706" s="50">
        <v>0</v>
      </c>
      <c r="AV706" s="81"/>
      <c r="AW706" s="81"/>
      <c r="AX706" s="81"/>
      <c r="AY706" s="81"/>
      <c r="AZ706" s="81"/>
      <c r="BA706" s="81"/>
      <c r="BB706" s="81"/>
      <c r="BC706" s="81"/>
      <c r="BD706" s="81"/>
      <c r="BE706" s="81"/>
      <c r="BF706" s="81"/>
      <c r="BG706" s="81"/>
      <c r="BH706" s="81"/>
      <c r="BI706" s="81"/>
      <c r="BJ706" s="81"/>
    </row>
    <row r="707" spans="1:62" ht="15" hidden="1">
      <c r="A707" s="81" t="s">
        <v>3699</v>
      </c>
      <c r="B707" s="50" t="s">
        <v>2432</v>
      </c>
      <c r="C707" s="82" t="s">
        <v>509</v>
      </c>
      <c r="D707" s="83" t="s">
        <v>464</v>
      </c>
      <c r="E707" s="84"/>
      <c r="F707" s="84">
        <v>27063</v>
      </c>
      <c r="G707" s="50">
        <v>173056</v>
      </c>
      <c r="H707" s="50" t="s">
        <v>1824</v>
      </c>
      <c r="I707" s="50">
        <v>416</v>
      </c>
      <c r="J707" s="50">
        <v>416</v>
      </c>
      <c r="K707" s="50">
        <v>1</v>
      </c>
      <c r="L707" s="50"/>
      <c r="M707" s="50"/>
      <c r="N707" s="50"/>
      <c r="O707" s="50">
        <v>0</v>
      </c>
      <c r="P707" s="50">
        <v>1</v>
      </c>
      <c r="Q707" s="50">
        <v>1183.2190000000001</v>
      </c>
      <c r="R707" s="50">
        <v>63.787860000000002</v>
      </c>
      <c r="S707" s="50">
        <v>0</v>
      </c>
      <c r="T707" s="50">
        <v>0</v>
      </c>
      <c r="U707" s="50">
        <v>0</v>
      </c>
      <c r="V707" s="50">
        <v>0</v>
      </c>
      <c r="W707" s="50">
        <v>1</v>
      </c>
      <c r="X707" s="50">
        <v>0</v>
      </c>
      <c r="Y707" s="50">
        <v>0</v>
      </c>
      <c r="Z707" s="50">
        <v>0</v>
      </c>
      <c r="AA707" s="50">
        <v>0</v>
      </c>
      <c r="AB707" s="50">
        <v>0</v>
      </c>
      <c r="AC707" s="50">
        <v>0</v>
      </c>
      <c r="AD707" s="50">
        <v>0</v>
      </c>
      <c r="AE707" s="50">
        <v>0</v>
      </c>
      <c r="AF707" s="50">
        <v>0</v>
      </c>
      <c r="AG707" s="50">
        <v>0</v>
      </c>
      <c r="AH707" s="50">
        <v>0</v>
      </c>
      <c r="AI707" s="50">
        <v>0</v>
      </c>
      <c r="AJ707" s="50">
        <v>0</v>
      </c>
      <c r="AK707" s="50">
        <v>0</v>
      </c>
      <c r="AL707" s="50">
        <v>0</v>
      </c>
      <c r="AM707" s="50">
        <v>0</v>
      </c>
      <c r="AN707" s="50">
        <v>0</v>
      </c>
      <c r="AO707" s="50">
        <v>0</v>
      </c>
      <c r="AP707" s="50">
        <v>0</v>
      </c>
      <c r="AQ707" s="50">
        <v>0</v>
      </c>
      <c r="AR707" s="50">
        <v>0</v>
      </c>
      <c r="AS707" s="50">
        <v>0</v>
      </c>
      <c r="AT707" s="50">
        <v>0</v>
      </c>
      <c r="AU707" s="50">
        <v>0</v>
      </c>
      <c r="AV707" s="81"/>
      <c r="AW707" s="81"/>
      <c r="AX707" s="81"/>
      <c r="AY707" s="81"/>
      <c r="AZ707" s="81"/>
      <c r="BA707" s="81"/>
      <c r="BB707" s="81"/>
      <c r="BC707" s="81"/>
      <c r="BD707" s="81"/>
      <c r="BE707" s="81"/>
      <c r="BF707" s="81"/>
      <c r="BG707" s="81"/>
      <c r="BH707" s="81"/>
      <c r="BI707" s="81"/>
      <c r="BJ707" s="81"/>
    </row>
    <row r="708" spans="1:62" ht="15" hidden="1">
      <c r="A708" s="81" t="s">
        <v>3700</v>
      </c>
      <c r="B708" s="50" t="s">
        <v>2433</v>
      </c>
      <c r="C708" s="82" t="s">
        <v>510</v>
      </c>
      <c r="D708" s="83" t="s">
        <v>464</v>
      </c>
      <c r="E708" s="84"/>
      <c r="F708" s="84">
        <v>20367</v>
      </c>
      <c r="G708" s="50">
        <v>173056</v>
      </c>
      <c r="H708" s="50" t="s">
        <v>1824</v>
      </c>
      <c r="I708" s="50">
        <v>416</v>
      </c>
      <c r="J708" s="50">
        <v>416</v>
      </c>
      <c r="K708" s="50">
        <v>1</v>
      </c>
      <c r="L708" s="50"/>
      <c r="M708" s="50"/>
      <c r="N708" s="50"/>
      <c r="O708" s="50">
        <v>0</v>
      </c>
      <c r="P708" s="50">
        <v>1</v>
      </c>
      <c r="Q708" s="50">
        <v>318.60160000000002</v>
      </c>
      <c r="R708" s="50">
        <v>56.913020000000003</v>
      </c>
      <c r="S708" s="50">
        <v>0</v>
      </c>
      <c r="T708" s="50">
        <v>0</v>
      </c>
      <c r="U708" s="50">
        <v>0</v>
      </c>
      <c r="V708" s="50">
        <v>0</v>
      </c>
      <c r="W708" s="50">
        <v>1</v>
      </c>
      <c r="X708" s="50">
        <v>0</v>
      </c>
      <c r="Y708" s="50">
        <v>0</v>
      </c>
      <c r="Z708" s="50">
        <v>0</v>
      </c>
      <c r="AA708" s="50">
        <v>0</v>
      </c>
      <c r="AB708" s="50">
        <v>0</v>
      </c>
      <c r="AC708" s="50">
        <v>0</v>
      </c>
      <c r="AD708" s="50">
        <v>0</v>
      </c>
      <c r="AE708" s="50">
        <v>0</v>
      </c>
      <c r="AF708" s="50">
        <v>0</v>
      </c>
      <c r="AG708" s="50">
        <v>0</v>
      </c>
      <c r="AH708" s="50">
        <v>0</v>
      </c>
      <c r="AI708" s="50">
        <v>0</v>
      </c>
      <c r="AJ708" s="50">
        <v>0</v>
      </c>
      <c r="AK708" s="50">
        <v>0</v>
      </c>
      <c r="AL708" s="50">
        <v>0</v>
      </c>
      <c r="AM708" s="50">
        <v>0</v>
      </c>
      <c r="AN708" s="50">
        <v>0</v>
      </c>
      <c r="AO708" s="50">
        <v>0</v>
      </c>
      <c r="AP708" s="50">
        <v>0</v>
      </c>
      <c r="AQ708" s="50">
        <v>0</v>
      </c>
      <c r="AR708" s="50">
        <v>0</v>
      </c>
      <c r="AS708" s="50">
        <v>0</v>
      </c>
      <c r="AT708" s="50">
        <v>0</v>
      </c>
      <c r="AU708" s="50">
        <v>0</v>
      </c>
      <c r="AV708" s="81"/>
      <c r="AW708" s="81"/>
      <c r="AX708" s="81"/>
      <c r="AY708" s="81"/>
      <c r="AZ708" s="81"/>
      <c r="BA708" s="81"/>
      <c r="BB708" s="81"/>
      <c r="BC708" s="81"/>
      <c r="BD708" s="81"/>
      <c r="BE708" s="81"/>
      <c r="BF708" s="81"/>
      <c r="BG708" s="81"/>
      <c r="BH708" s="81"/>
      <c r="BI708" s="81"/>
      <c r="BJ708" s="81"/>
    </row>
    <row r="709" spans="1:62" ht="15" hidden="1">
      <c r="A709" s="81" t="s">
        <v>3701</v>
      </c>
      <c r="B709" s="50" t="s">
        <v>2434</v>
      </c>
      <c r="C709" s="82" t="s">
        <v>511</v>
      </c>
      <c r="D709" s="83" t="s">
        <v>464</v>
      </c>
      <c r="E709" s="84"/>
      <c r="F709" s="84">
        <v>24988</v>
      </c>
      <c r="G709" s="50">
        <v>173056</v>
      </c>
      <c r="H709" s="50" t="s">
        <v>1824</v>
      </c>
      <c r="I709" s="50">
        <v>416</v>
      </c>
      <c r="J709" s="50">
        <v>416</v>
      </c>
      <c r="K709" s="50">
        <v>1</v>
      </c>
      <c r="L709" s="50"/>
      <c r="M709" s="50"/>
      <c r="N709" s="50"/>
      <c r="O709" s="50">
        <v>0</v>
      </c>
      <c r="P709" s="50">
        <v>1</v>
      </c>
      <c r="Q709" s="50">
        <v>553.83720000000005</v>
      </c>
      <c r="R709" s="50">
        <v>49.825270000000003</v>
      </c>
      <c r="S709" s="50">
        <v>0</v>
      </c>
      <c r="T709" s="50">
        <v>0</v>
      </c>
      <c r="U709" s="50">
        <v>0</v>
      </c>
      <c r="V709" s="50">
        <v>0</v>
      </c>
      <c r="W709" s="50">
        <v>1</v>
      </c>
      <c r="X709" s="50">
        <v>0</v>
      </c>
      <c r="Y709" s="50">
        <v>0</v>
      </c>
      <c r="Z709" s="50">
        <v>0</v>
      </c>
      <c r="AA709" s="50">
        <v>0</v>
      </c>
      <c r="AB709" s="50">
        <v>0</v>
      </c>
      <c r="AC709" s="50">
        <v>0</v>
      </c>
      <c r="AD709" s="50">
        <v>0</v>
      </c>
      <c r="AE709" s="50">
        <v>0</v>
      </c>
      <c r="AF709" s="50">
        <v>0</v>
      </c>
      <c r="AG709" s="50">
        <v>0</v>
      </c>
      <c r="AH709" s="50">
        <v>0</v>
      </c>
      <c r="AI709" s="50">
        <v>0</v>
      </c>
      <c r="AJ709" s="50">
        <v>0</v>
      </c>
      <c r="AK709" s="50">
        <v>0</v>
      </c>
      <c r="AL709" s="50">
        <v>0</v>
      </c>
      <c r="AM709" s="50">
        <v>0</v>
      </c>
      <c r="AN709" s="50">
        <v>0</v>
      </c>
      <c r="AO709" s="50">
        <v>0</v>
      </c>
      <c r="AP709" s="50">
        <v>0</v>
      </c>
      <c r="AQ709" s="50">
        <v>0</v>
      </c>
      <c r="AR709" s="50">
        <v>0</v>
      </c>
      <c r="AS709" s="50">
        <v>0</v>
      </c>
      <c r="AT709" s="50">
        <v>0</v>
      </c>
      <c r="AU709" s="50">
        <v>0</v>
      </c>
      <c r="AV709" s="81"/>
      <c r="AW709" s="81"/>
      <c r="AX709" s="81"/>
      <c r="AY709" s="81"/>
      <c r="AZ709" s="81"/>
      <c r="BA709" s="81"/>
      <c r="BB709" s="81"/>
      <c r="BC709" s="81"/>
      <c r="BD709" s="81"/>
      <c r="BE709" s="81"/>
      <c r="BF709" s="81"/>
      <c r="BG709" s="81"/>
      <c r="BH709" s="81"/>
      <c r="BI709" s="81"/>
      <c r="BJ709" s="81"/>
    </row>
    <row r="710" spans="1:62" ht="15" hidden="1">
      <c r="A710" s="81" t="s">
        <v>3702</v>
      </c>
      <c r="B710" s="50" t="s">
        <v>2435</v>
      </c>
      <c r="C710" s="82" t="s">
        <v>512</v>
      </c>
      <c r="D710" s="83" t="s">
        <v>464</v>
      </c>
      <c r="E710" s="84"/>
      <c r="F710" s="84">
        <v>22453</v>
      </c>
      <c r="G710" s="50">
        <v>173056</v>
      </c>
      <c r="H710" s="50" t="s">
        <v>1824</v>
      </c>
      <c r="I710" s="50">
        <v>416</v>
      </c>
      <c r="J710" s="50">
        <v>416</v>
      </c>
      <c r="K710" s="50">
        <v>1</v>
      </c>
      <c r="L710" s="50"/>
      <c r="M710" s="50"/>
      <c r="N710" s="50"/>
      <c r="O710" s="50">
        <v>0</v>
      </c>
      <c r="P710" s="50">
        <v>1</v>
      </c>
      <c r="Q710" s="50">
        <v>446.64699999999999</v>
      </c>
      <c r="R710" s="50">
        <v>63.94021</v>
      </c>
      <c r="S710" s="50">
        <v>0</v>
      </c>
      <c r="T710" s="50">
        <v>0</v>
      </c>
      <c r="U710" s="50">
        <v>0</v>
      </c>
      <c r="V710" s="50">
        <v>0</v>
      </c>
      <c r="W710" s="50">
        <v>1</v>
      </c>
      <c r="X710" s="50">
        <v>0</v>
      </c>
      <c r="Y710" s="50">
        <v>0</v>
      </c>
      <c r="Z710" s="50">
        <v>0</v>
      </c>
      <c r="AA710" s="50">
        <v>0</v>
      </c>
      <c r="AB710" s="50">
        <v>0</v>
      </c>
      <c r="AC710" s="50">
        <v>0</v>
      </c>
      <c r="AD710" s="50">
        <v>0</v>
      </c>
      <c r="AE710" s="50">
        <v>0</v>
      </c>
      <c r="AF710" s="50">
        <v>0</v>
      </c>
      <c r="AG710" s="50">
        <v>0</v>
      </c>
      <c r="AH710" s="50">
        <v>0</v>
      </c>
      <c r="AI710" s="50">
        <v>0</v>
      </c>
      <c r="AJ710" s="50">
        <v>0</v>
      </c>
      <c r="AK710" s="50">
        <v>0</v>
      </c>
      <c r="AL710" s="50">
        <v>0</v>
      </c>
      <c r="AM710" s="50">
        <v>0</v>
      </c>
      <c r="AN710" s="50">
        <v>0</v>
      </c>
      <c r="AO710" s="50">
        <v>0</v>
      </c>
      <c r="AP710" s="50">
        <v>0</v>
      </c>
      <c r="AQ710" s="50">
        <v>0</v>
      </c>
      <c r="AR710" s="50">
        <v>0</v>
      </c>
      <c r="AS710" s="50">
        <v>0</v>
      </c>
      <c r="AT710" s="50">
        <v>0</v>
      </c>
      <c r="AU710" s="50">
        <v>0</v>
      </c>
      <c r="AV710" s="81"/>
      <c r="AW710" s="81"/>
      <c r="AX710" s="81"/>
      <c r="AY710" s="81"/>
      <c r="AZ710" s="81"/>
      <c r="BA710" s="81"/>
      <c r="BB710" s="81"/>
      <c r="BC710" s="81"/>
      <c r="BD710" s="81"/>
      <c r="BE710" s="81"/>
      <c r="BF710" s="81"/>
      <c r="BG710" s="81"/>
      <c r="BH710" s="81"/>
      <c r="BI710" s="81"/>
      <c r="BJ710" s="81"/>
    </row>
    <row r="711" spans="1:62" ht="15" hidden="1">
      <c r="A711" s="81" t="s">
        <v>3703</v>
      </c>
      <c r="B711" s="50" t="s">
        <v>2436</v>
      </c>
      <c r="C711" s="82" t="s">
        <v>513</v>
      </c>
      <c r="D711" s="83" t="s">
        <v>464</v>
      </c>
      <c r="E711" s="84"/>
      <c r="F711" s="84">
        <v>48678</v>
      </c>
      <c r="G711" s="50">
        <v>173056</v>
      </c>
      <c r="H711" s="50" t="s">
        <v>1824</v>
      </c>
      <c r="I711" s="50">
        <v>416</v>
      </c>
      <c r="J711" s="50">
        <v>416</v>
      </c>
      <c r="K711" s="50">
        <v>1</v>
      </c>
      <c r="L711" s="50"/>
      <c r="M711" s="50"/>
      <c r="N711" s="50"/>
      <c r="O711" s="50">
        <v>0</v>
      </c>
      <c r="P711" s="50">
        <v>1</v>
      </c>
      <c r="Q711" s="50">
        <v>4123.8</v>
      </c>
      <c r="R711" s="50">
        <v>66.38982</v>
      </c>
      <c r="S711" s="50">
        <v>0</v>
      </c>
      <c r="T711" s="50">
        <v>0</v>
      </c>
      <c r="U711" s="50">
        <v>0</v>
      </c>
      <c r="V711" s="50">
        <v>0</v>
      </c>
      <c r="W711" s="50">
        <v>1</v>
      </c>
      <c r="X711" s="50">
        <v>0</v>
      </c>
      <c r="Y711" s="50">
        <v>0</v>
      </c>
      <c r="Z711" s="50">
        <v>0</v>
      </c>
      <c r="AA711" s="50">
        <v>0</v>
      </c>
      <c r="AB711" s="50">
        <v>0</v>
      </c>
      <c r="AC711" s="50">
        <v>0</v>
      </c>
      <c r="AD711" s="50">
        <v>0</v>
      </c>
      <c r="AE711" s="50">
        <v>0</v>
      </c>
      <c r="AF711" s="50">
        <v>0</v>
      </c>
      <c r="AG711" s="50">
        <v>0</v>
      </c>
      <c r="AH711" s="50">
        <v>0</v>
      </c>
      <c r="AI711" s="50">
        <v>0</v>
      </c>
      <c r="AJ711" s="50">
        <v>0</v>
      </c>
      <c r="AK711" s="50">
        <v>0</v>
      </c>
      <c r="AL711" s="50">
        <v>0</v>
      </c>
      <c r="AM711" s="50">
        <v>0</v>
      </c>
      <c r="AN711" s="50">
        <v>0</v>
      </c>
      <c r="AO711" s="50">
        <v>0</v>
      </c>
      <c r="AP711" s="50">
        <v>0</v>
      </c>
      <c r="AQ711" s="50">
        <v>0</v>
      </c>
      <c r="AR711" s="50">
        <v>0</v>
      </c>
      <c r="AS711" s="50">
        <v>0</v>
      </c>
      <c r="AT711" s="50">
        <v>0</v>
      </c>
      <c r="AU711" s="50">
        <v>0</v>
      </c>
      <c r="AV711" s="81"/>
      <c r="AW711" s="81"/>
      <c r="AX711" s="81"/>
      <c r="AY711" s="81"/>
      <c r="AZ711" s="81"/>
      <c r="BA711" s="81"/>
      <c r="BB711" s="81"/>
      <c r="BC711" s="81"/>
      <c r="BD711" s="81"/>
      <c r="BE711" s="81"/>
      <c r="BF711" s="81"/>
      <c r="BG711" s="81"/>
      <c r="BH711" s="81"/>
      <c r="BI711" s="81"/>
      <c r="BJ711" s="81"/>
    </row>
    <row r="712" spans="1:62" ht="15" hidden="1">
      <c r="A712" s="81" t="s">
        <v>3704</v>
      </c>
      <c r="B712" s="50" t="s">
        <v>2437</v>
      </c>
      <c r="C712" s="82" t="s">
        <v>514</v>
      </c>
      <c r="D712" s="83" t="s">
        <v>464</v>
      </c>
      <c r="E712" s="84"/>
      <c r="F712" s="84">
        <v>40526</v>
      </c>
      <c r="G712" s="50">
        <v>173056</v>
      </c>
      <c r="H712" s="50" t="s">
        <v>1824</v>
      </c>
      <c r="I712" s="50">
        <v>416</v>
      </c>
      <c r="J712" s="50">
        <v>416</v>
      </c>
      <c r="K712" s="50">
        <v>1</v>
      </c>
      <c r="L712" s="50"/>
      <c r="M712" s="50"/>
      <c r="N712" s="50"/>
      <c r="O712" s="50">
        <v>0</v>
      </c>
      <c r="P712" s="50">
        <v>1</v>
      </c>
      <c r="Q712" s="50">
        <v>2581.009</v>
      </c>
      <c r="R712" s="50">
        <v>73.883200000000002</v>
      </c>
      <c r="S712" s="50">
        <v>0</v>
      </c>
      <c r="T712" s="50">
        <v>0</v>
      </c>
      <c r="U712" s="50">
        <v>0</v>
      </c>
      <c r="V712" s="50">
        <v>0</v>
      </c>
      <c r="W712" s="50">
        <v>1</v>
      </c>
      <c r="X712" s="50">
        <v>0</v>
      </c>
      <c r="Y712" s="50">
        <v>0</v>
      </c>
      <c r="Z712" s="50">
        <v>0</v>
      </c>
      <c r="AA712" s="50">
        <v>0</v>
      </c>
      <c r="AB712" s="50">
        <v>0</v>
      </c>
      <c r="AC712" s="50">
        <v>0</v>
      </c>
      <c r="AD712" s="50">
        <v>0</v>
      </c>
      <c r="AE712" s="50">
        <v>0</v>
      </c>
      <c r="AF712" s="50">
        <v>0</v>
      </c>
      <c r="AG712" s="50">
        <v>0</v>
      </c>
      <c r="AH712" s="50">
        <v>0</v>
      </c>
      <c r="AI712" s="50">
        <v>0</v>
      </c>
      <c r="AJ712" s="50">
        <v>0</v>
      </c>
      <c r="AK712" s="50">
        <v>0</v>
      </c>
      <c r="AL712" s="50">
        <v>0</v>
      </c>
      <c r="AM712" s="50">
        <v>0</v>
      </c>
      <c r="AN712" s="50">
        <v>0</v>
      </c>
      <c r="AO712" s="50">
        <v>0</v>
      </c>
      <c r="AP712" s="50">
        <v>0</v>
      </c>
      <c r="AQ712" s="50">
        <v>0</v>
      </c>
      <c r="AR712" s="50">
        <v>0</v>
      </c>
      <c r="AS712" s="50">
        <v>0</v>
      </c>
      <c r="AT712" s="50">
        <v>0</v>
      </c>
      <c r="AU712" s="50">
        <v>0</v>
      </c>
      <c r="AV712" s="81"/>
      <c r="AW712" s="81"/>
      <c r="AX712" s="81"/>
      <c r="AY712" s="81"/>
      <c r="AZ712" s="81"/>
      <c r="BA712" s="81"/>
      <c r="BB712" s="81"/>
      <c r="BC712" s="81"/>
      <c r="BD712" s="81"/>
      <c r="BE712" s="81"/>
      <c r="BF712" s="81"/>
      <c r="BG712" s="81"/>
      <c r="BH712" s="81"/>
      <c r="BI712" s="81"/>
      <c r="BJ712" s="81"/>
    </row>
    <row r="713" spans="1:62" ht="15" hidden="1">
      <c r="A713" s="81" t="s">
        <v>3705</v>
      </c>
      <c r="B713" s="50" t="s">
        <v>2438</v>
      </c>
      <c r="C713" s="82" t="s">
        <v>515</v>
      </c>
      <c r="D713" s="83" t="s">
        <v>464</v>
      </c>
      <c r="E713" s="84"/>
      <c r="F713" s="84">
        <v>28413</v>
      </c>
      <c r="G713" s="50">
        <v>173056</v>
      </c>
      <c r="H713" s="50" t="s">
        <v>1824</v>
      </c>
      <c r="I713" s="50">
        <v>416</v>
      </c>
      <c r="J713" s="50">
        <v>416</v>
      </c>
      <c r="K713" s="50">
        <v>1</v>
      </c>
      <c r="L713" s="50"/>
      <c r="M713" s="50"/>
      <c r="N713" s="50"/>
      <c r="O713" s="50">
        <v>0</v>
      </c>
      <c r="P713" s="50">
        <v>1</v>
      </c>
      <c r="Q713" s="50">
        <v>569.00990000000002</v>
      </c>
      <c r="R713" s="50">
        <v>71.623819999999995</v>
      </c>
      <c r="S713" s="50">
        <v>0</v>
      </c>
      <c r="T713" s="50">
        <v>0</v>
      </c>
      <c r="U713" s="50">
        <v>0</v>
      </c>
      <c r="V713" s="50">
        <v>0</v>
      </c>
      <c r="W713" s="50">
        <v>1</v>
      </c>
      <c r="X713" s="50">
        <v>0</v>
      </c>
      <c r="Y713" s="50">
        <v>0</v>
      </c>
      <c r="Z713" s="50">
        <v>0</v>
      </c>
      <c r="AA713" s="50">
        <v>0</v>
      </c>
      <c r="AB713" s="50">
        <v>0</v>
      </c>
      <c r="AC713" s="50">
        <v>0</v>
      </c>
      <c r="AD713" s="50">
        <v>0</v>
      </c>
      <c r="AE713" s="50">
        <v>0</v>
      </c>
      <c r="AF713" s="50">
        <v>0</v>
      </c>
      <c r="AG713" s="50">
        <v>0</v>
      </c>
      <c r="AH713" s="50">
        <v>0</v>
      </c>
      <c r="AI713" s="50">
        <v>0</v>
      </c>
      <c r="AJ713" s="50">
        <v>0</v>
      </c>
      <c r="AK713" s="50">
        <v>0</v>
      </c>
      <c r="AL713" s="50">
        <v>0</v>
      </c>
      <c r="AM713" s="50">
        <v>0</v>
      </c>
      <c r="AN713" s="50">
        <v>0</v>
      </c>
      <c r="AO713" s="50">
        <v>0</v>
      </c>
      <c r="AP713" s="50">
        <v>0</v>
      </c>
      <c r="AQ713" s="50">
        <v>0</v>
      </c>
      <c r="AR713" s="50">
        <v>0</v>
      </c>
      <c r="AS713" s="50">
        <v>0</v>
      </c>
      <c r="AT713" s="50">
        <v>0</v>
      </c>
      <c r="AU713" s="50">
        <v>0</v>
      </c>
      <c r="AV713" s="81"/>
      <c r="AW713" s="81"/>
      <c r="AX713" s="81"/>
      <c r="AY713" s="81"/>
      <c r="AZ713" s="81"/>
      <c r="BA713" s="81"/>
      <c r="BB713" s="81"/>
      <c r="BC713" s="81"/>
      <c r="BD713" s="81"/>
      <c r="BE713" s="81"/>
      <c r="BF713" s="81"/>
      <c r="BG713" s="81"/>
      <c r="BH713" s="81"/>
      <c r="BI713" s="81"/>
      <c r="BJ713" s="81"/>
    </row>
    <row r="714" spans="1:62" ht="15" hidden="1">
      <c r="A714" s="81" t="s">
        <v>3706</v>
      </c>
      <c r="B714" s="50" t="s">
        <v>2439</v>
      </c>
      <c r="C714" s="82" t="s">
        <v>516</v>
      </c>
      <c r="D714" s="83" t="s">
        <v>464</v>
      </c>
      <c r="E714" s="84"/>
      <c r="F714" s="84">
        <v>35480</v>
      </c>
      <c r="G714" s="50">
        <v>173056</v>
      </c>
      <c r="H714" s="50" t="s">
        <v>1824</v>
      </c>
      <c r="I714" s="50">
        <v>416</v>
      </c>
      <c r="J714" s="50">
        <v>416</v>
      </c>
      <c r="K714" s="50">
        <v>1</v>
      </c>
      <c r="L714" s="50"/>
      <c r="M714" s="50"/>
      <c r="N714" s="50"/>
      <c r="O714" s="50">
        <v>0</v>
      </c>
      <c r="P714" s="50">
        <v>1</v>
      </c>
      <c r="Q714" s="50">
        <v>2344.3339999999998</v>
      </c>
      <c r="R714" s="50">
        <v>81.028930000000003</v>
      </c>
      <c r="S714" s="50">
        <v>0</v>
      </c>
      <c r="T714" s="50">
        <v>0</v>
      </c>
      <c r="U714" s="50">
        <v>0</v>
      </c>
      <c r="V714" s="50">
        <v>0</v>
      </c>
      <c r="W714" s="50">
        <v>1</v>
      </c>
      <c r="X714" s="50">
        <v>0</v>
      </c>
      <c r="Y714" s="50">
        <v>0</v>
      </c>
      <c r="Z714" s="50">
        <v>0</v>
      </c>
      <c r="AA714" s="50">
        <v>0</v>
      </c>
      <c r="AB714" s="50">
        <v>0</v>
      </c>
      <c r="AC714" s="50">
        <v>0</v>
      </c>
      <c r="AD714" s="50">
        <v>0</v>
      </c>
      <c r="AE714" s="50">
        <v>0</v>
      </c>
      <c r="AF714" s="50">
        <v>0</v>
      </c>
      <c r="AG714" s="50">
        <v>0</v>
      </c>
      <c r="AH714" s="50">
        <v>0</v>
      </c>
      <c r="AI714" s="50">
        <v>0</v>
      </c>
      <c r="AJ714" s="50">
        <v>0</v>
      </c>
      <c r="AK714" s="50">
        <v>0</v>
      </c>
      <c r="AL714" s="50">
        <v>0</v>
      </c>
      <c r="AM714" s="50">
        <v>0</v>
      </c>
      <c r="AN714" s="50">
        <v>0</v>
      </c>
      <c r="AO714" s="50">
        <v>0</v>
      </c>
      <c r="AP714" s="50">
        <v>0</v>
      </c>
      <c r="AQ714" s="50">
        <v>0</v>
      </c>
      <c r="AR714" s="50">
        <v>0</v>
      </c>
      <c r="AS714" s="50">
        <v>0</v>
      </c>
      <c r="AT714" s="50">
        <v>0</v>
      </c>
      <c r="AU714" s="50">
        <v>0</v>
      </c>
      <c r="AV714" s="81"/>
      <c r="AW714" s="81"/>
      <c r="AX714" s="81"/>
      <c r="AY714" s="81"/>
      <c r="AZ714" s="81"/>
      <c r="BA714" s="81"/>
      <c r="BB714" s="81"/>
      <c r="BC714" s="81"/>
      <c r="BD714" s="81"/>
      <c r="BE714" s="81"/>
      <c r="BF714" s="81"/>
      <c r="BG714" s="81"/>
      <c r="BH714" s="81"/>
      <c r="BI714" s="81"/>
      <c r="BJ714" s="81"/>
    </row>
    <row r="715" spans="1:62" ht="15" hidden="1">
      <c r="A715" s="81" t="s">
        <v>3707</v>
      </c>
      <c r="B715" s="50" t="s">
        <v>2440</v>
      </c>
      <c r="C715" s="82" t="s">
        <v>517</v>
      </c>
      <c r="D715" s="83" t="s">
        <v>464</v>
      </c>
      <c r="E715" s="84"/>
      <c r="F715" s="84">
        <v>26834</v>
      </c>
      <c r="G715" s="50">
        <v>173056</v>
      </c>
      <c r="H715" s="50" t="s">
        <v>1824</v>
      </c>
      <c r="I715" s="50">
        <v>416</v>
      </c>
      <c r="J715" s="50">
        <v>416</v>
      </c>
      <c r="K715" s="50">
        <v>1</v>
      </c>
      <c r="L715" s="50"/>
      <c r="M715" s="50"/>
      <c r="N715" s="50"/>
      <c r="O715" s="50">
        <v>0</v>
      </c>
      <c r="P715" s="50">
        <v>1</v>
      </c>
      <c r="Q715" s="50">
        <v>521.24030000000005</v>
      </c>
      <c r="R715" s="50">
        <v>66.397049999999993</v>
      </c>
      <c r="S715" s="50">
        <v>0</v>
      </c>
      <c r="T715" s="50">
        <v>0</v>
      </c>
      <c r="U715" s="50">
        <v>0</v>
      </c>
      <c r="V715" s="50">
        <v>0</v>
      </c>
      <c r="W715" s="50">
        <v>1</v>
      </c>
      <c r="X715" s="50">
        <v>0</v>
      </c>
      <c r="Y715" s="50">
        <v>0</v>
      </c>
      <c r="Z715" s="50">
        <v>0</v>
      </c>
      <c r="AA715" s="50">
        <v>0</v>
      </c>
      <c r="AB715" s="50">
        <v>0</v>
      </c>
      <c r="AC715" s="50">
        <v>0</v>
      </c>
      <c r="AD715" s="50">
        <v>0</v>
      </c>
      <c r="AE715" s="50">
        <v>0</v>
      </c>
      <c r="AF715" s="50">
        <v>0</v>
      </c>
      <c r="AG715" s="50">
        <v>0</v>
      </c>
      <c r="AH715" s="50">
        <v>0</v>
      </c>
      <c r="AI715" s="50">
        <v>0</v>
      </c>
      <c r="AJ715" s="50">
        <v>0</v>
      </c>
      <c r="AK715" s="50">
        <v>0</v>
      </c>
      <c r="AL715" s="50">
        <v>0</v>
      </c>
      <c r="AM715" s="50">
        <v>0</v>
      </c>
      <c r="AN715" s="50">
        <v>0</v>
      </c>
      <c r="AO715" s="50">
        <v>0</v>
      </c>
      <c r="AP715" s="50">
        <v>0</v>
      </c>
      <c r="AQ715" s="50">
        <v>0</v>
      </c>
      <c r="AR715" s="50">
        <v>0</v>
      </c>
      <c r="AS715" s="50">
        <v>0</v>
      </c>
      <c r="AT715" s="50">
        <v>0</v>
      </c>
      <c r="AU715" s="50">
        <v>0</v>
      </c>
      <c r="AV715" s="81"/>
      <c r="AW715" s="81"/>
      <c r="AX715" s="81"/>
      <c r="AY715" s="81"/>
      <c r="AZ715" s="81"/>
      <c r="BA715" s="81"/>
      <c r="BB715" s="81"/>
      <c r="BC715" s="81"/>
      <c r="BD715" s="81"/>
      <c r="BE715" s="81"/>
      <c r="BF715" s="81"/>
      <c r="BG715" s="81"/>
      <c r="BH715" s="81"/>
      <c r="BI715" s="81"/>
      <c r="BJ715" s="81"/>
    </row>
    <row r="716" spans="1:62" ht="15" hidden="1">
      <c r="A716" s="81" t="s">
        <v>3708</v>
      </c>
      <c r="B716" s="50" t="s">
        <v>2441</v>
      </c>
      <c r="C716" s="82" t="s">
        <v>518</v>
      </c>
      <c r="D716" s="83" t="s">
        <v>464</v>
      </c>
      <c r="E716" s="84"/>
      <c r="F716" s="84">
        <v>24491</v>
      </c>
      <c r="G716" s="50">
        <v>173056</v>
      </c>
      <c r="H716" s="50" t="s">
        <v>1824</v>
      </c>
      <c r="I716" s="50">
        <v>416</v>
      </c>
      <c r="J716" s="50">
        <v>416</v>
      </c>
      <c r="K716" s="50">
        <v>1</v>
      </c>
      <c r="L716" s="50"/>
      <c r="M716" s="50"/>
      <c r="N716" s="50"/>
      <c r="O716" s="50">
        <v>0</v>
      </c>
      <c r="P716" s="50">
        <v>1</v>
      </c>
      <c r="Q716" s="50">
        <v>676.36400000000003</v>
      </c>
      <c r="R716" s="50">
        <v>72.492000000000004</v>
      </c>
      <c r="S716" s="50">
        <v>0</v>
      </c>
      <c r="T716" s="50">
        <v>0</v>
      </c>
      <c r="U716" s="50">
        <v>0</v>
      </c>
      <c r="V716" s="50">
        <v>0</v>
      </c>
      <c r="W716" s="50">
        <v>1</v>
      </c>
      <c r="X716" s="50">
        <v>0</v>
      </c>
      <c r="Y716" s="50">
        <v>0</v>
      </c>
      <c r="Z716" s="50">
        <v>0</v>
      </c>
      <c r="AA716" s="50">
        <v>0</v>
      </c>
      <c r="AB716" s="50">
        <v>0</v>
      </c>
      <c r="AC716" s="50">
        <v>0</v>
      </c>
      <c r="AD716" s="50">
        <v>0</v>
      </c>
      <c r="AE716" s="50">
        <v>0</v>
      </c>
      <c r="AF716" s="50">
        <v>0</v>
      </c>
      <c r="AG716" s="50">
        <v>0</v>
      </c>
      <c r="AH716" s="50">
        <v>0</v>
      </c>
      <c r="AI716" s="50">
        <v>0</v>
      </c>
      <c r="AJ716" s="50">
        <v>0</v>
      </c>
      <c r="AK716" s="50">
        <v>0</v>
      </c>
      <c r="AL716" s="50">
        <v>0</v>
      </c>
      <c r="AM716" s="50">
        <v>0</v>
      </c>
      <c r="AN716" s="50">
        <v>0</v>
      </c>
      <c r="AO716" s="50">
        <v>0</v>
      </c>
      <c r="AP716" s="50">
        <v>0</v>
      </c>
      <c r="AQ716" s="50">
        <v>0</v>
      </c>
      <c r="AR716" s="50">
        <v>0</v>
      </c>
      <c r="AS716" s="50">
        <v>0</v>
      </c>
      <c r="AT716" s="50">
        <v>0</v>
      </c>
      <c r="AU716" s="50">
        <v>0</v>
      </c>
      <c r="AV716" s="81"/>
      <c r="AW716" s="81"/>
      <c r="AX716" s="81"/>
      <c r="AY716" s="81"/>
      <c r="AZ716" s="81"/>
      <c r="BA716" s="81"/>
      <c r="BB716" s="81"/>
      <c r="BC716" s="81"/>
      <c r="BD716" s="81"/>
      <c r="BE716" s="81"/>
      <c r="BF716" s="81"/>
      <c r="BG716" s="81"/>
      <c r="BH716" s="81"/>
      <c r="BI716" s="81"/>
      <c r="BJ716" s="81"/>
    </row>
    <row r="717" spans="1:62" ht="15" hidden="1">
      <c r="A717" s="81" t="s">
        <v>3709</v>
      </c>
      <c r="B717" s="50" t="s">
        <v>2442</v>
      </c>
      <c r="C717" s="82" t="s">
        <v>519</v>
      </c>
      <c r="D717" s="83" t="s">
        <v>464</v>
      </c>
      <c r="E717" s="84"/>
      <c r="F717" s="84">
        <v>42763</v>
      </c>
      <c r="G717" s="50">
        <v>173056</v>
      </c>
      <c r="H717" s="50" t="s">
        <v>1824</v>
      </c>
      <c r="I717" s="50">
        <v>416</v>
      </c>
      <c r="J717" s="50">
        <v>416</v>
      </c>
      <c r="K717" s="50">
        <v>1</v>
      </c>
      <c r="L717" s="50"/>
      <c r="M717" s="50"/>
      <c r="N717" s="50"/>
      <c r="O717" s="50">
        <v>0</v>
      </c>
      <c r="P717" s="50">
        <v>1</v>
      </c>
      <c r="Q717" s="50">
        <v>2264.5590000000002</v>
      </c>
      <c r="R717" s="50">
        <v>60.818460000000002</v>
      </c>
      <c r="S717" s="50">
        <v>0</v>
      </c>
      <c r="T717" s="50">
        <v>0</v>
      </c>
      <c r="U717" s="50">
        <v>0</v>
      </c>
      <c r="V717" s="50">
        <v>0</v>
      </c>
      <c r="W717" s="50">
        <v>1</v>
      </c>
      <c r="X717" s="50">
        <v>0</v>
      </c>
      <c r="Y717" s="50">
        <v>0</v>
      </c>
      <c r="Z717" s="50">
        <v>0</v>
      </c>
      <c r="AA717" s="50">
        <v>0</v>
      </c>
      <c r="AB717" s="50">
        <v>0</v>
      </c>
      <c r="AC717" s="50">
        <v>0</v>
      </c>
      <c r="AD717" s="50">
        <v>0</v>
      </c>
      <c r="AE717" s="50">
        <v>0</v>
      </c>
      <c r="AF717" s="50">
        <v>0</v>
      </c>
      <c r="AG717" s="50">
        <v>0</v>
      </c>
      <c r="AH717" s="50">
        <v>0</v>
      </c>
      <c r="AI717" s="50">
        <v>0</v>
      </c>
      <c r="AJ717" s="50">
        <v>0</v>
      </c>
      <c r="AK717" s="50">
        <v>0</v>
      </c>
      <c r="AL717" s="50">
        <v>0</v>
      </c>
      <c r="AM717" s="50">
        <v>0</v>
      </c>
      <c r="AN717" s="50">
        <v>0</v>
      </c>
      <c r="AO717" s="50">
        <v>0</v>
      </c>
      <c r="AP717" s="50">
        <v>0</v>
      </c>
      <c r="AQ717" s="50">
        <v>0</v>
      </c>
      <c r="AR717" s="50">
        <v>0</v>
      </c>
      <c r="AS717" s="50">
        <v>0</v>
      </c>
      <c r="AT717" s="50">
        <v>0</v>
      </c>
      <c r="AU717" s="50">
        <v>0</v>
      </c>
      <c r="AV717" s="81"/>
      <c r="AW717" s="81"/>
      <c r="AX717" s="81"/>
      <c r="AY717" s="81"/>
      <c r="AZ717" s="81"/>
      <c r="BA717" s="81"/>
      <c r="BB717" s="81"/>
      <c r="BC717" s="81"/>
      <c r="BD717" s="81"/>
      <c r="BE717" s="81"/>
      <c r="BF717" s="81"/>
      <c r="BG717" s="81"/>
      <c r="BH717" s="81"/>
      <c r="BI717" s="81"/>
      <c r="BJ717" s="81"/>
    </row>
    <row r="718" spans="1:62" ht="15" hidden="1">
      <c r="A718" s="81" t="s">
        <v>3710</v>
      </c>
      <c r="B718" s="50" t="s">
        <v>2443</v>
      </c>
      <c r="C718" s="82" t="s">
        <v>520</v>
      </c>
      <c r="D718" s="83" t="s">
        <v>464</v>
      </c>
      <c r="E718" s="84"/>
      <c r="F718" s="84">
        <v>34704</v>
      </c>
      <c r="G718" s="50">
        <v>173056</v>
      </c>
      <c r="H718" s="50" t="s">
        <v>1824</v>
      </c>
      <c r="I718" s="50">
        <v>416</v>
      </c>
      <c r="J718" s="50">
        <v>416</v>
      </c>
      <c r="K718" s="50">
        <v>1</v>
      </c>
      <c r="L718" s="50"/>
      <c r="M718" s="50"/>
      <c r="N718" s="50"/>
      <c r="O718" s="50">
        <v>0</v>
      </c>
      <c r="P718" s="50">
        <v>1</v>
      </c>
      <c r="Q718" s="50">
        <v>577.59720000000004</v>
      </c>
      <c r="R718" s="50">
        <v>60.308039999999998</v>
      </c>
      <c r="S718" s="50">
        <v>0</v>
      </c>
      <c r="T718" s="50">
        <v>0</v>
      </c>
      <c r="U718" s="50">
        <v>0</v>
      </c>
      <c r="V718" s="50">
        <v>0</v>
      </c>
      <c r="W718" s="50">
        <v>1</v>
      </c>
      <c r="X718" s="50">
        <v>0</v>
      </c>
      <c r="Y718" s="50">
        <v>0</v>
      </c>
      <c r="Z718" s="50">
        <v>0</v>
      </c>
      <c r="AA718" s="50">
        <v>0</v>
      </c>
      <c r="AB718" s="50">
        <v>0</v>
      </c>
      <c r="AC718" s="50">
        <v>0</v>
      </c>
      <c r="AD718" s="50">
        <v>0</v>
      </c>
      <c r="AE718" s="50">
        <v>0</v>
      </c>
      <c r="AF718" s="50">
        <v>0</v>
      </c>
      <c r="AG718" s="50">
        <v>0</v>
      </c>
      <c r="AH718" s="50">
        <v>0</v>
      </c>
      <c r="AI718" s="50">
        <v>0</v>
      </c>
      <c r="AJ718" s="50">
        <v>0</v>
      </c>
      <c r="AK718" s="50">
        <v>0</v>
      </c>
      <c r="AL718" s="50">
        <v>0</v>
      </c>
      <c r="AM718" s="50">
        <v>0</v>
      </c>
      <c r="AN718" s="50">
        <v>0</v>
      </c>
      <c r="AO718" s="50">
        <v>0</v>
      </c>
      <c r="AP718" s="50">
        <v>0</v>
      </c>
      <c r="AQ718" s="50">
        <v>0</v>
      </c>
      <c r="AR718" s="50">
        <v>0</v>
      </c>
      <c r="AS718" s="50">
        <v>0</v>
      </c>
      <c r="AT718" s="50">
        <v>0</v>
      </c>
      <c r="AU718" s="50">
        <v>0</v>
      </c>
      <c r="AV718" s="81"/>
      <c r="AW718" s="81"/>
      <c r="AX718" s="81"/>
      <c r="AY718" s="81"/>
      <c r="AZ718" s="81"/>
      <c r="BA718" s="81"/>
      <c r="BB718" s="81"/>
      <c r="BC718" s="81"/>
      <c r="BD718" s="81"/>
      <c r="BE718" s="81"/>
      <c r="BF718" s="81"/>
      <c r="BG718" s="81"/>
      <c r="BH718" s="81"/>
      <c r="BI718" s="81"/>
      <c r="BJ718" s="81"/>
    </row>
    <row r="719" spans="1:62" ht="15" hidden="1">
      <c r="A719" s="81" t="s">
        <v>3711</v>
      </c>
      <c r="B719" s="50" t="s">
        <v>2444</v>
      </c>
      <c r="C719" s="82" t="s">
        <v>521</v>
      </c>
      <c r="D719" s="83" t="s">
        <v>464</v>
      </c>
      <c r="E719" s="84"/>
      <c r="F719" s="84">
        <v>33834</v>
      </c>
      <c r="G719" s="50">
        <v>173056</v>
      </c>
      <c r="H719" s="50" t="s">
        <v>1824</v>
      </c>
      <c r="I719" s="50">
        <v>416</v>
      </c>
      <c r="J719" s="50">
        <v>416</v>
      </c>
      <c r="K719" s="50">
        <v>1</v>
      </c>
      <c r="L719" s="50"/>
      <c r="M719" s="50"/>
      <c r="N719" s="50"/>
      <c r="O719" s="50">
        <v>0</v>
      </c>
      <c r="P719" s="50">
        <v>1</v>
      </c>
      <c r="Q719" s="50">
        <v>1141.6969999999999</v>
      </c>
      <c r="R719" s="50">
        <v>58.274209999999997</v>
      </c>
      <c r="S719" s="50">
        <v>0</v>
      </c>
      <c r="T719" s="50">
        <v>0</v>
      </c>
      <c r="U719" s="50">
        <v>0</v>
      </c>
      <c r="V719" s="50">
        <v>0</v>
      </c>
      <c r="W719" s="50">
        <v>1</v>
      </c>
      <c r="X719" s="50">
        <v>0</v>
      </c>
      <c r="Y719" s="50">
        <v>0</v>
      </c>
      <c r="Z719" s="50">
        <v>0</v>
      </c>
      <c r="AA719" s="50">
        <v>0</v>
      </c>
      <c r="AB719" s="50">
        <v>0</v>
      </c>
      <c r="AC719" s="50">
        <v>0</v>
      </c>
      <c r="AD719" s="50">
        <v>0</v>
      </c>
      <c r="AE719" s="50">
        <v>0</v>
      </c>
      <c r="AF719" s="50">
        <v>0</v>
      </c>
      <c r="AG719" s="50">
        <v>0</v>
      </c>
      <c r="AH719" s="50">
        <v>0</v>
      </c>
      <c r="AI719" s="50">
        <v>0</v>
      </c>
      <c r="AJ719" s="50">
        <v>0</v>
      </c>
      <c r="AK719" s="50">
        <v>0</v>
      </c>
      <c r="AL719" s="50">
        <v>0</v>
      </c>
      <c r="AM719" s="50">
        <v>0</v>
      </c>
      <c r="AN719" s="50">
        <v>0</v>
      </c>
      <c r="AO719" s="50">
        <v>0</v>
      </c>
      <c r="AP719" s="50">
        <v>0</v>
      </c>
      <c r="AQ719" s="50">
        <v>0</v>
      </c>
      <c r="AR719" s="50">
        <v>0</v>
      </c>
      <c r="AS719" s="50">
        <v>0</v>
      </c>
      <c r="AT719" s="50">
        <v>0</v>
      </c>
      <c r="AU719" s="50">
        <v>0</v>
      </c>
      <c r="AV719" s="81"/>
      <c r="AW719" s="81"/>
      <c r="AX719" s="81"/>
      <c r="AY719" s="81"/>
      <c r="AZ719" s="81"/>
      <c r="BA719" s="81"/>
      <c r="BB719" s="81"/>
      <c r="BC719" s="81"/>
      <c r="BD719" s="81"/>
      <c r="BE719" s="81"/>
      <c r="BF719" s="81"/>
      <c r="BG719" s="81"/>
      <c r="BH719" s="81"/>
      <c r="BI719" s="81"/>
      <c r="BJ719" s="81"/>
    </row>
    <row r="720" spans="1:62" ht="15" hidden="1">
      <c r="A720" s="81" t="s">
        <v>3712</v>
      </c>
      <c r="B720" s="50" t="s">
        <v>2445</v>
      </c>
      <c r="C720" s="82" t="s">
        <v>522</v>
      </c>
      <c r="D720" s="83" t="s">
        <v>464</v>
      </c>
      <c r="E720" s="84"/>
      <c r="F720" s="84">
        <v>25464</v>
      </c>
      <c r="G720" s="50">
        <v>173056</v>
      </c>
      <c r="H720" s="50" t="s">
        <v>1824</v>
      </c>
      <c r="I720" s="50">
        <v>416</v>
      </c>
      <c r="J720" s="50">
        <v>416</v>
      </c>
      <c r="K720" s="50">
        <v>1</v>
      </c>
      <c r="L720" s="50"/>
      <c r="M720" s="50"/>
      <c r="N720" s="50"/>
      <c r="O720" s="50">
        <v>0</v>
      </c>
      <c r="P720" s="50">
        <v>1</v>
      </c>
      <c r="Q720" s="50">
        <v>628.91700000000003</v>
      </c>
      <c r="R720" s="50">
        <v>73.077460000000002</v>
      </c>
      <c r="S720" s="50">
        <v>0</v>
      </c>
      <c r="T720" s="50">
        <v>0</v>
      </c>
      <c r="U720" s="50">
        <v>0</v>
      </c>
      <c r="V720" s="50">
        <v>0</v>
      </c>
      <c r="W720" s="50">
        <v>1</v>
      </c>
      <c r="X720" s="50">
        <v>0</v>
      </c>
      <c r="Y720" s="50">
        <v>0</v>
      </c>
      <c r="Z720" s="50">
        <v>0</v>
      </c>
      <c r="AA720" s="50">
        <v>0</v>
      </c>
      <c r="AB720" s="50">
        <v>0</v>
      </c>
      <c r="AC720" s="50">
        <v>0</v>
      </c>
      <c r="AD720" s="50">
        <v>0</v>
      </c>
      <c r="AE720" s="50">
        <v>0</v>
      </c>
      <c r="AF720" s="50">
        <v>0</v>
      </c>
      <c r="AG720" s="50">
        <v>0</v>
      </c>
      <c r="AH720" s="50">
        <v>0</v>
      </c>
      <c r="AI720" s="50">
        <v>0</v>
      </c>
      <c r="AJ720" s="50">
        <v>0</v>
      </c>
      <c r="AK720" s="50">
        <v>0</v>
      </c>
      <c r="AL720" s="50">
        <v>0</v>
      </c>
      <c r="AM720" s="50">
        <v>0</v>
      </c>
      <c r="AN720" s="50">
        <v>0</v>
      </c>
      <c r="AO720" s="50">
        <v>0</v>
      </c>
      <c r="AP720" s="50">
        <v>0</v>
      </c>
      <c r="AQ720" s="50">
        <v>0</v>
      </c>
      <c r="AR720" s="50">
        <v>0</v>
      </c>
      <c r="AS720" s="50">
        <v>0</v>
      </c>
      <c r="AT720" s="50">
        <v>0</v>
      </c>
      <c r="AU720" s="50">
        <v>0</v>
      </c>
      <c r="AV720" s="81"/>
      <c r="AW720" s="81"/>
      <c r="AX720" s="81"/>
      <c r="AY720" s="81"/>
      <c r="AZ720" s="81"/>
      <c r="BA720" s="81"/>
      <c r="BB720" s="81"/>
      <c r="BC720" s="81"/>
      <c r="BD720" s="81"/>
      <c r="BE720" s="81"/>
      <c r="BF720" s="81"/>
      <c r="BG720" s="81"/>
      <c r="BH720" s="81"/>
      <c r="BI720" s="81"/>
      <c r="BJ720" s="81"/>
    </row>
    <row r="721" spans="1:62" ht="15" hidden="1">
      <c r="A721" s="81" t="s">
        <v>3713</v>
      </c>
      <c r="B721" s="50" t="s">
        <v>2446</v>
      </c>
      <c r="C721" s="82" t="s">
        <v>523</v>
      </c>
      <c r="D721" s="83" t="s">
        <v>464</v>
      </c>
      <c r="E721" s="84"/>
      <c r="F721" s="84">
        <v>32775</v>
      </c>
      <c r="G721" s="50">
        <v>173056</v>
      </c>
      <c r="H721" s="50" t="s">
        <v>1824</v>
      </c>
      <c r="I721" s="50">
        <v>416</v>
      </c>
      <c r="J721" s="50">
        <v>416</v>
      </c>
      <c r="K721" s="50">
        <v>1</v>
      </c>
      <c r="L721" s="50"/>
      <c r="M721" s="50"/>
      <c r="N721" s="50"/>
      <c r="O721" s="50">
        <v>0</v>
      </c>
      <c r="P721" s="50">
        <v>1</v>
      </c>
      <c r="Q721" s="50">
        <v>669.23609999999996</v>
      </c>
      <c r="R721" s="50">
        <v>52.079360000000001</v>
      </c>
      <c r="S721" s="50">
        <v>0</v>
      </c>
      <c r="T721" s="50">
        <v>0</v>
      </c>
      <c r="U721" s="50">
        <v>0</v>
      </c>
      <c r="V721" s="50">
        <v>0</v>
      </c>
      <c r="W721" s="50">
        <v>1</v>
      </c>
      <c r="X721" s="50">
        <v>0</v>
      </c>
      <c r="Y721" s="50">
        <v>0</v>
      </c>
      <c r="Z721" s="50">
        <v>0</v>
      </c>
      <c r="AA721" s="50">
        <v>0</v>
      </c>
      <c r="AB721" s="50">
        <v>0</v>
      </c>
      <c r="AC721" s="50">
        <v>0</v>
      </c>
      <c r="AD721" s="50">
        <v>0</v>
      </c>
      <c r="AE721" s="50">
        <v>0</v>
      </c>
      <c r="AF721" s="50">
        <v>0</v>
      </c>
      <c r="AG721" s="50">
        <v>0</v>
      </c>
      <c r="AH721" s="50">
        <v>0</v>
      </c>
      <c r="AI721" s="50">
        <v>0</v>
      </c>
      <c r="AJ721" s="50">
        <v>0</v>
      </c>
      <c r="AK721" s="50">
        <v>0</v>
      </c>
      <c r="AL721" s="50">
        <v>0</v>
      </c>
      <c r="AM721" s="50">
        <v>0</v>
      </c>
      <c r="AN721" s="50">
        <v>0</v>
      </c>
      <c r="AO721" s="50">
        <v>0</v>
      </c>
      <c r="AP721" s="50">
        <v>0</v>
      </c>
      <c r="AQ721" s="50">
        <v>0</v>
      </c>
      <c r="AR721" s="50">
        <v>0</v>
      </c>
      <c r="AS721" s="50">
        <v>0</v>
      </c>
      <c r="AT721" s="50">
        <v>0</v>
      </c>
      <c r="AU721" s="50">
        <v>0</v>
      </c>
      <c r="AV721" s="81"/>
      <c r="AW721" s="81"/>
      <c r="AX721" s="81"/>
      <c r="AY721" s="81"/>
      <c r="AZ721" s="81"/>
      <c r="BA721" s="81"/>
      <c r="BB721" s="81"/>
      <c r="BC721" s="81"/>
      <c r="BD721" s="81"/>
      <c r="BE721" s="81"/>
      <c r="BF721" s="81"/>
      <c r="BG721" s="81"/>
      <c r="BH721" s="81"/>
      <c r="BI721" s="81"/>
      <c r="BJ721" s="81"/>
    </row>
    <row r="722" spans="1:62" ht="15" hidden="1">
      <c r="A722" s="81" t="s">
        <v>3714</v>
      </c>
      <c r="B722" s="50" t="s">
        <v>2447</v>
      </c>
      <c r="C722" s="82" t="s">
        <v>524</v>
      </c>
      <c r="D722" s="83" t="s">
        <v>464</v>
      </c>
      <c r="E722" s="84"/>
      <c r="F722" s="84">
        <v>31424</v>
      </c>
      <c r="G722" s="50">
        <v>173056</v>
      </c>
      <c r="H722" s="50" t="s">
        <v>1824</v>
      </c>
      <c r="I722" s="50">
        <v>416</v>
      </c>
      <c r="J722" s="50">
        <v>416</v>
      </c>
      <c r="K722" s="50">
        <v>1</v>
      </c>
      <c r="L722" s="50"/>
      <c r="M722" s="50"/>
      <c r="N722" s="50"/>
      <c r="O722" s="50">
        <v>0</v>
      </c>
      <c r="P722" s="50">
        <v>1</v>
      </c>
      <c r="Q722" s="50">
        <v>1436.4559999999999</v>
      </c>
      <c r="R722" s="50">
        <v>76.532600000000002</v>
      </c>
      <c r="S722" s="50">
        <v>0</v>
      </c>
      <c r="T722" s="50">
        <v>0</v>
      </c>
      <c r="U722" s="50">
        <v>0</v>
      </c>
      <c r="V722" s="50">
        <v>0</v>
      </c>
      <c r="W722" s="50">
        <v>1</v>
      </c>
      <c r="X722" s="50">
        <v>0</v>
      </c>
      <c r="Y722" s="50">
        <v>0</v>
      </c>
      <c r="Z722" s="50">
        <v>0</v>
      </c>
      <c r="AA722" s="50">
        <v>0</v>
      </c>
      <c r="AB722" s="50">
        <v>0</v>
      </c>
      <c r="AC722" s="50">
        <v>0</v>
      </c>
      <c r="AD722" s="50">
        <v>0</v>
      </c>
      <c r="AE722" s="50">
        <v>0</v>
      </c>
      <c r="AF722" s="50">
        <v>0</v>
      </c>
      <c r="AG722" s="50">
        <v>0</v>
      </c>
      <c r="AH722" s="50">
        <v>0</v>
      </c>
      <c r="AI722" s="50">
        <v>0</v>
      </c>
      <c r="AJ722" s="50">
        <v>0</v>
      </c>
      <c r="AK722" s="50">
        <v>0</v>
      </c>
      <c r="AL722" s="50">
        <v>0</v>
      </c>
      <c r="AM722" s="50">
        <v>0</v>
      </c>
      <c r="AN722" s="50">
        <v>0</v>
      </c>
      <c r="AO722" s="50">
        <v>0</v>
      </c>
      <c r="AP722" s="50">
        <v>0</v>
      </c>
      <c r="AQ722" s="50">
        <v>0</v>
      </c>
      <c r="AR722" s="50">
        <v>0</v>
      </c>
      <c r="AS722" s="50">
        <v>0</v>
      </c>
      <c r="AT722" s="50">
        <v>0</v>
      </c>
      <c r="AU722" s="50">
        <v>0</v>
      </c>
      <c r="AV722" s="81"/>
      <c r="AW722" s="81"/>
      <c r="AX722" s="81"/>
      <c r="AY722" s="81"/>
      <c r="AZ722" s="81"/>
      <c r="BA722" s="81"/>
      <c r="BB722" s="81"/>
      <c r="BC722" s="81"/>
      <c r="BD722" s="81"/>
      <c r="BE722" s="81"/>
      <c r="BF722" s="81"/>
      <c r="BG722" s="81"/>
      <c r="BH722" s="81"/>
      <c r="BI722" s="81"/>
      <c r="BJ722" s="81"/>
    </row>
    <row r="723" spans="1:62" ht="15" hidden="1">
      <c r="A723" s="81" t="s">
        <v>3715</v>
      </c>
      <c r="B723" s="50" t="s">
        <v>2448</v>
      </c>
      <c r="C723" s="82" t="s">
        <v>525</v>
      </c>
      <c r="D723" s="83" t="s">
        <v>464</v>
      </c>
      <c r="E723" s="84"/>
      <c r="F723" s="84">
        <v>35108</v>
      </c>
      <c r="G723" s="50">
        <v>173056</v>
      </c>
      <c r="H723" s="50" t="s">
        <v>1824</v>
      </c>
      <c r="I723" s="50">
        <v>416</v>
      </c>
      <c r="J723" s="50">
        <v>416</v>
      </c>
      <c r="K723" s="50">
        <v>1</v>
      </c>
      <c r="L723" s="50"/>
      <c r="M723" s="50"/>
      <c r="N723" s="50"/>
      <c r="O723" s="50">
        <v>0</v>
      </c>
      <c r="P723" s="50">
        <v>1</v>
      </c>
      <c r="Q723" s="50">
        <v>1006.247</v>
      </c>
      <c r="R723" s="50">
        <v>57.210830000000001</v>
      </c>
      <c r="S723" s="50">
        <v>0</v>
      </c>
      <c r="T723" s="50">
        <v>0</v>
      </c>
      <c r="U723" s="50">
        <v>0</v>
      </c>
      <c r="V723" s="50">
        <v>0</v>
      </c>
      <c r="W723" s="50">
        <v>1</v>
      </c>
      <c r="X723" s="50">
        <v>0</v>
      </c>
      <c r="Y723" s="50">
        <v>0</v>
      </c>
      <c r="Z723" s="50">
        <v>0</v>
      </c>
      <c r="AA723" s="50">
        <v>0</v>
      </c>
      <c r="AB723" s="50">
        <v>0</v>
      </c>
      <c r="AC723" s="50">
        <v>0</v>
      </c>
      <c r="AD723" s="50">
        <v>0</v>
      </c>
      <c r="AE723" s="50">
        <v>0</v>
      </c>
      <c r="AF723" s="50">
        <v>0</v>
      </c>
      <c r="AG723" s="50">
        <v>0</v>
      </c>
      <c r="AH723" s="50">
        <v>0</v>
      </c>
      <c r="AI723" s="50">
        <v>0</v>
      </c>
      <c r="AJ723" s="50">
        <v>0</v>
      </c>
      <c r="AK723" s="50">
        <v>0</v>
      </c>
      <c r="AL723" s="50">
        <v>0</v>
      </c>
      <c r="AM723" s="50">
        <v>0</v>
      </c>
      <c r="AN723" s="50">
        <v>0</v>
      </c>
      <c r="AO723" s="50">
        <v>0</v>
      </c>
      <c r="AP723" s="50">
        <v>0</v>
      </c>
      <c r="AQ723" s="50">
        <v>0</v>
      </c>
      <c r="AR723" s="50">
        <v>0</v>
      </c>
      <c r="AS723" s="50">
        <v>0</v>
      </c>
      <c r="AT723" s="50">
        <v>0</v>
      </c>
      <c r="AU723" s="50">
        <v>0</v>
      </c>
      <c r="AV723" s="81"/>
      <c r="AW723" s="81"/>
      <c r="AX723" s="81"/>
      <c r="AY723" s="81"/>
      <c r="AZ723" s="81"/>
      <c r="BA723" s="81"/>
      <c r="BB723" s="81"/>
      <c r="BC723" s="81"/>
      <c r="BD723" s="81"/>
      <c r="BE723" s="81"/>
      <c r="BF723" s="81"/>
      <c r="BG723" s="81"/>
      <c r="BH723" s="81"/>
      <c r="BI723" s="81"/>
      <c r="BJ723" s="81"/>
    </row>
    <row r="724" spans="1:62" ht="15" hidden="1">
      <c r="A724" s="81" t="s">
        <v>3716</v>
      </c>
      <c r="B724" s="50" t="s">
        <v>2449</v>
      </c>
      <c r="C724" s="82" t="s">
        <v>526</v>
      </c>
      <c r="D724" s="83" t="s">
        <v>464</v>
      </c>
      <c r="E724" s="84"/>
      <c r="F724" s="84">
        <v>37858</v>
      </c>
      <c r="G724" s="50">
        <v>173056</v>
      </c>
      <c r="H724" s="50" t="s">
        <v>1824</v>
      </c>
      <c r="I724" s="50">
        <v>416</v>
      </c>
      <c r="J724" s="50">
        <v>416</v>
      </c>
      <c r="K724" s="50">
        <v>1</v>
      </c>
      <c r="L724" s="50"/>
      <c r="M724" s="50"/>
      <c r="N724" s="50"/>
      <c r="O724" s="50">
        <v>0</v>
      </c>
      <c r="P724" s="50">
        <v>1</v>
      </c>
      <c r="Q724" s="50">
        <v>1475.9590000000001</v>
      </c>
      <c r="R724" s="50">
        <v>66.905709999999999</v>
      </c>
      <c r="S724" s="50">
        <v>0</v>
      </c>
      <c r="T724" s="50">
        <v>0</v>
      </c>
      <c r="U724" s="50">
        <v>0</v>
      </c>
      <c r="V724" s="50">
        <v>0</v>
      </c>
      <c r="W724" s="50">
        <v>1</v>
      </c>
      <c r="X724" s="50">
        <v>0</v>
      </c>
      <c r="Y724" s="50">
        <v>0</v>
      </c>
      <c r="Z724" s="50">
        <v>0</v>
      </c>
      <c r="AA724" s="50">
        <v>0</v>
      </c>
      <c r="AB724" s="50">
        <v>0</v>
      </c>
      <c r="AC724" s="50">
        <v>0</v>
      </c>
      <c r="AD724" s="50">
        <v>0</v>
      </c>
      <c r="AE724" s="50">
        <v>0</v>
      </c>
      <c r="AF724" s="50">
        <v>0</v>
      </c>
      <c r="AG724" s="50">
        <v>0</v>
      </c>
      <c r="AH724" s="50">
        <v>0</v>
      </c>
      <c r="AI724" s="50">
        <v>0</v>
      </c>
      <c r="AJ724" s="50">
        <v>0</v>
      </c>
      <c r="AK724" s="50">
        <v>0</v>
      </c>
      <c r="AL724" s="50">
        <v>0</v>
      </c>
      <c r="AM724" s="50">
        <v>0</v>
      </c>
      <c r="AN724" s="50">
        <v>0</v>
      </c>
      <c r="AO724" s="50">
        <v>0</v>
      </c>
      <c r="AP724" s="50">
        <v>0</v>
      </c>
      <c r="AQ724" s="50">
        <v>0</v>
      </c>
      <c r="AR724" s="50">
        <v>0</v>
      </c>
      <c r="AS724" s="50">
        <v>0</v>
      </c>
      <c r="AT724" s="50">
        <v>0</v>
      </c>
      <c r="AU724" s="50">
        <v>0</v>
      </c>
      <c r="AV724" s="81"/>
      <c r="AW724" s="81"/>
      <c r="AX724" s="81"/>
      <c r="AY724" s="81"/>
      <c r="AZ724" s="81"/>
      <c r="BA724" s="81"/>
      <c r="BB724" s="81"/>
      <c r="BC724" s="81"/>
      <c r="BD724" s="81"/>
      <c r="BE724" s="81"/>
      <c r="BF724" s="81"/>
      <c r="BG724" s="81"/>
      <c r="BH724" s="81"/>
      <c r="BI724" s="81"/>
      <c r="BJ724" s="81"/>
    </row>
    <row r="725" spans="1:62" ht="15" hidden="1">
      <c r="A725" s="81" t="s">
        <v>3717</v>
      </c>
      <c r="B725" s="50" t="s">
        <v>2450</v>
      </c>
      <c r="C725" s="82" t="s">
        <v>527</v>
      </c>
      <c r="D725" s="83" t="s">
        <v>464</v>
      </c>
      <c r="E725" s="84"/>
      <c r="F725" s="84">
        <v>34653</v>
      </c>
      <c r="G725" s="50">
        <v>173056</v>
      </c>
      <c r="H725" s="50" t="s">
        <v>1824</v>
      </c>
      <c r="I725" s="50">
        <v>416</v>
      </c>
      <c r="J725" s="50">
        <v>416</v>
      </c>
      <c r="K725" s="50">
        <v>1</v>
      </c>
      <c r="L725" s="50"/>
      <c r="M725" s="50"/>
      <c r="N725" s="50"/>
      <c r="O725" s="50">
        <v>0</v>
      </c>
      <c r="P725" s="50">
        <v>1</v>
      </c>
      <c r="Q725" s="50">
        <v>1583.154</v>
      </c>
      <c r="R725" s="50">
        <v>65.954980000000006</v>
      </c>
      <c r="S725" s="50">
        <v>0</v>
      </c>
      <c r="T725" s="50">
        <v>0</v>
      </c>
      <c r="U725" s="50">
        <v>0</v>
      </c>
      <c r="V725" s="50">
        <v>0</v>
      </c>
      <c r="W725" s="50">
        <v>1</v>
      </c>
      <c r="X725" s="50">
        <v>0</v>
      </c>
      <c r="Y725" s="50">
        <v>0</v>
      </c>
      <c r="Z725" s="50">
        <v>0</v>
      </c>
      <c r="AA725" s="50">
        <v>0</v>
      </c>
      <c r="AB725" s="50">
        <v>0</v>
      </c>
      <c r="AC725" s="50">
        <v>0</v>
      </c>
      <c r="AD725" s="50">
        <v>0</v>
      </c>
      <c r="AE725" s="50">
        <v>0</v>
      </c>
      <c r="AF725" s="50">
        <v>0</v>
      </c>
      <c r="AG725" s="50">
        <v>0</v>
      </c>
      <c r="AH725" s="50">
        <v>0</v>
      </c>
      <c r="AI725" s="50">
        <v>0</v>
      </c>
      <c r="AJ725" s="50">
        <v>0</v>
      </c>
      <c r="AK725" s="50">
        <v>0</v>
      </c>
      <c r="AL725" s="50">
        <v>0</v>
      </c>
      <c r="AM725" s="50">
        <v>0</v>
      </c>
      <c r="AN725" s="50">
        <v>0</v>
      </c>
      <c r="AO725" s="50">
        <v>0</v>
      </c>
      <c r="AP725" s="50">
        <v>0</v>
      </c>
      <c r="AQ725" s="50">
        <v>0</v>
      </c>
      <c r="AR725" s="50">
        <v>0</v>
      </c>
      <c r="AS725" s="50">
        <v>0</v>
      </c>
      <c r="AT725" s="50">
        <v>0</v>
      </c>
      <c r="AU725" s="50">
        <v>0</v>
      </c>
      <c r="AV725" s="81"/>
      <c r="AW725" s="81"/>
      <c r="AX725" s="81"/>
      <c r="AY725" s="81"/>
      <c r="AZ725" s="81"/>
      <c r="BA725" s="81"/>
      <c r="BB725" s="81"/>
      <c r="BC725" s="81"/>
      <c r="BD725" s="81"/>
      <c r="BE725" s="81"/>
      <c r="BF725" s="81"/>
      <c r="BG725" s="81"/>
      <c r="BH725" s="81"/>
      <c r="BI725" s="81"/>
      <c r="BJ725" s="81"/>
    </row>
    <row r="726" spans="1:62" ht="15" hidden="1">
      <c r="A726" s="81" t="s">
        <v>3718</v>
      </c>
      <c r="B726" s="50" t="s">
        <v>2451</v>
      </c>
      <c r="C726" s="82" t="s">
        <v>528</v>
      </c>
      <c r="D726" s="83" t="s">
        <v>464</v>
      </c>
      <c r="E726" s="84"/>
      <c r="F726" s="84">
        <v>34473</v>
      </c>
      <c r="G726" s="50">
        <v>173056</v>
      </c>
      <c r="H726" s="50" t="s">
        <v>1824</v>
      </c>
      <c r="I726" s="50">
        <v>416</v>
      </c>
      <c r="J726" s="50">
        <v>416</v>
      </c>
      <c r="K726" s="50">
        <v>1</v>
      </c>
      <c r="L726" s="50"/>
      <c r="M726" s="50"/>
      <c r="N726" s="50"/>
      <c r="O726" s="50">
        <v>0</v>
      </c>
      <c r="P726" s="50">
        <v>1</v>
      </c>
      <c r="Q726" s="50">
        <v>680.06</v>
      </c>
      <c r="R726" s="50">
        <v>58.933190000000003</v>
      </c>
      <c r="S726" s="50">
        <v>0</v>
      </c>
      <c r="T726" s="50">
        <v>0</v>
      </c>
      <c r="U726" s="50">
        <v>0</v>
      </c>
      <c r="V726" s="50">
        <v>0</v>
      </c>
      <c r="W726" s="50">
        <v>1</v>
      </c>
      <c r="X726" s="50">
        <v>0</v>
      </c>
      <c r="Y726" s="50">
        <v>0</v>
      </c>
      <c r="Z726" s="50">
        <v>0</v>
      </c>
      <c r="AA726" s="50">
        <v>0</v>
      </c>
      <c r="AB726" s="50">
        <v>0</v>
      </c>
      <c r="AC726" s="50">
        <v>0</v>
      </c>
      <c r="AD726" s="50">
        <v>0</v>
      </c>
      <c r="AE726" s="50">
        <v>0</v>
      </c>
      <c r="AF726" s="50">
        <v>0</v>
      </c>
      <c r="AG726" s="50">
        <v>0</v>
      </c>
      <c r="AH726" s="50">
        <v>0</v>
      </c>
      <c r="AI726" s="50">
        <v>0</v>
      </c>
      <c r="AJ726" s="50">
        <v>0</v>
      </c>
      <c r="AK726" s="50">
        <v>0</v>
      </c>
      <c r="AL726" s="50">
        <v>0</v>
      </c>
      <c r="AM726" s="50">
        <v>0</v>
      </c>
      <c r="AN726" s="50">
        <v>0</v>
      </c>
      <c r="AO726" s="50">
        <v>0</v>
      </c>
      <c r="AP726" s="50">
        <v>0</v>
      </c>
      <c r="AQ726" s="50">
        <v>0</v>
      </c>
      <c r="AR726" s="50">
        <v>0</v>
      </c>
      <c r="AS726" s="50">
        <v>0</v>
      </c>
      <c r="AT726" s="50">
        <v>0</v>
      </c>
      <c r="AU726" s="50">
        <v>0</v>
      </c>
      <c r="AV726" s="81"/>
      <c r="AW726" s="81"/>
      <c r="AX726" s="81"/>
      <c r="AY726" s="81"/>
      <c r="AZ726" s="81"/>
      <c r="BA726" s="81"/>
      <c r="BB726" s="81"/>
      <c r="BC726" s="81"/>
      <c r="BD726" s="81"/>
      <c r="BE726" s="81"/>
      <c r="BF726" s="81"/>
      <c r="BG726" s="81"/>
      <c r="BH726" s="81"/>
      <c r="BI726" s="81"/>
      <c r="BJ726" s="81"/>
    </row>
    <row r="727" spans="1:62" ht="15" hidden="1">
      <c r="A727" s="81" t="s">
        <v>3719</v>
      </c>
      <c r="B727" s="50" t="s">
        <v>2452</v>
      </c>
      <c r="C727" s="82" t="s">
        <v>529</v>
      </c>
      <c r="D727" s="83" t="s">
        <v>464</v>
      </c>
      <c r="E727" s="84"/>
      <c r="F727" s="84">
        <v>29659</v>
      </c>
      <c r="G727" s="50">
        <v>173056</v>
      </c>
      <c r="H727" s="50" t="s">
        <v>1824</v>
      </c>
      <c r="I727" s="50">
        <v>416</v>
      </c>
      <c r="J727" s="50">
        <v>416</v>
      </c>
      <c r="K727" s="50">
        <v>1</v>
      </c>
      <c r="L727" s="50"/>
      <c r="M727" s="50"/>
      <c r="N727" s="50"/>
      <c r="O727" s="50">
        <v>0</v>
      </c>
      <c r="P727" s="50">
        <v>1</v>
      </c>
      <c r="Q727" s="50">
        <v>563.76880000000006</v>
      </c>
      <c r="R727" s="50">
        <v>61.37997</v>
      </c>
      <c r="S727" s="50">
        <v>0</v>
      </c>
      <c r="T727" s="50">
        <v>0</v>
      </c>
      <c r="U727" s="50">
        <v>0</v>
      </c>
      <c r="V727" s="50">
        <v>0</v>
      </c>
      <c r="W727" s="50">
        <v>1</v>
      </c>
      <c r="X727" s="50">
        <v>0</v>
      </c>
      <c r="Y727" s="50">
        <v>0</v>
      </c>
      <c r="Z727" s="50">
        <v>0</v>
      </c>
      <c r="AA727" s="50">
        <v>0</v>
      </c>
      <c r="AB727" s="50">
        <v>0</v>
      </c>
      <c r="AC727" s="50">
        <v>0</v>
      </c>
      <c r="AD727" s="50">
        <v>0</v>
      </c>
      <c r="AE727" s="50">
        <v>0</v>
      </c>
      <c r="AF727" s="50">
        <v>0</v>
      </c>
      <c r="AG727" s="50">
        <v>0</v>
      </c>
      <c r="AH727" s="50">
        <v>0</v>
      </c>
      <c r="AI727" s="50">
        <v>0</v>
      </c>
      <c r="AJ727" s="50">
        <v>0</v>
      </c>
      <c r="AK727" s="50">
        <v>0</v>
      </c>
      <c r="AL727" s="50">
        <v>0</v>
      </c>
      <c r="AM727" s="50">
        <v>0</v>
      </c>
      <c r="AN727" s="50">
        <v>0</v>
      </c>
      <c r="AO727" s="50">
        <v>0</v>
      </c>
      <c r="AP727" s="50">
        <v>0</v>
      </c>
      <c r="AQ727" s="50">
        <v>0</v>
      </c>
      <c r="AR727" s="50">
        <v>0</v>
      </c>
      <c r="AS727" s="50">
        <v>0</v>
      </c>
      <c r="AT727" s="50">
        <v>0</v>
      </c>
      <c r="AU727" s="50">
        <v>0</v>
      </c>
      <c r="AV727" s="81"/>
      <c r="AW727" s="81"/>
      <c r="AX727" s="81"/>
      <c r="AY727" s="81"/>
      <c r="AZ727" s="81"/>
      <c r="BA727" s="81"/>
      <c r="BB727" s="81"/>
      <c r="BC727" s="81"/>
      <c r="BD727" s="81"/>
      <c r="BE727" s="81"/>
      <c r="BF727" s="81"/>
      <c r="BG727" s="81"/>
      <c r="BH727" s="81"/>
      <c r="BI727" s="81"/>
      <c r="BJ727" s="81"/>
    </row>
    <row r="728" spans="1:62" ht="15" hidden="1">
      <c r="A728" s="81" t="s">
        <v>3720</v>
      </c>
      <c r="B728" s="50" t="s">
        <v>2453</v>
      </c>
      <c r="C728" s="82" t="s">
        <v>530</v>
      </c>
      <c r="D728" s="83" t="s">
        <v>464</v>
      </c>
      <c r="E728" s="84"/>
      <c r="F728" s="84">
        <v>36699</v>
      </c>
      <c r="G728" s="50">
        <v>173056</v>
      </c>
      <c r="H728" s="50" t="s">
        <v>1824</v>
      </c>
      <c r="I728" s="50">
        <v>416</v>
      </c>
      <c r="J728" s="50">
        <v>416</v>
      </c>
      <c r="K728" s="50">
        <v>1</v>
      </c>
      <c r="L728" s="50"/>
      <c r="M728" s="50"/>
      <c r="N728" s="50"/>
      <c r="O728" s="50">
        <v>0</v>
      </c>
      <c r="P728" s="50">
        <v>1</v>
      </c>
      <c r="Q728" s="50">
        <v>2434.317</v>
      </c>
      <c r="R728" s="50">
        <v>74.014430000000004</v>
      </c>
      <c r="S728" s="50">
        <v>0</v>
      </c>
      <c r="T728" s="50">
        <v>0</v>
      </c>
      <c r="U728" s="50">
        <v>0</v>
      </c>
      <c r="V728" s="50">
        <v>0</v>
      </c>
      <c r="W728" s="50">
        <v>1</v>
      </c>
      <c r="X728" s="50">
        <v>0</v>
      </c>
      <c r="Y728" s="50">
        <v>0</v>
      </c>
      <c r="Z728" s="50">
        <v>0</v>
      </c>
      <c r="AA728" s="50">
        <v>0</v>
      </c>
      <c r="AB728" s="50">
        <v>0</v>
      </c>
      <c r="AC728" s="50">
        <v>0</v>
      </c>
      <c r="AD728" s="50">
        <v>0</v>
      </c>
      <c r="AE728" s="50">
        <v>0</v>
      </c>
      <c r="AF728" s="50">
        <v>0</v>
      </c>
      <c r="AG728" s="50">
        <v>0</v>
      </c>
      <c r="AH728" s="50">
        <v>0</v>
      </c>
      <c r="AI728" s="50">
        <v>0</v>
      </c>
      <c r="AJ728" s="50">
        <v>0</v>
      </c>
      <c r="AK728" s="50">
        <v>0</v>
      </c>
      <c r="AL728" s="50">
        <v>0</v>
      </c>
      <c r="AM728" s="50">
        <v>0</v>
      </c>
      <c r="AN728" s="50">
        <v>0</v>
      </c>
      <c r="AO728" s="50">
        <v>0</v>
      </c>
      <c r="AP728" s="50">
        <v>0</v>
      </c>
      <c r="AQ728" s="50">
        <v>0</v>
      </c>
      <c r="AR728" s="50">
        <v>0</v>
      </c>
      <c r="AS728" s="50">
        <v>0</v>
      </c>
      <c r="AT728" s="50">
        <v>0</v>
      </c>
      <c r="AU728" s="50">
        <v>0</v>
      </c>
      <c r="AV728" s="81"/>
      <c r="AW728" s="81"/>
      <c r="AX728" s="81"/>
      <c r="AY728" s="81"/>
      <c r="AZ728" s="81"/>
      <c r="BA728" s="81"/>
      <c r="BB728" s="81"/>
      <c r="BC728" s="81"/>
      <c r="BD728" s="81"/>
      <c r="BE728" s="81"/>
      <c r="BF728" s="81"/>
      <c r="BG728" s="81"/>
      <c r="BH728" s="81"/>
      <c r="BI728" s="81"/>
      <c r="BJ728" s="81"/>
    </row>
    <row r="729" spans="1:62" ht="15" hidden="1">
      <c r="A729" s="81" t="s">
        <v>3721</v>
      </c>
      <c r="B729" s="50" t="s">
        <v>2454</v>
      </c>
      <c r="C729" s="82" t="s">
        <v>531</v>
      </c>
      <c r="D729" s="83" t="s">
        <v>464</v>
      </c>
      <c r="E729" s="84"/>
      <c r="F729" s="84">
        <v>32608</v>
      </c>
      <c r="G729" s="50">
        <v>173056</v>
      </c>
      <c r="H729" s="50" t="s">
        <v>1824</v>
      </c>
      <c r="I729" s="50">
        <v>416</v>
      </c>
      <c r="J729" s="50">
        <v>416</v>
      </c>
      <c r="K729" s="50">
        <v>1</v>
      </c>
      <c r="L729" s="50"/>
      <c r="M729" s="50"/>
      <c r="N729" s="50"/>
      <c r="O729" s="50">
        <v>0</v>
      </c>
      <c r="P729" s="50">
        <v>1</v>
      </c>
      <c r="Q729" s="50">
        <v>1141.8610000000001</v>
      </c>
      <c r="R729" s="50">
        <v>74.725880000000004</v>
      </c>
      <c r="S729" s="50">
        <v>0</v>
      </c>
      <c r="T729" s="50">
        <v>0</v>
      </c>
      <c r="U729" s="50">
        <v>0</v>
      </c>
      <c r="V729" s="50">
        <v>0</v>
      </c>
      <c r="W729" s="50">
        <v>1</v>
      </c>
      <c r="X729" s="50">
        <v>0</v>
      </c>
      <c r="Y729" s="50">
        <v>0</v>
      </c>
      <c r="Z729" s="50">
        <v>0</v>
      </c>
      <c r="AA729" s="50">
        <v>0</v>
      </c>
      <c r="AB729" s="50">
        <v>0</v>
      </c>
      <c r="AC729" s="50">
        <v>0</v>
      </c>
      <c r="AD729" s="50">
        <v>0</v>
      </c>
      <c r="AE729" s="50">
        <v>0</v>
      </c>
      <c r="AF729" s="50">
        <v>0</v>
      </c>
      <c r="AG729" s="50">
        <v>0</v>
      </c>
      <c r="AH729" s="50">
        <v>0</v>
      </c>
      <c r="AI729" s="50">
        <v>0</v>
      </c>
      <c r="AJ729" s="50">
        <v>0</v>
      </c>
      <c r="AK729" s="50">
        <v>0</v>
      </c>
      <c r="AL729" s="50">
        <v>0</v>
      </c>
      <c r="AM729" s="50">
        <v>0</v>
      </c>
      <c r="AN729" s="50">
        <v>0</v>
      </c>
      <c r="AO729" s="50">
        <v>0</v>
      </c>
      <c r="AP729" s="50">
        <v>0</v>
      </c>
      <c r="AQ729" s="50">
        <v>0</v>
      </c>
      <c r="AR729" s="50">
        <v>0</v>
      </c>
      <c r="AS729" s="50">
        <v>0</v>
      </c>
      <c r="AT729" s="50">
        <v>0</v>
      </c>
      <c r="AU729" s="50">
        <v>0</v>
      </c>
      <c r="AV729" s="81"/>
      <c r="AW729" s="81"/>
      <c r="AX729" s="81"/>
      <c r="AY729" s="81"/>
      <c r="AZ729" s="81"/>
      <c r="BA729" s="81"/>
      <c r="BB729" s="81"/>
      <c r="BC729" s="81"/>
      <c r="BD729" s="81"/>
      <c r="BE729" s="81"/>
      <c r="BF729" s="81"/>
      <c r="BG729" s="81"/>
      <c r="BH729" s="81"/>
      <c r="BI729" s="81"/>
      <c r="BJ729" s="81"/>
    </row>
    <row r="730" spans="1:62" ht="15" hidden="1">
      <c r="A730" s="81" t="s">
        <v>3722</v>
      </c>
      <c r="B730" s="50" t="s">
        <v>2455</v>
      </c>
      <c r="C730" s="82" t="s">
        <v>532</v>
      </c>
      <c r="D730" s="83" t="s">
        <v>464</v>
      </c>
      <c r="E730" s="84"/>
      <c r="F730" s="84">
        <v>39565</v>
      </c>
      <c r="G730" s="50">
        <v>173056</v>
      </c>
      <c r="H730" s="50" t="s">
        <v>1824</v>
      </c>
      <c r="I730" s="50">
        <v>416</v>
      </c>
      <c r="J730" s="50">
        <v>416</v>
      </c>
      <c r="K730" s="50">
        <v>1</v>
      </c>
      <c r="L730" s="50"/>
      <c r="M730" s="50"/>
      <c r="N730" s="50"/>
      <c r="O730" s="50">
        <v>0</v>
      </c>
      <c r="P730" s="50">
        <v>1</v>
      </c>
      <c r="Q730" s="50">
        <v>1859.596</v>
      </c>
      <c r="R730" s="50">
        <v>61.02814</v>
      </c>
      <c r="S730" s="50">
        <v>0</v>
      </c>
      <c r="T730" s="50">
        <v>0</v>
      </c>
      <c r="U730" s="50">
        <v>0</v>
      </c>
      <c r="V730" s="50">
        <v>0</v>
      </c>
      <c r="W730" s="50">
        <v>1</v>
      </c>
      <c r="X730" s="50">
        <v>0</v>
      </c>
      <c r="Y730" s="50">
        <v>0</v>
      </c>
      <c r="Z730" s="50">
        <v>0</v>
      </c>
      <c r="AA730" s="50">
        <v>0</v>
      </c>
      <c r="AB730" s="50">
        <v>0</v>
      </c>
      <c r="AC730" s="50">
        <v>0</v>
      </c>
      <c r="AD730" s="50">
        <v>0</v>
      </c>
      <c r="AE730" s="50">
        <v>0</v>
      </c>
      <c r="AF730" s="50">
        <v>0</v>
      </c>
      <c r="AG730" s="50">
        <v>0</v>
      </c>
      <c r="AH730" s="50">
        <v>0</v>
      </c>
      <c r="AI730" s="50">
        <v>0</v>
      </c>
      <c r="AJ730" s="50">
        <v>0</v>
      </c>
      <c r="AK730" s="50">
        <v>0</v>
      </c>
      <c r="AL730" s="50">
        <v>0</v>
      </c>
      <c r="AM730" s="50">
        <v>0</v>
      </c>
      <c r="AN730" s="50">
        <v>0</v>
      </c>
      <c r="AO730" s="50">
        <v>0</v>
      </c>
      <c r="AP730" s="50">
        <v>0</v>
      </c>
      <c r="AQ730" s="50">
        <v>0</v>
      </c>
      <c r="AR730" s="50">
        <v>0</v>
      </c>
      <c r="AS730" s="50">
        <v>0</v>
      </c>
      <c r="AT730" s="50">
        <v>0</v>
      </c>
      <c r="AU730" s="50">
        <v>0</v>
      </c>
      <c r="AV730" s="81"/>
      <c r="AW730" s="81"/>
      <c r="AX730" s="81"/>
      <c r="AY730" s="81"/>
      <c r="AZ730" s="81"/>
      <c r="BA730" s="81"/>
      <c r="BB730" s="81"/>
      <c r="BC730" s="81"/>
      <c r="BD730" s="81"/>
      <c r="BE730" s="81"/>
      <c r="BF730" s="81"/>
      <c r="BG730" s="81"/>
      <c r="BH730" s="81"/>
      <c r="BI730" s="81"/>
      <c r="BJ730" s="81"/>
    </row>
    <row r="731" spans="1:62" ht="15" hidden="1">
      <c r="A731" s="81" t="s">
        <v>3723</v>
      </c>
      <c r="B731" s="50" t="s">
        <v>2456</v>
      </c>
      <c r="C731" s="82" t="s">
        <v>533</v>
      </c>
      <c r="D731" s="83" t="s">
        <v>464</v>
      </c>
      <c r="E731" s="84"/>
      <c r="F731" s="84">
        <v>30917</v>
      </c>
      <c r="G731" s="50">
        <v>173056</v>
      </c>
      <c r="H731" s="50" t="s">
        <v>1824</v>
      </c>
      <c r="I731" s="50">
        <v>416</v>
      </c>
      <c r="J731" s="50">
        <v>416</v>
      </c>
      <c r="K731" s="50">
        <v>1</v>
      </c>
      <c r="L731" s="50"/>
      <c r="M731" s="50"/>
      <c r="N731" s="50"/>
      <c r="O731" s="50">
        <v>0</v>
      </c>
      <c r="P731" s="50">
        <v>1</v>
      </c>
      <c r="Q731" s="50">
        <v>1259.443</v>
      </c>
      <c r="R731" s="50">
        <v>80.208650000000006</v>
      </c>
      <c r="S731" s="50">
        <v>0</v>
      </c>
      <c r="T731" s="50">
        <v>0</v>
      </c>
      <c r="U731" s="50">
        <v>0</v>
      </c>
      <c r="V731" s="50">
        <v>0</v>
      </c>
      <c r="W731" s="50">
        <v>1</v>
      </c>
      <c r="X731" s="50">
        <v>0</v>
      </c>
      <c r="Y731" s="50">
        <v>0</v>
      </c>
      <c r="Z731" s="50">
        <v>0</v>
      </c>
      <c r="AA731" s="50">
        <v>0</v>
      </c>
      <c r="AB731" s="50">
        <v>0</v>
      </c>
      <c r="AC731" s="50">
        <v>0</v>
      </c>
      <c r="AD731" s="50">
        <v>0</v>
      </c>
      <c r="AE731" s="50">
        <v>0</v>
      </c>
      <c r="AF731" s="50">
        <v>0</v>
      </c>
      <c r="AG731" s="50">
        <v>0</v>
      </c>
      <c r="AH731" s="50">
        <v>0</v>
      </c>
      <c r="AI731" s="50">
        <v>0</v>
      </c>
      <c r="AJ731" s="50">
        <v>0</v>
      </c>
      <c r="AK731" s="50">
        <v>0</v>
      </c>
      <c r="AL731" s="50">
        <v>0</v>
      </c>
      <c r="AM731" s="50">
        <v>0</v>
      </c>
      <c r="AN731" s="50">
        <v>0</v>
      </c>
      <c r="AO731" s="50">
        <v>0</v>
      </c>
      <c r="AP731" s="50">
        <v>0</v>
      </c>
      <c r="AQ731" s="50">
        <v>0</v>
      </c>
      <c r="AR731" s="50">
        <v>0</v>
      </c>
      <c r="AS731" s="50">
        <v>0</v>
      </c>
      <c r="AT731" s="50">
        <v>0</v>
      </c>
      <c r="AU731" s="50">
        <v>0</v>
      </c>
      <c r="AV731" s="81"/>
      <c r="AW731" s="81"/>
      <c r="AX731" s="81"/>
      <c r="AY731" s="81"/>
      <c r="AZ731" s="81"/>
      <c r="BA731" s="81"/>
      <c r="BB731" s="81"/>
      <c r="BC731" s="81"/>
      <c r="BD731" s="81"/>
      <c r="BE731" s="81"/>
      <c r="BF731" s="81"/>
      <c r="BG731" s="81"/>
      <c r="BH731" s="81"/>
      <c r="BI731" s="81"/>
      <c r="BJ731" s="81"/>
    </row>
    <row r="732" spans="1:62" ht="15" hidden="1">
      <c r="A732" s="81" t="s">
        <v>3724</v>
      </c>
      <c r="B732" s="50" t="s">
        <v>2458</v>
      </c>
      <c r="C732" s="82" t="s">
        <v>534</v>
      </c>
      <c r="D732" s="83" t="s">
        <v>464</v>
      </c>
      <c r="E732" s="84"/>
      <c r="F732" s="84">
        <v>23750</v>
      </c>
      <c r="G732" s="50">
        <v>173056</v>
      </c>
      <c r="H732" s="50" t="s">
        <v>1824</v>
      </c>
      <c r="I732" s="50">
        <v>416</v>
      </c>
      <c r="J732" s="50">
        <v>416</v>
      </c>
      <c r="K732" s="50">
        <v>1</v>
      </c>
      <c r="L732" s="50"/>
      <c r="M732" s="50"/>
      <c r="N732" s="50"/>
      <c r="O732" s="50">
        <v>0</v>
      </c>
      <c r="P732" s="50">
        <v>1</v>
      </c>
      <c r="Q732" s="50">
        <v>1316.088</v>
      </c>
      <c r="R732" s="50">
        <v>74.189179999999993</v>
      </c>
      <c r="S732" s="50">
        <v>0</v>
      </c>
      <c r="T732" s="50">
        <v>0</v>
      </c>
      <c r="U732" s="50">
        <v>0</v>
      </c>
      <c r="V732" s="50">
        <v>0</v>
      </c>
      <c r="W732" s="50">
        <v>1</v>
      </c>
      <c r="X732" s="50">
        <v>0</v>
      </c>
      <c r="Y732" s="50">
        <v>0</v>
      </c>
      <c r="Z732" s="50">
        <v>0</v>
      </c>
      <c r="AA732" s="50">
        <v>0</v>
      </c>
      <c r="AB732" s="50">
        <v>0</v>
      </c>
      <c r="AC732" s="50">
        <v>0</v>
      </c>
      <c r="AD732" s="50">
        <v>0</v>
      </c>
      <c r="AE732" s="50">
        <v>0</v>
      </c>
      <c r="AF732" s="50">
        <v>0</v>
      </c>
      <c r="AG732" s="50">
        <v>0</v>
      </c>
      <c r="AH732" s="50">
        <v>0</v>
      </c>
      <c r="AI732" s="50">
        <v>0</v>
      </c>
      <c r="AJ732" s="50">
        <v>0</v>
      </c>
      <c r="AK732" s="50">
        <v>0</v>
      </c>
      <c r="AL732" s="50">
        <v>0</v>
      </c>
      <c r="AM732" s="50">
        <v>0</v>
      </c>
      <c r="AN732" s="50">
        <v>0</v>
      </c>
      <c r="AO732" s="50">
        <v>0</v>
      </c>
      <c r="AP732" s="50">
        <v>0</v>
      </c>
      <c r="AQ732" s="50">
        <v>0</v>
      </c>
      <c r="AR732" s="50">
        <v>0</v>
      </c>
      <c r="AS732" s="50">
        <v>0</v>
      </c>
      <c r="AT732" s="50">
        <v>0</v>
      </c>
      <c r="AU732" s="50">
        <v>0</v>
      </c>
      <c r="AV732" s="81"/>
      <c r="AW732" s="81"/>
      <c r="AX732" s="81"/>
      <c r="AY732" s="81"/>
      <c r="AZ732" s="81"/>
      <c r="BA732" s="81"/>
      <c r="BB732" s="81"/>
      <c r="BC732" s="81"/>
      <c r="BD732" s="81"/>
      <c r="BE732" s="81"/>
      <c r="BF732" s="81"/>
      <c r="BG732" s="81"/>
      <c r="BH732" s="81"/>
      <c r="BI732" s="81"/>
      <c r="BJ732" s="81"/>
    </row>
    <row r="733" spans="1:62" ht="15" hidden="1">
      <c r="A733" s="81" t="s">
        <v>3725</v>
      </c>
      <c r="B733" s="50" t="s">
        <v>2459</v>
      </c>
      <c r="C733" s="82" t="s">
        <v>535</v>
      </c>
      <c r="D733" s="83" t="s">
        <v>464</v>
      </c>
      <c r="E733" s="84"/>
      <c r="F733" s="84">
        <v>36788</v>
      </c>
      <c r="G733" s="50">
        <v>173056</v>
      </c>
      <c r="H733" s="50" t="s">
        <v>1824</v>
      </c>
      <c r="I733" s="50">
        <v>416</v>
      </c>
      <c r="J733" s="50">
        <v>416</v>
      </c>
      <c r="K733" s="50">
        <v>1</v>
      </c>
      <c r="L733" s="50"/>
      <c r="M733" s="50"/>
      <c r="N733" s="50"/>
      <c r="O733" s="50">
        <v>0</v>
      </c>
      <c r="P733" s="50">
        <v>1</v>
      </c>
      <c r="Q733" s="50">
        <v>1494.231</v>
      </c>
      <c r="R733" s="50">
        <v>64.037099999999995</v>
      </c>
      <c r="S733" s="50">
        <v>0</v>
      </c>
      <c r="T733" s="50">
        <v>0</v>
      </c>
      <c r="U733" s="50">
        <v>0</v>
      </c>
      <c r="V733" s="50">
        <v>0</v>
      </c>
      <c r="W733" s="50">
        <v>1</v>
      </c>
      <c r="X733" s="50">
        <v>0</v>
      </c>
      <c r="Y733" s="50">
        <v>0</v>
      </c>
      <c r="Z733" s="50">
        <v>0</v>
      </c>
      <c r="AA733" s="50">
        <v>0</v>
      </c>
      <c r="AB733" s="50">
        <v>0</v>
      </c>
      <c r="AC733" s="50">
        <v>0</v>
      </c>
      <c r="AD733" s="50">
        <v>0</v>
      </c>
      <c r="AE733" s="50">
        <v>0</v>
      </c>
      <c r="AF733" s="50">
        <v>0</v>
      </c>
      <c r="AG733" s="50">
        <v>0</v>
      </c>
      <c r="AH733" s="50">
        <v>0</v>
      </c>
      <c r="AI733" s="50">
        <v>0</v>
      </c>
      <c r="AJ733" s="50">
        <v>0</v>
      </c>
      <c r="AK733" s="50">
        <v>0</v>
      </c>
      <c r="AL733" s="50">
        <v>0</v>
      </c>
      <c r="AM733" s="50">
        <v>0</v>
      </c>
      <c r="AN733" s="50">
        <v>0</v>
      </c>
      <c r="AO733" s="50">
        <v>0</v>
      </c>
      <c r="AP733" s="50">
        <v>0</v>
      </c>
      <c r="AQ733" s="50">
        <v>0</v>
      </c>
      <c r="AR733" s="50">
        <v>0</v>
      </c>
      <c r="AS733" s="50">
        <v>0</v>
      </c>
      <c r="AT733" s="50">
        <v>0</v>
      </c>
      <c r="AU733" s="50">
        <v>0</v>
      </c>
      <c r="AV733" s="81"/>
      <c r="AW733" s="81"/>
      <c r="AX733" s="81"/>
      <c r="AY733" s="81"/>
      <c r="AZ733" s="81"/>
      <c r="BA733" s="81"/>
      <c r="BB733" s="81"/>
      <c r="BC733" s="81"/>
      <c r="BD733" s="81"/>
      <c r="BE733" s="81"/>
      <c r="BF733" s="81"/>
      <c r="BG733" s="81"/>
      <c r="BH733" s="81"/>
      <c r="BI733" s="81"/>
      <c r="BJ733" s="81"/>
    </row>
    <row r="734" spans="1:62" ht="15" hidden="1">
      <c r="A734" s="81" t="s">
        <v>3726</v>
      </c>
      <c r="B734" s="50" t="s">
        <v>2468</v>
      </c>
      <c r="C734" s="82" t="s">
        <v>536</v>
      </c>
      <c r="D734" s="83" t="s">
        <v>464</v>
      </c>
      <c r="E734" s="84"/>
      <c r="F734" s="84">
        <v>29487</v>
      </c>
      <c r="G734" s="50">
        <v>173056</v>
      </c>
      <c r="H734" s="50" t="s">
        <v>1824</v>
      </c>
      <c r="I734" s="50">
        <v>416</v>
      </c>
      <c r="J734" s="50">
        <v>416</v>
      </c>
      <c r="K734" s="50">
        <v>1</v>
      </c>
      <c r="L734" s="50"/>
      <c r="M734" s="50"/>
      <c r="N734" s="50"/>
      <c r="O734" s="50">
        <v>0</v>
      </c>
      <c r="P734" s="50">
        <v>1</v>
      </c>
      <c r="Q734" s="50">
        <v>1914.854</v>
      </c>
      <c r="R734" s="50">
        <v>77.907179999999997</v>
      </c>
      <c r="S734" s="50">
        <v>0</v>
      </c>
      <c r="T734" s="50">
        <v>0</v>
      </c>
      <c r="U734" s="50">
        <v>0</v>
      </c>
      <c r="V734" s="50">
        <v>0</v>
      </c>
      <c r="W734" s="50">
        <v>1</v>
      </c>
      <c r="X734" s="50">
        <v>0</v>
      </c>
      <c r="Y734" s="50">
        <v>0</v>
      </c>
      <c r="Z734" s="50">
        <v>0</v>
      </c>
      <c r="AA734" s="50">
        <v>0</v>
      </c>
      <c r="AB734" s="50">
        <v>0</v>
      </c>
      <c r="AC734" s="50">
        <v>0</v>
      </c>
      <c r="AD734" s="50">
        <v>0</v>
      </c>
      <c r="AE734" s="50">
        <v>0</v>
      </c>
      <c r="AF734" s="50">
        <v>0</v>
      </c>
      <c r="AG734" s="50">
        <v>0</v>
      </c>
      <c r="AH734" s="50">
        <v>0</v>
      </c>
      <c r="AI734" s="50">
        <v>0</v>
      </c>
      <c r="AJ734" s="50">
        <v>0</v>
      </c>
      <c r="AK734" s="50">
        <v>0</v>
      </c>
      <c r="AL734" s="50">
        <v>0</v>
      </c>
      <c r="AM734" s="50">
        <v>0</v>
      </c>
      <c r="AN734" s="50">
        <v>0</v>
      </c>
      <c r="AO734" s="50">
        <v>0</v>
      </c>
      <c r="AP734" s="50">
        <v>0</v>
      </c>
      <c r="AQ734" s="50">
        <v>0</v>
      </c>
      <c r="AR734" s="50">
        <v>0</v>
      </c>
      <c r="AS734" s="50">
        <v>0</v>
      </c>
      <c r="AT734" s="50">
        <v>0</v>
      </c>
      <c r="AU734" s="50">
        <v>0</v>
      </c>
      <c r="AV734" s="81"/>
      <c r="AW734" s="81"/>
      <c r="AX734" s="81"/>
      <c r="AY734" s="81"/>
      <c r="AZ734" s="81"/>
      <c r="BA734" s="81"/>
      <c r="BB734" s="81"/>
      <c r="BC734" s="81"/>
      <c r="BD734" s="81"/>
      <c r="BE734" s="81"/>
      <c r="BF734" s="81"/>
      <c r="BG734" s="81"/>
      <c r="BH734" s="81"/>
      <c r="BI734" s="81"/>
      <c r="BJ734" s="81"/>
    </row>
    <row r="735" spans="1:62" ht="15" hidden="1">
      <c r="A735" s="81" t="s">
        <v>3727</v>
      </c>
      <c r="B735" s="50" t="s">
        <v>2469</v>
      </c>
      <c r="C735" s="82" t="s">
        <v>537</v>
      </c>
      <c r="D735" s="83" t="s">
        <v>464</v>
      </c>
      <c r="E735" s="84"/>
      <c r="F735" s="84">
        <v>28187</v>
      </c>
      <c r="G735" s="50">
        <v>173056</v>
      </c>
      <c r="H735" s="50" t="s">
        <v>1824</v>
      </c>
      <c r="I735" s="50">
        <v>416</v>
      </c>
      <c r="J735" s="50">
        <v>416</v>
      </c>
      <c r="K735" s="50">
        <v>1</v>
      </c>
      <c r="L735" s="50"/>
      <c r="M735" s="50"/>
      <c r="N735" s="50"/>
      <c r="O735" s="50">
        <v>0</v>
      </c>
      <c r="P735" s="50">
        <v>1</v>
      </c>
      <c r="Q735" s="50">
        <v>504.86360000000002</v>
      </c>
      <c r="R735" s="50">
        <v>85.946870000000004</v>
      </c>
      <c r="S735" s="50">
        <v>0</v>
      </c>
      <c r="T735" s="50">
        <v>0</v>
      </c>
      <c r="U735" s="50">
        <v>0</v>
      </c>
      <c r="V735" s="50">
        <v>0</v>
      </c>
      <c r="W735" s="50">
        <v>1</v>
      </c>
      <c r="X735" s="50">
        <v>0</v>
      </c>
      <c r="Y735" s="50">
        <v>0</v>
      </c>
      <c r="Z735" s="50">
        <v>0</v>
      </c>
      <c r="AA735" s="50">
        <v>0</v>
      </c>
      <c r="AB735" s="50">
        <v>0</v>
      </c>
      <c r="AC735" s="50">
        <v>0</v>
      </c>
      <c r="AD735" s="50">
        <v>0</v>
      </c>
      <c r="AE735" s="50">
        <v>0</v>
      </c>
      <c r="AF735" s="50">
        <v>0</v>
      </c>
      <c r="AG735" s="50">
        <v>0</v>
      </c>
      <c r="AH735" s="50">
        <v>0</v>
      </c>
      <c r="AI735" s="50">
        <v>0</v>
      </c>
      <c r="AJ735" s="50">
        <v>0</v>
      </c>
      <c r="AK735" s="50">
        <v>0</v>
      </c>
      <c r="AL735" s="50">
        <v>0</v>
      </c>
      <c r="AM735" s="50">
        <v>0</v>
      </c>
      <c r="AN735" s="50">
        <v>0</v>
      </c>
      <c r="AO735" s="50">
        <v>0</v>
      </c>
      <c r="AP735" s="50">
        <v>0</v>
      </c>
      <c r="AQ735" s="50">
        <v>0</v>
      </c>
      <c r="AR735" s="50">
        <v>0</v>
      </c>
      <c r="AS735" s="50">
        <v>0</v>
      </c>
      <c r="AT735" s="50">
        <v>0</v>
      </c>
      <c r="AU735" s="50">
        <v>0</v>
      </c>
      <c r="AV735" s="81"/>
      <c r="AW735" s="81"/>
      <c r="AX735" s="81"/>
      <c r="AY735" s="81"/>
      <c r="AZ735" s="81"/>
      <c r="BA735" s="81"/>
      <c r="BB735" s="81"/>
      <c r="BC735" s="81"/>
      <c r="BD735" s="81"/>
      <c r="BE735" s="81"/>
      <c r="BF735" s="81"/>
      <c r="BG735" s="81"/>
      <c r="BH735" s="81"/>
      <c r="BI735" s="81"/>
      <c r="BJ735" s="81"/>
    </row>
    <row r="736" spans="1:62" ht="15" hidden="1">
      <c r="A736" s="81" t="s">
        <v>3728</v>
      </c>
      <c r="B736" s="50" t="s">
        <v>2472</v>
      </c>
      <c r="C736" s="82" t="s">
        <v>538</v>
      </c>
      <c r="D736" s="83" t="s">
        <v>464</v>
      </c>
      <c r="E736" s="84"/>
      <c r="F736" s="84">
        <v>26022</v>
      </c>
      <c r="G736" s="50">
        <v>173056</v>
      </c>
      <c r="H736" s="50" t="s">
        <v>1824</v>
      </c>
      <c r="I736" s="50">
        <v>416</v>
      </c>
      <c r="J736" s="50">
        <v>416</v>
      </c>
      <c r="K736" s="50">
        <v>1</v>
      </c>
      <c r="L736" s="50"/>
      <c r="M736" s="50"/>
      <c r="N736" s="50"/>
      <c r="O736" s="50">
        <v>0</v>
      </c>
      <c r="P736" s="50">
        <v>1</v>
      </c>
      <c r="Q736" s="50">
        <v>531.23050000000001</v>
      </c>
      <c r="R736" s="50">
        <v>94.039000000000001</v>
      </c>
      <c r="S736" s="50">
        <v>0</v>
      </c>
      <c r="T736" s="50">
        <v>0</v>
      </c>
      <c r="U736" s="50">
        <v>0</v>
      </c>
      <c r="V736" s="50">
        <v>0</v>
      </c>
      <c r="W736" s="50">
        <v>1</v>
      </c>
      <c r="X736" s="50">
        <v>0</v>
      </c>
      <c r="Y736" s="50">
        <v>0</v>
      </c>
      <c r="Z736" s="50">
        <v>0</v>
      </c>
      <c r="AA736" s="50">
        <v>0</v>
      </c>
      <c r="AB736" s="50">
        <v>0</v>
      </c>
      <c r="AC736" s="50">
        <v>0</v>
      </c>
      <c r="AD736" s="50">
        <v>0</v>
      </c>
      <c r="AE736" s="50">
        <v>0</v>
      </c>
      <c r="AF736" s="50">
        <v>0</v>
      </c>
      <c r="AG736" s="50">
        <v>0</v>
      </c>
      <c r="AH736" s="50">
        <v>0</v>
      </c>
      <c r="AI736" s="50">
        <v>0</v>
      </c>
      <c r="AJ736" s="50">
        <v>0</v>
      </c>
      <c r="AK736" s="50">
        <v>0</v>
      </c>
      <c r="AL736" s="50">
        <v>0</v>
      </c>
      <c r="AM736" s="50">
        <v>0</v>
      </c>
      <c r="AN736" s="50">
        <v>0</v>
      </c>
      <c r="AO736" s="50">
        <v>0</v>
      </c>
      <c r="AP736" s="50">
        <v>0</v>
      </c>
      <c r="AQ736" s="50">
        <v>0</v>
      </c>
      <c r="AR736" s="50">
        <v>0</v>
      </c>
      <c r="AS736" s="50">
        <v>0</v>
      </c>
      <c r="AT736" s="50">
        <v>0</v>
      </c>
      <c r="AU736" s="50">
        <v>0</v>
      </c>
      <c r="AV736" s="81"/>
      <c r="AW736" s="81"/>
      <c r="AX736" s="81"/>
      <c r="AY736" s="81"/>
      <c r="AZ736" s="81"/>
      <c r="BA736" s="81"/>
      <c r="BB736" s="81"/>
      <c r="BC736" s="81"/>
      <c r="BD736" s="81"/>
      <c r="BE736" s="81"/>
      <c r="BF736" s="81"/>
      <c r="BG736" s="81"/>
      <c r="BH736" s="81"/>
      <c r="BI736" s="81"/>
      <c r="BJ736" s="81"/>
    </row>
    <row r="737" spans="1:62" ht="15" hidden="1">
      <c r="A737" s="81" t="s">
        <v>3729</v>
      </c>
      <c r="B737" s="50" t="s">
        <v>2475</v>
      </c>
      <c r="C737" s="82" t="s">
        <v>539</v>
      </c>
      <c r="D737" s="83" t="s">
        <v>464</v>
      </c>
      <c r="E737" s="84"/>
      <c r="F737" s="84">
        <v>32561</v>
      </c>
      <c r="G737" s="50">
        <v>173056</v>
      </c>
      <c r="H737" s="50" t="s">
        <v>1824</v>
      </c>
      <c r="I737" s="50">
        <v>416</v>
      </c>
      <c r="J737" s="50">
        <v>416</v>
      </c>
      <c r="K737" s="50">
        <v>1</v>
      </c>
      <c r="L737" s="50"/>
      <c r="M737" s="50"/>
      <c r="N737" s="50"/>
      <c r="O737" s="50">
        <v>0</v>
      </c>
      <c r="P737" s="50">
        <v>1</v>
      </c>
      <c r="Q737" s="50">
        <v>1655.454</v>
      </c>
      <c r="R737" s="50">
        <v>67.963040000000007</v>
      </c>
      <c r="S737" s="50">
        <v>0</v>
      </c>
      <c r="T737" s="50">
        <v>0</v>
      </c>
      <c r="U737" s="50">
        <v>0</v>
      </c>
      <c r="V737" s="50">
        <v>0</v>
      </c>
      <c r="W737" s="50">
        <v>1</v>
      </c>
      <c r="X737" s="50">
        <v>0</v>
      </c>
      <c r="Y737" s="50">
        <v>0</v>
      </c>
      <c r="Z737" s="50">
        <v>0</v>
      </c>
      <c r="AA737" s="50">
        <v>0</v>
      </c>
      <c r="AB737" s="50">
        <v>0</v>
      </c>
      <c r="AC737" s="50">
        <v>0</v>
      </c>
      <c r="AD737" s="50">
        <v>0</v>
      </c>
      <c r="AE737" s="50">
        <v>0</v>
      </c>
      <c r="AF737" s="50">
        <v>0</v>
      </c>
      <c r="AG737" s="50">
        <v>0</v>
      </c>
      <c r="AH737" s="50">
        <v>0</v>
      </c>
      <c r="AI737" s="50">
        <v>0</v>
      </c>
      <c r="AJ737" s="50">
        <v>0</v>
      </c>
      <c r="AK737" s="50">
        <v>0</v>
      </c>
      <c r="AL737" s="50">
        <v>0</v>
      </c>
      <c r="AM737" s="50">
        <v>0</v>
      </c>
      <c r="AN737" s="50">
        <v>0</v>
      </c>
      <c r="AO737" s="50">
        <v>0</v>
      </c>
      <c r="AP737" s="50">
        <v>0</v>
      </c>
      <c r="AQ737" s="50">
        <v>0</v>
      </c>
      <c r="AR737" s="50">
        <v>0</v>
      </c>
      <c r="AS737" s="50">
        <v>0</v>
      </c>
      <c r="AT737" s="50">
        <v>0</v>
      </c>
      <c r="AU737" s="50">
        <v>0</v>
      </c>
      <c r="AV737" s="81"/>
      <c r="AW737" s="81"/>
      <c r="AX737" s="81"/>
      <c r="AY737" s="81"/>
      <c r="AZ737" s="81"/>
      <c r="BA737" s="81"/>
      <c r="BB737" s="81"/>
      <c r="BC737" s="81"/>
      <c r="BD737" s="81"/>
      <c r="BE737" s="81"/>
      <c r="BF737" s="81"/>
      <c r="BG737" s="81"/>
      <c r="BH737" s="81"/>
      <c r="BI737" s="81"/>
      <c r="BJ737" s="81"/>
    </row>
    <row r="738" spans="1:62" ht="15" hidden="1">
      <c r="A738" s="81" t="s">
        <v>3730</v>
      </c>
      <c r="B738" s="50" t="s">
        <v>2476</v>
      </c>
      <c r="C738" s="82" t="s">
        <v>540</v>
      </c>
      <c r="D738" s="83" t="s">
        <v>464</v>
      </c>
      <c r="E738" s="84"/>
      <c r="F738" s="84">
        <v>23845</v>
      </c>
      <c r="G738" s="50">
        <v>173056</v>
      </c>
      <c r="H738" s="50" t="s">
        <v>1824</v>
      </c>
      <c r="I738" s="50">
        <v>416</v>
      </c>
      <c r="J738" s="50">
        <v>416</v>
      </c>
      <c r="K738" s="50">
        <v>1</v>
      </c>
      <c r="L738" s="50"/>
      <c r="M738" s="50"/>
      <c r="N738" s="50"/>
      <c r="O738" s="50">
        <v>0</v>
      </c>
      <c r="P738" s="50">
        <v>1</v>
      </c>
      <c r="Q738" s="50">
        <v>474.5197</v>
      </c>
      <c r="R738" s="50">
        <v>78.745670000000004</v>
      </c>
      <c r="S738" s="50">
        <v>0</v>
      </c>
      <c r="T738" s="50">
        <v>0</v>
      </c>
      <c r="U738" s="50">
        <v>0</v>
      </c>
      <c r="V738" s="50">
        <v>0</v>
      </c>
      <c r="W738" s="50">
        <v>1</v>
      </c>
      <c r="X738" s="50">
        <v>0</v>
      </c>
      <c r="Y738" s="50">
        <v>0</v>
      </c>
      <c r="Z738" s="50">
        <v>0</v>
      </c>
      <c r="AA738" s="50">
        <v>0</v>
      </c>
      <c r="AB738" s="50">
        <v>0</v>
      </c>
      <c r="AC738" s="50">
        <v>0</v>
      </c>
      <c r="AD738" s="50">
        <v>0</v>
      </c>
      <c r="AE738" s="50">
        <v>0</v>
      </c>
      <c r="AF738" s="50">
        <v>0</v>
      </c>
      <c r="AG738" s="50">
        <v>0</v>
      </c>
      <c r="AH738" s="50">
        <v>0</v>
      </c>
      <c r="AI738" s="50">
        <v>0</v>
      </c>
      <c r="AJ738" s="50">
        <v>0</v>
      </c>
      <c r="AK738" s="50">
        <v>0</v>
      </c>
      <c r="AL738" s="50">
        <v>0</v>
      </c>
      <c r="AM738" s="50">
        <v>0</v>
      </c>
      <c r="AN738" s="50">
        <v>0</v>
      </c>
      <c r="AO738" s="50">
        <v>0</v>
      </c>
      <c r="AP738" s="50">
        <v>0</v>
      </c>
      <c r="AQ738" s="50">
        <v>0</v>
      </c>
      <c r="AR738" s="50">
        <v>0</v>
      </c>
      <c r="AS738" s="50">
        <v>0</v>
      </c>
      <c r="AT738" s="50">
        <v>0</v>
      </c>
      <c r="AU738" s="50">
        <v>0</v>
      </c>
      <c r="AV738" s="81"/>
      <c r="AW738" s="81"/>
      <c r="AX738" s="81"/>
      <c r="AY738" s="81"/>
      <c r="AZ738" s="81"/>
      <c r="BA738" s="81"/>
      <c r="BB738" s="81"/>
      <c r="BC738" s="81"/>
      <c r="BD738" s="81"/>
      <c r="BE738" s="81"/>
      <c r="BF738" s="81"/>
      <c r="BG738" s="81"/>
      <c r="BH738" s="81"/>
      <c r="BI738" s="81"/>
      <c r="BJ738" s="81"/>
    </row>
    <row r="739" spans="1:62" ht="15" hidden="1">
      <c r="A739" s="81" t="s">
        <v>3731</v>
      </c>
      <c r="B739" s="50" t="s">
        <v>2484</v>
      </c>
      <c r="C739" s="82" t="s">
        <v>541</v>
      </c>
      <c r="D739" s="83" t="s">
        <v>464</v>
      </c>
      <c r="E739" s="84"/>
      <c r="F739" s="84">
        <v>50934</v>
      </c>
      <c r="G739" s="50">
        <v>173056</v>
      </c>
      <c r="H739" s="50" t="s">
        <v>1824</v>
      </c>
      <c r="I739" s="50">
        <v>416</v>
      </c>
      <c r="J739" s="50">
        <v>416</v>
      </c>
      <c r="K739" s="50">
        <v>1</v>
      </c>
      <c r="L739" s="50"/>
      <c r="M739" s="50"/>
      <c r="N739" s="50"/>
      <c r="O739" s="50">
        <v>0</v>
      </c>
      <c r="P739" s="50">
        <v>1</v>
      </c>
      <c r="Q739" s="50">
        <v>3763.087</v>
      </c>
      <c r="R739" s="50">
        <v>43.490090000000002</v>
      </c>
      <c r="S739" s="50">
        <v>0</v>
      </c>
      <c r="T739" s="50">
        <v>0</v>
      </c>
      <c r="U739" s="50">
        <v>0</v>
      </c>
      <c r="V739" s="50">
        <v>0</v>
      </c>
      <c r="W739" s="50">
        <v>1</v>
      </c>
      <c r="X739" s="50">
        <v>0</v>
      </c>
      <c r="Y739" s="50">
        <v>0</v>
      </c>
      <c r="Z739" s="50">
        <v>0</v>
      </c>
      <c r="AA739" s="50">
        <v>0</v>
      </c>
      <c r="AB739" s="50">
        <v>0</v>
      </c>
      <c r="AC739" s="50">
        <v>0</v>
      </c>
      <c r="AD739" s="50">
        <v>0</v>
      </c>
      <c r="AE739" s="50">
        <v>0</v>
      </c>
      <c r="AF739" s="50">
        <v>0</v>
      </c>
      <c r="AG739" s="50">
        <v>0</v>
      </c>
      <c r="AH739" s="50">
        <v>0</v>
      </c>
      <c r="AI739" s="50">
        <v>0</v>
      </c>
      <c r="AJ739" s="50">
        <v>0</v>
      </c>
      <c r="AK739" s="50">
        <v>0</v>
      </c>
      <c r="AL739" s="50">
        <v>0</v>
      </c>
      <c r="AM739" s="50">
        <v>0</v>
      </c>
      <c r="AN739" s="50">
        <v>0</v>
      </c>
      <c r="AO739" s="50">
        <v>0</v>
      </c>
      <c r="AP739" s="50">
        <v>0</v>
      </c>
      <c r="AQ739" s="50">
        <v>0</v>
      </c>
      <c r="AR739" s="50">
        <v>0</v>
      </c>
      <c r="AS739" s="50">
        <v>0</v>
      </c>
      <c r="AT739" s="50">
        <v>0</v>
      </c>
      <c r="AU739" s="50">
        <v>0</v>
      </c>
      <c r="AV739" s="81"/>
      <c r="AW739" s="81"/>
      <c r="AX739" s="81"/>
      <c r="AY739" s="81"/>
      <c r="AZ739" s="81"/>
      <c r="BA739" s="81"/>
      <c r="BB739" s="81"/>
      <c r="BC739" s="81"/>
      <c r="BD739" s="81"/>
      <c r="BE739" s="81"/>
      <c r="BF739" s="81"/>
      <c r="BG739" s="81"/>
      <c r="BH739" s="81"/>
      <c r="BI739" s="81"/>
      <c r="BJ739" s="81"/>
    </row>
    <row r="740" spans="1:62" ht="15" hidden="1">
      <c r="A740" s="81" t="s">
        <v>3732</v>
      </c>
      <c r="B740" s="50" t="s">
        <v>2485</v>
      </c>
      <c r="C740" s="82" t="s">
        <v>9</v>
      </c>
      <c r="D740" s="83" t="s">
        <v>1003</v>
      </c>
      <c r="E740" s="84" t="s">
        <v>11</v>
      </c>
      <c r="F740" s="84">
        <v>9003</v>
      </c>
      <c r="G740" s="50">
        <v>43000</v>
      </c>
      <c r="H740" s="50" t="s">
        <v>1824</v>
      </c>
      <c r="I740" s="50">
        <v>172</v>
      </c>
      <c r="J740" s="50">
        <v>250</v>
      </c>
      <c r="K740" s="50">
        <v>2</v>
      </c>
      <c r="L740" s="50"/>
      <c r="M740" s="50"/>
      <c r="N740" s="50"/>
      <c r="O740" s="50">
        <v>0</v>
      </c>
      <c r="P740" s="50">
        <v>0.68799999999999994</v>
      </c>
      <c r="Q740" s="50">
        <v>1577.232</v>
      </c>
      <c r="R740" s="50">
        <v>79.058530000000005</v>
      </c>
      <c r="S740" s="50">
        <v>0</v>
      </c>
      <c r="T740" s="50">
        <v>0</v>
      </c>
      <c r="U740" s="50">
        <v>0</v>
      </c>
      <c r="V740" s="50">
        <v>0</v>
      </c>
      <c r="W740" s="50">
        <v>0</v>
      </c>
      <c r="X740" s="50">
        <v>1</v>
      </c>
      <c r="Y740" s="50">
        <v>0</v>
      </c>
      <c r="Z740" s="50">
        <v>0</v>
      </c>
      <c r="AA740" s="50">
        <v>0</v>
      </c>
      <c r="AB740" s="50">
        <v>0</v>
      </c>
      <c r="AC740" s="50">
        <v>0</v>
      </c>
      <c r="AD740" s="50">
        <v>0</v>
      </c>
      <c r="AE740" s="50">
        <v>0</v>
      </c>
      <c r="AF740" s="50">
        <v>0</v>
      </c>
      <c r="AG740" s="50">
        <v>0</v>
      </c>
      <c r="AH740" s="50">
        <v>0</v>
      </c>
      <c r="AI740" s="50">
        <v>0</v>
      </c>
      <c r="AJ740" s="50">
        <v>0</v>
      </c>
      <c r="AK740" s="50">
        <v>1</v>
      </c>
      <c r="AL740" s="50">
        <v>0</v>
      </c>
      <c r="AM740" s="50">
        <v>0</v>
      </c>
      <c r="AN740" s="50">
        <v>0</v>
      </c>
      <c r="AO740" s="50">
        <v>0</v>
      </c>
      <c r="AP740" s="50">
        <v>0</v>
      </c>
      <c r="AQ740" s="50">
        <v>0</v>
      </c>
      <c r="AR740" s="50">
        <v>0</v>
      </c>
      <c r="AS740" s="50">
        <v>0</v>
      </c>
      <c r="AT740" s="50">
        <v>0</v>
      </c>
      <c r="AU740" s="50">
        <v>0</v>
      </c>
      <c r="AV740" s="81"/>
      <c r="AW740" s="81"/>
      <c r="AX740" s="81"/>
      <c r="AY740" s="81"/>
      <c r="AZ740" s="81"/>
      <c r="BA740" s="81"/>
      <c r="BB740" s="81"/>
      <c r="BC740" s="81"/>
      <c r="BD740" s="81"/>
      <c r="BE740" s="81"/>
      <c r="BF740" s="81"/>
      <c r="BG740" s="81"/>
      <c r="BH740" s="81"/>
      <c r="BI740" s="81"/>
      <c r="BJ740" s="81"/>
    </row>
    <row r="741" spans="1:62" ht="15" hidden="1">
      <c r="A741" s="81" t="s">
        <v>3733</v>
      </c>
      <c r="B741" s="50" t="s">
        <v>2486</v>
      </c>
      <c r="C741" s="82" t="s">
        <v>13</v>
      </c>
      <c r="D741" s="83" t="s">
        <v>1003</v>
      </c>
      <c r="E741" s="84" t="s">
        <v>11</v>
      </c>
      <c r="F741" s="84">
        <v>64949</v>
      </c>
      <c r="G741" s="50">
        <v>267600</v>
      </c>
      <c r="H741" s="50" t="s">
        <v>1824</v>
      </c>
      <c r="I741" s="50">
        <v>446</v>
      </c>
      <c r="J741" s="50">
        <v>600</v>
      </c>
      <c r="K741" s="50">
        <v>2</v>
      </c>
      <c r="L741" s="50"/>
      <c r="M741" s="50"/>
      <c r="N741" s="50"/>
      <c r="O741" s="50">
        <v>0</v>
      </c>
      <c r="P741" s="50">
        <v>0.74333333300000004</v>
      </c>
      <c r="Q741" s="50">
        <v>1973.3040000000001</v>
      </c>
      <c r="R741" s="50">
        <v>50.911439999999999</v>
      </c>
      <c r="S741" s="50">
        <v>0</v>
      </c>
      <c r="T741" s="50">
        <v>0</v>
      </c>
      <c r="U741" s="50">
        <v>0</v>
      </c>
      <c r="V741" s="50">
        <v>0</v>
      </c>
      <c r="W741" s="50">
        <v>0</v>
      </c>
      <c r="X741" s="50">
        <v>1</v>
      </c>
      <c r="Y741" s="50">
        <v>0</v>
      </c>
      <c r="Z741" s="50">
        <v>0</v>
      </c>
      <c r="AA741" s="50">
        <v>0</v>
      </c>
      <c r="AB741" s="50">
        <v>0</v>
      </c>
      <c r="AC741" s="50">
        <v>0</v>
      </c>
      <c r="AD741" s="50">
        <v>0</v>
      </c>
      <c r="AE741" s="50">
        <v>0</v>
      </c>
      <c r="AF741" s="50">
        <v>0</v>
      </c>
      <c r="AG741" s="50">
        <v>0</v>
      </c>
      <c r="AH741" s="50">
        <v>0</v>
      </c>
      <c r="AI741" s="50">
        <v>0</v>
      </c>
      <c r="AJ741" s="50">
        <v>0</v>
      </c>
      <c r="AK741" s="50">
        <v>1</v>
      </c>
      <c r="AL741" s="50">
        <v>0</v>
      </c>
      <c r="AM741" s="50">
        <v>0</v>
      </c>
      <c r="AN741" s="50">
        <v>0</v>
      </c>
      <c r="AO741" s="50">
        <v>0</v>
      </c>
      <c r="AP741" s="50">
        <v>0</v>
      </c>
      <c r="AQ741" s="50">
        <v>0</v>
      </c>
      <c r="AR741" s="50">
        <v>0</v>
      </c>
      <c r="AS741" s="50">
        <v>0</v>
      </c>
      <c r="AT741" s="50">
        <v>0</v>
      </c>
      <c r="AU741" s="50">
        <v>0</v>
      </c>
      <c r="AV741" s="81"/>
      <c r="AW741" s="81"/>
      <c r="AX741" s="81"/>
      <c r="AY741" s="81"/>
      <c r="AZ741" s="81"/>
      <c r="BA741" s="81"/>
      <c r="BB741" s="81"/>
      <c r="BC741" s="81"/>
      <c r="BD741" s="81"/>
      <c r="BE741" s="81"/>
      <c r="BF741" s="81"/>
      <c r="BG741" s="81"/>
      <c r="BH741" s="81"/>
      <c r="BI741" s="81"/>
      <c r="BJ741" s="81"/>
    </row>
    <row r="742" spans="1:62" ht="15" hidden="1">
      <c r="A742" s="81" t="s">
        <v>3734</v>
      </c>
      <c r="B742" s="50" t="s">
        <v>2487</v>
      </c>
      <c r="C742" s="82" t="s">
        <v>15</v>
      </c>
      <c r="D742" s="83" t="s">
        <v>1003</v>
      </c>
      <c r="E742" s="84" t="s">
        <v>11</v>
      </c>
      <c r="F742" s="84">
        <v>70026</v>
      </c>
      <c r="G742" s="50">
        <v>270000</v>
      </c>
      <c r="H742" s="50" t="s">
        <v>1824</v>
      </c>
      <c r="I742" s="50">
        <v>450</v>
      </c>
      <c r="J742" s="50">
        <v>600</v>
      </c>
      <c r="K742" s="50">
        <v>2</v>
      </c>
      <c r="L742" s="50"/>
      <c r="M742" s="50"/>
      <c r="N742" s="50"/>
      <c r="O742" s="50">
        <v>0</v>
      </c>
      <c r="P742" s="50">
        <v>0.75</v>
      </c>
      <c r="Q742" s="50">
        <v>3346.5929999999998</v>
      </c>
      <c r="R742" s="50">
        <v>58.835850000000001</v>
      </c>
      <c r="S742" s="50">
        <v>0</v>
      </c>
      <c r="T742" s="50">
        <v>0</v>
      </c>
      <c r="U742" s="50">
        <v>0</v>
      </c>
      <c r="V742" s="50">
        <v>0</v>
      </c>
      <c r="W742" s="50">
        <v>0</v>
      </c>
      <c r="X742" s="50">
        <v>1</v>
      </c>
      <c r="Y742" s="50">
        <v>0</v>
      </c>
      <c r="Z742" s="50">
        <v>0</v>
      </c>
      <c r="AA742" s="50">
        <v>0</v>
      </c>
      <c r="AB742" s="50">
        <v>0</v>
      </c>
      <c r="AC742" s="50">
        <v>0</v>
      </c>
      <c r="AD742" s="50">
        <v>0</v>
      </c>
      <c r="AE742" s="50">
        <v>0</v>
      </c>
      <c r="AF742" s="50">
        <v>0</v>
      </c>
      <c r="AG742" s="50">
        <v>0</v>
      </c>
      <c r="AH742" s="50">
        <v>0</v>
      </c>
      <c r="AI742" s="50">
        <v>0</v>
      </c>
      <c r="AJ742" s="50">
        <v>0</v>
      </c>
      <c r="AK742" s="50">
        <v>1</v>
      </c>
      <c r="AL742" s="50">
        <v>0</v>
      </c>
      <c r="AM742" s="50">
        <v>0</v>
      </c>
      <c r="AN742" s="50">
        <v>0</v>
      </c>
      <c r="AO742" s="50">
        <v>0</v>
      </c>
      <c r="AP742" s="50">
        <v>0</v>
      </c>
      <c r="AQ742" s="50">
        <v>0</v>
      </c>
      <c r="AR742" s="50">
        <v>0</v>
      </c>
      <c r="AS742" s="50">
        <v>0</v>
      </c>
      <c r="AT742" s="50">
        <v>0</v>
      </c>
      <c r="AU742" s="50">
        <v>0</v>
      </c>
      <c r="AV742" s="81"/>
      <c r="AW742" s="81"/>
      <c r="AX742" s="81"/>
      <c r="AY742" s="81"/>
      <c r="AZ742" s="81"/>
      <c r="BA742" s="81"/>
      <c r="BB742" s="81"/>
      <c r="BC742" s="81"/>
      <c r="BD742" s="81"/>
      <c r="BE742" s="81"/>
      <c r="BF742" s="81"/>
      <c r="BG742" s="81"/>
      <c r="BH742" s="81"/>
      <c r="BI742" s="81"/>
      <c r="BJ742" s="81"/>
    </row>
    <row r="743" spans="1:62" ht="15" hidden="1">
      <c r="A743" s="81" t="s">
        <v>3735</v>
      </c>
      <c r="B743" s="50" t="s">
        <v>2488</v>
      </c>
      <c r="C743" s="82" t="s">
        <v>17</v>
      </c>
      <c r="D743" s="83" t="s">
        <v>1003</v>
      </c>
      <c r="E743" s="84" t="s">
        <v>11</v>
      </c>
      <c r="F743" s="84">
        <v>70527</v>
      </c>
      <c r="G743" s="50">
        <v>270000</v>
      </c>
      <c r="H743" s="50" t="s">
        <v>1824</v>
      </c>
      <c r="I743" s="50">
        <v>450</v>
      </c>
      <c r="J743" s="50">
        <v>600</v>
      </c>
      <c r="K743" s="50">
        <v>2</v>
      </c>
      <c r="L743" s="50"/>
      <c r="M743" s="50"/>
      <c r="N743" s="50"/>
      <c r="O743" s="50">
        <v>0</v>
      </c>
      <c r="P743" s="50">
        <v>0.75</v>
      </c>
      <c r="Q743" s="50">
        <v>2881.5529999999999</v>
      </c>
      <c r="R743" s="50">
        <v>45.76435</v>
      </c>
      <c r="S743" s="50">
        <v>0</v>
      </c>
      <c r="T743" s="50">
        <v>0</v>
      </c>
      <c r="U743" s="50">
        <v>0</v>
      </c>
      <c r="V743" s="50">
        <v>0</v>
      </c>
      <c r="W743" s="50">
        <v>0</v>
      </c>
      <c r="X743" s="50">
        <v>1</v>
      </c>
      <c r="Y743" s="50">
        <v>0</v>
      </c>
      <c r="Z743" s="50">
        <v>0</v>
      </c>
      <c r="AA743" s="50">
        <v>0</v>
      </c>
      <c r="AB743" s="50">
        <v>0</v>
      </c>
      <c r="AC743" s="50">
        <v>0</v>
      </c>
      <c r="AD743" s="50">
        <v>0</v>
      </c>
      <c r="AE743" s="50">
        <v>0</v>
      </c>
      <c r="AF743" s="50">
        <v>0</v>
      </c>
      <c r="AG743" s="50">
        <v>0</v>
      </c>
      <c r="AH743" s="50">
        <v>0</v>
      </c>
      <c r="AI743" s="50">
        <v>0</v>
      </c>
      <c r="AJ743" s="50">
        <v>0</v>
      </c>
      <c r="AK743" s="50">
        <v>1</v>
      </c>
      <c r="AL743" s="50">
        <v>0</v>
      </c>
      <c r="AM743" s="50">
        <v>0</v>
      </c>
      <c r="AN743" s="50">
        <v>0</v>
      </c>
      <c r="AO743" s="50">
        <v>0</v>
      </c>
      <c r="AP743" s="50">
        <v>0</v>
      </c>
      <c r="AQ743" s="50">
        <v>0</v>
      </c>
      <c r="AR743" s="50">
        <v>0</v>
      </c>
      <c r="AS743" s="50">
        <v>0</v>
      </c>
      <c r="AT743" s="50">
        <v>0</v>
      </c>
      <c r="AU743" s="50">
        <v>0</v>
      </c>
      <c r="AV743" s="81"/>
      <c r="AW743" s="81"/>
      <c r="AX743" s="81"/>
      <c r="AY743" s="81"/>
      <c r="AZ743" s="81"/>
      <c r="BA743" s="81"/>
      <c r="BB743" s="81"/>
      <c r="BC743" s="81"/>
      <c r="BD743" s="81"/>
      <c r="BE743" s="81"/>
      <c r="BF743" s="81"/>
      <c r="BG743" s="81"/>
      <c r="BH743" s="81"/>
      <c r="BI743" s="81"/>
      <c r="BJ743" s="81"/>
    </row>
    <row r="744" spans="1:62" ht="15" hidden="1">
      <c r="A744" s="81" t="s">
        <v>3736</v>
      </c>
      <c r="B744" s="50" t="s">
        <v>2489</v>
      </c>
      <c r="C744" s="82" t="s">
        <v>18</v>
      </c>
      <c r="D744" s="83" t="s">
        <v>1003</v>
      </c>
      <c r="E744" s="84" t="s">
        <v>11</v>
      </c>
      <c r="F744" s="84">
        <v>52445</v>
      </c>
      <c r="G744" s="50">
        <v>270000</v>
      </c>
      <c r="H744" s="50" t="s">
        <v>1824</v>
      </c>
      <c r="I744" s="50">
        <v>450</v>
      </c>
      <c r="J744" s="50">
        <v>600</v>
      </c>
      <c r="K744" s="50">
        <v>2</v>
      </c>
      <c r="L744" s="50"/>
      <c r="M744" s="50"/>
      <c r="N744" s="50"/>
      <c r="O744" s="50">
        <v>0</v>
      </c>
      <c r="P744" s="50">
        <v>0.75</v>
      </c>
      <c r="Q744" s="50">
        <v>2704.752</v>
      </c>
      <c r="R744" s="50">
        <v>84.07808</v>
      </c>
      <c r="S744" s="50">
        <v>0</v>
      </c>
      <c r="T744" s="50">
        <v>0</v>
      </c>
      <c r="U744" s="50">
        <v>0</v>
      </c>
      <c r="V744" s="50">
        <v>0</v>
      </c>
      <c r="W744" s="50">
        <v>0</v>
      </c>
      <c r="X744" s="50">
        <v>1</v>
      </c>
      <c r="Y744" s="50">
        <v>0</v>
      </c>
      <c r="Z744" s="50">
        <v>0</v>
      </c>
      <c r="AA744" s="50">
        <v>0</v>
      </c>
      <c r="AB744" s="50">
        <v>0</v>
      </c>
      <c r="AC744" s="50">
        <v>0</v>
      </c>
      <c r="AD744" s="50">
        <v>0</v>
      </c>
      <c r="AE744" s="50">
        <v>0</v>
      </c>
      <c r="AF744" s="50">
        <v>0</v>
      </c>
      <c r="AG744" s="50">
        <v>0</v>
      </c>
      <c r="AH744" s="50">
        <v>0</v>
      </c>
      <c r="AI744" s="50">
        <v>0</v>
      </c>
      <c r="AJ744" s="50">
        <v>0</v>
      </c>
      <c r="AK744" s="50">
        <v>1</v>
      </c>
      <c r="AL744" s="50">
        <v>0</v>
      </c>
      <c r="AM744" s="50">
        <v>0</v>
      </c>
      <c r="AN744" s="50">
        <v>0</v>
      </c>
      <c r="AO744" s="50">
        <v>0</v>
      </c>
      <c r="AP744" s="50">
        <v>0</v>
      </c>
      <c r="AQ744" s="50">
        <v>0</v>
      </c>
      <c r="AR744" s="50">
        <v>0</v>
      </c>
      <c r="AS744" s="50">
        <v>0</v>
      </c>
      <c r="AT744" s="50">
        <v>0</v>
      </c>
      <c r="AU744" s="50">
        <v>0</v>
      </c>
      <c r="AV744" s="81"/>
      <c r="AW744" s="81"/>
      <c r="AX744" s="81"/>
      <c r="AY744" s="81"/>
      <c r="AZ744" s="81"/>
      <c r="BA744" s="81"/>
      <c r="BB744" s="81"/>
      <c r="BC744" s="81"/>
      <c r="BD744" s="81"/>
      <c r="BE744" s="81"/>
      <c r="BF744" s="81"/>
      <c r="BG744" s="81"/>
      <c r="BH744" s="81"/>
      <c r="BI744" s="81"/>
      <c r="BJ744" s="81"/>
    </row>
    <row r="745" spans="1:62" ht="15" hidden="1">
      <c r="A745" s="81" t="s">
        <v>3737</v>
      </c>
      <c r="B745" s="50" t="s">
        <v>2490</v>
      </c>
      <c r="C745" s="82" t="s">
        <v>19</v>
      </c>
      <c r="D745" s="83" t="s">
        <v>1003</v>
      </c>
      <c r="E745" s="84" t="s">
        <v>11</v>
      </c>
      <c r="F745" s="84">
        <v>25796</v>
      </c>
      <c r="G745" s="50">
        <v>120000</v>
      </c>
      <c r="H745" s="50" t="s">
        <v>1824</v>
      </c>
      <c r="I745" s="50">
        <v>300</v>
      </c>
      <c r="J745" s="50">
        <v>400</v>
      </c>
      <c r="K745" s="50">
        <v>2</v>
      </c>
      <c r="L745" s="50"/>
      <c r="M745" s="50"/>
      <c r="N745" s="50"/>
      <c r="O745" s="50">
        <v>0</v>
      </c>
      <c r="P745" s="50">
        <v>0.75</v>
      </c>
      <c r="Q745" s="50">
        <v>1222.4680000000001</v>
      </c>
      <c r="R745" s="50">
        <v>57.367640000000002</v>
      </c>
      <c r="S745" s="50">
        <v>0</v>
      </c>
      <c r="T745" s="50">
        <v>0</v>
      </c>
      <c r="U745" s="50">
        <v>0</v>
      </c>
      <c r="V745" s="50">
        <v>0</v>
      </c>
      <c r="W745" s="50">
        <v>0</v>
      </c>
      <c r="X745" s="50">
        <v>1</v>
      </c>
      <c r="Y745" s="50">
        <v>0</v>
      </c>
      <c r="Z745" s="50">
        <v>0</v>
      </c>
      <c r="AA745" s="50">
        <v>0</v>
      </c>
      <c r="AB745" s="50">
        <v>0</v>
      </c>
      <c r="AC745" s="50">
        <v>0</v>
      </c>
      <c r="AD745" s="50">
        <v>0</v>
      </c>
      <c r="AE745" s="50">
        <v>0</v>
      </c>
      <c r="AF745" s="50">
        <v>0</v>
      </c>
      <c r="AG745" s="50">
        <v>0</v>
      </c>
      <c r="AH745" s="50">
        <v>0</v>
      </c>
      <c r="AI745" s="50">
        <v>0</v>
      </c>
      <c r="AJ745" s="50">
        <v>0</v>
      </c>
      <c r="AK745" s="50">
        <v>1</v>
      </c>
      <c r="AL745" s="50">
        <v>0</v>
      </c>
      <c r="AM745" s="50">
        <v>0</v>
      </c>
      <c r="AN745" s="50">
        <v>0</v>
      </c>
      <c r="AO745" s="50">
        <v>0</v>
      </c>
      <c r="AP745" s="50">
        <v>0</v>
      </c>
      <c r="AQ745" s="50">
        <v>0</v>
      </c>
      <c r="AR745" s="50">
        <v>0</v>
      </c>
      <c r="AS745" s="50">
        <v>0</v>
      </c>
      <c r="AT745" s="50">
        <v>0</v>
      </c>
      <c r="AU745" s="50">
        <v>0</v>
      </c>
      <c r="AV745" s="81"/>
      <c r="AW745" s="81"/>
      <c r="AX745" s="81"/>
      <c r="AY745" s="81"/>
      <c r="AZ745" s="81"/>
      <c r="BA745" s="81"/>
      <c r="BB745" s="81"/>
      <c r="BC745" s="81"/>
      <c r="BD745" s="81"/>
      <c r="BE745" s="81"/>
      <c r="BF745" s="81"/>
      <c r="BG745" s="81"/>
      <c r="BH745" s="81"/>
      <c r="BI745" s="81"/>
      <c r="BJ745" s="81"/>
    </row>
    <row r="746" spans="1:62" ht="15" hidden="1">
      <c r="A746" s="81" t="s">
        <v>3738</v>
      </c>
      <c r="B746" s="50" t="s">
        <v>2491</v>
      </c>
      <c r="C746" s="82" t="s">
        <v>20</v>
      </c>
      <c r="D746" s="83" t="s">
        <v>1003</v>
      </c>
      <c r="E746" s="84" t="s">
        <v>11</v>
      </c>
      <c r="F746" s="84">
        <v>21368</v>
      </c>
      <c r="G746" s="50">
        <v>120000</v>
      </c>
      <c r="H746" s="50" t="s">
        <v>1824</v>
      </c>
      <c r="I746" s="50">
        <v>300</v>
      </c>
      <c r="J746" s="50">
        <v>400</v>
      </c>
      <c r="K746" s="50">
        <v>2</v>
      </c>
      <c r="L746" s="50"/>
      <c r="M746" s="50"/>
      <c r="N746" s="50"/>
      <c r="O746" s="50">
        <v>0</v>
      </c>
      <c r="P746" s="50">
        <v>0.75</v>
      </c>
      <c r="Q746" s="50">
        <v>1281.2650000000001</v>
      </c>
      <c r="R746" s="50">
        <v>80.540539999999993</v>
      </c>
      <c r="S746" s="50">
        <v>0</v>
      </c>
      <c r="T746" s="50">
        <v>0</v>
      </c>
      <c r="U746" s="50">
        <v>0</v>
      </c>
      <c r="V746" s="50">
        <v>0</v>
      </c>
      <c r="W746" s="50">
        <v>0</v>
      </c>
      <c r="X746" s="50">
        <v>1</v>
      </c>
      <c r="Y746" s="50">
        <v>0</v>
      </c>
      <c r="Z746" s="50">
        <v>0</v>
      </c>
      <c r="AA746" s="50">
        <v>0</v>
      </c>
      <c r="AB746" s="50">
        <v>0</v>
      </c>
      <c r="AC746" s="50">
        <v>0</v>
      </c>
      <c r="AD746" s="50">
        <v>0</v>
      </c>
      <c r="AE746" s="50">
        <v>0</v>
      </c>
      <c r="AF746" s="50">
        <v>0</v>
      </c>
      <c r="AG746" s="50">
        <v>0</v>
      </c>
      <c r="AH746" s="50">
        <v>0</v>
      </c>
      <c r="AI746" s="50">
        <v>0</v>
      </c>
      <c r="AJ746" s="50">
        <v>0</v>
      </c>
      <c r="AK746" s="50">
        <v>1</v>
      </c>
      <c r="AL746" s="50">
        <v>0</v>
      </c>
      <c r="AM746" s="50">
        <v>0</v>
      </c>
      <c r="AN746" s="50">
        <v>0</v>
      </c>
      <c r="AO746" s="50">
        <v>0</v>
      </c>
      <c r="AP746" s="50">
        <v>0</v>
      </c>
      <c r="AQ746" s="50">
        <v>0</v>
      </c>
      <c r="AR746" s="50">
        <v>0</v>
      </c>
      <c r="AS746" s="50">
        <v>0</v>
      </c>
      <c r="AT746" s="50">
        <v>0</v>
      </c>
      <c r="AU746" s="50">
        <v>0</v>
      </c>
      <c r="AV746" s="81"/>
      <c r="AW746" s="81"/>
      <c r="AX746" s="81"/>
      <c r="AY746" s="81"/>
      <c r="AZ746" s="81"/>
      <c r="BA746" s="81"/>
      <c r="BB746" s="81"/>
      <c r="BC746" s="81"/>
      <c r="BD746" s="81"/>
      <c r="BE746" s="81"/>
      <c r="BF746" s="81"/>
      <c r="BG746" s="81"/>
      <c r="BH746" s="81"/>
      <c r="BI746" s="81"/>
      <c r="BJ746" s="81"/>
    </row>
    <row r="747" spans="1:62" ht="15" hidden="1">
      <c r="A747" s="81" t="s">
        <v>3739</v>
      </c>
      <c r="B747" s="50" t="s">
        <v>2492</v>
      </c>
      <c r="C747" s="82" t="s">
        <v>21</v>
      </c>
      <c r="D747" s="83" t="s">
        <v>1003</v>
      </c>
      <c r="E747" s="84" t="s">
        <v>11</v>
      </c>
      <c r="F747" s="84">
        <v>21710</v>
      </c>
      <c r="G747" s="50">
        <v>120000</v>
      </c>
      <c r="H747" s="50" t="s">
        <v>1824</v>
      </c>
      <c r="I747" s="50">
        <v>300</v>
      </c>
      <c r="J747" s="50">
        <v>400</v>
      </c>
      <c r="K747" s="50">
        <v>2</v>
      </c>
      <c r="L747" s="50"/>
      <c r="M747" s="50"/>
      <c r="N747" s="50"/>
      <c r="O747" s="50">
        <v>0</v>
      </c>
      <c r="P747" s="50">
        <v>0.75</v>
      </c>
      <c r="Q747" s="50">
        <v>2080.7289999999998</v>
      </c>
      <c r="R747" s="50">
        <v>84.760679999999994</v>
      </c>
      <c r="S747" s="50">
        <v>0</v>
      </c>
      <c r="T747" s="50">
        <v>0</v>
      </c>
      <c r="U747" s="50">
        <v>0</v>
      </c>
      <c r="V747" s="50">
        <v>0</v>
      </c>
      <c r="W747" s="50">
        <v>0</v>
      </c>
      <c r="X747" s="50">
        <v>1</v>
      </c>
      <c r="Y747" s="50">
        <v>0</v>
      </c>
      <c r="Z747" s="50">
        <v>0</v>
      </c>
      <c r="AA747" s="50">
        <v>0</v>
      </c>
      <c r="AB747" s="50">
        <v>0</v>
      </c>
      <c r="AC747" s="50">
        <v>0</v>
      </c>
      <c r="AD747" s="50">
        <v>0</v>
      </c>
      <c r="AE747" s="50">
        <v>0</v>
      </c>
      <c r="AF747" s="50">
        <v>0</v>
      </c>
      <c r="AG747" s="50">
        <v>0</v>
      </c>
      <c r="AH747" s="50">
        <v>0</v>
      </c>
      <c r="AI747" s="50">
        <v>0</v>
      </c>
      <c r="AJ747" s="50">
        <v>0</v>
      </c>
      <c r="AK747" s="50">
        <v>1</v>
      </c>
      <c r="AL747" s="50">
        <v>0</v>
      </c>
      <c r="AM747" s="50">
        <v>0</v>
      </c>
      <c r="AN747" s="50">
        <v>0</v>
      </c>
      <c r="AO747" s="50">
        <v>0</v>
      </c>
      <c r="AP747" s="50">
        <v>0</v>
      </c>
      <c r="AQ747" s="50">
        <v>0</v>
      </c>
      <c r="AR747" s="50">
        <v>0</v>
      </c>
      <c r="AS747" s="50">
        <v>0</v>
      </c>
      <c r="AT747" s="50">
        <v>0</v>
      </c>
      <c r="AU747" s="50">
        <v>0</v>
      </c>
      <c r="AV747" s="81"/>
      <c r="AW747" s="81"/>
      <c r="AX747" s="81"/>
      <c r="AY747" s="81"/>
      <c r="AZ747" s="81"/>
      <c r="BA747" s="81"/>
      <c r="BB747" s="81"/>
      <c r="BC747" s="81"/>
      <c r="BD747" s="81"/>
      <c r="BE747" s="81"/>
      <c r="BF747" s="81"/>
      <c r="BG747" s="81"/>
      <c r="BH747" s="81"/>
      <c r="BI747" s="81"/>
      <c r="BJ747" s="81"/>
    </row>
    <row r="748" spans="1:62" ht="15" hidden="1">
      <c r="A748" s="81" t="s">
        <v>3740</v>
      </c>
      <c r="B748" s="50" t="s">
        <v>2493</v>
      </c>
      <c r="C748" s="82" t="s">
        <v>22</v>
      </c>
      <c r="D748" s="83" t="s">
        <v>1003</v>
      </c>
      <c r="E748" s="84" t="s">
        <v>11</v>
      </c>
      <c r="F748" s="84">
        <v>22670</v>
      </c>
      <c r="G748" s="50">
        <v>120000</v>
      </c>
      <c r="H748" s="50" t="s">
        <v>1824</v>
      </c>
      <c r="I748" s="50">
        <v>300</v>
      </c>
      <c r="J748" s="50">
        <v>400</v>
      </c>
      <c r="K748" s="50">
        <v>2</v>
      </c>
      <c r="L748" s="50"/>
      <c r="M748" s="50"/>
      <c r="N748" s="50"/>
      <c r="O748" s="50">
        <v>0</v>
      </c>
      <c r="P748" s="50">
        <v>0.75</v>
      </c>
      <c r="Q748" s="50">
        <v>857.61389999999994</v>
      </c>
      <c r="R748" s="50">
        <v>44.619720000000001</v>
      </c>
      <c r="S748" s="50">
        <v>0</v>
      </c>
      <c r="T748" s="50">
        <v>0</v>
      </c>
      <c r="U748" s="50">
        <v>0</v>
      </c>
      <c r="V748" s="50">
        <v>0</v>
      </c>
      <c r="W748" s="50">
        <v>0</v>
      </c>
      <c r="X748" s="50">
        <v>1</v>
      </c>
      <c r="Y748" s="50">
        <v>0</v>
      </c>
      <c r="Z748" s="50">
        <v>0</v>
      </c>
      <c r="AA748" s="50">
        <v>0</v>
      </c>
      <c r="AB748" s="50">
        <v>0</v>
      </c>
      <c r="AC748" s="50">
        <v>0</v>
      </c>
      <c r="AD748" s="50">
        <v>0</v>
      </c>
      <c r="AE748" s="50">
        <v>0</v>
      </c>
      <c r="AF748" s="50">
        <v>0</v>
      </c>
      <c r="AG748" s="50">
        <v>0</v>
      </c>
      <c r="AH748" s="50">
        <v>0</v>
      </c>
      <c r="AI748" s="50">
        <v>0</v>
      </c>
      <c r="AJ748" s="50">
        <v>0</v>
      </c>
      <c r="AK748" s="50">
        <v>1</v>
      </c>
      <c r="AL748" s="50">
        <v>0</v>
      </c>
      <c r="AM748" s="50">
        <v>0</v>
      </c>
      <c r="AN748" s="50">
        <v>0</v>
      </c>
      <c r="AO748" s="50">
        <v>0</v>
      </c>
      <c r="AP748" s="50">
        <v>0</v>
      </c>
      <c r="AQ748" s="50">
        <v>0</v>
      </c>
      <c r="AR748" s="50">
        <v>0</v>
      </c>
      <c r="AS748" s="50">
        <v>0</v>
      </c>
      <c r="AT748" s="50">
        <v>0</v>
      </c>
      <c r="AU748" s="50">
        <v>0</v>
      </c>
      <c r="AV748" s="81"/>
      <c r="AW748" s="81"/>
      <c r="AX748" s="81"/>
      <c r="AY748" s="81"/>
      <c r="AZ748" s="81"/>
      <c r="BA748" s="81"/>
      <c r="BB748" s="81"/>
      <c r="BC748" s="81"/>
      <c r="BD748" s="81"/>
      <c r="BE748" s="81"/>
      <c r="BF748" s="81"/>
      <c r="BG748" s="81"/>
      <c r="BH748" s="81"/>
      <c r="BI748" s="81"/>
      <c r="BJ748" s="81"/>
    </row>
    <row r="749" spans="1:62" ht="15" hidden="1">
      <c r="A749" s="81" t="s">
        <v>3741</v>
      </c>
      <c r="B749" s="50" t="s">
        <v>2494</v>
      </c>
      <c r="C749" s="82" t="s">
        <v>23</v>
      </c>
      <c r="D749" s="83" t="s">
        <v>1003</v>
      </c>
      <c r="E749" s="84" t="s">
        <v>11</v>
      </c>
      <c r="F749" s="84">
        <v>25503</v>
      </c>
      <c r="G749" s="50">
        <v>120000</v>
      </c>
      <c r="H749" s="50" t="s">
        <v>1824</v>
      </c>
      <c r="I749" s="50">
        <v>300</v>
      </c>
      <c r="J749" s="50">
        <v>400</v>
      </c>
      <c r="K749" s="50">
        <v>2</v>
      </c>
      <c r="L749" s="50"/>
      <c r="M749" s="50"/>
      <c r="N749" s="50"/>
      <c r="O749" s="50">
        <v>0</v>
      </c>
      <c r="P749" s="50">
        <v>0.75</v>
      </c>
      <c r="Q749" s="50">
        <v>1062.3330000000001</v>
      </c>
      <c r="R749" s="50">
        <v>43.608910000000002</v>
      </c>
      <c r="S749" s="50">
        <v>0</v>
      </c>
      <c r="T749" s="50">
        <v>0</v>
      </c>
      <c r="U749" s="50">
        <v>0</v>
      </c>
      <c r="V749" s="50">
        <v>0</v>
      </c>
      <c r="W749" s="50">
        <v>0</v>
      </c>
      <c r="X749" s="50">
        <v>1</v>
      </c>
      <c r="Y749" s="50">
        <v>0</v>
      </c>
      <c r="Z749" s="50">
        <v>0</v>
      </c>
      <c r="AA749" s="50">
        <v>0</v>
      </c>
      <c r="AB749" s="50">
        <v>0</v>
      </c>
      <c r="AC749" s="50">
        <v>0</v>
      </c>
      <c r="AD749" s="50">
        <v>0</v>
      </c>
      <c r="AE749" s="50">
        <v>0</v>
      </c>
      <c r="AF749" s="50">
        <v>0</v>
      </c>
      <c r="AG749" s="50">
        <v>0</v>
      </c>
      <c r="AH749" s="50">
        <v>0</v>
      </c>
      <c r="AI749" s="50">
        <v>0</v>
      </c>
      <c r="AJ749" s="50">
        <v>0</v>
      </c>
      <c r="AK749" s="50">
        <v>1</v>
      </c>
      <c r="AL749" s="50">
        <v>0</v>
      </c>
      <c r="AM749" s="50">
        <v>0</v>
      </c>
      <c r="AN749" s="50">
        <v>0</v>
      </c>
      <c r="AO749" s="50">
        <v>0</v>
      </c>
      <c r="AP749" s="50">
        <v>0</v>
      </c>
      <c r="AQ749" s="50">
        <v>0</v>
      </c>
      <c r="AR749" s="50">
        <v>0</v>
      </c>
      <c r="AS749" s="50">
        <v>0</v>
      </c>
      <c r="AT749" s="50">
        <v>0</v>
      </c>
      <c r="AU749" s="50">
        <v>0</v>
      </c>
      <c r="AV749" s="81"/>
      <c r="AW749" s="81"/>
      <c r="AX749" s="81"/>
      <c r="AY749" s="81"/>
      <c r="AZ749" s="81"/>
      <c r="BA749" s="81"/>
      <c r="BB749" s="81"/>
      <c r="BC749" s="81"/>
      <c r="BD749" s="81"/>
      <c r="BE749" s="81"/>
      <c r="BF749" s="81"/>
      <c r="BG749" s="81"/>
      <c r="BH749" s="81"/>
      <c r="BI749" s="81"/>
      <c r="BJ749" s="81"/>
    </row>
    <row r="750" spans="1:62" ht="15" hidden="1">
      <c r="A750" s="81" t="s">
        <v>3742</v>
      </c>
      <c r="B750" s="50" t="s">
        <v>2495</v>
      </c>
      <c r="C750" s="82" t="s">
        <v>24</v>
      </c>
      <c r="D750" s="83" t="s">
        <v>1003</v>
      </c>
      <c r="E750" s="84" t="s">
        <v>11</v>
      </c>
      <c r="F750" s="84">
        <v>22725</v>
      </c>
      <c r="G750" s="50">
        <v>120000</v>
      </c>
      <c r="H750" s="50" t="s">
        <v>1824</v>
      </c>
      <c r="I750" s="50">
        <v>300</v>
      </c>
      <c r="J750" s="50">
        <v>400</v>
      </c>
      <c r="K750" s="50">
        <v>2</v>
      </c>
      <c r="L750" s="50"/>
      <c r="M750" s="50"/>
      <c r="N750" s="50"/>
      <c r="O750" s="50">
        <v>0</v>
      </c>
      <c r="P750" s="50">
        <v>0.75</v>
      </c>
      <c r="Q750" s="50">
        <v>1911.7619999999999</v>
      </c>
      <c r="R750" s="50">
        <v>63.989130000000003</v>
      </c>
      <c r="S750" s="50">
        <v>0</v>
      </c>
      <c r="T750" s="50">
        <v>0</v>
      </c>
      <c r="U750" s="50">
        <v>0</v>
      </c>
      <c r="V750" s="50">
        <v>0</v>
      </c>
      <c r="W750" s="50">
        <v>0</v>
      </c>
      <c r="X750" s="50">
        <v>1</v>
      </c>
      <c r="Y750" s="50">
        <v>0</v>
      </c>
      <c r="Z750" s="50">
        <v>0</v>
      </c>
      <c r="AA750" s="50">
        <v>0</v>
      </c>
      <c r="AB750" s="50">
        <v>0</v>
      </c>
      <c r="AC750" s="50">
        <v>0</v>
      </c>
      <c r="AD750" s="50">
        <v>0</v>
      </c>
      <c r="AE750" s="50">
        <v>0</v>
      </c>
      <c r="AF750" s="50">
        <v>0</v>
      </c>
      <c r="AG750" s="50">
        <v>0</v>
      </c>
      <c r="AH750" s="50">
        <v>0</v>
      </c>
      <c r="AI750" s="50">
        <v>0</v>
      </c>
      <c r="AJ750" s="50">
        <v>0</v>
      </c>
      <c r="AK750" s="50">
        <v>1</v>
      </c>
      <c r="AL750" s="50">
        <v>0</v>
      </c>
      <c r="AM750" s="50">
        <v>0</v>
      </c>
      <c r="AN750" s="50">
        <v>0</v>
      </c>
      <c r="AO750" s="50">
        <v>0</v>
      </c>
      <c r="AP750" s="50">
        <v>0</v>
      </c>
      <c r="AQ750" s="50">
        <v>0</v>
      </c>
      <c r="AR750" s="50">
        <v>0</v>
      </c>
      <c r="AS750" s="50">
        <v>0</v>
      </c>
      <c r="AT750" s="50">
        <v>0</v>
      </c>
      <c r="AU750" s="50">
        <v>0</v>
      </c>
      <c r="AV750" s="81"/>
      <c r="AW750" s="81"/>
      <c r="AX750" s="81"/>
      <c r="AY750" s="81"/>
      <c r="AZ750" s="81"/>
      <c r="BA750" s="81"/>
      <c r="BB750" s="81"/>
      <c r="BC750" s="81"/>
      <c r="BD750" s="81"/>
      <c r="BE750" s="81"/>
      <c r="BF750" s="81"/>
      <c r="BG750" s="81"/>
      <c r="BH750" s="81"/>
      <c r="BI750" s="81"/>
      <c r="BJ750" s="81"/>
    </row>
    <row r="751" spans="1:62" ht="15" hidden="1">
      <c r="A751" s="81" t="s">
        <v>3743</v>
      </c>
      <c r="B751" s="50" t="s">
        <v>2496</v>
      </c>
      <c r="C751" s="82" t="s">
        <v>25</v>
      </c>
      <c r="D751" s="83" t="s">
        <v>1003</v>
      </c>
      <c r="E751" s="84" t="s">
        <v>11</v>
      </c>
      <c r="F751" s="84">
        <v>23105</v>
      </c>
      <c r="G751" s="50">
        <v>120000</v>
      </c>
      <c r="H751" s="50" t="s">
        <v>1824</v>
      </c>
      <c r="I751" s="50">
        <v>300</v>
      </c>
      <c r="J751" s="50">
        <v>400</v>
      </c>
      <c r="K751" s="50">
        <v>2</v>
      </c>
      <c r="L751" s="50"/>
      <c r="M751" s="50"/>
      <c r="N751" s="50"/>
      <c r="O751" s="50">
        <v>0</v>
      </c>
      <c r="P751" s="50">
        <v>0.75</v>
      </c>
      <c r="Q751" s="50">
        <v>1768.982</v>
      </c>
      <c r="R751" s="50">
        <v>68.077610000000007</v>
      </c>
      <c r="S751" s="50">
        <v>0</v>
      </c>
      <c r="T751" s="50">
        <v>0</v>
      </c>
      <c r="U751" s="50">
        <v>0</v>
      </c>
      <c r="V751" s="50">
        <v>0</v>
      </c>
      <c r="W751" s="50">
        <v>0</v>
      </c>
      <c r="X751" s="50">
        <v>1</v>
      </c>
      <c r="Y751" s="50">
        <v>0</v>
      </c>
      <c r="Z751" s="50">
        <v>0</v>
      </c>
      <c r="AA751" s="50">
        <v>0</v>
      </c>
      <c r="AB751" s="50">
        <v>0</v>
      </c>
      <c r="AC751" s="50">
        <v>0</v>
      </c>
      <c r="AD751" s="50">
        <v>0</v>
      </c>
      <c r="AE751" s="50">
        <v>0</v>
      </c>
      <c r="AF751" s="50">
        <v>0</v>
      </c>
      <c r="AG751" s="50">
        <v>0</v>
      </c>
      <c r="AH751" s="50">
        <v>0</v>
      </c>
      <c r="AI751" s="50">
        <v>0</v>
      </c>
      <c r="AJ751" s="50">
        <v>0</v>
      </c>
      <c r="AK751" s="50">
        <v>1</v>
      </c>
      <c r="AL751" s="50">
        <v>0</v>
      </c>
      <c r="AM751" s="50">
        <v>0</v>
      </c>
      <c r="AN751" s="50">
        <v>0</v>
      </c>
      <c r="AO751" s="50">
        <v>0</v>
      </c>
      <c r="AP751" s="50">
        <v>0</v>
      </c>
      <c r="AQ751" s="50">
        <v>0</v>
      </c>
      <c r="AR751" s="50">
        <v>0</v>
      </c>
      <c r="AS751" s="50">
        <v>0</v>
      </c>
      <c r="AT751" s="50">
        <v>0</v>
      </c>
      <c r="AU751" s="50">
        <v>0</v>
      </c>
      <c r="AV751" s="81"/>
      <c r="AW751" s="81"/>
      <c r="AX751" s="81"/>
      <c r="AY751" s="81"/>
      <c r="AZ751" s="81"/>
      <c r="BA751" s="81"/>
      <c r="BB751" s="81"/>
      <c r="BC751" s="81"/>
      <c r="BD751" s="81"/>
      <c r="BE751" s="81"/>
      <c r="BF751" s="81"/>
      <c r="BG751" s="81"/>
      <c r="BH751" s="81"/>
      <c r="BI751" s="81"/>
      <c r="BJ751" s="81"/>
    </row>
    <row r="752" spans="1:62" ht="15" hidden="1">
      <c r="A752" s="81" t="s">
        <v>3744</v>
      </c>
      <c r="B752" s="50" t="s">
        <v>2497</v>
      </c>
      <c r="C752" s="82" t="s">
        <v>26</v>
      </c>
      <c r="D752" s="83" t="s">
        <v>1003</v>
      </c>
      <c r="E752" s="84" t="s">
        <v>11</v>
      </c>
      <c r="F752" s="84">
        <v>28906</v>
      </c>
      <c r="G752" s="50">
        <v>120000</v>
      </c>
      <c r="H752" s="50" t="s">
        <v>1824</v>
      </c>
      <c r="I752" s="50">
        <v>300</v>
      </c>
      <c r="J752" s="50">
        <v>400</v>
      </c>
      <c r="K752" s="50">
        <v>2</v>
      </c>
      <c r="L752" s="50"/>
      <c r="M752" s="50"/>
      <c r="N752" s="50"/>
      <c r="O752" s="50">
        <v>0</v>
      </c>
      <c r="P752" s="50">
        <v>0.75</v>
      </c>
      <c r="Q752" s="50">
        <v>2248.0349999999999</v>
      </c>
      <c r="R752" s="50">
        <v>70.351510000000005</v>
      </c>
      <c r="S752" s="50">
        <v>0</v>
      </c>
      <c r="T752" s="50">
        <v>0</v>
      </c>
      <c r="U752" s="50">
        <v>0</v>
      </c>
      <c r="V752" s="50">
        <v>0</v>
      </c>
      <c r="W752" s="50">
        <v>0</v>
      </c>
      <c r="X752" s="50">
        <v>1</v>
      </c>
      <c r="Y752" s="50">
        <v>0</v>
      </c>
      <c r="Z752" s="50">
        <v>0</v>
      </c>
      <c r="AA752" s="50">
        <v>0</v>
      </c>
      <c r="AB752" s="50">
        <v>0</v>
      </c>
      <c r="AC752" s="50">
        <v>0</v>
      </c>
      <c r="AD752" s="50">
        <v>0</v>
      </c>
      <c r="AE752" s="50">
        <v>0</v>
      </c>
      <c r="AF752" s="50">
        <v>0</v>
      </c>
      <c r="AG752" s="50">
        <v>0</v>
      </c>
      <c r="AH752" s="50">
        <v>0</v>
      </c>
      <c r="AI752" s="50">
        <v>0</v>
      </c>
      <c r="AJ752" s="50">
        <v>0</v>
      </c>
      <c r="AK752" s="50">
        <v>1</v>
      </c>
      <c r="AL752" s="50">
        <v>0</v>
      </c>
      <c r="AM752" s="50">
        <v>0</v>
      </c>
      <c r="AN752" s="50">
        <v>0</v>
      </c>
      <c r="AO752" s="50">
        <v>0</v>
      </c>
      <c r="AP752" s="50">
        <v>0</v>
      </c>
      <c r="AQ752" s="50">
        <v>0</v>
      </c>
      <c r="AR752" s="50">
        <v>0</v>
      </c>
      <c r="AS752" s="50">
        <v>0</v>
      </c>
      <c r="AT752" s="50">
        <v>0</v>
      </c>
      <c r="AU752" s="50">
        <v>0</v>
      </c>
      <c r="AV752" s="81"/>
      <c r="AW752" s="81"/>
      <c r="AX752" s="81"/>
      <c r="AY752" s="81"/>
      <c r="AZ752" s="81"/>
      <c r="BA752" s="81"/>
      <c r="BB752" s="81"/>
      <c r="BC752" s="81"/>
      <c r="BD752" s="81"/>
      <c r="BE752" s="81"/>
      <c r="BF752" s="81"/>
      <c r="BG752" s="81"/>
      <c r="BH752" s="81"/>
      <c r="BI752" s="81"/>
      <c r="BJ752" s="81"/>
    </row>
    <row r="753" spans="1:62" ht="15" hidden="1">
      <c r="A753" s="81" t="s">
        <v>3745</v>
      </c>
      <c r="B753" s="50" t="s">
        <v>2507</v>
      </c>
      <c r="C753" s="82" t="s">
        <v>41</v>
      </c>
      <c r="D753" s="83" t="s">
        <v>1003</v>
      </c>
      <c r="E753" s="84" t="s">
        <v>42</v>
      </c>
      <c r="F753" s="84">
        <v>59678</v>
      </c>
      <c r="G753" s="50">
        <v>307200</v>
      </c>
      <c r="H753" s="50" t="s">
        <v>1824</v>
      </c>
      <c r="I753" s="50">
        <v>480</v>
      </c>
      <c r="J753" s="50">
        <v>640</v>
      </c>
      <c r="K753" s="50">
        <v>2</v>
      </c>
      <c r="L753" s="50"/>
      <c r="M753" s="50"/>
      <c r="N753" s="50"/>
      <c r="O753" s="50">
        <v>0</v>
      </c>
      <c r="P753" s="50">
        <v>0.75</v>
      </c>
      <c r="Q753" s="50">
        <v>884.49469999999997</v>
      </c>
      <c r="R753" s="50">
        <v>74.073840000000004</v>
      </c>
      <c r="S753" s="50">
        <v>0</v>
      </c>
      <c r="T753" s="50">
        <v>0</v>
      </c>
      <c r="U753" s="50">
        <v>0</v>
      </c>
      <c r="V753" s="50">
        <v>0</v>
      </c>
      <c r="W753" s="50">
        <v>0</v>
      </c>
      <c r="X753" s="50">
        <v>1</v>
      </c>
      <c r="Y753" s="50">
        <v>0</v>
      </c>
      <c r="Z753" s="50">
        <v>0</v>
      </c>
      <c r="AA753" s="50">
        <v>0</v>
      </c>
      <c r="AB753" s="50">
        <v>0</v>
      </c>
      <c r="AC753" s="50">
        <v>0</v>
      </c>
      <c r="AD753" s="50">
        <v>0</v>
      </c>
      <c r="AE753" s="50">
        <v>0</v>
      </c>
      <c r="AF753" s="50">
        <v>0</v>
      </c>
      <c r="AG753" s="50">
        <v>0</v>
      </c>
      <c r="AH753" s="50">
        <v>0</v>
      </c>
      <c r="AI753" s="50">
        <v>0</v>
      </c>
      <c r="AJ753" s="50">
        <v>0</v>
      </c>
      <c r="AK753" s="50">
        <v>0</v>
      </c>
      <c r="AL753" s="50">
        <v>1</v>
      </c>
      <c r="AM753" s="50">
        <v>0</v>
      </c>
      <c r="AN753" s="50">
        <v>0</v>
      </c>
      <c r="AO753" s="50">
        <v>0</v>
      </c>
      <c r="AP753" s="50">
        <v>0</v>
      </c>
      <c r="AQ753" s="50">
        <v>0</v>
      </c>
      <c r="AR753" s="50">
        <v>0</v>
      </c>
      <c r="AS753" s="50">
        <v>0</v>
      </c>
      <c r="AT753" s="50">
        <v>0</v>
      </c>
      <c r="AU753" s="50">
        <v>0</v>
      </c>
      <c r="AV753" s="81"/>
      <c r="AW753" s="81"/>
      <c r="AX753" s="81"/>
      <c r="AY753" s="81"/>
      <c r="AZ753" s="81"/>
      <c r="BA753" s="81"/>
      <c r="BB753" s="81"/>
      <c r="BC753" s="81"/>
      <c r="BD753" s="81"/>
      <c r="BE753" s="81"/>
      <c r="BF753" s="81"/>
      <c r="BG753" s="81"/>
      <c r="BH753" s="81"/>
      <c r="BI753" s="81"/>
      <c r="BJ753" s="81"/>
    </row>
    <row r="754" spans="1:62" ht="15" hidden="1">
      <c r="A754" s="81" t="s">
        <v>3746</v>
      </c>
      <c r="B754" s="50" t="s">
        <v>2508</v>
      </c>
      <c r="C754" s="82" t="s">
        <v>43</v>
      </c>
      <c r="D754" s="83" t="s">
        <v>1003</v>
      </c>
      <c r="E754" s="84" t="s">
        <v>42</v>
      </c>
      <c r="F754" s="84">
        <v>65670</v>
      </c>
      <c r="G754" s="50">
        <v>307200</v>
      </c>
      <c r="H754" s="50" t="s">
        <v>1824</v>
      </c>
      <c r="I754" s="50">
        <v>480</v>
      </c>
      <c r="J754" s="50">
        <v>640</v>
      </c>
      <c r="K754" s="50">
        <v>2</v>
      </c>
      <c r="L754" s="50"/>
      <c r="M754" s="50"/>
      <c r="N754" s="50"/>
      <c r="O754" s="50">
        <v>0</v>
      </c>
      <c r="P754" s="50">
        <v>0.75</v>
      </c>
      <c r="Q754" s="50">
        <v>2112.2289999999998</v>
      </c>
      <c r="R754" s="50">
        <v>89.519030000000001</v>
      </c>
      <c r="S754" s="50">
        <v>0</v>
      </c>
      <c r="T754" s="50">
        <v>0</v>
      </c>
      <c r="U754" s="50">
        <v>0</v>
      </c>
      <c r="V754" s="50">
        <v>0</v>
      </c>
      <c r="W754" s="50">
        <v>0</v>
      </c>
      <c r="X754" s="50">
        <v>1</v>
      </c>
      <c r="Y754" s="50">
        <v>0</v>
      </c>
      <c r="Z754" s="50">
        <v>0</v>
      </c>
      <c r="AA754" s="50">
        <v>0</v>
      </c>
      <c r="AB754" s="50">
        <v>0</v>
      </c>
      <c r="AC754" s="50">
        <v>0</v>
      </c>
      <c r="AD754" s="50">
        <v>0</v>
      </c>
      <c r="AE754" s="50">
        <v>0</v>
      </c>
      <c r="AF754" s="50">
        <v>0</v>
      </c>
      <c r="AG754" s="50">
        <v>0</v>
      </c>
      <c r="AH754" s="50">
        <v>0</v>
      </c>
      <c r="AI754" s="50">
        <v>0</v>
      </c>
      <c r="AJ754" s="50">
        <v>0</v>
      </c>
      <c r="AK754" s="50">
        <v>0</v>
      </c>
      <c r="AL754" s="50">
        <v>1</v>
      </c>
      <c r="AM754" s="50">
        <v>0</v>
      </c>
      <c r="AN754" s="50">
        <v>0</v>
      </c>
      <c r="AO754" s="50">
        <v>0</v>
      </c>
      <c r="AP754" s="50">
        <v>0</v>
      </c>
      <c r="AQ754" s="50">
        <v>0</v>
      </c>
      <c r="AR754" s="50">
        <v>0</v>
      </c>
      <c r="AS754" s="50">
        <v>0</v>
      </c>
      <c r="AT754" s="50">
        <v>0</v>
      </c>
      <c r="AU754" s="50">
        <v>0</v>
      </c>
      <c r="AV754" s="81"/>
      <c r="AW754" s="81"/>
      <c r="AX754" s="81"/>
      <c r="AY754" s="81"/>
      <c r="AZ754" s="81"/>
      <c r="BA754" s="81"/>
      <c r="BB754" s="81"/>
      <c r="BC754" s="81"/>
      <c r="BD754" s="81"/>
      <c r="BE754" s="81"/>
      <c r="BF754" s="81"/>
      <c r="BG754" s="81"/>
      <c r="BH754" s="81"/>
      <c r="BI754" s="81"/>
      <c r="BJ754" s="81"/>
    </row>
    <row r="755" spans="1:62" ht="15" hidden="1">
      <c r="A755" s="81" t="s">
        <v>3747</v>
      </c>
      <c r="B755" s="50" t="s">
        <v>2509</v>
      </c>
      <c r="C755" s="82" t="s">
        <v>44</v>
      </c>
      <c r="D755" s="83" t="s">
        <v>1003</v>
      </c>
      <c r="E755" s="84" t="s">
        <v>42</v>
      </c>
      <c r="F755" s="84">
        <v>49757</v>
      </c>
      <c r="G755" s="50">
        <v>273280</v>
      </c>
      <c r="H755" s="50" t="s">
        <v>1824</v>
      </c>
      <c r="I755" s="50">
        <v>427</v>
      </c>
      <c r="J755" s="50">
        <v>640</v>
      </c>
      <c r="K755" s="50">
        <v>2</v>
      </c>
      <c r="L755" s="50"/>
      <c r="M755" s="50"/>
      <c r="N755" s="50"/>
      <c r="O755" s="50">
        <v>0</v>
      </c>
      <c r="P755" s="50">
        <v>0.66718750000000004</v>
      </c>
      <c r="Q755" s="50">
        <v>2431.3159999999998</v>
      </c>
      <c r="R755" s="50">
        <v>86.886629999999997</v>
      </c>
      <c r="S755" s="50">
        <v>0</v>
      </c>
      <c r="T755" s="50">
        <v>0</v>
      </c>
      <c r="U755" s="50">
        <v>0</v>
      </c>
      <c r="V755" s="50">
        <v>0</v>
      </c>
      <c r="W755" s="50">
        <v>0</v>
      </c>
      <c r="X755" s="50">
        <v>1</v>
      </c>
      <c r="Y755" s="50">
        <v>0</v>
      </c>
      <c r="Z755" s="50">
        <v>0</v>
      </c>
      <c r="AA755" s="50">
        <v>0</v>
      </c>
      <c r="AB755" s="50">
        <v>0</v>
      </c>
      <c r="AC755" s="50">
        <v>0</v>
      </c>
      <c r="AD755" s="50">
        <v>0</v>
      </c>
      <c r="AE755" s="50">
        <v>0</v>
      </c>
      <c r="AF755" s="50">
        <v>0</v>
      </c>
      <c r="AG755" s="50">
        <v>0</v>
      </c>
      <c r="AH755" s="50">
        <v>0</v>
      </c>
      <c r="AI755" s="50">
        <v>0</v>
      </c>
      <c r="AJ755" s="50">
        <v>0</v>
      </c>
      <c r="AK755" s="50">
        <v>0</v>
      </c>
      <c r="AL755" s="50">
        <v>1</v>
      </c>
      <c r="AM755" s="50">
        <v>0</v>
      </c>
      <c r="AN755" s="50">
        <v>0</v>
      </c>
      <c r="AO755" s="50">
        <v>0</v>
      </c>
      <c r="AP755" s="50">
        <v>0</v>
      </c>
      <c r="AQ755" s="50">
        <v>0</v>
      </c>
      <c r="AR755" s="50">
        <v>0</v>
      </c>
      <c r="AS755" s="50">
        <v>0</v>
      </c>
      <c r="AT755" s="50">
        <v>0</v>
      </c>
      <c r="AU755" s="50">
        <v>0</v>
      </c>
      <c r="AV755" s="81"/>
      <c r="AW755" s="81"/>
      <c r="AX755" s="81"/>
      <c r="AY755" s="81"/>
      <c r="AZ755" s="81"/>
      <c r="BA755" s="81"/>
      <c r="BB755" s="81"/>
      <c r="BC755" s="81"/>
      <c r="BD755" s="81"/>
      <c r="BE755" s="81"/>
      <c r="BF755" s="81"/>
      <c r="BG755" s="81"/>
      <c r="BH755" s="81"/>
      <c r="BI755" s="81"/>
      <c r="BJ755" s="81"/>
    </row>
    <row r="756" spans="1:62" ht="15" hidden="1">
      <c r="A756" s="81" t="s">
        <v>3748</v>
      </c>
      <c r="B756" s="50" t="s">
        <v>2510</v>
      </c>
      <c r="C756" s="82" t="s">
        <v>45</v>
      </c>
      <c r="D756" s="83" t="s">
        <v>1003</v>
      </c>
      <c r="E756" s="84" t="s">
        <v>42</v>
      </c>
      <c r="F756" s="84">
        <v>69483</v>
      </c>
      <c r="G756" s="50">
        <v>273280</v>
      </c>
      <c r="H756" s="50" t="s">
        <v>1824</v>
      </c>
      <c r="I756" s="50">
        <v>427</v>
      </c>
      <c r="J756" s="50">
        <v>640</v>
      </c>
      <c r="K756" s="50">
        <v>2</v>
      </c>
      <c r="L756" s="50"/>
      <c r="M756" s="50"/>
      <c r="N756" s="50"/>
      <c r="O756" s="50">
        <v>0</v>
      </c>
      <c r="P756" s="50">
        <v>0.66718750000000004</v>
      </c>
      <c r="Q756" s="50">
        <v>3748.6819999999998</v>
      </c>
      <c r="R756" s="50">
        <v>65.044910000000002</v>
      </c>
      <c r="S756" s="50">
        <v>0</v>
      </c>
      <c r="T756" s="50">
        <v>0</v>
      </c>
      <c r="U756" s="50">
        <v>0</v>
      </c>
      <c r="V756" s="50">
        <v>0</v>
      </c>
      <c r="W756" s="50">
        <v>0</v>
      </c>
      <c r="X756" s="50">
        <v>1</v>
      </c>
      <c r="Y756" s="50">
        <v>0</v>
      </c>
      <c r="Z756" s="50">
        <v>0</v>
      </c>
      <c r="AA756" s="50">
        <v>0</v>
      </c>
      <c r="AB756" s="50">
        <v>0</v>
      </c>
      <c r="AC756" s="50">
        <v>0</v>
      </c>
      <c r="AD756" s="50">
        <v>0</v>
      </c>
      <c r="AE756" s="50">
        <v>0</v>
      </c>
      <c r="AF756" s="50">
        <v>0</v>
      </c>
      <c r="AG756" s="50">
        <v>0</v>
      </c>
      <c r="AH756" s="50">
        <v>0</v>
      </c>
      <c r="AI756" s="50">
        <v>0</v>
      </c>
      <c r="AJ756" s="50">
        <v>0</v>
      </c>
      <c r="AK756" s="50">
        <v>0</v>
      </c>
      <c r="AL756" s="50">
        <v>1</v>
      </c>
      <c r="AM756" s="50">
        <v>0</v>
      </c>
      <c r="AN756" s="50">
        <v>0</v>
      </c>
      <c r="AO756" s="50">
        <v>0</v>
      </c>
      <c r="AP756" s="50">
        <v>0</v>
      </c>
      <c r="AQ756" s="50">
        <v>0</v>
      </c>
      <c r="AR756" s="50">
        <v>0</v>
      </c>
      <c r="AS756" s="50">
        <v>0</v>
      </c>
      <c r="AT756" s="50">
        <v>0</v>
      </c>
      <c r="AU756" s="50">
        <v>0</v>
      </c>
      <c r="AV756" s="81"/>
      <c r="AW756" s="81"/>
      <c r="AX756" s="81"/>
      <c r="AY756" s="81"/>
      <c r="AZ756" s="81"/>
      <c r="BA756" s="81"/>
      <c r="BB756" s="81"/>
      <c r="BC756" s="81"/>
      <c r="BD756" s="81"/>
      <c r="BE756" s="81"/>
      <c r="BF756" s="81"/>
      <c r="BG756" s="81"/>
      <c r="BH756" s="81"/>
      <c r="BI756" s="81"/>
      <c r="BJ756" s="81"/>
    </row>
    <row r="757" spans="1:62" ht="15" hidden="1">
      <c r="A757" s="81" t="s">
        <v>3749</v>
      </c>
      <c r="B757" s="50" t="s">
        <v>2511</v>
      </c>
      <c r="C757" s="82" t="s">
        <v>46</v>
      </c>
      <c r="D757" s="83" t="s">
        <v>1003</v>
      </c>
      <c r="E757" s="84" t="s">
        <v>42</v>
      </c>
      <c r="F757" s="84">
        <v>57747</v>
      </c>
      <c r="G757" s="50">
        <v>273280</v>
      </c>
      <c r="H757" s="50" t="s">
        <v>1824</v>
      </c>
      <c r="I757" s="50">
        <v>427</v>
      </c>
      <c r="J757" s="50">
        <v>640</v>
      </c>
      <c r="K757" s="50">
        <v>2</v>
      </c>
      <c r="L757" s="50"/>
      <c r="M757" s="50"/>
      <c r="N757" s="50"/>
      <c r="O757" s="50">
        <v>0</v>
      </c>
      <c r="P757" s="50">
        <v>0.66718750000000004</v>
      </c>
      <c r="Q757" s="50">
        <v>1939.5619999999999</v>
      </c>
      <c r="R757" s="50">
        <v>69.722949999999997</v>
      </c>
      <c r="S757" s="50">
        <v>0</v>
      </c>
      <c r="T757" s="50">
        <v>0</v>
      </c>
      <c r="U757" s="50">
        <v>0</v>
      </c>
      <c r="V757" s="50">
        <v>0</v>
      </c>
      <c r="W757" s="50">
        <v>0</v>
      </c>
      <c r="X757" s="50">
        <v>1</v>
      </c>
      <c r="Y757" s="50">
        <v>0</v>
      </c>
      <c r="Z757" s="50">
        <v>0</v>
      </c>
      <c r="AA757" s="50">
        <v>0</v>
      </c>
      <c r="AB757" s="50">
        <v>0</v>
      </c>
      <c r="AC757" s="50">
        <v>0</v>
      </c>
      <c r="AD757" s="50">
        <v>0</v>
      </c>
      <c r="AE757" s="50">
        <v>0</v>
      </c>
      <c r="AF757" s="50">
        <v>0</v>
      </c>
      <c r="AG757" s="50">
        <v>0</v>
      </c>
      <c r="AH757" s="50">
        <v>0</v>
      </c>
      <c r="AI757" s="50">
        <v>0</v>
      </c>
      <c r="AJ757" s="50">
        <v>0</v>
      </c>
      <c r="AK757" s="50">
        <v>0</v>
      </c>
      <c r="AL757" s="50">
        <v>1</v>
      </c>
      <c r="AM757" s="50">
        <v>0</v>
      </c>
      <c r="AN757" s="50">
        <v>0</v>
      </c>
      <c r="AO757" s="50">
        <v>0</v>
      </c>
      <c r="AP757" s="50">
        <v>0</v>
      </c>
      <c r="AQ757" s="50">
        <v>0</v>
      </c>
      <c r="AR757" s="50">
        <v>0</v>
      </c>
      <c r="AS757" s="50">
        <v>0</v>
      </c>
      <c r="AT757" s="50">
        <v>0</v>
      </c>
      <c r="AU757" s="50">
        <v>0</v>
      </c>
      <c r="AV757" s="81"/>
      <c r="AW757" s="81"/>
      <c r="AX757" s="81"/>
      <c r="AY757" s="81"/>
      <c r="AZ757" s="81"/>
      <c r="BA757" s="81"/>
      <c r="BB757" s="81"/>
      <c r="BC757" s="81"/>
      <c r="BD757" s="81"/>
      <c r="BE757" s="81"/>
      <c r="BF757" s="81"/>
      <c r="BG757" s="81"/>
      <c r="BH757" s="81"/>
      <c r="BI757" s="81"/>
      <c r="BJ757" s="81"/>
    </row>
    <row r="758" spans="1:62" ht="15" hidden="1">
      <c r="A758" s="81" t="s">
        <v>3750</v>
      </c>
      <c r="B758" s="50" t="s">
        <v>2512</v>
      </c>
      <c r="C758" s="82" t="s">
        <v>47</v>
      </c>
      <c r="D758" s="83" t="s">
        <v>1003</v>
      </c>
      <c r="E758" s="84" t="s">
        <v>42</v>
      </c>
      <c r="F758" s="84">
        <v>62644</v>
      </c>
      <c r="G758" s="50">
        <v>273280</v>
      </c>
      <c r="H758" s="50" t="s">
        <v>1824</v>
      </c>
      <c r="I758" s="50">
        <v>427</v>
      </c>
      <c r="J758" s="50">
        <v>640</v>
      </c>
      <c r="K758" s="50">
        <v>2</v>
      </c>
      <c r="L758" s="50"/>
      <c r="M758" s="50"/>
      <c r="N758" s="50"/>
      <c r="O758" s="50">
        <v>0</v>
      </c>
      <c r="P758" s="50">
        <v>0.66718750000000004</v>
      </c>
      <c r="Q758" s="50">
        <v>2723.8229999999999</v>
      </c>
      <c r="R758" s="50">
        <v>70.037819999999996</v>
      </c>
      <c r="S758" s="50">
        <v>0</v>
      </c>
      <c r="T758" s="50">
        <v>0</v>
      </c>
      <c r="U758" s="50">
        <v>0</v>
      </c>
      <c r="V758" s="50">
        <v>0</v>
      </c>
      <c r="W758" s="50">
        <v>0</v>
      </c>
      <c r="X758" s="50">
        <v>1</v>
      </c>
      <c r="Y758" s="50">
        <v>0</v>
      </c>
      <c r="Z758" s="50">
        <v>0</v>
      </c>
      <c r="AA758" s="50">
        <v>0</v>
      </c>
      <c r="AB758" s="50">
        <v>0</v>
      </c>
      <c r="AC758" s="50">
        <v>0</v>
      </c>
      <c r="AD758" s="50">
        <v>0</v>
      </c>
      <c r="AE758" s="50">
        <v>0</v>
      </c>
      <c r="AF758" s="50">
        <v>0</v>
      </c>
      <c r="AG758" s="50">
        <v>0</v>
      </c>
      <c r="AH758" s="50">
        <v>0</v>
      </c>
      <c r="AI758" s="50">
        <v>0</v>
      </c>
      <c r="AJ758" s="50">
        <v>0</v>
      </c>
      <c r="AK758" s="50">
        <v>0</v>
      </c>
      <c r="AL758" s="50">
        <v>1</v>
      </c>
      <c r="AM758" s="50">
        <v>0</v>
      </c>
      <c r="AN758" s="50">
        <v>0</v>
      </c>
      <c r="AO758" s="50">
        <v>0</v>
      </c>
      <c r="AP758" s="50">
        <v>0</v>
      </c>
      <c r="AQ758" s="50">
        <v>0</v>
      </c>
      <c r="AR758" s="50">
        <v>0</v>
      </c>
      <c r="AS758" s="50">
        <v>0</v>
      </c>
      <c r="AT758" s="50">
        <v>0</v>
      </c>
      <c r="AU758" s="50">
        <v>0</v>
      </c>
      <c r="AV758" s="81"/>
      <c r="AW758" s="81"/>
      <c r="AX758" s="81"/>
      <c r="AY758" s="81"/>
      <c r="AZ758" s="81"/>
      <c r="BA758" s="81"/>
      <c r="BB758" s="81"/>
      <c r="BC758" s="81"/>
      <c r="BD758" s="81"/>
      <c r="BE758" s="81"/>
      <c r="BF758" s="81"/>
      <c r="BG758" s="81"/>
      <c r="BH758" s="81"/>
      <c r="BI758" s="81"/>
      <c r="BJ758" s="81"/>
    </row>
    <row r="759" spans="1:62" ht="15" hidden="1">
      <c r="A759" s="81" t="s">
        <v>3751</v>
      </c>
      <c r="B759" s="50" t="s">
        <v>2513</v>
      </c>
      <c r="C759" s="82" t="s">
        <v>48</v>
      </c>
      <c r="D759" s="83" t="s">
        <v>1003</v>
      </c>
      <c r="E759" s="84" t="s">
        <v>42</v>
      </c>
      <c r="F759" s="84">
        <v>53697</v>
      </c>
      <c r="G759" s="50">
        <v>273280</v>
      </c>
      <c r="H759" s="50" t="s">
        <v>1824</v>
      </c>
      <c r="I759" s="50">
        <v>427</v>
      </c>
      <c r="J759" s="50">
        <v>640</v>
      </c>
      <c r="K759" s="50">
        <v>2</v>
      </c>
      <c r="L759" s="50"/>
      <c r="M759" s="50"/>
      <c r="N759" s="50"/>
      <c r="O759" s="50">
        <v>0</v>
      </c>
      <c r="P759" s="50">
        <v>0.66718750000000004</v>
      </c>
      <c r="Q759" s="50">
        <v>2082.3409999999999</v>
      </c>
      <c r="R759" s="50">
        <v>76.886240000000001</v>
      </c>
      <c r="S759" s="50">
        <v>0</v>
      </c>
      <c r="T759" s="50">
        <v>0</v>
      </c>
      <c r="U759" s="50">
        <v>0</v>
      </c>
      <c r="V759" s="50">
        <v>0</v>
      </c>
      <c r="W759" s="50">
        <v>0</v>
      </c>
      <c r="X759" s="50">
        <v>1</v>
      </c>
      <c r="Y759" s="50">
        <v>0</v>
      </c>
      <c r="Z759" s="50">
        <v>0</v>
      </c>
      <c r="AA759" s="50">
        <v>0</v>
      </c>
      <c r="AB759" s="50">
        <v>0</v>
      </c>
      <c r="AC759" s="50">
        <v>0</v>
      </c>
      <c r="AD759" s="50">
        <v>0</v>
      </c>
      <c r="AE759" s="50">
        <v>0</v>
      </c>
      <c r="AF759" s="50">
        <v>0</v>
      </c>
      <c r="AG759" s="50">
        <v>0</v>
      </c>
      <c r="AH759" s="50">
        <v>0</v>
      </c>
      <c r="AI759" s="50">
        <v>0</v>
      </c>
      <c r="AJ759" s="50">
        <v>0</v>
      </c>
      <c r="AK759" s="50">
        <v>0</v>
      </c>
      <c r="AL759" s="50">
        <v>1</v>
      </c>
      <c r="AM759" s="50">
        <v>0</v>
      </c>
      <c r="AN759" s="50">
        <v>0</v>
      </c>
      <c r="AO759" s="50">
        <v>0</v>
      </c>
      <c r="AP759" s="50">
        <v>0</v>
      </c>
      <c r="AQ759" s="50">
        <v>0</v>
      </c>
      <c r="AR759" s="50">
        <v>0</v>
      </c>
      <c r="AS759" s="50">
        <v>0</v>
      </c>
      <c r="AT759" s="50">
        <v>0</v>
      </c>
      <c r="AU759" s="50">
        <v>0</v>
      </c>
      <c r="AV759" s="81"/>
      <c r="AW759" s="81"/>
      <c r="AX759" s="81"/>
      <c r="AY759" s="81"/>
      <c r="AZ759" s="81"/>
      <c r="BA759" s="81"/>
      <c r="BB759" s="81"/>
      <c r="BC759" s="81"/>
      <c r="BD759" s="81"/>
      <c r="BE759" s="81"/>
      <c r="BF759" s="81"/>
      <c r="BG759" s="81"/>
      <c r="BH759" s="81"/>
      <c r="BI759" s="81"/>
      <c r="BJ759" s="81"/>
    </row>
    <row r="760" spans="1:62" ht="15" hidden="1">
      <c r="A760" s="81" t="s">
        <v>3752</v>
      </c>
      <c r="B760" s="50" t="s">
        <v>2514</v>
      </c>
      <c r="C760" s="82" t="s">
        <v>49</v>
      </c>
      <c r="D760" s="83" t="s">
        <v>1003</v>
      </c>
      <c r="E760" s="84" t="s">
        <v>42</v>
      </c>
      <c r="F760" s="84">
        <v>54824</v>
      </c>
      <c r="G760" s="50">
        <v>273280</v>
      </c>
      <c r="H760" s="50" t="s">
        <v>1824</v>
      </c>
      <c r="I760" s="50">
        <v>427</v>
      </c>
      <c r="J760" s="50">
        <v>640</v>
      </c>
      <c r="K760" s="50">
        <v>2</v>
      </c>
      <c r="L760" s="50"/>
      <c r="M760" s="50"/>
      <c r="N760" s="50"/>
      <c r="O760" s="50">
        <v>0</v>
      </c>
      <c r="P760" s="50">
        <v>0.66718750000000004</v>
      </c>
      <c r="Q760" s="50">
        <v>2134.8290000000002</v>
      </c>
      <c r="R760" s="50">
        <v>74.459519999999998</v>
      </c>
      <c r="S760" s="50">
        <v>0</v>
      </c>
      <c r="T760" s="50">
        <v>0</v>
      </c>
      <c r="U760" s="50">
        <v>0</v>
      </c>
      <c r="V760" s="50">
        <v>0</v>
      </c>
      <c r="W760" s="50">
        <v>0</v>
      </c>
      <c r="X760" s="50">
        <v>1</v>
      </c>
      <c r="Y760" s="50">
        <v>0</v>
      </c>
      <c r="Z760" s="50">
        <v>0</v>
      </c>
      <c r="AA760" s="50">
        <v>0</v>
      </c>
      <c r="AB760" s="50">
        <v>0</v>
      </c>
      <c r="AC760" s="50">
        <v>0</v>
      </c>
      <c r="AD760" s="50">
        <v>0</v>
      </c>
      <c r="AE760" s="50">
        <v>0</v>
      </c>
      <c r="AF760" s="50">
        <v>0</v>
      </c>
      <c r="AG760" s="50">
        <v>0</v>
      </c>
      <c r="AH760" s="50">
        <v>0</v>
      </c>
      <c r="AI760" s="50">
        <v>0</v>
      </c>
      <c r="AJ760" s="50">
        <v>0</v>
      </c>
      <c r="AK760" s="50">
        <v>0</v>
      </c>
      <c r="AL760" s="50">
        <v>1</v>
      </c>
      <c r="AM760" s="50">
        <v>0</v>
      </c>
      <c r="AN760" s="50">
        <v>0</v>
      </c>
      <c r="AO760" s="50">
        <v>0</v>
      </c>
      <c r="AP760" s="50">
        <v>0</v>
      </c>
      <c r="AQ760" s="50">
        <v>0</v>
      </c>
      <c r="AR760" s="50">
        <v>0</v>
      </c>
      <c r="AS760" s="50">
        <v>0</v>
      </c>
      <c r="AT760" s="50">
        <v>0</v>
      </c>
      <c r="AU760" s="50">
        <v>0</v>
      </c>
      <c r="AV760" s="81"/>
      <c r="AW760" s="81"/>
      <c r="AX760" s="81"/>
      <c r="AY760" s="81"/>
      <c r="AZ760" s="81"/>
      <c r="BA760" s="81"/>
      <c r="BB760" s="81"/>
      <c r="BC760" s="81"/>
      <c r="BD760" s="81"/>
      <c r="BE760" s="81"/>
      <c r="BF760" s="81"/>
      <c r="BG760" s="81"/>
      <c r="BH760" s="81"/>
      <c r="BI760" s="81"/>
      <c r="BJ760" s="81"/>
    </row>
    <row r="761" spans="1:62" ht="15" hidden="1">
      <c r="A761" s="81" t="s">
        <v>3753</v>
      </c>
      <c r="B761" s="50" t="s">
        <v>2515</v>
      </c>
      <c r="C761" s="82" t="s">
        <v>50</v>
      </c>
      <c r="D761" s="83" t="s">
        <v>1003</v>
      </c>
      <c r="E761" s="84" t="s">
        <v>42</v>
      </c>
      <c r="F761" s="84">
        <v>55863</v>
      </c>
      <c r="G761" s="50">
        <v>273280</v>
      </c>
      <c r="H761" s="50" t="s">
        <v>1824</v>
      </c>
      <c r="I761" s="50">
        <v>427</v>
      </c>
      <c r="J761" s="50">
        <v>640</v>
      </c>
      <c r="K761" s="50">
        <v>2</v>
      </c>
      <c r="L761" s="50"/>
      <c r="M761" s="50"/>
      <c r="N761" s="50"/>
      <c r="O761" s="50">
        <v>0</v>
      </c>
      <c r="P761" s="50">
        <v>0.66718750000000004</v>
      </c>
      <c r="Q761" s="50">
        <v>2384.2130000000002</v>
      </c>
      <c r="R761" s="50">
        <v>74.317409999999995</v>
      </c>
      <c r="S761" s="50">
        <v>0</v>
      </c>
      <c r="T761" s="50">
        <v>0</v>
      </c>
      <c r="U761" s="50">
        <v>0</v>
      </c>
      <c r="V761" s="50">
        <v>0</v>
      </c>
      <c r="W761" s="50">
        <v>0</v>
      </c>
      <c r="X761" s="50">
        <v>1</v>
      </c>
      <c r="Y761" s="50">
        <v>0</v>
      </c>
      <c r="Z761" s="50">
        <v>0</v>
      </c>
      <c r="AA761" s="50">
        <v>0</v>
      </c>
      <c r="AB761" s="50">
        <v>0</v>
      </c>
      <c r="AC761" s="50">
        <v>0</v>
      </c>
      <c r="AD761" s="50">
        <v>0</v>
      </c>
      <c r="AE761" s="50">
        <v>0</v>
      </c>
      <c r="AF761" s="50">
        <v>0</v>
      </c>
      <c r="AG761" s="50">
        <v>0</v>
      </c>
      <c r="AH761" s="50">
        <v>0</v>
      </c>
      <c r="AI761" s="50">
        <v>0</v>
      </c>
      <c r="AJ761" s="50">
        <v>0</v>
      </c>
      <c r="AK761" s="50">
        <v>0</v>
      </c>
      <c r="AL761" s="50">
        <v>1</v>
      </c>
      <c r="AM761" s="50">
        <v>0</v>
      </c>
      <c r="AN761" s="50">
        <v>0</v>
      </c>
      <c r="AO761" s="50">
        <v>0</v>
      </c>
      <c r="AP761" s="50">
        <v>0</v>
      </c>
      <c r="AQ761" s="50">
        <v>0</v>
      </c>
      <c r="AR761" s="50">
        <v>0</v>
      </c>
      <c r="AS761" s="50">
        <v>0</v>
      </c>
      <c r="AT761" s="50">
        <v>0</v>
      </c>
      <c r="AU761" s="50">
        <v>0</v>
      </c>
      <c r="AV761" s="81"/>
      <c r="AW761" s="81"/>
      <c r="AX761" s="81"/>
      <c r="AY761" s="81"/>
      <c r="AZ761" s="81"/>
      <c r="BA761" s="81"/>
      <c r="BB761" s="81"/>
      <c r="BC761" s="81"/>
      <c r="BD761" s="81"/>
      <c r="BE761" s="81"/>
      <c r="BF761" s="81"/>
      <c r="BG761" s="81"/>
      <c r="BH761" s="81"/>
      <c r="BI761" s="81"/>
      <c r="BJ761" s="81"/>
    </row>
    <row r="762" spans="1:62" ht="15" hidden="1">
      <c r="A762" s="81" t="s">
        <v>3754</v>
      </c>
      <c r="B762" s="50" t="s">
        <v>2516</v>
      </c>
      <c r="C762" s="82" t="s">
        <v>51</v>
      </c>
      <c r="D762" s="83" t="s">
        <v>1003</v>
      </c>
      <c r="E762" s="84" t="s">
        <v>42</v>
      </c>
      <c r="F762" s="84">
        <v>54484</v>
      </c>
      <c r="G762" s="50">
        <v>273280</v>
      </c>
      <c r="H762" s="50" t="s">
        <v>1824</v>
      </c>
      <c r="I762" s="50">
        <v>427</v>
      </c>
      <c r="J762" s="50">
        <v>640</v>
      </c>
      <c r="K762" s="50">
        <v>2</v>
      </c>
      <c r="L762" s="50"/>
      <c r="M762" s="50"/>
      <c r="N762" s="50"/>
      <c r="O762" s="50">
        <v>0</v>
      </c>
      <c r="P762" s="50">
        <v>0.66718750000000004</v>
      </c>
      <c r="Q762" s="50">
        <v>1981.011</v>
      </c>
      <c r="R762" s="50">
        <v>75.488900000000001</v>
      </c>
      <c r="S762" s="50">
        <v>0</v>
      </c>
      <c r="T762" s="50">
        <v>0</v>
      </c>
      <c r="U762" s="50">
        <v>0</v>
      </c>
      <c r="V762" s="50">
        <v>0</v>
      </c>
      <c r="W762" s="50">
        <v>0</v>
      </c>
      <c r="X762" s="50">
        <v>1</v>
      </c>
      <c r="Y762" s="50">
        <v>0</v>
      </c>
      <c r="Z762" s="50">
        <v>0</v>
      </c>
      <c r="AA762" s="50">
        <v>0</v>
      </c>
      <c r="AB762" s="50">
        <v>0</v>
      </c>
      <c r="AC762" s="50">
        <v>0</v>
      </c>
      <c r="AD762" s="50">
        <v>0</v>
      </c>
      <c r="AE762" s="50">
        <v>0</v>
      </c>
      <c r="AF762" s="50">
        <v>0</v>
      </c>
      <c r="AG762" s="50">
        <v>0</v>
      </c>
      <c r="AH762" s="50">
        <v>0</v>
      </c>
      <c r="AI762" s="50">
        <v>0</v>
      </c>
      <c r="AJ762" s="50">
        <v>0</v>
      </c>
      <c r="AK762" s="50">
        <v>0</v>
      </c>
      <c r="AL762" s="50">
        <v>1</v>
      </c>
      <c r="AM762" s="50">
        <v>0</v>
      </c>
      <c r="AN762" s="50">
        <v>0</v>
      </c>
      <c r="AO762" s="50">
        <v>0</v>
      </c>
      <c r="AP762" s="50">
        <v>0</v>
      </c>
      <c r="AQ762" s="50">
        <v>0</v>
      </c>
      <c r="AR762" s="50">
        <v>0</v>
      </c>
      <c r="AS762" s="50">
        <v>0</v>
      </c>
      <c r="AT762" s="50">
        <v>0</v>
      </c>
      <c r="AU762" s="50">
        <v>0</v>
      </c>
      <c r="AV762" s="81"/>
      <c r="AW762" s="81"/>
      <c r="AX762" s="81"/>
      <c r="AY762" s="81"/>
      <c r="AZ762" s="81"/>
      <c r="BA762" s="81"/>
      <c r="BB762" s="81"/>
      <c r="BC762" s="81"/>
      <c r="BD762" s="81"/>
      <c r="BE762" s="81"/>
      <c r="BF762" s="81"/>
      <c r="BG762" s="81"/>
      <c r="BH762" s="81"/>
      <c r="BI762" s="81"/>
      <c r="BJ762" s="81"/>
    </row>
    <row r="763" spans="1:62" ht="15" hidden="1">
      <c r="A763" s="81" t="s">
        <v>3755</v>
      </c>
      <c r="B763" s="50" t="s">
        <v>2517</v>
      </c>
      <c r="C763" s="82" t="s">
        <v>52</v>
      </c>
      <c r="D763" s="83" t="s">
        <v>1003</v>
      </c>
      <c r="E763" s="84" t="s">
        <v>42</v>
      </c>
      <c r="F763" s="84">
        <v>52414</v>
      </c>
      <c r="G763" s="50">
        <v>273280</v>
      </c>
      <c r="H763" s="50" t="s">
        <v>1824</v>
      </c>
      <c r="I763" s="50">
        <v>427</v>
      </c>
      <c r="J763" s="50">
        <v>640</v>
      </c>
      <c r="K763" s="50">
        <v>2</v>
      </c>
      <c r="L763" s="50"/>
      <c r="M763" s="50"/>
      <c r="N763" s="50"/>
      <c r="O763" s="50">
        <v>0</v>
      </c>
      <c r="P763" s="50">
        <v>0.66718750000000004</v>
      </c>
      <c r="Q763" s="50">
        <v>2320.73</v>
      </c>
      <c r="R763" s="50">
        <v>80.167529999999999</v>
      </c>
      <c r="S763" s="50">
        <v>0</v>
      </c>
      <c r="T763" s="50">
        <v>0</v>
      </c>
      <c r="U763" s="50">
        <v>0</v>
      </c>
      <c r="V763" s="50">
        <v>0</v>
      </c>
      <c r="W763" s="50">
        <v>0</v>
      </c>
      <c r="X763" s="50">
        <v>1</v>
      </c>
      <c r="Y763" s="50">
        <v>0</v>
      </c>
      <c r="Z763" s="50">
        <v>0</v>
      </c>
      <c r="AA763" s="50">
        <v>0</v>
      </c>
      <c r="AB763" s="50">
        <v>0</v>
      </c>
      <c r="AC763" s="50">
        <v>0</v>
      </c>
      <c r="AD763" s="50">
        <v>0</v>
      </c>
      <c r="AE763" s="50">
        <v>0</v>
      </c>
      <c r="AF763" s="50">
        <v>0</v>
      </c>
      <c r="AG763" s="50">
        <v>0</v>
      </c>
      <c r="AH763" s="50">
        <v>0</v>
      </c>
      <c r="AI763" s="50">
        <v>0</v>
      </c>
      <c r="AJ763" s="50">
        <v>0</v>
      </c>
      <c r="AK763" s="50">
        <v>0</v>
      </c>
      <c r="AL763" s="50">
        <v>1</v>
      </c>
      <c r="AM763" s="50">
        <v>0</v>
      </c>
      <c r="AN763" s="50">
        <v>0</v>
      </c>
      <c r="AO763" s="50">
        <v>0</v>
      </c>
      <c r="AP763" s="50">
        <v>0</v>
      </c>
      <c r="AQ763" s="50">
        <v>0</v>
      </c>
      <c r="AR763" s="50">
        <v>0</v>
      </c>
      <c r="AS763" s="50">
        <v>0</v>
      </c>
      <c r="AT763" s="50">
        <v>0</v>
      </c>
      <c r="AU763" s="50">
        <v>0</v>
      </c>
      <c r="AV763" s="81"/>
      <c r="AW763" s="81"/>
      <c r="AX763" s="81"/>
      <c r="AY763" s="81"/>
      <c r="AZ763" s="81"/>
      <c r="BA763" s="81"/>
      <c r="BB763" s="81"/>
      <c r="BC763" s="81"/>
      <c r="BD763" s="81"/>
      <c r="BE763" s="81"/>
      <c r="BF763" s="81"/>
      <c r="BG763" s="81"/>
      <c r="BH763" s="81"/>
      <c r="BI763" s="81"/>
      <c r="BJ763" s="81"/>
    </row>
    <row r="764" spans="1:62" ht="15" hidden="1">
      <c r="A764" s="81" t="s">
        <v>3756</v>
      </c>
      <c r="B764" s="50" t="s">
        <v>2518</v>
      </c>
      <c r="C764" s="82" t="s">
        <v>53</v>
      </c>
      <c r="D764" s="83" t="s">
        <v>1003</v>
      </c>
      <c r="E764" s="84" t="s">
        <v>42</v>
      </c>
      <c r="F764" s="84">
        <v>52650</v>
      </c>
      <c r="G764" s="50">
        <v>273280</v>
      </c>
      <c r="H764" s="50" t="s">
        <v>1824</v>
      </c>
      <c r="I764" s="50">
        <v>427</v>
      </c>
      <c r="J764" s="50">
        <v>640</v>
      </c>
      <c r="K764" s="50">
        <v>2</v>
      </c>
      <c r="L764" s="50"/>
      <c r="M764" s="50"/>
      <c r="N764" s="50"/>
      <c r="O764" s="50">
        <v>0</v>
      </c>
      <c r="P764" s="50">
        <v>0.66718750000000004</v>
      </c>
      <c r="Q764" s="50">
        <v>1906.79</v>
      </c>
      <c r="R764" s="50">
        <v>68.863839999999996</v>
      </c>
      <c r="S764" s="50">
        <v>0</v>
      </c>
      <c r="T764" s="50">
        <v>0</v>
      </c>
      <c r="U764" s="50">
        <v>0</v>
      </c>
      <c r="V764" s="50">
        <v>0</v>
      </c>
      <c r="W764" s="50">
        <v>0</v>
      </c>
      <c r="X764" s="50">
        <v>1</v>
      </c>
      <c r="Y764" s="50">
        <v>0</v>
      </c>
      <c r="Z764" s="50">
        <v>0</v>
      </c>
      <c r="AA764" s="50">
        <v>0</v>
      </c>
      <c r="AB764" s="50">
        <v>0</v>
      </c>
      <c r="AC764" s="50">
        <v>0</v>
      </c>
      <c r="AD764" s="50">
        <v>0</v>
      </c>
      <c r="AE764" s="50">
        <v>0</v>
      </c>
      <c r="AF764" s="50">
        <v>0</v>
      </c>
      <c r="AG764" s="50">
        <v>0</v>
      </c>
      <c r="AH764" s="50">
        <v>0</v>
      </c>
      <c r="AI764" s="50">
        <v>0</v>
      </c>
      <c r="AJ764" s="50">
        <v>0</v>
      </c>
      <c r="AK764" s="50">
        <v>0</v>
      </c>
      <c r="AL764" s="50">
        <v>1</v>
      </c>
      <c r="AM764" s="50">
        <v>0</v>
      </c>
      <c r="AN764" s="50">
        <v>0</v>
      </c>
      <c r="AO764" s="50">
        <v>0</v>
      </c>
      <c r="AP764" s="50">
        <v>0</v>
      </c>
      <c r="AQ764" s="50">
        <v>0</v>
      </c>
      <c r="AR764" s="50">
        <v>0</v>
      </c>
      <c r="AS764" s="50">
        <v>0</v>
      </c>
      <c r="AT764" s="50">
        <v>0</v>
      </c>
      <c r="AU764" s="50">
        <v>0</v>
      </c>
      <c r="AV764" s="81"/>
      <c r="AW764" s="81"/>
      <c r="AX764" s="81"/>
      <c r="AY764" s="81"/>
      <c r="AZ764" s="81"/>
      <c r="BA764" s="81"/>
      <c r="BB764" s="81"/>
      <c r="BC764" s="81"/>
      <c r="BD764" s="81"/>
      <c r="BE764" s="81"/>
      <c r="BF764" s="81"/>
      <c r="BG764" s="81"/>
      <c r="BH764" s="81"/>
      <c r="BI764" s="81"/>
      <c r="BJ764" s="81"/>
    </row>
    <row r="765" spans="1:62" ht="15" hidden="1">
      <c r="A765" s="81" t="s">
        <v>3757</v>
      </c>
      <c r="B765" s="50" t="s">
        <v>2519</v>
      </c>
      <c r="C765" s="82" t="s">
        <v>433</v>
      </c>
      <c r="D765" s="83" t="s">
        <v>1003</v>
      </c>
      <c r="E765" s="84" t="s">
        <v>445</v>
      </c>
      <c r="F765" s="84">
        <v>4788</v>
      </c>
      <c r="G765" s="50">
        <v>13440</v>
      </c>
      <c r="H765" s="50" t="s">
        <v>1824</v>
      </c>
      <c r="I765" s="50">
        <v>96</v>
      </c>
      <c r="J765" s="50">
        <v>140</v>
      </c>
      <c r="K765" s="50">
        <v>0</v>
      </c>
      <c r="L765" s="50"/>
      <c r="M765" s="50"/>
      <c r="N765" s="50"/>
      <c r="O765" s="50">
        <v>0</v>
      </c>
      <c r="P765" s="50">
        <v>0.68571428599999995</v>
      </c>
      <c r="Q765" s="50">
        <v>2474.163</v>
      </c>
      <c r="R765" s="50">
        <v>52.697740000000003</v>
      </c>
      <c r="S765" s="50">
        <v>0</v>
      </c>
      <c r="T765" s="50">
        <v>0</v>
      </c>
      <c r="U765" s="50">
        <v>0</v>
      </c>
      <c r="V765" s="50">
        <v>0</v>
      </c>
      <c r="W765" s="50">
        <v>0</v>
      </c>
      <c r="X765" s="50">
        <v>1</v>
      </c>
      <c r="Y765" s="50">
        <v>0</v>
      </c>
      <c r="Z765" s="50">
        <v>0</v>
      </c>
      <c r="AA765" s="50">
        <v>0</v>
      </c>
      <c r="AB765" s="50">
        <v>0</v>
      </c>
      <c r="AC765" s="50">
        <v>0</v>
      </c>
      <c r="AD765" s="50">
        <v>0</v>
      </c>
      <c r="AE765" s="50">
        <v>0</v>
      </c>
      <c r="AF765" s="50">
        <v>0</v>
      </c>
      <c r="AG765" s="50">
        <v>0</v>
      </c>
      <c r="AH765" s="50">
        <v>0</v>
      </c>
      <c r="AI765" s="50">
        <v>0</v>
      </c>
      <c r="AJ765" s="50">
        <v>0</v>
      </c>
      <c r="AK765" s="50">
        <v>0</v>
      </c>
      <c r="AL765" s="50">
        <v>0</v>
      </c>
      <c r="AM765" s="50">
        <v>1</v>
      </c>
      <c r="AN765" s="50">
        <v>0</v>
      </c>
      <c r="AO765" s="50">
        <v>0</v>
      </c>
      <c r="AP765" s="50">
        <v>0</v>
      </c>
      <c r="AQ765" s="50">
        <v>0</v>
      </c>
      <c r="AR765" s="50">
        <v>0</v>
      </c>
      <c r="AS765" s="50">
        <v>0</v>
      </c>
      <c r="AT765" s="50">
        <v>0</v>
      </c>
      <c r="AU765" s="50">
        <v>0</v>
      </c>
      <c r="AV765" s="81"/>
      <c r="AW765" s="81"/>
      <c r="AX765" s="81"/>
      <c r="AY765" s="81"/>
      <c r="AZ765" s="81"/>
      <c r="BA765" s="81"/>
      <c r="BB765" s="81"/>
      <c r="BC765" s="81"/>
      <c r="BD765" s="81"/>
      <c r="BE765" s="81"/>
      <c r="BF765" s="81"/>
      <c r="BG765" s="81"/>
      <c r="BH765" s="81"/>
      <c r="BI765" s="81"/>
      <c r="BJ765" s="81"/>
    </row>
    <row r="766" spans="1:62" ht="15" hidden="1">
      <c r="A766" s="81" t="s">
        <v>3758</v>
      </c>
      <c r="B766" s="50" t="s">
        <v>2520</v>
      </c>
      <c r="C766" s="82" t="s">
        <v>434</v>
      </c>
      <c r="D766" s="83" t="s">
        <v>1003</v>
      </c>
      <c r="E766" s="84" t="s">
        <v>445</v>
      </c>
      <c r="F766" s="84">
        <v>117460</v>
      </c>
      <c r="G766" s="50">
        <v>307200</v>
      </c>
      <c r="H766" s="50" t="s">
        <v>1824</v>
      </c>
      <c r="I766" s="50">
        <v>480</v>
      </c>
      <c r="J766" s="50">
        <v>640</v>
      </c>
      <c r="K766" s="50">
        <v>2</v>
      </c>
      <c r="L766" s="50"/>
      <c r="M766" s="50"/>
      <c r="N766" s="50"/>
      <c r="O766" s="50">
        <v>1</v>
      </c>
      <c r="P766" s="50">
        <v>0.75</v>
      </c>
      <c r="Q766" s="50">
        <v>9789.1329999999998</v>
      </c>
      <c r="R766" s="50">
        <v>56.363149999999997</v>
      </c>
      <c r="S766" s="50">
        <v>0</v>
      </c>
      <c r="T766" s="50">
        <v>0</v>
      </c>
      <c r="U766" s="50">
        <v>0</v>
      </c>
      <c r="V766" s="50">
        <v>0</v>
      </c>
      <c r="W766" s="50">
        <v>0</v>
      </c>
      <c r="X766" s="50">
        <v>1</v>
      </c>
      <c r="Y766" s="50">
        <v>0</v>
      </c>
      <c r="Z766" s="50">
        <v>0</v>
      </c>
      <c r="AA766" s="50">
        <v>0</v>
      </c>
      <c r="AB766" s="50">
        <v>0</v>
      </c>
      <c r="AC766" s="50">
        <v>0</v>
      </c>
      <c r="AD766" s="50">
        <v>0</v>
      </c>
      <c r="AE766" s="50">
        <v>0</v>
      </c>
      <c r="AF766" s="50">
        <v>0</v>
      </c>
      <c r="AG766" s="50">
        <v>0</v>
      </c>
      <c r="AH766" s="50">
        <v>0</v>
      </c>
      <c r="AI766" s="50">
        <v>0</v>
      </c>
      <c r="AJ766" s="50">
        <v>0</v>
      </c>
      <c r="AK766" s="50">
        <v>0</v>
      </c>
      <c r="AL766" s="50">
        <v>0</v>
      </c>
      <c r="AM766" s="50">
        <v>1</v>
      </c>
      <c r="AN766" s="50">
        <v>0</v>
      </c>
      <c r="AO766" s="50">
        <v>0</v>
      </c>
      <c r="AP766" s="50">
        <v>0</v>
      </c>
      <c r="AQ766" s="50">
        <v>0</v>
      </c>
      <c r="AR766" s="50">
        <v>0</v>
      </c>
      <c r="AS766" s="50">
        <v>0</v>
      </c>
      <c r="AT766" s="50">
        <v>0</v>
      </c>
      <c r="AU766" s="50">
        <v>0</v>
      </c>
      <c r="AV766" s="81"/>
      <c r="AW766" s="81"/>
      <c r="AX766" s="81"/>
      <c r="AY766" s="81"/>
      <c r="AZ766" s="81"/>
      <c r="BA766" s="81"/>
      <c r="BB766" s="81"/>
      <c r="BC766" s="81"/>
      <c r="BD766" s="81"/>
      <c r="BE766" s="81"/>
      <c r="BF766" s="81"/>
      <c r="BG766" s="81"/>
      <c r="BH766" s="81"/>
      <c r="BI766" s="81"/>
      <c r="BJ766" s="81"/>
    </row>
    <row r="767" spans="1:62" ht="15" hidden="1">
      <c r="A767" s="81" t="s">
        <v>3759</v>
      </c>
      <c r="B767" s="50" t="s">
        <v>2525</v>
      </c>
      <c r="C767" s="82" t="s">
        <v>435</v>
      </c>
      <c r="D767" s="83" t="s">
        <v>1003</v>
      </c>
      <c r="E767" s="84" t="s">
        <v>445</v>
      </c>
      <c r="F767" s="84">
        <v>69164</v>
      </c>
      <c r="G767" s="50">
        <v>307200</v>
      </c>
      <c r="H767" s="50" t="s">
        <v>1824</v>
      </c>
      <c r="I767" s="50">
        <v>480</v>
      </c>
      <c r="J767" s="50">
        <v>640</v>
      </c>
      <c r="K767" s="50">
        <v>2</v>
      </c>
      <c r="L767" s="50"/>
      <c r="M767" s="50"/>
      <c r="N767" s="50"/>
      <c r="O767" s="50">
        <v>0</v>
      </c>
      <c r="P767" s="50">
        <v>0.75</v>
      </c>
      <c r="Q767" s="50">
        <v>3258.15</v>
      </c>
      <c r="R767" s="50">
        <v>53.883809999999997</v>
      </c>
      <c r="S767" s="50">
        <v>0</v>
      </c>
      <c r="T767" s="50">
        <v>0</v>
      </c>
      <c r="U767" s="50">
        <v>0</v>
      </c>
      <c r="V767" s="50">
        <v>0</v>
      </c>
      <c r="W767" s="50">
        <v>0</v>
      </c>
      <c r="X767" s="50">
        <v>1</v>
      </c>
      <c r="Y767" s="50">
        <v>0</v>
      </c>
      <c r="Z767" s="50">
        <v>0</v>
      </c>
      <c r="AA767" s="50">
        <v>0</v>
      </c>
      <c r="AB767" s="50">
        <v>0</v>
      </c>
      <c r="AC767" s="50">
        <v>0</v>
      </c>
      <c r="AD767" s="50">
        <v>0</v>
      </c>
      <c r="AE767" s="50">
        <v>0</v>
      </c>
      <c r="AF767" s="50">
        <v>0</v>
      </c>
      <c r="AG767" s="50">
        <v>0</v>
      </c>
      <c r="AH767" s="50">
        <v>0</v>
      </c>
      <c r="AI767" s="50">
        <v>0</v>
      </c>
      <c r="AJ767" s="50">
        <v>0</v>
      </c>
      <c r="AK767" s="50">
        <v>0</v>
      </c>
      <c r="AL767" s="50">
        <v>0</v>
      </c>
      <c r="AM767" s="50">
        <v>1</v>
      </c>
      <c r="AN767" s="50">
        <v>0</v>
      </c>
      <c r="AO767" s="50">
        <v>0</v>
      </c>
      <c r="AP767" s="50">
        <v>0</v>
      </c>
      <c r="AQ767" s="50">
        <v>0</v>
      </c>
      <c r="AR767" s="50">
        <v>0</v>
      </c>
      <c r="AS767" s="50">
        <v>0</v>
      </c>
      <c r="AT767" s="50">
        <v>0</v>
      </c>
      <c r="AU767" s="50">
        <v>0</v>
      </c>
      <c r="AV767" s="81"/>
      <c r="AW767" s="81"/>
      <c r="AX767" s="81"/>
      <c r="AY767" s="81"/>
      <c r="AZ767" s="81"/>
      <c r="BA767" s="81"/>
      <c r="BB767" s="81"/>
      <c r="BC767" s="81"/>
      <c r="BD767" s="81"/>
      <c r="BE767" s="81"/>
      <c r="BF767" s="81"/>
      <c r="BG767" s="81"/>
      <c r="BH767" s="81"/>
      <c r="BI767" s="81"/>
      <c r="BJ767" s="81"/>
    </row>
    <row r="768" spans="1:62" ht="15" hidden="1">
      <c r="A768" s="81" t="s">
        <v>3760</v>
      </c>
      <c r="B768" s="50" t="s">
        <v>2526</v>
      </c>
      <c r="C768" s="82" t="s">
        <v>436</v>
      </c>
      <c r="D768" s="83" t="s">
        <v>1003</v>
      </c>
      <c r="E768" s="84" t="s">
        <v>445</v>
      </c>
      <c r="F768" s="84">
        <v>86189</v>
      </c>
      <c r="G768" s="50">
        <v>307200</v>
      </c>
      <c r="H768" s="50" t="s">
        <v>1824</v>
      </c>
      <c r="I768" s="50">
        <v>480</v>
      </c>
      <c r="J768" s="50">
        <v>640</v>
      </c>
      <c r="K768" s="50">
        <v>2</v>
      </c>
      <c r="L768" s="50"/>
      <c r="M768" s="50"/>
      <c r="N768" s="50"/>
      <c r="O768" s="50">
        <v>0</v>
      </c>
      <c r="P768" s="50">
        <v>0.75</v>
      </c>
      <c r="Q768" s="50">
        <v>5808.5079999999998</v>
      </c>
      <c r="R768" s="50">
        <v>79.359269999999995</v>
      </c>
      <c r="S768" s="50">
        <v>0</v>
      </c>
      <c r="T768" s="50">
        <v>0</v>
      </c>
      <c r="U768" s="50">
        <v>0</v>
      </c>
      <c r="V768" s="50">
        <v>0</v>
      </c>
      <c r="W768" s="50">
        <v>0</v>
      </c>
      <c r="X768" s="50">
        <v>1</v>
      </c>
      <c r="Y768" s="50">
        <v>0</v>
      </c>
      <c r="Z768" s="50">
        <v>0</v>
      </c>
      <c r="AA768" s="50">
        <v>0</v>
      </c>
      <c r="AB768" s="50">
        <v>0</v>
      </c>
      <c r="AC768" s="50">
        <v>0</v>
      </c>
      <c r="AD768" s="50">
        <v>0</v>
      </c>
      <c r="AE768" s="50">
        <v>0</v>
      </c>
      <c r="AF768" s="50">
        <v>0</v>
      </c>
      <c r="AG768" s="50">
        <v>0</v>
      </c>
      <c r="AH768" s="50">
        <v>0</v>
      </c>
      <c r="AI768" s="50">
        <v>0</v>
      </c>
      <c r="AJ768" s="50">
        <v>0</v>
      </c>
      <c r="AK768" s="50">
        <v>0</v>
      </c>
      <c r="AL768" s="50">
        <v>0</v>
      </c>
      <c r="AM768" s="50">
        <v>1</v>
      </c>
      <c r="AN768" s="50">
        <v>0</v>
      </c>
      <c r="AO768" s="50">
        <v>0</v>
      </c>
      <c r="AP768" s="50">
        <v>0</v>
      </c>
      <c r="AQ768" s="50">
        <v>0</v>
      </c>
      <c r="AR768" s="50">
        <v>0</v>
      </c>
      <c r="AS768" s="50">
        <v>0</v>
      </c>
      <c r="AT768" s="50">
        <v>0</v>
      </c>
      <c r="AU768" s="50">
        <v>0</v>
      </c>
      <c r="AV768" s="81"/>
      <c r="AW768" s="81"/>
      <c r="AX768" s="81"/>
      <c r="AY768" s="81"/>
      <c r="AZ768" s="81"/>
      <c r="BA768" s="81"/>
      <c r="BB768" s="81"/>
      <c r="BC768" s="81"/>
      <c r="BD768" s="81"/>
      <c r="BE768" s="81"/>
      <c r="BF768" s="81"/>
      <c r="BG768" s="81"/>
      <c r="BH768" s="81"/>
      <c r="BI768" s="81"/>
      <c r="BJ768" s="81"/>
    </row>
    <row r="769" spans="1:62" ht="15" hidden="1">
      <c r="A769" s="81" t="s">
        <v>3761</v>
      </c>
      <c r="B769" s="50" t="s">
        <v>2527</v>
      </c>
      <c r="C769" s="82" t="s">
        <v>437</v>
      </c>
      <c r="D769" s="83" t="s">
        <v>1003</v>
      </c>
      <c r="E769" s="84" t="s">
        <v>445</v>
      </c>
      <c r="F769" s="84">
        <v>55812</v>
      </c>
      <c r="G769" s="50">
        <v>292480</v>
      </c>
      <c r="H769" s="50" t="s">
        <v>1824</v>
      </c>
      <c r="I769" s="50">
        <v>457</v>
      </c>
      <c r="J769" s="50">
        <v>640</v>
      </c>
      <c r="K769" s="50">
        <v>2</v>
      </c>
      <c r="L769" s="50"/>
      <c r="M769" s="50"/>
      <c r="N769" s="50"/>
      <c r="O769" s="50">
        <v>0</v>
      </c>
      <c r="P769" s="50">
        <v>0.71406250000000004</v>
      </c>
      <c r="Q769" s="50">
        <v>2989.2370000000001</v>
      </c>
      <c r="R769" s="50">
        <v>41.107280000000003</v>
      </c>
      <c r="S769" s="50">
        <v>0</v>
      </c>
      <c r="T769" s="50">
        <v>0</v>
      </c>
      <c r="U769" s="50">
        <v>0</v>
      </c>
      <c r="V769" s="50">
        <v>0</v>
      </c>
      <c r="W769" s="50">
        <v>0</v>
      </c>
      <c r="X769" s="50">
        <v>1</v>
      </c>
      <c r="Y769" s="50">
        <v>0</v>
      </c>
      <c r="Z769" s="50">
        <v>0</v>
      </c>
      <c r="AA769" s="50">
        <v>0</v>
      </c>
      <c r="AB769" s="50">
        <v>0</v>
      </c>
      <c r="AC769" s="50">
        <v>0</v>
      </c>
      <c r="AD769" s="50">
        <v>0</v>
      </c>
      <c r="AE769" s="50">
        <v>0</v>
      </c>
      <c r="AF769" s="50">
        <v>0</v>
      </c>
      <c r="AG769" s="50">
        <v>0</v>
      </c>
      <c r="AH769" s="50">
        <v>0</v>
      </c>
      <c r="AI769" s="50">
        <v>0</v>
      </c>
      <c r="AJ769" s="50">
        <v>0</v>
      </c>
      <c r="AK769" s="50">
        <v>0</v>
      </c>
      <c r="AL769" s="50">
        <v>0</v>
      </c>
      <c r="AM769" s="50">
        <v>1</v>
      </c>
      <c r="AN769" s="50">
        <v>0</v>
      </c>
      <c r="AO769" s="50">
        <v>0</v>
      </c>
      <c r="AP769" s="50">
        <v>0</v>
      </c>
      <c r="AQ769" s="50">
        <v>0</v>
      </c>
      <c r="AR769" s="50">
        <v>0</v>
      </c>
      <c r="AS769" s="50">
        <v>0</v>
      </c>
      <c r="AT769" s="50">
        <v>0</v>
      </c>
      <c r="AU769" s="50">
        <v>0</v>
      </c>
      <c r="AV769" s="81"/>
      <c r="AW769" s="81"/>
      <c r="AX769" s="81"/>
      <c r="AY769" s="81"/>
      <c r="AZ769" s="81"/>
      <c r="BA769" s="81"/>
      <c r="BB769" s="81"/>
      <c r="BC769" s="81"/>
      <c r="BD769" s="81"/>
      <c r="BE769" s="81"/>
      <c r="BF769" s="81"/>
      <c r="BG769" s="81"/>
      <c r="BH769" s="81"/>
      <c r="BI769" s="81"/>
      <c r="BJ769" s="81"/>
    </row>
    <row r="770" spans="1:62" ht="15" hidden="1">
      <c r="A770" s="81" t="s">
        <v>3762</v>
      </c>
      <c r="B770" s="50" t="s">
        <v>2528</v>
      </c>
      <c r="C770" s="82" t="s">
        <v>438</v>
      </c>
      <c r="D770" s="83" t="s">
        <v>1003</v>
      </c>
      <c r="E770" s="84" t="s">
        <v>445</v>
      </c>
      <c r="F770" s="84">
        <v>51286</v>
      </c>
      <c r="G770" s="50">
        <v>272640</v>
      </c>
      <c r="H770" s="50" t="s">
        <v>1824</v>
      </c>
      <c r="I770" s="50">
        <v>426</v>
      </c>
      <c r="J770" s="50">
        <v>640</v>
      </c>
      <c r="K770" s="50">
        <v>2</v>
      </c>
      <c r="L770" s="50"/>
      <c r="M770" s="50"/>
      <c r="N770" s="50"/>
      <c r="O770" s="50">
        <v>0</v>
      </c>
      <c r="P770" s="50">
        <v>0.66562500000000002</v>
      </c>
      <c r="Q770" s="50">
        <v>3134.9250000000002</v>
      </c>
      <c r="R770" s="50">
        <v>55.303829999999998</v>
      </c>
      <c r="S770" s="50">
        <v>0</v>
      </c>
      <c r="T770" s="50">
        <v>0</v>
      </c>
      <c r="U770" s="50">
        <v>0</v>
      </c>
      <c r="V770" s="50">
        <v>0</v>
      </c>
      <c r="W770" s="50">
        <v>0</v>
      </c>
      <c r="X770" s="50">
        <v>1</v>
      </c>
      <c r="Y770" s="50">
        <v>0</v>
      </c>
      <c r="Z770" s="50">
        <v>0</v>
      </c>
      <c r="AA770" s="50">
        <v>0</v>
      </c>
      <c r="AB770" s="50">
        <v>0</v>
      </c>
      <c r="AC770" s="50">
        <v>0</v>
      </c>
      <c r="AD770" s="50">
        <v>0</v>
      </c>
      <c r="AE770" s="50">
        <v>0</v>
      </c>
      <c r="AF770" s="50">
        <v>0</v>
      </c>
      <c r="AG770" s="50">
        <v>0</v>
      </c>
      <c r="AH770" s="50">
        <v>0</v>
      </c>
      <c r="AI770" s="50">
        <v>0</v>
      </c>
      <c r="AJ770" s="50">
        <v>0</v>
      </c>
      <c r="AK770" s="50">
        <v>0</v>
      </c>
      <c r="AL770" s="50">
        <v>0</v>
      </c>
      <c r="AM770" s="50">
        <v>1</v>
      </c>
      <c r="AN770" s="50">
        <v>0</v>
      </c>
      <c r="AO770" s="50">
        <v>0</v>
      </c>
      <c r="AP770" s="50">
        <v>0</v>
      </c>
      <c r="AQ770" s="50">
        <v>0</v>
      </c>
      <c r="AR770" s="50">
        <v>0</v>
      </c>
      <c r="AS770" s="50">
        <v>0</v>
      </c>
      <c r="AT770" s="50">
        <v>0</v>
      </c>
      <c r="AU770" s="50">
        <v>0</v>
      </c>
      <c r="AV770" s="81"/>
      <c r="AW770" s="81"/>
      <c r="AX770" s="81"/>
      <c r="AY770" s="81"/>
      <c r="AZ770" s="81"/>
      <c r="BA770" s="81"/>
      <c r="BB770" s="81"/>
      <c r="BC770" s="81"/>
      <c r="BD770" s="81"/>
      <c r="BE770" s="81"/>
      <c r="BF770" s="81"/>
      <c r="BG770" s="81"/>
      <c r="BH770" s="81"/>
      <c r="BI770" s="81"/>
      <c r="BJ770" s="81"/>
    </row>
    <row r="771" spans="1:62" ht="15" hidden="1">
      <c r="A771" s="81" t="s">
        <v>3763</v>
      </c>
      <c r="B771" s="50" t="s">
        <v>2529</v>
      </c>
      <c r="C771" s="82" t="s">
        <v>439</v>
      </c>
      <c r="D771" s="83" t="s">
        <v>1003</v>
      </c>
      <c r="E771" s="84" t="s">
        <v>445</v>
      </c>
      <c r="F771" s="84">
        <v>103996</v>
      </c>
      <c r="G771" s="50">
        <v>272640</v>
      </c>
      <c r="H771" s="50" t="s">
        <v>1824</v>
      </c>
      <c r="I771" s="50">
        <v>426</v>
      </c>
      <c r="J771" s="50">
        <v>640</v>
      </c>
      <c r="K771" s="50">
        <v>2</v>
      </c>
      <c r="L771" s="50"/>
      <c r="M771" s="50"/>
      <c r="N771" s="50"/>
      <c r="O771" s="50">
        <v>1</v>
      </c>
      <c r="P771" s="50">
        <v>0.66562500000000002</v>
      </c>
      <c r="Q771" s="50">
        <v>7245.4780000000001</v>
      </c>
      <c r="R771" s="50">
        <v>61.385710000000003</v>
      </c>
      <c r="S771" s="50">
        <v>0</v>
      </c>
      <c r="T771" s="50">
        <v>0</v>
      </c>
      <c r="U771" s="50">
        <v>0</v>
      </c>
      <c r="V771" s="50">
        <v>0</v>
      </c>
      <c r="W771" s="50">
        <v>0</v>
      </c>
      <c r="X771" s="50">
        <v>1</v>
      </c>
      <c r="Y771" s="50">
        <v>0</v>
      </c>
      <c r="Z771" s="50">
        <v>0</v>
      </c>
      <c r="AA771" s="50">
        <v>0</v>
      </c>
      <c r="AB771" s="50">
        <v>0</v>
      </c>
      <c r="AC771" s="50">
        <v>0</v>
      </c>
      <c r="AD771" s="50">
        <v>0</v>
      </c>
      <c r="AE771" s="50">
        <v>0</v>
      </c>
      <c r="AF771" s="50">
        <v>0</v>
      </c>
      <c r="AG771" s="50">
        <v>0</v>
      </c>
      <c r="AH771" s="50">
        <v>0</v>
      </c>
      <c r="AI771" s="50">
        <v>0</v>
      </c>
      <c r="AJ771" s="50">
        <v>0</v>
      </c>
      <c r="AK771" s="50">
        <v>0</v>
      </c>
      <c r="AL771" s="50">
        <v>0</v>
      </c>
      <c r="AM771" s="50">
        <v>1</v>
      </c>
      <c r="AN771" s="50">
        <v>0</v>
      </c>
      <c r="AO771" s="50">
        <v>0</v>
      </c>
      <c r="AP771" s="50">
        <v>0</v>
      </c>
      <c r="AQ771" s="50">
        <v>0</v>
      </c>
      <c r="AR771" s="50">
        <v>0</v>
      </c>
      <c r="AS771" s="50">
        <v>0</v>
      </c>
      <c r="AT771" s="50">
        <v>0</v>
      </c>
      <c r="AU771" s="50">
        <v>0</v>
      </c>
      <c r="AV771" s="81"/>
      <c r="AW771" s="81"/>
      <c r="AX771" s="81"/>
      <c r="AY771" s="81"/>
      <c r="AZ771" s="81"/>
      <c r="BA771" s="81"/>
      <c r="BB771" s="81"/>
      <c r="BC771" s="81"/>
      <c r="BD771" s="81"/>
      <c r="BE771" s="81"/>
      <c r="BF771" s="81"/>
      <c r="BG771" s="81"/>
      <c r="BH771" s="81"/>
      <c r="BI771" s="81"/>
      <c r="BJ771" s="81"/>
    </row>
    <row r="772" spans="1:62" ht="15" hidden="1">
      <c r="A772" s="81" t="s">
        <v>3764</v>
      </c>
      <c r="B772" s="50" t="s">
        <v>2530</v>
      </c>
      <c r="C772" s="82" t="s">
        <v>440</v>
      </c>
      <c r="D772" s="83" t="s">
        <v>1003</v>
      </c>
      <c r="E772" s="84" t="s">
        <v>445</v>
      </c>
      <c r="F772" s="84">
        <v>85104</v>
      </c>
      <c r="G772" s="50">
        <v>272640</v>
      </c>
      <c r="H772" s="50" t="s">
        <v>1824</v>
      </c>
      <c r="I772" s="50">
        <v>426</v>
      </c>
      <c r="J772" s="50">
        <v>640</v>
      </c>
      <c r="K772" s="50">
        <v>2</v>
      </c>
      <c r="L772" s="50"/>
      <c r="M772" s="50"/>
      <c r="N772" s="50"/>
      <c r="O772" s="50">
        <v>0</v>
      </c>
      <c r="P772" s="50">
        <v>0.66562500000000002</v>
      </c>
      <c r="Q772" s="50">
        <v>3431.924</v>
      </c>
      <c r="R772" s="50">
        <v>60.26641</v>
      </c>
      <c r="S772" s="50">
        <v>0</v>
      </c>
      <c r="T772" s="50">
        <v>0</v>
      </c>
      <c r="U772" s="50">
        <v>0</v>
      </c>
      <c r="V772" s="50">
        <v>0</v>
      </c>
      <c r="W772" s="50">
        <v>0</v>
      </c>
      <c r="X772" s="50">
        <v>1</v>
      </c>
      <c r="Y772" s="50">
        <v>0</v>
      </c>
      <c r="Z772" s="50">
        <v>0</v>
      </c>
      <c r="AA772" s="50">
        <v>0</v>
      </c>
      <c r="AB772" s="50">
        <v>0</v>
      </c>
      <c r="AC772" s="50">
        <v>0</v>
      </c>
      <c r="AD772" s="50">
        <v>0</v>
      </c>
      <c r="AE772" s="50">
        <v>0</v>
      </c>
      <c r="AF772" s="50">
        <v>0</v>
      </c>
      <c r="AG772" s="50">
        <v>0</v>
      </c>
      <c r="AH772" s="50">
        <v>0</v>
      </c>
      <c r="AI772" s="50">
        <v>0</v>
      </c>
      <c r="AJ772" s="50">
        <v>0</v>
      </c>
      <c r="AK772" s="50">
        <v>0</v>
      </c>
      <c r="AL772" s="50">
        <v>0</v>
      </c>
      <c r="AM772" s="50">
        <v>1</v>
      </c>
      <c r="AN772" s="50">
        <v>0</v>
      </c>
      <c r="AO772" s="50">
        <v>0</v>
      </c>
      <c r="AP772" s="50">
        <v>0</v>
      </c>
      <c r="AQ772" s="50">
        <v>0</v>
      </c>
      <c r="AR772" s="50">
        <v>0</v>
      </c>
      <c r="AS772" s="50">
        <v>0</v>
      </c>
      <c r="AT772" s="50">
        <v>0</v>
      </c>
      <c r="AU772" s="50">
        <v>0</v>
      </c>
      <c r="AV772" s="81"/>
      <c r="AW772" s="81"/>
      <c r="AX772" s="81"/>
      <c r="AY772" s="81"/>
      <c r="AZ772" s="81"/>
      <c r="BA772" s="81"/>
      <c r="BB772" s="81"/>
      <c r="BC772" s="81"/>
      <c r="BD772" s="81"/>
      <c r="BE772" s="81"/>
      <c r="BF772" s="81"/>
      <c r="BG772" s="81"/>
      <c r="BH772" s="81"/>
      <c r="BI772" s="81"/>
      <c r="BJ772" s="81"/>
    </row>
    <row r="773" spans="1:62" ht="15" hidden="1">
      <c r="A773" s="81" t="s">
        <v>3765</v>
      </c>
      <c r="B773" s="50" t="s">
        <v>2531</v>
      </c>
      <c r="C773" s="82" t="s">
        <v>441</v>
      </c>
      <c r="D773" s="83" t="s">
        <v>1003</v>
      </c>
      <c r="E773" s="84" t="s">
        <v>445</v>
      </c>
      <c r="F773" s="84">
        <v>85163</v>
      </c>
      <c r="G773" s="50">
        <v>272640</v>
      </c>
      <c r="H773" s="50" t="s">
        <v>1824</v>
      </c>
      <c r="I773" s="50">
        <v>426</v>
      </c>
      <c r="J773" s="50">
        <v>640</v>
      </c>
      <c r="K773" s="50">
        <v>2</v>
      </c>
      <c r="L773" s="50"/>
      <c r="M773" s="50"/>
      <c r="N773" s="50"/>
      <c r="O773" s="50">
        <v>0</v>
      </c>
      <c r="P773" s="50">
        <v>0.66562500000000002</v>
      </c>
      <c r="Q773" s="50">
        <v>5007.8599999999997</v>
      </c>
      <c r="R773" s="50">
        <v>61.106090000000002</v>
      </c>
      <c r="S773" s="50">
        <v>0</v>
      </c>
      <c r="T773" s="50">
        <v>0</v>
      </c>
      <c r="U773" s="50">
        <v>0</v>
      </c>
      <c r="V773" s="50">
        <v>0</v>
      </c>
      <c r="W773" s="50">
        <v>0</v>
      </c>
      <c r="X773" s="50">
        <v>1</v>
      </c>
      <c r="Y773" s="50">
        <v>0</v>
      </c>
      <c r="Z773" s="50">
        <v>0</v>
      </c>
      <c r="AA773" s="50">
        <v>0</v>
      </c>
      <c r="AB773" s="50">
        <v>0</v>
      </c>
      <c r="AC773" s="50">
        <v>0</v>
      </c>
      <c r="AD773" s="50">
        <v>0</v>
      </c>
      <c r="AE773" s="50">
        <v>0</v>
      </c>
      <c r="AF773" s="50">
        <v>0</v>
      </c>
      <c r="AG773" s="50">
        <v>0</v>
      </c>
      <c r="AH773" s="50">
        <v>0</v>
      </c>
      <c r="AI773" s="50">
        <v>0</v>
      </c>
      <c r="AJ773" s="50">
        <v>0</v>
      </c>
      <c r="AK773" s="50">
        <v>0</v>
      </c>
      <c r="AL773" s="50">
        <v>0</v>
      </c>
      <c r="AM773" s="50">
        <v>1</v>
      </c>
      <c r="AN773" s="50">
        <v>0</v>
      </c>
      <c r="AO773" s="50">
        <v>0</v>
      </c>
      <c r="AP773" s="50">
        <v>0</v>
      </c>
      <c r="AQ773" s="50">
        <v>0</v>
      </c>
      <c r="AR773" s="50">
        <v>0</v>
      </c>
      <c r="AS773" s="50">
        <v>0</v>
      </c>
      <c r="AT773" s="50">
        <v>0</v>
      </c>
      <c r="AU773" s="50">
        <v>0</v>
      </c>
      <c r="AV773" s="81"/>
      <c r="AW773" s="81"/>
      <c r="AX773" s="81"/>
      <c r="AY773" s="81"/>
      <c r="AZ773" s="81"/>
      <c r="BA773" s="81"/>
      <c r="BB773" s="81"/>
      <c r="BC773" s="81"/>
      <c r="BD773" s="81"/>
      <c r="BE773" s="81"/>
      <c r="BF773" s="81"/>
      <c r="BG773" s="81"/>
      <c r="BH773" s="81"/>
      <c r="BI773" s="81"/>
      <c r="BJ773" s="81"/>
    </row>
    <row r="774" spans="1:62" ht="15" hidden="1">
      <c r="A774" s="81" t="s">
        <v>3766</v>
      </c>
      <c r="B774" s="50" t="s">
        <v>2532</v>
      </c>
      <c r="C774" s="82" t="s">
        <v>442</v>
      </c>
      <c r="D774" s="83" t="s">
        <v>1003</v>
      </c>
      <c r="E774" s="84" t="s">
        <v>445</v>
      </c>
      <c r="F774" s="84">
        <v>66991</v>
      </c>
      <c r="G774" s="50">
        <v>272640</v>
      </c>
      <c r="H774" s="50" t="s">
        <v>1824</v>
      </c>
      <c r="I774" s="50">
        <v>426</v>
      </c>
      <c r="J774" s="50">
        <v>640</v>
      </c>
      <c r="K774" s="50">
        <v>2</v>
      </c>
      <c r="L774" s="50"/>
      <c r="M774" s="50"/>
      <c r="N774" s="50"/>
      <c r="O774" s="50">
        <v>0</v>
      </c>
      <c r="P774" s="50">
        <v>0.66562500000000002</v>
      </c>
      <c r="Q774" s="50">
        <v>2709.942</v>
      </c>
      <c r="R774" s="50">
        <v>72.653400000000005</v>
      </c>
      <c r="S774" s="50">
        <v>0</v>
      </c>
      <c r="T774" s="50">
        <v>0</v>
      </c>
      <c r="U774" s="50">
        <v>0</v>
      </c>
      <c r="V774" s="50">
        <v>0</v>
      </c>
      <c r="W774" s="50">
        <v>0</v>
      </c>
      <c r="X774" s="50">
        <v>1</v>
      </c>
      <c r="Y774" s="50">
        <v>0</v>
      </c>
      <c r="Z774" s="50">
        <v>0</v>
      </c>
      <c r="AA774" s="50">
        <v>0</v>
      </c>
      <c r="AB774" s="50">
        <v>0</v>
      </c>
      <c r="AC774" s="50">
        <v>0</v>
      </c>
      <c r="AD774" s="50">
        <v>0</v>
      </c>
      <c r="AE774" s="50">
        <v>0</v>
      </c>
      <c r="AF774" s="50">
        <v>0</v>
      </c>
      <c r="AG774" s="50">
        <v>0</v>
      </c>
      <c r="AH774" s="50">
        <v>0</v>
      </c>
      <c r="AI774" s="50">
        <v>0</v>
      </c>
      <c r="AJ774" s="50">
        <v>0</v>
      </c>
      <c r="AK774" s="50">
        <v>0</v>
      </c>
      <c r="AL774" s="50">
        <v>0</v>
      </c>
      <c r="AM774" s="50">
        <v>1</v>
      </c>
      <c r="AN774" s="50">
        <v>0</v>
      </c>
      <c r="AO774" s="50">
        <v>0</v>
      </c>
      <c r="AP774" s="50">
        <v>0</v>
      </c>
      <c r="AQ774" s="50">
        <v>0</v>
      </c>
      <c r="AR774" s="50">
        <v>0</v>
      </c>
      <c r="AS774" s="50">
        <v>0</v>
      </c>
      <c r="AT774" s="50">
        <v>0</v>
      </c>
      <c r="AU774" s="50">
        <v>0</v>
      </c>
      <c r="AV774" s="81"/>
      <c r="AW774" s="81"/>
      <c r="AX774" s="81"/>
      <c r="AY774" s="81"/>
      <c r="AZ774" s="81"/>
      <c r="BA774" s="81"/>
      <c r="BB774" s="81"/>
      <c r="BC774" s="81"/>
      <c r="BD774" s="81"/>
      <c r="BE774" s="81"/>
      <c r="BF774" s="81"/>
      <c r="BG774" s="81"/>
      <c r="BH774" s="81"/>
      <c r="BI774" s="81"/>
      <c r="BJ774" s="81"/>
    </row>
    <row r="775" spans="1:62" ht="15" hidden="1">
      <c r="A775" s="81" t="s">
        <v>3767</v>
      </c>
      <c r="B775" s="50" t="s">
        <v>2533</v>
      </c>
      <c r="C775" s="82" t="s">
        <v>443</v>
      </c>
      <c r="D775" s="83" t="s">
        <v>1003</v>
      </c>
      <c r="E775" s="84" t="s">
        <v>445</v>
      </c>
      <c r="F775" s="84">
        <v>50164</v>
      </c>
      <c r="G775" s="50">
        <v>272640</v>
      </c>
      <c r="H775" s="50" t="s">
        <v>1824</v>
      </c>
      <c r="I775" s="50">
        <v>426</v>
      </c>
      <c r="J775" s="50">
        <v>640</v>
      </c>
      <c r="K775" s="50">
        <v>2</v>
      </c>
      <c r="L775" s="50"/>
      <c r="M775" s="50"/>
      <c r="N775" s="50"/>
      <c r="O775" s="50">
        <v>0</v>
      </c>
      <c r="P775" s="50">
        <v>0.66562500000000002</v>
      </c>
      <c r="Q775" s="50">
        <v>1103.547</v>
      </c>
      <c r="R775" s="50">
        <v>76.451719999999995</v>
      </c>
      <c r="S775" s="50">
        <v>0</v>
      </c>
      <c r="T775" s="50">
        <v>0</v>
      </c>
      <c r="U775" s="50">
        <v>0</v>
      </c>
      <c r="V775" s="50">
        <v>0</v>
      </c>
      <c r="W775" s="50">
        <v>0</v>
      </c>
      <c r="X775" s="50">
        <v>1</v>
      </c>
      <c r="Y775" s="50">
        <v>0</v>
      </c>
      <c r="Z775" s="50">
        <v>0</v>
      </c>
      <c r="AA775" s="50">
        <v>0</v>
      </c>
      <c r="AB775" s="50">
        <v>0</v>
      </c>
      <c r="AC775" s="50">
        <v>0</v>
      </c>
      <c r="AD775" s="50">
        <v>0</v>
      </c>
      <c r="AE775" s="50">
        <v>0</v>
      </c>
      <c r="AF775" s="50">
        <v>0</v>
      </c>
      <c r="AG775" s="50">
        <v>0</v>
      </c>
      <c r="AH775" s="50">
        <v>0</v>
      </c>
      <c r="AI775" s="50">
        <v>0</v>
      </c>
      <c r="AJ775" s="50">
        <v>0</v>
      </c>
      <c r="AK775" s="50">
        <v>0</v>
      </c>
      <c r="AL775" s="50">
        <v>0</v>
      </c>
      <c r="AM775" s="50">
        <v>1</v>
      </c>
      <c r="AN775" s="50">
        <v>0</v>
      </c>
      <c r="AO775" s="50">
        <v>0</v>
      </c>
      <c r="AP775" s="50">
        <v>0</v>
      </c>
      <c r="AQ775" s="50">
        <v>0</v>
      </c>
      <c r="AR775" s="50">
        <v>0</v>
      </c>
      <c r="AS775" s="50">
        <v>0</v>
      </c>
      <c r="AT775" s="50">
        <v>0</v>
      </c>
      <c r="AU775" s="50">
        <v>0</v>
      </c>
      <c r="AV775" s="81"/>
      <c r="AW775" s="81"/>
      <c r="AX775" s="81"/>
      <c r="AY775" s="81"/>
      <c r="AZ775" s="81"/>
      <c r="BA775" s="81"/>
      <c r="BB775" s="81"/>
      <c r="BC775" s="81"/>
      <c r="BD775" s="81"/>
      <c r="BE775" s="81"/>
      <c r="BF775" s="81"/>
      <c r="BG775" s="81"/>
      <c r="BH775" s="81"/>
      <c r="BI775" s="81"/>
      <c r="BJ775" s="81"/>
    </row>
    <row r="776" spans="1:62" ht="15" hidden="1">
      <c r="A776" s="81" t="s">
        <v>3768</v>
      </c>
      <c r="B776" s="50" t="s">
        <v>2534</v>
      </c>
      <c r="C776" s="82" t="s">
        <v>444</v>
      </c>
      <c r="D776" s="83" t="s">
        <v>1003</v>
      </c>
      <c r="E776" s="84" t="s">
        <v>445</v>
      </c>
      <c r="F776" s="84">
        <v>80503</v>
      </c>
      <c r="G776" s="50">
        <v>272640</v>
      </c>
      <c r="H776" s="50" t="s">
        <v>1824</v>
      </c>
      <c r="I776" s="50">
        <v>426</v>
      </c>
      <c r="J776" s="50">
        <v>640</v>
      </c>
      <c r="K776" s="50">
        <v>2</v>
      </c>
      <c r="L776" s="50"/>
      <c r="M776" s="50"/>
      <c r="N776" s="50"/>
      <c r="O776" s="50">
        <v>0</v>
      </c>
      <c r="P776" s="50">
        <v>0.66562500000000002</v>
      </c>
      <c r="Q776" s="50">
        <v>4745.0600000000004</v>
      </c>
      <c r="R776" s="50">
        <v>69.745580000000004</v>
      </c>
      <c r="S776" s="50">
        <v>0</v>
      </c>
      <c r="T776" s="50">
        <v>0</v>
      </c>
      <c r="U776" s="50">
        <v>0</v>
      </c>
      <c r="V776" s="50">
        <v>0</v>
      </c>
      <c r="W776" s="50">
        <v>0</v>
      </c>
      <c r="X776" s="50">
        <v>1</v>
      </c>
      <c r="Y776" s="50">
        <v>0</v>
      </c>
      <c r="Z776" s="50">
        <v>0</v>
      </c>
      <c r="AA776" s="50">
        <v>0</v>
      </c>
      <c r="AB776" s="50">
        <v>0</v>
      </c>
      <c r="AC776" s="50">
        <v>0</v>
      </c>
      <c r="AD776" s="50">
        <v>0</v>
      </c>
      <c r="AE776" s="50">
        <v>0</v>
      </c>
      <c r="AF776" s="50">
        <v>0</v>
      </c>
      <c r="AG776" s="50">
        <v>0</v>
      </c>
      <c r="AH776" s="50">
        <v>0</v>
      </c>
      <c r="AI776" s="50">
        <v>0</v>
      </c>
      <c r="AJ776" s="50">
        <v>0</v>
      </c>
      <c r="AK776" s="50">
        <v>0</v>
      </c>
      <c r="AL776" s="50">
        <v>0</v>
      </c>
      <c r="AM776" s="50">
        <v>1</v>
      </c>
      <c r="AN776" s="50">
        <v>0</v>
      </c>
      <c r="AO776" s="50">
        <v>0</v>
      </c>
      <c r="AP776" s="50">
        <v>0</v>
      </c>
      <c r="AQ776" s="50">
        <v>0</v>
      </c>
      <c r="AR776" s="50">
        <v>0</v>
      </c>
      <c r="AS776" s="50">
        <v>0</v>
      </c>
      <c r="AT776" s="50">
        <v>0</v>
      </c>
      <c r="AU776" s="50">
        <v>0</v>
      </c>
      <c r="AV776" s="81"/>
      <c r="AW776" s="81"/>
      <c r="AX776" s="81"/>
      <c r="AY776" s="81"/>
      <c r="AZ776" s="81"/>
      <c r="BA776" s="81"/>
      <c r="BB776" s="81"/>
      <c r="BC776" s="81"/>
      <c r="BD776" s="81"/>
      <c r="BE776" s="81"/>
      <c r="BF776" s="81"/>
      <c r="BG776" s="81"/>
      <c r="BH776" s="81"/>
      <c r="BI776" s="81"/>
      <c r="BJ776" s="81"/>
    </row>
    <row r="777" spans="1:62" ht="15" hidden="1">
      <c r="A777" s="81" t="s">
        <v>3769</v>
      </c>
      <c r="B777" s="50" t="s">
        <v>2540</v>
      </c>
      <c r="C777" s="82" t="s">
        <v>809</v>
      </c>
      <c r="D777" s="83" t="s">
        <v>1003</v>
      </c>
      <c r="E777" s="84" t="s">
        <v>810</v>
      </c>
      <c r="F777" s="84">
        <v>69715</v>
      </c>
      <c r="G777" s="50">
        <v>273280</v>
      </c>
      <c r="H777" s="50" t="s">
        <v>1824</v>
      </c>
      <c r="I777" s="50">
        <v>427</v>
      </c>
      <c r="J777" s="50">
        <v>640</v>
      </c>
      <c r="K777" s="50">
        <v>2</v>
      </c>
      <c r="L777" s="50"/>
      <c r="M777" s="50"/>
      <c r="N777" s="50"/>
      <c r="O777" s="50">
        <v>0</v>
      </c>
      <c r="P777" s="50">
        <v>0.66718750000000004</v>
      </c>
      <c r="Q777" s="50">
        <v>3759.68</v>
      </c>
      <c r="R777" s="50">
        <v>74.453639999999993</v>
      </c>
      <c r="S777" s="50">
        <v>0</v>
      </c>
      <c r="T777" s="50">
        <v>0</v>
      </c>
      <c r="U777" s="50">
        <v>0</v>
      </c>
      <c r="V777" s="50">
        <v>0</v>
      </c>
      <c r="W777" s="50">
        <v>0</v>
      </c>
      <c r="X777" s="50">
        <v>1</v>
      </c>
      <c r="Y777" s="50">
        <v>0</v>
      </c>
      <c r="Z777" s="50">
        <v>0</v>
      </c>
      <c r="AA777" s="50">
        <v>0</v>
      </c>
      <c r="AB777" s="50">
        <v>0</v>
      </c>
      <c r="AC777" s="50">
        <v>0</v>
      </c>
      <c r="AD777" s="50">
        <v>0</v>
      </c>
      <c r="AE777" s="50">
        <v>0</v>
      </c>
      <c r="AF777" s="50">
        <v>0</v>
      </c>
      <c r="AG777" s="50">
        <v>0</v>
      </c>
      <c r="AH777" s="50">
        <v>0</v>
      </c>
      <c r="AI777" s="50">
        <v>0</v>
      </c>
      <c r="AJ777" s="50">
        <v>0</v>
      </c>
      <c r="AK777" s="50">
        <v>0</v>
      </c>
      <c r="AL777" s="50">
        <v>0</v>
      </c>
      <c r="AM777" s="50">
        <v>0</v>
      </c>
      <c r="AN777" s="50">
        <v>1</v>
      </c>
      <c r="AO777" s="50">
        <v>0</v>
      </c>
      <c r="AP777" s="50">
        <v>0</v>
      </c>
      <c r="AQ777" s="50">
        <v>0</v>
      </c>
      <c r="AR777" s="50">
        <v>0</v>
      </c>
      <c r="AS777" s="50">
        <v>0</v>
      </c>
      <c r="AT777" s="50">
        <v>0</v>
      </c>
      <c r="AU777" s="50">
        <v>0</v>
      </c>
      <c r="AV777" s="81"/>
      <c r="AW777" s="81"/>
      <c r="AX777" s="81"/>
      <c r="AY777" s="81"/>
      <c r="AZ777" s="81"/>
      <c r="BA777" s="81"/>
      <c r="BB777" s="81"/>
      <c r="BC777" s="81"/>
      <c r="BD777" s="81"/>
      <c r="BE777" s="81"/>
      <c r="BF777" s="81"/>
      <c r="BG777" s="81"/>
      <c r="BH777" s="81"/>
      <c r="BI777" s="81"/>
      <c r="BJ777" s="81"/>
    </row>
    <row r="778" spans="1:62" ht="15" hidden="1">
      <c r="A778" s="81" t="s">
        <v>3770</v>
      </c>
      <c r="B778" s="50" t="s">
        <v>2541</v>
      </c>
      <c r="C778" s="82" t="s">
        <v>811</v>
      </c>
      <c r="D778" s="83" t="s">
        <v>1003</v>
      </c>
      <c r="E778" s="84" t="s">
        <v>810</v>
      </c>
      <c r="F778" s="84">
        <v>58560</v>
      </c>
      <c r="G778" s="50">
        <v>273280</v>
      </c>
      <c r="H778" s="50" t="s">
        <v>1824</v>
      </c>
      <c r="I778" s="50">
        <v>427</v>
      </c>
      <c r="J778" s="50">
        <v>640</v>
      </c>
      <c r="K778" s="50">
        <v>2</v>
      </c>
      <c r="L778" s="50"/>
      <c r="M778" s="50"/>
      <c r="N778" s="50"/>
      <c r="O778" s="50">
        <v>0</v>
      </c>
      <c r="P778" s="50">
        <v>0.66718750000000004</v>
      </c>
      <c r="Q778" s="50">
        <v>1990.192</v>
      </c>
      <c r="R778" s="50">
        <v>79.820369999999997</v>
      </c>
      <c r="S778" s="50">
        <v>0</v>
      </c>
      <c r="T778" s="50">
        <v>0</v>
      </c>
      <c r="U778" s="50">
        <v>0</v>
      </c>
      <c r="V778" s="50">
        <v>0</v>
      </c>
      <c r="W778" s="50">
        <v>0</v>
      </c>
      <c r="X778" s="50">
        <v>1</v>
      </c>
      <c r="Y778" s="50">
        <v>0</v>
      </c>
      <c r="Z778" s="50">
        <v>0</v>
      </c>
      <c r="AA778" s="50">
        <v>0</v>
      </c>
      <c r="AB778" s="50">
        <v>0</v>
      </c>
      <c r="AC778" s="50">
        <v>0</v>
      </c>
      <c r="AD778" s="50">
        <v>0</v>
      </c>
      <c r="AE778" s="50">
        <v>0</v>
      </c>
      <c r="AF778" s="50">
        <v>0</v>
      </c>
      <c r="AG778" s="50">
        <v>0</v>
      </c>
      <c r="AH778" s="50">
        <v>0</v>
      </c>
      <c r="AI778" s="50">
        <v>0</v>
      </c>
      <c r="AJ778" s="50">
        <v>0</v>
      </c>
      <c r="AK778" s="50">
        <v>0</v>
      </c>
      <c r="AL778" s="50">
        <v>0</v>
      </c>
      <c r="AM778" s="50">
        <v>0</v>
      </c>
      <c r="AN778" s="50">
        <v>1</v>
      </c>
      <c r="AO778" s="50">
        <v>0</v>
      </c>
      <c r="AP778" s="50">
        <v>0</v>
      </c>
      <c r="AQ778" s="50">
        <v>0</v>
      </c>
      <c r="AR778" s="50">
        <v>0</v>
      </c>
      <c r="AS778" s="50">
        <v>0</v>
      </c>
      <c r="AT778" s="50">
        <v>0</v>
      </c>
      <c r="AU778" s="50">
        <v>0</v>
      </c>
      <c r="AV778" s="81"/>
      <c r="AW778" s="81"/>
      <c r="AX778" s="81"/>
      <c r="AY778" s="81"/>
      <c r="AZ778" s="81"/>
      <c r="BA778" s="81"/>
      <c r="BB778" s="81"/>
      <c r="BC778" s="81"/>
      <c r="BD778" s="81"/>
      <c r="BE778" s="81"/>
      <c r="BF778" s="81"/>
      <c r="BG778" s="81"/>
      <c r="BH778" s="81"/>
      <c r="BI778" s="81"/>
      <c r="BJ778" s="81"/>
    </row>
    <row r="779" spans="1:62" ht="15" hidden="1">
      <c r="A779" s="81" t="s">
        <v>3771</v>
      </c>
      <c r="B779" s="50" t="s">
        <v>2542</v>
      </c>
      <c r="C779" s="82" t="s">
        <v>812</v>
      </c>
      <c r="D779" s="83" t="s">
        <v>1003</v>
      </c>
      <c r="E779" s="84" t="s">
        <v>810</v>
      </c>
      <c r="F779" s="84">
        <v>61459</v>
      </c>
      <c r="G779" s="50">
        <v>273280</v>
      </c>
      <c r="H779" s="50" t="s">
        <v>1824</v>
      </c>
      <c r="I779" s="50">
        <v>427</v>
      </c>
      <c r="J779" s="50">
        <v>640</v>
      </c>
      <c r="K779" s="50">
        <v>2</v>
      </c>
      <c r="L779" s="50"/>
      <c r="M779" s="50"/>
      <c r="N779" s="50"/>
      <c r="O779" s="50">
        <v>0</v>
      </c>
      <c r="P779" s="50">
        <v>0.66718750000000004</v>
      </c>
      <c r="Q779" s="50">
        <v>3893.08</v>
      </c>
      <c r="R779" s="50">
        <v>80.408299999999997</v>
      </c>
      <c r="S779" s="50">
        <v>0</v>
      </c>
      <c r="T779" s="50">
        <v>0</v>
      </c>
      <c r="U779" s="50">
        <v>0</v>
      </c>
      <c r="V779" s="50">
        <v>0</v>
      </c>
      <c r="W779" s="50">
        <v>0</v>
      </c>
      <c r="X779" s="50">
        <v>1</v>
      </c>
      <c r="Y779" s="50">
        <v>0</v>
      </c>
      <c r="Z779" s="50">
        <v>0</v>
      </c>
      <c r="AA779" s="50">
        <v>0</v>
      </c>
      <c r="AB779" s="50">
        <v>0</v>
      </c>
      <c r="AC779" s="50">
        <v>0</v>
      </c>
      <c r="AD779" s="50">
        <v>0</v>
      </c>
      <c r="AE779" s="50">
        <v>0</v>
      </c>
      <c r="AF779" s="50">
        <v>0</v>
      </c>
      <c r="AG779" s="50">
        <v>0</v>
      </c>
      <c r="AH779" s="50">
        <v>0</v>
      </c>
      <c r="AI779" s="50">
        <v>0</v>
      </c>
      <c r="AJ779" s="50">
        <v>0</v>
      </c>
      <c r="AK779" s="50">
        <v>0</v>
      </c>
      <c r="AL779" s="50">
        <v>0</v>
      </c>
      <c r="AM779" s="50">
        <v>0</v>
      </c>
      <c r="AN779" s="50">
        <v>1</v>
      </c>
      <c r="AO779" s="50">
        <v>0</v>
      </c>
      <c r="AP779" s="50">
        <v>0</v>
      </c>
      <c r="AQ779" s="50">
        <v>0</v>
      </c>
      <c r="AR779" s="50">
        <v>0</v>
      </c>
      <c r="AS779" s="50">
        <v>0</v>
      </c>
      <c r="AT779" s="50">
        <v>0</v>
      </c>
      <c r="AU779" s="50">
        <v>0</v>
      </c>
      <c r="AV779" s="81"/>
      <c r="AW779" s="81"/>
      <c r="AX779" s="81"/>
      <c r="AY779" s="81"/>
      <c r="AZ779" s="81"/>
      <c r="BA779" s="81"/>
      <c r="BB779" s="81"/>
      <c r="BC779" s="81"/>
      <c r="BD779" s="81"/>
      <c r="BE779" s="81"/>
      <c r="BF779" s="81"/>
      <c r="BG779" s="81"/>
      <c r="BH779" s="81"/>
      <c r="BI779" s="81"/>
      <c r="BJ779" s="81"/>
    </row>
    <row r="780" spans="1:62" ht="15" hidden="1">
      <c r="A780" s="81" t="s">
        <v>3772</v>
      </c>
      <c r="B780" s="50" t="s">
        <v>2543</v>
      </c>
      <c r="C780" s="82" t="s">
        <v>813</v>
      </c>
      <c r="D780" s="83" t="s">
        <v>1003</v>
      </c>
      <c r="E780" s="84" t="s">
        <v>810</v>
      </c>
      <c r="F780" s="84">
        <v>51756</v>
      </c>
      <c r="G780" s="50">
        <v>273280</v>
      </c>
      <c r="H780" s="50" t="s">
        <v>1824</v>
      </c>
      <c r="I780" s="50">
        <v>427</v>
      </c>
      <c r="J780" s="50">
        <v>640</v>
      </c>
      <c r="K780" s="50">
        <v>2</v>
      </c>
      <c r="L780" s="50"/>
      <c r="M780" s="50"/>
      <c r="N780" s="50"/>
      <c r="O780" s="50">
        <v>0</v>
      </c>
      <c r="P780" s="50">
        <v>0.66718750000000004</v>
      </c>
      <c r="Q780" s="50">
        <v>2334.018</v>
      </c>
      <c r="R780" s="50">
        <v>88.164659999999998</v>
      </c>
      <c r="S780" s="50">
        <v>0</v>
      </c>
      <c r="T780" s="50">
        <v>0</v>
      </c>
      <c r="U780" s="50">
        <v>0</v>
      </c>
      <c r="V780" s="50">
        <v>0</v>
      </c>
      <c r="W780" s="50">
        <v>0</v>
      </c>
      <c r="X780" s="50">
        <v>1</v>
      </c>
      <c r="Y780" s="50">
        <v>0</v>
      </c>
      <c r="Z780" s="50">
        <v>0</v>
      </c>
      <c r="AA780" s="50">
        <v>0</v>
      </c>
      <c r="AB780" s="50">
        <v>0</v>
      </c>
      <c r="AC780" s="50">
        <v>0</v>
      </c>
      <c r="AD780" s="50">
        <v>0</v>
      </c>
      <c r="AE780" s="50">
        <v>0</v>
      </c>
      <c r="AF780" s="50">
        <v>0</v>
      </c>
      <c r="AG780" s="50">
        <v>0</v>
      </c>
      <c r="AH780" s="50">
        <v>0</v>
      </c>
      <c r="AI780" s="50">
        <v>0</v>
      </c>
      <c r="AJ780" s="50">
        <v>0</v>
      </c>
      <c r="AK780" s="50">
        <v>0</v>
      </c>
      <c r="AL780" s="50">
        <v>0</v>
      </c>
      <c r="AM780" s="50">
        <v>0</v>
      </c>
      <c r="AN780" s="50">
        <v>1</v>
      </c>
      <c r="AO780" s="50">
        <v>0</v>
      </c>
      <c r="AP780" s="50">
        <v>0</v>
      </c>
      <c r="AQ780" s="50">
        <v>0</v>
      </c>
      <c r="AR780" s="50">
        <v>0</v>
      </c>
      <c r="AS780" s="50">
        <v>0</v>
      </c>
      <c r="AT780" s="50">
        <v>0</v>
      </c>
      <c r="AU780" s="50">
        <v>0</v>
      </c>
      <c r="AV780" s="81"/>
      <c r="AW780" s="81"/>
      <c r="AX780" s="81"/>
      <c r="AY780" s="81"/>
      <c r="AZ780" s="81"/>
      <c r="BA780" s="81"/>
      <c r="BB780" s="81"/>
      <c r="BC780" s="81"/>
      <c r="BD780" s="81"/>
      <c r="BE780" s="81"/>
      <c r="BF780" s="81"/>
      <c r="BG780" s="81"/>
      <c r="BH780" s="81"/>
      <c r="BI780" s="81"/>
      <c r="BJ780" s="81"/>
    </row>
    <row r="781" spans="1:62" ht="15" hidden="1">
      <c r="A781" s="81" t="s">
        <v>3773</v>
      </c>
      <c r="B781" s="50" t="s">
        <v>2544</v>
      </c>
      <c r="C781" s="82" t="s">
        <v>814</v>
      </c>
      <c r="D781" s="83" t="s">
        <v>1003</v>
      </c>
      <c r="E781" s="84" t="s">
        <v>810</v>
      </c>
      <c r="F781" s="84">
        <v>58973</v>
      </c>
      <c r="G781" s="50">
        <v>427200</v>
      </c>
      <c r="H781" s="50" t="s">
        <v>1824</v>
      </c>
      <c r="I781" s="50">
        <v>534</v>
      </c>
      <c r="J781" s="50">
        <v>800</v>
      </c>
      <c r="K781" s="50">
        <v>2</v>
      </c>
      <c r="L781" s="50"/>
      <c r="M781" s="50"/>
      <c r="N781" s="50"/>
      <c r="O781" s="50">
        <v>0</v>
      </c>
      <c r="P781" s="50">
        <v>0.66749999999999998</v>
      </c>
      <c r="Q781" s="50">
        <v>1112.866</v>
      </c>
      <c r="R781" s="50">
        <v>76.813059999999993</v>
      </c>
      <c r="S781" s="50">
        <v>0</v>
      </c>
      <c r="T781" s="50">
        <v>0</v>
      </c>
      <c r="U781" s="50">
        <v>0</v>
      </c>
      <c r="V781" s="50">
        <v>0</v>
      </c>
      <c r="W781" s="50">
        <v>0</v>
      </c>
      <c r="X781" s="50">
        <v>1</v>
      </c>
      <c r="Y781" s="50">
        <v>0</v>
      </c>
      <c r="Z781" s="50">
        <v>0</v>
      </c>
      <c r="AA781" s="50">
        <v>0</v>
      </c>
      <c r="AB781" s="50">
        <v>0</v>
      </c>
      <c r="AC781" s="50">
        <v>0</v>
      </c>
      <c r="AD781" s="50">
        <v>0</v>
      </c>
      <c r="AE781" s="50">
        <v>0</v>
      </c>
      <c r="AF781" s="50">
        <v>0</v>
      </c>
      <c r="AG781" s="50">
        <v>0</v>
      </c>
      <c r="AH781" s="50">
        <v>0</v>
      </c>
      <c r="AI781" s="50">
        <v>0</v>
      </c>
      <c r="AJ781" s="50">
        <v>0</v>
      </c>
      <c r="AK781" s="50">
        <v>0</v>
      </c>
      <c r="AL781" s="50">
        <v>0</v>
      </c>
      <c r="AM781" s="50">
        <v>0</v>
      </c>
      <c r="AN781" s="50">
        <v>1</v>
      </c>
      <c r="AO781" s="50">
        <v>0</v>
      </c>
      <c r="AP781" s="50">
        <v>0</v>
      </c>
      <c r="AQ781" s="50">
        <v>0</v>
      </c>
      <c r="AR781" s="50">
        <v>0</v>
      </c>
      <c r="AS781" s="50">
        <v>0</v>
      </c>
      <c r="AT781" s="50">
        <v>0</v>
      </c>
      <c r="AU781" s="50">
        <v>0</v>
      </c>
      <c r="AV781" s="81"/>
      <c r="AW781" s="81"/>
      <c r="AX781" s="81"/>
      <c r="AY781" s="81"/>
      <c r="AZ781" s="81"/>
      <c r="BA781" s="81"/>
      <c r="BB781" s="81"/>
      <c r="BC781" s="81"/>
      <c r="BD781" s="81"/>
      <c r="BE781" s="81"/>
      <c r="BF781" s="81"/>
      <c r="BG781" s="81"/>
      <c r="BH781" s="81"/>
      <c r="BI781" s="81"/>
      <c r="BJ781" s="81"/>
    </row>
    <row r="782" spans="1:62" ht="15" hidden="1">
      <c r="A782" s="81" t="s">
        <v>3774</v>
      </c>
      <c r="B782" s="50" t="s">
        <v>2545</v>
      </c>
      <c r="C782" s="82" t="s">
        <v>815</v>
      </c>
      <c r="D782" s="83" t="s">
        <v>1003</v>
      </c>
      <c r="E782" s="84" t="s">
        <v>810</v>
      </c>
      <c r="F782" s="84">
        <v>73334</v>
      </c>
      <c r="G782" s="50">
        <v>427200</v>
      </c>
      <c r="H782" s="50" t="s">
        <v>1824</v>
      </c>
      <c r="I782" s="50">
        <v>534</v>
      </c>
      <c r="J782" s="50">
        <v>800</v>
      </c>
      <c r="K782" s="50">
        <v>2</v>
      </c>
      <c r="L782" s="50"/>
      <c r="M782" s="50"/>
      <c r="N782" s="50"/>
      <c r="O782" s="50">
        <v>0</v>
      </c>
      <c r="P782" s="50">
        <v>0.66749999999999998</v>
      </c>
      <c r="Q782" s="50">
        <v>1685.0440000000001</v>
      </c>
      <c r="R782" s="50">
        <v>67.729079999999996</v>
      </c>
      <c r="S782" s="50">
        <v>0</v>
      </c>
      <c r="T782" s="50">
        <v>0</v>
      </c>
      <c r="U782" s="50">
        <v>0</v>
      </c>
      <c r="V782" s="50">
        <v>0</v>
      </c>
      <c r="W782" s="50">
        <v>0</v>
      </c>
      <c r="X782" s="50">
        <v>1</v>
      </c>
      <c r="Y782" s="50">
        <v>0</v>
      </c>
      <c r="Z782" s="50">
        <v>0</v>
      </c>
      <c r="AA782" s="50">
        <v>0</v>
      </c>
      <c r="AB782" s="50">
        <v>0</v>
      </c>
      <c r="AC782" s="50">
        <v>0</v>
      </c>
      <c r="AD782" s="50">
        <v>0</v>
      </c>
      <c r="AE782" s="50">
        <v>0</v>
      </c>
      <c r="AF782" s="50">
        <v>0</v>
      </c>
      <c r="AG782" s="50">
        <v>0</v>
      </c>
      <c r="AH782" s="50">
        <v>0</v>
      </c>
      <c r="AI782" s="50">
        <v>0</v>
      </c>
      <c r="AJ782" s="50">
        <v>0</v>
      </c>
      <c r="AK782" s="50">
        <v>0</v>
      </c>
      <c r="AL782" s="50">
        <v>0</v>
      </c>
      <c r="AM782" s="50">
        <v>0</v>
      </c>
      <c r="AN782" s="50">
        <v>1</v>
      </c>
      <c r="AO782" s="50">
        <v>0</v>
      </c>
      <c r="AP782" s="50">
        <v>0</v>
      </c>
      <c r="AQ782" s="50">
        <v>0</v>
      </c>
      <c r="AR782" s="50">
        <v>0</v>
      </c>
      <c r="AS782" s="50">
        <v>0</v>
      </c>
      <c r="AT782" s="50">
        <v>0</v>
      </c>
      <c r="AU782" s="50">
        <v>0</v>
      </c>
      <c r="AV782" s="81"/>
      <c r="AW782" s="81"/>
      <c r="AX782" s="81"/>
      <c r="AY782" s="81"/>
      <c r="AZ782" s="81"/>
      <c r="BA782" s="81"/>
      <c r="BB782" s="81"/>
      <c r="BC782" s="81"/>
      <c r="BD782" s="81"/>
      <c r="BE782" s="81"/>
      <c r="BF782" s="81"/>
      <c r="BG782" s="81"/>
      <c r="BH782" s="81"/>
      <c r="BI782" s="81"/>
      <c r="BJ782" s="81"/>
    </row>
    <row r="783" spans="1:62" ht="15" hidden="1">
      <c r="A783" s="81" t="s">
        <v>3775</v>
      </c>
      <c r="B783" s="50" t="s">
        <v>2546</v>
      </c>
      <c r="C783" s="82" t="s">
        <v>816</v>
      </c>
      <c r="D783" s="83" t="s">
        <v>1003</v>
      </c>
      <c r="E783" s="84" t="s">
        <v>810</v>
      </c>
      <c r="F783" s="84">
        <v>58973</v>
      </c>
      <c r="G783" s="50">
        <v>427200</v>
      </c>
      <c r="H783" s="50" t="s">
        <v>1824</v>
      </c>
      <c r="I783" s="50">
        <v>534</v>
      </c>
      <c r="J783" s="50">
        <v>800</v>
      </c>
      <c r="K783" s="50">
        <v>2</v>
      </c>
      <c r="L783" s="50"/>
      <c r="M783" s="50"/>
      <c r="N783" s="50"/>
      <c r="O783" s="50">
        <v>0</v>
      </c>
      <c r="P783" s="50">
        <v>0.66749999999999998</v>
      </c>
      <c r="Q783" s="50">
        <v>1112.866</v>
      </c>
      <c r="R783" s="50">
        <v>76.813059999999993</v>
      </c>
      <c r="S783" s="50">
        <v>0</v>
      </c>
      <c r="T783" s="50">
        <v>0</v>
      </c>
      <c r="U783" s="50">
        <v>0</v>
      </c>
      <c r="V783" s="50">
        <v>0</v>
      </c>
      <c r="W783" s="50">
        <v>0</v>
      </c>
      <c r="X783" s="50">
        <v>1</v>
      </c>
      <c r="Y783" s="50">
        <v>0</v>
      </c>
      <c r="Z783" s="50">
        <v>0</v>
      </c>
      <c r="AA783" s="50">
        <v>0</v>
      </c>
      <c r="AB783" s="50">
        <v>0</v>
      </c>
      <c r="AC783" s="50">
        <v>0</v>
      </c>
      <c r="AD783" s="50">
        <v>0</v>
      </c>
      <c r="AE783" s="50">
        <v>0</v>
      </c>
      <c r="AF783" s="50">
        <v>0</v>
      </c>
      <c r="AG783" s="50">
        <v>0</v>
      </c>
      <c r="AH783" s="50">
        <v>0</v>
      </c>
      <c r="AI783" s="50">
        <v>0</v>
      </c>
      <c r="AJ783" s="50">
        <v>0</v>
      </c>
      <c r="AK783" s="50">
        <v>0</v>
      </c>
      <c r="AL783" s="50">
        <v>0</v>
      </c>
      <c r="AM783" s="50">
        <v>0</v>
      </c>
      <c r="AN783" s="50">
        <v>1</v>
      </c>
      <c r="AO783" s="50">
        <v>0</v>
      </c>
      <c r="AP783" s="50">
        <v>0</v>
      </c>
      <c r="AQ783" s="50">
        <v>0</v>
      </c>
      <c r="AR783" s="50">
        <v>0</v>
      </c>
      <c r="AS783" s="50">
        <v>0</v>
      </c>
      <c r="AT783" s="50">
        <v>0</v>
      </c>
      <c r="AU783" s="50">
        <v>0</v>
      </c>
      <c r="AV783" s="81"/>
      <c r="AW783" s="81"/>
      <c r="AX783" s="81"/>
      <c r="AY783" s="81"/>
      <c r="AZ783" s="81"/>
      <c r="BA783" s="81"/>
      <c r="BB783" s="81"/>
      <c r="BC783" s="81"/>
      <c r="BD783" s="81"/>
      <c r="BE783" s="81"/>
      <c r="BF783" s="81"/>
      <c r="BG783" s="81"/>
      <c r="BH783" s="81"/>
      <c r="BI783" s="81"/>
      <c r="BJ783" s="81"/>
    </row>
    <row r="784" spans="1:62" ht="15" hidden="1">
      <c r="A784" s="81" t="s">
        <v>3776</v>
      </c>
      <c r="B784" s="50" t="s">
        <v>2547</v>
      </c>
      <c r="C784" s="82" t="s">
        <v>817</v>
      </c>
      <c r="D784" s="83" t="s">
        <v>1003</v>
      </c>
      <c r="E784" s="84" t="s">
        <v>810</v>
      </c>
      <c r="F784" s="84">
        <v>73334</v>
      </c>
      <c r="G784" s="50">
        <v>427200</v>
      </c>
      <c r="H784" s="50" t="s">
        <v>1824</v>
      </c>
      <c r="I784" s="50">
        <v>534</v>
      </c>
      <c r="J784" s="50">
        <v>800</v>
      </c>
      <c r="K784" s="50">
        <v>2</v>
      </c>
      <c r="L784" s="50"/>
      <c r="M784" s="50"/>
      <c r="N784" s="50"/>
      <c r="O784" s="50">
        <v>0</v>
      </c>
      <c r="P784" s="50">
        <v>0.66749999999999998</v>
      </c>
      <c r="Q784" s="50">
        <v>1685.0440000000001</v>
      </c>
      <c r="R784" s="50">
        <v>67.729079999999996</v>
      </c>
      <c r="S784" s="50">
        <v>0</v>
      </c>
      <c r="T784" s="50">
        <v>0</v>
      </c>
      <c r="U784" s="50">
        <v>0</v>
      </c>
      <c r="V784" s="50">
        <v>0</v>
      </c>
      <c r="W784" s="50">
        <v>0</v>
      </c>
      <c r="X784" s="50">
        <v>1</v>
      </c>
      <c r="Y784" s="50">
        <v>0</v>
      </c>
      <c r="Z784" s="50">
        <v>0</v>
      </c>
      <c r="AA784" s="50">
        <v>0</v>
      </c>
      <c r="AB784" s="50">
        <v>0</v>
      </c>
      <c r="AC784" s="50">
        <v>0</v>
      </c>
      <c r="AD784" s="50">
        <v>0</v>
      </c>
      <c r="AE784" s="50">
        <v>0</v>
      </c>
      <c r="AF784" s="50">
        <v>0</v>
      </c>
      <c r="AG784" s="50">
        <v>0</v>
      </c>
      <c r="AH784" s="50">
        <v>0</v>
      </c>
      <c r="AI784" s="50">
        <v>0</v>
      </c>
      <c r="AJ784" s="50">
        <v>0</v>
      </c>
      <c r="AK784" s="50">
        <v>0</v>
      </c>
      <c r="AL784" s="50">
        <v>0</v>
      </c>
      <c r="AM784" s="50">
        <v>0</v>
      </c>
      <c r="AN784" s="50">
        <v>1</v>
      </c>
      <c r="AO784" s="50">
        <v>0</v>
      </c>
      <c r="AP784" s="50">
        <v>0</v>
      </c>
      <c r="AQ784" s="50">
        <v>0</v>
      </c>
      <c r="AR784" s="50">
        <v>0</v>
      </c>
      <c r="AS784" s="50">
        <v>0</v>
      </c>
      <c r="AT784" s="50">
        <v>0</v>
      </c>
      <c r="AU784" s="50">
        <v>0</v>
      </c>
      <c r="AV784" s="81"/>
      <c r="AW784" s="81"/>
      <c r="AX784" s="81"/>
      <c r="AY784" s="81"/>
      <c r="AZ784" s="81"/>
      <c r="BA784" s="81"/>
      <c r="BB784" s="81"/>
      <c r="BC784" s="81"/>
      <c r="BD784" s="81"/>
      <c r="BE784" s="81"/>
      <c r="BF784" s="81"/>
      <c r="BG784" s="81"/>
      <c r="BH784" s="81"/>
      <c r="BI784" s="81"/>
      <c r="BJ784" s="81"/>
    </row>
    <row r="785" spans="1:62" ht="15" hidden="1">
      <c r="A785" s="81" t="s">
        <v>3777</v>
      </c>
      <c r="B785" s="50" t="s">
        <v>2548</v>
      </c>
      <c r="C785" s="82" t="s">
        <v>818</v>
      </c>
      <c r="D785" s="83" t="s">
        <v>1003</v>
      </c>
      <c r="E785" s="84" t="s">
        <v>810</v>
      </c>
      <c r="F785" s="84">
        <v>69843</v>
      </c>
      <c r="G785" s="50">
        <v>426400</v>
      </c>
      <c r="H785" s="50" t="s">
        <v>1824</v>
      </c>
      <c r="I785" s="50">
        <v>533</v>
      </c>
      <c r="J785" s="50">
        <v>800</v>
      </c>
      <c r="K785" s="50">
        <v>2</v>
      </c>
      <c r="L785" s="50"/>
      <c r="M785" s="50"/>
      <c r="N785" s="50"/>
      <c r="O785" s="50">
        <v>0</v>
      </c>
      <c r="P785" s="50">
        <v>0.66625000000000001</v>
      </c>
      <c r="Q785" s="50">
        <v>1724.173</v>
      </c>
      <c r="R785" s="50">
        <v>70.603319999999997</v>
      </c>
      <c r="S785" s="50">
        <v>0</v>
      </c>
      <c r="T785" s="50">
        <v>0</v>
      </c>
      <c r="U785" s="50">
        <v>0</v>
      </c>
      <c r="V785" s="50">
        <v>0</v>
      </c>
      <c r="W785" s="50">
        <v>0</v>
      </c>
      <c r="X785" s="50">
        <v>1</v>
      </c>
      <c r="Y785" s="50">
        <v>0</v>
      </c>
      <c r="Z785" s="50">
        <v>0</v>
      </c>
      <c r="AA785" s="50">
        <v>0</v>
      </c>
      <c r="AB785" s="50">
        <v>0</v>
      </c>
      <c r="AC785" s="50">
        <v>0</v>
      </c>
      <c r="AD785" s="50">
        <v>0</v>
      </c>
      <c r="AE785" s="50">
        <v>0</v>
      </c>
      <c r="AF785" s="50">
        <v>0</v>
      </c>
      <c r="AG785" s="50">
        <v>0</v>
      </c>
      <c r="AH785" s="50">
        <v>0</v>
      </c>
      <c r="AI785" s="50">
        <v>0</v>
      </c>
      <c r="AJ785" s="50">
        <v>0</v>
      </c>
      <c r="AK785" s="50">
        <v>0</v>
      </c>
      <c r="AL785" s="50">
        <v>0</v>
      </c>
      <c r="AM785" s="50">
        <v>0</v>
      </c>
      <c r="AN785" s="50">
        <v>1</v>
      </c>
      <c r="AO785" s="50">
        <v>0</v>
      </c>
      <c r="AP785" s="50">
        <v>0</v>
      </c>
      <c r="AQ785" s="50">
        <v>0</v>
      </c>
      <c r="AR785" s="50">
        <v>0</v>
      </c>
      <c r="AS785" s="50">
        <v>0</v>
      </c>
      <c r="AT785" s="50">
        <v>0</v>
      </c>
      <c r="AU785" s="50">
        <v>0</v>
      </c>
      <c r="AV785" s="81"/>
      <c r="AW785" s="81"/>
      <c r="AX785" s="81"/>
      <c r="AY785" s="81"/>
      <c r="AZ785" s="81"/>
      <c r="BA785" s="81"/>
      <c r="BB785" s="81"/>
      <c r="BC785" s="81"/>
      <c r="BD785" s="81"/>
      <c r="BE785" s="81"/>
      <c r="BF785" s="81"/>
      <c r="BG785" s="81"/>
      <c r="BH785" s="81"/>
      <c r="BI785" s="81"/>
      <c r="BJ785" s="81"/>
    </row>
    <row r="786" spans="1:62" ht="15" hidden="1">
      <c r="A786" s="81" t="s">
        <v>3778</v>
      </c>
      <c r="B786" s="50" t="s">
        <v>2549</v>
      </c>
      <c r="C786" s="82" t="s">
        <v>819</v>
      </c>
      <c r="D786" s="83" t="s">
        <v>1003</v>
      </c>
      <c r="E786" s="84" t="s">
        <v>810</v>
      </c>
      <c r="F786" s="84">
        <v>104608</v>
      </c>
      <c r="G786" s="50">
        <v>427200</v>
      </c>
      <c r="H786" s="50" t="s">
        <v>1824</v>
      </c>
      <c r="I786" s="50">
        <v>534</v>
      </c>
      <c r="J786" s="50">
        <v>800</v>
      </c>
      <c r="K786" s="50">
        <v>2</v>
      </c>
      <c r="L786" s="50"/>
      <c r="M786" s="50"/>
      <c r="N786" s="50"/>
      <c r="O786" s="50">
        <v>1</v>
      </c>
      <c r="P786" s="50">
        <v>0.66749999999999998</v>
      </c>
      <c r="Q786" s="50">
        <v>3940.3240000000001</v>
      </c>
      <c r="R786" s="50">
        <v>69.564390000000003</v>
      </c>
      <c r="S786" s="50">
        <v>0</v>
      </c>
      <c r="T786" s="50">
        <v>0</v>
      </c>
      <c r="U786" s="50">
        <v>0</v>
      </c>
      <c r="V786" s="50">
        <v>0</v>
      </c>
      <c r="W786" s="50">
        <v>0</v>
      </c>
      <c r="X786" s="50">
        <v>1</v>
      </c>
      <c r="Y786" s="50">
        <v>0</v>
      </c>
      <c r="Z786" s="50">
        <v>0</v>
      </c>
      <c r="AA786" s="50">
        <v>0</v>
      </c>
      <c r="AB786" s="50">
        <v>0</v>
      </c>
      <c r="AC786" s="50">
        <v>0</v>
      </c>
      <c r="AD786" s="50">
        <v>0</v>
      </c>
      <c r="AE786" s="50">
        <v>0</v>
      </c>
      <c r="AF786" s="50">
        <v>0</v>
      </c>
      <c r="AG786" s="50">
        <v>0</v>
      </c>
      <c r="AH786" s="50">
        <v>0</v>
      </c>
      <c r="AI786" s="50">
        <v>0</v>
      </c>
      <c r="AJ786" s="50">
        <v>0</v>
      </c>
      <c r="AK786" s="50">
        <v>0</v>
      </c>
      <c r="AL786" s="50">
        <v>0</v>
      </c>
      <c r="AM786" s="50">
        <v>0</v>
      </c>
      <c r="AN786" s="50">
        <v>1</v>
      </c>
      <c r="AO786" s="50">
        <v>0</v>
      </c>
      <c r="AP786" s="50">
        <v>0</v>
      </c>
      <c r="AQ786" s="50">
        <v>0</v>
      </c>
      <c r="AR786" s="50">
        <v>0</v>
      </c>
      <c r="AS786" s="50">
        <v>0</v>
      </c>
      <c r="AT786" s="50">
        <v>0</v>
      </c>
      <c r="AU786" s="50">
        <v>0</v>
      </c>
      <c r="AV786" s="81"/>
      <c r="AW786" s="81"/>
      <c r="AX786" s="81"/>
      <c r="AY786" s="81"/>
      <c r="AZ786" s="81"/>
      <c r="BA786" s="81"/>
      <c r="BB786" s="81"/>
      <c r="BC786" s="81"/>
      <c r="BD786" s="81"/>
      <c r="BE786" s="81"/>
      <c r="BF786" s="81"/>
      <c r="BG786" s="81"/>
      <c r="BH786" s="81"/>
      <c r="BI786" s="81"/>
      <c r="BJ786" s="81"/>
    </row>
    <row r="787" spans="1:62" ht="15" hidden="1">
      <c r="A787" s="81" t="s">
        <v>3779</v>
      </c>
      <c r="B787" s="50" t="s">
        <v>2550</v>
      </c>
      <c r="C787" s="82" t="s">
        <v>820</v>
      </c>
      <c r="D787" s="83" t="s">
        <v>1003</v>
      </c>
      <c r="E787" s="84" t="s">
        <v>810</v>
      </c>
      <c r="F787" s="84">
        <v>69843</v>
      </c>
      <c r="G787" s="50">
        <v>426400</v>
      </c>
      <c r="H787" s="50" t="s">
        <v>1824</v>
      </c>
      <c r="I787" s="50">
        <v>533</v>
      </c>
      <c r="J787" s="50">
        <v>800</v>
      </c>
      <c r="K787" s="50">
        <v>2</v>
      </c>
      <c r="L787" s="50"/>
      <c r="M787" s="50"/>
      <c r="N787" s="50"/>
      <c r="O787" s="50">
        <v>0</v>
      </c>
      <c r="P787" s="50">
        <v>0.66625000000000001</v>
      </c>
      <c r="Q787" s="50">
        <v>1724.173</v>
      </c>
      <c r="R787" s="50">
        <v>70.603319999999997</v>
      </c>
      <c r="S787" s="50">
        <v>0</v>
      </c>
      <c r="T787" s="50">
        <v>0</v>
      </c>
      <c r="U787" s="50">
        <v>0</v>
      </c>
      <c r="V787" s="50">
        <v>0</v>
      </c>
      <c r="W787" s="50">
        <v>0</v>
      </c>
      <c r="X787" s="50">
        <v>1</v>
      </c>
      <c r="Y787" s="50">
        <v>0</v>
      </c>
      <c r="Z787" s="50">
        <v>0</v>
      </c>
      <c r="AA787" s="50">
        <v>0</v>
      </c>
      <c r="AB787" s="50">
        <v>0</v>
      </c>
      <c r="AC787" s="50">
        <v>0</v>
      </c>
      <c r="AD787" s="50">
        <v>0</v>
      </c>
      <c r="AE787" s="50">
        <v>0</v>
      </c>
      <c r="AF787" s="50">
        <v>0</v>
      </c>
      <c r="AG787" s="50">
        <v>0</v>
      </c>
      <c r="AH787" s="50">
        <v>0</v>
      </c>
      <c r="AI787" s="50">
        <v>0</v>
      </c>
      <c r="AJ787" s="50">
        <v>0</v>
      </c>
      <c r="AK787" s="50">
        <v>0</v>
      </c>
      <c r="AL787" s="50">
        <v>0</v>
      </c>
      <c r="AM787" s="50">
        <v>0</v>
      </c>
      <c r="AN787" s="50">
        <v>1</v>
      </c>
      <c r="AO787" s="50">
        <v>0</v>
      </c>
      <c r="AP787" s="50">
        <v>0</v>
      </c>
      <c r="AQ787" s="50">
        <v>0</v>
      </c>
      <c r="AR787" s="50">
        <v>0</v>
      </c>
      <c r="AS787" s="50">
        <v>0</v>
      </c>
      <c r="AT787" s="50">
        <v>0</v>
      </c>
      <c r="AU787" s="50">
        <v>0</v>
      </c>
      <c r="AV787" s="81"/>
      <c r="AW787" s="81"/>
      <c r="AX787" s="81"/>
      <c r="AY787" s="81"/>
      <c r="AZ787" s="81"/>
      <c r="BA787" s="81"/>
      <c r="BB787" s="81"/>
      <c r="BC787" s="81"/>
      <c r="BD787" s="81"/>
      <c r="BE787" s="81"/>
      <c r="BF787" s="81"/>
      <c r="BG787" s="81"/>
      <c r="BH787" s="81"/>
      <c r="BI787" s="81"/>
      <c r="BJ787" s="81"/>
    </row>
    <row r="788" spans="1:62" ht="15" hidden="1">
      <c r="A788" s="81" t="s">
        <v>3780</v>
      </c>
      <c r="B788" s="50" t="s">
        <v>2551</v>
      </c>
      <c r="C788" s="82" t="s">
        <v>821</v>
      </c>
      <c r="D788" s="83" t="s">
        <v>1003</v>
      </c>
      <c r="E788" s="84" t="s">
        <v>810</v>
      </c>
      <c r="F788" s="84">
        <v>104608</v>
      </c>
      <c r="G788" s="50">
        <v>427200</v>
      </c>
      <c r="H788" s="50" t="s">
        <v>1824</v>
      </c>
      <c r="I788" s="50">
        <v>534</v>
      </c>
      <c r="J788" s="50">
        <v>800</v>
      </c>
      <c r="K788" s="50">
        <v>2</v>
      </c>
      <c r="L788" s="50"/>
      <c r="M788" s="50"/>
      <c r="N788" s="50"/>
      <c r="O788" s="50">
        <v>1</v>
      </c>
      <c r="P788" s="50">
        <v>0.66749999999999998</v>
      </c>
      <c r="Q788" s="50">
        <v>3940.3240000000001</v>
      </c>
      <c r="R788" s="50">
        <v>69.564390000000003</v>
      </c>
      <c r="S788" s="50">
        <v>0</v>
      </c>
      <c r="T788" s="50">
        <v>0</v>
      </c>
      <c r="U788" s="50">
        <v>0</v>
      </c>
      <c r="V788" s="50">
        <v>0</v>
      </c>
      <c r="W788" s="50">
        <v>0</v>
      </c>
      <c r="X788" s="50">
        <v>1</v>
      </c>
      <c r="Y788" s="50">
        <v>0</v>
      </c>
      <c r="Z788" s="50">
        <v>0</v>
      </c>
      <c r="AA788" s="50">
        <v>0</v>
      </c>
      <c r="AB788" s="50">
        <v>0</v>
      </c>
      <c r="AC788" s="50">
        <v>0</v>
      </c>
      <c r="AD788" s="50">
        <v>0</v>
      </c>
      <c r="AE788" s="50">
        <v>0</v>
      </c>
      <c r="AF788" s="50">
        <v>0</v>
      </c>
      <c r="AG788" s="50">
        <v>0</v>
      </c>
      <c r="AH788" s="50">
        <v>0</v>
      </c>
      <c r="AI788" s="50">
        <v>0</v>
      </c>
      <c r="AJ788" s="50">
        <v>0</v>
      </c>
      <c r="AK788" s="50">
        <v>0</v>
      </c>
      <c r="AL788" s="50">
        <v>0</v>
      </c>
      <c r="AM788" s="50">
        <v>0</v>
      </c>
      <c r="AN788" s="50">
        <v>1</v>
      </c>
      <c r="AO788" s="50">
        <v>0</v>
      </c>
      <c r="AP788" s="50">
        <v>0</v>
      </c>
      <c r="AQ788" s="50">
        <v>0</v>
      </c>
      <c r="AR788" s="50">
        <v>0</v>
      </c>
      <c r="AS788" s="50">
        <v>0</v>
      </c>
      <c r="AT788" s="50">
        <v>0</v>
      </c>
      <c r="AU788" s="50">
        <v>0</v>
      </c>
      <c r="AV788" s="81"/>
      <c r="AW788" s="81"/>
      <c r="AX788" s="81"/>
      <c r="AY788" s="81"/>
      <c r="AZ788" s="81"/>
      <c r="BA788" s="81"/>
      <c r="BB788" s="81"/>
      <c r="BC788" s="81"/>
      <c r="BD788" s="81"/>
      <c r="BE788" s="81"/>
      <c r="BF788" s="81"/>
      <c r="BG788" s="81"/>
      <c r="BH788" s="81"/>
      <c r="BI788" s="81"/>
      <c r="BJ788" s="81"/>
    </row>
    <row r="789" spans="1:62" ht="15" hidden="1">
      <c r="A789" s="81" t="s">
        <v>3781</v>
      </c>
      <c r="B789" s="50" t="s">
        <v>2552</v>
      </c>
      <c r="C789" s="82" t="s">
        <v>822</v>
      </c>
      <c r="D789" s="83" t="s">
        <v>1003</v>
      </c>
      <c r="E789" s="84" t="s">
        <v>839</v>
      </c>
      <c r="F789" s="84">
        <v>61970</v>
      </c>
      <c r="G789" s="50">
        <v>273280</v>
      </c>
      <c r="H789" s="50" t="s">
        <v>1824</v>
      </c>
      <c r="I789" s="50">
        <v>427</v>
      </c>
      <c r="J789" s="50">
        <v>640</v>
      </c>
      <c r="K789" s="50">
        <v>2</v>
      </c>
      <c r="L789" s="50"/>
      <c r="M789" s="50"/>
      <c r="N789" s="50"/>
      <c r="O789" s="50">
        <v>0</v>
      </c>
      <c r="P789" s="50">
        <v>0.66718750000000004</v>
      </c>
      <c r="Q789" s="50">
        <v>3692.46</v>
      </c>
      <c r="R789" s="50">
        <v>57.60913</v>
      </c>
      <c r="S789" s="50">
        <v>0</v>
      </c>
      <c r="T789" s="50">
        <v>0</v>
      </c>
      <c r="U789" s="50">
        <v>0</v>
      </c>
      <c r="V789" s="50">
        <v>0</v>
      </c>
      <c r="W789" s="50">
        <v>0</v>
      </c>
      <c r="X789" s="50">
        <v>1</v>
      </c>
      <c r="Y789" s="50">
        <v>0</v>
      </c>
      <c r="Z789" s="50">
        <v>0</v>
      </c>
      <c r="AA789" s="50">
        <v>0</v>
      </c>
      <c r="AB789" s="50">
        <v>0</v>
      </c>
      <c r="AC789" s="50">
        <v>0</v>
      </c>
      <c r="AD789" s="50">
        <v>0</v>
      </c>
      <c r="AE789" s="50">
        <v>0</v>
      </c>
      <c r="AF789" s="50">
        <v>0</v>
      </c>
      <c r="AG789" s="50">
        <v>0</v>
      </c>
      <c r="AH789" s="50">
        <v>0</v>
      </c>
      <c r="AI789" s="50">
        <v>0</v>
      </c>
      <c r="AJ789" s="50">
        <v>0</v>
      </c>
      <c r="AK789" s="50">
        <v>0</v>
      </c>
      <c r="AL789" s="50">
        <v>0</v>
      </c>
      <c r="AM789" s="50">
        <v>0</v>
      </c>
      <c r="AN789" s="50">
        <v>0</v>
      </c>
      <c r="AO789" s="50">
        <v>1</v>
      </c>
      <c r="AP789" s="50">
        <v>0</v>
      </c>
      <c r="AQ789" s="50">
        <v>0</v>
      </c>
      <c r="AR789" s="50">
        <v>0</v>
      </c>
      <c r="AS789" s="50">
        <v>0</v>
      </c>
      <c r="AT789" s="50">
        <v>0</v>
      </c>
      <c r="AU789" s="50">
        <v>0</v>
      </c>
      <c r="AV789" s="81"/>
      <c r="AW789" s="81"/>
      <c r="AX789" s="81"/>
      <c r="AY789" s="81"/>
      <c r="AZ789" s="81"/>
      <c r="BA789" s="81"/>
      <c r="BB789" s="81"/>
      <c r="BC789" s="81"/>
      <c r="BD789" s="81"/>
      <c r="BE789" s="81"/>
      <c r="BF789" s="81"/>
      <c r="BG789" s="81"/>
      <c r="BH789" s="81"/>
      <c r="BI789" s="81"/>
      <c r="BJ789" s="81"/>
    </row>
    <row r="790" spans="1:62" ht="15" hidden="1">
      <c r="A790" s="81" t="s">
        <v>3782</v>
      </c>
      <c r="B790" s="50" t="s">
        <v>2553</v>
      </c>
      <c r="C790" s="82" t="s">
        <v>823</v>
      </c>
      <c r="D790" s="83" t="s">
        <v>1003</v>
      </c>
      <c r="E790" s="84" t="s">
        <v>839</v>
      </c>
      <c r="F790" s="84">
        <v>61536</v>
      </c>
      <c r="G790" s="50">
        <v>273280</v>
      </c>
      <c r="H790" s="50" t="s">
        <v>1824</v>
      </c>
      <c r="I790" s="50">
        <v>427</v>
      </c>
      <c r="J790" s="50">
        <v>640</v>
      </c>
      <c r="K790" s="50">
        <v>2</v>
      </c>
      <c r="L790" s="50"/>
      <c r="M790" s="50"/>
      <c r="N790" s="50"/>
      <c r="O790" s="50">
        <v>0</v>
      </c>
      <c r="P790" s="50">
        <v>0.66718750000000004</v>
      </c>
      <c r="Q790" s="50">
        <v>3829.99</v>
      </c>
      <c r="R790" s="50">
        <v>66.163839999999993</v>
      </c>
      <c r="S790" s="50">
        <v>0</v>
      </c>
      <c r="T790" s="50">
        <v>0</v>
      </c>
      <c r="U790" s="50">
        <v>0</v>
      </c>
      <c r="V790" s="50">
        <v>0</v>
      </c>
      <c r="W790" s="50">
        <v>0</v>
      </c>
      <c r="X790" s="50">
        <v>1</v>
      </c>
      <c r="Y790" s="50">
        <v>0</v>
      </c>
      <c r="Z790" s="50">
        <v>0</v>
      </c>
      <c r="AA790" s="50">
        <v>0</v>
      </c>
      <c r="AB790" s="50">
        <v>0</v>
      </c>
      <c r="AC790" s="50">
        <v>0</v>
      </c>
      <c r="AD790" s="50">
        <v>0</v>
      </c>
      <c r="AE790" s="50">
        <v>0</v>
      </c>
      <c r="AF790" s="50">
        <v>0</v>
      </c>
      <c r="AG790" s="50">
        <v>0</v>
      </c>
      <c r="AH790" s="50">
        <v>0</v>
      </c>
      <c r="AI790" s="50">
        <v>0</v>
      </c>
      <c r="AJ790" s="50">
        <v>0</v>
      </c>
      <c r="AK790" s="50">
        <v>0</v>
      </c>
      <c r="AL790" s="50">
        <v>0</v>
      </c>
      <c r="AM790" s="50">
        <v>0</v>
      </c>
      <c r="AN790" s="50">
        <v>0</v>
      </c>
      <c r="AO790" s="50">
        <v>1</v>
      </c>
      <c r="AP790" s="50">
        <v>0</v>
      </c>
      <c r="AQ790" s="50">
        <v>0</v>
      </c>
      <c r="AR790" s="50">
        <v>0</v>
      </c>
      <c r="AS790" s="50">
        <v>0</v>
      </c>
      <c r="AT790" s="50">
        <v>0</v>
      </c>
      <c r="AU790" s="50">
        <v>0</v>
      </c>
      <c r="AV790" s="81"/>
      <c r="AW790" s="81"/>
      <c r="AX790" s="81"/>
      <c r="AY790" s="81"/>
      <c r="AZ790" s="81"/>
      <c r="BA790" s="81"/>
      <c r="BB790" s="81"/>
      <c r="BC790" s="81"/>
      <c r="BD790" s="81"/>
      <c r="BE790" s="81"/>
      <c r="BF790" s="81"/>
      <c r="BG790" s="81"/>
      <c r="BH790" s="81"/>
      <c r="BI790" s="81"/>
      <c r="BJ790" s="81"/>
    </row>
    <row r="791" spans="1:62" ht="15" hidden="1">
      <c r="A791" s="81" t="s">
        <v>3783</v>
      </c>
      <c r="B791" s="50" t="s">
        <v>2556</v>
      </c>
      <c r="C791" s="82" t="s">
        <v>824</v>
      </c>
      <c r="D791" s="83" t="s">
        <v>1003</v>
      </c>
      <c r="E791" s="84" t="s">
        <v>839</v>
      </c>
      <c r="F791" s="84">
        <v>99791</v>
      </c>
      <c r="G791" s="50">
        <v>307200</v>
      </c>
      <c r="H791" s="50" t="s">
        <v>1824</v>
      </c>
      <c r="I791" s="50">
        <v>480</v>
      </c>
      <c r="J791" s="50">
        <v>640</v>
      </c>
      <c r="K791" s="50">
        <v>2</v>
      </c>
      <c r="L791" s="50"/>
      <c r="M791" s="50"/>
      <c r="N791" s="50"/>
      <c r="O791" s="50">
        <v>1</v>
      </c>
      <c r="P791" s="50">
        <v>0.75</v>
      </c>
      <c r="Q791" s="50">
        <v>5817.2349999999997</v>
      </c>
      <c r="R791" s="50">
        <v>55.15851</v>
      </c>
      <c r="S791" s="50">
        <v>0</v>
      </c>
      <c r="T791" s="50">
        <v>0</v>
      </c>
      <c r="U791" s="50">
        <v>0</v>
      </c>
      <c r="V791" s="50">
        <v>0</v>
      </c>
      <c r="W791" s="50">
        <v>0</v>
      </c>
      <c r="X791" s="50">
        <v>1</v>
      </c>
      <c r="Y791" s="50">
        <v>0</v>
      </c>
      <c r="Z791" s="50">
        <v>0</v>
      </c>
      <c r="AA791" s="50">
        <v>0</v>
      </c>
      <c r="AB791" s="50">
        <v>0</v>
      </c>
      <c r="AC791" s="50">
        <v>0</v>
      </c>
      <c r="AD791" s="50">
        <v>0</v>
      </c>
      <c r="AE791" s="50">
        <v>0</v>
      </c>
      <c r="AF791" s="50">
        <v>0</v>
      </c>
      <c r="AG791" s="50">
        <v>0</v>
      </c>
      <c r="AH791" s="50">
        <v>0</v>
      </c>
      <c r="AI791" s="50">
        <v>0</v>
      </c>
      <c r="AJ791" s="50">
        <v>0</v>
      </c>
      <c r="AK791" s="50">
        <v>0</v>
      </c>
      <c r="AL791" s="50">
        <v>0</v>
      </c>
      <c r="AM791" s="50">
        <v>0</v>
      </c>
      <c r="AN791" s="50">
        <v>0</v>
      </c>
      <c r="AO791" s="50">
        <v>1</v>
      </c>
      <c r="AP791" s="50">
        <v>0</v>
      </c>
      <c r="AQ791" s="50">
        <v>0</v>
      </c>
      <c r="AR791" s="50">
        <v>0</v>
      </c>
      <c r="AS791" s="50">
        <v>0</v>
      </c>
      <c r="AT791" s="50">
        <v>0</v>
      </c>
      <c r="AU791" s="50">
        <v>0</v>
      </c>
      <c r="AV791" s="81"/>
      <c r="AW791" s="81"/>
      <c r="AX791" s="81"/>
      <c r="AY791" s="81"/>
      <c r="AZ791" s="81"/>
      <c r="BA791" s="81"/>
      <c r="BB791" s="81"/>
      <c r="BC791" s="81"/>
      <c r="BD791" s="81"/>
      <c r="BE791" s="81"/>
      <c r="BF791" s="81"/>
      <c r="BG791" s="81"/>
      <c r="BH791" s="81"/>
      <c r="BI791" s="81"/>
      <c r="BJ791" s="81"/>
    </row>
    <row r="792" spans="1:62" ht="15" hidden="1">
      <c r="A792" s="81" t="s">
        <v>3784</v>
      </c>
      <c r="B792" s="50" t="s">
        <v>2557</v>
      </c>
      <c r="C792" s="82" t="s">
        <v>825</v>
      </c>
      <c r="D792" s="83" t="s">
        <v>1003</v>
      </c>
      <c r="E792" s="84" t="s">
        <v>839</v>
      </c>
      <c r="F792" s="84">
        <v>51198</v>
      </c>
      <c r="G792" s="50">
        <v>273280</v>
      </c>
      <c r="H792" s="50" t="s">
        <v>1824</v>
      </c>
      <c r="I792" s="50">
        <v>427</v>
      </c>
      <c r="J792" s="50">
        <v>640</v>
      </c>
      <c r="K792" s="50">
        <v>2</v>
      </c>
      <c r="L792" s="50"/>
      <c r="M792" s="50"/>
      <c r="N792" s="50"/>
      <c r="O792" s="50">
        <v>0</v>
      </c>
      <c r="P792" s="50">
        <v>0.66718750000000004</v>
      </c>
      <c r="Q792" s="50">
        <v>2781.45</v>
      </c>
      <c r="R792" s="50">
        <v>67.074150000000003</v>
      </c>
      <c r="S792" s="50">
        <v>0</v>
      </c>
      <c r="T792" s="50">
        <v>0</v>
      </c>
      <c r="U792" s="50">
        <v>0</v>
      </c>
      <c r="V792" s="50">
        <v>0</v>
      </c>
      <c r="W792" s="50">
        <v>0</v>
      </c>
      <c r="X792" s="50">
        <v>1</v>
      </c>
      <c r="Y792" s="50">
        <v>0</v>
      </c>
      <c r="Z792" s="50">
        <v>0</v>
      </c>
      <c r="AA792" s="50">
        <v>0</v>
      </c>
      <c r="AB792" s="50">
        <v>0</v>
      </c>
      <c r="AC792" s="50">
        <v>0</v>
      </c>
      <c r="AD792" s="50">
        <v>0</v>
      </c>
      <c r="AE792" s="50">
        <v>0</v>
      </c>
      <c r="AF792" s="50">
        <v>0</v>
      </c>
      <c r="AG792" s="50">
        <v>0</v>
      </c>
      <c r="AH792" s="50">
        <v>0</v>
      </c>
      <c r="AI792" s="50">
        <v>0</v>
      </c>
      <c r="AJ792" s="50">
        <v>0</v>
      </c>
      <c r="AK792" s="50">
        <v>0</v>
      </c>
      <c r="AL792" s="50">
        <v>0</v>
      </c>
      <c r="AM792" s="50">
        <v>0</v>
      </c>
      <c r="AN792" s="50">
        <v>0</v>
      </c>
      <c r="AO792" s="50">
        <v>1</v>
      </c>
      <c r="AP792" s="50">
        <v>0</v>
      </c>
      <c r="AQ792" s="50">
        <v>0</v>
      </c>
      <c r="AR792" s="50">
        <v>0</v>
      </c>
      <c r="AS792" s="50">
        <v>0</v>
      </c>
      <c r="AT792" s="50">
        <v>0</v>
      </c>
      <c r="AU792" s="50">
        <v>0</v>
      </c>
      <c r="AV792" s="81"/>
      <c r="AW792" s="81"/>
      <c r="AX792" s="81"/>
      <c r="AY792" s="81"/>
      <c r="AZ792" s="81"/>
      <c r="BA792" s="81"/>
      <c r="BB792" s="81"/>
      <c r="BC792" s="81"/>
      <c r="BD792" s="81"/>
      <c r="BE792" s="81"/>
      <c r="BF792" s="81"/>
      <c r="BG792" s="81"/>
      <c r="BH792" s="81"/>
      <c r="BI792" s="81"/>
      <c r="BJ792" s="81"/>
    </row>
    <row r="793" spans="1:62" ht="15" hidden="1">
      <c r="A793" s="81" t="s">
        <v>3785</v>
      </c>
      <c r="B793" s="50" t="s">
        <v>2558</v>
      </c>
      <c r="C793" s="82" t="s">
        <v>826</v>
      </c>
      <c r="D793" s="83" t="s">
        <v>1003</v>
      </c>
      <c r="E793" s="84" t="s">
        <v>839</v>
      </c>
      <c r="F793" s="84">
        <v>69974</v>
      </c>
      <c r="G793" s="50">
        <v>307200</v>
      </c>
      <c r="H793" s="50" t="s">
        <v>1824</v>
      </c>
      <c r="I793" s="50">
        <v>480</v>
      </c>
      <c r="J793" s="50">
        <v>640</v>
      </c>
      <c r="K793" s="50">
        <v>2</v>
      </c>
      <c r="L793" s="50"/>
      <c r="M793" s="50"/>
      <c r="N793" s="50"/>
      <c r="O793" s="50">
        <v>0</v>
      </c>
      <c r="P793" s="50">
        <v>0.75</v>
      </c>
      <c r="Q793" s="50">
        <v>3353.5189999999998</v>
      </c>
      <c r="R793" s="50">
        <v>72.625749999999996</v>
      </c>
      <c r="S793" s="50">
        <v>0</v>
      </c>
      <c r="T793" s="50">
        <v>0</v>
      </c>
      <c r="U793" s="50">
        <v>0</v>
      </c>
      <c r="V793" s="50">
        <v>0</v>
      </c>
      <c r="W793" s="50">
        <v>0</v>
      </c>
      <c r="X793" s="50">
        <v>1</v>
      </c>
      <c r="Y793" s="50">
        <v>0</v>
      </c>
      <c r="Z793" s="50">
        <v>0</v>
      </c>
      <c r="AA793" s="50">
        <v>0</v>
      </c>
      <c r="AB793" s="50">
        <v>0</v>
      </c>
      <c r="AC793" s="50">
        <v>0</v>
      </c>
      <c r="AD793" s="50">
        <v>0</v>
      </c>
      <c r="AE793" s="50">
        <v>0</v>
      </c>
      <c r="AF793" s="50">
        <v>0</v>
      </c>
      <c r="AG793" s="50">
        <v>0</v>
      </c>
      <c r="AH793" s="50">
        <v>0</v>
      </c>
      <c r="AI793" s="50">
        <v>0</v>
      </c>
      <c r="AJ793" s="50">
        <v>0</v>
      </c>
      <c r="AK793" s="50">
        <v>0</v>
      </c>
      <c r="AL793" s="50">
        <v>0</v>
      </c>
      <c r="AM793" s="50">
        <v>0</v>
      </c>
      <c r="AN793" s="50">
        <v>0</v>
      </c>
      <c r="AO793" s="50">
        <v>1</v>
      </c>
      <c r="AP793" s="50">
        <v>0</v>
      </c>
      <c r="AQ793" s="50">
        <v>0</v>
      </c>
      <c r="AR793" s="50">
        <v>0</v>
      </c>
      <c r="AS793" s="50">
        <v>0</v>
      </c>
      <c r="AT793" s="50">
        <v>0</v>
      </c>
      <c r="AU793" s="50">
        <v>0</v>
      </c>
      <c r="AV793" s="81"/>
      <c r="AW793" s="81"/>
      <c r="AX793" s="81"/>
      <c r="AY793" s="81"/>
      <c r="AZ793" s="81"/>
      <c r="BA793" s="81"/>
      <c r="BB793" s="81"/>
      <c r="BC793" s="81"/>
      <c r="BD793" s="81"/>
      <c r="BE793" s="81"/>
      <c r="BF793" s="81"/>
      <c r="BG793" s="81"/>
      <c r="BH793" s="81"/>
      <c r="BI793" s="81"/>
      <c r="BJ793" s="81"/>
    </row>
    <row r="794" spans="1:62" ht="15" hidden="1">
      <c r="A794" s="81" t="s">
        <v>3786</v>
      </c>
      <c r="B794" s="50" t="s">
        <v>2559</v>
      </c>
      <c r="C794" s="82" t="s">
        <v>827</v>
      </c>
      <c r="D794" s="83" t="s">
        <v>1003</v>
      </c>
      <c r="E794" s="84" t="s">
        <v>839</v>
      </c>
      <c r="F794" s="84">
        <v>61120</v>
      </c>
      <c r="G794" s="50">
        <v>307200</v>
      </c>
      <c r="H794" s="50" t="s">
        <v>1824</v>
      </c>
      <c r="I794" s="50">
        <v>480</v>
      </c>
      <c r="J794" s="50">
        <v>640</v>
      </c>
      <c r="K794" s="50">
        <v>2</v>
      </c>
      <c r="L794" s="50"/>
      <c r="M794" s="50"/>
      <c r="N794" s="50"/>
      <c r="O794" s="50">
        <v>0</v>
      </c>
      <c r="P794" s="50">
        <v>0.75</v>
      </c>
      <c r="Q794" s="50">
        <v>2847.0540000000001</v>
      </c>
      <c r="R794" s="50">
        <v>79.99579</v>
      </c>
      <c r="S794" s="50">
        <v>0</v>
      </c>
      <c r="T794" s="50">
        <v>0</v>
      </c>
      <c r="U794" s="50">
        <v>0</v>
      </c>
      <c r="V794" s="50">
        <v>0</v>
      </c>
      <c r="W794" s="50">
        <v>0</v>
      </c>
      <c r="X794" s="50">
        <v>1</v>
      </c>
      <c r="Y794" s="50">
        <v>0</v>
      </c>
      <c r="Z794" s="50">
        <v>0</v>
      </c>
      <c r="AA794" s="50">
        <v>0</v>
      </c>
      <c r="AB794" s="50">
        <v>0</v>
      </c>
      <c r="AC794" s="50">
        <v>0</v>
      </c>
      <c r="AD794" s="50">
        <v>0</v>
      </c>
      <c r="AE794" s="50">
        <v>0</v>
      </c>
      <c r="AF794" s="50">
        <v>0</v>
      </c>
      <c r="AG794" s="50">
        <v>0</v>
      </c>
      <c r="AH794" s="50">
        <v>0</v>
      </c>
      <c r="AI794" s="50">
        <v>0</v>
      </c>
      <c r="AJ794" s="50">
        <v>0</v>
      </c>
      <c r="AK794" s="50">
        <v>0</v>
      </c>
      <c r="AL794" s="50">
        <v>0</v>
      </c>
      <c r="AM794" s="50">
        <v>0</v>
      </c>
      <c r="AN794" s="50">
        <v>0</v>
      </c>
      <c r="AO794" s="50">
        <v>1</v>
      </c>
      <c r="AP794" s="50">
        <v>0</v>
      </c>
      <c r="AQ794" s="50">
        <v>0</v>
      </c>
      <c r="AR794" s="50">
        <v>0</v>
      </c>
      <c r="AS794" s="50">
        <v>0</v>
      </c>
      <c r="AT794" s="50">
        <v>0</v>
      </c>
      <c r="AU794" s="50">
        <v>0</v>
      </c>
      <c r="AV794" s="81"/>
      <c r="AW794" s="81"/>
      <c r="AX794" s="81"/>
      <c r="AY794" s="81"/>
      <c r="AZ794" s="81"/>
      <c r="BA794" s="81"/>
      <c r="BB794" s="81"/>
      <c r="BC794" s="81"/>
      <c r="BD794" s="81"/>
      <c r="BE794" s="81"/>
      <c r="BF794" s="81"/>
      <c r="BG794" s="81"/>
      <c r="BH794" s="81"/>
      <c r="BI794" s="81"/>
      <c r="BJ794" s="81"/>
    </row>
    <row r="795" spans="1:62" ht="15" hidden="1">
      <c r="A795" s="81" t="s">
        <v>3787</v>
      </c>
      <c r="B795" s="50" t="s">
        <v>2560</v>
      </c>
      <c r="C795" s="82" t="s">
        <v>828</v>
      </c>
      <c r="D795" s="83" t="s">
        <v>1003</v>
      </c>
      <c r="E795" s="84" t="s">
        <v>839</v>
      </c>
      <c r="F795" s="84">
        <v>65823</v>
      </c>
      <c r="G795" s="50">
        <v>273280</v>
      </c>
      <c r="H795" s="50" t="s">
        <v>1824</v>
      </c>
      <c r="I795" s="50">
        <v>427</v>
      </c>
      <c r="J795" s="50">
        <v>640</v>
      </c>
      <c r="K795" s="50">
        <v>2</v>
      </c>
      <c r="L795" s="50"/>
      <c r="M795" s="50"/>
      <c r="N795" s="50"/>
      <c r="O795" s="50">
        <v>0</v>
      </c>
      <c r="P795" s="50">
        <v>0.66718750000000004</v>
      </c>
      <c r="Q795" s="50">
        <v>4552.0780000000004</v>
      </c>
      <c r="R795" s="50">
        <v>80.737620000000007</v>
      </c>
      <c r="S795" s="50">
        <v>0</v>
      </c>
      <c r="T795" s="50">
        <v>0</v>
      </c>
      <c r="U795" s="50">
        <v>0</v>
      </c>
      <c r="V795" s="50">
        <v>0</v>
      </c>
      <c r="W795" s="50">
        <v>0</v>
      </c>
      <c r="X795" s="50">
        <v>1</v>
      </c>
      <c r="Y795" s="50">
        <v>0</v>
      </c>
      <c r="Z795" s="50">
        <v>0</v>
      </c>
      <c r="AA795" s="50">
        <v>0</v>
      </c>
      <c r="AB795" s="50">
        <v>0</v>
      </c>
      <c r="AC795" s="50">
        <v>0</v>
      </c>
      <c r="AD795" s="50">
        <v>0</v>
      </c>
      <c r="AE795" s="50">
        <v>0</v>
      </c>
      <c r="AF795" s="50">
        <v>0</v>
      </c>
      <c r="AG795" s="50">
        <v>0</v>
      </c>
      <c r="AH795" s="50">
        <v>0</v>
      </c>
      <c r="AI795" s="50">
        <v>0</v>
      </c>
      <c r="AJ795" s="50">
        <v>0</v>
      </c>
      <c r="AK795" s="50">
        <v>0</v>
      </c>
      <c r="AL795" s="50">
        <v>0</v>
      </c>
      <c r="AM795" s="50">
        <v>0</v>
      </c>
      <c r="AN795" s="50">
        <v>0</v>
      </c>
      <c r="AO795" s="50">
        <v>1</v>
      </c>
      <c r="AP795" s="50">
        <v>0</v>
      </c>
      <c r="AQ795" s="50">
        <v>0</v>
      </c>
      <c r="AR795" s="50">
        <v>0</v>
      </c>
      <c r="AS795" s="50">
        <v>0</v>
      </c>
      <c r="AT795" s="50">
        <v>0</v>
      </c>
      <c r="AU795" s="50">
        <v>0</v>
      </c>
      <c r="AV795" s="81"/>
      <c r="AW795" s="81"/>
      <c r="AX795" s="81"/>
      <c r="AY795" s="81"/>
      <c r="AZ795" s="81"/>
      <c r="BA795" s="81"/>
      <c r="BB795" s="81"/>
      <c r="BC795" s="81"/>
      <c r="BD795" s="81"/>
      <c r="BE795" s="81"/>
      <c r="BF795" s="81"/>
      <c r="BG795" s="81"/>
      <c r="BH795" s="81"/>
      <c r="BI795" s="81"/>
      <c r="BJ795" s="81"/>
    </row>
    <row r="796" spans="1:62" ht="15" hidden="1">
      <c r="A796" s="81" t="s">
        <v>3788</v>
      </c>
      <c r="B796" s="50" t="s">
        <v>2561</v>
      </c>
      <c r="C796" s="82" t="s">
        <v>829</v>
      </c>
      <c r="D796" s="83" t="s">
        <v>1003</v>
      </c>
      <c r="E796" s="84" t="s">
        <v>839</v>
      </c>
      <c r="F796" s="84">
        <v>56400</v>
      </c>
      <c r="G796" s="50">
        <v>273280</v>
      </c>
      <c r="H796" s="50" t="s">
        <v>1824</v>
      </c>
      <c r="I796" s="50">
        <v>427</v>
      </c>
      <c r="J796" s="50">
        <v>640</v>
      </c>
      <c r="K796" s="50">
        <v>2</v>
      </c>
      <c r="L796" s="50"/>
      <c r="M796" s="50"/>
      <c r="N796" s="50"/>
      <c r="O796" s="50">
        <v>0</v>
      </c>
      <c r="P796" s="50">
        <v>0.66718750000000004</v>
      </c>
      <c r="Q796" s="50">
        <v>3528.2440000000001</v>
      </c>
      <c r="R796" s="50">
        <v>70.482749999999996</v>
      </c>
      <c r="S796" s="50">
        <v>0</v>
      </c>
      <c r="T796" s="50">
        <v>0</v>
      </c>
      <c r="U796" s="50">
        <v>0</v>
      </c>
      <c r="V796" s="50">
        <v>0</v>
      </c>
      <c r="W796" s="50">
        <v>0</v>
      </c>
      <c r="X796" s="50">
        <v>1</v>
      </c>
      <c r="Y796" s="50">
        <v>0</v>
      </c>
      <c r="Z796" s="50">
        <v>0</v>
      </c>
      <c r="AA796" s="50">
        <v>0</v>
      </c>
      <c r="AB796" s="50">
        <v>0</v>
      </c>
      <c r="AC796" s="50">
        <v>0</v>
      </c>
      <c r="AD796" s="50">
        <v>0</v>
      </c>
      <c r="AE796" s="50">
        <v>0</v>
      </c>
      <c r="AF796" s="50">
        <v>0</v>
      </c>
      <c r="AG796" s="50">
        <v>0</v>
      </c>
      <c r="AH796" s="50">
        <v>0</v>
      </c>
      <c r="AI796" s="50">
        <v>0</v>
      </c>
      <c r="AJ796" s="50">
        <v>0</v>
      </c>
      <c r="AK796" s="50">
        <v>0</v>
      </c>
      <c r="AL796" s="50">
        <v>0</v>
      </c>
      <c r="AM796" s="50">
        <v>0</v>
      </c>
      <c r="AN796" s="50">
        <v>0</v>
      </c>
      <c r="AO796" s="50">
        <v>1</v>
      </c>
      <c r="AP796" s="50">
        <v>0</v>
      </c>
      <c r="AQ796" s="50">
        <v>0</v>
      </c>
      <c r="AR796" s="50">
        <v>0</v>
      </c>
      <c r="AS796" s="50">
        <v>0</v>
      </c>
      <c r="AT796" s="50">
        <v>0</v>
      </c>
      <c r="AU796" s="50">
        <v>0</v>
      </c>
      <c r="AV796" s="81"/>
      <c r="AW796" s="81"/>
      <c r="AX796" s="81"/>
      <c r="AY796" s="81"/>
      <c r="AZ796" s="81"/>
      <c r="BA796" s="81"/>
      <c r="BB796" s="81"/>
      <c r="BC796" s="81"/>
      <c r="BD796" s="81"/>
      <c r="BE796" s="81"/>
      <c r="BF796" s="81"/>
      <c r="BG796" s="81"/>
      <c r="BH796" s="81"/>
      <c r="BI796" s="81"/>
      <c r="BJ796" s="81"/>
    </row>
    <row r="797" spans="1:62" ht="15" hidden="1">
      <c r="A797" s="81" t="s">
        <v>3789</v>
      </c>
      <c r="B797" s="50" t="s">
        <v>2563</v>
      </c>
      <c r="C797" s="82" t="s">
        <v>830</v>
      </c>
      <c r="D797" s="83" t="s">
        <v>1003</v>
      </c>
      <c r="E797" s="84" t="s">
        <v>839</v>
      </c>
      <c r="F797" s="84">
        <v>61970</v>
      </c>
      <c r="G797" s="50">
        <v>273280</v>
      </c>
      <c r="H797" s="50" t="s">
        <v>1824</v>
      </c>
      <c r="I797" s="50">
        <v>427</v>
      </c>
      <c r="J797" s="50">
        <v>640</v>
      </c>
      <c r="K797" s="50">
        <v>2</v>
      </c>
      <c r="L797" s="50"/>
      <c r="M797" s="50"/>
      <c r="N797" s="50"/>
      <c r="O797" s="50">
        <v>0</v>
      </c>
      <c r="P797" s="50">
        <v>0.66718750000000004</v>
      </c>
      <c r="Q797" s="50">
        <v>3692.46</v>
      </c>
      <c r="R797" s="50">
        <v>57.60913</v>
      </c>
      <c r="S797" s="50">
        <v>0</v>
      </c>
      <c r="T797" s="50">
        <v>0</v>
      </c>
      <c r="U797" s="50">
        <v>0</v>
      </c>
      <c r="V797" s="50">
        <v>0</v>
      </c>
      <c r="W797" s="50">
        <v>0</v>
      </c>
      <c r="X797" s="50">
        <v>1</v>
      </c>
      <c r="Y797" s="50">
        <v>0</v>
      </c>
      <c r="Z797" s="50">
        <v>0</v>
      </c>
      <c r="AA797" s="50">
        <v>0</v>
      </c>
      <c r="AB797" s="50">
        <v>0</v>
      </c>
      <c r="AC797" s="50">
        <v>0</v>
      </c>
      <c r="AD797" s="50">
        <v>0</v>
      </c>
      <c r="AE797" s="50">
        <v>0</v>
      </c>
      <c r="AF797" s="50">
        <v>0</v>
      </c>
      <c r="AG797" s="50">
        <v>0</v>
      </c>
      <c r="AH797" s="50">
        <v>0</v>
      </c>
      <c r="AI797" s="50">
        <v>0</v>
      </c>
      <c r="AJ797" s="50">
        <v>0</v>
      </c>
      <c r="AK797" s="50">
        <v>0</v>
      </c>
      <c r="AL797" s="50">
        <v>0</v>
      </c>
      <c r="AM797" s="50">
        <v>0</v>
      </c>
      <c r="AN797" s="50">
        <v>0</v>
      </c>
      <c r="AO797" s="50">
        <v>1</v>
      </c>
      <c r="AP797" s="50">
        <v>0</v>
      </c>
      <c r="AQ797" s="50">
        <v>0</v>
      </c>
      <c r="AR797" s="50">
        <v>0</v>
      </c>
      <c r="AS797" s="50">
        <v>0</v>
      </c>
      <c r="AT797" s="50">
        <v>0</v>
      </c>
      <c r="AU797" s="50">
        <v>0</v>
      </c>
      <c r="AV797" s="81"/>
      <c r="AW797" s="81"/>
      <c r="AX797" s="81"/>
      <c r="AY797" s="81"/>
      <c r="AZ797" s="81"/>
      <c r="BA797" s="81"/>
      <c r="BB797" s="81"/>
      <c r="BC797" s="81"/>
      <c r="BD797" s="81"/>
      <c r="BE797" s="81"/>
      <c r="BF797" s="81"/>
      <c r="BG797" s="81"/>
      <c r="BH797" s="81"/>
      <c r="BI797" s="81"/>
      <c r="BJ797" s="81"/>
    </row>
    <row r="798" spans="1:62" ht="15" hidden="1">
      <c r="A798" s="81" t="s">
        <v>3790</v>
      </c>
      <c r="B798" s="50" t="s">
        <v>2564</v>
      </c>
      <c r="C798" s="82" t="s">
        <v>831</v>
      </c>
      <c r="D798" s="83" t="s">
        <v>1003</v>
      </c>
      <c r="E798" s="84" t="s">
        <v>839</v>
      </c>
      <c r="F798" s="84">
        <v>70127</v>
      </c>
      <c r="G798" s="50">
        <v>307200</v>
      </c>
      <c r="H798" s="50" t="s">
        <v>1824</v>
      </c>
      <c r="I798" s="50">
        <v>480</v>
      </c>
      <c r="J798" s="50">
        <v>640</v>
      </c>
      <c r="K798" s="50">
        <v>2</v>
      </c>
      <c r="L798" s="50"/>
      <c r="M798" s="50"/>
      <c r="N798" s="50"/>
      <c r="O798" s="50">
        <v>0</v>
      </c>
      <c r="P798" s="50">
        <v>0.75</v>
      </c>
      <c r="Q798" s="50">
        <v>3626.5650000000001</v>
      </c>
      <c r="R798" s="50">
        <v>71.724879999999999</v>
      </c>
      <c r="S798" s="50">
        <v>0</v>
      </c>
      <c r="T798" s="50">
        <v>0</v>
      </c>
      <c r="U798" s="50">
        <v>0</v>
      </c>
      <c r="V798" s="50">
        <v>0</v>
      </c>
      <c r="W798" s="50">
        <v>0</v>
      </c>
      <c r="X798" s="50">
        <v>1</v>
      </c>
      <c r="Y798" s="50">
        <v>0</v>
      </c>
      <c r="Z798" s="50">
        <v>0</v>
      </c>
      <c r="AA798" s="50">
        <v>0</v>
      </c>
      <c r="AB798" s="50">
        <v>0</v>
      </c>
      <c r="AC798" s="50">
        <v>0</v>
      </c>
      <c r="AD798" s="50">
        <v>0</v>
      </c>
      <c r="AE798" s="50">
        <v>0</v>
      </c>
      <c r="AF798" s="50">
        <v>0</v>
      </c>
      <c r="AG798" s="50">
        <v>0</v>
      </c>
      <c r="AH798" s="50">
        <v>0</v>
      </c>
      <c r="AI798" s="50">
        <v>0</v>
      </c>
      <c r="AJ798" s="50">
        <v>0</v>
      </c>
      <c r="AK798" s="50">
        <v>0</v>
      </c>
      <c r="AL798" s="50">
        <v>0</v>
      </c>
      <c r="AM798" s="50">
        <v>0</v>
      </c>
      <c r="AN798" s="50">
        <v>0</v>
      </c>
      <c r="AO798" s="50">
        <v>1</v>
      </c>
      <c r="AP798" s="50">
        <v>0</v>
      </c>
      <c r="AQ798" s="50">
        <v>0</v>
      </c>
      <c r="AR798" s="50">
        <v>0</v>
      </c>
      <c r="AS798" s="50">
        <v>0</v>
      </c>
      <c r="AT798" s="50">
        <v>0</v>
      </c>
      <c r="AU798" s="50">
        <v>0</v>
      </c>
      <c r="AV798" s="81"/>
      <c r="AW798" s="81"/>
      <c r="AX798" s="81"/>
      <c r="AY798" s="81"/>
      <c r="AZ798" s="81"/>
      <c r="BA798" s="81"/>
      <c r="BB798" s="81"/>
      <c r="BC798" s="81"/>
      <c r="BD798" s="81"/>
      <c r="BE798" s="81"/>
      <c r="BF798" s="81"/>
      <c r="BG798" s="81"/>
      <c r="BH798" s="81"/>
      <c r="BI798" s="81"/>
      <c r="BJ798" s="81"/>
    </row>
    <row r="799" spans="1:62" ht="15" hidden="1">
      <c r="A799" s="81" t="s">
        <v>3791</v>
      </c>
      <c r="B799" s="50" t="s">
        <v>2565</v>
      </c>
      <c r="C799" s="82" t="s">
        <v>832</v>
      </c>
      <c r="D799" s="83" t="s">
        <v>1003</v>
      </c>
      <c r="E799" s="84" t="s">
        <v>839</v>
      </c>
      <c r="F799" s="84">
        <v>61536</v>
      </c>
      <c r="G799" s="50">
        <v>273280</v>
      </c>
      <c r="H799" s="50" t="s">
        <v>1824</v>
      </c>
      <c r="I799" s="50">
        <v>427</v>
      </c>
      <c r="J799" s="50">
        <v>640</v>
      </c>
      <c r="K799" s="50">
        <v>2</v>
      </c>
      <c r="L799" s="50"/>
      <c r="M799" s="50"/>
      <c r="N799" s="50"/>
      <c r="O799" s="50">
        <v>0</v>
      </c>
      <c r="P799" s="50">
        <v>0.66718750000000004</v>
      </c>
      <c r="Q799" s="50">
        <v>3829.99</v>
      </c>
      <c r="R799" s="50">
        <v>66.163839999999993</v>
      </c>
      <c r="S799" s="50">
        <v>0</v>
      </c>
      <c r="T799" s="50">
        <v>0</v>
      </c>
      <c r="U799" s="50">
        <v>0</v>
      </c>
      <c r="V799" s="50">
        <v>0</v>
      </c>
      <c r="W799" s="50">
        <v>0</v>
      </c>
      <c r="X799" s="50">
        <v>1</v>
      </c>
      <c r="Y799" s="50">
        <v>0</v>
      </c>
      <c r="Z799" s="50">
        <v>0</v>
      </c>
      <c r="AA799" s="50">
        <v>0</v>
      </c>
      <c r="AB799" s="50">
        <v>0</v>
      </c>
      <c r="AC799" s="50">
        <v>0</v>
      </c>
      <c r="AD799" s="50">
        <v>0</v>
      </c>
      <c r="AE799" s="50">
        <v>0</v>
      </c>
      <c r="AF799" s="50">
        <v>0</v>
      </c>
      <c r="AG799" s="50">
        <v>0</v>
      </c>
      <c r="AH799" s="50">
        <v>0</v>
      </c>
      <c r="AI799" s="50">
        <v>0</v>
      </c>
      <c r="AJ799" s="50">
        <v>0</v>
      </c>
      <c r="AK799" s="50">
        <v>0</v>
      </c>
      <c r="AL799" s="50">
        <v>0</v>
      </c>
      <c r="AM799" s="50">
        <v>0</v>
      </c>
      <c r="AN799" s="50">
        <v>0</v>
      </c>
      <c r="AO799" s="50">
        <v>1</v>
      </c>
      <c r="AP799" s="50">
        <v>0</v>
      </c>
      <c r="AQ799" s="50">
        <v>0</v>
      </c>
      <c r="AR799" s="50">
        <v>0</v>
      </c>
      <c r="AS799" s="50">
        <v>0</v>
      </c>
      <c r="AT799" s="50">
        <v>0</v>
      </c>
      <c r="AU799" s="50">
        <v>0</v>
      </c>
      <c r="AV799" s="81"/>
      <c r="AW799" s="81"/>
      <c r="AX799" s="81"/>
      <c r="AY799" s="81"/>
      <c r="AZ799" s="81"/>
      <c r="BA799" s="81"/>
      <c r="BB799" s="81"/>
      <c r="BC799" s="81"/>
      <c r="BD799" s="81"/>
      <c r="BE799" s="81"/>
      <c r="BF799" s="81"/>
      <c r="BG799" s="81"/>
      <c r="BH799" s="81"/>
      <c r="BI799" s="81"/>
      <c r="BJ799" s="81"/>
    </row>
    <row r="800" spans="1:62" ht="15" hidden="1">
      <c r="A800" s="81" t="s">
        <v>3792</v>
      </c>
      <c r="B800" s="50" t="s">
        <v>2567</v>
      </c>
      <c r="C800" s="82" t="s">
        <v>833</v>
      </c>
      <c r="D800" s="83" t="s">
        <v>1003</v>
      </c>
      <c r="E800" s="84" t="s">
        <v>839</v>
      </c>
      <c r="F800" s="84">
        <v>54550</v>
      </c>
      <c r="G800" s="50">
        <v>273280</v>
      </c>
      <c r="H800" s="50" t="s">
        <v>1824</v>
      </c>
      <c r="I800" s="50">
        <v>427</v>
      </c>
      <c r="J800" s="50">
        <v>640</v>
      </c>
      <c r="K800" s="50">
        <v>2</v>
      </c>
      <c r="L800" s="50"/>
      <c r="M800" s="50"/>
      <c r="N800" s="50"/>
      <c r="O800" s="50">
        <v>0</v>
      </c>
      <c r="P800" s="50">
        <v>0.66718750000000004</v>
      </c>
      <c r="Q800" s="50">
        <v>1631.046</v>
      </c>
      <c r="R800" s="50">
        <v>41.636940000000003</v>
      </c>
      <c r="S800" s="50">
        <v>0</v>
      </c>
      <c r="T800" s="50">
        <v>0</v>
      </c>
      <c r="U800" s="50">
        <v>0</v>
      </c>
      <c r="V800" s="50">
        <v>0</v>
      </c>
      <c r="W800" s="50">
        <v>0</v>
      </c>
      <c r="X800" s="50">
        <v>1</v>
      </c>
      <c r="Y800" s="50">
        <v>0</v>
      </c>
      <c r="Z800" s="50">
        <v>0</v>
      </c>
      <c r="AA800" s="50">
        <v>0</v>
      </c>
      <c r="AB800" s="50">
        <v>0</v>
      </c>
      <c r="AC800" s="50">
        <v>0</v>
      </c>
      <c r="AD800" s="50">
        <v>0</v>
      </c>
      <c r="AE800" s="50">
        <v>0</v>
      </c>
      <c r="AF800" s="50">
        <v>0</v>
      </c>
      <c r="AG800" s="50">
        <v>0</v>
      </c>
      <c r="AH800" s="50">
        <v>0</v>
      </c>
      <c r="AI800" s="50">
        <v>0</v>
      </c>
      <c r="AJ800" s="50">
        <v>0</v>
      </c>
      <c r="AK800" s="50">
        <v>0</v>
      </c>
      <c r="AL800" s="50">
        <v>0</v>
      </c>
      <c r="AM800" s="50">
        <v>0</v>
      </c>
      <c r="AN800" s="50">
        <v>0</v>
      </c>
      <c r="AO800" s="50">
        <v>1</v>
      </c>
      <c r="AP800" s="50">
        <v>0</v>
      </c>
      <c r="AQ800" s="50">
        <v>0</v>
      </c>
      <c r="AR800" s="50">
        <v>0</v>
      </c>
      <c r="AS800" s="50">
        <v>0</v>
      </c>
      <c r="AT800" s="50">
        <v>0</v>
      </c>
      <c r="AU800" s="50">
        <v>0</v>
      </c>
      <c r="AV800" s="81"/>
      <c r="AW800" s="81"/>
      <c r="AX800" s="81"/>
      <c r="AY800" s="81"/>
      <c r="AZ800" s="81"/>
      <c r="BA800" s="81"/>
      <c r="BB800" s="81"/>
      <c r="BC800" s="81"/>
      <c r="BD800" s="81"/>
      <c r="BE800" s="81"/>
      <c r="BF800" s="81"/>
      <c r="BG800" s="81"/>
      <c r="BH800" s="81"/>
      <c r="BI800" s="81"/>
      <c r="BJ800" s="81"/>
    </row>
    <row r="801" spans="1:62" ht="15" hidden="1">
      <c r="A801" s="81" t="s">
        <v>3793</v>
      </c>
      <c r="B801" s="50" t="s">
        <v>2568</v>
      </c>
      <c r="C801" s="82" t="s">
        <v>834</v>
      </c>
      <c r="D801" s="83" t="s">
        <v>1003</v>
      </c>
      <c r="E801" s="84" t="s">
        <v>839</v>
      </c>
      <c r="F801" s="84">
        <v>99791</v>
      </c>
      <c r="G801" s="50">
        <v>307200</v>
      </c>
      <c r="H801" s="50" t="s">
        <v>1824</v>
      </c>
      <c r="I801" s="50">
        <v>480</v>
      </c>
      <c r="J801" s="50">
        <v>640</v>
      </c>
      <c r="K801" s="50">
        <v>2</v>
      </c>
      <c r="L801" s="50"/>
      <c r="M801" s="50"/>
      <c r="N801" s="50"/>
      <c r="O801" s="50">
        <v>1</v>
      </c>
      <c r="P801" s="50">
        <v>0.75</v>
      </c>
      <c r="Q801" s="50">
        <v>5817.2349999999997</v>
      </c>
      <c r="R801" s="50">
        <v>55.15851</v>
      </c>
      <c r="S801" s="50">
        <v>0</v>
      </c>
      <c r="T801" s="50">
        <v>0</v>
      </c>
      <c r="U801" s="50">
        <v>0</v>
      </c>
      <c r="V801" s="50">
        <v>0</v>
      </c>
      <c r="W801" s="50">
        <v>0</v>
      </c>
      <c r="X801" s="50">
        <v>1</v>
      </c>
      <c r="Y801" s="50">
        <v>0</v>
      </c>
      <c r="Z801" s="50">
        <v>0</v>
      </c>
      <c r="AA801" s="50">
        <v>0</v>
      </c>
      <c r="AB801" s="50">
        <v>0</v>
      </c>
      <c r="AC801" s="50">
        <v>0</v>
      </c>
      <c r="AD801" s="50">
        <v>0</v>
      </c>
      <c r="AE801" s="50">
        <v>0</v>
      </c>
      <c r="AF801" s="50">
        <v>0</v>
      </c>
      <c r="AG801" s="50">
        <v>0</v>
      </c>
      <c r="AH801" s="50">
        <v>0</v>
      </c>
      <c r="AI801" s="50">
        <v>0</v>
      </c>
      <c r="AJ801" s="50">
        <v>0</v>
      </c>
      <c r="AK801" s="50">
        <v>0</v>
      </c>
      <c r="AL801" s="50">
        <v>0</v>
      </c>
      <c r="AM801" s="50">
        <v>0</v>
      </c>
      <c r="AN801" s="50">
        <v>0</v>
      </c>
      <c r="AO801" s="50">
        <v>1</v>
      </c>
      <c r="AP801" s="50">
        <v>0</v>
      </c>
      <c r="AQ801" s="50">
        <v>0</v>
      </c>
      <c r="AR801" s="50">
        <v>0</v>
      </c>
      <c r="AS801" s="50">
        <v>0</v>
      </c>
      <c r="AT801" s="50">
        <v>0</v>
      </c>
      <c r="AU801" s="50">
        <v>0</v>
      </c>
      <c r="AV801" s="81"/>
      <c r="AW801" s="81"/>
      <c r="AX801" s="81"/>
      <c r="AY801" s="81"/>
      <c r="AZ801" s="81"/>
      <c r="BA801" s="81"/>
      <c r="BB801" s="81"/>
      <c r="BC801" s="81"/>
      <c r="BD801" s="81"/>
      <c r="BE801" s="81"/>
      <c r="BF801" s="81"/>
      <c r="BG801" s="81"/>
      <c r="BH801" s="81"/>
      <c r="BI801" s="81"/>
      <c r="BJ801" s="81"/>
    </row>
    <row r="802" spans="1:62" ht="15" hidden="1">
      <c r="A802" s="81" t="s">
        <v>3794</v>
      </c>
      <c r="B802" s="50" t="s">
        <v>2569</v>
      </c>
      <c r="C802" s="82" t="s">
        <v>835</v>
      </c>
      <c r="D802" s="83" t="s">
        <v>1003</v>
      </c>
      <c r="E802" s="84" t="s">
        <v>839</v>
      </c>
      <c r="F802" s="84">
        <v>70127</v>
      </c>
      <c r="G802" s="50">
        <v>307200</v>
      </c>
      <c r="H802" s="50" t="s">
        <v>1824</v>
      </c>
      <c r="I802" s="50">
        <v>480</v>
      </c>
      <c r="J802" s="50">
        <v>640</v>
      </c>
      <c r="K802" s="50">
        <v>2</v>
      </c>
      <c r="L802" s="50"/>
      <c r="M802" s="50"/>
      <c r="N802" s="50"/>
      <c r="O802" s="50">
        <v>0</v>
      </c>
      <c r="P802" s="50">
        <v>0.75</v>
      </c>
      <c r="Q802" s="50">
        <v>3626.5650000000001</v>
      </c>
      <c r="R802" s="50">
        <v>71.724879999999999</v>
      </c>
      <c r="S802" s="50">
        <v>0</v>
      </c>
      <c r="T802" s="50">
        <v>0</v>
      </c>
      <c r="U802" s="50">
        <v>0</v>
      </c>
      <c r="V802" s="50">
        <v>0</v>
      </c>
      <c r="W802" s="50">
        <v>0</v>
      </c>
      <c r="X802" s="50">
        <v>1</v>
      </c>
      <c r="Y802" s="50">
        <v>0</v>
      </c>
      <c r="Z802" s="50">
        <v>0</v>
      </c>
      <c r="AA802" s="50">
        <v>0</v>
      </c>
      <c r="AB802" s="50">
        <v>0</v>
      </c>
      <c r="AC802" s="50">
        <v>0</v>
      </c>
      <c r="AD802" s="50">
        <v>0</v>
      </c>
      <c r="AE802" s="50">
        <v>0</v>
      </c>
      <c r="AF802" s="50">
        <v>0</v>
      </c>
      <c r="AG802" s="50">
        <v>0</v>
      </c>
      <c r="AH802" s="50">
        <v>0</v>
      </c>
      <c r="AI802" s="50">
        <v>0</v>
      </c>
      <c r="AJ802" s="50">
        <v>0</v>
      </c>
      <c r="AK802" s="50">
        <v>0</v>
      </c>
      <c r="AL802" s="50">
        <v>0</v>
      </c>
      <c r="AM802" s="50">
        <v>0</v>
      </c>
      <c r="AN802" s="50">
        <v>0</v>
      </c>
      <c r="AO802" s="50">
        <v>1</v>
      </c>
      <c r="AP802" s="50">
        <v>0</v>
      </c>
      <c r="AQ802" s="50">
        <v>0</v>
      </c>
      <c r="AR802" s="50">
        <v>0</v>
      </c>
      <c r="AS802" s="50">
        <v>0</v>
      </c>
      <c r="AT802" s="50">
        <v>0</v>
      </c>
      <c r="AU802" s="50">
        <v>0</v>
      </c>
      <c r="AV802" s="81"/>
      <c r="AW802" s="81"/>
      <c r="AX802" s="81"/>
      <c r="AY802" s="81"/>
      <c r="AZ802" s="81"/>
      <c r="BA802" s="81"/>
      <c r="BB802" s="81"/>
      <c r="BC802" s="81"/>
      <c r="BD802" s="81"/>
      <c r="BE802" s="81"/>
      <c r="BF802" s="81"/>
      <c r="BG802" s="81"/>
      <c r="BH802" s="81"/>
      <c r="BI802" s="81"/>
      <c r="BJ802" s="81"/>
    </row>
    <row r="803" spans="1:62" ht="15" hidden="1">
      <c r="A803" s="81" t="s">
        <v>3795</v>
      </c>
      <c r="B803" s="50" t="s">
        <v>2570</v>
      </c>
      <c r="C803" s="82" t="s">
        <v>836</v>
      </c>
      <c r="D803" s="83" t="s">
        <v>1003</v>
      </c>
      <c r="E803" s="84" t="s">
        <v>839</v>
      </c>
      <c r="F803" s="84">
        <v>64881</v>
      </c>
      <c r="G803" s="50">
        <v>307200</v>
      </c>
      <c r="H803" s="50" t="s">
        <v>1824</v>
      </c>
      <c r="I803" s="50">
        <v>480</v>
      </c>
      <c r="J803" s="50">
        <v>640</v>
      </c>
      <c r="K803" s="50">
        <v>2</v>
      </c>
      <c r="L803" s="50"/>
      <c r="M803" s="50"/>
      <c r="N803" s="50"/>
      <c r="O803" s="50">
        <v>0</v>
      </c>
      <c r="P803" s="50">
        <v>0.75</v>
      </c>
      <c r="Q803" s="50">
        <v>1677.009</v>
      </c>
      <c r="R803" s="50">
        <v>76.229330000000004</v>
      </c>
      <c r="S803" s="50">
        <v>0</v>
      </c>
      <c r="T803" s="50">
        <v>0</v>
      </c>
      <c r="U803" s="50">
        <v>0</v>
      </c>
      <c r="V803" s="50">
        <v>0</v>
      </c>
      <c r="W803" s="50">
        <v>0</v>
      </c>
      <c r="X803" s="50">
        <v>1</v>
      </c>
      <c r="Y803" s="50">
        <v>0</v>
      </c>
      <c r="Z803" s="50">
        <v>0</v>
      </c>
      <c r="AA803" s="50">
        <v>0</v>
      </c>
      <c r="AB803" s="50">
        <v>0</v>
      </c>
      <c r="AC803" s="50">
        <v>0</v>
      </c>
      <c r="AD803" s="50">
        <v>0</v>
      </c>
      <c r="AE803" s="50">
        <v>0</v>
      </c>
      <c r="AF803" s="50">
        <v>0</v>
      </c>
      <c r="AG803" s="50">
        <v>0</v>
      </c>
      <c r="AH803" s="50">
        <v>0</v>
      </c>
      <c r="AI803" s="50">
        <v>0</v>
      </c>
      <c r="AJ803" s="50">
        <v>0</v>
      </c>
      <c r="AK803" s="50">
        <v>0</v>
      </c>
      <c r="AL803" s="50">
        <v>0</v>
      </c>
      <c r="AM803" s="50">
        <v>0</v>
      </c>
      <c r="AN803" s="50">
        <v>0</v>
      </c>
      <c r="AO803" s="50">
        <v>1</v>
      </c>
      <c r="AP803" s="50">
        <v>0</v>
      </c>
      <c r="AQ803" s="50">
        <v>0</v>
      </c>
      <c r="AR803" s="50">
        <v>0</v>
      </c>
      <c r="AS803" s="50">
        <v>0</v>
      </c>
      <c r="AT803" s="50">
        <v>0</v>
      </c>
      <c r="AU803" s="50">
        <v>0</v>
      </c>
      <c r="AV803" s="81"/>
      <c r="AW803" s="81"/>
      <c r="AX803" s="81"/>
      <c r="AY803" s="81"/>
      <c r="AZ803" s="81"/>
      <c r="BA803" s="81"/>
      <c r="BB803" s="81"/>
      <c r="BC803" s="81"/>
      <c r="BD803" s="81"/>
      <c r="BE803" s="81"/>
      <c r="BF803" s="81"/>
      <c r="BG803" s="81"/>
      <c r="BH803" s="81"/>
      <c r="BI803" s="81"/>
      <c r="BJ803" s="81"/>
    </row>
    <row r="804" spans="1:62" ht="15" hidden="1">
      <c r="A804" s="81" t="s">
        <v>3796</v>
      </c>
      <c r="B804" s="50" t="s">
        <v>2571</v>
      </c>
      <c r="C804" s="82" t="s">
        <v>837</v>
      </c>
      <c r="D804" s="83" t="s">
        <v>1003</v>
      </c>
      <c r="E804" s="84" t="s">
        <v>839</v>
      </c>
      <c r="F804" s="84">
        <v>64881</v>
      </c>
      <c r="G804" s="50">
        <v>307200</v>
      </c>
      <c r="H804" s="50" t="s">
        <v>1824</v>
      </c>
      <c r="I804" s="50">
        <v>480</v>
      </c>
      <c r="J804" s="50">
        <v>640</v>
      </c>
      <c r="K804" s="50">
        <v>2</v>
      </c>
      <c r="L804" s="50"/>
      <c r="M804" s="50"/>
      <c r="N804" s="50"/>
      <c r="O804" s="50">
        <v>0</v>
      </c>
      <c r="P804" s="50">
        <v>0.75</v>
      </c>
      <c r="Q804" s="50">
        <v>1677.009</v>
      </c>
      <c r="R804" s="50">
        <v>76.229330000000004</v>
      </c>
      <c r="S804" s="50">
        <v>0</v>
      </c>
      <c r="T804" s="50">
        <v>0</v>
      </c>
      <c r="U804" s="50">
        <v>0</v>
      </c>
      <c r="V804" s="50">
        <v>0</v>
      </c>
      <c r="W804" s="50">
        <v>0</v>
      </c>
      <c r="X804" s="50">
        <v>1</v>
      </c>
      <c r="Y804" s="50">
        <v>0</v>
      </c>
      <c r="Z804" s="50">
        <v>0</v>
      </c>
      <c r="AA804" s="50">
        <v>0</v>
      </c>
      <c r="AB804" s="50">
        <v>0</v>
      </c>
      <c r="AC804" s="50">
        <v>0</v>
      </c>
      <c r="AD804" s="50">
        <v>0</v>
      </c>
      <c r="AE804" s="50">
        <v>0</v>
      </c>
      <c r="AF804" s="50">
        <v>0</v>
      </c>
      <c r="AG804" s="50">
        <v>0</v>
      </c>
      <c r="AH804" s="50">
        <v>0</v>
      </c>
      <c r="AI804" s="50">
        <v>0</v>
      </c>
      <c r="AJ804" s="50">
        <v>0</v>
      </c>
      <c r="AK804" s="50">
        <v>0</v>
      </c>
      <c r="AL804" s="50">
        <v>0</v>
      </c>
      <c r="AM804" s="50">
        <v>0</v>
      </c>
      <c r="AN804" s="50">
        <v>0</v>
      </c>
      <c r="AO804" s="50">
        <v>1</v>
      </c>
      <c r="AP804" s="50">
        <v>0</v>
      </c>
      <c r="AQ804" s="50">
        <v>0</v>
      </c>
      <c r="AR804" s="50">
        <v>0</v>
      </c>
      <c r="AS804" s="50">
        <v>0</v>
      </c>
      <c r="AT804" s="50">
        <v>0</v>
      </c>
      <c r="AU804" s="50">
        <v>0</v>
      </c>
      <c r="AV804" s="81"/>
      <c r="AW804" s="81"/>
      <c r="AX804" s="81"/>
      <c r="AY804" s="81"/>
      <c r="AZ804" s="81"/>
      <c r="BA804" s="81"/>
      <c r="BB804" s="81"/>
      <c r="BC804" s="81"/>
      <c r="BD804" s="81"/>
      <c r="BE804" s="81"/>
      <c r="BF804" s="81"/>
      <c r="BG804" s="81"/>
      <c r="BH804" s="81"/>
      <c r="BI804" s="81"/>
      <c r="BJ804" s="81"/>
    </row>
    <row r="805" spans="1:62" ht="15" hidden="1">
      <c r="A805" s="81" t="s">
        <v>3797</v>
      </c>
      <c r="B805" s="50" t="s">
        <v>2572</v>
      </c>
      <c r="C805" s="82" t="s">
        <v>838</v>
      </c>
      <c r="D805" s="83" t="s">
        <v>1003</v>
      </c>
      <c r="E805" s="84" t="s">
        <v>839</v>
      </c>
      <c r="F805" s="84">
        <v>51198</v>
      </c>
      <c r="G805" s="50">
        <v>273280</v>
      </c>
      <c r="H805" s="50" t="s">
        <v>1824</v>
      </c>
      <c r="I805" s="50">
        <v>427</v>
      </c>
      <c r="J805" s="50">
        <v>640</v>
      </c>
      <c r="K805" s="50">
        <v>2</v>
      </c>
      <c r="L805" s="50"/>
      <c r="M805" s="50"/>
      <c r="N805" s="50"/>
      <c r="O805" s="50">
        <v>0</v>
      </c>
      <c r="P805" s="50">
        <v>0.66718750000000004</v>
      </c>
      <c r="Q805" s="50">
        <v>2781.45</v>
      </c>
      <c r="R805" s="50">
        <v>67.074150000000003</v>
      </c>
      <c r="S805" s="50">
        <v>0</v>
      </c>
      <c r="T805" s="50">
        <v>0</v>
      </c>
      <c r="U805" s="50">
        <v>0</v>
      </c>
      <c r="V805" s="50">
        <v>0</v>
      </c>
      <c r="W805" s="50">
        <v>0</v>
      </c>
      <c r="X805" s="50">
        <v>1</v>
      </c>
      <c r="Y805" s="50">
        <v>0</v>
      </c>
      <c r="Z805" s="50">
        <v>0</v>
      </c>
      <c r="AA805" s="50">
        <v>0</v>
      </c>
      <c r="AB805" s="50">
        <v>0</v>
      </c>
      <c r="AC805" s="50">
        <v>0</v>
      </c>
      <c r="AD805" s="50">
        <v>0</v>
      </c>
      <c r="AE805" s="50">
        <v>0</v>
      </c>
      <c r="AF805" s="50">
        <v>0</v>
      </c>
      <c r="AG805" s="50">
        <v>0</v>
      </c>
      <c r="AH805" s="50">
        <v>0</v>
      </c>
      <c r="AI805" s="50">
        <v>0</v>
      </c>
      <c r="AJ805" s="50">
        <v>0</v>
      </c>
      <c r="AK805" s="50">
        <v>0</v>
      </c>
      <c r="AL805" s="50">
        <v>0</v>
      </c>
      <c r="AM805" s="50">
        <v>0</v>
      </c>
      <c r="AN805" s="50">
        <v>0</v>
      </c>
      <c r="AO805" s="50">
        <v>1</v>
      </c>
      <c r="AP805" s="50">
        <v>0</v>
      </c>
      <c r="AQ805" s="50">
        <v>0</v>
      </c>
      <c r="AR805" s="50">
        <v>0</v>
      </c>
      <c r="AS805" s="50">
        <v>0</v>
      </c>
      <c r="AT805" s="50">
        <v>0</v>
      </c>
      <c r="AU805" s="50">
        <v>0</v>
      </c>
      <c r="AV805" s="81"/>
      <c r="AW805" s="81"/>
      <c r="AX805" s="81"/>
      <c r="AY805" s="81"/>
      <c r="AZ805" s="81"/>
      <c r="BA805" s="81"/>
      <c r="BB805" s="81"/>
      <c r="BC805" s="81"/>
      <c r="BD805" s="81"/>
      <c r="BE805" s="81"/>
      <c r="BF805" s="81"/>
      <c r="BG805" s="81"/>
      <c r="BH805" s="81"/>
      <c r="BI805" s="81"/>
      <c r="BJ805" s="81"/>
    </row>
    <row r="806" spans="1:62" ht="15" hidden="1">
      <c r="A806" s="81" t="s">
        <v>3798</v>
      </c>
      <c r="B806" s="50" t="s">
        <v>2573</v>
      </c>
      <c r="C806" s="82" t="s">
        <v>840</v>
      </c>
      <c r="D806" s="83" t="s">
        <v>1003</v>
      </c>
      <c r="E806" s="84" t="s">
        <v>839</v>
      </c>
      <c r="F806" s="84">
        <v>69974</v>
      </c>
      <c r="G806" s="50">
        <v>307200</v>
      </c>
      <c r="H806" s="50" t="s">
        <v>1824</v>
      </c>
      <c r="I806" s="50">
        <v>480</v>
      </c>
      <c r="J806" s="50">
        <v>640</v>
      </c>
      <c r="K806" s="50">
        <v>2</v>
      </c>
      <c r="L806" s="50"/>
      <c r="M806" s="50"/>
      <c r="N806" s="50"/>
      <c r="O806" s="50">
        <v>0</v>
      </c>
      <c r="P806" s="50">
        <v>0.75</v>
      </c>
      <c r="Q806" s="50">
        <v>3353.5189999999998</v>
      </c>
      <c r="R806" s="50">
        <v>72.625749999999996</v>
      </c>
      <c r="S806" s="50">
        <v>0</v>
      </c>
      <c r="T806" s="50">
        <v>0</v>
      </c>
      <c r="U806" s="50">
        <v>0</v>
      </c>
      <c r="V806" s="50">
        <v>0</v>
      </c>
      <c r="W806" s="50">
        <v>0</v>
      </c>
      <c r="X806" s="50">
        <v>1</v>
      </c>
      <c r="Y806" s="50">
        <v>0</v>
      </c>
      <c r="Z806" s="50">
        <v>0</v>
      </c>
      <c r="AA806" s="50">
        <v>0</v>
      </c>
      <c r="AB806" s="50">
        <v>0</v>
      </c>
      <c r="AC806" s="50">
        <v>0</v>
      </c>
      <c r="AD806" s="50">
        <v>0</v>
      </c>
      <c r="AE806" s="50">
        <v>0</v>
      </c>
      <c r="AF806" s="50">
        <v>0</v>
      </c>
      <c r="AG806" s="50">
        <v>0</v>
      </c>
      <c r="AH806" s="50">
        <v>0</v>
      </c>
      <c r="AI806" s="50">
        <v>0</v>
      </c>
      <c r="AJ806" s="50">
        <v>0</v>
      </c>
      <c r="AK806" s="50">
        <v>0</v>
      </c>
      <c r="AL806" s="50">
        <v>0</v>
      </c>
      <c r="AM806" s="50">
        <v>0</v>
      </c>
      <c r="AN806" s="50">
        <v>0</v>
      </c>
      <c r="AO806" s="50">
        <v>1</v>
      </c>
      <c r="AP806" s="50">
        <v>0</v>
      </c>
      <c r="AQ806" s="50">
        <v>0</v>
      </c>
      <c r="AR806" s="50">
        <v>0</v>
      </c>
      <c r="AS806" s="50">
        <v>0</v>
      </c>
      <c r="AT806" s="50">
        <v>0</v>
      </c>
      <c r="AU806" s="50">
        <v>0</v>
      </c>
      <c r="AV806" s="81"/>
      <c r="AW806" s="81"/>
      <c r="AX806" s="81"/>
      <c r="AY806" s="81"/>
      <c r="AZ806" s="81"/>
      <c r="BA806" s="81"/>
      <c r="BB806" s="81"/>
      <c r="BC806" s="81"/>
      <c r="BD806" s="81"/>
      <c r="BE806" s="81"/>
      <c r="BF806" s="81"/>
      <c r="BG806" s="81"/>
      <c r="BH806" s="81"/>
      <c r="BI806" s="81"/>
      <c r="BJ806" s="81"/>
    </row>
    <row r="807" spans="1:62" ht="15" hidden="1">
      <c r="A807" s="81" t="s">
        <v>3799</v>
      </c>
      <c r="B807" s="50" t="s">
        <v>2574</v>
      </c>
      <c r="C807" s="82" t="s">
        <v>841</v>
      </c>
      <c r="D807" s="83" t="s">
        <v>1003</v>
      </c>
      <c r="E807" s="84" t="s">
        <v>839</v>
      </c>
      <c r="F807" s="84">
        <v>61120</v>
      </c>
      <c r="G807" s="50">
        <v>307200</v>
      </c>
      <c r="H807" s="50" t="s">
        <v>1824</v>
      </c>
      <c r="I807" s="50">
        <v>480</v>
      </c>
      <c r="J807" s="50">
        <v>640</v>
      </c>
      <c r="K807" s="50">
        <v>2</v>
      </c>
      <c r="L807" s="50"/>
      <c r="M807" s="50"/>
      <c r="N807" s="50"/>
      <c r="O807" s="50">
        <v>0</v>
      </c>
      <c r="P807" s="50">
        <v>0.75</v>
      </c>
      <c r="Q807" s="50">
        <v>2847.0540000000001</v>
      </c>
      <c r="R807" s="50">
        <v>79.99579</v>
      </c>
      <c r="S807" s="50">
        <v>0</v>
      </c>
      <c r="T807" s="50">
        <v>0</v>
      </c>
      <c r="U807" s="50">
        <v>0</v>
      </c>
      <c r="V807" s="50">
        <v>0</v>
      </c>
      <c r="W807" s="50">
        <v>0</v>
      </c>
      <c r="X807" s="50">
        <v>1</v>
      </c>
      <c r="Y807" s="50">
        <v>0</v>
      </c>
      <c r="Z807" s="50">
        <v>0</v>
      </c>
      <c r="AA807" s="50">
        <v>0</v>
      </c>
      <c r="AB807" s="50">
        <v>0</v>
      </c>
      <c r="AC807" s="50">
        <v>0</v>
      </c>
      <c r="AD807" s="50">
        <v>0</v>
      </c>
      <c r="AE807" s="50">
        <v>0</v>
      </c>
      <c r="AF807" s="50">
        <v>0</v>
      </c>
      <c r="AG807" s="50">
        <v>0</v>
      </c>
      <c r="AH807" s="50">
        <v>0</v>
      </c>
      <c r="AI807" s="50">
        <v>0</v>
      </c>
      <c r="AJ807" s="50">
        <v>0</v>
      </c>
      <c r="AK807" s="50">
        <v>0</v>
      </c>
      <c r="AL807" s="50">
        <v>0</v>
      </c>
      <c r="AM807" s="50">
        <v>0</v>
      </c>
      <c r="AN807" s="50">
        <v>0</v>
      </c>
      <c r="AO807" s="50">
        <v>1</v>
      </c>
      <c r="AP807" s="50">
        <v>0</v>
      </c>
      <c r="AQ807" s="50">
        <v>0</v>
      </c>
      <c r="AR807" s="50">
        <v>0</v>
      </c>
      <c r="AS807" s="50">
        <v>0</v>
      </c>
      <c r="AT807" s="50">
        <v>0</v>
      </c>
      <c r="AU807" s="50">
        <v>0</v>
      </c>
      <c r="AV807" s="81"/>
      <c r="AW807" s="81"/>
      <c r="AX807" s="81"/>
      <c r="AY807" s="81"/>
      <c r="AZ807" s="81"/>
      <c r="BA807" s="81"/>
      <c r="BB807" s="81"/>
      <c r="BC807" s="81"/>
      <c r="BD807" s="81"/>
      <c r="BE807" s="81"/>
      <c r="BF807" s="81"/>
      <c r="BG807" s="81"/>
      <c r="BH807" s="81"/>
      <c r="BI807" s="81"/>
      <c r="BJ807" s="81"/>
    </row>
    <row r="808" spans="1:62" ht="15" hidden="1">
      <c r="A808" s="81" t="s">
        <v>3800</v>
      </c>
      <c r="B808" s="50" t="s">
        <v>2578</v>
      </c>
      <c r="C808" s="82" t="s">
        <v>842</v>
      </c>
      <c r="D808" s="83" t="s">
        <v>1003</v>
      </c>
      <c r="E808" s="84" t="s">
        <v>839</v>
      </c>
      <c r="F808" s="84">
        <v>26805</v>
      </c>
      <c r="G808" s="50">
        <v>273280</v>
      </c>
      <c r="H808" s="50" t="s">
        <v>1824</v>
      </c>
      <c r="I808" s="50">
        <v>427</v>
      </c>
      <c r="J808" s="50">
        <v>640</v>
      </c>
      <c r="K808" s="50">
        <v>2</v>
      </c>
      <c r="L808" s="50"/>
      <c r="M808" s="50"/>
      <c r="N808" s="50"/>
      <c r="O808" s="50">
        <v>0</v>
      </c>
      <c r="P808" s="50">
        <v>0.66718750000000004</v>
      </c>
      <c r="Q808" s="50">
        <v>1092.972</v>
      </c>
      <c r="R808" s="50">
        <v>89.446730000000002</v>
      </c>
      <c r="S808" s="50">
        <v>0</v>
      </c>
      <c r="T808" s="50">
        <v>0</v>
      </c>
      <c r="U808" s="50">
        <v>0</v>
      </c>
      <c r="V808" s="50">
        <v>0</v>
      </c>
      <c r="W808" s="50">
        <v>0</v>
      </c>
      <c r="X808" s="50">
        <v>1</v>
      </c>
      <c r="Y808" s="50">
        <v>0</v>
      </c>
      <c r="Z808" s="50">
        <v>0</v>
      </c>
      <c r="AA808" s="50">
        <v>0</v>
      </c>
      <c r="AB808" s="50">
        <v>0</v>
      </c>
      <c r="AC808" s="50">
        <v>0</v>
      </c>
      <c r="AD808" s="50">
        <v>0</v>
      </c>
      <c r="AE808" s="50">
        <v>0</v>
      </c>
      <c r="AF808" s="50">
        <v>0</v>
      </c>
      <c r="AG808" s="50">
        <v>0</v>
      </c>
      <c r="AH808" s="50">
        <v>0</v>
      </c>
      <c r="AI808" s="50">
        <v>0</v>
      </c>
      <c r="AJ808" s="50">
        <v>0</v>
      </c>
      <c r="AK808" s="50">
        <v>0</v>
      </c>
      <c r="AL808" s="50">
        <v>0</v>
      </c>
      <c r="AM808" s="50">
        <v>0</v>
      </c>
      <c r="AN808" s="50">
        <v>0</v>
      </c>
      <c r="AO808" s="50">
        <v>1</v>
      </c>
      <c r="AP808" s="50">
        <v>0</v>
      </c>
      <c r="AQ808" s="50">
        <v>0</v>
      </c>
      <c r="AR808" s="50">
        <v>0</v>
      </c>
      <c r="AS808" s="50">
        <v>0</v>
      </c>
      <c r="AT808" s="50">
        <v>0</v>
      </c>
      <c r="AU808" s="50">
        <v>0</v>
      </c>
      <c r="AV808" s="81"/>
      <c r="AW808" s="81"/>
      <c r="AX808" s="81"/>
      <c r="AY808" s="81"/>
      <c r="AZ808" s="81"/>
      <c r="BA808" s="81"/>
      <c r="BB808" s="81"/>
      <c r="BC808" s="81"/>
      <c r="BD808" s="81"/>
      <c r="BE808" s="81"/>
      <c r="BF808" s="81"/>
      <c r="BG808" s="81"/>
      <c r="BH808" s="81"/>
      <c r="BI808" s="81"/>
      <c r="BJ808" s="81"/>
    </row>
    <row r="809" spans="1:62" ht="15" hidden="1">
      <c r="A809" s="81" t="s">
        <v>3801</v>
      </c>
      <c r="B809" s="50" t="s">
        <v>2580</v>
      </c>
      <c r="C809" s="82" t="s">
        <v>843</v>
      </c>
      <c r="D809" s="83" t="s">
        <v>1003</v>
      </c>
      <c r="E809" s="84" t="s">
        <v>839</v>
      </c>
      <c r="F809" s="84">
        <v>28727</v>
      </c>
      <c r="G809" s="50">
        <v>273280</v>
      </c>
      <c r="H809" s="50" t="s">
        <v>1824</v>
      </c>
      <c r="I809" s="50">
        <v>427</v>
      </c>
      <c r="J809" s="50">
        <v>640</v>
      </c>
      <c r="K809" s="50">
        <v>2</v>
      </c>
      <c r="L809" s="50"/>
      <c r="M809" s="50"/>
      <c r="N809" s="50"/>
      <c r="O809" s="50">
        <v>0</v>
      </c>
      <c r="P809" s="50">
        <v>0.66718750000000004</v>
      </c>
      <c r="Q809" s="50">
        <v>1261.2260000000001</v>
      </c>
      <c r="R809" s="50">
        <v>86.102789999999999</v>
      </c>
      <c r="S809" s="50">
        <v>0</v>
      </c>
      <c r="T809" s="50">
        <v>0</v>
      </c>
      <c r="U809" s="50">
        <v>0</v>
      </c>
      <c r="V809" s="50">
        <v>0</v>
      </c>
      <c r="W809" s="50">
        <v>0</v>
      </c>
      <c r="X809" s="50">
        <v>1</v>
      </c>
      <c r="Y809" s="50">
        <v>0</v>
      </c>
      <c r="Z809" s="50">
        <v>0</v>
      </c>
      <c r="AA809" s="50">
        <v>0</v>
      </c>
      <c r="AB809" s="50">
        <v>0</v>
      </c>
      <c r="AC809" s="50">
        <v>0</v>
      </c>
      <c r="AD809" s="50">
        <v>0</v>
      </c>
      <c r="AE809" s="50">
        <v>0</v>
      </c>
      <c r="AF809" s="50">
        <v>0</v>
      </c>
      <c r="AG809" s="50">
        <v>0</v>
      </c>
      <c r="AH809" s="50">
        <v>0</v>
      </c>
      <c r="AI809" s="50">
        <v>0</v>
      </c>
      <c r="AJ809" s="50">
        <v>0</v>
      </c>
      <c r="AK809" s="50">
        <v>0</v>
      </c>
      <c r="AL809" s="50">
        <v>0</v>
      </c>
      <c r="AM809" s="50">
        <v>0</v>
      </c>
      <c r="AN809" s="50">
        <v>0</v>
      </c>
      <c r="AO809" s="50">
        <v>1</v>
      </c>
      <c r="AP809" s="50">
        <v>0</v>
      </c>
      <c r="AQ809" s="50">
        <v>0</v>
      </c>
      <c r="AR809" s="50">
        <v>0</v>
      </c>
      <c r="AS809" s="50">
        <v>0</v>
      </c>
      <c r="AT809" s="50">
        <v>0</v>
      </c>
      <c r="AU809" s="50">
        <v>0</v>
      </c>
      <c r="AV809" s="81"/>
      <c r="AW809" s="81"/>
      <c r="AX809" s="81"/>
      <c r="AY809" s="81"/>
      <c r="AZ809" s="81"/>
      <c r="BA809" s="81"/>
      <c r="BB809" s="81"/>
      <c r="BC809" s="81"/>
      <c r="BD809" s="81"/>
      <c r="BE809" s="81"/>
      <c r="BF809" s="81"/>
      <c r="BG809" s="81"/>
      <c r="BH809" s="81"/>
      <c r="BI809" s="81"/>
      <c r="BJ809" s="81"/>
    </row>
    <row r="810" spans="1:62" ht="15" hidden="1">
      <c r="A810" s="81" t="s">
        <v>3802</v>
      </c>
      <c r="B810" s="50" t="s">
        <v>2581</v>
      </c>
      <c r="C810" s="82" t="s">
        <v>844</v>
      </c>
      <c r="D810" s="83" t="s">
        <v>1003</v>
      </c>
      <c r="E810" s="84" t="s">
        <v>839</v>
      </c>
      <c r="F810" s="84">
        <v>29797</v>
      </c>
      <c r="G810" s="50">
        <v>273280</v>
      </c>
      <c r="H810" s="50" t="s">
        <v>1824</v>
      </c>
      <c r="I810" s="50">
        <v>427</v>
      </c>
      <c r="J810" s="50">
        <v>640</v>
      </c>
      <c r="K810" s="50">
        <v>2</v>
      </c>
      <c r="L810" s="50"/>
      <c r="M810" s="50"/>
      <c r="N810" s="50"/>
      <c r="O810" s="50">
        <v>0</v>
      </c>
      <c r="P810" s="50">
        <v>0.66718750000000004</v>
      </c>
      <c r="Q810" s="50">
        <v>1096.383</v>
      </c>
      <c r="R810" s="50">
        <v>76.759</v>
      </c>
      <c r="S810" s="50">
        <v>0</v>
      </c>
      <c r="T810" s="50">
        <v>0</v>
      </c>
      <c r="U810" s="50">
        <v>0</v>
      </c>
      <c r="V810" s="50">
        <v>0</v>
      </c>
      <c r="W810" s="50">
        <v>0</v>
      </c>
      <c r="X810" s="50">
        <v>1</v>
      </c>
      <c r="Y810" s="50">
        <v>0</v>
      </c>
      <c r="Z810" s="50">
        <v>0</v>
      </c>
      <c r="AA810" s="50">
        <v>0</v>
      </c>
      <c r="AB810" s="50">
        <v>0</v>
      </c>
      <c r="AC810" s="50">
        <v>0</v>
      </c>
      <c r="AD810" s="50">
        <v>0</v>
      </c>
      <c r="AE810" s="50">
        <v>0</v>
      </c>
      <c r="AF810" s="50">
        <v>0</v>
      </c>
      <c r="AG810" s="50">
        <v>0</v>
      </c>
      <c r="AH810" s="50">
        <v>0</v>
      </c>
      <c r="AI810" s="50">
        <v>0</v>
      </c>
      <c r="AJ810" s="50">
        <v>0</v>
      </c>
      <c r="AK810" s="50">
        <v>0</v>
      </c>
      <c r="AL810" s="50">
        <v>0</v>
      </c>
      <c r="AM810" s="50">
        <v>0</v>
      </c>
      <c r="AN810" s="50">
        <v>0</v>
      </c>
      <c r="AO810" s="50">
        <v>1</v>
      </c>
      <c r="AP810" s="50">
        <v>0</v>
      </c>
      <c r="AQ810" s="50">
        <v>0</v>
      </c>
      <c r="AR810" s="50">
        <v>0</v>
      </c>
      <c r="AS810" s="50">
        <v>0</v>
      </c>
      <c r="AT810" s="50">
        <v>0</v>
      </c>
      <c r="AU810" s="50">
        <v>0</v>
      </c>
      <c r="AV810" s="81"/>
      <c r="AW810" s="81"/>
      <c r="AX810" s="81"/>
      <c r="AY810" s="81"/>
      <c r="AZ810" s="81"/>
      <c r="BA810" s="81"/>
      <c r="BB810" s="81"/>
      <c r="BC810" s="81"/>
      <c r="BD810" s="81"/>
      <c r="BE810" s="81"/>
      <c r="BF810" s="81"/>
      <c r="BG810" s="81"/>
      <c r="BH810" s="81"/>
      <c r="BI810" s="81"/>
      <c r="BJ810" s="81"/>
    </row>
    <row r="811" spans="1:62" ht="15" hidden="1">
      <c r="A811" s="81" t="s">
        <v>3803</v>
      </c>
      <c r="B811" s="50" t="s">
        <v>2582</v>
      </c>
      <c r="C811" s="82" t="s">
        <v>845</v>
      </c>
      <c r="D811" s="83" t="s">
        <v>1003</v>
      </c>
      <c r="E811" s="84" t="s">
        <v>839</v>
      </c>
      <c r="F811" s="84">
        <v>29547</v>
      </c>
      <c r="G811" s="50">
        <v>273280</v>
      </c>
      <c r="H811" s="50" t="s">
        <v>1824</v>
      </c>
      <c r="I811" s="50">
        <v>427</v>
      </c>
      <c r="J811" s="50">
        <v>640</v>
      </c>
      <c r="K811" s="50">
        <v>2</v>
      </c>
      <c r="L811" s="50"/>
      <c r="M811" s="50"/>
      <c r="N811" s="50"/>
      <c r="O811" s="50">
        <v>0</v>
      </c>
      <c r="P811" s="50">
        <v>0.66718750000000004</v>
      </c>
      <c r="Q811" s="50">
        <v>921.9194</v>
      </c>
      <c r="R811" s="50">
        <v>75.850570000000005</v>
      </c>
      <c r="S811" s="50">
        <v>0</v>
      </c>
      <c r="T811" s="50">
        <v>0</v>
      </c>
      <c r="U811" s="50">
        <v>0</v>
      </c>
      <c r="V811" s="50">
        <v>0</v>
      </c>
      <c r="W811" s="50">
        <v>0</v>
      </c>
      <c r="X811" s="50">
        <v>1</v>
      </c>
      <c r="Y811" s="50">
        <v>0</v>
      </c>
      <c r="Z811" s="50">
        <v>0</v>
      </c>
      <c r="AA811" s="50">
        <v>0</v>
      </c>
      <c r="AB811" s="50">
        <v>0</v>
      </c>
      <c r="AC811" s="50">
        <v>0</v>
      </c>
      <c r="AD811" s="50">
        <v>0</v>
      </c>
      <c r="AE811" s="50">
        <v>0</v>
      </c>
      <c r="AF811" s="50">
        <v>0</v>
      </c>
      <c r="AG811" s="50">
        <v>0</v>
      </c>
      <c r="AH811" s="50">
        <v>0</v>
      </c>
      <c r="AI811" s="50">
        <v>0</v>
      </c>
      <c r="AJ811" s="50">
        <v>0</v>
      </c>
      <c r="AK811" s="50">
        <v>0</v>
      </c>
      <c r="AL811" s="50">
        <v>0</v>
      </c>
      <c r="AM811" s="50">
        <v>0</v>
      </c>
      <c r="AN811" s="50">
        <v>0</v>
      </c>
      <c r="AO811" s="50">
        <v>1</v>
      </c>
      <c r="AP811" s="50">
        <v>0</v>
      </c>
      <c r="AQ811" s="50">
        <v>0</v>
      </c>
      <c r="AR811" s="50">
        <v>0</v>
      </c>
      <c r="AS811" s="50">
        <v>0</v>
      </c>
      <c r="AT811" s="50">
        <v>0</v>
      </c>
      <c r="AU811" s="50">
        <v>0</v>
      </c>
      <c r="AV811" s="81"/>
      <c r="AW811" s="81"/>
      <c r="AX811" s="81"/>
      <c r="AY811" s="81"/>
      <c r="AZ811" s="81"/>
      <c r="BA811" s="81"/>
      <c r="BB811" s="81"/>
      <c r="BC811" s="81"/>
      <c r="BD811" s="81"/>
      <c r="BE811" s="81"/>
      <c r="BF811" s="81"/>
      <c r="BG811" s="81"/>
      <c r="BH811" s="81"/>
      <c r="BI811" s="81"/>
      <c r="BJ811" s="81"/>
    </row>
    <row r="812" spans="1:62" ht="15" hidden="1">
      <c r="A812" s="81" t="s">
        <v>3804</v>
      </c>
      <c r="B812" s="50" t="s">
        <v>2583</v>
      </c>
      <c r="C812" s="82" t="s">
        <v>846</v>
      </c>
      <c r="D812" s="83" t="s">
        <v>1003</v>
      </c>
      <c r="E812" s="84" t="s">
        <v>839</v>
      </c>
      <c r="F812" s="84">
        <v>28459</v>
      </c>
      <c r="G812" s="50">
        <v>273280</v>
      </c>
      <c r="H812" s="50" t="s">
        <v>1824</v>
      </c>
      <c r="I812" s="50">
        <v>427</v>
      </c>
      <c r="J812" s="50">
        <v>640</v>
      </c>
      <c r="K812" s="50">
        <v>2</v>
      </c>
      <c r="L812" s="50"/>
      <c r="M812" s="50"/>
      <c r="N812" s="50"/>
      <c r="O812" s="50">
        <v>0</v>
      </c>
      <c r="P812" s="50">
        <v>0.66718750000000004</v>
      </c>
      <c r="Q812" s="50">
        <v>699.50139999999999</v>
      </c>
      <c r="R812" s="50">
        <v>35.669049999999999</v>
      </c>
      <c r="S812" s="50">
        <v>0</v>
      </c>
      <c r="T812" s="50">
        <v>0</v>
      </c>
      <c r="U812" s="50">
        <v>0</v>
      </c>
      <c r="V812" s="50">
        <v>0</v>
      </c>
      <c r="W812" s="50">
        <v>0</v>
      </c>
      <c r="X812" s="50">
        <v>1</v>
      </c>
      <c r="Y812" s="50">
        <v>0</v>
      </c>
      <c r="Z812" s="50">
        <v>0</v>
      </c>
      <c r="AA812" s="50">
        <v>0</v>
      </c>
      <c r="AB812" s="50">
        <v>0</v>
      </c>
      <c r="AC812" s="50">
        <v>0</v>
      </c>
      <c r="AD812" s="50">
        <v>0</v>
      </c>
      <c r="AE812" s="50">
        <v>0</v>
      </c>
      <c r="AF812" s="50">
        <v>0</v>
      </c>
      <c r="AG812" s="50">
        <v>0</v>
      </c>
      <c r="AH812" s="50">
        <v>0</v>
      </c>
      <c r="AI812" s="50">
        <v>0</v>
      </c>
      <c r="AJ812" s="50">
        <v>0</v>
      </c>
      <c r="AK812" s="50">
        <v>0</v>
      </c>
      <c r="AL812" s="50">
        <v>0</v>
      </c>
      <c r="AM812" s="50">
        <v>0</v>
      </c>
      <c r="AN812" s="50">
        <v>0</v>
      </c>
      <c r="AO812" s="50">
        <v>1</v>
      </c>
      <c r="AP812" s="50">
        <v>0</v>
      </c>
      <c r="AQ812" s="50">
        <v>0</v>
      </c>
      <c r="AR812" s="50">
        <v>0</v>
      </c>
      <c r="AS812" s="50">
        <v>0</v>
      </c>
      <c r="AT812" s="50">
        <v>0</v>
      </c>
      <c r="AU812" s="50">
        <v>0</v>
      </c>
      <c r="AV812" s="81"/>
      <c r="AW812" s="81"/>
      <c r="AX812" s="81"/>
      <c r="AY812" s="81"/>
      <c r="AZ812" s="81"/>
      <c r="BA812" s="81"/>
      <c r="BB812" s="81"/>
      <c r="BC812" s="81"/>
      <c r="BD812" s="81"/>
      <c r="BE812" s="81"/>
      <c r="BF812" s="81"/>
      <c r="BG812" s="81"/>
      <c r="BH812" s="81"/>
      <c r="BI812" s="81"/>
      <c r="BJ812" s="81"/>
    </row>
    <row r="813" spans="1:62" ht="15" hidden="1">
      <c r="A813" s="81" t="s">
        <v>3805</v>
      </c>
      <c r="B813" s="50" t="s">
        <v>2584</v>
      </c>
      <c r="C813" s="82" t="s">
        <v>847</v>
      </c>
      <c r="D813" s="83" t="s">
        <v>1003</v>
      </c>
      <c r="E813" s="84" t="s">
        <v>839</v>
      </c>
      <c r="F813" s="84">
        <v>33483</v>
      </c>
      <c r="G813" s="50">
        <v>273280</v>
      </c>
      <c r="H813" s="50" t="s">
        <v>1824</v>
      </c>
      <c r="I813" s="50">
        <v>427</v>
      </c>
      <c r="J813" s="50">
        <v>640</v>
      </c>
      <c r="K813" s="50">
        <v>2</v>
      </c>
      <c r="L813" s="50"/>
      <c r="M813" s="50"/>
      <c r="N813" s="50"/>
      <c r="O813" s="50">
        <v>0</v>
      </c>
      <c r="P813" s="50">
        <v>0.66718750000000004</v>
      </c>
      <c r="Q813" s="50">
        <v>935.25850000000003</v>
      </c>
      <c r="R813" s="50">
        <v>44.125790000000002</v>
      </c>
      <c r="S813" s="50">
        <v>0</v>
      </c>
      <c r="T813" s="50">
        <v>0</v>
      </c>
      <c r="U813" s="50">
        <v>0</v>
      </c>
      <c r="V813" s="50">
        <v>0</v>
      </c>
      <c r="W813" s="50">
        <v>0</v>
      </c>
      <c r="X813" s="50">
        <v>1</v>
      </c>
      <c r="Y813" s="50">
        <v>0</v>
      </c>
      <c r="Z813" s="50">
        <v>0</v>
      </c>
      <c r="AA813" s="50">
        <v>0</v>
      </c>
      <c r="AB813" s="50">
        <v>0</v>
      </c>
      <c r="AC813" s="50">
        <v>0</v>
      </c>
      <c r="AD813" s="50">
        <v>0</v>
      </c>
      <c r="AE813" s="50">
        <v>0</v>
      </c>
      <c r="AF813" s="50">
        <v>0</v>
      </c>
      <c r="AG813" s="50">
        <v>0</v>
      </c>
      <c r="AH813" s="50">
        <v>0</v>
      </c>
      <c r="AI813" s="50">
        <v>0</v>
      </c>
      <c r="AJ813" s="50">
        <v>0</v>
      </c>
      <c r="AK813" s="50">
        <v>0</v>
      </c>
      <c r="AL813" s="50">
        <v>0</v>
      </c>
      <c r="AM813" s="50">
        <v>0</v>
      </c>
      <c r="AN813" s="50">
        <v>0</v>
      </c>
      <c r="AO813" s="50">
        <v>1</v>
      </c>
      <c r="AP813" s="50">
        <v>0</v>
      </c>
      <c r="AQ813" s="50">
        <v>0</v>
      </c>
      <c r="AR813" s="50">
        <v>0</v>
      </c>
      <c r="AS813" s="50">
        <v>0</v>
      </c>
      <c r="AT813" s="50">
        <v>0</v>
      </c>
      <c r="AU813" s="50">
        <v>0</v>
      </c>
      <c r="AV813" s="81"/>
      <c r="AW813" s="81"/>
      <c r="AX813" s="81"/>
      <c r="AY813" s="81"/>
      <c r="AZ813" s="81"/>
      <c r="BA813" s="81"/>
      <c r="BB813" s="81"/>
      <c r="BC813" s="81"/>
      <c r="BD813" s="81"/>
      <c r="BE813" s="81"/>
      <c r="BF813" s="81"/>
      <c r="BG813" s="81"/>
      <c r="BH813" s="81"/>
      <c r="BI813" s="81"/>
      <c r="BJ813" s="81"/>
    </row>
    <row r="814" spans="1:62" ht="15" hidden="1">
      <c r="A814" s="81" t="s">
        <v>3806</v>
      </c>
      <c r="B814" s="50" t="s">
        <v>2585</v>
      </c>
      <c r="C814" s="82" t="s">
        <v>848</v>
      </c>
      <c r="D814" s="83" t="s">
        <v>1003</v>
      </c>
      <c r="E814" s="84" t="s">
        <v>839</v>
      </c>
      <c r="F814" s="84">
        <v>31498</v>
      </c>
      <c r="G814" s="50">
        <v>273280</v>
      </c>
      <c r="H814" s="50" t="s">
        <v>1824</v>
      </c>
      <c r="I814" s="50">
        <v>427</v>
      </c>
      <c r="J814" s="50">
        <v>640</v>
      </c>
      <c r="K814" s="50">
        <v>2</v>
      </c>
      <c r="L814" s="50"/>
      <c r="M814" s="50"/>
      <c r="N814" s="50"/>
      <c r="O814" s="50">
        <v>0</v>
      </c>
      <c r="P814" s="50">
        <v>0.66718750000000004</v>
      </c>
      <c r="Q814" s="50">
        <v>754.24239999999998</v>
      </c>
      <c r="R814" s="50">
        <v>32.153959999999998</v>
      </c>
      <c r="S814" s="50">
        <v>0</v>
      </c>
      <c r="T814" s="50">
        <v>0</v>
      </c>
      <c r="U814" s="50">
        <v>0</v>
      </c>
      <c r="V814" s="50">
        <v>0</v>
      </c>
      <c r="W814" s="50">
        <v>0</v>
      </c>
      <c r="X814" s="50">
        <v>1</v>
      </c>
      <c r="Y814" s="50">
        <v>0</v>
      </c>
      <c r="Z814" s="50">
        <v>0</v>
      </c>
      <c r="AA814" s="50">
        <v>0</v>
      </c>
      <c r="AB814" s="50">
        <v>0</v>
      </c>
      <c r="AC814" s="50">
        <v>0</v>
      </c>
      <c r="AD814" s="50">
        <v>0</v>
      </c>
      <c r="AE814" s="50">
        <v>0</v>
      </c>
      <c r="AF814" s="50">
        <v>0</v>
      </c>
      <c r="AG814" s="50">
        <v>0</v>
      </c>
      <c r="AH814" s="50">
        <v>0</v>
      </c>
      <c r="AI814" s="50">
        <v>0</v>
      </c>
      <c r="AJ814" s="50">
        <v>0</v>
      </c>
      <c r="AK814" s="50">
        <v>0</v>
      </c>
      <c r="AL814" s="50">
        <v>0</v>
      </c>
      <c r="AM814" s="50">
        <v>0</v>
      </c>
      <c r="AN814" s="50">
        <v>0</v>
      </c>
      <c r="AO814" s="50">
        <v>1</v>
      </c>
      <c r="AP814" s="50">
        <v>0</v>
      </c>
      <c r="AQ814" s="50">
        <v>0</v>
      </c>
      <c r="AR814" s="50">
        <v>0</v>
      </c>
      <c r="AS814" s="50">
        <v>0</v>
      </c>
      <c r="AT814" s="50">
        <v>0</v>
      </c>
      <c r="AU814" s="50">
        <v>0</v>
      </c>
      <c r="AV814" s="81"/>
      <c r="AW814" s="81"/>
      <c r="AX814" s="81"/>
      <c r="AY814" s="81"/>
      <c r="AZ814" s="81"/>
      <c r="BA814" s="81"/>
      <c r="BB814" s="81"/>
      <c r="BC814" s="81"/>
      <c r="BD814" s="81"/>
      <c r="BE814" s="81"/>
      <c r="BF814" s="81"/>
      <c r="BG814" s="81"/>
      <c r="BH814" s="81"/>
      <c r="BI814" s="81"/>
      <c r="BJ814" s="81"/>
    </row>
    <row r="815" spans="1:62" ht="15" hidden="1">
      <c r="A815" s="81" t="s">
        <v>3807</v>
      </c>
      <c r="B815" s="50" t="s">
        <v>2586</v>
      </c>
      <c r="C815" s="82" t="s">
        <v>849</v>
      </c>
      <c r="D815" s="83" t="s">
        <v>1003</v>
      </c>
      <c r="E815" s="84" t="s">
        <v>839</v>
      </c>
      <c r="F815" s="84">
        <v>49740</v>
      </c>
      <c r="G815" s="50">
        <v>273280</v>
      </c>
      <c r="H815" s="50" t="s">
        <v>1824</v>
      </c>
      <c r="I815" s="50">
        <v>427</v>
      </c>
      <c r="J815" s="50">
        <v>640</v>
      </c>
      <c r="K815" s="50">
        <v>2</v>
      </c>
      <c r="L815" s="50"/>
      <c r="M815" s="50"/>
      <c r="N815" s="50"/>
      <c r="O815" s="50">
        <v>0</v>
      </c>
      <c r="P815" s="50">
        <v>0.66718750000000004</v>
      </c>
      <c r="Q815" s="50">
        <v>3488.127</v>
      </c>
      <c r="R815" s="50">
        <v>93.444029999999998</v>
      </c>
      <c r="S815" s="50">
        <v>0</v>
      </c>
      <c r="T815" s="50">
        <v>0</v>
      </c>
      <c r="U815" s="50">
        <v>0</v>
      </c>
      <c r="V815" s="50">
        <v>0</v>
      </c>
      <c r="W815" s="50">
        <v>0</v>
      </c>
      <c r="X815" s="50">
        <v>1</v>
      </c>
      <c r="Y815" s="50">
        <v>0</v>
      </c>
      <c r="Z815" s="50">
        <v>0</v>
      </c>
      <c r="AA815" s="50">
        <v>0</v>
      </c>
      <c r="AB815" s="50">
        <v>0</v>
      </c>
      <c r="AC815" s="50">
        <v>0</v>
      </c>
      <c r="AD815" s="50">
        <v>0</v>
      </c>
      <c r="AE815" s="50">
        <v>0</v>
      </c>
      <c r="AF815" s="50">
        <v>0</v>
      </c>
      <c r="AG815" s="50">
        <v>0</v>
      </c>
      <c r="AH815" s="50">
        <v>0</v>
      </c>
      <c r="AI815" s="50">
        <v>0</v>
      </c>
      <c r="AJ815" s="50">
        <v>0</v>
      </c>
      <c r="AK815" s="50">
        <v>0</v>
      </c>
      <c r="AL815" s="50">
        <v>0</v>
      </c>
      <c r="AM815" s="50">
        <v>0</v>
      </c>
      <c r="AN815" s="50">
        <v>0</v>
      </c>
      <c r="AO815" s="50">
        <v>1</v>
      </c>
      <c r="AP815" s="50">
        <v>0</v>
      </c>
      <c r="AQ815" s="50">
        <v>0</v>
      </c>
      <c r="AR815" s="50">
        <v>0</v>
      </c>
      <c r="AS815" s="50">
        <v>0</v>
      </c>
      <c r="AT815" s="50">
        <v>0</v>
      </c>
      <c r="AU815" s="50">
        <v>0</v>
      </c>
      <c r="AV815" s="81"/>
      <c r="AW815" s="81"/>
      <c r="AX815" s="81"/>
      <c r="AY815" s="81"/>
      <c r="AZ815" s="81"/>
      <c r="BA815" s="81"/>
      <c r="BB815" s="81"/>
      <c r="BC815" s="81"/>
      <c r="BD815" s="81"/>
      <c r="BE815" s="81"/>
      <c r="BF815" s="81"/>
      <c r="BG815" s="81"/>
      <c r="BH815" s="81"/>
      <c r="BI815" s="81"/>
      <c r="BJ815" s="81"/>
    </row>
    <row r="816" spans="1:62" ht="15" hidden="1">
      <c r="A816" s="81" t="s">
        <v>3808</v>
      </c>
      <c r="B816" s="50" t="s">
        <v>2587</v>
      </c>
      <c r="C816" s="82" t="s">
        <v>850</v>
      </c>
      <c r="D816" s="83" t="s">
        <v>1003</v>
      </c>
      <c r="E816" s="84" t="s">
        <v>839</v>
      </c>
      <c r="F816" s="84">
        <v>63183</v>
      </c>
      <c r="G816" s="50">
        <v>273280</v>
      </c>
      <c r="H816" s="50" t="s">
        <v>1824</v>
      </c>
      <c r="I816" s="50">
        <v>427</v>
      </c>
      <c r="J816" s="50">
        <v>640</v>
      </c>
      <c r="K816" s="50">
        <v>2</v>
      </c>
      <c r="L816" s="50"/>
      <c r="M816" s="50"/>
      <c r="N816" s="50"/>
      <c r="O816" s="50">
        <v>0</v>
      </c>
      <c r="P816" s="50">
        <v>0.66718750000000004</v>
      </c>
      <c r="Q816" s="50">
        <v>3007.3110000000001</v>
      </c>
      <c r="R816" s="50">
        <v>81.720849999999999</v>
      </c>
      <c r="S816" s="50">
        <v>0</v>
      </c>
      <c r="T816" s="50">
        <v>0</v>
      </c>
      <c r="U816" s="50">
        <v>0</v>
      </c>
      <c r="V816" s="50">
        <v>0</v>
      </c>
      <c r="W816" s="50">
        <v>0</v>
      </c>
      <c r="X816" s="50">
        <v>1</v>
      </c>
      <c r="Y816" s="50">
        <v>0</v>
      </c>
      <c r="Z816" s="50">
        <v>0</v>
      </c>
      <c r="AA816" s="50">
        <v>0</v>
      </c>
      <c r="AB816" s="50">
        <v>0</v>
      </c>
      <c r="AC816" s="50">
        <v>0</v>
      </c>
      <c r="AD816" s="50">
        <v>0</v>
      </c>
      <c r="AE816" s="50">
        <v>0</v>
      </c>
      <c r="AF816" s="50">
        <v>0</v>
      </c>
      <c r="AG816" s="50">
        <v>0</v>
      </c>
      <c r="AH816" s="50">
        <v>0</v>
      </c>
      <c r="AI816" s="50">
        <v>0</v>
      </c>
      <c r="AJ816" s="50">
        <v>0</v>
      </c>
      <c r="AK816" s="50">
        <v>0</v>
      </c>
      <c r="AL816" s="50">
        <v>0</v>
      </c>
      <c r="AM816" s="50">
        <v>0</v>
      </c>
      <c r="AN816" s="50">
        <v>0</v>
      </c>
      <c r="AO816" s="50">
        <v>1</v>
      </c>
      <c r="AP816" s="50">
        <v>0</v>
      </c>
      <c r="AQ816" s="50">
        <v>0</v>
      </c>
      <c r="AR816" s="50">
        <v>0</v>
      </c>
      <c r="AS816" s="50">
        <v>0</v>
      </c>
      <c r="AT816" s="50">
        <v>0</v>
      </c>
      <c r="AU816" s="50">
        <v>0</v>
      </c>
      <c r="AV816" s="81"/>
      <c r="AW816" s="81"/>
      <c r="AX816" s="81"/>
      <c r="AY816" s="81"/>
      <c r="AZ816" s="81"/>
      <c r="BA816" s="81"/>
      <c r="BB816" s="81"/>
      <c r="BC816" s="81"/>
      <c r="BD816" s="81"/>
      <c r="BE816" s="81"/>
      <c r="BF816" s="81"/>
      <c r="BG816" s="81"/>
      <c r="BH816" s="81"/>
      <c r="BI816" s="81"/>
      <c r="BJ816" s="81"/>
    </row>
    <row r="817" spans="1:62" ht="15" hidden="1">
      <c r="A817" s="81" t="s">
        <v>3809</v>
      </c>
      <c r="B817" s="50" t="s">
        <v>2589</v>
      </c>
      <c r="C817" s="82" t="s">
        <v>570</v>
      </c>
      <c r="D817" s="83" t="s">
        <v>571</v>
      </c>
      <c r="E817" s="84" t="s">
        <v>572</v>
      </c>
      <c r="F817" s="84">
        <v>71257</v>
      </c>
      <c r="G817" s="50">
        <v>273280</v>
      </c>
      <c r="H817" s="50" t="s">
        <v>1824</v>
      </c>
      <c r="I817" s="50">
        <v>427</v>
      </c>
      <c r="J817" s="50">
        <v>640</v>
      </c>
      <c r="K817" s="50">
        <v>2</v>
      </c>
      <c r="L817" s="50"/>
      <c r="M817" s="50"/>
      <c r="N817" s="50"/>
      <c r="O817" s="50">
        <v>0</v>
      </c>
      <c r="P817" s="50">
        <v>0.66718750000000004</v>
      </c>
      <c r="Q817" s="50">
        <v>8539.991</v>
      </c>
      <c r="R817" s="50">
        <v>62.256570000000004</v>
      </c>
      <c r="S817" s="50">
        <v>0</v>
      </c>
      <c r="T817" s="50">
        <v>0</v>
      </c>
      <c r="U817" s="50">
        <v>0</v>
      </c>
      <c r="V817" s="50">
        <v>0</v>
      </c>
      <c r="W817" s="50">
        <v>0</v>
      </c>
      <c r="X817" s="50">
        <v>0</v>
      </c>
      <c r="Y817" s="50">
        <v>1</v>
      </c>
      <c r="Z817" s="50">
        <v>0</v>
      </c>
      <c r="AA817" s="50">
        <v>0</v>
      </c>
      <c r="AB817" s="50">
        <v>0</v>
      </c>
      <c r="AC817" s="50">
        <v>0</v>
      </c>
      <c r="AD817" s="50">
        <v>0</v>
      </c>
      <c r="AE817" s="50">
        <v>0</v>
      </c>
      <c r="AF817" s="50">
        <v>0</v>
      </c>
      <c r="AG817" s="50">
        <v>0</v>
      </c>
      <c r="AH817" s="50">
        <v>0</v>
      </c>
      <c r="AI817" s="50">
        <v>0</v>
      </c>
      <c r="AJ817" s="50">
        <v>0</v>
      </c>
      <c r="AK817" s="50">
        <v>0</v>
      </c>
      <c r="AL817" s="50">
        <v>0</v>
      </c>
      <c r="AM817" s="50">
        <v>0</v>
      </c>
      <c r="AN817" s="50">
        <v>0</v>
      </c>
      <c r="AO817" s="50">
        <v>0</v>
      </c>
      <c r="AP817" s="50">
        <v>1</v>
      </c>
      <c r="AQ817" s="50">
        <v>0</v>
      </c>
      <c r="AR817" s="50">
        <v>0</v>
      </c>
      <c r="AS817" s="50">
        <v>0</v>
      </c>
      <c r="AT817" s="50">
        <v>0</v>
      </c>
      <c r="AU817" s="50">
        <v>0</v>
      </c>
      <c r="AV817" s="81"/>
      <c r="AW817" s="81"/>
      <c r="AX817" s="81"/>
      <c r="AY817" s="81"/>
      <c r="AZ817" s="81"/>
      <c r="BA817" s="81"/>
      <c r="BB817" s="81"/>
      <c r="BC817" s="81"/>
      <c r="BD817" s="81"/>
      <c r="BE817" s="81"/>
      <c r="BF817" s="81"/>
      <c r="BG817" s="81"/>
      <c r="BH817" s="81"/>
      <c r="BI817" s="81"/>
      <c r="BJ817" s="81"/>
    </row>
    <row r="818" spans="1:62" ht="15" hidden="1">
      <c r="A818" s="81" t="s">
        <v>3810</v>
      </c>
      <c r="B818" s="50" t="s">
        <v>2590</v>
      </c>
      <c r="C818" s="82" t="s">
        <v>573</v>
      </c>
      <c r="D818" s="83" t="s">
        <v>571</v>
      </c>
      <c r="E818" s="84" t="s">
        <v>572</v>
      </c>
      <c r="F818" s="84">
        <v>82307</v>
      </c>
      <c r="G818" s="50">
        <v>273280</v>
      </c>
      <c r="H818" s="50" t="s">
        <v>1824</v>
      </c>
      <c r="I818" s="50">
        <v>427</v>
      </c>
      <c r="J818" s="50">
        <v>640</v>
      </c>
      <c r="K818" s="50">
        <v>2</v>
      </c>
      <c r="L818" s="50"/>
      <c r="M818" s="50"/>
      <c r="N818" s="50"/>
      <c r="O818" s="50">
        <v>0</v>
      </c>
      <c r="P818" s="50">
        <v>0.66718750000000004</v>
      </c>
      <c r="Q818" s="50">
        <v>11247.95</v>
      </c>
      <c r="R818" s="50">
        <v>80.068520000000007</v>
      </c>
      <c r="S818" s="50">
        <v>0</v>
      </c>
      <c r="T818" s="50">
        <v>0</v>
      </c>
      <c r="U818" s="50">
        <v>0</v>
      </c>
      <c r="V818" s="50">
        <v>0</v>
      </c>
      <c r="W818" s="50">
        <v>0</v>
      </c>
      <c r="X818" s="50">
        <v>0</v>
      </c>
      <c r="Y818" s="50">
        <v>1</v>
      </c>
      <c r="Z818" s="50">
        <v>0</v>
      </c>
      <c r="AA818" s="50">
        <v>0</v>
      </c>
      <c r="AB818" s="50">
        <v>0</v>
      </c>
      <c r="AC818" s="50">
        <v>0</v>
      </c>
      <c r="AD818" s="50">
        <v>0</v>
      </c>
      <c r="AE818" s="50">
        <v>0</v>
      </c>
      <c r="AF818" s="50">
        <v>0</v>
      </c>
      <c r="AG818" s="50">
        <v>0</v>
      </c>
      <c r="AH818" s="50">
        <v>0</v>
      </c>
      <c r="AI818" s="50">
        <v>0</v>
      </c>
      <c r="AJ818" s="50">
        <v>0</v>
      </c>
      <c r="AK818" s="50">
        <v>0</v>
      </c>
      <c r="AL818" s="50">
        <v>0</v>
      </c>
      <c r="AM818" s="50">
        <v>0</v>
      </c>
      <c r="AN818" s="50">
        <v>0</v>
      </c>
      <c r="AO818" s="50">
        <v>0</v>
      </c>
      <c r="AP818" s="50">
        <v>1</v>
      </c>
      <c r="AQ818" s="50">
        <v>0</v>
      </c>
      <c r="AR818" s="50">
        <v>0</v>
      </c>
      <c r="AS818" s="50">
        <v>0</v>
      </c>
      <c r="AT818" s="50">
        <v>0</v>
      </c>
      <c r="AU818" s="50">
        <v>0</v>
      </c>
      <c r="AV818" s="81"/>
      <c r="AW818" s="81"/>
      <c r="AX818" s="81"/>
      <c r="AY818" s="81"/>
      <c r="AZ818" s="81"/>
      <c r="BA818" s="81"/>
      <c r="BB818" s="81"/>
      <c r="BC818" s="81"/>
      <c r="BD818" s="81"/>
      <c r="BE818" s="81"/>
      <c r="BF818" s="81"/>
      <c r="BG818" s="81"/>
      <c r="BH818" s="81"/>
      <c r="BI818" s="81"/>
      <c r="BJ818" s="81"/>
    </row>
    <row r="819" spans="1:62" ht="15" hidden="1">
      <c r="A819" s="81" t="s">
        <v>3811</v>
      </c>
      <c r="B819" s="50" t="s">
        <v>2591</v>
      </c>
      <c r="C819" s="82" t="s">
        <v>574</v>
      </c>
      <c r="D819" s="83" t="s">
        <v>571</v>
      </c>
      <c r="E819" s="84" t="s">
        <v>572</v>
      </c>
      <c r="F819" s="84">
        <v>73866</v>
      </c>
      <c r="G819" s="50">
        <v>273280</v>
      </c>
      <c r="H819" s="50" t="s">
        <v>1824</v>
      </c>
      <c r="I819" s="50">
        <v>427</v>
      </c>
      <c r="J819" s="50">
        <v>640</v>
      </c>
      <c r="K819" s="50">
        <v>2</v>
      </c>
      <c r="L819" s="50"/>
      <c r="M819" s="50"/>
      <c r="N819" s="50"/>
      <c r="O819" s="50">
        <v>0</v>
      </c>
      <c r="P819" s="50">
        <v>0.66718750000000004</v>
      </c>
      <c r="Q819" s="50">
        <v>10331.52</v>
      </c>
      <c r="R819" s="50">
        <v>51.372010000000003</v>
      </c>
      <c r="S819" s="50">
        <v>0</v>
      </c>
      <c r="T819" s="50">
        <v>0</v>
      </c>
      <c r="U819" s="50">
        <v>0</v>
      </c>
      <c r="V819" s="50">
        <v>0</v>
      </c>
      <c r="W819" s="50">
        <v>0</v>
      </c>
      <c r="X819" s="50">
        <v>0</v>
      </c>
      <c r="Y819" s="50">
        <v>1</v>
      </c>
      <c r="Z819" s="50">
        <v>0</v>
      </c>
      <c r="AA819" s="50">
        <v>0</v>
      </c>
      <c r="AB819" s="50">
        <v>0</v>
      </c>
      <c r="AC819" s="50">
        <v>0</v>
      </c>
      <c r="AD819" s="50">
        <v>0</v>
      </c>
      <c r="AE819" s="50">
        <v>0</v>
      </c>
      <c r="AF819" s="50">
        <v>0</v>
      </c>
      <c r="AG819" s="50">
        <v>0</v>
      </c>
      <c r="AH819" s="50">
        <v>0</v>
      </c>
      <c r="AI819" s="50">
        <v>0</v>
      </c>
      <c r="AJ819" s="50">
        <v>0</v>
      </c>
      <c r="AK819" s="50">
        <v>0</v>
      </c>
      <c r="AL819" s="50">
        <v>0</v>
      </c>
      <c r="AM819" s="50">
        <v>0</v>
      </c>
      <c r="AN819" s="50">
        <v>0</v>
      </c>
      <c r="AO819" s="50">
        <v>0</v>
      </c>
      <c r="AP819" s="50">
        <v>1</v>
      </c>
      <c r="AQ819" s="50">
        <v>0</v>
      </c>
      <c r="AR819" s="50">
        <v>0</v>
      </c>
      <c r="AS819" s="50">
        <v>0</v>
      </c>
      <c r="AT819" s="50">
        <v>0</v>
      </c>
      <c r="AU819" s="50">
        <v>0</v>
      </c>
      <c r="AV819" s="81"/>
      <c r="AW819" s="81"/>
      <c r="AX819" s="81"/>
      <c r="AY819" s="81"/>
      <c r="AZ819" s="81"/>
      <c r="BA819" s="81"/>
      <c r="BB819" s="81"/>
      <c r="BC819" s="81"/>
      <c r="BD819" s="81"/>
      <c r="BE819" s="81"/>
      <c r="BF819" s="81"/>
      <c r="BG819" s="81"/>
      <c r="BH819" s="81"/>
      <c r="BI819" s="81"/>
      <c r="BJ819" s="81"/>
    </row>
    <row r="820" spans="1:62" ht="15" hidden="1">
      <c r="A820" s="81" t="s">
        <v>3812</v>
      </c>
      <c r="B820" s="50" t="s">
        <v>2592</v>
      </c>
      <c r="C820" s="82" t="s">
        <v>575</v>
      </c>
      <c r="D820" s="83" t="s">
        <v>571</v>
      </c>
      <c r="E820" s="84" t="s">
        <v>572</v>
      </c>
      <c r="F820" s="84">
        <v>60742</v>
      </c>
      <c r="G820" s="50">
        <v>273280</v>
      </c>
      <c r="H820" s="50" t="s">
        <v>1824</v>
      </c>
      <c r="I820" s="50">
        <v>427</v>
      </c>
      <c r="J820" s="50">
        <v>640</v>
      </c>
      <c r="K820" s="50">
        <v>2</v>
      </c>
      <c r="L820" s="50"/>
      <c r="M820" s="50"/>
      <c r="N820" s="50"/>
      <c r="O820" s="50">
        <v>0</v>
      </c>
      <c r="P820" s="50">
        <v>0.66718750000000004</v>
      </c>
      <c r="Q820" s="50">
        <v>7965.4390000000003</v>
      </c>
      <c r="R820" s="50">
        <v>49.824039999999997</v>
      </c>
      <c r="S820" s="50">
        <v>0</v>
      </c>
      <c r="T820" s="50">
        <v>0</v>
      </c>
      <c r="U820" s="50">
        <v>0</v>
      </c>
      <c r="V820" s="50">
        <v>0</v>
      </c>
      <c r="W820" s="50">
        <v>0</v>
      </c>
      <c r="X820" s="50">
        <v>0</v>
      </c>
      <c r="Y820" s="50">
        <v>1</v>
      </c>
      <c r="Z820" s="50">
        <v>0</v>
      </c>
      <c r="AA820" s="50">
        <v>0</v>
      </c>
      <c r="AB820" s="50">
        <v>0</v>
      </c>
      <c r="AC820" s="50">
        <v>0</v>
      </c>
      <c r="AD820" s="50">
        <v>0</v>
      </c>
      <c r="AE820" s="50">
        <v>0</v>
      </c>
      <c r="AF820" s="50">
        <v>0</v>
      </c>
      <c r="AG820" s="50">
        <v>0</v>
      </c>
      <c r="AH820" s="50">
        <v>0</v>
      </c>
      <c r="AI820" s="50">
        <v>0</v>
      </c>
      <c r="AJ820" s="50">
        <v>0</v>
      </c>
      <c r="AK820" s="50">
        <v>0</v>
      </c>
      <c r="AL820" s="50">
        <v>0</v>
      </c>
      <c r="AM820" s="50">
        <v>0</v>
      </c>
      <c r="AN820" s="50">
        <v>0</v>
      </c>
      <c r="AO820" s="50">
        <v>0</v>
      </c>
      <c r="AP820" s="50">
        <v>1</v>
      </c>
      <c r="AQ820" s="50">
        <v>0</v>
      </c>
      <c r="AR820" s="50">
        <v>0</v>
      </c>
      <c r="AS820" s="50">
        <v>0</v>
      </c>
      <c r="AT820" s="50">
        <v>0</v>
      </c>
      <c r="AU820" s="50">
        <v>0</v>
      </c>
      <c r="AV820" s="81"/>
      <c r="AW820" s="81"/>
      <c r="AX820" s="81"/>
      <c r="AY820" s="81"/>
      <c r="AZ820" s="81"/>
      <c r="BA820" s="81"/>
      <c r="BB820" s="81"/>
      <c r="BC820" s="81"/>
      <c r="BD820" s="81"/>
      <c r="BE820" s="81"/>
      <c r="BF820" s="81"/>
      <c r="BG820" s="81"/>
      <c r="BH820" s="81"/>
      <c r="BI820" s="81"/>
      <c r="BJ820" s="81"/>
    </row>
    <row r="821" spans="1:62" ht="15" hidden="1">
      <c r="A821" s="81" t="s">
        <v>3813</v>
      </c>
      <c r="B821" s="50" t="s">
        <v>2593</v>
      </c>
      <c r="C821" s="82" t="s">
        <v>576</v>
      </c>
      <c r="D821" s="83" t="s">
        <v>571</v>
      </c>
      <c r="E821" s="84" t="s">
        <v>572</v>
      </c>
      <c r="F821" s="84">
        <v>61427</v>
      </c>
      <c r="G821" s="50">
        <v>273280</v>
      </c>
      <c r="H821" s="50" t="s">
        <v>1824</v>
      </c>
      <c r="I821" s="50">
        <v>427</v>
      </c>
      <c r="J821" s="50">
        <v>640</v>
      </c>
      <c r="K821" s="50">
        <v>2</v>
      </c>
      <c r="L821" s="50"/>
      <c r="M821" s="50"/>
      <c r="N821" s="50"/>
      <c r="O821" s="50">
        <v>0</v>
      </c>
      <c r="P821" s="50">
        <v>0.66718750000000004</v>
      </c>
      <c r="Q821" s="50">
        <v>3506.4839999999999</v>
      </c>
      <c r="R821" s="50">
        <v>51.077109999999998</v>
      </c>
      <c r="S821" s="50">
        <v>0</v>
      </c>
      <c r="T821" s="50">
        <v>0</v>
      </c>
      <c r="U821" s="50">
        <v>0</v>
      </c>
      <c r="V821" s="50">
        <v>0</v>
      </c>
      <c r="W821" s="50">
        <v>0</v>
      </c>
      <c r="X821" s="50">
        <v>0</v>
      </c>
      <c r="Y821" s="50">
        <v>1</v>
      </c>
      <c r="Z821" s="50">
        <v>0</v>
      </c>
      <c r="AA821" s="50">
        <v>0</v>
      </c>
      <c r="AB821" s="50">
        <v>0</v>
      </c>
      <c r="AC821" s="50">
        <v>0</v>
      </c>
      <c r="AD821" s="50">
        <v>0</v>
      </c>
      <c r="AE821" s="50">
        <v>0</v>
      </c>
      <c r="AF821" s="50">
        <v>0</v>
      </c>
      <c r="AG821" s="50">
        <v>0</v>
      </c>
      <c r="AH821" s="50">
        <v>0</v>
      </c>
      <c r="AI821" s="50">
        <v>0</v>
      </c>
      <c r="AJ821" s="50">
        <v>0</v>
      </c>
      <c r="AK821" s="50">
        <v>0</v>
      </c>
      <c r="AL821" s="50">
        <v>0</v>
      </c>
      <c r="AM821" s="50">
        <v>0</v>
      </c>
      <c r="AN821" s="50">
        <v>0</v>
      </c>
      <c r="AO821" s="50">
        <v>0</v>
      </c>
      <c r="AP821" s="50">
        <v>1</v>
      </c>
      <c r="AQ821" s="50">
        <v>0</v>
      </c>
      <c r="AR821" s="50">
        <v>0</v>
      </c>
      <c r="AS821" s="50">
        <v>0</v>
      </c>
      <c r="AT821" s="50">
        <v>0</v>
      </c>
      <c r="AU821" s="50">
        <v>0</v>
      </c>
      <c r="AV821" s="81"/>
      <c r="AW821" s="81"/>
      <c r="AX821" s="81"/>
      <c r="AY821" s="81"/>
      <c r="AZ821" s="81"/>
      <c r="BA821" s="81"/>
      <c r="BB821" s="81"/>
      <c r="BC821" s="81"/>
      <c r="BD821" s="81"/>
      <c r="BE821" s="81"/>
      <c r="BF821" s="81"/>
      <c r="BG821" s="81"/>
      <c r="BH821" s="81"/>
      <c r="BI821" s="81"/>
      <c r="BJ821" s="81"/>
    </row>
    <row r="822" spans="1:62" ht="15" hidden="1">
      <c r="A822" s="81" t="s">
        <v>3814</v>
      </c>
      <c r="B822" s="50" t="s">
        <v>2594</v>
      </c>
      <c r="C822" s="82" t="s">
        <v>577</v>
      </c>
      <c r="D822" s="83" t="s">
        <v>571</v>
      </c>
      <c r="E822" s="84" t="s">
        <v>572</v>
      </c>
      <c r="F822" s="84">
        <v>43263</v>
      </c>
      <c r="G822" s="50">
        <v>273280</v>
      </c>
      <c r="H822" s="50" t="s">
        <v>1824</v>
      </c>
      <c r="I822" s="50">
        <v>427</v>
      </c>
      <c r="J822" s="50">
        <v>640</v>
      </c>
      <c r="K822" s="50">
        <v>2</v>
      </c>
      <c r="L822" s="50"/>
      <c r="M822" s="50"/>
      <c r="N822" s="50"/>
      <c r="O822" s="50">
        <v>0</v>
      </c>
      <c r="P822" s="50">
        <v>0.66718750000000004</v>
      </c>
      <c r="Q822" s="50">
        <v>1687.6389999999999</v>
      </c>
      <c r="R822" s="50">
        <v>77.824770000000001</v>
      </c>
      <c r="S822" s="50">
        <v>0</v>
      </c>
      <c r="T822" s="50">
        <v>0</v>
      </c>
      <c r="U822" s="50">
        <v>0</v>
      </c>
      <c r="V822" s="50">
        <v>0</v>
      </c>
      <c r="W822" s="50">
        <v>0</v>
      </c>
      <c r="X822" s="50">
        <v>0</v>
      </c>
      <c r="Y822" s="50">
        <v>1</v>
      </c>
      <c r="Z822" s="50">
        <v>0</v>
      </c>
      <c r="AA822" s="50">
        <v>0</v>
      </c>
      <c r="AB822" s="50">
        <v>0</v>
      </c>
      <c r="AC822" s="50">
        <v>0</v>
      </c>
      <c r="AD822" s="50">
        <v>0</v>
      </c>
      <c r="AE822" s="50">
        <v>0</v>
      </c>
      <c r="AF822" s="50">
        <v>0</v>
      </c>
      <c r="AG822" s="50">
        <v>0</v>
      </c>
      <c r="AH822" s="50">
        <v>0</v>
      </c>
      <c r="AI822" s="50">
        <v>0</v>
      </c>
      <c r="AJ822" s="50">
        <v>0</v>
      </c>
      <c r="AK822" s="50">
        <v>0</v>
      </c>
      <c r="AL822" s="50">
        <v>0</v>
      </c>
      <c r="AM822" s="50">
        <v>0</v>
      </c>
      <c r="AN822" s="50">
        <v>0</v>
      </c>
      <c r="AO822" s="50">
        <v>0</v>
      </c>
      <c r="AP822" s="50">
        <v>1</v>
      </c>
      <c r="AQ822" s="50">
        <v>0</v>
      </c>
      <c r="AR822" s="50">
        <v>0</v>
      </c>
      <c r="AS822" s="50">
        <v>0</v>
      </c>
      <c r="AT822" s="50">
        <v>0</v>
      </c>
      <c r="AU822" s="50">
        <v>0</v>
      </c>
      <c r="AV822" s="81"/>
      <c r="AW822" s="81"/>
      <c r="AX822" s="81"/>
      <c r="AY822" s="81"/>
      <c r="AZ822" s="81"/>
      <c r="BA822" s="81"/>
      <c r="BB822" s="81"/>
      <c r="BC822" s="81"/>
      <c r="BD822" s="81"/>
      <c r="BE822" s="81"/>
      <c r="BF822" s="81"/>
      <c r="BG822" s="81"/>
      <c r="BH822" s="81"/>
      <c r="BI822" s="81"/>
      <c r="BJ822" s="81"/>
    </row>
    <row r="823" spans="1:62" ht="15" hidden="1">
      <c r="A823" s="81" t="s">
        <v>3815</v>
      </c>
      <c r="B823" s="50" t="s">
        <v>2595</v>
      </c>
      <c r="C823" s="82" t="s">
        <v>578</v>
      </c>
      <c r="D823" s="83" t="s">
        <v>571</v>
      </c>
      <c r="E823" s="84" t="s">
        <v>572</v>
      </c>
      <c r="F823" s="84">
        <v>53132</v>
      </c>
      <c r="G823" s="50">
        <v>273280</v>
      </c>
      <c r="H823" s="50" t="s">
        <v>1824</v>
      </c>
      <c r="I823" s="50">
        <v>427</v>
      </c>
      <c r="J823" s="50">
        <v>640</v>
      </c>
      <c r="K823" s="50">
        <v>2</v>
      </c>
      <c r="L823" s="50"/>
      <c r="M823" s="50"/>
      <c r="N823" s="50"/>
      <c r="O823" s="50">
        <v>0</v>
      </c>
      <c r="P823" s="50">
        <v>0.66718750000000004</v>
      </c>
      <c r="Q823" s="50">
        <v>1311.6679999999999</v>
      </c>
      <c r="R823" s="50">
        <v>47.660130000000002</v>
      </c>
      <c r="S823" s="50">
        <v>0</v>
      </c>
      <c r="T823" s="50">
        <v>0</v>
      </c>
      <c r="U823" s="50">
        <v>0</v>
      </c>
      <c r="V823" s="50">
        <v>0</v>
      </c>
      <c r="W823" s="50">
        <v>0</v>
      </c>
      <c r="X823" s="50">
        <v>0</v>
      </c>
      <c r="Y823" s="50">
        <v>1</v>
      </c>
      <c r="Z823" s="50">
        <v>0</v>
      </c>
      <c r="AA823" s="50">
        <v>0</v>
      </c>
      <c r="AB823" s="50">
        <v>0</v>
      </c>
      <c r="AC823" s="50">
        <v>0</v>
      </c>
      <c r="AD823" s="50">
        <v>0</v>
      </c>
      <c r="AE823" s="50">
        <v>0</v>
      </c>
      <c r="AF823" s="50">
        <v>0</v>
      </c>
      <c r="AG823" s="50">
        <v>0</v>
      </c>
      <c r="AH823" s="50">
        <v>0</v>
      </c>
      <c r="AI823" s="50">
        <v>0</v>
      </c>
      <c r="AJ823" s="50">
        <v>0</v>
      </c>
      <c r="AK823" s="50">
        <v>0</v>
      </c>
      <c r="AL823" s="50">
        <v>0</v>
      </c>
      <c r="AM823" s="50">
        <v>0</v>
      </c>
      <c r="AN823" s="50">
        <v>0</v>
      </c>
      <c r="AO823" s="50">
        <v>0</v>
      </c>
      <c r="AP823" s="50">
        <v>1</v>
      </c>
      <c r="AQ823" s="50">
        <v>0</v>
      </c>
      <c r="AR823" s="50">
        <v>0</v>
      </c>
      <c r="AS823" s="50">
        <v>0</v>
      </c>
      <c r="AT823" s="50">
        <v>0</v>
      </c>
      <c r="AU823" s="50">
        <v>0</v>
      </c>
      <c r="AV823" s="81"/>
      <c r="AW823" s="81"/>
      <c r="AX823" s="81"/>
      <c r="AY823" s="81"/>
      <c r="AZ823" s="81"/>
      <c r="BA823" s="81"/>
      <c r="BB823" s="81"/>
      <c r="BC823" s="81"/>
      <c r="BD823" s="81"/>
      <c r="BE823" s="81"/>
      <c r="BF823" s="81"/>
      <c r="BG823" s="81"/>
      <c r="BH823" s="81"/>
      <c r="BI823" s="81"/>
      <c r="BJ823" s="81"/>
    </row>
    <row r="824" spans="1:62" ht="15" hidden="1">
      <c r="A824" s="81" t="s">
        <v>3816</v>
      </c>
      <c r="B824" s="50" t="s">
        <v>2596</v>
      </c>
      <c r="C824" s="82" t="s">
        <v>579</v>
      </c>
      <c r="D824" s="83" t="s">
        <v>571</v>
      </c>
      <c r="E824" s="84" t="s">
        <v>572</v>
      </c>
      <c r="F824" s="84">
        <v>60497</v>
      </c>
      <c r="G824" s="50">
        <v>273280</v>
      </c>
      <c r="H824" s="50" t="s">
        <v>1824</v>
      </c>
      <c r="I824" s="50">
        <v>427</v>
      </c>
      <c r="J824" s="50">
        <v>640</v>
      </c>
      <c r="K824" s="50">
        <v>2</v>
      </c>
      <c r="L824" s="50"/>
      <c r="M824" s="50"/>
      <c r="N824" s="50"/>
      <c r="O824" s="50">
        <v>0</v>
      </c>
      <c r="P824" s="50">
        <v>0.66718750000000004</v>
      </c>
      <c r="Q824" s="50">
        <v>4793.4449999999997</v>
      </c>
      <c r="R824" s="50">
        <v>83.089519999999993</v>
      </c>
      <c r="S824" s="50">
        <v>0</v>
      </c>
      <c r="T824" s="50">
        <v>0</v>
      </c>
      <c r="U824" s="50">
        <v>0</v>
      </c>
      <c r="V824" s="50">
        <v>0</v>
      </c>
      <c r="W824" s="50">
        <v>0</v>
      </c>
      <c r="X824" s="50">
        <v>0</v>
      </c>
      <c r="Y824" s="50">
        <v>1</v>
      </c>
      <c r="Z824" s="50">
        <v>0</v>
      </c>
      <c r="AA824" s="50">
        <v>0</v>
      </c>
      <c r="AB824" s="50">
        <v>0</v>
      </c>
      <c r="AC824" s="50">
        <v>0</v>
      </c>
      <c r="AD824" s="50">
        <v>0</v>
      </c>
      <c r="AE824" s="50">
        <v>0</v>
      </c>
      <c r="AF824" s="50">
        <v>0</v>
      </c>
      <c r="AG824" s="50">
        <v>0</v>
      </c>
      <c r="AH824" s="50">
        <v>0</v>
      </c>
      <c r="AI824" s="50">
        <v>0</v>
      </c>
      <c r="AJ824" s="50">
        <v>0</v>
      </c>
      <c r="AK824" s="50">
        <v>0</v>
      </c>
      <c r="AL824" s="50">
        <v>0</v>
      </c>
      <c r="AM824" s="50">
        <v>0</v>
      </c>
      <c r="AN824" s="50">
        <v>0</v>
      </c>
      <c r="AO824" s="50">
        <v>0</v>
      </c>
      <c r="AP824" s="50">
        <v>1</v>
      </c>
      <c r="AQ824" s="50">
        <v>0</v>
      </c>
      <c r="AR824" s="50">
        <v>0</v>
      </c>
      <c r="AS824" s="50">
        <v>0</v>
      </c>
      <c r="AT824" s="50">
        <v>0</v>
      </c>
      <c r="AU824" s="50">
        <v>0</v>
      </c>
      <c r="AV824" s="81"/>
      <c r="AW824" s="81"/>
      <c r="AX824" s="81"/>
      <c r="AY824" s="81"/>
      <c r="AZ824" s="81"/>
      <c r="BA824" s="81"/>
      <c r="BB824" s="81"/>
      <c r="BC824" s="81"/>
      <c r="BD824" s="81"/>
      <c r="BE824" s="81"/>
      <c r="BF824" s="81"/>
      <c r="BG824" s="81"/>
      <c r="BH824" s="81"/>
      <c r="BI824" s="81"/>
      <c r="BJ824" s="81"/>
    </row>
    <row r="825" spans="1:62" ht="15" hidden="1">
      <c r="A825" s="81" t="s">
        <v>3817</v>
      </c>
      <c r="B825" s="50" t="s">
        <v>2597</v>
      </c>
      <c r="C825" s="82" t="s">
        <v>580</v>
      </c>
      <c r="D825" s="83" t="s">
        <v>571</v>
      </c>
      <c r="E825" s="84" t="s">
        <v>572</v>
      </c>
      <c r="F825" s="84">
        <v>40346</v>
      </c>
      <c r="G825" s="50">
        <v>273280</v>
      </c>
      <c r="H825" s="50" t="s">
        <v>1824</v>
      </c>
      <c r="I825" s="50">
        <v>427</v>
      </c>
      <c r="J825" s="50">
        <v>640</v>
      </c>
      <c r="K825" s="50">
        <v>2</v>
      </c>
      <c r="L825" s="50"/>
      <c r="M825" s="50"/>
      <c r="N825" s="50"/>
      <c r="O825" s="50">
        <v>0</v>
      </c>
      <c r="P825" s="50">
        <v>0.66718750000000004</v>
      </c>
      <c r="Q825" s="50">
        <v>1647.5650000000001</v>
      </c>
      <c r="R825" s="50">
        <v>79.465360000000004</v>
      </c>
      <c r="S825" s="50">
        <v>0</v>
      </c>
      <c r="T825" s="50">
        <v>0</v>
      </c>
      <c r="U825" s="50">
        <v>0</v>
      </c>
      <c r="V825" s="50">
        <v>0</v>
      </c>
      <c r="W825" s="50">
        <v>0</v>
      </c>
      <c r="X825" s="50">
        <v>0</v>
      </c>
      <c r="Y825" s="50">
        <v>1</v>
      </c>
      <c r="Z825" s="50">
        <v>0</v>
      </c>
      <c r="AA825" s="50">
        <v>0</v>
      </c>
      <c r="AB825" s="50">
        <v>0</v>
      </c>
      <c r="AC825" s="50">
        <v>0</v>
      </c>
      <c r="AD825" s="50">
        <v>0</v>
      </c>
      <c r="AE825" s="50">
        <v>0</v>
      </c>
      <c r="AF825" s="50">
        <v>0</v>
      </c>
      <c r="AG825" s="50">
        <v>0</v>
      </c>
      <c r="AH825" s="50">
        <v>0</v>
      </c>
      <c r="AI825" s="50">
        <v>0</v>
      </c>
      <c r="AJ825" s="50">
        <v>0</v>
      </c>
      <c r="AK825" s="50">
        <v>0</v>
      </c>
      <c r="AL825" s="50">
        <v>0</v>
      </c>
      <c r="AM825" s="50">
        <v>0</v>
      </c>
      <c r="AN825" s="50">
        <v>0</v>
      </c>
      <c r="AO825" s="50">
        <v>0</v>
      </c>
      <c r="AP825" s="50">
        <v>1</v>
      </c>
      <c r="AQ825" s="50">
        <v>0</v>
      </c>
      <c r="AR825" s="50">
        <v>0</v>
      </c>
      <c r="AS825" s="50">
        <v>0</v>
      </c>
      <c r="AT825" s="50">
        <v>0</v>
      </c>
      <c r="AU825" s="50">
        <v>0</v>
      </c>
      <c r="AV825" s="81"/>
      <c r="AW825" s="81"/>
      <c r="AX825" s="81"/>
      <c r="AY825" s="81"/>
      <c r="AZ825" s="81"/>
      <c r="BA825" s="81"/>
      <c r="BB825" s="81"/>
      <c r="BC825" s="81"/>
      <c r="BD825" s="81"/>
      <c r="BE825" s="81"/>
      <c r="BF825" s="81"/>
      <c r="BG825" s="81"/>
      <c r="BH825" s="81"/>
      <c r="BI825" s="81"/>
      <c r="BJ825" s="81"/>
    </row>
    <row r="826" spans="1:62" ht="15" hidden="1">
      <c r="A826" s="81" t="s">
        <v>3818</v>
      </c>
      <c r="B826" s="50" t="s">
        <v>2598</v>
      </c>
      <c r="C826" s="82" t="s">
        <v>581</v>
      </c>
      <c r="D826" s="83" t="s">
        <v>571</v>
      </c>
      <c r="E826" s="84" t="s">
        <v>572</v>
      </c>
      <c r="F826" s="84">
        <v>65123</v>
      </c>
      <c r="G826" s="50">
        <v>273280</v>
      </c>
      <c r="H826" s="50" t="s">
        <v>1824</v>
      </c>
      <c r="I826" s="50">
        <v>427</v>
      </c>
      <c r="J826" s="50">
        <v>640</v>
      </c>
      <c r="K826" s="50">
        <v>2</v>
      </c>
      <c r="L826" s="50"/>
      <c r="M826" s="50"/>
      <c r="N826" s="50"/>
      <c r="O826" s="50">
        <v>0</v>
      </c>
      <c r="P826" s="50">
        <v>0.66718750000000004</v>
      </c>
      <c r="Q826" s="50">
        <v>2699.6289999999999</v>
      </c>
      <c r="R826" s="50">
        <v>68.188969999999998</v>
      </c>
      <c r="S826" s="50">
        <v>0</v>
      </c>
      <c r="T826" s="50">
        <v>0</v>
      </c>
      <c r="U826" s="50">
        <v>0</v>
      </c>
      <c r="V826" s="50">
        <v>0</v>
      </c>
      <c r="W826" s="50">
        <v>0</v>
      </c>
      <c r="X826" s="50">
        <v>0</v>
      </c>
      <c r="Y826" s="50">
        <v>1</v>
      </c>
      <c r="Z826" s="50">
        <v>0</v>
      </c>
      <c r="AA826" s="50">
        <v>0</v>
      </c>
      <c r="AB826" s="50">
        <v>0</v>
      </c>
      <c r="AC826" s="50">
        <v>0</v>
      </c>
      <c r="AD826" s="50">
        <v>0</v>
      </c>
      <c r="AE826" s="50">
        <v>0</v>
      </c>
      <c r="AF826" s="50">
        <v>0</v>
      </c>
      <c r="AG826" s="50">
        <v>0</v>
      </c>
      <c r="AH826" s="50">
        <v>0</v>
      </c>
      <c r="AI826" s="50">
        <v>0</v>
      </c>
      <c r="AJ826" s="50">
        <v>0</v>
      </c>
      <c r="AK826" s="50">
        <v>0</v>
      </c>
      <c r="AL826" s="50">
        <v>0</v>
      </c>
      <c r="AM826" s="50">
        <v>0</v>
      </c>
      <c r="AN826" s="50">
        <v>0</v>
      </c>
      <c r="AO826" s="50">
        <v>0</v>
      </c>
      <c r="AP826" s="50">
        <v>1</v>
      </c>
      <c r="AQ826" s="50">
        <v>0</v>
      </c>
      <c r="AR826" s="50">
        <v>0</v>
      </c>
      <c r="AS826" s="50">
        <v>0</v>
      </c>
      <c r="AT826" s="50">
        <v>0</v>
      </c>
      <c r="AU826" s="50">
        <v>0</v>
      </c>
      <c r="AV826" s="81"/>
      <c r="AW826" s="81"/>
      <c r="AX826" s="81"/>
      <c r="AY826" s="81"/>
      <c r="AZ826" s="81"/>
      <c r="BA826" s="81"/>
      <c r="BB826" s="81"/>
      <c r="BC826" s="81"/>
      <c r="BD826" s="81"/>
      <c r="BE826" s="81"/>
      <c r="BF826" s="81"/>
      <c r="BG826" s="81"/>
      <c r="BH826" s="81"/>
      <c r="BI826" s="81"/>
      <c r="BJ826" s="81"/>
    </row>
    <row r="827" spans="1:62" ht="15" hidden="1">
      <c r="A827" s="81" t="s">
        <v>3819</v>
      </c>
      <c r="B827" s="50" t="s">
        <v>2599</v>
      </c>
      <c r="C827" s="82" t="s">
        <v>582</v>
      </c>
      <c r="D827" s="83" t="s">
        <v>571</v>
      </c>
      <c r="E827" s="84" t="s">
        <v>572</v>
      </c>
      <c r="F827" s="84">
        <v>45466</v>
      </c>
      <c r="G827" s="50">
        <v>273280</v>
      </c>
      <c r="H827" s="50" t="s">
        <v>1824</v>
      </c>
      <c r="I827" s="50">
        <v>427</v>
      </c>
      <c r="J827" s="50">
        <v>640</v>
      </c>
      <c r="K827" s="50">
        <v>2</v>
      </c>
      <c r="L827" s="50"/>
      <c r="M827" s="50"/>
      <c r="N827" s="50"/>
      <c r="O827" s="50">
        <v>0</v>
      </c>
      <c r="P827" s="50">
        <v>0.66718750000000004</v>
      </c>
      <c r="Q827" s="50">
        <v>1825.473</v>
      </c>
      <c r="R827" s="50">
        <v>70.251850000000005</v>
      </c>
      <c r="S827" s="50">
        <v>0</v>
      </c>
      <c r="T827" s="50">
        <v>0</v>
      </c>
      <c r="U827" s="50">
        <v>0</v>
      </c>
      <c r="V827" s="50">
        <v>0</v>
      </c>
      <c r="W827" s="50">
        <v>0</v>
      </c>
      <c r="X827" s="50">
        <v>0</v>
      </c>
      <c r="Y827" s="50">
        <v>1</v>
      </c>
      <c r="Z827" s="50">
        <v>0</v>
      </c>
      <c r="AA827" s="50">
        <v>0</v>
      </c>
      <c r="AB827" s="50">
        <v>0</v>
      </c>
      <c r="AC827" s="50">
        <v>0</v>
      </c>
      <c r="AD827" s="50">
        <v>0</v>
      </c>
      <c r="AE827" s="50">
        <v>0</v>
      </c>
      <c r="AF827" s="50">
        <v>0</v>
      </c>
      <c r="AG827" s="50">
        <v>0</v>
      </c>
      <c r="AH827" s="50">
        <v>0</v>
      </c>
      <c r="AI827" s="50">
        <v>0</v>
      </c>
      <c r="AJ827" s="50">
        <v>0</v>
      </c>
      <c r="AK827" s="50">
        <v>0</v>
      </c>
      <c r="AL827" s="50">
        <v>0</v>
      </c>
      <c r="AM827" s="50">
        <v>0</v>
      </c>
      <c r="AN827" s="50">
        <v>0</v>
      </c>
      <c r="AO827" s="50">
        <v>0</v>
      </c>
      <c r="AP827" s="50">
        <v>1</v>
      </c>
      <c r="AQ827" s="50">
        <v>0</v>
      </c>
      <c r="AR827" s="50">
        <v>0</v>
      </c>
      <c r="AS827" s="50">
        <v>0</v>
      </c>
      <c r="AT827" s="50">
        <v>0</v>
      </c>
      <c r="AU827" s="50">
        <v>0</v>
      </c>
      <c r="AV827" s="81"/>
      <c r="AW827" s="81"/>
      <c r="AX827" s="81"/>
      <c r="AY827" s="81"/>
      <c r="AZ827" s="81"/>
      <c r="BA827" s="81"/>
      <c r="BB827" s="81"/>
      <c r="BC827" s="81"/>
      <c r="BD827" s="81"/>
      <c r="BE827" s="81"/>
      <c r="BF827" s="81"/>
      <c r="BG827" s="81"/>
      <c r="BH827" s="81"/>
      <c r="BI827" s="81"/>
      <c r="BJ827" s="81"/>
    </row>
    <row r="828" spans="1:62" ht="15" hidden="1">
      <c r="A828" s="81" t="s">
        <v>3820</v>
      </c>
      <c r="B828" s="50" t="s">
        <v>2601</v>
      </c>
      <c r="C828" s="82" t="s">
        <v>583</v>
      </c>
      <c r="D828" s="83" t="s">
        <v>571</v>
      </c>
      <c r="E828" s="84" t="s">
        <v>572</v>
      </c>
      <c r="F828" s="84">
        <v>53234</v>
      </c>
      <c r="G828" s="50">
        <v>273280</v>
      </c>
      <c r="H828" s="50" t="s">
        <v>1824</v>
      </c>
      <c r="I828" s="50">
        <v>427</v>
      </c>
      <c r="J828" s="50">
        <v>640</v>
      </c>
      <c r="K828" s="50">
        <v>2</v>
      </c>
      <c r="L828" s="50"/>
      <c r="M828" s="50"/>
      <c r="N828" s="50"/>
      <c r="O828" s="50">
        <v>0</v>
      </c>
      <c r="P828" s="50">
        <v>0.66718750000000004</v>
      </c>
      <c r="Q828" s="50">
        <v>2433.1709999999998</v>
      </c>
      <c r="R828" s="50">
        <v>63.919499999999999</v>
      </c>
      <c r="S828" s="50">
        <v>0</v>
      </c>
      <c r="T828" s="50">
        <v>0</v>
      </c>
      <c r="U828" s="50">
        <v>0</v>
      </c>
      <c r="V828" s="50">
        <v>0</v>
      </c>
      <c r="W828" s="50">
        <v>0</v>
      </c>
      <c r="X828" s="50">
        <v>0</v>
      </c>
      <c r="Y828" s="50">
        <v>1</v>
      </c>
      <c r="Z828" s="50">
        <v>0</v>
      </c>
      <c r="AA828" s="50">
        <v>0</v>
      </c>
      <c r="AB828" s="50">
        <v>0</v>
      </c>
      <c r="AC828" s="50">
        <v>0</v>
      </c>
      <c r="AD828" s="50">
        <v>0</v>
      </c>
      <c r="AE828" s="50">
        <v>0</v>
      </c>
      <c r="AF828" s="50">
        <v>0</v>
      </c>
      <c r="AG828" s="50">
        <v>0</v>
      </c>
      <c r="AH828" s="50">
        <v>0</v>
      </c>
      <c r="AI828" s="50">
        <v>0</v>
      </c>
      <c r="AJ828" s="50">
        <v>0</v>
      </c>
      <c r="AK828" s="50">
        <v>0</v>
      </c>
      <c r="AL828" s="50">
        <v>0</v>
      </c>
      <c r="AM828" s="50">
        <v>0</v>
      </c>
      <c r="AN828" s="50">
        <v>0</v>
      </c>
      <c r="AO828" s="50">
        <v>0</v>
      </c>
      <c r="AP828" s="50">
        <v>1</v>
      </c>
      <c r="AQ828" s="50">
        <v>0</v>
      </c>
      <c r="AR828" s="50">
        <v>0</v>
      </c>
      <c r="AS828" s="50">
        <v>0</v>
      </c>
      <c r="AT828" s="50">
        <v>0</v>
      </c>
      <c r="AU828" s="50">
        <v>0</v>
      </c>
      <c r="AV828" s="81"/>
      <c r="AW828" s="81"/>
      <c r="AX828" s="81"/>
      <c r="AY828" s="81"/>
      <c r="AZ828" s="81"/>
      <c r="BA828" s="81"/>
      <c r="BB828" s="81"/>
      <c r="BC828" s="81"/>
      <c r="BD828" s="81"/>
      <c r="BE828" s="81"/>
      <c r="BF828" s="81"/>
      <c r="BG828" s="81"/>
      <c r="BH828" s="81"/>
      <c r="BI828" s="81"/>
      <c r="BJ828" s="81"/>
    </row>
    <row r="829" spans="1:62" ht="15" hidden="1">
      <c r="A829" s="81" t="s">
        <v>3821</v>
      </c>
      <c r="B829" s="50" t="s">
        <v>2602</v>
      </c>
      <c r="C829" s="82" t="s">
        <v>584</v>
      </c>
      <c r="D829" s="83" t="s">
        <v>571</v>
      </c>
      <c r="E829" s="84" t="s">
        <v>572</v>
      </c>
      <c r="F829" s="84">
        <v>56671</v>
      </c>
      <c r="G829" s="50">
        <v>273280</v>
      </c>
      <c r="H829" s="50" t="s">
        <v>1824</v>
      </c>
      <c r="I829" s="50">
        <v>427</v>
      </c>
      <c r="J829" s="50">
        <v>640</v>
      </c>
      <c r="K829" s="50">
        <v>2</v>
      </c>
      <c r="L829" s="50"/>
      <c r="M829" s="50"/>
      <c r="N829" s="50"/>
      <c r="O829" s="50">
        <v>0</v>
      </c>
      <c r="P829" s="50">
        <v>0.66718750000000004</v>
      </c>
      <c r="Q829" s="50">
        <v>3694.6419999999998</v>
      </c>
      <c r="R829" s="50">
        <v>64.333600000000004</v>
      </c>
      <c r="S829" s="50">
        <v>0</v>
      </c>
      <c r="T829" s="50">
        <v>0</v>
      </c>
      <c r="U829" s="50">
        <v>0</v>
      </c>
      <c r="V829" s="50">
        <v>0</v>
      </c>
      <c r="W829" s="50">
        <v>0</v>
      </c>
      <c r="X829" s="50">
        <v>0</v>
      </c>
      <c r="Y829" s="50">
        <v>1</v>
      </c>
      <c r="Z829" s="50">
        <v>0</v>
      </c>
      <c r="AA829" s="50">
        <v>0</v>
      </c>
      <c r="AB829" s="50">
        <v>0</v>
      </c>
      <c r="AC829" s="50">
        <v>0</v>
      </c>
      <c r="AD829" s="50">
        <v>0</v>
      </c>
      <c r="AE829" s="50">
        <v>0</v>
      </c>
      <c r="AF829" s="50">
        <v>0</v>
      </c>
      <c r="AG829" s="50">
        <v>0</v>
      </c>
      <c r="AH829" s="50">
        <v>0</v>
      </c>
      <c r="AI829" s="50">
        <v>0</v>
      </c>
      <c r="AJ829" s="50">
        <v>0</v>
      </c>
      <c r="AK829" s="50">
        <v>0</v>
      </c>
      <c r="AL829" s="50">
        <v>0</v>
      </c>
      <c r="AM829" s="50">
        <v>0</v>
      </c>
      <c r="AN829" s="50">
        <v>0</v>
      </c>
      <c r="AO829" s="50">
        <v>0</v>
      </c>
      <c r="AP829" s="50">
        <v>1</v>
      </c>
      <c r="AQ829" s="50">
        <v>0</v>
      </c>
      <c r="AR829" s="50">
        <v>0</v>
      </c>
      <c r="AS829" s="50">
        <v>0</v>
      </c>
      <c r="AT829" s="50">
        <v>0</v>
      </c>
      <c r="AU829" s="50">
        <v>0</v>
      </c>
      <c r="AV829" s="81"/>
      <c r="AW829" s="81"/>
      <c r="AX829" s="81"/>
      <c r="AY829" s="81"/>
      <c r="AZ829" s="81"/>
      <c r="BA829" s="81"/>
      <c r="BB829" s="81"/>
      <c r="BC829" s="81"/>
      <c r="BD829" s="81"/>
      <c r="BE829" s="81"/>
      <c r="BF829" s="81"/>
      <c r="BG829" s="81"/>
      <c r="BH829" s="81"/>
      <c r="BI829" s="81"/>
      <c r="BJ829" s="81"/>
    </row>
    <row r="830" spans="1:62" ht="15" hidden="1">
      <c r="A830" s="81" t="s">
        <v>3822</v>
      </c>
      <c r="B830" s="50" t="s">
        <v>2603</v>
      </c>
      <c r="C830" s="82" t="s">
        <v>585</v>
      </c>
      <c r="D830" s="83" t="s">
        <v>571</v>
      </c>
      <c r="E830" s="84" t="s">
        <v>572</v>
      </c>
      <c r="F830" s="84">
        <v>46835</v>
      </c>
      <c r="G830" s="50">
        <v>273280</v>
      </c>
      <c r="H830" s="50" t="s">
        <v>1824</v>
      </c>
      <c r="I830" s="50">
        <v>427</v>
      </c>
      <c r="J830" s="50">
        <v>640</v>
      </c>
      <c r="K830" s="50">
        <v>2</v>
      </c>
      <c r="L830" s="50"/>
      <c r="M830" s="50"/>
      <c r="N830" s="50"/>
      <c r="O830" s="50">
        <v>0</v>
      </c>
      <c r="P830" s="50">
        <v>0.66718750000000004</v>
      </c>
      <c r="Q830" s="50">
        <v>1288.019</v>
      </c>
      <c r="R830" s="50">
        <v>85.138980000000004</v>
      </c>
      <c r="S830" s="50">
        <v>0</v>
      </c>
      <c r="T830" s="50">
        <v>0</v>
      </c>
      <c r="U830" s="50">
        <v>0</v>
      </c>
      <c r="V830" s="50">
        <v>0</v>
      </c>
      <c r="W830" s="50">
        <v>0</v>
      </c>
      <c r="X830" s="50">
        <v>0</v>
      </c>
      <c r="Y830" s="50">
        <v>1</v>
      </c>
      <c r="Z830" s="50">
        <v>0</v>
      </c>
      <c r="AA830" s="50">
        <v>0</v>
      </c>
      <c r="AB830" s="50">
        <v>0</v>
      </c>
      <c r="AC830" s="50">
        <v>0</v>
      </c>
      <c r="AD830" s="50">
        <v>0</v>
      </c>
      <c r="AE830" s="50">
        <v>0</v>
      </c>
      <c r="AF830" s="50">
        <v>0</v>
      </c>
      <c r="AG830" s="50">
        <v>0</v>
      </c>
      <c r="AH830" s="50">
        <v>0</v>
      </c>
      <c r="AI830" s="50">
        <v>0</v>
      </c>
      <c r="AJ830" s="50">
        <v>0</v>
      </c>
      <c r="AK830" s="50">
        <v>0</v>
      </c>
      <c r="AL830" s="50">
        <v>0</v>
      </c>
      <c r="AM830" s="50">
        <v>0</v>
      </c>
      <c r="AN830" s="50">
        <v>0</v>
      </c>
      <c r="AO830" s="50">
        <v>0</v>
      </c>
      <c r="AP830" s="50">
        <v>1</v>
      </c>
      <c r="AQ830" s="50">
        <v>0</v>
      </c>
      <c r="AR830" s="50">
        <v>0</v>
      </c>
      <c r="AS830" s="50">
        <v>0</v>
      </c>
      <c r="AT830" s="50">
        <v>0</v>
      </c>
      <c r="AU830" s="50">
        <v>0</v>
      </c>
      <c r="AV830" s="81"/>
      <c r="AW830" s="81"/>
      <c r="AX830" s="81"/>
      <c r="AY830" s="81"/>
      <c r="AZ830" s="81"/>
      <c r="BA830" s="81"/>
      <c r="BB830" s="81"/>
      <c r="BC830" s="81"/>
      <c r="BD830" s="81"/>
      <c r="BE830" s="81"/>
      <c r="BF830" s="81"/>
      <c r="BG830" s="81"/>
      <c r="BH830" s="81"/>
      <c r="BI830" s="81"/>
      <c r="BJ830" s="81"/>
    </row>
    <row r="831" spans="1:62" ht="15" hidden="1">
      <c r="A831" s="81" t="s">
        <v>3823</v>
      </c>
      <c r="B831" s="50" t="s">
        <v>2604</v>
      </c>
      <c r="C831" s="82" t="s">
        <v>586</v>
      </c>
      <c r="D831" s="83" t="s">
        <v>571</v>
      </c>
      <c r="E831" s="84" t="s">
        <v>572</v>
      </c>
      <c r="F831" s="84">
        <v>52547</v>
      </c>
      <c r="G831" s="50">
        <v>273280</v>
      </c>
      <c r="H831" s="50" t="s">
        <v>1824</v>
      </c>
      <c r="I831" s="50">
        <v>427</v>
      </c>
      <c r="J831" s="50">
        <v>640</v>
      </c>
      <c r="K831" s="50">
        <v>2</v>
      </c>
      <c r="L831" s="50"/>
      <c r="M831" s="50"/>
      <c r="N831" s="50"/>
      <c r="O831" s="50">
        <v>0</v>
      </c>
      <c r="P831" s="50">
        <v>0.66718750000000004</v>
      </c>
      <c r="Q831" s="50">
        <v>2198.2710000000002</v>
      </c>
      <c r="R831" s="50">
        <v>73.075779999999995</v>
      </c>
      <c r="S831" s="50">
        <v>0</v>
      </c>
      <c r="T831" s="50">
        <v>0</v>
      </c>
      <c r="U831" s="50">
        <v>0</v>
      </c>
      <c r="V831" s="50">
        <v>0</v>
      </c>
      <c r="W831" s="50">
        <v>0</v>
      </c>
      <c r="X831" s="50">
        <v>0</v>
      </c>
      <c r="Y831" s="50">
        <v>1</v>
      </c>
      <c r="Z831" s="50">
        <v>0</v>
      </c>
      <c r="AA831" s="50">
        <v>0</v>
      </c>
      <c r="AB831" s="50">
        <v>0</v>
      </c>
      <c r="AC831" s="50">
        <v>0</v>
      </c>
      <c r="AD831" s="50">
        <v>0</v>
      </c>
      <c r="AE831" s="50">
        <v>0</v>
      </c>
      <c r="AF831" s="50">
        <v>0</v>
      </c>
      <c r="AG831" s="50">
        <v>0</v>
      </c>
      <c r="AH831" s="50">
        <v>0</v>
      </c>
      <c r="AI831" s="50">
        <v>0</v>
      </c>
      <c r="AJ831" s="50">
        <v>0</v>
      </c>
      <c r="AK831" s="50">
        <v>0</v>
      </c>
      <c r="AL831" s="50">
        <v>0</v>
      </c>
      <c r="AM831" s="50">
        <v>0</v>
      </c>
      <c r="AN831" s="50">
        <v>0</v>
      </c>
      <c r="AO831" s="50">
        <v>0</v>
      </c>
      <c r="AP831" s="50">
        <v>1</v>
      </c>
      <c r="AQ831" s="50">
        <v>0</v>
      </c>
      <c r="AR831" s="50">
        <v>0</v>
      </c>
      <c r="AS831" s="50">
        <v>0</v>
      </c>
      <c r="AT831" s="50">
        <v>0</v>
      </c>
      <c r="AU831" s="50">
        <v>0</v>
      </c>
      <c r="AV831" s="81"/>
      <c r="AW831" s="81"/>
      <c r="AX831" s="81"/>
      <c r="AY831" s="81"/>
      <c r="AZ831" s="81"/>
      <c r="BA831" s="81"/>
      <c r="BB831" s="81"/>
      <c r="BC831" s="81"/>
      <c r="BD831" s="81"/>
      <c r="BE831" s="81"/>
      <c r="BF831" s="81"/>
      <c r="BG831" s="81"/>
      <c r="BH831" s="81"/>
      <c r="BI831" s="81"/>
      <c r="BJ831" s="81"/>
    </row>
    <row r="832" spans="1:62" ht="15" hidden="1">
      <c r="A832" s="81" t="s">
        <v>3824</v>
      </c>
      <c r="B832" s="50" t="s">
        <v>2606</v>
      </c>
      <c r="C832" s="82" t="s">
        <v>587</v>
      </c>
      <c r="D832" s="83" t="s">
        <v>571</v>
      </c>
      <c r="E832" s="84" t="s">
        <v>572</v>
      </c>
      <c r="F832" s="84">
        <v>57843</v>
      </c>
      <c r="G832" s="50">
        <v>307200</v>
      </c>
      <c r="H832" s="50" t="s">
        <v>1824</v>
      </c>
      <c r="I832" s="50">
        <v>480</v>
      </c>
      <c r="J832" s="50">
        <v>640</v>
      </c>
      <c r="K832" s="50">
        <v>2</v>
      </c>
      <c r="L832" s="50"/>
      <c r="M832" s="50"/>
      <c r="N832" s="50"/>
      <c r="O832" s="50">
        <v>0</v>
      </c>
      <c r="P832" s="50">
        <v>0.75</v>
      </c>
      <c r="Q832" s="50">
        <v>1348.742</v>
      </c>
      <c r="R832" s="50">
        <v>63.890389999999996</v>
      </c>
      <c r="S832" s="50">
        <v>0</v>
      </c>
      <c r="T832" s="50">
        <v>0</v>
      </c>
      <c r="U832" s="50">
        <v>0</v>
      </c>
      <c r="V832" s="50">
        <v>0</v>
      </c>
      <c r="W832" s="50">
        <v>0</v>
      </c>
      <c r="X832" s="50">
        <v>0</v>
      </c>
      <c r="Y832" s="50">
        <v>1</v>
      </c>
      <c r="Z832" s="50">
        <v>0</v>
      </c>
      <c r="AA832" s="50">
        <v>0</v>
      </c>
      <c r="AB832" s="50">
        <v>0</v>
      </c>
      <c r="AC832" s="50">
        <v>0</v>
      </c>
      <c r="AD832" s="50">
        <v>0</v>
      </c>
      <c r="AE832" s="50">
        <v>0</v>
      </c>
      <c r="AF832" s="50">
        <v>0</v>
      </c>
      <c r="AG832" s="50">
        <v>0</v>
      </c>
      <c r="AH832" s="50">
        <v>0</v>
      </c>
      <c r="AI832" s="50">
        <v>0</v>
      </c>
      <c r="AJ832" s="50">
        <v>0</v>
      </c>
      <c r="AK832" s="50">
        <v>0</v>
      </c>
      <c r="AL832" s="50">
        <v>0</v>
      </c>
      <c r="AM832" s="50">
        <v>0</v>
      </c>
      <c r="AN832" s="50">
        <v>0</v>
      </c>
      <c r="AO832" s="50">
        <v>0</v>
      </c>
      <c r="AP832" s="50">
        <v>1</v>
      </c>
      <c r="AQ832" s="50">
        <v>0</v>
      </c>
      <c r="AR832" s="50">
        <v>0</v>
      </c>
      <c r="AS832" s="50">
        <v>0</v>
      </c>
      <c r="AT832" s="50">
        <v>0</v>
      </c>
      <c r="AU832" s="50">
        <v>0</v>
      </c>
      <c r="AV832" s="81"/>
      <c r="AW832" s="81"/>
      <c r="AX832" s="81"/>
      <c r="AY832" s="81"/>
      <c r="AZ832" s="81"/>
      <c r="BA832" s="81"/>
      <c r="BB832" s="81"/>
      <c r="BC832" s="81"/>
      <c r="BD832" s="81"/>
      <c r="BE832" s="81"/>
      <c r="BF832" s="81"/>
      <c r="BG832" s="81"/>
      <c r="BH832" s="81"/>
      <c r="BI832" s="81"/>
      <c r="BJ832" s="81"/>
    </row>
    <row r="833" spans="1:62" ht="15" hidden="1">
      <c r="A833" s="81" t="s">
        <v>3825</v>
      </c>
      <c r="B833" s="50" t="s">
        <v>2607</v>
      </c>
      <c r="C833" s="82" t="s">
        <v>588</v>
      </c>
      <c r="D833" s="83" t="s">
        <v>571</v>
      </c>
      <c r="E833" s="84" t="s">
        <v>572</v>
      </c>
      <c r="F833" s="84">
        <v>45191</v>
      </c>
      <c r="G833" s="50">
        <v>273280</v>
      </c>
      <c r="H833" s="50" t="s">
        <v>1824</v>
      </c>
      <c r="I833" s="50">
        <v>427</v>
      </c>
      <c r="J833" s="50">
        <v>640</v>
      </c>
      <c r="K833" s="50">
        <v>2</v>
      </c>
      <c r="L833" s="50"/>
      <c r="M833" s="50"/>
      <c r="N833" s="50"/>
      <c r="O833" s="50">
        <v>0</v>
      </c>
      <c r="P833" s="50">
        <v>0.66718750000000004</v>
      </c>
      <c r="Q833" s="50">
        <v>1061.5219999999999</v>
      </c>
      <c r="R833" s="50">
        <v>54.461530000000003</v>
      </c>
      <c r="S833" s="50">
        <v>0</v>
      </c>
      <c r="T833" s="50">
        <v>0</v>
      </c>
      <c r="U833" s="50">
        <v>0</v>
      </c>
      <c r="V833" s="50">
        <v>0</v>
      </c>
      <c r="W833" s="50">
        <v>0</v>
      </c>
      <c r="X833" s="50">
        <v>0</v>
      </c>
      <c r="Y833" s="50">
        <v>1</v>
      </c>
      <c r="Z833" s="50">
        <v>0</v>
      </c>
      <c r="AA833" s="50">
        <v>0</v>
      </c>
      <c r="AB833" s="50">
        <v>0</v>
      </c>
      <c r="AC833" s="50">
        <v>0</v>
      </c>
      <c r="AD833" s="50">
        <v>0</v>
      </c>
      <c r="AE833" s="50">
        <v>0</v>
      </c>
      <c r="AF833" s="50">
        <v>0</v>
      </c>
      <c r="AG833" s="50">
        <v>0</v>
      </c>
      <c r="AH833" s="50">
        <v>0</v>
      </c>
      <c r="AI833" s="50">
        <v>0</v>
      </c>
      <c r="AJ833" s="50">
        <v>0</v>
      </c>
      <c r="AK833" s="50">
        <v>0</v>
      </c>
      <c r="AL833" s="50">
        <v>0</v>
      </c>
      <c r="AM833" s="50">
        <v>0</v>
      </c>
      <c r="AN833" s="50">
        <v>0</v>
      </c>
      <c r="AO833" s="50">
        <v>0</v>
      </c>
      <c r="AP833" s="50">
        <v>1</v>
      </c>
      <c r="AQ833" s="50">
        <v>0</v>
      </c>
      <c r="AR833" s="50">
        <v>0</v>
      </c>
      <c r="AS833" s="50">
        <v>0</v>
      </c>
      <c r="AT833" s="50">
        <v>0</v>
      </c>
      <c r="AU833" s="50">
        <v>0</v>
      </c>
      <c r="AV833" s="81"/>
      <c r="AW833" s="81"/>
      <c r="AX833" s="81"/>
      <c r="AY833" s="81"/>
      <c r="AZ833" s="81"/>
      <c r="BA833" s="81"/>
      <c r="BB833" s="81"/>
      <c r="BC833" s="81"/>
      <c r="BD833" s="81"/>
      <c r="BE833" s="81"/>
      <c r="BF833" s="81"/>
      <c r="BG833" s="81"/>
      <c r="BH833" s="81"/>
      <c r="BI833" s="81"/>
      <c r="BJ833" s="81"/>
    </row>
    <row r="834" spans="1:62" ht="15" hidden="1">
      <c r="A834" s="81" t="s">
        <v>3826</v>
      </c>
      <c r="B834" s="50" t="s">
        <v>2608</v>
      </c>
      <c r="C834" s="82" t="s">
        <v>589</v>
      </c>
      <c r="D834" s="83" t="s">
        <v>571</v>
      </c>
      <c r="E834" s="84" t="s">
        <v>572</v>
      </c>
      <c r="F834" s="84">
        <v>41185</v>
      </c>
      <c r="G834" s="50">
        <v>273280</v>
      </c>
      <c r="H834" s="50" t="s">
        <v>1824</v>
      </c>
      <c r="I834" s="50">
        <v>427</v>
      </c>
      <c r="J834" s="50">
        <v>640</v>
      </c>
      <c r="K834" s="50">
        <v>2</v>
      </c>
      <c r="L834" s="50"/>
      <c r="M834" s="50"/>
      <c r="N834" s="50"/>
      <c r="O834" s="50">
        <v>0</v>
      </c>
      <c r="P834" s="50">
        <v>0.66718750000000004</v>
      </c>
      <c r="Q834" s="50">
        <v>1576.32</v>
      </c>
      <c r="R834" s="50">
        <v>63.00197</v>
      </c>
      <c r="S834" s="50">
        <v>0</v>
      </c>
      <c r="T834" s="50">
        <v>0</v>
      </c>
      <c r="U834" s="50">
        <v>0</v>
      </c>
      <c r="V834" s="50">
        <v>0</v>
      </c>
      <c r="W834" s="50">
        <v>0</v>
      </c>
      <c r="X834" s="50">
        <v>0</v>
      </c>
      <c r="Y834" s="50">
        <v>1</v>
      </c>
      <c r="Z834" s="50">
        <v>0</v>
      </c>
      <c r="AA834" s="50">
        <v>0</v>
      </c>
      <c r="AB834" s="50">
        <v>0</v>
      </c>
      <c r="AC834" s="50">
        <v>0</v>
      </c>
      <c r="AD834" s="50">
        <v>0</v>
      </c>
      <c r="AE834" s="50">
        <v>0</v>
      </c>
      <c r="AF834" s="50">
        <v>0</v>
      </c>
      <c r="AG834" s="50">
        <v>0</v>
      </c>
      <c r="AH834" s="50">
        <v>0</v>
      </c>
      <c r="AI834" s="50">
        <v>0</v>
      </c>
      <c r="AJ834" s="50">
        <v>0</v>
      </c>
      <c r="AK834" s="50">
        <v>0</v>
      </c>
      <c r="AL834" s="50">
        <v>0</v>
      </c>
      <c r="AM834" s="50">
        <v>0</v>
      </c>
      <c r="AN834" s="50">
        <v>0</v>
      </c>
      <c r="AO834" s="50">
        <v>0</v>
      </c>
      <c r="AP834" s="50">
        <v>1</v>
      </c>
      <c r="AQ834" s="50">
        <v>0</v>
      </c>
      <c r="AR834" s="50">
        <v>0</v>
      </c>
      <c r="AS834" s="50">
        <v>0</v>
      </c>
      <c r="AT834" s="50">
        <v>0</v>
      </c>
      <c r="AU834" s="50">
        <v>0</v>
      </c>
      <c r="AV834" s="81"/>
      <c r="AW834" s="81"/>
      <c r="AX834" s="81"/>
      <c r="AY834" s="81"/>
      <c r="AZ834" s="81"/>
      <c r="BA834" s="81"/>
      <c r="BB834" s="81"/>
      <c r="BC834" s="81"/>
      <c r="BD834" s="81"/>
      <c r="BE834" s="81"/>
      <c r="BF834" s="81"/>
      <c r="BG834" s="81"/>
      <c r="BH834" s="81"/>
      <c r="BI834" s="81"/>
      <c r="BJ834" s="81"/>
    </row>
    <row r="835" spans="1:62" ht="15" hidden="1">
      <c r="A835" s="81" t="s">
        <v>3827</v>
      </c>
      <c r="B835" s="50" t="s">
        <v>2610</v>
      </c>
      <c r="C835" s="82" t="s">
        <v>590</v>
      </c>
      <c r="D835" s="83" t="s">
        <v>571</v>
      </c>
      <c r="E835" s="84" t="s">
        <v>572</v>
      </c>
      <c r="F835" s="84">
        <v>76914</v>
      </c>
      <c r="G835" s="50">
        <v>273280</v>
      </c>
      <c r="H835" s="50" t="s">
        <v>1824</v>
      </c>
      <c r="I835" s="50">
        <v>427</v>
      </c>
      <c r="J835" s="50">
        <v>640</v>
      </c>
      <c r="K835" s="50">
        <v>2</v>
      </c>
      <c r="L835" s="50"/>
      <c r="M835" s="50"/>
      <c r="N835" s="50"/>
      <c r="O835" s="50">
        <v>0</v>
      </c>
      <c r="P835" s="50">
        <v>0.66718750000000004</v>
      </c>
      <c r="Q835" s="50">
        <v>6989.1869999999999</v>
      </c>
      <c r="R835" s="50">
        <v>70.935739999999996</v>
      </c>
      <c r="S835" s="50">
        <v>0</v>
      </c>
      <c r="T835" s="50">
        <v>0</v>
      </c>
      <c r="U835" s="50">
        <v>0</v>
      </c>
      <c r="V835" s="50">
        <v>0</v>
      </c>
      <c r="W835" s="50">
        <v>0</v>
      </c>
      <c r="X835" s="50">
        <v>0</v>
      </c>
      <c r="Y835" s="50">
        <v>1</v>
      </c>
      <c r="Z835" s="50">
        <v>0</v>
      </c>
      <c r="AA835" s="50">
        <v>0</v>
      </c>
      <c r="AB835" s="50">
        <v>0</v>
      </c>
      <c r="AC835" s="50">
        <v>0</v>
      </c>
      <c r="AD835" s="50">
        <v>0</v>
      </c>
      <c r="AE835" s="50">
        <v>0</v>
      </c>
      <c r="AF835" s="50">
        <v>0</v>
      </c>
      <c r="AG835" s="50">
        <v>0</v>
      </c>
      <c r="AH835" s="50">
        <v>0</v>
      </c>
      <c r="AI835" s="50">
        <v>0</v>
      </c>
      <c r="AJ835" s="50">
        <v>0</v>
      </c>
      <c r="AK835" s="50">
        <v>0</v>
      </c>
      <c r="AL835" s="50">
        <v>0</v>
      </c>
      <c r="AM835" s="50">
        <v>0</v>
      </c>
      <c r="AN835" s="50">
        <v>0</v>
      </c>
      <c r="AO835" s="50">
        <v>0</v>
      </c>
      <c r="AP835" s="50">
        <v>1</v>
      </c>
      <c r="AQ835" s="50">
        <v>0</v>
      </c>
      <c r="AR835" s="50">
        <v>0</v>
      </c>
      <c r="AS835" s="50">
        <v>0</v>
      </c>
      <c r="AT835" s="50">
        <v>0</v>
      </c>
      <c r="AU835" s="50">
        <v>0</v>
      </c>
      <c r="AV835" s="81"/>
      <c r="AW835" s="81"/>
      <c r="AX835" s="81"/>
      <c r="AY835" s="81"/>
      <c r="AZ835" s="81"/>
      <c r="BA835" s="81"/>
      <c r="BB835" s="81"/>
      <c r="BC835" s="81"/>
      <c r="BD835" s="81"/>
      <c r="BE835" s="81"/>
      <c r="BF835" s="81"/>
      <c r="BG835" s="81"/>
      <c r="BH835" s="81"/>
      <c r="BI835" s="81"/>
      <c r="BJ835" s="81"/>
    </row>
    <row r="836" spans="1:62" ht="15" hidden="1">
      <c r="A836" s="81" t="s">
        <v>3828</v>
      </c>
      <c r="B836" s="50" t="s">
        <v>2611</v>
      </c>
      <c r="C836" s="82" t="s">
        <v>591</v>
      </c>
      <c r="D836" s="83" t="s">
        <v>571</v>
      </c>
      <c r="E836" s="84" t="s">
        <v>572</v>
      </c>
      <c r="F836" s="84">
        <v>65690</v>
      </c>
      <c r="G836" s="50">
        <v>273280</v>
      </c>
      <c r="H836" s="50" t="s">
        <v>1824</v>
      </c>
      <c r="I836" s="50">
        <v>427</v>
      </c>
      <c r="J836" s="50">
        <v>640</v>
      </c>
      <c r="K836" s="50">
        <v>2</v>
      </c>
      <c r="L836" s="50"/>
      <c r="M836" s="50"/>
      <c r="N836" s="50"/>
      <c r="O836" s="50">
        <v>0</v>
      </c>
      <c r="P836" s="50">
        <v>0.66718750000000004</v>
      </c>
      <c r="Q836" s="50">
        <v>4156.348</v>
      </c>
      <c r="R836" s="50">
        <v>71.076269999999994</v>
      </c>
      <c r="S836" s="50">
        <v>0</v>
      </c>
      <c r="T836" s="50">
        <v>0</v>
      </c>
      <c r="U836" s="50">
        <v>0</v>
      </c>
      <c r="V836" s="50">
        <v>0</v>
      </c>
      <c r="W836" s="50">
        <v>0</v>
      </c>
      <c r="X836" s="50">
        <v>0</v>
      </c>
      <c r="Y836" s="50">
        <v>1</v>
      </c>
      <c r="Z836" s="50">
        <v>0</v>
      </c>
      <c r="AA836" s="50">
        <v>0</v>
      </c>
      <c r="AB836" s="50">
        <v>0</v>
      </c>
      <c r="AC836" s="50">
        <v>0</v>
      </c>
      <c r="AD836" s="50">
        <v>0</v>
      </c>
      <c r="AE836" s="50">
        <v>0</v>
      </c>
      <c r="AF836" s="50">
        <v>0</v>
      </c>
      <c r="AG836" s="50">
        <v>0</v>
      </c>
      <c r="AH836" s="50">
        <v>0</v>
      </c>
      <c r="AI836" s="50">
        <v>0</v>
      </c>
      <c r="AJ836" s="50">
        <v>0</v>
      </c>
      <c r="AK836" s="50">
        <v>0</v>
      </c>
      <c r="AL836" s="50">
        <v>0</v>
      </c>
      <c r="AM836" s="50">
        <v>0</v>
      </c>
      <c r="AN836" s="50">
        <v>0</v>
      </c>
      <c r="AO836" s="50">
        <v>0</v>
      </c>
      <c r="AP836" s="50">
        <v>1</v>
      </c>
      <c r="AQ836" s="50">
        <v>0</v>
      </c>
      <c r="AR836" s="50">
        <v>0</v>
      </c>
      <c r="AS836" s="50">
        <v>0</v>
      </c>
      <c r="AT836" s="50">
        <v>0</v>
      </c>
      <c r="AU836" s="50">
        <v>0</v>
      </c>
      <c r="AV836" s="81"/>
      <c r="AW836" s="81"/>
      <c r="AX836" s="81"/>
      <c r="AY836" s="81"/>
      <c r="AZ836" s="81"/>
      <c r="BA836" s="81"/>
      <c r="BB836" s="81"/>
      <c r="BC836" s="81"/>
      <c r="BD836" s="81"/>
      <c r="BE836" s="81"/>
      <c r="BF836" s="81"/>
      <c r="BG836" s="81"/>
      <c r="BH836" s="81"/>
      <c r="BI836" s="81"/>
      <c r="BJ836" s="81"/>
    </row>
    <row r="837" spans="1:62" ht="15" hidden="1">
      <c r="A837" s="81" t="s">
        <v>3829</v>
      </c>
      <c r="B837" s="50" t="s">
        <v>2614</v>
      </c>
      <c r="C837" s="82" t="s">
        <v>592</v>
      </c>
      <c r="D837" s="83" t="s">
        <v>571</v>
      </c>
      <c r="E837" s="84" t="s">
        <v>572</v>
      </c>
      <c r="F837" s="84">
        <v>53252</v>
      </c>
      <c r="G837" s="50">
        <v>273280</v>
      </c>
      <c r="H837" s="50" t="s">
        <v>1824</v>
      </c>
      <c r="I837" s="50">
        <v>427</v>
      </c>
      <c r="J837" s="50">
        <v>640</v>
      </c>
      <c r="K837" s="50">
        <v>2</v>
      </c>
      <c r="L837" s="50"/>
      <c r="M837" s="50"/>
      <c r="N837" s="50"/>
      <c r="O837" s="50">
        <v>0</v>
      </c>
      <c r="P837" s="50">
        <v>0.66718750000000004</v>
      </c>
      <c r="Q837" s="50">
        <v>3866.4490000000001</v>
      </c>
      <c r="R837" s="50">
        <v>75.155569999999997</v>
      </c>
      <c r="S837" s="50">
        <v>0</v>
      </c>
      <c r="T837" s="50">
        <v>0</v>
      </c>
      <c r="U837" s="50">
        <v>0</v>
      </c>
      <c r="V837" s="50">
        <v>0</v>
      </c>
      <c r="W837" s="50">
        <v>0</v>
      </c>
      <c r="X837" s="50">
        <v>0</v>
      </c>
      <c r="Y837" s="50">
        <v>1</v>
      </c>
      <c r="Z837" s="50">
        <v>0</v>
      </c>
      <c r="AA837" s="50">
        <v>0</v>
      </c>
      <c r="AB837" s="50">
        <v>0</v>
      </c>
      <c r="AC837" s="50">
        <v>0</v>
      </c>
      <c r="AD837" s="50">
        <v>0</v>
      </c>
      <c r="AE837" s="50">
        <v>0</v>
      </c>
      <c r="AF837" s="50">
        <v>0</v>
      </c>
      <c r="AG837" s="50">
        <v>0</v>
      </c>
      <c r="AH837" s="50">
        <v>0</v>
      </c>
      <c r="AI837" s="50">
        <v>0</v>
      </c>
      <c r="AJ837" s="50">
        <v>0</v>
      </c>
      <c r="AK837" s="50">
        <v>0</v>
      </c>
      <c r="AL837" s="50">
        <v>0</v>
      </c>
      <c r="AM837" s="50">
        <v>0</v>
      </c>
      <c r="AN837" s="50">
        <v>0</v>
      </c>
      <c r="AO837" s="50">
        <v>0</v>
      </c>
      <c r="AP837" s="50">
        <v>1</v>
      </c>
      <c r="AQ837" s="50">
        <v>0</v>
      </c>
      <c r="AR837" s="50">
        <v>0</v>
      </c>
      <c r="AS837" s="50">
        <v>0</v>
      </c>
      <c r="AT837" s="50">
        <v>0</v>
      </c>
      <c r="AU837" s="50">
        <v>0</v>
      </c>
      <c r="AV837" s="81"/>
      <c r="AW837" s="81"/>
      <c r="AX837" s="81"/>
      <c r="AY837" s="81"/>
      <c r="AZ837" s="81"/>
      <c r="BA837" s="81"/>
      <c r="BB837" s="81"/>
      <c r="BC837" s="81"/>
      <c r="BD837" s="81"/>
      <c r="BE837" s="81"/>
      <c r="BF837" s="81"/>
      <c r="BG837" s="81"/>
      <c r="BH837" s="81"/>
      <c r="BI837" s="81"/>
      <c r="BJ837" s="81"/>
    </row>
    <row r="838" spans="1:62" ht="15" hidden="1">
      <c r="A838" s="81" t="s">
        <v>3830</v>
      </c>
      <c r="B838" s="50" t="s">
        <v>2615</v>
      </c>
      <c r="C838" s="82" t="s">
        <v>593</v>
      </c>
      <c r="D838" s="83" t="s">
        <v>571</v>
      </c>
      <c r="E838" s="84" t="s">
        <v>594</v>
      </c>
      <c r="F838" s="84">
        <v>72224</v>
      </c>
      <c r="G838" s="50">
        <v>262400</v>
      </c>
      <c r="H838" s="50" t="s">
        <v>1824</v>
      </c>
      <c r="I838" s="50">
        <v>410</v>
      </c>
      <c r="J838" s="50">
        <v>640</v>
      </c>
      <c r="K838" s="50">
        <v>2</v>
      </c>
      <c r="L838" s="50"/>
      <c r="M838" s="50"/>
      <c r="N838" s="50"/>
      <c r="O838" s="50">
        <v>0</v>
      </c>
      <c r="P838" s="50">
        <v>0.640625</v>
      </c>
      <c r="Q838" s="50">
        <v>4126.2780000000002</v>
      </c>
      <c r="R838" s="50">
        <v>77.569959999999995</v>
      </c>
      <c r="S838" s="50">
        <v>0</v>
      </c>
      <c r="T838" s="50">
        <v>0</v>
      </c>
      <c r="U838" s="50">
        <v>0</v>
      </c>
      <c r="V838" s="50">
        <v>0</v>
      </c>
      <c r="W838" s="50">
        <v>0</v>
      </c>
      <c r="X838" s="50">
        <v>0</v>
      </c>
      <c r="Y838" s="50">
        <v>1</v>
      </c>
      <c r="Z838" s="50">
        <v>0</v>
      </c>
      <c r="AA838" s="50">
        <v>0</v>
      </c>
      <c r="AB838" s="50">
        <v>0</v>
      </c>
      <c r="AC838" s="50">
        <v>0</v>
      </c>
      <c r="AD838" s="50">
        <v>0</v>
      </c>
      <c r="AE838" s="50">
        <v>0</v>
      </c>
      <c r="AF838" s="50">
        <v>0</v>
      </c>
      <c r="AG838" s="50">
        <v>0</v>
      </c>
      <c r="AH838" s="50">
        <v>0</v>
      </c>
      <c r="AI838" s="50">
        <v>0</v>
      </c>
      <c r="AJ838" s="50">
        <v>0</v>
      </c>
      <c r="AK838" s="50">
        <v>0</v>
      </c>
      <c r="AL838" s="50">
        <v>0</v>
      </c>
      <c r="AM838" s="50">
        <v>0</v>
      </c>
      <c r="AN838" s="50">
        <v>0</v>
      </c>
      <c r="AO838" s="50">
        <v>0</v>
      </c>
      <c r="AP838" s="50">
        <v>0</v>
      </c>
      <c r="AQ838" s="50">
        <v>1</v>
      </c>
      <c r="AR838" s="50">
        <v>0</v>
      </c>
      <c r="AS838" s="50">
        <v>0</v>
      </c>
      <c r="AT838" s="50">
        <v>0</v>
      </c>
      <c r="AU838" s="50">
        <v>0</v>
      </c>
      <c r="AV838" s="81"/>
      <c r="AW838" s="81"/>
      <c r="AX838" s="81"/>
      <c r="AY838" s="81"/>
      <c r="AZ838" s="81"/>
      <c r="BA838" s="81"/>
      <c r="BB838" s="81"/>
      <c r="BC838" s="81"/>
      <c r="BD838" s="81"/>
      <c r="BE838" s="81"/>
      <c r="BF838" s="81"/>
      <c r="BG838" s="81"/>
      <c r="BH838" s="81"/>
      <c r="BI838" s="81"/>
      <c r="BJ838" s="81"/>
    </row>
    <row r="839" spans="1:62" ht="15" hidden="1">
      <c r="A839" s="81" t="s">
        <v>3831</v>
      </c>
      <c r="B839" s="50" t="s">
        <v>2616</v>
      </c>
      <c r="C839" s="82" t="s">
        <v>595</v>
      </c>
      <c r="D839" s="83" t="s">
        <v>571</v>
      </c>
      <c r="E839" s="84" t="s">
        <v>594</v>
      </c>
      <c r="F839" s="84">
        <v>64242</v>
      </c>
      <c r="G839" s="50">
        <v>262400</v>
      </c>
      <c r="H839" s="50" t="s">
        <v>1824</v>
      </c>
      <c r="I839" s="50">
        <v>410</v>
      </c>
      <c r="J839" s="50">
        <v>640</v>
      </c>
      <c r="K839" s="50">
        <v>2</v>
      </c>
      <c r="L839" s="50"/>
      <c r="M839" s="50"/>
      <c r="N839" s="50"/>
      <c r="O839" s="50">
        <v>0</v>
      </c>
      <c r="P839" s="50">
        <v>0.640625</v>
      </c>
      <c r="Q839" s="50">
        <v>3073.9810000000002</v>
      </c>
      <c r="R839" s="50">
        <v>66.283019999999993</v>
      </c>
      <c r="S839" s="50">
        <v>0</v>
      </c>
      <c r="T839" s="50">
        <v>0</v>
      </c>
      <c r="U839" s="50">
        <v>0</v>
      </c>
      <c r="V839" s="50">
        <v>0</v>
      </c>
      <c r="W839" s="50">
        <v>0</v>
      </c>
      <c r="X839" s="50">
        <v>0</v>
      </c>
      <c r="Y839" s="50">
        <v>1</v>
      </c>
      <c r="Z839" s="50">
        <v>0</v>
      </c>
      <c r="AA839" s="50">
        <v>0</v>
      </c>
      <c r="AB839" s="50">
        <v>0</v>
      </c>
      <c r="AC839" s="50">
        <v>0</v>
      </c>
      <c r="AD839" s="50">
        <v>0</v>
      </c>
      <c r="AE839" s="50">
        <v>0</v>
      </c>
      <c r="AF839" s="50">
        <v>0</v>
      </c>
      <c r="AG839" s="50">
        <v>0</v>
      </c>
      <c r="AH839" s="50">
        <v>0</v>
      </c>
      <c r="AI839" s="50">
        <v>0</v>
      </c>
      <c r="AJ839" s="50">
        <v>0</v>
      </c>
      <c r="AK839" s="50">
        <v>0</v>
      </c>
      <c r="AL839" s="50">
        <v>0</v>
      </c>
      <c r="AM839" s="50">
        <v>0</v>
      </c>
      <c r="AN839" s="50">
        <v>0</v>
      </c>
      <c r="AO839" s="50">
        <v>0</v>
      </c>
      <c r="AP839" s="50">
        <v>0</v>
      </c>
      <c r="AQ839" s="50">
        <v>1</v>
      </c>
      <c r="AR839" s="50">
        <v>0</v>
      </c>
      <c r="AS839" s="50">
        <v>0</v>
      </c>
      <c r="AT839" s="50">
        <v>0</v>
      </c>
      <c r="AU839" s="50">
        <v>0</v>
      </c>
      <c r="AV839" s="81"/>
      <c r="AW839" s="81"/>
      <c r="AX839" s="81"/>
      <c r="AY839" s="81"/>
      <c r="AZ839" s="81"/>
      <c r="BA839" s="81"/>
      <c r="BB839" s="81"/>
      <c r="BC839" s="81"/>
      <c r="BD839" s="81"/>
      <c r="BE839" s="81"/>
      <c r="BF839" s="81"/>
      <c r="BG839" s="81"/>
      <c r="BH839" s="81"/>
      <c r="BI839" s="81"/>
      <c r="BJ839" s="81"/>
    </row>
    <row r="840" spans="1:62" ht="15" hidden="1">
      <c r="A840" s="81" t="s">
        <v>3832</v>
      </c>
      <c r="B840" s="50" t="s">
        <v>2617</v>
      </c>
      <c r="C840" s="82" t="s">
        <v>596</v>
      </c>
      <c r="D840" s="83" t="s">
        <v>571</v>
      </c>
      <c r="E840" s="84" t="s">
        <v>594</v>
      </c>
      <c r="F840" s="84">
        <v>65912</v>
      </c>
      <c r="G840" s="50">
        <v>307200</v>
      </c>
      <c r="H840" s="50" t="s">
        <v>1824</v>
      </c>
      <c r="I840" s="50">
        <v>480</v>
      </c>
      <c r="J840" s="50">
        <v>640</v>
      </c>
      <c r="K840" s="50">
        <v>2</v>
      </c>
      <c r="L840" s="50"/>
      <c r="M840" s="50"/>
      <c r="N840" s="50"/>
      <c r="O840" s="50">
        <v>0</v>
      </c>
      <c r="P840" s="50">
        <v>0.75</v>
      </c>
      <c r="Q840" s="50">
        <v>4092.4459999999999</v>
      </c>
      <c r="R840" s="50">
        <v>62.96658</v>
      </c>
      <c r="S840" s="50">
        <v>0</v>
      </c>
      <c r="T840" s="50">
        <v>0</v>
      </c>
      <c r="U840" s="50">
        <v>0</v>
      </c>
      <c r="V840" s="50">
        <v>0</v>
      </c>
      <c r="W840" s="50">
        <v>0</v>
      </c>
      <c r="X840" s="50">
        <v>0</v>
      </c>
      <c r="Y840" s="50">
        <v>1</v>
      </c>
      <c r="Z840" s="50">
        <v>0</v>
      </c>
      <c r="AA840" s="50">
        <v>0</v>
      </c>
      <c r="AB840" s="50">
        <v>0</v>
      </c>
      <c r="AC840" s="50">
        <v>0</v>
      </c>
      <c r="AD840" s="50">
        <v>0</v>
      </c>
      <c r="AE840" s="50">
        <v>0</v>
      </c>
      <c r="AF840" s="50">
        <v>0</v>
      </c>
      <c r="AG840" s="50">
        <v>0</v>
      </c>
      <c r="AH840" s="50">
        <v>0</v>
      </c>
      <c r="AI840" s="50">
        <v>0</v>
      </c>
      <c r="AJ840" s="50">
        <v>0</v>
      </c>
      <c r="AK840" s="50">
        <v>0</v>
      </c>
      <c r="AL840" s="50">
        <v>0</v>
      </c>
      <c r="AM840" s="50">
        <v>0</v>
      </c>
      <c r="AN840" s="50">
        <v>0</v>
      </c>
      <c r="AO840" s="50">
        <v>0</v>
      </c>
      <c r="AP840" s="50">
        <v>0</v>
      </c>
      <c r="AQ840" s="50">
        <v>1</v>
      </c>
      <c r="AR840" s="50">
        <v>0</v>
      </c>
      <c r="AS840" s="50">
        <v>0</v>
      </c>
      <c r="AT840" s="50">
        <v>0</v>
      </c>
      <c r="AU840" s="50">
        <v>0</v>
      </c>
      <c r="AV840" s="81"/>
      <c r="AW840" s="81"/>
      <c r="AX840" s="81"/>
      <c r="AY840" s="81"/>
      <c r="AZ840" s="81"/>
      <c r="BA840" s="81"/>
      <c r="BB840" s="81"/>
      <c r="BC840" s="81"/>
      <c r="BD840" s="81"/>
      <c r="BE840" s="81"/>
      <c r="BF840" s="81"/>
      <c r="BG840" s="81"/>
      <c r="BH840" s="81"/>
      <c r="BI840" s="81"/>
      <c r="BJ840" s="81"/>
    </row>
    <row r="841" spans="1:62" ht="15" hidden="1">
      <c r="A841" s="81" t="s">
        <v>3833</v>
      </c>
      <c r="B841" s="50" t="s">
        <v>2618</v>
      </c>
      <c r="C841" s="82" t="s">
        <v>597</v>
      </c>
      <c r="D841" s="83" t="s">
        <v>571</v>
      </c>
      <c r="E841" s="84" t="s">
        <v>594</v>
      </c>
      <c r="F841" s="84">
        <v>94319</v>
      </c>
      <c r="G841" s="50">
        <v>273280</v>
      </c>
      <c r="H841" s="50" t="s">
        <v>1824</v>
      </c>
      <c r="I841" s="50">
        <v>427</v>
      </c>
      <c r="J841" s="50">
        <v>640</v>
      </c>
      <c r="K841" s="50">
        <v>2</v>
      </c>
      <c r="L841" s="50"/>
      <c r="M841" s="50"/>
      <c r="N841" s="50"/>
      <c r="O841" s="50">
        <v>1</v>
      </c>
      <c r="P841" s="50">
        <v>0.66718750000000004</v>
      </c>
      <c r="Q841" s="50">
        <v>7965.0540000000001</v>
      </c>
      <c r="R841" s="50">
        <v>68.762180000000001</v>
      </c>
      <c r="S841" s="50">
        <v>0</v>
      </c>
      <c r="T841" s="50">
        <v>0</v>
      </c>
      <c r="U841" s="50">
        <v>0</v>
      </c>
      <c r="V841" s="50">
        <v>0</v>
      </c>
      <c r="W841" s="50">
        <v>0</v>
      </c>
      <c r="X841" s="50">
        <v>0</v>
      </c>
      <c r="Y841" s="50">
        <v>1</v>
      </c>
      <c r="Z841" s="50">
        <v>0</v>
      </c>
      <c r="AA841" s="50">
        <v>0</v>
      </c>
      <c r="AB841" s="50">
        <v>0</v>
      </c>
      <c r="AC841" s="50">
        <v>0</v>
      </c>
      <c r="AD841" s="50">
        <v>0</v>
      </c>
      <c r="AE841" s="50">
        <v>0</v>
      </c>
      <c r="AF841" s="50">
        <v>0</v>
      </c>
      <c r="AG841" s="50">
        <v>0</v>
      </c>
      <c r="AH841" s="50">
        <v>0</v>
      </c>
      <c r="AI841" s="50">
        <v>0</v>
      </c>
      <c r="AJ841" s="50">
        <v>0</v>
      </c>
      <c r="AK841" s="50">
        <v>0</v>
      </c>
      <c r="AL841" s="50">
        <v>0</v>
      </c>
      <c r="AM841" s="50">
        <v>0</v>
      </c>
      <c r="AN841" s="50">
        <v>0</v>
      </c>
      <c r="AO841" s="50">
        <v>0</v>
      </c>
      <c r="AP841" s="50">
        <v>0</v>
      </c>
      <c r="AQ841" s="50">
        <v>1</v>
      </c>
      <c r="AR841" s="50">
        <v>0</v>
      </c>
      <c r="AS841" s="50">
        <v>0</v>
      </c>
      <c r="AT841" s="50">
        <v>0</v>
      </c>
      <c r="AU841" s="50">
        <v>0</v>
      </c>
      <c r="AV841" s="81"/>
      <c r="AW841" s="81"/>
      <c r="AX841" s="81"/>
      <c r="AY841" s="81"/>
      <c r="AZ841" s="81"/>
      <c r="BA841" s="81"/>
      <c r="BB841" s="81"/>
      <c r="BC841" s="81"/>
      <c r="BD841" s="81"/>
      <c r="BE841" s="81"/>
      <c r="BF841" s="81"/>
      <c r="BG841" s="81"/>
      <c r="BH841" s="81"/>
      <c r="BI841" s="81"/>
      <c r="BJ841" s="81"/>
    </row>
    <row r="842" spans="1:62" ht="15" hidden="1">
      <c r="A842" s="81" t="s">
        <v>3834</v>
      </c>
      <c r="B842" s="50" t="s">
        <v>2619</v>
      </c>
      <c r="C842" s="82" t="s">
        <v>598</v>
      </c>
      <c r="D842" s="83" t="s">
        <v>571</v>
      </c>
      <c r="E842" s="84" t="s">
        <v>594</v>
      </c>
      <c r="F842" s="84">
        <v>99944</v>
      </c>
      <c r="G842" s="50">
        <v>273280</v>
      </c>
      <c r="H842" s="50" t="s">
        <v>1824</v>
      </c>
      <c r="I842" s="50">
        <v>427</v>
      </c>
      <c r="J842" s="50">
        <v>640</v>
      </c>
      <c r="K842" s="50">
        <v>2</v>
      </c>
      <c r="L842" s="50"/>
      <c r="M842" s="50"/>
      <c r="N842" s="50"/>
      <c r="O842" s="50">
        <v>1</v>
      </c>
      <c r="P842" s="50">
        <v>0.66718750000000004</v>
      </c>
      <c r="Q842" s="50">
        <v>11204.23</v>
      </c>
      <c r="R842" s="50">
        <v>75.892960000000002</v>
      </c>
      <c r="S842" s="50">
        <v>0</v>
      </c>
      <c r="T842" s="50">
        <v>0</v>
      </c>
      <c r="U842" s="50">
        <v>0</v>
      </c>
      <c r="V842" s="50">
        <v>0</v>
      </c>
      <c r="W842" s="50">
        <v>0</v>
      </c>
      <c r="X842" s="50">
        <v>0</v>
      </c>
      <c r="Y842" s="50">
        <v>1</v>
      </c>
      <c r="Z842" s="50">
        <v>0</v>
      </c>
      <c r="AA842" s="50">
        <v>0</v>
      </c>
      <c r="AB842" s="50">
        <v>0</v>
      </c>
      <c r="AC842" s="50">
        <v>0</v>
      </c>
      <c r="AD842" s="50">
        <v>0</v>
      </c>
      <c r="AE842" s="50">
        <v>0</v>
      </c>
      <c r="AF842" s="50">
        <v>0</v>
      </c>
      <c r="AG842" s="50">
        <v>0</v>
      </c>
      <c r="AH842" s="50">
        <v>0</v>
      </c>
      <c r="AI842" s="50">
        <v>0</v>
      </c>
      <c r="AJ842" s="50">
        <v>0</v>
      </c>
      <c r="AK842" s="50">
        <v>0</v>
      </c>
      <c r="AL842" s="50">
        <v>0</v>
      </c>
      <c r="AM842" s="50">
        <v>0</v>
      </c>
      <c r="AN842" s="50">
        <v>0</v>
      </c>
      <c r="AO842" s="50">
        <v>0</v>
      </c>
      <c r="AP842" s="50">
        <v>0</v>
      </c>
      <c r="AQ842" s="50">
        <v>1</v>
      </c>
      <c r="AR842" s="50">
        <v>0</v>
      </c>
      <c r="AS842" s="50">
        <v>0</v>
      </c>
      <c r="AT842" s="50">
        <v>0</v>
      </c>
      <c r="AU842" s="50">
        <v>0</v>
      </c>
      <c r="AV842" s="81"/>
      <c r="AW842" s="81"/>
      <c r="AX842" s="81"/>
      <c r="AY842" s="81"/>
      <c r="AZ842" s="81"/>
      <c r="BA842" s="81"/>
      <c r="BB842" s="81"/>
      <c r="BC842" s="81"/>
      <c r="BD842" s="81"/>
      <c r="BE842" s="81"/>
      <c r="BF842" s="81"/>
      <c r="BG842" s="81"/>
      <c r="BH842" s="81"/>
      <c r="BI842" s="81"/>
      <c r="BJ842" s="81"/>
    </row>
    <row r="843" spans="1:62" ht="15" hidden="1">
      <c r="A843" s="81" t="s">
        <v>3835</v>
      </c>
      <c r="B843" s="50" t="s">
        <v>2620</v>
      </c>
      <c r="C843" s="82" t="s">
        <v>599</v>
      </c>
      <c r="D843" s="83" t="s">
        <v>571</v>
      </c>
      <c r="E843" s="84" t="s">
        <v>594</v>
      </c>
      <c r="F843" s="84">
        <v>275004</v>
      </c>
      <c r="G843" s="50">
        <v>273280</v>
      </c>
      <c r="H843" s="50" t="s">
        <v>1824</v>
      </c>
      <c r="I843" s="50">
        <v>427</v>
      </c>
      <c r="J843" s="50">
        <v>640</v>
      </c>
      <c r="K843" s="50">
        <v>2</v>
      </c>
      <c r="L843" s="50"/>
      <c r="M843" s="50"/>
      <c r="N843" s="50"/>
      <c r="O843" s="50">
        <v>1</v>
      </c>
      <c r="P843" s="50">
        <v>0.66718750000000004</v>
      </c>
      <c r="Q843" s="50">
        <v>11159.24</v>
      </c>
      <c r="R843" s="50">
        <v>78.543679999999995</v>
      </c>
      <c r="S843" s="50">
        <v>0</v>
      </c>
      <c r="T843" s="50">
        <v>0</v>
      </c>
      <c r="U843" s="50">
        <v>0</v>
      </c>
      <c r="V843" s="50">
        <v>0</v>
      </c>
      <c r="W843" s="50">
        <v>0</v>
      </c>
      <c r="X843" s="50">
        <v>0</v>
      </c>
      <c r="Y843" s="50">
        <v>1</v>
      </c>
      <c r="Z843" s="50">
        <v>0</v>
      </c>
      <c r="AA843" s="50">
        <v>0</v>
      </c>
      <c r="AB843" s="50">
        <v>0</v>
      </c>
      <c r="AC843" s="50">
        <v>0</v>
      </c>
      <c r="AD843" s="50">
        <v>0</v>
      </c>
      <c r="AE843" s="50">
        <v>0</v>
      </c>
      <c r="AF843" s="50">
        <v>0</v>
      </c>
      <c r="AG843" s="50">
        <v>0</v>
      </c>
      <c r="AH843" s="50">
        <v>0</v>
      </c>
      <c r="AI843" s="50">
        <v>0</v>
      </c>
      <c r="AJ843" s="50">
        <v>0</v>
      </c>
      <c r="AK843" s="50">
        <v>0</v>
      </c>
      <c r="AL843" s="50">
        <v>0</v>
      </c>
      <c r="AM843" s="50">
        <v>0</v>
      </c>
      <c r="AN843" s="50">
        <v>0</v>
      </c>
      <c r="AO843" s="50">
        <v>0</v>
      </c>
      <c r="AP843" s="50">
        <v>0</v>
      </c>
      <c r="AQ843" s="50">
        <v>1</v>
      </c>
      <c r="AR843" s="50">
        <v>0</v>
      </c>
      <c r="AS843" s="50">
        <v>0</v>
      </c>
      <c r="AT843" s="50">
        <v>0</v>
      </c>
      <c r="AU843" s="50">
        <v>0</v>
      </c>
      <c r="AV843" s="81"/>
      <c r="AW843" s="81"/>
      <c r="AX843" s="81"/>
      <c r="AY843" s="81"/>
      <c r="AZ843" s="81"/>
      <c r="BA843" s="81"/>
      <c r="BB843" s="81"/>
      <c r="BC843" s="81"/>
      <c r="BD843" s="81"/>
      <c r="BE843" s="81"/>
      <c r="BF843" s="81"/>
      <c r="BG843" s="81"/>
      <c r="BH843" s="81"/>
      <c r="BI843" s="81"/>
      <c r="BJ843" s="81"/>
    </row>
    <row r="844" spans="1:62" ht="15" hidden="1">
      <c r="A844" s="81" t="s">
        <v>3836</v>
      </c>
      <c r="B844" s="50" t="s">
        <v>2621</v>
      </c>
      <c r="C844" s="82" t="s">
        <v>600</v>
      </c>
      <c r="D844" s="83" t="s">
        <v>571</v>
      </c>
      <c r="E844" s="84" t="s">
        <v>594</v>
      </c>
      <c r="F844" s="84">
        <v>277933</v>
      </c>
      <c r="G844" s="50">
        <v>273280</v>
      </c>
      <c r="H844" s="50" t="s">
        <v>1824</v>
      </c>
      <c r="I844" s="50">
        <v>427</v>
      </c>
      <c r="J844" s="50">
        <v>640</v>
      </c>
      <c r="K844" s="50">
        <v>2</v>
      </c>
      <c r="L844" s="50"/>
      <c r="M844" s="50"/>
      <c r="N844" s="50"/>
      <c r="O844" s="50">
        <v>1</v>
      </c>
      <c r="P844" s="50">
        <v>0.66718750000000004</v>
      </c>
      <c r="Q844" s="50">
        <v>11280.63</v>
      </c>
      <c r="R844" s="50">
        <v>72.762360000000001</v>
      </c>
      <c r="S844" s="50">
        <v>0</v>
      </c>
      <c r="T844" s="50">
        <v>0</v>
      </c>
      <c r="U844" s="50">
        <v>0</v>
      </c>
      <c r="V844" s="50">
        <v>0</v>
      </c>
      <c r="W844" s="50">
        <v>0</v>
      </c>
      <c r="X844" s="50">
        <v>0</v>
      </c>
      <c r="Y844" s="50">
        <v>1</v>
      </c>
      <c r="Z844" s="50">
        <v>0</v>
      </c>
      <c r="AA844" s="50">
        <v>0</v>
      </c>
      <c r="AB844" s="50">
        <v>0</v>
      </c>
      <c r="AC844" s="50">
        <v>0</v>
      </c>
      <c r="AD844" s="50">
        <v>0</v>
      </c>
      <c r="AE844" s="50">
        <v>0</v>
      </c>
      <c r="AF844" s="50">
        <v>0</v>
      </c>
      <c r="AG844" s="50">
        <v>0</v>
      </c>
      <c r="AH844" s="50">
        <v>0</v>
      </c>
      <c r="AI844" s="50">
        <v>0</v>
      </c>
      <c r="AJ844" s="50">
        <v>0</v>
      </c>
      <c r="AK844" s="50">
        <v>0</v>
      </c>
      <c r="AL844" s="50">
        <v>0</v>
      </c>
      <c r="AM844" s="50">
        <v>0</v>
      </c>
      <c r="AN844" s="50">
        <v>0</v>
      </c>
      <c r="AO844" s="50">
        <v>0</v>
      </c>
      <c r="AP844" s="50">
        <v>0</v>
      </c>
      <c r="AQ844" s="50">
        <v>1</v>
      </c>
      <c r="AR844" s="50">
        <v>0</v>
      </c>
      <c r="AS844" s="50">
        <v>0</v>
      </c>
      <c r="AT844" s="50">
        <v>0</v>
      </c>
      <c r="AU844" s="50">
        <v>0</v>
      </c>
      <c r="AV844" s="81"/>
      <c r="AW844" s="81"/>
      <c r="AX844" s="81"/>
      <c r="AY844" s="81"/>
      <c r="AZ844" s="81"/>
      <c r="BA844" s="81"/>
      <c r="BB844" s="81"/>
      <c r="BC844" s="81"/>
      <c r="BD844" s="81"/>
      <c r="BE844" s="81"/>
      <c r="BF844" s="81"/>
      <c r="BG844" s="81"/>
      <c r="BH844" s="81"/>
      <c r="BI844" s="81"/>
      <c r="BJ844" s="81"/>
    </row>
    <row r="845" spans="1:62" ht="15" hidden="1">
      <c r="A845" s="81" t="s">
        <v>3837</v>
      </c>
      <c r="B845" s="50" t="s">
        <v>2623</v>
      </c>
      <c r="C845" s="82" t="s">
        <v>601</v>
      </c>
      <c r="D845" s="83" t="s">
        <v>571</v>
      </c>
      <c r="E845" s="84" t="s">
        <v>594</v>
      </c>
      <c r="F845" s="84">
        <v>262030</v>
      </c>
      <c r="G845" s="50">
        <v>273280</v>
      </c>
      <c r="H845" s="50" t="s">
        <v>1824</v>
      </c>
      <c r="I845" s="50">
        <v>427</v>
      </c>
      <c r="J845" s="50">
        <v>640</v>
      </c>
      <c r="K845" s="50">
        <v>2</v>
      </c>
      <c r="L845" s="50"/>
      <c r="M845" s="50"/>
      <c r="N845" s="50"/>
      <c r="O845" s="50">
        <v>1</v>
      </c>
      <c r="P845" s="50">
        <v>0.66718750000000004</v>
      </c>
      <c r="Q845" s="50">
        <v>8083.6170000000002</v>
      </c>
      <c r="R845" s="50">
        <v>74.115300000000005</v>
      </c>
      <c r="S845" s="50">
        <v>0</v>
      </c>
      <c r="T845" s="50">
        <v>0</v>
      </c>
      <c r="U845" s="50">
        <v>0</v>
      </c>
      <c r="V845" s="50">
        <v>0</v>
      </c>
      <c r="W845" s="50">
        <v>0</v>
      </c>
      <c r="X845" s="50">
        <v>0</v>
      </c>
      <c r="Y845" s="50">
        <v>1</v>
      </c>
      <c r="Z845" s="50">
        <v>0</v>
      </c>
      <c r="AA845" s="50">
        <v>0</v>
      </c>
      <c r="AB845" s="50">
        <v>0</v>
      </c>
      <c r="AC845" s="50">
        <v>0</v>
      </c>
      <c r="AD845" s="50">
        <v>0</v>
      </c>
      <c r="AE845" s="50">
        <v>0</v>
      </c>
      <c r="AF845" s="50">
        <v>0</v>
      </c>
      <c r="AG845" s="50">
        <v>0</v>
      </c>
      <c r="AH845" s="50">
        <v>0</v>
      </c>
      <c r="AI845" s="50">
        <v>0</v>
      </c>
      <c r="AJ845" s="50">
        <v>0</v>
      </c>
      <c r="AK845" s="50">
        <v>0</v>
      </c>
      <c r="AL845" s="50">
        <v>0</v>
      </c>
      <c r="AM845" s="50">
        <v>0</v>
      </c>
      <c r="AN845" s="50">
        <v>0</v>
      </c>
      <c r="AO845" s="50">
        <v>0</v>
      </c>
      <c r="AP845" s="50">
        <v>0</v>
      </c>
      <c r="AQ845" s="50">
        <v>1</v>
      </c>
      <c r="AR845" s="50">
        <v>0</v>
      </c>
      <c r="AS845" s="50">
        <v>0</v>
      </c>
      <c r="AT845" s="50">
        <v>0</v>
      </c>
      <c r="AU845" s="50">
        <v>0</v>
      </c>
      <c r="AV845" s="81"/>
      <c r="AW845" s="81"/>
      <c r="AX845" s="81"/>
      <c r="AY845" s="81"/>
      <c r="AZ845" s="81"/>
      <c r="BA845" s="81"/>
      <c r="BB845" s="81"/>
      <c r="BC845" s="81"/>
      <c r="BD845" s="81"/>
      <c r="BE845" s="81"/>
      <c r="BF845" s="81"/>
      <c r="BG845" s="81"/>
      <c r="BH845" s="81"/>
      <c r="BI845" s="81"/>
      <c r="BJ845" s="81"/>
    </row>
    <row r="846" spans="1:62" ht="15" hidden="1">
      <c r="A846" s="81" t="s">
        <v>3838</v>
      </c>
      <c r="B846" s="50" t="s">
        <v>2625</v>
      </c>
      <c r="C846" s="82" t="s">
        <v>602</v>
      </c>
      <c r="D846" s="83" t="s">
        <v>571</v>
      </c>
      <c r="E846" s="84" t="s">
        <v>594</v>
      </c>
      <c r="F846" s="84">
        <v>237062</v>
      </c>
      <c r="G846" s="50">
        <v>273280</v>
      </c>
      <c r="H846" s="50" t="s">
        <v>1824</v>
      </c>
      <c r="I846" s="50">
        <v>427</v>
      </c>
      <c r="J846" s="50">
        <v>640</v>
      </c>
      <c r="K846" s="50">
        <v>2</v>
      </c>
      <c r="L846" s="50"/>
      <c r="M846" s="50"/>
      <c r="N846" s="50"/>
      <c r="O846" s="50">
        <v>1</v>
      </c>
      <c r="P846" s="50">
        <v>0.66718750000000004</v>
      </c>
      <c r="Q846" s="50">
        <v>5240.942</v>
      </c>
      <c r="R846" s="50">
        <v>63.295569999999998</v>
      </c>
      <c r="S846" s="50">
        <v>0</v>
      </c>
      <c r="T846" s="50">
        <v>0</v>
      </c>
      <c r="U846" s="50">
        <v>0</v>
      </c>
      <c r="V846" s="50">
        <v>0</v>
      </c>
      <c r="W846" s="50">
        <v>0</v>
      </c>
      <c r="X846" s="50">
        <v>0</v>
      </c>
      <c r="Y846" s="50">
        <v>1</v>
      </c>
      <c r="Z846" s="50">
        <v>0</v>
      </c>
      <c r="AA846" s="50">
        <v>0</v>
      </c>
      <c r="AB846" s="50">
        <v>0</v>
      </c>
      <c r="AC846" s="50">
        <v>0</v>
      </c>
      <c r="AD846" s="50">
        <v>0</v>
      </c>
      <c r="AE846" s="50">
        <v>0</v>
      </c>
      <c r="AF846" s="50">
        <v>0</v>
      </c>
      <c r="AG846" s="50">
        <v>0</v>
      </c>
      <c r="AH846" s="50">
        <v>0</v>
      </c>
      <c r="AI846" s="50">
        <v>0</v>
      </c>
      <c r="AJ846" s="50">
        <v>0</v>
      </c>
      <c r="AK846" s="50">
        <v>0</v>
      </c>
      <c r="AL846" s="50">
        <v>0</v>
      </c>
      <c r="AM846" s="50">
        <v>0</v>
      </c>
      <c r="AN846" s="50">
        <v>0</v>
      </c>
      <c r="AO846" s="50">
        <v>0</v>
      </c>
      <c r="AP846" s="50">
        <v>0</v>
      </c>
      <c r="AQ846" s="50">
        <v>1</v>
      </c>
      <c r="AR846" s="50">
        <v>0</v>
      </c>
      <c r="AS846" s="50">
        <v>0</v>
      </c>
      <c r="AT846" s="50">
        <v>0</v>
      </c>
      <c r="AU846" s="50">
        <v>0</v>
      </c>
      <c r="AV846" s="81"/>
      <c r="AW846" s="81"/>
      <c r="AX846" s="81"/>
      <c r="AY846" s="81"/>
      <c r="AZ846" s="81"/>
      <c r="BA846" s="81"/>
      <c r="BB846" s="81"/>
      <c r="BC846" s="81"/>
      <c r="BD846" s="81"/>
      <c r="BE846" s="81"/>
      <c r="BF846" s="81"/>
      <c r="BG846" s="81"/>
      <c r="BH846" s="81"/>
      <c r="BI846" s="81"/>
      <c r="BJ846" s="81"/>
    </row>
    <row r="847" spans="1:62" ht="15" hidden="1">
      <c r="A847" s="81" t="s">
        <v>3839</v>
      </c>
      <c r="B847" s="50" t="s">
        <v>2627</v>
      </c>
      <c r="C847" s="82" t="s">
        <v>603</v>
      </c>
      <c r="D847" s="83" t="s">
        <v>571</v>
      </c>
      <c r="E847" s="84" t="s">
        <v>594</v>
      </c>
      <c r="F847" s="84">
        <v>194605</v>
      </c>
      <c r="G847" s="50">
        <v>273280</v>
      </c>
      <c r="H847" s="50" t="s">
        <v>1824</v>
      </c>
      <c r="I847" s="50">
        <v>427</v>
      </c>
      <c r="J847" s="50">
        <v>640</v>
      </c>
      <c r="K847" s="50">
        <v>2</v>
      </c>
      <c r="L847" s="50"/>
      <c r="M847" s="50"/>
      <c r="N847" s="50"/>
      <c r="O847" s="50">
        <v>1</v>
      </c>
      <c r="P847" s="50">
        <v>0.66718750000000004</v>
      </c>
      <c r="Q847" s="50">
        <v>7592.0159999999996</v>
      </c>
      <c r="R847" s="50">
        <v>71.477130000000002</v>
      </c>
      <c r="S847" s="50">
        <v>0</v>
      </c>
      <c r="T847" s="50">
        <v>0</v>
      </c>
      <c r="U847" s="50">
        <v>0</v>
      </c>
      <c r="V847" s="50">
        <v>0</v>
      </c>
      <c r="W847" s="50">
        <v>0</v>
      </c>
      <c r="X847" s="50">
        <v>0</v>
      </c>
      <c r="Y847" s="50">
        <v>1</v>
      </c>
      <c r="Z847" s="50">
        <v>0</v>
      </c>
      <c r="AA847" s="50">
        <v>0</v>
      </c>
      <c r="AB847" s="50">
        <v>0</v>
      </c>
      <c r="AC847" s="50">
        <v>0</v>
      </c>
      <c r="AD847" s="50">
        <v>0</v>
      </c>
      <c r="AE847" s="50">
        <v>0</v>
      </c>
      <c r="AF847" s="50">
        <v>0</v>
      </c>
      <c r="AG847" s="50">
        <v>0</v>
      </c>
      <c r="AH847" s="50">
        <v>0</v>
      </c>
      <c r="AI847" s="50">
        <v>0</v>
      </c>
      <c r="AJ847" s="50">
        <v>0</v>
      </c>
      <c r="AK847" s="50">
        <v>0</v>
      </c>
      <c r="AL847" s="50">
        <v>0</v>
      </c>
      <c r="AM847" s="50">
        <v>0</v>
      </c>
      <c r="AN847" s="50">
        <v>0</v>
      </c>
      <c r="AO847" s="50">
        <v>0</v>
      </c>
      <c r="AP847" s="50">
        <v>0</v>
      </c>
      <c r="AQ847" s="50">
        <v>1</v>
      </c>
      <c r="AR847" s="50">
        <v>0</v>
      </c>
      <c r="AS847" s="50">
        <v>0</v>
      </c>
      <c r="AT847" s="50">
        <v>0</v>
      </c>
      <c r="AU847" s="50">
        <v>0</v>
      </c>
      <c r="AV847" s="81"/>
      <c r="AW847" s="81"/>
      <c r="AX847" s="81"/>
      <c r="AY847" s="81"/>
      <c r="AZ847" s="81"/>
      <c r="BA847" s="81"/>
      <c r="BB847" s="81"/>
      <c r="BC847" s="81"/>
      <c r="BD847" s="81"/>
      <c r="BE847" s="81"/>
      <c r="BF847" s="81"/>
      <c r="BG847" s="81"/>
      <c r="BH847" s="81"/>
      <c r="BI847" s="81"/>
      <c r="BJ847" s="81"/>
    </row>
    <row r="848" spans="1:62" ht="15" hidden="1">
      <c r="A848" s="81" t="s">
        <v>3840</v>
      </c>
      <c r="B848" s="50" t="s">
        <v>2628</v>
      </c>
      <c r="C848" s="82" t="s">
        <v>604</v>
      </c>
      <c r="D848" s="83" t="s">
        <v>571</v>
      </c>
      <c r="E848" s="84" t="s">
        <v>594</v>
      </c>
      <c r="F848" s="84">
        <v>202954</v>
      </c>
      <c r="G848" s="50">
        <v>273280</v>
      </c>
      <c r="H848" s="50" t="s">
        <v>1824</v>
      </c>
      <c r="I848" s="50">
        <v>427</v>
      </c>
      <c r="J848" s="50">
        <v>640</v>
      </c>
      <c r="K848" s="50">
        <v>2</v>
      </c>
      <c r="L848" s="50"/>
      <c r="M848" s="50"/>
      <c r="N848" s="50"/>
      <c r="O848" s="50">
        <v>1</v>
      </c>
      <c r="P848" s="50">
        <v>0.66718750000000004</v>
      </c>
      <c r="Q848" s="50">
        <v>7860.66</v>
      </c>
      <c r="R848" s="50">
        <v>67.520520000000005</v>
      </c>
      <c r="S848" s="50">
        <v>0</v>
      </c>
      <c r="T848" s="50">
        <v>0</v>
      </c>
      <c r="U848" s="50">
        <v>0</v>
      </c>
      <c r="V848" s="50">
        <v>0</v>
      </c>
      <c r="W848" s="50">
        <v>0</v>
      </c>
      <c r="X848" s="50">
        <v>0</v>
      </c>
      <c r="Y848" s="50">
        <v>1</v>
      </c>
      <c r="Z848" s="50">
        <v>0</v>
      </c>
      <c r="AA848" s="50">
        <v>0</v>
      </c>
      <c r="AB848" s="50">
        <v>0</v>
      </c>
      <c r="AC848" s="50">
        <v>0</v>
      </c>
      <c r="AD848" s="50">
        <v>0</v>
      </c>
      <c r="AE848" s="50">
        <v>0</v>
      </c>
      <c r="AF848" s="50">
        <v>0</v>
      </c>
      <c r="AG848" s="50">
        <v>0</v>
      </c>
      <c r="AH848" s="50">
        <v>0</v>
      </c>
      <c r="AI848" s="50">
        <v>0</v>
      </c>
      <c r="AJ848" s="50">
        <v>0</v>
      </c>
      <c r="AK848" s="50">
        <v>0</v>
      </c>
      <c r="AL848" s="50">
        <v>0</v>
      </c>
      <c r="AM848" s="50">
        <v>0</v>
      </c>
      <c r="AN848" s="50">
        <v>0</v>
      </c>
      <c r="AO848" s="50">
        <v>0</v>
      </c>
      <c r="AP848" s="50">
        <v>0</v>
      </c>
      <c r="AQ848" s="50">
        <v>1</v>
      </c>
      <c r="AR848" s="50">
        <v>0</v>
      </c>
      <c r="AS848" s="50">
        <v>0</v>
      </c>
      <c r="AT848" s="50">
        <v>0</v>
      </c>
      <c r="AU848" s="50">
        <v>0</v>
      </c>
      <c r="AV848" s="81"/>
      <c r="AW848" s="81"/>
      <c r="AX848" s="81"/>
      <c r="AY848" s="81"/>
      <c r="AZ848" s="81"/>
      <c r="BA848" s="81"/>
      <c r="BB848" s="81"/>
      <c r="BC848" s="81"/>
      <c r="BD848" s="81"/>
      <c r="BE848" s="81"/>
      <c r="BF848" s="81"/>
      <c r="BG848" s="81"/>
      <c r="BH848" s="81"/>
      <c r="BI848" s="81"/>
      <c r="BJ848" s="81"/>
    </row>
    <row r="849" spans="1:62" ht="15" hidden="1">
      <c r="A849" s="81" t="s">
        <v>3841</v>
      </c>
      <c r="B849" s="50" t="s">
        <v>2630</v>
      </c>
      <c r="C849" s="82" t="s">
        <v>605</v>
      </c>
      <c r="D849" s="83" t="s">
        <v>571</v>
      </c>
      <c r="E849" s="84" t="s">
        <v>594</v>
      </c>
      <c r="F849" s="84">
        <v>172197</v>
      </c>
      <c r="G849" s="50">
        <v>273280</v>
      </c>
      <c r="H849" s="50" t="s">
        <v>1824</v>
      </c>
      <c r="I849" s="50">
        <v>427</v>
      </c>
      <c r="J849" s="50">
        <v>640</v>
      </c>
      <c r="K849" s="50">
        <v>2</v>
      </c>
      <c r="L849" s="50"/>
      <c r="M849" s="50"/>
      <c r="N849" s="50"/>
      <c r="O849" s="50">
        <v>1</v>
      </c>
      <c r="P849" s="50">
        <v>0.66718750000000004</v>
      </c>
      <c r="Q849" s="50">
        <v>3524.6039999999998</v>
      </c>
      <c r="R849" s="50">
        <v>69.456720000000004</v>
      </c>
      <c r="S849" s="50">
        <v>0</v>
      </c>
      <c r="T849" s="50">
        <v>0</v>
      </c>
      <c r="U849" s="50">
        <v>0</v>
      </c>
      <c r="V849" s="50">
        <v>0</v>
      </c>
      <c r="W849" s="50">
        <v>0</v>
      </c>
      <c r="X849" s="50">
        <v>0</v>
      </c>
      <c r="Y849" s="50">
        <v>1</v>
      </c>
      <c r="Z849" s="50">
        <v>0</v>
      </c>
      <c r="AA849" s="50">
        <v>0</v>
      </c>
      <c r="AB849" s="50">
        <v>0</v>
      </c>
      <c r="AC849" s="50">
        <v>0</v>
      </c>
      <c r="AD849" s="50">
        <v>0</v>
      </c>
      <c r="AE849" s="50">
        <v>0</v>
      </c>
      <c r="AF849" s="50">
        <v>0</v>
      </c>
      <c r="AG849" s="50">
        <v>0</v>
      </c>
      <c r="AH849" s="50">
        <v>0</v>
      </c>
      <c r="AI849" s="50">
        <v>0</v>
      </c>
      <c r="AJ849" s="50">
        <v>0</v>
      </c>
      <c r="AK849" s="50">
        <v>0</v>
      </c>
      <c r="AL849" s="50">
        <v>0</v>
      </c>
      <c r="AM849" s="50">
        <v>0</v>
      </c>
      <c r="AN849" s="50">
        <v>0</v>
      </c>
      <c r="AO849" s="50">
        <v>0</v>
      </c>
      <c r="AP849" s="50">
        <v>0</v>
      </c>
      <c r="AQ849" s="50">
        <v>1</v>
      </c>
      <c r="AR849" s="50">
        <v>0</v>
      </c>
      <c r="AS849" s="50">
        <v>0</v>
      </c>
      <c r="AT849" s="50">
        <v>0</v>
      </c>
      <c r="AU849" s="50">
        <v>0</v>
      </c>
      <c r="AV849" s="81"/>
      <c r="AW849" s="81"/>
      <c r="AX849" s="81"/>
      <c r="AY849" s="81"/>
      <c r="AZ849" s="81"/>
      <c r="BA849" s="81"/>
      <c r="BB849" s="81"/>
      <c r="BC849" s="81"/>
      <c r="BD849" s="81"/>
      <c r="BE849" s="81"/>
      <c r="BF849" s="81"/>
      <c r="BG849" s="81"/>
      <c r="BH849" s="81"/>
      <c r="BI849" s="81"/>
      <c r="BJ849" s="81"/>
    </row>
    <row r="850" spans="1:62" ht="15" hidden="1">
      <c r="A850" s="81" t="s">
        <v>3842</v>
      </c>
      <c r="B850" s="50" t="s">
        <v>2631</v>
      </c>
      <c r="C850" s="82" t="s">
        <v>606</v>
      </c>
      <c r="D850" s="83" t="s">
        <v>571</v>
      </c>
      <c r="E850" s="84" t="s">
        <v>594</v>
      </c>
      <c r="F850" s="84">
        <v>180613</v>
      </c>
      <c r="G850" s="50">
        <v>273280</v>
      </c>
      <c r="H850" s="50" t="s">
        <v>1824</v>
      </c>
      <c r="I850" s="50">
        <v>427</v>
      </c>
      <c r="J850" s="50">
        <v>640</v>
      </c>
      <c r="K850" s="50">
        <v>2</v>
      </c>
      <c r="L850" s="50"/>
      <c r="M850" s="50"/>
      <c r="N850" s="50"/>
      <c r="O850" s="50">
        <v>1</v>
      </c>
      <c r="P850" s="50">
        <v>0.66718750000000004</v>
      </c>
      <c r="Q850" s="50">
        <v>3917.8049999999998</v>
      </c>
      <c r="R850" s="50">
        <v>68.640060000000005</v>
      </c>
      <c r="S850" s="50">
        <v>0</v>
      </c>
      <c r="T850" s="50">
        <v>0</v>
      </c>
      <c r="U850" s="50">
        <v>0</v>
      </c>
      <c r="V850" s="50">
        <v>0</v>
      </c>
      <c r="W850" s="50">
        <v>0</v>
      </c>
      <c r="X850" s="50">
        <v>0</v>
      </c>
      <c r="Y850" s="50">
        <v>1</v>
      </c>
      <c r="Z850" s="50">
        <v>0</v>
      </c>
      <c r="AA850" s="50">
        <v>0</v>
      </c>
      <c r="AB850" s="50">
        <v>0</v>
      </c>
      <c r="AC850" s="50">
        <v>0</v>
      </c>
      <c r="AD850" s="50">
        <v>0</v>
      </c>
      <c r="AE850" s="50">
        <v>0</v>
      </c>
      <c r="AF850" s="50">
        <v>0</v>
      </c>
      <c r="AG850" s="50">
        <v>0</v>
      </c>
      <c r="AH850" s="50">
        <v>0</v>
      </c>
      <c r="AI850" s="50">
        <v>0</v>
      </c>
      <c r="AJ850" s="50">
        <v>0</v>
      </c>
      <c r="AK850" s="50">
        <v>0</v>
      </c>
      <c r="AL850" s="50">
        <v>0</v>
      </c>
      <c r="AM850" s="50">
        <v>0</v>
      </c>
      <c r="AN850" s="50">
        <v>0</v>
      </c>
      <c r="AO850" s="50">
        <v>0</v>
      </c>
      <c r="AP850" s="50">
        <v>0</v>
      </c>
      <c r="AQ850" s="50">
        <v>1</v>
      </c>
      <c r="AR850" s="50">
        <v>0</v>
      </c>
      <c r="AS850" s="50">
        <v>0</v>
      </c>
      <c r="AT850" s="50">
        <v>0</v>
      </c>
      <c r="AU850" s="50">
        <v>0</v>
      </c>
      <c r="AV850" s="81"/>
      <c r="AW850" s="81"/>
      <c r="AX850" s="81"/>
      <c r="AY850" s="81"/>
      <c r="AZ850" s="81"/>
      <c r="BA850" s="81"/>
      <c r="BB850" s="81"/>
      <c r="BC850" s="81"/>
      <c r="BD850" s="81"/>
      <c r="BE850" s="81"/>
      <c r="BF850" s="81"/>
      <c r="BG850" s="81"/>
      <c r="BH850" s="81"/>
      <c r="BI850" s="81"/>
      <c r="BJ850" s="81"/>
    </row>
    <row r="851" spans="1:62" ht="15" hidden="1">
      <c r="A851" s="81" t="s">
        <v>3843</v>
      </c>
      <c r="B851" s="50" t="s">
        <v>2632</v>
      </c>
      <c r="C851" s="82" t="s">
        <v>607</v>
      </c>
      <c r="D851" s="83" t="s">
        <v>571</v>
      </c>
      <c r="E851" s="84" t="s">
        <v>594</v>
      </c>
      <c r="F851" s="84">
        <v>5139</v>
      </c>
      <c r="G851" s="50">
        <v>13440</v>
      </c>
      <c r="H851" s="50" t="s">
        <v>1824</v>
      </c>
      <c r="I851" s="50">
        <v>96</v>
      </c>
      <c r="J851" s="50">
        <v>140</v>
      </c>
      <c r="K851" s="50">
        <v>0</v>
      </c>
      <c r="L851" s="50"/>
      <c r="M851" s="50"/>
      <c r="N851" s="50"/>
      <c r="O851" s="50">
        <v>0</v>
      </c>
      <c r="P851" s="50">
        <v>0.68571428599999995</v>
      </c>
      <c r="Q851" s="50">
        <v>3223.3980000000001</v>
      </c>
      <c r="R851" s="50">
        <v>65.039439999999999</v>
      </c>
      <c r="S851" s="50">
        <v>0</v>
      </c>
      <c r="T851" s="50">
        <v>0</v>
      </c>
      <c r="U851" s="50">
        <v>0</v>
      </c>
      <c r="V851" s="50">
        <v>0</v>
      </c>
      <c r="W851" s="50">
        <v>0</v>
      </c>
      <c r="X851" s="50">
        <v>0</v>
      </c>
      <c r="Y851" s="50">
        <v>1</v>
      </c>
      <c r="Z851" s="50">
        <v>0</v>
      </c>
      <c r="AA851" s="50">
        <v>0</v>
      </c>
      <c r="AB851" s="50">
        <v>0</v>
      </c>
      <c r="AC851" s="50">
        <v>0</v>
      </c>
      <c r="AD851" s="50">
        <v>0</v>
      </c>
      <c r="AE851" s="50">
        <v>0</v>
      </c>
      <c r="AF851" s="50">
        <v>0</v>
      </c>
      <c r="AG851" s="50">
        <v>0</v>
      </c>
      <c r="AH851" s="50">
        <v>0</v>
      </c>
      <c r="AI851" s="50">
        <v>0</v>
      </c>
      <c r="AJ851" s="50">
        <v>0</v>
      </c>
      <c r="AK851" s="50">
        <v>0</v>
      </c>
      <c r="AL851" s="50">
        <v>0</v>
      </c>
      <c r="AM851" s="50">
        <v>0</v>
      </c>
      <c r="AN851" s="50">
        <v>0</v>
      </c>
      <c r="AO851" s="50">
        <v>0</v>
      </c>
      <c r="AP851" s="50">
        <v>0</v>
      </c>
      <c r="AQ851" s="50">
        <v>1</v>
      </c>
      <c r="AR851" s="50">
        <v>0</v>
      </c>
      <c r="AS851" s="50">
        <v>0</v>
      </c>
      <c r="AT851" s="50">
        <v>0</v>
      </c>
      <c r="AU851" s="50">
        <v>0</v>
      </c>
      <c r="AV851" s="81"/>
      <c r="AW851" s="81"/>
      <c r="AX851" s="81"/>
      <c r="AY851" s="81"/>
      <c r="AZ851" s="81"/>
      <c r="BA851" s="81"/>
      <c r="BB851" s="81"/>
      <c r="BC851" s="81"/>
      <c r="BD851" s="81"/>
      <c r="BE851" s="81"/>
      <c r="BF851" s="81"/>
      <c r="BG851" s="81"/>
      <c r="BH851" s="81"/>
      <c r="BI851" s="81"/>
      <c r="BJ851" s="81"/>
    </row>
    <row r="852" spans="1:62" ht="15" hidden="1">
      <c r="A852" s="81" t="s">
        <v>3844</v>
      </c>
      <c r="B852" s="50" t="s">
        <v>2633</v>
      </c>
      <c r="C852" s="82" t="s">
        <v>608</v>
      </c>
      <c r="D852" s="83" t="s">
        <v>571</v>
      </c>
      <c r="E852" s="84" t="s">
        <v>594</v>
      </c>
      <c r="F852" s="84">
        <v>60744</v>
      </c>
      <c r="G852" s="50">
        <v>426400</v>
      </c>
      <c r="H852" s="50" t="s">
        <v>1824</v>
      </c>
      <c r="I852" s="50">
        <v>533</v>
      </c>
      <c r="J852" s="50">
        <v>800</v>
      </c>
      <c r="K852" s="50">
        <v>2</v>
      </c>
      <c r="L852" s="50"/>
      <c r="M852" s="50"/>
      <c r="N852" s="50"/>
      <c r="O852" s="50">
        <v>0</v>
      </c>
      <c r="P852" s="50">
        <v>0.66625000000000001</v>
      </c>
      <c r="Q852" s="50">
        <v>1106.181</v>
      </c>
      <c r="R852" s="50">
        <v>76.458749999999995</v>
      </c>
      <c r="S852" s="50">
        <v>0</v>
      </c>
      <c r="T852" s="50">
        <v>0</v>
      </c>
      <c r="U852" s="50">
        <v>0</v>
      </c>
      <c r="V852" s="50">
        <v>0</v>
      </c>
      <c r="W852" s="50">
        <v>0</v>
      </c>
      <c r="X852" s="50">
        <v>0</v>
      </c>
      <c r="Y852" s="50">
        <v>1</v>
      </c>
      <c r="Z852" s="50">
        <v>0</v>
      </c>
      <c r="AA852" s="50">
        <v>0</v>
      </c>
      <c r="AB852" s="50">
        <v>0</v>
      </c>
      <c r="AC852" s="50">
        <v>0</v>
      </c>
      <c r="AD852" s="50">
        <v>0</v>
      </c>
      <c r="AE852" s="50">
        <v>0</v>
      </c>
      <c r="AF852" s="50">
        <v>0</v>
      </c>
      <c r="AG852" s="50">
        <v>0</v>
      </c>
      <c r="AH852" s="50">
        <v>0</v>
      </c>
      <c r="AI852" s="50">
        <v>0</v>
      </c>
      <c r="AJ852" s="50">
        <v>0</v>
      </c>
      <c r="AK852" s="50">
        <v>0</v>
      </c>
      <c r="AL852" s="50">
        <v>0</v>
      </c>
      <c r="AM852" s="50">
        <v>0</v>
      </c>
      <c r="AN852" s="50">
        <v>0</v>
      </c>
      <c r="AO852" s="50">
        <v>0</v>
      </c>
      <c r="AP852" s="50">
        <v>0</v>
      </c>
      <c r="AQ852" s="50">
        <v>1</v>
      </c>
      <c r="AR852" s="50">
        <v>0</v>
      </c>
      <c r="AS852" s="50">
        <v>0</v>
      </c>
      <c r="AT852" s="50">
        <v>0</v>
      </c>
      <c r="AU852" s="50">
        <v>0</v>
      </c>
      <c r="AV852" s="81"/>
      <c r="AW852" s="81"/>
      <c r="AX852" s="81"/>
      <c r="AY852" s="81"/>
      <c r="AZ852" s="81"/>
      <c r="BA852" s="81"/>
      <c r="BB852" s="81"/>
      <c r="BC852" s="81"/>
      <c r="BD852" s="81"/>
      <c r="BE852" s="81"/>
      <c r="BF852" s="81"/>
      <c r="BG852" s="81"/>
      <c r="BH852" s="81"/>
      <c r="BI852" s="81"/>
      <c r="BJ852" s="81"/>
    </row>
    <row r="853" spans="1:62" ht="15" hidden="1">
      <c r="A853" s="81" t="s">
        <v>3845</v>
      </c>
      <c r="B853" s="50" t="s">
        <v>2634</v>
      </c>
      <c r="C853" s="82" t="s">
        <v>609</v>
      </c>
      <c r="D853" s="83" t="s">
        <v>571</v>
      </c>
      <c r="E853" s="84" t="s">
        <v>594</v>
      </c>
      <c r="F853" s="84">
        <v>47502</v>
      </c>
      <c r="G853" s="50">
        <v>426400</v>
      </c>
      <c r="H853" s="50" t="s">
        <v>1824</v>
      </c>
      <c r="I853" s="50">
        <v>533</v>
      </c>
      <c r="J853" s="50">
        <v>800</v>
      </c>
      <c r="K853" s="50">
        <v>2</v>
      </c>
      <c r="L853" s="50"/>
      <c r="M853" s="50"/>
      <c r="N853" s="50"/>
      <c r="O853" s="50">
        <v>0</v>
      </c>
      <c r="P853" s="50">
        <v>0.66625000000000001</v>
      </c>
      <c r="Q853" s="50">
        <v>807.49620000000004</v>
      </c>
      <c r="R853" s="50">
        <v>87.033799999999999</v>
      </c>
      <c r="S853" s="50">
        <v>0</v>
      </c>
      <c r="T853" s="50">
        <v>0</v>
      </c>
      <c r="U853" s="50">
        <v>0</v>
      </c>
      <c r="V853" s="50">
        <v>0</v>
      </c>
      <c r="W853" s="50">
        <v>0</v>
      </c>
      <c r="X853" s="50">
        <v>0</v>
      </c>
      <c r="Y853" s="50">
        <v>1</v>
      </c>
      <c r="Z853" s="50">
        <v>0</v>
      </c>
      <c r="AA853" s="50">
        <v>0</v>
      </c>
      <c r="AB853" s="50">
        <v>0</v>
      </c>
      <c r="AC853" s="50">
        <v>0</v>
      </c>
      <c r="AD853" s="50">
        <v>0</v>
      </c>
      <c r="AE853" s="50">
        <v>0</v>
      </c>
      <c r="AF853" s="50">
        <v>0</v>
      </c>
      <c r="AG853" s="50">
        <v>0</v>
      </c>
      <c r="AH853" s="50">
        <v>0</v>
      </c>
      <c r="AI853" s="50">
        <v>0</v>
      </c>
      <c r="AJ853" s="50">
        <v>0</v>
      </c>
      <c r="AK853" s="50">
        <v>0</v>
      </c>
      <c r="AL853" s="50">
        <v>0</v>
      </c>
      <c r="AM853" s="50">
        <v>0</v>
      </c>
      <c r="AN853" s="50">
        <v>0</v>
      </c>
      <c r="AO853" s="50">
        <v>0</v>
      </c>
      <c r="AP853" s="50">
        <v>0</v>
      </c>
      <c r="AQ853" s="50">
        <v>1</v>
      </c>
      <c r="AR853" s="50">
        <v>0</v>
      </c>
      <c r="AS853" s="50">
        <v>0</v>
      </c>
      <c r="AT853" s="50">
        <v>0</v>
      </c>
      <c r="AU853" s="50">
        <v>0</v>
      </c>
      <c r="AV853" s="81"/>
      <c r="AW853" s="81"/>
      <c r="AX853" s="81"/>
      <c r="AY853" s="81"/>
      <c r="AZ853" s="81"/>
      <c r="BA853" s="81"/>
      <c r="BB853" s="81"/>
      <c r="BC853" s="81"/>
      <c r="BD853" s="81"/>
      <c r="BE853" s="81"/>
      <c r="BF853" s="81"/>
      <c r="BG853" s="81"/>
      <c r="BH853" s="81"/>
      <c r="BI853" s="81"/>
      <c r="BJ853" s="81"/>
    </row>
    <row r="854" spans="1:62" ht="15" hidden="1">
      <c r="A854" s="81" t="s">
        <v>3846</v>
      </c>
      <c r="B854" s="50" t="s">
        <v>2636</v>
      </c>
      <c r="C854" s="82" t="s">
        <v>610</v>
      </c>
      <c r="D854" s="83" t="s">
        <v>571</v>
      </c>
      <c r="E854" s="84" t="s">
        <v>594</v>
      </c>
      <c r="F854" s="84">
        <v>84933</v>
      </c>
      <c r="G854" s="50">
        <v>426400</v>
      </c>
      <c r="H854" s="50" t="s">
        <v>1824</v>
      </c>
      <c r="I854" s="50">
        <v>533</v>
      </c>
      <c r="J854" s="50">
        <v>800</v>
      </c>
      <c r="K854" s="50">
        <v>2</v>
      </c>
      <c r="L854" s="50"/>
      <c r="M854" s="50"/>
      <c r="N854" s="50"/>
      <c r="O854" s="50">
        <v>0</v>
      </c>
      <c r="P854" s="50">
        <v>0.66625000000000001</v>
      </c>
      <c r="Q854" s="50">
        <v>3889.7570000000001</v>
      </c>
      <c r="R854" s="50">
        <v>86.20017</v>
      </c>
      <c r="S854" s="50">
        <v>0</v>
      </c>
      <c r="T854" s="50">
        <v>0</v>
      </c>
      <c r="U854" s="50">
        <v>0</v>
      </c>
      <c r="V854" s="50">
        <v>0</v>
      </c>
      <c r="W854" s="50">
        <v>0</v>
      </c>
      <c r="X854" s="50">
        <v>0</v>
      </c>
      <c r="Y854" s="50">
        <v>1</v>
      </c>
      <c r="Z854" s="50">
        <v>0</v>
      </c>
      <c r="AA854" s="50">
        <v>0</v>
      </c>
      <c r="AB854" s="50">
        <v>0</v>
      </c>
      <c r="AC854" s="50">
        <v>0</v>
      </c>
      <c r="AD854" s="50">
        <v>0</v>
      </c>
      <c r="AE854" s="50">
        <v>0</v>
      </c>
      <c r="AF854" s="50">
        <v>0</v>
      </c>
      <c r="AG854" s="50">
        <v>0</v>
      </c>
      <c r="AH854" s="50">
        <v>0</v>
      </c>
      <c r="AI854" s="50">
        <v>0</v>
      </c>
      <c r="AJ854" s="50">
        <v>0</v>
      </c>
      <c r="AK854" s="50">
        <v>0</v>
      </c>
      <c r="AL854" s="50">
        <v>0</v>
      </c>
      <c r="AM854" s="50">
        <v>0</v>
      </c>
      <c r="AN854" s="50">
        <v>0</v>
      </c>
      <c r="AO854" s="50">
        <v>0</v>
      </c>
      <c r="AP854" s="50">
        <v>0</v>
      </c>
      <c r="AQ854" s="50">
        <v>1</v>
      </c>
      <c r="AR854" s="50">
        <v>0</v>
      </c>
      <c r="AS854" s="50">
        <v>0</v>
      </c>
      <c r="AT854" s="50">
        <v>0</v>
      </c>
      <c r="AU854" s="50">
        <v>0</v>
      </c>
      <c r="AV854" s="81"/>
      <c r="AW854" s="81"/>
      <c r="AX854" s="81"/>
      <c r="AY854" s="81"/>
      <c r="AZ854" s="81"/>
      <c r="BA854" s="81"/>
      <c r="BB854" s="81"/>
      <c r="BC854" s="81"/>
      <c r="BD854" s="81"/>
      <c r="BE854" s="81"/>
      <c r="BF854" s="81"/>
      <c r="BG854" s="81"/>
      <c r="BH854" s="81"/>
      <c r="BI854" s="81"/>
      <c r="BJ854" s="81"/>
    </row>
    <row r="855" spans="1:62" ht="15" hidden="1">
      <c r="A855" s="81" t="s">
        <v>3847</v>
      </c>
      <c r="B855" s="50" t="s">
        <v>2637</v>
      </c>
      <c r="C855" s="82" t="s">
        <v>611</v>
      </c>
      <c r="D855" s="83" t="s">
        <v>571</v>
      </c>
      <c r="E855" s="84" t="s">
        <v>594</v>
      </c>
      <c r="F855" s="84">
        <v>70233</v>
      </c>
      <c r="G855" s="50">
        <v>426400</v>
      </c>
      <c r="H855" s="50" t="s">
        <v>1824</v>
      </c>
      <c r="I855" s="50">
        <v>533</v>
      </c>
      <c r="J855" s="50">
        <v>800</v>
      </c>
      <c r="K855" s="50">
        <v>2</v>
      </c>
      <c r="L855" s="50"/>
      <c r="M855" s="50"/>
      <c r="N855" s="50"/>
      <c r="O855" s="50">
        <v>0</v>
      </c>
      <c r="P855" s="50">
        <v>0.66625000000000001</v>
      </c>
      <c r="Q855" s="50">
        <v>1261.8389999999999</v>
      </c>
      <c r="R855" s="50">
        <v>79.092060000000004</v>
      </c>
      <c r="S855" s="50">
        <v>0</v>
      </c>
      <c r="T855" s="50">
        <v>0</v>
      </c>
      <c r="U855" s="50">
        <v>0</v>
      </c>
      <c r="V855" s="50">
        <v>0</v>
      </c>
      <c r="W855" s="50">
        <v>0</v>
      </c>
      <c r="X855" s="50">
        <v>0</v>
      </c>
      <c r="Y855" s="50">
        <v>1</v>
      </c>
      <c r="Z855" s="50">
        <v>0</v>
      </c>
      <c r="AA855" s="50">
        <v>0</v>
      </c>
      <c r="AB855" s="50">
        <v>0</v>
      </c>
      <c r="AC855" s="50">
        <v>0</v>
      </c>
      <c r="AD855" s="50">
        <v>0</v>
      </c>
      <c r="AE855" s="50">
        <v>0</v>
      </c>
      <c r="AF855" s="50">
        <v>0</v>
      </c>
      <c r="AG855" s="50">
        <v>0</v>
      </c>
      <c r="AH855" s="50">
        <v>0</v>
      </c>
      <c r="AI855" s="50">
        <v>0</v>
      </c>
      <c r="AJ855" s="50">
        <v>0</v>
      </c>
      <c r="AK855" s="50">
        <v>0</v>
      </c>
      <c r="AL855" s="50">
        <v>0</v>
      </c>
      <c r="AM855" s="50">
        <v>0</v>
      </c>
      <c r="AN855" s="50">
        <v>0</v>
      </c>
      <c r="AO855" s="50">
        <v>0</v>
      </c>
      <c r="AP855" s="50">
        <v>0</v>
      </c>
      <c r="AQ855" s="50">
        <v>1</v>
      </c>
      <c r="AR855" s="50">
        <v>0</v>
      </c>
      <c r="AS855" s="50">
        <v>0</v>
      </c>
      <c r="AT855" s="50">
        <v>0</v>
      </c>
      <c r="AU855" s="50">
        <v>0</v>
      </c>
      <c r="AV855" s="81"/>
      <c r="AW855" s="81"/>
      <c r="AX855" s="81"/>
      <c r="AY855" s="81"/>
      <c r="AZ855" s="81"/>
      <c r="BA855" s="81"/>
      <c r="BB855" s="81"/>
      <c r="BC855" s="81"/>
      <c r="BD855" s="81"/>
      <c r="BE855" s="81"/>
      <c r="BF855" s="81"/>
      <c r="BG855" s="81"/>
      <c r="BH855" s="81"/>
      <c r="BI855" s="81"/>
      <c r="BJ855" s="81"/>
    </row>
    <row r="856" spans="1:62" ht="15" hidden="1">
      <c r="A856" s="81" t="s">
        <v>3848</v>
      </c>
      <c r="B856" s="50" t="s">
        <v>2638</v>
      </c>
      <c r="C856" s="82" t="s">
        <v>612</v>
      </c>
      <c r="D856" s="83" t="s">
        <v>571</v>
      </c>
      <c r="E856" s="84" t="s">
        <v>594</v>
      </c>
      <c r="F856" s="84">
        <v>54457</v>
      </c>
      <c r="G856" s="50">
        <v>426400</v>
      </c>
      <c r="H856" s="50" t="s">
        <v>1824</v>
      </c>
      <c r="I856" s="50">
        <v>533</v>
      </c>
      <c r="J856" s="50">
        <v>800</v>
      </c>
      <c r="K856" s="50">
        <v>2</v>
      </c>
      <c r="L856" s="50"/>
      <c r="M856" s="50"/>
      <c r="N856" s="50"/>
      <c r="O856" s="50">
        <v>0</v>
      </c>
      <c r="P856" s="50">
        <v>0.66625000000000001</v>
      </c>
      <c r="Q856" s="50">
        <v>1327.2660000000001</v>
      </c>
      <c r="R856" s="50">
        <v>82.611080000000001</v>
      </c>
      <c r="S856" s="50">
        <v>0</v>
      </c>
      <c r="T856" s="50">
        <v>0</v>
      </c>
      <c r="U856" s="50">
        <v>0</v>
      </c>
      <c r="V856" s="50">
        <v>0</v>
      </c>
      <c r="W856" s="50">
        <v>0</v>
      </c>
      <c r="X856" s="50">
        <v>0</v>
      </c>
      <c r="Y856" s="50">
        <v>1</v>
      </c>
      <c r="Z856" s="50">
        <v>0</v>
      </c>
      <c r="AA856" s="50">
        <v>0</v>
      </c>
      <c r="AB856" s="50">
        <v>0</v>
      </c>
      <c r="AC856" s="50">
        <v>0</v>
      </c>
      <c r="AD856" s="50">
        <v>0</v>
      </c>
      <c r="AE856" s="50">
        <v>0</v>
      </c>
      <c r="AF856" s="50">
        <v>0</v>
      </c>
      <c r="AG856" s="50">
        <v>0</v>
      </c>
      <c r="AH856" s="50">
        <v>0</v>
      </c>
      <c r="AI856" s="50">
        <v>0</v>
      </c>
      <c r="AJ856" s="50">
        <v>0</v>
      </c>
      <c r="AK856" s="50">
        <v>0</v>
      </c>
      <c r="AL856" s="50">
        <v>0</v>
      </c>
      <c r="AM856" s="50">
        <v>0</v>
      </c>
      <c r="AN856" s="50">
        <v>0</v>
      </c>
      <c r="AO856" s="50">
        <v>0</v>
      </c>
      <c r="AP856" s="50">
        <v>0</v>
      </c>
      <c r="AQ856" s="50">
        <v>1</v>
      </c>
      <c r="AR856" s="50">
        <v>0</v>
      </c>
      <c r="AS856" s="50">
        <v>0</v>
      </c>
      <c r="AT856" s="50">
        <v>0</v>
      </c>
      <c r="AU856" s="50">
        <v>0</v>
      </c>
      <c r="AV856" s="81"/>
      <c r="AW856" s="81"/>
      <c r="AX856" s="81"/>
      <c r="AY856" s="81"/>
      <c r="AZ856" s="81"/>
      <c r="BA856" s="81"/>
      <c r="BB856" s="81"/>
      <c r="BC856" s="81"/>
      <c r="BD856" s="81"/>
      <c r="BE856" s="81"/>
      <c r="BF856" s="81"/>
      <c r="BG856" s="81"/>
      <c r="BH856" s="81"/>
      <c r="BI856" s="81"/>
      <c r="BJ856" s="81"/>
    </row>
    <row r="857" spans="1:62" ht="15" hidden="1">
      <c r="A857" s="81" t="s">
        <v>3849</v>
      </c>
      <c r="B857" s="50" t="s">
        <v>2639</v>
      </c>
      <c r="C857" s="82" t="s">
        <v>613</v>
      </c>
      <c r="D857" s="83" t="s">
        <v>571</v>
      </c>
      <c r="E857" s="84" t="s">
        <v>594</v>
      </c>
      <c r="F857" s="84">
        <v>49893</v>
      </c>
      <c r="G857" s="50">
        <v>426400</v>
      </c>
      <c r="H857" s="50" t="s">
        <v>1824</v>
      </c>
      <c r="I857" s="50">
        <v>533</v>
      </c>
      <c r="J857" s="50">
        <v>800</v>
      </c>
      <c r="K857" s="50">
        <v>2</v>
      </c>
      <c r="L857" s="50"/>
      <c r="M857" s="50"/>
      <c r="N857" s="50"/>
      <c r="O857" s="50">
        <v>0</v>
      </c>
      <c r="P857" s="50">
        <v>0.66625000000000001</v>
      </c>
      <c r="Q857" s="50">
        <v>1337.0540000000001</v>
      </c>
      <c r="R857" s="50">
        <v>92.775480000000002</v>
      </c>
      <c r="S857" s="50">
        <v>0</v>
      </c>
      <c r="T857" s="50">
        <v>0</v>
      </c>
      <c r="U857" s="50">
        <v>0</v>
      </c>
      <c r="V857" s="50">
        <v>0</v>
      </c>
      <c r="W857" s="50">
        <v>0</v>
      </c>
      <c r="X857" s="50">
        <v>0</v>
      </c>
      <c r="Y857" s="50">
        <v>1</v>
      </c>
      <c r="Z857" s="50">
        <v>0</v>
      </c>
      <c r="AA857" s="50">
        <v>0</v>
      </c>
      <c r="AB857" s="50">
        <v>0</v>
      </c>
      <c r="AC857" s="50">
        <v>0</v>
      </c>
      <c r="AD857" s="50">
        <v>0</v>
      </c>
      <c r="AE857" s="50">
        <v>0</v>
      </c>
      <c r="AF857" s="50">
        <v>0</v>
      </c>
      <c r="AG857" s="50">
        <v>0</v>
      </c>
      <c r="AH857" s="50">
        <v>0</v>
      </c>
      <c r="AI857" s="50">
        <v>0</v>
      </c>
      <c r="AJ857" s="50">
        <v>0</v>
      </c>
      <c r="AK857" s="50">
        <v>0</v>
      </c>
      <c r="AL857" s="50">
        <v>0</v>
      </c>
      <c r="AM857" s="50">
        <v>0</v>
      </c>
      <c r="AN857" s="50">
        <v>0</v>
      </c>
      <c r="AO857" s="50">
        <v>0</v>
      </c>
      <c r="AP857" s="50">
        <v>0</v>
      </c>
      <c r="AQ857" s="50">
        <v>1</v>
      </c>
      <c r="AR857" s="50">
        <v>0</v>
      </c>
      <c r="AS857" s="50">
        <v>0</v>
      </c>
      <c r="AT857" s="50">
        <v>0</v>
      </c>
      <c r="AU857" s="50">
        <v>0</v>
      </c>
      <c r="AV857" s="81"/>
      <c r="AW857" s="81"/>
      <c r="AX857" s="81"/>
      <c r="AY857" s="81"/>
      <c r="AZ857" s="81"/>
      <c r="BA857" s="81"/>
      <c r="BB857" s="81"/>
      <c r="BC857" s="81"/>
      <c r="BD857" s="81"/>
      <c r="BE857" s="81"/>
      <c r="BF857" s="81"/>
      <c r="BG857" s="81"/>
      <c r="BH857" s="81"/>
      <c r="BI857" s="81"/>
      <c r="BJ857" s="81"/>
    </row>
    <row r="858" spans="1:62" ht="15" hidden="1">
      <c r="A858" s="81" t="s">
        <v>3850</v>
      </c>
      <c r="B858" s="50" t="s">
        <v>2640</v>
      </c>
      <c r="C858" s="82" t="s">
        <v>614</v>
      </c>
      <c r="D858" s="83" t="s">
        <v>571</v>
      </c>
      <c r="E858" s="84" t="s">
        <v>615</v>
      </c>
      <c r="F858" s="84">
        <v>31777</v>
      </c>
      <c r="G858" s="50">
        <v>173056</v>
      </c>
      <c r="H858" s="50" t="s">
        <v>1824</v>
      </c>
      <c r="I858" s="50">
        <v>416</v>
      </c>
      <c r="J858" s="50">
        <v>416</v>
      </c>
      <c r="K858" s="50">
        <v>1</v>
      </c>
      <c r="L858" s="50"/>
      <c r="M858" s="50"/>
      <c r="N858" s="50"/>
      <c r="O858" s="50">
        <v>0</v>
      </c>
      <c r="P858" s="50">
        <v>1</v>
      </c>
      <c r="Q858" s="50">
        <v>1529.3889999999999</v>
      </c>
      <c r="R858" s="50">
        <v>67.673429999999996</v>
      </c>
      <c r="S858" s="50">
        <v>0</v>
      </c>
      <c r="T858" s="50">
        <v>0</v>
      </c>
      <c r="U858" s="50">
        <v>0</v>
      </c>
      <c r="V858" s="50">
        <v>0</v>
      </c>
      <c r="W858" s="50">
        <v>0</v>
      </c>
      <c r="X858" s="50">
        <v>0</v>
      </c>
      <c r="Y858" s="50">
        <v>1</v>
      </c>
      <c r="Z858" s="50">
        <v>0</v>
      </c>
      <c r="AA858" s="50">
        <v>0</v>
      </c>
      <c r="AB858" s="50">
        <v>0</v>
      </c>
      <c r="AC858" s="50">
        <v>0</v>
      </c>
      <c r="AD858" s="50">
        <v>0</v>
      </c>
      <c r="AE858" s="50">
        <v>0</v>
      </c>
      <c r="AF858" s="50">
        <v>0</v>
      </c>
      <c r="AG858" s="50">
        <v>0</v>
      </c>
      <c r="AH858" s="50">
        <v>0</v>
      </c>
      <c r="AI858" s="50">
        <v>0</v>
      </c>
      <c r="AJ858" s="50">
        <v>0</v>
      </c>
      <c r="AK858" s="50">
        <v>0</v>
      </c>
      <c r="AL858" s="50">
        <v>0</v>
      </c>
      <c r="AM858" s="50">
        <v>0</v>
      </c>
      <c r="AN858" s="50">
        <v>0</v>
      </c>
      <c r="AO858" s="50">
        <v>0</v>
      </c>
      <c r="AP858" s="50">
        <v>0</v>
      </c>
      <c r="AQ858" s="50">
        <v>0</v>
      </c>
      <c r="AR858" s="50">
        <v>1</v>
      </c>
      <c r="AS858" s="50">
        <v>0</v>
      </c>
      <c r="AT858" s="50">
        <v>0</v>
      </c>
      <c r="AU858" s="50">
        <v>0</v>
      </c>
      <c r="AV858" s="81"/>
      <c r="AW858" s="81"/>
      <c r="AX858" s="81"/>
      <c r="AY858" s="81"/>
      <c r="AZ858" s="81"/>
      <c r="BA858" s="81"/>
      <c r="BB858" s="81"/>
      <c r="BC858" s="81"/>
      <c r="BD858" s="81"/>
      <c r="BE858" s="81"/>
      <c r="BF858" s="81"/>
      <c r="BG858" s="81"/>
      <c r="BH858" s="81"/>
      <c r="BI858" s="81"/>
      <c r="BJ858" s="81"/>
    </row>
    <row r="859" spans="1:62" ht="15" hidden="1">
      <c r="A859" s="81" t="s">
        <v>3851</v>
      </c>
      <c r="B859" s="50" t="s">
        <v>2641</v>
      </c>
      <c r="C859" s="82" t="s">
        <v>616</v>
      </c>
      <c r="D859" s="83" t="s">
        <v>571</v>
      </c>
      <c r="E859" s="84" t="s">
        <v>615</v>
      </c>
      <c r="F859" s="84">
        <v>42629</v>
      </c>
      <c r="G859" s="50">
        <v>173056</v>
      </c>
      <c r="H859" s="50" t="s">
        <v>1824</v>
      </c>
      <c r="I859" s="50">
        <v>416</v>
      </c>
      <c r="J859" s="50">
        <v>416</v>
      </c>
      <c r="K859" s="50">
        <v>1</v>
      </c>
      <c r="L859" s="50"/>
      <c r="M859" s="50"/>
      <c r="N859" s="50"/>
      <c r="O859" s="50">
        <v>0</v>
      </c>
      <c r="P859" s="50">
        <v>1</v>
      </c>
      <c r="Q859" s="50">
        <v>2134.8820000000001</v>
      </c>
      <c r="R859" s="50">
        <v>57.459029999999998</v>
      </c>
      <c r="S859" s="50">
        <v>0</v>
      </c>
      <c r="T859" s="50">
        <v>0</v>
      </c>
      <c r="U859" s="50">
        <v>0</v>
      </c>
      <c r="V859" s="50">
        <v>0</v>
      </c>
      <c r="W859" s="50">
        <v>0</v>
      </c>
      <c r="X859" s="50">
        <v>0</v>
      </c>
      <c r="Y859" s="50">
        <v>1</v>
      </c>
      <c r="Z859" s="50">
        <v>0</v>
      </c>
      <c r="AA859" s="50">
        <v>0</v>
      </c>
      <c r="AB859" s="50">
        <v>0</v>
      </c>
      <c r="AC859" s="50">
        <v>0</v>
      </c>
      <c r="AD859" s="50">
        <v>0</v>
      </c>
      <c r="AE859" s="50">
        <v>0</v>
      </c>
      <c r="AF859" s="50">
        <v>0</v>
      </c>
      <c r="AG859" s="50">
        <v>0</v>
      </c>
      <c r="AH859" s="50">
        <v>0</v>
      </c>
      <c r="AI859" s="50">
        <v>0</v>
      </c>
      <c r="AJ859" s="50">
        <v>0</v>
      </c>
      <c r="AK859" s="50">
        <v>0</v>
      </c>
      <c r="AL859" s="50">
        <v>0</v>
      </c>
      <c r="AM859" s="50">
        <v>0</v>
      </c>
      <c r="AN859" s="50">
        <v>0</v>
      </c>
      <c r="AO859" s="50">
        <v>0</v>
      </c>
      <c r="AP859" s="50">
        <v>0</v>
      </c>
      <c r="AQ859" s="50">
        <v>0</v>
      </c>
      <c r="AR859" s="50">
        <v>1</v>
      </c>
      <c r="AS859" s="50">
        <v>0</v>
      </c>
      <c r="AT859" s="50">
        <v>0</v>
      </c>
      <c r="AU859" s="50">
        <v>0</v>
      </c>
      <c r="AV859" s="81"/>
      <c r="AW859" s="81"/>
      <c r="AX859" s="81"/>
      <c r="AY859" s="81"/>
      <c r="AZ859" s="81"/>
      <c r="BA859" s="81"/>
      <c r="BB859" s="81"/>
      <c r="BC859" s="81"/>
      <c r="BD859" s="81"/>
      <c r="BE859" s="81"/>
      <c r="BF859" s="81"/>
      <c r="BG859" s="81"/>
      <c r="BH859" s="81"/>
      <c r="BI859" s="81"/>
      <c r="BJ859" s="81"/>
    </row>
    <row r="860" spans="1:62" ht="15" hidden="1">
      <c r="A860" s="81" t="s">
        <v>3852</v>
      </c>
      <c r="B860" s="50" t="s">
        <v>2643</v>
      </c>
      <c r="C860" s="82" t="s">
        <v>617</v>
      </c>
      <c r="D860" s="83" t="s">
        <v>571</v>
      </c>
      <c r="E860" s="84" t="s">
        <v>615</v>
      </c>
      <c r="F860" s="84">
        <v>30679</v>
      </c>
      <c r="G860" s="50">
        <v>173056</v>
      </c>
      <c r="H860" s="50" t="s">
        <v>1824</v>
      </c>
      <c r="I860" s="50">
        <v>416</v>
      </c>
      <c r="J860" s="50">
        <v>416</v>
      </c>
      <c r="K860" s="50">
        <v>1</v>
      </c>
      <c r="L860" s="50"/>
      <c r="M860" s="50"/>
      <c r="N860" s="50"/>
      <c r="O860" s="50">
        <v>0</v>
      </c>
      <c r="P860" s="50">
        <v>1</v>
      </c>
      <c r="Q860" s="50">
        <v>1283.761</v>
      </c>
      <c r="R860" s="50">
        <v>73.541880000000006</v>
      </c>
      <c r="S860" s="50">
        <v>0</v>
      </c>
      <c r="T860" s="50">
        <v>0</v>
      </c>
      <c r="U860" s="50">
        <v>0</v>
      </c>
      <c r="V860" s="50">
        <v>0</v>
      </c>
      <c r="W860" s="50">
        <v>0</v>
      </c>
      <c r="X860" s="50">
        <v>0</v>
      </c>
      <c r="Y860" s="50">
        <v>1</v>
      </c>
      <c r="Z860" s="50">
        <v>0</v>
      </c>
      <c r="AA860" s="50">
        <v>0</v>
      </c>
      <c r="AB860" s="50">
        <v>0</v>
      </c>
      <c r="AC860" s="50">
        <v>0</v>
      </c>
      <c r="AD860" s="50">
        <v>0</v>
      </c>
      <c r="AE860" s="50">
        <v>0</v>
      </c>
      <c r="AF860" s="50">
        <v>0</v>
      </c>
      <c r="AG860" s="50">
        <v>0</v>
      </c>
      <c r="AH860" s="50">
        <v>0</v>
      </c>
      <c r="AI860" s="50">
        <v>0</v>
      </c>
      <c r="AJ860" s="50">
        <v>0</v>
      </c>
      <c r="AK860" s="50">
        <v>0</v>
      </c>
      <c r="AL860" s="50">
        <v>0</v>
      </c>
      <c r="AM860" s="50">
        <v>0</v>
      </c>
      <c r="AN860" s="50">
        <v>0</v>
      </c>
      <c r="AO860" s="50">
        <v>0</v>
      </c>
      <c r="AP860" s="50">
        <v>0</v>
      </c>
      <c r="AQ860" s="50">
        <v>0</v>
      </c>
      <c r="AR860" s="50">
        <v>1</v>
      </c>
      <c r="AS860" s="50">
        <v>0</v>
      </c>
      <c r="AT860" s="50">
        <v>0</v>
      </c>
      <c r="AU860" s="50">
        <v>0</v>
      </c>
      <c r="AV860" s="81"/>
      <c r="AW860" s="81"/>
      <c r="AX860" s="81"/>
      <c r="AY860" s="81"/>
      <c r="AZ860" s="81"/>
      <c r="BA860" s="81"/>
      <c r="BB860" s="81"/>
      <c r="BC860" s="81"/>
      <c r="BD860" s="81"/>
      <c r="BE860" s="81"/>
      <c r="BF860" s="81"/>
      <c r="BG860" s="81"/>
      <c r="BH860" s="81"/>
      <c r="BI860" s="81"/>
      <c r="BJ860" s="81"/>
    </row>
    <row r="861" spans="1:62" ht="15" hidden="1">
      <c r="A861" s="81" t="s">
        <v>3853</v>
      </c>
      <c r="B861" s="50" t="s">
        <v>2644</v>
      </c>
      <c r="C861" s="82" t="s">
        <v>618</v>
      </c>
      <c r="D861" s="83" t="s">
        <v>571</v>
      </c>
      <c r="E861" s="84" t="s">
        <v>615</v>
      </c>
      <c r="F861" s="84">
        <v>35489</v>
      </c>
      <c r="G861" s="50">
        <v>173056</v>
      </c>
      <c r="H861" s="50" t="s">
        <v>1824</v>
      </c>
      <c r="I861" s="50">
        <v>416</v>
      </c>
      <c r="J861" s="50">
        <v>416</v>
      </c>
      <c r="K861" s="50">
        <v>1</v>
      </c>
      <c r="L861" s="50"/>
      <c r="M861" s="50"/>
      <c r="N861" s="50"/>
      <c r="O861" s="50">
        <v>0</v>
      </c>
      <c r="P861" s="50">
        <v>1</v>
      </c>
      <c r="Q861" s="50">
        <v>1498.212</v>
      </c>
      <c r="R861" s="50">
        <v>63.874679999999998</v>
      </c>
      <c r="S861" s="50">
        <v>0</v>
      </c>
      <c r="T861" s="50">
        <v>0</v>
      </c>
      <c r="U861" s="50">
        <v>0</v>
      </c>
      <c r="V861" s="50">
        <v>0</v>
      </c>
      <c r="W861" s="50">
        <v>0</v>
      </c>
      <c r="X861" s="50">
        <v>0</v>
      </c>
      <c r="Y861" s="50">
        <v>1</v>
      </c>
      <c r="Z861" s="50">
        <v>0</v>
      </c>
      <c r="AA861" s="50">
        <v>0</v>
      </c>
      <c r="AB861" s="50">
        <v>0</v>
      </c>
      <c r="AC861" s="50">
        <v>0</v>
      </c>
      <c r="AD861" s="50">
        <v>0</v>
      </c>
      <c r="AE861" s="50">
        <v>0</v>
      </c>
      <c r="AF861" s="50">
        <v>0</v>
      </c>
      <c r="AG861" s="50">
        <v>0</v>
      </c>
      <c r="AH861" s="50">
        <v>0</v>
      </c>
      <c r="AI861" s="50">
        <v>0</v>
      </c>
      <c r="AJ861" s="50">
        <v>0</v>
      </c>
      <c r="AK861" s="50">
        <v>0</v>
      </c>
      <c r="AL861" s="50">
        <v>0</v>
      </c>
      <c r="AM861" s="50">
        <v>0</v>
      </c>
      <c r="AN861" s="50">
        <v>0</v>
      </c>
      <c r="AO861" s="50">
        <v>0</v>
      </c>
      <c r="AP861" s="50">
        <v>0</v>
      </c>
      <c r="AQ861" s="50">
        <v>0</v>
      </c>
      <c r="AR861" s="50">
        <v>1</v>
      </c>
      <c r="AS861" s="50">
        <v>0</v>
      </c>
      <c r="AT861" s="50">
        <v>0</v>
      </c>
      <c r="AU861" s="50">
        <v>0</v>
      </c>
      <c r="AV861" s="81"/>
      <c r="AW861" s="81"/>
      <c r="AX861" s="81"/>
      <c r="AY861" s="81"/>
      <c r="AZ861" s="81"/>
      <c r="BA861" s="81"/>
      <c r="BB861" s="81"/>
      <c r="BC861" s="81"/>
      <c r="BD861" s="81"/>
      <c r="BE861" s="81"/>
      <c r="BF861" s="81"/>
      <c r="BG861" s="81"/>
      <c r="BH861" s="81"/>
      <c r="BI861" s="81"/>
      <c r="BJ861" s="81"/>
    </row>
    <row r="862" spans="1:62" ht="15" hidden="1">
      <c r="A862" s="81" t="s">
        <v>3854</v>
      </c>
      <c r="B862" s="50" t="s">
        <v>2645</v>
      </c>
      <c r="C862" s="82" t="s">
        <v>619</v>
      </c>
      <c r="D862" s="83" t="s">
        <v>571</v>
      </c>
      <c r="E862" s="84" t="s">
        <v>615</v>
      </c>
      <c r="F862" s="84">
        <v>21574</v>
      </c>
      <c r="G862" s="50">
        <v>173056</v>
      </c>
      <c r="H862" s="50" t="s">
        <v>1824</v>
      </c>
      <c r="I862" s="50">
        <v>416</v>
      </c>
      <c r="J862" s="50">
        <v>416</v>
      </c>
      <c r="K862" s="50">
        <v>1</v>
      </c>
      <c r="L862" s="50"/>
      <c r="M862" s="50"/>
      <c r="N862" s="50"/>
      <c r="O862" s="50">
        <v>0</v>
      </c>
      <c r="P862" s="50">
        <v>1</v>
      </c>
      <c r="Q862" s="50">
        <v>400.92869999999999</v>
      </c>
      <c r="R862" s="50">
        <v>69.549120000000002</v>
      </c>
      <c r="S862" s="50">
        <v>0</v>
      </c>
      <c r="T862" s="50">
        <v>0</v>
      </c>
      <c r="U862" s="50">
        <v>0</v>
      </c>
      <c r="V862" s="50">
        <v>0</v>
      </c>
      <c r="W862" s="50">
        <v>0</v>
      </c>
      <c r="X862" s="50">
        <v>0</v>
      </c>
      <c r="Y862" s="50">
        <v>1</v>
      </c>
      <c r="Z862" s="50">
        <v>0</v>
      </c>
      <c r="AA862" s="50">
        <v>0</v>
      </c>
      <c r="AB862" s="50">
        <v>0</v>
      </c>
      <c r="AC862" s="50">
        <v>0</v>
      </c>
      <c r="AD862" s="50">
        <v>0</v>
      </c>
      <c r="AE862" s="50">
        <v>0</v>
      </c>
      <c r="AF862" s="50">
        <v>0</v>
      </c>
      <c r="AG862" s="50">
        <v>0</v>
      </c>
      <c r="AH862" s="50">
        <v>0</v>
      </c>
      <c r="AI862" s="50">
        <v>0</v>
      </c>
      <c r="AJ862" s="50">
        <v>0</v>
      </c>
      <c r="AK862" s="50">
        <v>0</v>
      </c>
      <c r="AL862" s="50">
        <v>0</v>
      </c>
      <c r="AM862" s="50">
        <v>0</v>
      </c>
      <c r="AN862" s="50">
        <v>0</v>
      </c>
      <c r="AO862" s="50">
        <v>0</v>
      </c>
      <c r="AP862" s="50">
        <v>0</v>
      </c>
      <c r="AQ862" s="50">
        <v>0</v>
      </c>
      <c r="AR862" s="50">
        <v>1</v>
      </c>
      <c r="AS862" s="50">
        <v>0</v>
      </c>
      <c r="AT862" s="50">
        <v>0</v>
      </c>
      <c r="AU862" s="50">
        <v>0</v>
      </c>
      <c r="AV862" s="81"/>
      <c r="AW862" s="81"/>
      <c r="AX862" s="81"/>
      <c r="AY862" s="81"/>
      <c r="AZ862" s="81"/>
      <c r="BA862" s="81"/>
      <c r="BB862" s="81"/>
      <c r="BC862" s="81"/>
      <c r="BD862" s="81"/>
      <c r="BE862" s="81"/>
      <c r="BF862" s="81"/>
      <c r="BG862" s="81"/>
      <c r="BH862" s="81"/>
      <c r="BI862" s="81"/>
      <c r="BJ862" s="81"/>
    </row>
    <row r="863" spans="1:62" ht="15" hidden="1">
      <c r="A863" s="81" t="s">
        <v>3855</v>
      </c>
      <c r="B863" s="50" t="s">
        <v>2646</v>
      </c>
      <c r="C863" s="82" t="s">
        <v>620</v>
      </c>
      <c r="D863" s="83" t="s">
        <v>571</v>
      </c>
      <c r="E863" s="84" t="s">
        <v>615</v>
      </c>
      <c r="F863" s="84">
        <v>24559</v>
      </c>
      <c r="G863" s="50">
        <v>173056</v>
      </c>
      <c r="H863" s="50" t="s">
        <v>1824</v>
      </c>
      <c r="I863" s="50">
        <v>416</v>
      </c>
      <c r="J863" s="50">
        <v>416</v>
      </c>
      <c r="K863" s="50">
        <v>1</v>
      </c>
      <c r="L863" s="50"/>
      <c r="M863" s="50"/>
      <c r="N863" s="50"/>
      <c r="O863" s="50">
        <v>0</v>
      </c>
      <c r="P863" s="50">
        <v>1</v>
      </c>
      <c r="Q863" s="50">
        <v>1091.2090000000001</v>
      </c>
      <c r="R863" s="50">
        <v>63.93177</v>
      </c>
      <c r="S863" s="50">
        <v>0</v>
      </c>
      <c r="T863" s="50">
        <v>0</v>
      </c>
      <c r="U863" s="50">
        <v>0</v>
      </c>
      <c r="V863" s="50">
        <v>0</v>
      </c>
      <c r="W863" s="50">
        <v>0</v>
      </c>
      <c r="X863" s="50">
        <v>0</v>
      </c>
      <c r="Y863" s="50">
        <v>1</v>
      </c>
      <c r="Z863" s="50">
        <v>0</v>
      </c>
      <c r="AA863" s="50">
        <v>0</v>
      </c>
      <c r="AB863" s="50">
        <v>0</v>
      </c>
      <c r="AC863" s="50">
        <v>0</v>
      </c>
      <c r="AD863" s="50">
        <v>0</v>
      </c>
      <c r="AE863" s="50">
        <v>0</v>
      </c>
      <c r="AF863" s="50">
        <v>0</v>
      </c>
      <c r="AG863" s="50">
        <v>0</v>
      </c>
      <c r="AH863" s="50">
        <v>0</v>
      </c>
      <c r="AI863" s="50">
        <v>0</v>
      </c>
      <c r="AJ863" s="50">
        <v>0</v>
      </c>
      <c r="AK863" s="50">
        <v>0</v>
      </c>
      <c r="AL863" s="50">
        <v>0</v>
      </c>
      <c r="AM863" s="50">
        <v>0</v>
      </c>
      <c r="AN863" s="50">
        <v>0</v>
      </c>
      <c r="AO863" s="50">
        <v>0</v>
      </c>
      <c r="AP863" s="50">
        <v>0</v>
      </c>
      <c r="AQ863" s="50">
        <v>0</v>
      </c>
      <c r="AR863" s="50">
        <v>1</v>
      </c>
      <c r="AS863" s="50">
        <v>0</v>
      </c>
      <c r="AT863" s="50">
        <v>0</v>
      </c>
      <c r="AU863" s="50">
        <v>0</v>
      </c>
      <c r="AV863" s="81"/>
      <c r="AW863" s="81"/>
      <c r="AX863" s="81"/>
      <c r="AY863" s="81"/>
      <c r="AZ863" s="81"/>
      <c r="BA863" s="81"/>
      <c r="BB863" s="81"/>
      <c r="BC863" s="81"/>
      <c r="BD863" s="81"/>
      <c r="BE863" s="81"/>
      <c r="BF863" s="81"/>
      <c r="BG863" s="81"/>
      <c r="BH863" s="81"/>
      <c r="BI863" s="81"/>
      <c r="BJ863" s="81"/>
    </row>
    <row r="864" spans="1:62" ht="15" hidden="1">
      <c r="A864" s="81" t="s">
        <v>3856</v>
      </c>
      <c r="B864" s="50" t="s">
        <v>2647</v>
      </c>
      <c r="C864" s="82" t="s">
        <v>621</v>
      </c>
      <c r="D864" s="83" t="s">
        <v>571</v>
      </c>
      <c r="E864" s="84" t="s">
        <v>615</v>
      </c>
      <c r="F864" s="84">
        <v>34033</v>
      </c>
      <c r="G864" s="50">
        <v>173056</v>
      </c>
      <c r="H864" s="50" t="s">
        <v>1824</v>
      </c>
      <c r="I864" s="50">
        <v>416</v>
      </c>
      <c r="J864" s="50">
        <v>416</v>
      </c>
      <c r="K864" s="50">
        <v>1</v>
      </c>
      <c r="L864" s="50"/>
      <c r="M864" s="50"/>
      <c r="N864" s="50"/>
      <c r="O864" s="50">
        <v>0</v>
      </c>
      <c r="P864" s="50">
        <v>1</v>
      </c>
      <c r="Q864" s="50">
        <v>1443.3130000000001</v>
      </c>
      <c r="R864" s="50">
        <v>83.181569999999994</v>
      </c>
      <c r="S864" s="50">
        <v>0</v>
      </c>
      <c r="T864" s="50">
        <v>0</v>
      </c>
      <c r="U864" s="50">
        <v>0</v>
      </c>
      <c r="V864" s="50">
        <v>0</v>
      </c>
      <c r="W864" s="50">
        <v>0</v>
      </c>
      <c r="X864" s="50">
        <v>0</v>
      </c>
      <c r="Y864" s="50">
        <v>1</v>
      </c>
      <c r="Z864" s="50">
        <v>0</v>
      </c>
      <c r="AA864" s="50">
        <v>0</v>
      </c>
      <c r="AB864" s="50">
        <v>0</v>
      </c>
      <c r="AC864" s="50">
        <v>0</v>
      </c>
      <c r="AD864" s="50">
        <v>0</v>
      </c>
      <c r="AE864" s="50">
        <v>0</v>
      </c>
      <c r="AF864" s="50">
        <v>0</v>
      </c>
      <c r="AG864" s="50">
        <v>0</v>
      </c>
      <c r="AH864" s="50">
        <v>0</v>
      </c>
      <c r="AI864" s="50">
        <v>0</v>
      </c>
      <c r="AJ864" s="50">
        <v>0</v>
      </c>
      <c r="AK864" s="50">
        <v>0</v>
      </c>
      <c r="AL864" s="50">
        <v>0</v>
      </c>
      <c r="AM864" s="50">
        <v>0</v>
      </c>
      <c r="AN864" s="50">
        <v>0</v>
      </c>
      <c r="AO864" s="50">
        <v>0</v>
      </c>
      <c r="AP864" s="50">
        <v>0</v>
      </c>
      <c r="AQ864" s="50">
        <v>0</v>
      </c>
      <c r="AR864" s="50">
        <v>1</v>
      </c>
      <c r="AS864" s="50">
        <v>0</v>
      </c>
      <c r="AT864" s="50">
        <v>0</v>
      </c>
      <c r="AU864" s="50">
        <v>0</v>
      </c>
      <c r="AV864" s="81"/>
      <c r="AW864" s="81"/>
      <c r="AX864" s="81"/>
      <c r="AY864" s="81"/>
      <c r="AZ864" s="81"/>
      <c r="BA864" s="81"/>
      <c r="BB864" s="81"/>
      <c r="BC864" s="81"/>
      <c r="BD864" s="81"/>
      <c r="BE864" s="81"/>
      <c r="BF864" s="81"/>
      <c r="BG864" s="81"/>
      <c r="BH864" s="81"/>
      <c r="BI864" s="81"/>
      <c r="BJ864" s="81"/>
    </row>
    <row r="865" spans="1:62" ht="15" hidden="1">
      <c r="A865" s="81" t="s">
        <v>3857</v>
      </c>
      <c r="B865" s="50" t="s">
        <v>2648</v>
      </c>
      <c r="C865" s="82" t="s">
        <v>622</v>
      </c>
      <c r="D865" s="83" t="s">
        <v>571</v>
      </c>
      <c r="E865" s="84" t="s">
        <v>615</v>
      </c>
      <c r="F865" s="84">
        <v>35179</v>
      </c>
      <c r="G865" s="50">
        <v>173056</v>
      </c>
      <c r="H865" s="50" t="s">
        <v>1824</v>
      </c>
      <c r="I865" s="50">
        <v>416</v>
      </c>
      <c r="J865" s="50">
        <v>416</v>
      </c>
      <c r="K865" s="50">
        <v>1</v>
      </c>
      <c r="L865" s="50"/>
      <c r="M865" s="50"/>
      <c r="N865" s="50"/>
      <c r="O865" s="50">
        <v>0</v>
      </c>
      <c r="P865" s="50">
        <v>1</v>
      </c>
      <c r="Q865" s="50">
        <v>739.88729999999998</v>
      </c>
      <c r="R865" s="50">
        <v>40.170749999999998</v>
      </c>
      <c r="S865" s="50">
        <v>0</v>
      </c>
      <c r="T865" s="50">
        <v>0</v>
      </c>
      <c r="U865" s="50">
        <v>0</v>
      </c>
      <c r="V865" s="50">
        <v>0</v>
      </c>
      <c r="W865" s="50">
        <v>0</v>
      </c>
      <c r="X865" s="50">
        <v>0</v>
      </c>
      <c r="Y865" s="50">
        <v>1</v>
      </c>
      <c r="Z865" s="50">
        <v>0</v>
      </c>
      <c r="AA865" s="50">
        <v>0</v>
      </c>
      <c r="AB865" s="50">
        <v>0</v>
      </c>
      <c r="AC865" s="50">
        <v>0</v>
      </c>
      <c r="AD865" s="50">
        <v>0</v>
      </c>
      <c r="AE865" s="50">
        <v>0</v>
      </c>
      <c r="AF865" s="50">
        <v>0</v>
      </c>
      <c r="AG865" s="50">
        <v>0</v>
      </c>
      <c r="AH865" s="50">
        <v>0</v>
      </c>
      <c r="AI865" s="50">
        <v>0</v>
      </c>
      <c r="AJ865" s="50">
        <v>0</v>
      </c>
      <c r="AK865" s="50">
        <v>0</v>
      </c>
      <c r="AL865" s="50">
        <v>0</v>
      </c>
      <c r="AM865" s="50">
        <v>0</v>
      </c>
      <c r="AN865" s="50">
        <v>0</v>
      </c>
      <c r="AO865" s="50">
        <v>0</v>
      </c>
      <c r="AP865" s="50">
        <v>0</v>
      </c>
      <c r="AQ865" s="50">
        <v>0</v>
      </c>
      <c r="AR865" s="50">
        <v>1</v>
      </c>
      <c r="AS865" s="50">
        <v>0</v>
      </c>
      <c r="AT865" s="50">
        <v>0</v>
      </c>
      <c r="AU865" s="50">
        <v>0</v>
      </c>
      <c r="AV865" s="81"/>
      <c r="AW865" s="81"/>
      <c r="AX865" s="81"/>
      <c r="AY865" s="81"/>
      <c r="AZ865" s="81"/>
      <c r="BA865" s="81"/>
      <c r="BB865" s="81"/>
      <c r="BC865" s="81"/>
      <c r="BD865" s="81"/>
      <c r="BE865" s="81"/>
      <c r="BF865" s="81"/>
      <c r="BG865" s="81"/>
      <c r="BH865" s="81"/>
      <c r="BI865" s="81"/>
      <c r="BJ865" s="81"/>
    </row>
    <row r="866" spans="1:62" ht="15" hidden="1">
      <c r="A866" s="81" t="s">
        <v>3858</v>
      </c>
      <c r="B866" s="50" t="s">
        <v>2649</v>
      </c>
      <c r="C866" s="82" t="s">
        <v>623</v>
      </c>
      <c r="D866" s="83" t="s">
        <v>571</v>
      </c>
      <c r="E866" s="84" t="s">
        <v>615</v>
      </c>
      <c r="F866" s="84">
        <v>25357</v>
      </c>
      <c r="G866" s="50">
        <v>173056</v>
      </c>
      <c r="H866" s="50" t="s">
        <v>1824</v>
      </c>
      <c r="I866" s="50">
        <v>416</v>
      </c>
      <c r="J866" s="50">
        <v>416</v>
      </c>
      <c r="K866" s="50">
        <v>1</v>
      </c>
      <c r="L866" s="50"/>
      <c r="M866" s="50"/>
      <c r="N866" s="50"/>
      <c r="O866" s="50">
        <v>0</v>
      </c>
      <c r="P866" s="50">
        <v>1</v>
      </c>
      <c r="Q866" s="50">
        <v>623.43889999999999</v>
      </c>
      <c r="R866" s="50">
        <v>76.124170000000007</v>
      </c>
      <c r="S866" s="50">
        <v>0</v>
      </c>
      <c r="T866" s="50">
        <v>0</v>
      </c>
      <c r="U866" s="50">
        <v>0</v>
      </c>
      <c r="V866" s="50">
        <v>0</v>
      </c>
      <c r="W866" s="50">
        <v>0</v>
      </c>
      <c r="X866" s="50">
        <v>0</v>
      </c>
      <c r="Y866" s="50">
        <v>1</v>
      </c>
      <c r="Z866" s="50">
        <v>0</v>
      </c>
      <c r="AA866" s="50">
        <v>0</v>
      </c>
      <c r="AB866" s="50">
        <v>0</v>
      </c>
      <c r="AC866" s="50">
        <v>0</v>
      </c>
      <c r="AD866" s="50">
        <v>0</v>
      </c>
      <c r="AE866" s="50">
        <v>0</v>
      </c>
      <c r="AF866" s="50">
        <v>0</v>
      </c>
      <c r="AG866" s="50">
        <v>0</v>
      </c>
      <c r="AH866" s="50">
        <v>0</v>
      </c>
      <c r="AI866" s="50">
        <v>0</v>
      </c>
      <c r="AJ866" s="50">
        <v>0</v>
      </c>
      <c r="AK866" s="50">
        <v>0</v>
      </c>
      <c r="AL866" s="50">
        <v>0</v>
      </c>
      <c r="AM866" s="50">
        <v>0</v>
      </c>
      <c r="AN866" s="50">
        <v>0</v>
      </c>
      <c r="AO866" s="50">
        <v>0</v>
      </c>
      <c r="AP866" s="50">
        <v>0</v>
      </c>
      <c r="AQ866" s="50">
        <v>0</v>
      </c>
      <c r="AR866" s="50">
        <v>1</v>
      </c>
      <c r="AS866" s="50">
        <v>0</v>
      </c>
      <c r="AT866" s="50">
        <v>0</v>
      </c>
      <c r="AU866" s="50">
        <v>0</v>
      </c>
      <c r="AV866" s="81"/>
      <c r="AW866" s="81"/>
      <c r="AX866" s="81"/>
      <c r="AY866" s="81"/>
      <c r="AZ866" s="81"/>
      <c r="BA866" s="81"/>
      <c r="BB866" s="81"/>
      <c r="BC866" s="81"/>
      <c r="BD866" s="81"/>
      <c r="BE866" s="81"/>
      <c r="BF866" s="81"/>
      <c r="BG866" s="81"/>
      <c r="BH866" s="81"/>
      <c r="BI866" s="81"/>
      <c r="BJ866" s="81"/>
    </row>
    <row r="867" spans="1:62" ht="15" hidden="1">
      <c r="A867" s="81" t="s">
        <v>3859</v>
      </c>
      <c r="B867" s="50" t="s">
        <v>2650</v>
      </c>
      <c r="C867" s="82" t="s">
        <v>624</v>
      </c>
      <c r="D867" s="83" t="s">
        <v>571</v>
      </c>
      <c r="E867" s="84" t="s">
        <v>615</v>
      </c>
      <c r="F867" s="84">
        <v>24200</v>
      </c>
      <c r="G867" s="50">
        <v>173056</v>
      </c>
      <c r="H867" s="50" t="s">
        <v>1824</v>
      </c>
      <c r="I867" s="50">
        <v>416</v>
      </c>
      <c r="J867" s="50">
        <v>416</v>
      </c>
      <c r="K867" s="50">
        <v>1</v>
      </c>
      <c r="L867" s="50"/>
      <c r="M867" s="50"/>
      <c r="N867" s="50"/>
      <c r="O867" s="50">
        <v>0</v>
      </c>
      <c r="P867" s="50">
        <v>1</v>
      </c>
      <c r="Q867" s="50">
        <v>248.84970000000001</v>
      </c>
      <c r="R867" s="50">
        <v>44.296999999999997</v>
      </c>
      <c r="S867" s="50">
        <v>0</v>
      </c>
      <c r="T867" s="50">
        <v>0</v>
      </c>
      <c r="U867" s="50">
        <v>0</v>
      </c>
      <c r="V867" s="50">
        <v>0</v>
      </c>
      <c r="W867" s="50">
        <v>0</v>
      </c>
      <c r="X867" s="50">
        <v>0</v>
      </c>
      <c r="Y867" s="50">
        <v>1</v>
      </c>
      <c r="Z867" s="50">
        <v>0</v>
      </c>
      <c r="AA867" s="50">
        <v>0</v>
      </c>
      <c r="AB867" s="50">
        <v>0</v>
      </c>
      <c r="AC867" s="50">
        <v>0</v>
      </c>
      <c r="AD867" s="50">
        <v>0</v>
      </c>
      <c r="AE867" s="50">
        <v>0</v>
      </c>
      <c r="AF867" s="50">
        <v>0</v>
      </c>
      <c r="AG867" s="50">
        <v>0</v>
      </c>
      <c r="AH867" s="50">
        <v>0</v>
      </c>
      <c r="AI867" s="50">
        <v>0</v>
      </c>
      <c r="AJ867" s="50">
        <v>0</v>
      </c>
      <c r="AK867" s="50">
        <v>0</v>
      </c>
      <c r="AL867" s="50">
        <v>0</v>
      </c>
      <c r="AM867" s="50">
        <v>0</v>
      </c>
      <c r="AN867" s="50">
        <v>0</v>
      </c>
      <c r="AO867" s="50">
        <v>0</v>
      </c>
      <c r="AP867" s="50">
        <v>0</v>
      </c>
      <c r="AQ867" s="50">
        <v>0</v>
      </c>
      <c r="AR867" s="50">
        <v>1</v>
      </c>
      <c r="AS867" s="50">
        <v>0</v>
      </c>
      <c r="AT867" s="50">
        <v>0</v>
      </c>
      <c r="AU867" s="50">
        <v>0</v>
      </c>
      <c r="AV867" s="81"/>
      <c r="AW867" s="81"/>
      <c r="AX867" s="81"/>
      <c r="AY867" s="81"/>
      <c r="AZ867" s="81"/>
      <c r="BA867" s="81"/>
      <c r="BB867" s="81"/>
      <c r="BC867" s="81"/>
      <c r="BD867" s="81"/>
      <c r="BE867" s="81"/>
      <c r="BF867" s="81"/>
      <c r="BG867" s="81"/>
      <c r="BH867" s="81"/>
      <c r="BI867" s="81"/>
      <c r="BJ867" s="81"/>
    </row>
    <row r="868" spans="1:62" ht="15" hidden="1">
      <c r="A868" s="81" t="s">
        <v>3860</v>
      </c>
      <c r="B868" s="50" t="s">
        <v>2651</v>
      </c>
      <c r="C868" s="82" t="s">
        <v>625</v>
      </c>
      <c r="D868" s="83" t="s">
        <v>571</v>
      </c>
      <c r="E868" s="84" t="s">
        <v>615</v>
      </c>
      <c r="F868" s="84">
        <v>24468</v>
      </c>
      <c r="G868" s="50">
        <v>173056</v>
      </c>
      <c r="H868" s="50" t="s">
        <v>1824</v>
      </c>
      <c r="I868" s="50">
        <v>416</v>
      </c>
      <c r="J868" s="50">
        <v>416</v>
      </c>
      <c r="K868" s="50">
        <v>1</v>
      </c>
      <c r="L868" s="50"/>
      <c r="M868" s="50"/>
      <c r="N868" s="50"/>
      <c r="O868" s="50">
        <v>0</v>
      </c>
      <c r="P868" s="50">
        <v>1</v>
      </c>
      <c r="Q868" s="50">
        <v>607.28700000000003</v>
      </c>
      <c r="R868" s="50">
        <v>65.114429999999999</v>
      </c>
      <c r="S868" s="50">
        <v>0</v>
      </c>
      <c r="T868" s="50">
        <v>0</v>
      </c>
      <c r="U868" s="50">
        <v>0</v>
      </c>
      <c r="V868" s="50">
        <v>0</v>
      </c>
      <c r="W868" s="50">
        <v>0</v>
      </c>
      <c r="X868" s="50">
        <v>0</v>
      </c>
      <c r="Y868" s="50">
        <v>1</v>
      </c>
      <c r="Z868" s="50">
        <v>0</v>
      </c>
      <c r="AA868" s="50">
        <v>0</v>
      </c>
      <c r="AB868" s="50">
        <v>0</v>
      </c>
      <c r="AC868" s="50">
        <v>0</v>
      </c>
      <c r="AD868" s="50">
        <v>0</v>
      </c>
      <c r="AE868" s="50">
        <v>0</v>
      </c>
      <c r="AF868" s="50">
        <v>0</v>
      </c>
      <c r="AG868" s="50">
        <v>0</v>
      </c>
      <c r="AH868" s="50">
        <v>0</v>
      </c>
      <c r="AI868" s="50">
        <v>0</v>
      </c>
      <c r="AJ868" s="50">
        <v>0</v>
      </c>
      <c r="AK868" s="50">
        <v>0</v>
      </c>
      <c r="AL868" s="50">
        <v>0</v>
      </c>
      <c r="AM868" s="50">
        <v>0</v>
      </c>
      <c r="AN868" s="50">
        <v>0</v>
      </c>
      <c r="AO868" s="50">
        <v>0</v>
      </c>
      <c r="AP868" s="50">
        <v>0</v>
      </c>
      <c r="AQ868" s="50">
        <v>0</v>
      </c>
      <c r="AR868" s="50">
        <v>1</v>
      </c>
      <c r="AS868" s="50">
        <v>0</v>
      </c>
      <c r="AT868" s="50">
        <v>0</v>
      </c>
      <c r="AU868" s="50">
        <v>0</v>
      </c>
      <c r="AV868" s="81"/>
      <c r="AW868" s="81"/>
      <c r="AX868" s="81"/>
      <c r="AY868" s="81"/>
      <c r="AZ868" s="81"/>
      <c r="BA868" s="81"/>
      <c r="BB868" s="81"/>
      <c r="BC868" s="81"/>
      <c r="BD868" s="81"/>
      <c r="BE868" s="81"/>
      <c r="BF868" s="81"/>
      <c r="BG868" s="81"/>
      <c r="BH868" s="81"/>
      <c r="BI868" s="81"/>
      <c r="BJ868" s="81"/>
    </row>
    <row r="869" spans="1:62" ht="15" hidden="1">
      <c r="A869" s="81" t="s">
        <v>3861</v>
      </c>
      <c r="B869" s="50" t="s">
        <v>2652</v>
      </c>
      <c r="C869" s="82" t="s">
        <v>626</v>
      </c>
      <c r="D869" s="83" t="s">
        <v>571</v>
      </c>
      <c r="E869" s="84" t="s">
        <v>615</v>
      </c>
      <c r="F869" s="84">
        <v>26966</v>
      </c>
      <c r="G869" s="50">
        <v>173056</v>
      </c>
      <c r="H869" s="50" t="s">
        <v>1824</v>
      </c>
      <c r="I869" s="50">
        <v>416</v>
      </c>
      <c r="J869" s="50">
        <v>416</v>
      </c>
      <c r="K869" s="50">
        <v>1</v>
      </c>
      <c r="L869" s="50"/>
      <c r="M869" s="50"/>
      <c r="N869" s="50"/>
      <c r="O869" s="50">
        <v>0</v>
      </c>
      <c r="P869" s="50">
        <v>1</v>
      </c>
      <c r="Q869" s="50">
        <v>956.56039999999996</v>
      </c>
      <c r="R869" s="50">
        <v>85.121039999999994</v>
      </c>
      <c r="S869" s="50">
        <v>0</v>
      </c>
      <c r="T869" s="50">
        <v>0</v>
      </c>
      <c r="U869" s="50">
        <v>0</v>
      </c>
      <c r="V869" s="50">
        <v>0</v>
      </c>
      <c r="W869" s="50">
        <v>0</v>
      </c>
      <c r="X869" s="50">
        <v>0</v>
      </c>
      <c r="Y869" s="50">
        <v>1</v>
      </c>
      <c r="Z869" s="50">
        <v>0</v>
      </c>
      <c r="AA869" s="50">
        <v>0</v>
      </c>
      <c r="AB869" s="50">
        <v>0</v>
      </c>
      <c r="AC869" s="50">
        <v>0</v>
      </c>
      <c r="AD869" s="50">
        <v>0</v>
      </c>
      <c r="AE869" s="50">
        <v>0</v>
      </c>
      <c r="AF869" s="50">
        <v>0</v>
      </c>
      <c r="AG869" s="50">
        <v>0</v>
      </c>
      <c r="AH869" s="50">
        <v>0</v>
      </c>
      <c r="AI869" s="50">
        <v>0</v>
      </c>
      <c r="AJ869" s="50">
        <v>0</v>
      </c>
      <c r="AK869" s="50">
        <v>0</v>
      </c>
      <c r="AL869" s="50">
        <v>0</v>
      </c>
      <c r="AM869" s="50">
        <v>0</v>
      </c>
      <c r="AN869" s="50">
        <v>0</v>
      </c>
      <c r="AO869" s="50">
        <v>0</v>
      </c>
      <c r="AP869" s="50">
        <v>0</v>
      </c>
      <c r="AQ869" s="50">
        <v>0</v>
      </c>
      <c r="AR869" s="50">
        <v>1</v>
      </c>
      <c r="AS869" s="50">
        <v>0</v>
      </c>
      <c r="AT869" s="50">
        <v>0</v>
      </c>
      <c r="AU869" s="50">
        <v>0</v>
      </c>
      <c r="AV869" s="81"/>
      <c r="AW869" s="81"/>
      <c r="AX869" s="81"/>
      <c r="AY869" s="81"/>
      <c r="AZ869" s="81"/>
      <c r="BA869" s="81"/>
      <c r="BB869" s="81"/>
      <c r="BC869" s="81"/>
      <c r="BD869" s="81"/>
      <c r="BE869" s="81"/>
      <c r="BF869" s="81"/>
      <c r="BG869" s="81"/>
      <c r="BH869" s="81"/>
      <c r="BI869" s="81"/>
      <c r="BJ869" s="81"/>
    </row>
    <row r="870" spans="1:62" ht="15" hidden="1">
      <c r="A870" s="81" t="s">
        <v>3862</v>
      </c>
      <c r="B870" s="50" t="s">
        <v>2653</v>
      </c>
      <c r="C870" s="82" t="s">
        <v>627</v>
      </c>
      <c r="D870" s="83" t="s">
        <v>571</v>
      </c>
      <c r="E870" s="84" t="s">
        <v>615</v>
      </c>
      <c r="F870" s="84">
        <v>29699</v>
      </c>
      <c r="G870" s="50">
        <v>173056</v>
      </c>
      <c r="H870" s="50" t="s">
        <v>1824</v>
      </c>
      <c r="I870" s="50">
        <v>416</v>
      </c>
      <c r="J870" s="50">
        <v>416</v>
      </c>
      <c r="K870" s="50">
        <v>1</v>
      </c>
      <c r="L870" s="50"/>
      <c r="M870" s="50"/>
      <c r="N870" s="50"/>
      <c r="O870" s="50">
        <v>0</v>
      </c>
      <c r="P870" s="50">
        <v>1</v>
      </c>
      <c r="Q870" s="50">
        <v>464.60980000000001</v>
      </c>
      <c r="R870" s="50">
        <v>48.840350000000001</v>
      </c>
      <c r="S870" s="50">
        <v>0</v>
      </c>
      <c r="T870" s="50">
        <v>0</v>
      </c>
      <c r="U870" s="50">
        <v>0</v>
      </c>
      <c r="V870" s="50">
        <v>0</v>
      </c>
      <c r="W870" s="50">
        <v>0</v>
      </c>
      <c r="X870" s="50">
        <v>0</v>
      </c>
      <c r="Y870" s="50">
        <v>1</v>
      </c>
      <c r="Z870" s="50">
        <v>0</v>
      </c>
      <c r="AA870" s="50">
        <v>0</v>
      </c>
      <c r="AB870" s="50">
        <v>0</v>
      </c>
      <c r="AC870" s="50">
        <v>0</v>
      </c>
      <c r="AD870" s="50">
        <v>0</v>
      </c>
      <c r="AE870" s="50">
        <v>0</v>
      </c>
      <c r="AF870" s="50">
        <v>0</v>
      </c>
      <c r="AG870" s="50">
        <v>0</v>
      </c>
      <c r="AH870" s="50">
        <v>0</v>
      </c>
      <c r="AI870" s="50">
        <v>0</v>
      </c>
      <c r="AJ870" s="50">
        <v>0</v>
      </c>
      <c r="AK870" s="50">
        <v>0</v>
      </c>
      <c r="AL870" s="50">
        <v>0</v>
      </c>
      <c r="AM870" s="50">
        <v>0</v>
      </c>
      <c r="AN870" s="50">
        <v>0</v>
      </c>
      <c r="AO870" s="50">
        <v>0</v>
      </c>
      <c r="AP870" s="50">
        <v>0</v>
      </c>
      <c r="AQ870" s="50">
        <v>0</v>
      </c>
      <c r="AR870" s="50">
        <v>1</v>
      </c>
      <c r="AS870" s="50">
        <v>0</v>
      </c>
      <c r="AT870" s="50">
        <v>0</v>
      </c>
      <c r="AU870" s="50">
        <v>0</v>
      </c>
      <c r="AV870" s="81"/>
      <c r="AW870" s="81"/>
      <c r="AX870" s="81"/>
      <c r="AY870" s="81"/>
      <c r="AZ870" s="81"/>
      <c r="BA870" s="81"/>
      <c r="BB870" s="81"/>
      <c r="BC870" s="81"/>
      <c r="BD870" s="81"/>
      <c r="BE870" s="81"/>
      <c r="BF870" s="81"/>
      <c r="BG870" s="81"/>
      <c r="BH870" s="81"/>
      <c r="BI870" s="81"/>
      <c r="BJ870" s="81"/>
    </row>
    <row r="871" spans="1:62" ht="15" hidden="1">
      <c r="A871" s="81" t="s">
        <v>3863</v>
      </c>
      <c r="B871" s="50" t="s">
        <v>2654</v>
      </c>
      <c r="C871" s="82" t="s">
        <v>628</v>
      </c>
      <c r="D871" s="83" t="s">
        <v>571</v>
      </c>
      <c r="E871" s="84" t="s">
        <v>615</v>
      </c>
      <c r="F871" s="84">
        <v>28066</v>
      </c>
      <c r="G871" s="50">
        <v>173056</v>
      </c>
      <c r="H871" s="50" t="s">
        <v>1824</v>
      </c>
      <c r="I871" s="50">
        <v>416</v>
      </c>
      <c r="J871" s="50">
        <v>416</v>
      </c>
      <c r="K871" s="50">
        <v>1</v>
      </c>
      <c r="L871" s="50"/>
      <c r="M871" s="50"/>
      <c r="N871" s="50"/>
      <c r="O871" s="50">
        <v>0</v>
      </c>
      <c r="P871" s="50">
        <v>1</v>
      </c>
      <c r="Q871" s="50">
        <v>1176.05</v>
      </c>
      <c r="R871" s="50">
        <v>72.840050000000005</v>
      </c>
      <c r="S871" s="50">
        <v>0</v>
      </c>
      <c r="T871" s="50">
        <v>0</v>
      </c>
      <c r="U871" s="50">
        <v>0</v>
      </c>
      <c r="V871" s="50">
        <v>0</v>
      </c>
      <c r="W871" s="50">
        <v>0</v>
      </c>
      <c r="X871" s="50">
        <v>0</v>
      </c>
      <c r="Y871" s="50">
        <v>1</v>
      </c>
      <c r="Z871" s="50">
        <v>0</v>
      </c>
      <c r="AA871" s="50">
        <v>0</v>
      </c>
      <c r="AB871" s="50">
        <v>0</v>
      </c>
      <c r="AC871" s="50">
        <v>0</v>
      </c>
      <c r="AD871" s="50">
        <v>0</v>
      </c>
      <c r="AE871" s="50">
        <v>0</v>
      </c>
      <c r="AF871" s="50">
        <v>0</v>
      </c>
      <c r="AG871" s="50">
        <v>0</v>
      </c>
      <c r="AH871" s="50">
        <v>0</v>
      </c>
      <c r="AI871" s="50">
        <v>0</v>
      </c>
      <c r="AJ871" s="50">
        <v>0</v>
      </c>
      <c r="AK871" s="50">
        <v>0</v>
      </c>
      <c r="AL871" s="50">
        <v>0</v>
      </c>
      <c r="AM871" s="50">
        <v>0</v>
      </c>
      <c r="AN871" s="50">
        <v>0</v>
      </c>
      <c r="AO871" s="50">
        <v>0</v>
      </c>
      <c r="AP871" s="50">
        <v>0</v>
      </c>
      <c r="AQ871" s="50">
        <v>0</v>
      </c>
      <c r="AR871" s="50">
        <v>1</v>
      </c>
      <c r="AS871" s="50">
        <v>0</v>
      </c>
      <c r="AT871" s="50">
        <v>0</v>
      </c>
      <c r="AU871" s="50">
        <v>0</v>
      </c>
      <c r="AV871" s="81"/>
      <c r="AW871" s="81"/>
      <c r="AX871" s="81"/>
      <c r="AY871" s="81"/>
      <c r="AZ871" s="81"/>
      <c r="BA871" s="81"/>
      <c r="BB871" s="81"/>
      <c r="BC871" s="81"/>
      <c r="BD871" s="81"/>
      <c r="BE871" s="81"/>
      <c r="BF871" s="81"/>
      <c r="BG871" s="81"/>
      <c r="BH871" s="81"/>
      <c r="BI871" s="81"/>
      <c r="BJ871" s="81"/>
    </row>
    <row r="872" spans="1:62" ht="15" hidden="1">
      <c r="A872" s="81" t="s">
        <v>3864</v>
      </c>
      <c r="B872" s="50" t="s">
        <v>2655</v>
      </c>
      <c r="C872" s="82" t="s">
        <v>629</v>
      </c>
      <c r="D872" s="83" t="s">
        <v>571</v>
      </c>
      <c r="E872" s="84" t="s">
        <v>615</v>
      </c>
      <c r="F872" s="84">
        <v>37320</v>
      </c>
      <c r="G872" s="50">
        <v>173056</v>
      </c>
      <c r="H872" s="50" t="s">
        <v>1824</v>
      </c>
      <c r="I872" s="50">
        <v>416</v>
      </c>
      <c r="J872" s="50">
        <v>416</v>
      </c>
      <c r="K872" s="50">
        <v>1</v>
      </c>
      <c r="L872" s="50"/>
      <c r="M872" s="50"/>
      <c r="N872" s="50"/>
      <c r="O872" s="50">
        <v>0</v>
      </c>
      <c r="P872" s="50">
        <v>1</v>
      </c>
      <c r="Q872" s="50">
        <v>1868.412</v>
      </c>
      <c r="R872" s="50">
        <v>70.606639999999999</v>
      </c>
      <c r="S872" s="50">
        <v>0</v>
      </c>
      <c r="T872" s="50">
        <v>0</v>
      </c>
      <c r="U872" s="50">
        <v>0</v>
      </c>
      <c r="V872" s="50">
        <v>0</v>
      </c>
      <c r="W872" s="50">
        <v>0</v>
      </c>
      <c r="X872" s="50">
        <v>0</v>
      </c>
      <c r="Y872" s="50">
        <v>1</v>
      </c>
      <c r="Z872" s="50">
        <v>0</v>
      </c>
      <c r="AA872" s="50">
        <v>0</v>
      </c>
      <c r="AB872" s="50">
        <v>0</v>
      </c>
      <c r="AC872" s="50">
        <v>0</v>
      </c>
      <c r="AD872" s="50">
        <v>0</v>
      </c>
      <c r="AE872" s="50">
        <v>0</v>
      </c>
      <c r="AF872" s="50">
        <v>0</v>
      </c>
      <c r="AG872" s="50">
        <v>0</v>
      </c>
      <c r="AH872" s="50">
        <v>0</v>
      </c>
      <c r="AI872" s="50">
        <v>0</v>
      </c>
      <c r="AJ872" s="50">
        <v>0</v>
      </c>
      <c r="AK872" s="50">
        <v>0</v>
      </c>
      <c r="AL872" s="50">
        <v>0</v>
      </c>
      <c r="AM872" s="50">
        <v>0</v>
      </c>
      <c r="AN872" s="50">
        <v>0</v>
      </c>
      <c r="AO872" s="50">
        <v>0</v>
      </c>
      <c r="AP872" s="50">
        <v>0</v>
      </c>
      <c r="AQ872" s="50">
        <v>0</v>
      </c>
      <c r="AR872" s="50">
        <v>1</v>
      </c>
      <c r="AS872" s="50">
        <v>0</v>
      </c>
      <c r="AT872" s="50">
        <v>0</v>
      </c>
      <c r="AU872" s="50">
        <v>0</v>
      </c>
      <c r="AV872" s="81"/>
      <c r="AW872" s="81"/>
      <c r="AX872" s="81"/>
      <c r="AY872" s="81"/>
      <c r="AZ872" s="81"/>
      <c r="BA872" s="81"/>
      <c r="BB872" s="81"/>
      <c r="BC872" s="81"/>
      <c r="BD872" s="81"/>
      <c r="BE872" s="81"/>
      <c r="BF872" s="81"/>
      <c r="BG872" s="81"/>
      <c r="BH872" s="81"/>
      <c r="BI872" s="81"/>
      <c r="BJ872" s="81"/>
    </row>
    <row r="873" spans="1:62" ht="15" hidden="1">
      <c r="A873" s="81" t="s">
        <v>3865</v>
      </c>
      <c r="B873" s="50" t="s">
        <v>2656</v>
      </c>
      <c r="C873" s="82" t="s">
        <v>630</v>
      </c>
      <c r="D873" s="83" t="s">
        <v>571</v>
      </c>
      <c r="E873" s="84" t="s">
        <v>615</v>
      </c>
      <c r="F873" s="84">
        <v>32894</v>
      </c>
      <c r="G873" s="50">
        <v>173056</v>
      </c>
      <c r="H873" s="50" t="s">
        <v>1824</v>
      </c>
      <c r="I873" s="50">
        <v>416</v>
      </c>
      <c r="J873" s="50">
        <v>416</v>
      </c>
      <c r="K873" s="50">
        <v>1</v>
      </c>
      <c r="L873" s="50"/>
      <c r="M873" s="50"/>
      <c r="N873" s="50"/>
      <c r="O873" s="50">
        <v>0</v>
      </c>
      <c r="P873" s="50">
        <v>1</v>
      </c>
      <c r="Q873" s="50">
        <v>831.05060000000003</v>
      </c>
      <c r="R873" s="50">
        <v>57.646650000000001</v>
      </c>
      <c r="S873" s="50">
        <v>0</v>
      </c>
      <c r="T873" s="50">
        <v>0</v>
      </c>
      <c r="U873" s="50">
        <v>0</v>
      </c>
      <c r="V873" s="50">
        <v>0</v>
      </c>
      <c r="W873" s="50">
        <v>0</v>
      </c>
      <c r="X873" s="50">
        <v>0</v>
      </c>
      <c r="Y873" s="50">
        <v>1</v>
      </c>
      <c r="Z873" s="50">
        <v>0</v>
      </c>
      <c r="AA873" s="50">
        <v>0</v>
      </c>
      <c r="AB873" s="50">
        <v>0</v>
      </c>
      <c r="AC873" s="50">
        <v>0</v>
      </c>
      <c r="AD873" s="50">
        <v>0</v>
      </c>
      <c r="AE873" s="50">
        <v>0</v>
      </c>
      <c r="AF873" s="50">
        <v>0</v>
      </c>
      <c r="AG873" s="50">
        <v>0</v>
      </c>
      <c r="AH873" s="50">
        <v>0</v>
      </c>
      <c r="AI873" s="50">
        <v>0</v>
      </c>
      <c r="AJ873" s="50">
        <v>0</v>
      </c>
      <c r="AK873" s="50">
        <v>0</v>
      </c>
      <c r="AL873" s="50">
        <v>0</v>
      </c>
      <c r="AM873" s="50">
        <v>0</v>
      </c>
      <c r="AN873" s="50">
        <v>0</v>
      </c>
      <c r="AO873" s="50">
        <v>0</v>
      </c>
      <c r="AP873" s="50">
        <v>0</v>
      </c>
      <c r="AQ873" s="50">
        <v>0</v>
      </c>
      <c r="AR873" s="50">
        <v>1</v>
      </c>
      <c r="AS873" s="50">
        <v>0</v>
      </c>
      <c r="AT873" s="50">
        <v>0</v>
      </c>
      <c r="AU873" s="50">
        <v>0</v>
      </c>
      <c r="AV873" s="81"/>
      <c r="AW873" s="81"/>
      <c r="AX873" s="81"/>
      <c r="AY873" s="81"/>
      <c r="AZ873" s="81"/>
      <c r="BA873" s="81"/>
      <c r="BB873" s="81"/>
      <c r="BC873" s="81"/>
      <c r="BD873" s="81"/>
      <c r="BE873" s="81"/>
      <c r="BF873" s="81"/>
      <c r="BG873" s="81"/>
      <c r="BH873" s="81"/>
      <c r="BI873" s="81"/>
      <c r="BJ873" s="81"/>
    </row>
    <row r="874" spans="1:62" ht="15" hidden="1">
      <c r="A874" s="81" t="s">
        <v>3866</v>
      </c>
      <c r="B874" s="50" t="s">
        <v>2657</v>
      </c>
      <c r="C874" s="82" t="s">
        <v>631</v>
      </c>
      <c r="D874" s="83" t="s">
        <v>571</v>
      </c>
      <c r="E874" s="84" t="s">
        <v>615</v>
      </c>
      <c r="F874" s="84">
        <v>37447</v>
      </c>
      <c r="G874" s="50">
        <v>173056</v>
      </c>
      <c r="H874" s="50" t="s">
        <v>1824</v>
      </c>
      <c r="I874" s="50">
        <v>416</v>
      </c>
      <c r="J874" s="50">
        <v>416</v>
      </c>
      <c r="K874" s="50">
        <v>1</v>
      </c>
      <c r="L874" s="50"/>
      <c r="M874" s="50"/>
      <c r="N874" s="50"/>
      <c r="O874" s="50">
        <v>0</v>
      </c>
      <c r="P874" s="50">
        <v>1</v>
      </c>
      <c r="Q874" s="50">
        <v>1407.8130000000001</v>
      </c>
      <c r="R874" s="50">
        <v>52.750329999999998</v>
      </c>
      <c r="S874" s="50">
        <v>0</v>
      </c>
      <c r="T874" s="50">
        <v>0</v>
      </c>
      <c r="U874" s="50">
        <v>0</v>
      </c>
      <c r="V874" s="50">
        <v>0</v>
      </c>
      <c r="W874" s="50">
        <v>0</v>
      </c>
      <c r="X874" s="50">
        <v>0</v>
      </c>
      <c r="Y874" s="50">
        <v>1</v>
      </c>
      <c r="Z874" s="50">
        <v>0</v>
      </c>
      <c r="AA874" s="50">
        <v>0</v>
      </c>
      <c r="AB874" s="50">
        <v>0</v>
      </c>
      <c r="AC874" s="50">
        <v>0</v>
      </c>
      <c r="AD874" s="50">
        <v>0</v>
      </c>
      <c r="AE874" s="50">
        <v>0</v>
      </c>
      <c r="AF874" s="50">
        <v>0</v>
      </c>
      <c r="AG874" s="50">
        <v>0</v>
      </c>
      <c r="AH874" s="50">
        <v>0</v>
      </c>
      <c r="AI874" s="50">
        <v>0</v>
      </c>
      <c r="AJ874" s="50">
        <v>0</v>
      </c>
      <c r="AK874" s="50">
        <v>0</v>
      </c>
      <c r="AL874" s="50">
        <v>0</v>
      </c>
      <c r="AM874" s="50">
        <v>0</v>
      </c>
      <c r="AN874" s="50">
        <v>0</v>
      </c>
      <c r="AO874" s="50">
        <v>0</v>
      </c>
      <c r="AP874" s="50">
        <v>0</v>
      </c>
      <c r="AQ874" s="50">
        <v>0</v>
      </c>
      <c r="AR874" s="50">
        <v>1</v>
      </c>
      <c r="AS874" s="50">
        <v>0</v>
      </c>
      <c r="AT874" s="50">
        <v>0</v>
      </c>
      <c r="AU874" s="50">
        <v>0</v>
      </c>
      <c r="AV874" s="81"/>
      <c r="AW874" s="81"/>
      <c r="AX874" s="81"/>
      <c r="AY874" s="81"/>
      <c r="AZ874" s="81"/>
      <c r="BA874" s="81"/>
      <c r="BB874" s="81"/>
      <c r="BC874" s="81"/>
      <c r="BD874" s="81"/>
      <c r="BE874" s="81"/>
      <c r="BF874" s="81"/>
      <c r="BG874" s="81"/>
      <c r="BH874" s="81"/>
      <c r="BI874" s="81"/>
      <c r="BJ874" s="81"/>
    </row>
    <row r="875" spans="1:62" ht="15" hidden="1">
      <c r="A875" s="81" t="s">
        <v>3867</v>
      </c>
      <c r="B875" s="50" t="s">
        <v>2658</v>
      </c>
      <c r="C875" s="82" t="s">
        <v>632</v>
      </c>
      <c r="D875" s="83" t="s">
        <v>571</v>
      </c>
      <c r="E875" s="84" t="s">
        <v>615</v>
      </c>
      <c r="F875" s="84">
        <v>41761</v>
      </c>
      <c r="G875" s="50">
        <v>173056</v>
      </c>
      <c r="H875" s="50" t="s">
        <v>1824</v>
      </c>
      <c r="I875" s="50">
        <v>416</v>
      </c>
      <c r="J875" s="50">
        <v>416</v>
      </c>
      <c r="K875" s="50">
        <v>1</v>
      </c>
      <c r="L875" s="50"/>
      <c r="M875" s="50"/>
      <c r="N875" s="50"/>
      <c r="O875" s="50">
        <v>0</v>
      </c>
      <c r="P875" s="50">
        <v>1</v>
      </c>
      <c r="Q875" s="50">
        <v>1483.069</v>
      </c>
      <c r="R875" s="50">
        <v>55.820239999999998</v>
      </c>
      <c r="S875" s="50">
        <v>0</v>
      </c>
      <c r="T875" s="50">
        <v>0</v>
      </c>
      <c r="U875" s="50">
        <v>0</v>
      </c>
      <c r="V875" s="50">
        <v>0</v>
      </c>
      <c r="W875" s="50">
        <v>0</v>
      </c>
      <c r="X875" s="50">
        <v>0</v>
      </c>
      <c r="Y875" s="50">
        <v>1</v>
      </c>
      <c r="Z875" s="50">
        <v>0</v>
      </c>
      <c r="AA875" s="50">
        <v>0</v>
      </c>
      <c r="AB875" s="50">
        <v>0</v>
      </c>
      <c r="AC875" s="50">
        <v>0</v>
      </c>
      <c r="AD875" s="50">
        <v>0</v>
      </c>
      <c r="AE875" s="50">
        <v>0</v>
      </c>
      <c r="AF875" s="50">
        <v>0</v>
      </c>
      <c r="AG875" s="50">
        <v>0</v>
      </c>
      <c r="AH875" s="50">
        <v>0</v>
      </c>
      <c r="AI875" s="50">
        <v>0</v>
      </c>
      <c r="AJ875" s="50">
        <v>0</v>
      </c>
      <c r="AK875" s="50">
        <v>0</v>
      </c>
      <c r="AL875" s="50">
        <v>0</v>
      </c>
      <c r="AM875" s="50">
        <v>0</v>
      </c>
      <c r="AN875" s="50">
        <v>0</v>
      </c>
      <c r="AO875" s="50">
        <v>0</v>
      </c>
      <c r="AP875" s="50">
        <v>0</v>
      </c>
      <c r="AQ875" s="50">
        <v>0</v>
      </c>
      <c r="AR875" s="50">
        <v>1</v>
      </c>
      <c r="AS875" s="50">
        <v>0</v>
      </c>
      <c r="AT875" s="50">
        <v>0</v>
      </c>
      <c r="AU875" s="50">
        <v>0</v>
      </c>
      <c r="AV875" s="81"/>
      <c r="AW875" s="81"/>
      <c r="AX875" s="81"/>
      <c r="AY875" s="81"/>
      <c r="AZ875" s="81"/>
      <c r="BA875" s="81"/>
      <c r="BB875" s="81"/>
      <c r="BC875" s="81"/>
      <c r="BD875" s="81"/>
      <c r="BE875" s="81"/>
      <c r="BF875" s="81"/>
      <c r="BG875" s="81"/>
      <c r="BH875" s="81"/>
      <c r="BI875" s="81"/>
      <c r="BJ875" s="81"/>
    </row>
    <row r="876" spans="1:62" ht="15" hidden="1">
      <c r="A876" s="81" t="s">
        <v>3868</v>
      </c>
      <c r="B876" s="50" t="s">
        <v>2659</v>
      </c>
      <c r="C876" s="82" t="s">
        <v>633</v>
      </c>
      <c r="D876" s="83" t="s">
        <v>571</v>
      </c>
      <c r="E876" s="84" t="s">
        <v>615</v>
      </c>
      <c r="F876" s="84">
        <v>41039</v>
      </c>
      <c r="G876" s="50">
        <v>173056</v>
      </c>
      <c r="H876" s="50" t="s">
        <v>1824</v>
      </c>
      <c r="I876" s="50">
        <v>416</v>
      </c>
      <c r="J876" s="50">
        <v>416</v>
      </c>
      <c r="K876" s="50">
        <v>1</v>
      </c>
      <c r="L876" s="50"/>
      <c r="M876" s="50"/>
      <c r="N876" s="50"/>
      <c r="O876" s="50">
        <v>0</v>
      </c>
      <c r="P876" s="50">
        <v>1</v>
      </c>
      <c r="Q876" s="50">
        <v>1777.425</v>
      </c>
      <c r="R876" s="50">
        <v>53.38109</v>
      </c>
      <c r="S876" s="50">
        <v>0</v>
      </c>
      <c r="T876" s="50">
        <v>0</v>
      </c>
      <c r="U876" s="50">
        <v>0</v>
      </c>
      <c r="V876" s="50">
        <v>0</v>
      </c>
      <c r="W876" s="50">
        <v>0</v>
      </c>
      <c r="X876" s="50">
        <v>0</v>
      </c>
      <c r="Y876" s="50">
        <v>1</v>
      </c>
      <c r="Z876" s="50">
        <v>0</v>
      </c>
      <c r="AA876" s="50">
        <v>0</v>
      </c>
      <c r="AB876" s="50">
        <v>0</v>
      </c>
      <c r="AC876" s="50">
        <v>0</v>
      </c>
      <c r="AD876" s="50">
        <v>0</v>
      </c>
      <c r="AE876" s="50">
        <v>0</v>
      </c>
      <c r="AF876" s="50">
        <v>0</v>
      </c>
      <c r="AG876" s="50">
        <v>0</v>
      </c>
      <c r="AH876" s="50">
        <v>0</v>
      </c>
      <c r="AI876" s="50">
        <v>0</v>
      </c>
      <c r="AJ876" s="50">
        <v>0</v>
      </c>
      <c r="AK876" s="50">
        <v>0</v>
      </c>
      <c r="AL876" s="50">
        <v>0</v>
      </c>
      <c r="AM876" s="50">
        <v>0</v>
      </c>
      <c r="AN876" s="50">
        <v>0</v>
      </c>
      <c r="AO876" s="50">
        <v>0</v>
      </c>
      <c r="AP876" s="50">
        <v>0</v>
      </c>
      <c r="AQ876" s="50">
        <v>0</v>
      </c>
      <c r="AR876" s="50">
        <v>1</v>
      </c>
      <c r="AS876" s="50">
        <v>0</v>
      </c>
      <c r="AT876" s="50">
        <v>0</v>
      </c>
      <c r="AU876" s="50">
        <v>0</v>
      </c>
      <c r="AV876" s="81"/>
      <c r="AW876" s="81"/>
      <c r="AX876" s="81"/>
      <c r="AY876" s="81"/>
      <c r="AZ876" s="81"/>
      <c r="BA876" s="81"/>
      <c r="BB876" s="81"/>
      <c r="BC876" s="81"/>
      <c r="BD876" s="81"/>
      <c r="BE876" s="81"/>
      <c r="BF876" s="81"/>
      <c r="BG876" s="81"/>
      <c r="BH876" s="81"/>
      <c r="BI876" s="81"/>
      <c r="BJ876" s="81"/>
    </row>
    <row r="877" spans="1:62" ht="15" hidden="1">
      <c r="A877" s="81" t="s">
        <v>3869</v>
      </c>
      <c r="B877" s="50" t="s">
        <v>2660</v>
      </c>
      <c r="C877" s="82" t="s">
        <v>634</v>
      </c>
      <c r="D877" s="83" t="s">
        <v>571</v>
      </c>
      <c r="E877" s="84" t="s">
        <v>615</v>
      </c>
      <c r="F877" s="84">
        <v>43076</v>
      </c>
      <c r="G877" s="50">
        <v>173056</v>
      </c>
      <c r="H877" s="50" t="s">
        <v>1824</v>
      </c>
      <c r="I877" s="50">
        <v>416</v>
      </c>
      <c r="J877" s="50">
        <v>416</v>
      </c>
      <c r="K877" s="50">
        <v>1</v>
      </c>
      <c r="L877" s="50"/>
      <c r="M877" s="50"/>
      <c r="N877" s="50"/>
      <c r="O877" s="50">
        <v>0</v>
      </c>
      <c r="P877" s="50">
        <v>1</v>
      </c>
      <c r="Q877" s="50">
        <v>1613.567</v>
      </c>
      <c r="R877" s="50">
        <v>57.753920000000001</v>
      </c>
      <c r="S877" s="50">
        <v>0</v>
      </c>
      <c r="T877" s="50">
        <v>0</v>
      </c>
      <c r="U877" s="50">
        <v>0</v>
      </c>
      <c r="V877" s="50">
        <v>0</v>
      </c>
      <c r="W877" s="50">
        <v>0</v>
      </c>
      <c r="X877" s="50">
        <v>0</v>
      </c>
      <c r="Y877" s="50">
        <v>1</v>
      </c>
      <c r="Z877" s="50">
        <v>0</v>
      </c>
      <c r="AA877" s="50">
        <v>0</v>
      </c>
      <c r="AB877" s="50">
        <v>0</v>
      </c>
      <c r="AC877" s="50">
        <v>0</v>
      </c>
      <c r="AD877" s="50">
        <v>0</v>
      </c>
      <c r="AE877" s="50">
        <v>0</v>
      </c>
      <c r="AF877" s="50">
        <v>0</v>
      </c>
      <c r="AG877" s="50">
        <v>0</v>
      </c>
      <c r="AH877" s="50">
        <v>0</v>
      </c>
      <c r="AI877" s="50">
        <v>0</v>
      </c>
      <c r="AJ877" s="50">
        <v>0</v>
      </c>
      <c r="AK877" s="50">
        <v>0</v>
      </c>
      <c r="AL877" s="50">
        <v>0</v>
      </c>
      <c r="AM877" s="50">
        <v>0</v>
      </c>
      <c r="AN877" s="50">
        <v>0</v>
      </c>
      <c r="AO877" s="50">
        <v>0</v>
      </c>
      <c r="AP877" s="50">
        <v>0</v>
      </c>
      <c r="AQ877" s="50">
        <v>0</v>
      </c>
      <c r="AR877" s="50">
        <v>1</v>
      </c>
      <c r="AS877" s="50">
        <v>0</v>
      </c>
      <c r="AT877" s="50">
        <v>0</v>
      </c>
      <c r="AU877" s="50">
        <v>0</v>
      </c>
      <c r="AV877" s="81"/>
      <c r="AW877" s="81"/>
      <c r="AX877" s="81"/>
      <c r="AY877" s="81"/>
      <c r="AZ877" s="81"/>
      <c r="BA877" s="81"/>
      <c r="BB877" s="81"/>
      <c r="BC877" s="81"/>
      <c r="BD877" s="81"/>
      <c r="BE877" s="81"/>
      <c r="BF877" s="81"/>
      <c r="BG877" s="81"/>
      <c r="BH877" s="81"/>
      <c r="BI877" s="81"/>
      <c r="BJ877" s="81"/>
    </row>
    <row r="878" spans="1:62" ht="15" hidden="1">
      <c r="A878" s="81" t="s">
        <v>3870</v>
      </c>
      <c r="B878" s="50" t="s">
        <v>2661</v>
      </c>
      <c r="C878" s="82" t="s">
        <v>635</v>
      </c>
      <c r="D878" s="83" t="s">
        <v>571</v>
      </c>
      <c r="E878" s="84" t="s">
        <v>615</v>
      </c>
      <c r="F878" s="84">
        <v>48777</v>
      </c>
      <c r="G878" s="50">
        <v>173056</v>
      </c>
      <c r="H878" s="50" t="s">
        <v>1824</v>
      </c>
      <c r="I878" s="50">
        <v>416</v>
      </c>
      <c r="J878" s="50">
        <v>416</v>
      </c>
      <c r="K878" s="50">
        <v>1</v>
      </c>
      <c r="L878" s="50"/>
      <c r="M878" s="50"/>
      <c r="N878" s="50"/>
      <c r="O878" s="50">
        <v>0</v>
      </c>
      <c r="P878" s="50">
        <v>1</v>
      </c>
      <c r="Q878" s="50">
        <v>2857.393</v>
      </c>
      <c r="R878" s="50">
        <v>53.320340000000002</v>
      </c>
      <c r="S878" s="50">
        <v>0</v>
      </c>
      <c r="T878" s="50">
        <v>0</v>
      </c>
      <c r="U878" s="50">
        <v>0</v>
      </c>
      <c r="V878" s="50">
        <v>0</v>
      </c>
      <c r="W878" s="50">
        <v>0</v>
      </c>
      <c r="X878" s="50">
        <v>0</v>
      </c>
      <c r="Y878" s="50">
        <v>1</v>
      </c>
      <c r="Z878" s="50">
        <v>0</v>
      </c>
      <c r="AA878" s="50">
        <v>0</v>
      </c>
      <c r="AB878" s="50">
        <v>0</v>
      </c>
      <c r="AC878" s="50">
        <v>0</v>
      </c>
      <c r="AD878" s="50">
        <v>0</v>
      </c>
      <c r="AE878" s="50">
        <v>0</v>
      </c>
      <c r="AF878" s="50">
        <v>0</v>
      </c>
      <c r="AG878" s="50">
        <v>0</v>
      </c>
      <c r="AH878" s="50">
        <v>0</v>
      </c>
      <c r="AI878" s="50">
        <v>0</v>
      </c>
      <c r="AJ878" s="50">
        <v>0</v>
      </c>
      <c r="AK878" s="50">
        <v>0</v>
      </c>
      <c r="AL878" s="50">
        <v>0</v>
      </c>
      <c r="AM878" s="50">
        <v>0</v>
      </c>
      <c r="AN878" s="50">
        <v>0</v>
      </c>
      <c r="AO878" s="50">
        <v>0</v>
      </c>
      <c r="AP878" s="50">
        <v>0</v>
      </c>
      <c r="AQ878" s="50">
        <v>0</v>
      </c>
      <c r="AR878" s="50">
        <v>1</v>
      </c>
      <c r="AS878" s="50">
        <v>0</v>
      </c>
      <c r="AT878" s="50">
        <v>0</v>
      </c>
      <c r="AU878" s="50">
        <v>0</v>
      </c>
      <c r="AV878" s="81"/>
      <c r="AW878" s="81"/>
      <c r="AX878" s="81"/>
      <c r="AY878" s="81"/>
      <c r="AZ878" s="81"/>
      <c r="BA878" s="81"/>
      <c r="BB878" s="81"/>
      <c r="BC878" s="81"/>
      <c r="BD878" s="81"/>
      <c r="BE878" s="81"/>
      <c r="BF878" s="81"/>
      <c r="BG878" s="81"/>
      <c r="BH878" s="81"/>
      <c r="BI878" s="81"/>
      <c r="BJ878" s="81"/>
    </row>
    <row r="879" spans="1:62" ht="15" hidden="1">
      <c r="A879" s="81" t="s">
        <v>3871</v>
      </c>
      <c r="B879" s="50" t="s">
        <v>2662</v>
      </c>
      <c r="C879" s="82" t="s">
        <v>636</v>
      </c>
      <c r="D879" s="83" t="s">
        <v>571</v>
      </c>
      <c r="E879" s="84" t="s">
        <v>615</v>
      </c>
      <c r="F879" s="84">
        <v>35049</v>
      </c>
      <c r="G879" s="50">
        <v>173056</v>
      </c>
      <c r="H879" s="50" t="s">
        <v>1824</v>
      </c>
      <c r="I879" s="50">
        <v>416</v>
      </c>
      <c r="J879" s="50">
        <v>416</v>
      </c>
      <c r="K879" s="50">
        <v>1</v>
      </c>
      <c r="L879" s="50"/>
      <c r="M879" s="50"/>
      <c r="N879" s="50"/>
      <c r="O879" s="50">
        <v>0</v>
      </c>
      <c r="P879" s="50">
        <v>1</v>
      </c>
      <c r="Q879" s="50">
        <v>1774.7139999999999</v>
      </c>
      <c r="R879" s="50">
        <v>57.935589999999998</v>
      </c>
      <c r="S879" s="50">
        <v>0</v>
      </c>
      <c r="T879" s="50">
        <v>0</v>
      </c>
      <c r="U879" s="50">
        <v>0</v>
      </c>
      <c r="V879" s="50">
        <v>0</v>
      </c>
      <c r="W879" s="50">
        <v>0</v>
      </c>
      <c r="X879" s="50">
        <v>0</v>
      </c>
      <c r="Y879" s="50">
        <v>1</v>
      </c>
      <c r="Z879" s="50">
        <v>0</v>
      </c>
      <c r="AA879" s="50">
        <v>0</v>
      </c>
      <c r="AB879" s="50">
        <v>0</v>
      </c>
      <c r="AC879" s="50">
        <v>0</v>
      </c>
      <c r="AD879" s="50">
        <v>0</v>
      </c>
      <c r="AE879" s="50">
        <v>0</v>
      </c>
      <c r="AF879" s="50">
        <v>0</v>
      </c>
      <c r="AG879" s="50">
        <v>0</v>
      </c>
      <c r="AH879" s="50">
        <v>0</v>
      </c>
      <c r="AI879" s="50">
        <v>0</v>
      </c>
      <c r="AJ879" s="50">
        <v>0</v>
      </c>
      <c r="AK879" s="50">
        <v>0</v>
      </c>
      <c r="AL879" s="50">
        <v>0</v>
      </c>
      <c r="AM879" s="50">
        <v>0</v>
      </c>
      <c r="AN879" s="50">
        <v>0</v>
      </c>
      <c r="AO879" s="50">
        <v>0</v>
      </c>
      <c r="AP879" s="50">
        <v>0</v>
      </c>
      <c r="AQ879" s="50">
        <v>0</v>
      </c>
      <c r="AR879" s="50">
        <v>1</v>
      </c>
      <c r="AS879" s="50">
        <v>0</v>
      </c>
      <c r="AT879" s="50">
        <v>0</v>
      </c>
      <c r="AU879" s="50">
        <v>0</v>
      </c>
      <c r="AV879" s="81"/>
      <c r="AW879" s="81"/>
      <c r="AX879" s="81"/>
      <c r="AY879" s="81"/>
      <c r="AZ879" s="81"/>
      <c r="BA879" s="81"/>
      <c r="BB879" s="81"/>
      <c r="BC879" s="81"/>
      <c r="BD879" s="81"/>
      <c r="BE879" s="81"/>
      <c r="BF879" s="81"/>
      <c r="BG879" s="81"/>
      <c r="BH879" s="81"/>
      <c r="BI879" s="81"/>
      <c r="BJ879" s="81"/>
    </row>
    <row r="880" spans="1:62" ht="15" hidden="1">
      <c r="A880" s="81" t="s">
        <v>3872</v>
      </c>
      <c r="B880" s="50" t="s">
        <v>2663</v>
      </c>
      <c r="C880" s="82" t="s">
        <v>637</v>
      </c>
      <c r="D880" s="83" t="s">
        <v>571</v>
      </c>
      <c r="E880" s="84" t="s">
        <v>615</v>
      </c>
      <c r="F880" s="84">
        <v>37227</v>
      </c>
      <c r="G880" s="50">
        <v>173056</v>
      </c>
      <c r="H880" s="50" t="s">
        <v>1824</v>
      </c>
      <c r="I880" s="50">
        <v>416</v>
      </c>
      <c r="J880" s="50">
        <v>416</v>
      </c>
      <c r="K880" s="50">
        <v>1</v>
      </c>
      <c r="L880" s="50"/>
      <c r="M880" s="50"/>
      <c r="N880" s="50"/>
      <c r="O880" s="50">
        <v>0</v>
      </c>
      <c r="P880" s="50">
        <v>1</v>
      </c>
      <c r="Q880" s="50">
        <v>3657.4450000000002</v>
      </c>
      <c r="R880" s="50">
        <v>92.077759999999998</v>
      </c>
      <c r="S880" s="50">
        <v>0</v>
      </c>
      <c r="T880" s="50">
        <v>0</v>
      </c>
      <c r="U880" s="50">
        <v>0</v>
      </c>
      <c r="V880" s="50">
        <v>0</v>
      </c>
      <c r="W880" s="50">
        <v>0</v>
      </c>
      <c r="X880" s="50">
        <v>0</v>
      </c>
      <c r="Y880" s="50">
        <v>1</v>
      </c>
      <c r="Z880" s="50">
        <v>0</v>
      </c>
      <c r="AA880" s="50">
        <v>0</v>
      </c>
      <c r="AB880" s="50">
        <v>0</v>
      </c>
      <c r="AC880" s="50">
        <v>0</v>
      </c>
      <c r="AD880" s="50">
        <v>0</v>
      </c>
      <c r="AE880" s="50">
        <v>0</v>
      </c>
      <c r="AF880" s="50">
        <v>0</v>
      </c>
      <c r="AG880" s="50">
        <v>0</v>
      </c>
      <c r="AH880" s="50">
        <v>0</v>
      </c>
      <c r="AI880" s="50">
        <v>0</v>
      </c>
      <c r="AJ880" s="50">
        <v>0</v>
      </c>
      <c r="AK880" s="50">
        <v>0</v>
      </c>
      <c r="AL880" s="50">
        <v>0</v>
      </c>
      <c r="AM880" s="50">
        <v>0</v>
      </c>
      <c r="AN880" s="50">
        <v>0</v>
      </c>
      <c r="AO880" s="50">
        <v>0</v>
      </c>
      <c r="AP880" s="50">
        <v>0</v>
      </c>
      <c r="AQ880" s="50">
        <v>0</v>
      </c>
      <c r="AR880" s="50">
        <v>1</v>
      </c>
      <c r="AS880" s="50">
        <v>0</v>
      </c>
      <c r="AT880" s="50">
        <v>0</v>
      </c>
      <c r="AU880" s="50">
        <v>0</v>
      </c>
      <c r="AV880" s="81"/>
      <c r="AW880" s="81"/>
      <c r="AX880" s="81"/>
      <c r="AY880" s="81"/>
      <c r="AZ880" s="81"/>
      <c r="BA880" s="81"/>
      <c r="BB880" s="81"/>
      <c r="BC880" s="81"/>
      <c r="BD880" s="81"/>
      <c r="BE880" s="81"/>
      <c r="BF880" s="81"/>
      <c r="BG880" s="81"/>
      <c r="BH880" s="81"/>
      <c r="BI880" s="81"/>
      <c r="BJ880" s="81"/>
    </row>
    <row r="881" spans="1:62" ht="15" hidden="1">
      <c r="A881" s="81" t="s">
        <v>3873</v>
      </c>
      <c r="B881" s="50" t="s">
        <v>2664</v>
      </c>
      <c r="C881" s="82" t="s">
        <v>638</v>
      </c>
      <c r="D881" s="83" t="s">
        <v>571</v>
      </c>
      <c r="E881" s="84" t="s">
        <v>615</v>
      </c>
      <c r="F881" s="84">
        <v>38856</v>
      </c>
      <c r="G881" s="50">
        <v>173056</v>
      </c>
      <c r="H881" s="50" t="s">
        <v>1824</v>
      </c>
      <c r="I881" s="50">
        <v>416</v>
      </c>
      <c r="J881" s="50">
        <v>416</v>
      </c>
      <c r="K881" s="50">
        <v>1</v>
      </c>
      <c r="L881" s="50"/>
      <c r="M881" s="50"/>
      <c r="N881" s="50"/>
      <c r="O881" s="50">
        <v>0</v>
      </c>
      <c r="P881" s="50">
        <v>1</v>
      </c>
      <c r="Q881" s="50">
        <v>2033.1959999999999</v>
      </c>
      <c r="R881" s="50">
        <v>66.712320000000005</v>
      </c>
      <c r="S881" s="50">
        <v>0</v>
      </c>
      <c r="T881" s="50">
        <v>0</v>
      </c>
      <c r="U881" s="50">
        <v>0</v>
      </c>
      <c r="V881" s="50">
        <v>0</v>
      </c>
      <c r="W881" s="50">
        <v>0</v>
      </c>
      <c r="X881" s="50">
        <v>0</v>
      </c>
      <c r="Y881" s="50">
        <v>1</v>
      </c>
      <c r="Z881" s="50">
        <v>0</v>
      </c>
      <c r="AA881" s="50">
        <v>0</v>
      </c>
      <c r="AB881" s="50">
        <v>0</v>
      </c>
      <c r="AC881" s="50">
        <v>0</v>
      </c>
      <c r="AD881" s="50">
        <v>0</v>
      </c>
      <c r="AE881" s="50">
        <v>0</v>
      </c>
      <c r="AF881" s="50">
        <v>0</v>
      </c>
      <c r="AG881" s="50">
        <v>0</v>
      </c>
      <c r="AH881" s="50">
        <v>0</v>
      </c>
      <c r="AI881" s="50">
        <v>0</v>
      </c>
      <c r="AJ881" s="50">
        <v>0</v>
      </c>
      <c r="AK881" s="50">
        <v>0</v>
      </c>
      <c r="AL881" s="50">
        <v>0</v>
      </c>
      <c r="AM881" s="50">
        <v>0</v>
      </c>
      <c r="AN881" s="50">
        <v>0</v>
      </c>
      <c r="AO881" s="50">
        <v>0</v>
      </c>
      <c r="AP881" s="50">
        <v>0</v>
      </c>
      <c r="AQ881" s="50">
        <v>0</v>
      </c>
      <c r="AR881" s="50">
        <v>1</v>
      </c>
      <c r="AS881" s="50">
        <v>0</v>
      </c>
      <c r="AT881" s="50">
        <v>0</v>
      </c>
      <c r="AU881" s="50">
        <v>0</v>
      </c>
      <c r="AV881" s="81"/>
      <c r="AW881" s="81"/>
      <c r="AX881" s="81"/>
      <c r="AY881" s="81"/>
      <c r="AZ881" s="81"/>
      <c r="BA881" s="81"/>
      <c r="BB881" s="81"/>
      <c r="BC881" s="81"/>
      <c r="BD881" s="81"/>
      <c r="BE881" s="81"/>
      <c r="BF881" s="81"/>
      <c r="BG881" s="81"/>
      <c r="BH881" s="81"/>
      <c r="BI881" s="81"/>
      <c r="BJ881" s="81"/>
    </row>
    <row r="882" spans="1:62" ht="15" hidden="1">
      <c r="A882" s="81" t="s">
        <v>3874</v>
      </c>
      <c r="B882" s="50" t="s">
        <v>2665</v>
      </c>
      <c r="C882" s="82" t="s">
        <v>639</v>
      </c>
      <c r="D882" s="83" t="s">
        <v>571</v>
      </c>
      <c r="E882" s="84" t="s">
        <v>615</v>
      </c>
      <c r="F882" s="84">
        <v>36188</v>
      </c>
      <c r="G882" s="50">
        <v>173056</v>
      </c>
      <c r="H882" s="50" t="s">
        <v>1824</v>
      </c>
      <c r="I882" s="50">
        <v>416</v>
      </c>
      <c r="J882" s="50">
        <v>416</v>
      </c>
      <c r="K882" s="50">
        <v>1</v>
      </c>
      <c r="L882" s="50"/>
      <c r="M882" s="50"/>
      <c r="N882" s="50"/>
      <c r="O882" s="50">
        <v>0</v>
      </c>
      <c r="P882" s="50">
        <v>1</v>
      </c>
      <c r="Q882" s="50">
        <v>1242.9880000000001</v>
      </c>
      <c r="R882" s="50">
        <v>72.055130000000005</v>
      </c>
      <c r="S882" s="50">
        <v>0</v>
      </c>
      <c r="T882" s="50">
        <v>0</v>
      </c>
      <c r="U882" s="50">
        <v>0</v>
      </c>
      <c r="V882" s="50">
        <v>0</v>
      </c>
      <c r="W882" s="50">
        <v>0</v>
      </c>
      <c r="X882" s="50">
        <v>0</v>
      </c>
      <c r="Y882" s="50">
        <v>1</v>
      </c>
      <c r="Z882" s="50">
        <v>0</v>
      </c>
      <c r="AA882" s="50">
        <v>0</v>
      </c>
      <c r="AB882" s="50">
        <v>0</v>
      </c>
      <c r="AC882" s="50">
        <v>0</v>
      </c>
      <c r="AD882" s="50">
        <v>0</v>
      </c>
      <c r="AE882" s="50">
        <v>0</v>
      </c>
      <c r="AF882" s="50">
        <v>0</v>
      </c>
      <c r="AG882" s="50">
        <v>0</v>
      </c>
      <c r="AH882" s="50">
        <v>0</v>
      </c>
      <c r="AI882" s="50">
        <v>0</v>
      </c>
      <c r="AJ882" s="50">
        <v>0</v>
      </c>
      <c r="AK882" s="50">
        <v>0</v>
      </c>
      <c r="AL882" s="50">
        <v>0</v>
      </c>
      <c r="AM882" s="50">
        <v>0</v>
      </c>
      <c r="AN882" s="50">
        <v>0</v>
      </c>
      <c r="AO882" s="50">
        <v>0</v>
      </c>
      <c r="AP882" s="50">
        <v>0</v>
      </c>
      <c r="AQ882" s="50">
        <v>0</v>
      </c>
      <c r="AR882" s="50">
        <v>1</v>
      </c>
      <c r="AS882" s="50">
        <v>0</v>
      </c>
      <c r="AT882" s="50">
        <v>0</v>
      </c>
      <c r="AU882" s="50">
        <v>0</v>
      </c>
      <c r="AV882" s="81"/>
      <c r="AW882" s="81"/>
      <c r="AX882" s="81"/>
      <c r="AY882" s="81"/>
      <c r="AZ882" s="81"/>
      <c r="BA882" s="81"/>
      <c r="BB882" s="81"/>
      <c r="BC882" s="81"/>
      <c r="BD882" s="81"/>
      <c r="BE882" s="81"/>
      <c r="BF882" s="81"/>
      <c r="BG882" s="81"/>
      <c r="BH882" s="81"/>
      <c r="BI882" s="81"/>
      <c r="BJ882" s="81"/>
    </row>
    <row r="883" spans="1:62" ht="15" hidden="1">
      <c r="A883" s="81" t="s">
        <v>3875</v>
      </c>
      <c r="B883" s="50" t="s">
        <v>2666</v>
      </c>
      <c r="C883" s="82" t="s">
        <v>640</v>
      </c>
      <c r="D883" s="83" t="s">
        <v>571</v>
      </c>
      <c r="E883" s="84" t="s">
        <v>615</v>
      </c>
      <c r="F883" s="84">
        <v>25781</v>
      </c>
      <c r="G883" s="50">
        <v>173056</v>
      </c>
      <c r="H883" s="50" t="s">
        <v>1824</v>
      </c>
      <c r="I883" s="50">
        <v>416</v>
      </c>
      <c r="J883" s="50">
        <v>416</v>
      </c>
      <c r="K883" s="50">
        <v>1</v>
      </c>
      <c r="L883" s="50"/>
      <c r="M883" s="50"/>
      <c r="N883" s="50"/>
      <c r="O883" s="50">
        <v>0</v>
      </c>
      <c r="P883" s="50">
        <v>1</v>
      </c>
      <c r="Q883" s="50">
        <v>900.7654</v>
      </c>
      <c r="R883" s="50">
        <v>68.969930000000005</v>
      </c>
      <c r="S883" s="50">
        <v>0</v>
      </c>
      <c r="T883" s="50">
        <v>0</v>
      </c>
      <c r="U883" s="50">
        <v>0</v>
      </c>
      <c r="V883" s="50">
        <v>0</v>
      </c>
      <c r="W883" s="50">
        <v>0</v>
      </c>
      <c r="X883" s="50">
        <v>0</v>
      </c>
      <c r="Y883" s="50">
        <v>1</v>
      </c>
      <c r="Z883" s="50">
        <v>0</v>
      </c>
      <c r="AA883" s="50">
        <v>0</v>
      </c>
      <c r="AB883" s="50">
        <v>0</v>
      </c>
      <c r="AC883" s="50">
        <v>0</v>
      </c>
      <c r="AD883" s="50">
        <v>0</v>
      </c>
      <c r="AE883" s="50">
        <v>0</v>
      </c>
      <c r="AF883" s="50">
        <v>0</v>
      </c>
      <c r="AG883" s="50">
        <v>0</v>
      </c>
      <c r="AH883" s="50">
        <v>0</v>
      </c>
      <c r="AI883" s="50">
        <v>0</v>
      </c>
      <c r="AJ883" s="50">
        <v>0</v>
      </c>
      <c r="AK883" s="50">
        <v>0</v>
      </c>
      <c r="AL883" s="50">
        <v>0</v>
      </c>
      <c r="AM883" s="50">
        <v>0</v>
      </c>
      <c r="AN883" s="50">
        <v>0</v>
      </c>
      <c r="AO883" s="50">
        <v>0</v>
      </c>
      <c r="AP883" s="50">
        <v>0</v>
      </c>
      <c r="AQ883" s="50">
        <v>0</v>
      </c>
      <c r="AR883" s="50">
        <v>1</v>
      </c>
      <c r="AS883" s="50">
        <v>0</v>
      </c>
      <c r="AT883" s="50">
        <v>0</v>
      </c>
      <c r="AU883" s="50">
        <v>0</v>
      </c>
      <c r="AV883" s="81"/>
      <c r="AW883" s="81"/>
      <c r="AX883" s="81"/>
      <c r="AY883" s="81"/>
      <c r="AZ883" s="81"/>
      <c r="BA883" s="81"/>
      <c r="BB883" s="81"/>
      <c r="BC883" s="81"/>
      <c r="BD883" s="81"/>
      <c r="BE883" s="81"/>
      <c r="BF883" s="81"/>
      <c r="BG883" s="81"/>
      <c r="BH883" s="81"/>
      <c r="BI883" s="81"/>
      <c r="BJ883" s="81"/>
    </row>
    <row r="884" spans="1:62" ht="15" hidden="1">
      <c r="A884" s="81" t="s">
        <v>3876</v>
      </c>
      <c r="B884" s="50" t="s">
        <v>2667</v>
      </c>
      <c r="C884" s="82" t="s">
        <v>641</v>
      </c>
      <c r="D884" s="83" t="s">
        <v>571</v>
      </c>
      <c r="E884" s="84" t="s">
        <v>615</v>
      </c>
      <c r="F884" s="84">
        <v>42770</v>
      </c>
      <c r="G884" s="50">
        <v>173056</v>
      </c>
      <c r="H884" s="50" t="s">
        <v>1824</v>
      </c>
      <c r="I884" s="50">
        <v>416</v>
      </c>
      <c r="J884" s="50">
        <v>416</v>
      </c>
      <c r="K884" s="50">
        <v>1</v>
      </c>
      <c r="L884" s="50"/>
      <c r="M884" s="50"/>
      <c r="N884" s="50"/>
      <c r="O884" s="50">
        <v>0</v>
      </c>
      <c r="P884" s="50">
        <v>1</v>
      </c>
      <c r="Q884" s="50">
        <v>1898.925</v>
      </c>
      <c r="R884" s="50">
        <v>64.92595</v>
      </c>
      <c r="S884" s="50">
        <v>0</v>
      </c>
      <c r="T884" s="50">
        <v>0</v>
      </c>
      <c r="U884" s="50">
        <v>0</v>
      </c>
      <c r="V884" s="50">
        <v>0</v>
      </c>
      <c r="W884" s="50">
        <v>0</v>
      </c>
      <c r="X884" s="50">
        <v>0</v>
      </c>
      <c r="Y884" s="50">
        <v>1</v>
      </c>
      <c r="Z884" s="50">
        <v>0</v>
      </c>
      <c r="AA884" s="50">
        <v>0</v>
      </c>
      <c r="AB884" s="50">
        <v>0</v>
      </c>
      <c r="AC884" s="50">
        <v>0</v>
      </c>
      <c r="AD884" s="50">
        <v>0</v>
      </c>
      <c r="AE884" s="50">
        <v>0</v>
      </c>
      <c r="AF884" s="50">
        <v>0</v>
      </c>
      <c r="AG884" s="50">
        <v>0</v>
      </c>
      <c r="AH884" s="50">
        <v>0</v>
      </c>
      <c r="AI884" s="50">
        <v>0</v>
      </c>
      <c r="AJ884" s="50">
        <v>0</v>
      </c>
      <c r="AK884" s="50">
        <v>0</v>
      </c>
      <c r="AL884" s="50">
        <v>0</v>
      </c>
      <c r="AM884" s="50">
        <v>0</v>
      </c>
      <c r="AN884" s="50">
        <v>0</v>
      </c>
      <c r="AO884" s="50">
        <v>0</v>
      </c>
      <c r="AP884" s="50">
        <v>0</v>
      </c>
      <c r="AQ884" s="50">
        <v>0</v>
      </c>
      <c r="AR884" s="50">
        <v>1</v>
      </c>
      <c r="AS884" s="50">
        <v>0</v>
      </c>
      <c r="AT884" s="50">
        <v>0</v>
      </c>
      <c r="AU884" s="50">
        <v>0</v>
      </c>
      <c r="AV884" s="81"/>
      <c r="AW884" s="81"/>
      <c r="AX884" s="81"/>
      <c r="AY884" s="81"/>
      <c r="AZ884" s="81"/>
      <c r="BA884" s="81"/>
      <c r="BB884" s="81"/>
      <c r="BC884" s="81"/>
      <c r="BD884" s="81"/>
      <c r="BE884" s="81"/>
      <c r="BF884" s="81"/>
      <c r="BG884" s="81"/>
      <c r="BH884" s="81"/>
      <c r="BI884" s="81"/>
      <c r="BJ884" s="81"/>
    </row>
    <row r="885" spans="1:62" ht="15" hidden="1">
      <c r="A885" s="81" t="s">
        <v>3877</v>
      </c>
      <c r="B885" s="50" t="s">
        <v>2668</v>
      </c>
      <c r="C885" s="82" t="s">
        <v>642</v>
      </c>
      <c r="D885" s="83" t="s">
        <v>571</v>
      </c>
      <c r="E885" s="84" t="s">
        <v>615</v>
      </c>
      <c r="F885" s="84">
        <v>26921</v>
      </c>
      <c r="G885" s="50">
        <v>173056</v>
      </c>
      <c r="H885" s="50" t="s">
        <v>1824</v>
      </c>
      <c r="I885" s="50">
        <v>416</v>
      </c>
      <c r="J885" s="50">
        <v>416</v>
      </c>
      <c r="K885" s="50">
        <v>1</v>
      </c>
      <c r="L885" s="50"/>
      <c r="M885" s="50"/>
      <c r="N885" s="50"/>
      <c r="O885" s="50">
        <v>0</v>
      </c>
      <c r="P885" s="50">
        <v>1</v>
      </c>
      <c r="Q885" s="50">
        <v>1029.914</v>
      </c>
      <c r="R885" s="50">
        <v>64.554500000000004</v>
      </c>
      <c r="S885" s="50">
        <v>0</v>
      </c>
      <c r="T885" s="50">
        <v>0</v>
      </c>
      <c r="U885" s="50">
        <v>0</v>
      </c>
      <c r="V885" s="50">
        <v>0</v>
      </c>
      <c r="W885" s="50">
        <v>0</v>
      </c>
      <c r="X885" s="50">
        <v>0</v>
      </c>
      <c r="Y885" s="50">
        <v>1</v>
      </c>
      <c r="Z885" s="50">
        <v>0</v>
      </c>
      <c r="AA885" s="50">
        <v>0</v>
      </c>
      <c r="AB885" s="50">
        <v>0</v>
      </c>
      <c r="AC885" s="50">
        <v>0</v>
      </c>
      <c r="AD885" s="50">
        <v>0</v>
      </c>
      <c r="AE885" s="50">
        <v>0</v>
      </c>
      <c r="AF885" s="50">
        <v>0</v>
      </c>
      <c r="AG885" s="50">
        <v>0</v>
      </c>
      <c r="AH885" s="50">
        <v>0</v>
      </c>
      <c r="AI885" s="50">
        <v>0</v>
      </c>
      <c r="AJ885" s="50">
        <v>0</v>
      </c>
      <c r="AK885" s="50">
        <v>0</v>
      </c>
      <c r="AL885" s="50">
        <v>0</v>
      </c>
      <c r="AM885" s="50">
        <v>0</v>
      </c>
      <c r="AN885" s="50">
        <v>0</v>
      </c>
      <c r="AO885" s="50">
        <v>0</v>
      </c>
      <c r="AP885" s="50">
        <v>0</v>
      </c>
      <c r="AQ885" s="50">
        <v>0</v>
      </c>
      <c r="AR885" s="50">
        <v>1</v>
      </c>
      <c r="AS885" s="50">
        <v>0</v>
      </c>
      <c r="AT885" s="50">
        <v>0</v>
      </c>
      <c r="AU885" s="50">
        <v>0</v>
      </c>
      <c r="AV885" s="81"/>
      <c r="AW885" s="81"/>
      <c r="AX885" s="81"/>
      <c r="AY885" s="81"/>
      <c r="AZ885" s="81"/>
      <c r="BA885" s="81"/>
      <c r="BB885" s="81"/>
      <c r="BC885" s="81"/>
      <c r="BD885" s="81"/>
      <c r="BE885" s="81"/>
      <c r="BF885" s="81"/>
      <c r="BG885" s="81"/>
      <c r="BH885" s="81"/>
      <c r="BI885" s="81"/>
      <c r="BJ885" s="81"/>
    </row>
    <row r="886" spans="1:62" ht="15" hidden="1">
      <c r="A886" s="81" t="s">
        <v>3878</v>
      </c>
      <c r="B886" s="50" t="s">
        <v>2669</v>
      </c>
      <c r="C886" s="82" t="s">
        <v>643</v>
      </c>
      <c r="D886" s="83" t="s">
        <v>571</v>
      </c>
      <c r="E886" s="84" t="s">
        <v>615</v>
      </c>
      <c r="F886" s="84">
        <v>31812</v>
      </c>
      <c r="G886" s="50">
        <v>173056</v>
      </c>
      <c r="H886" s="50" t="s">
        <v>1824</v>
      </c>
      <c r="I886" s="50">
        <v>416</v>
      </c>
      <c r="J886" s="50">
        <v>416</v>
      </c>
      <c r="K886" s="50">
        <v>1</v>
      </c>
      <c r="L886" s="50"/>
      <c r="M886" s="50"/>
      <c r="N886" s="50"/>
      <c r="O886" s="50">
        <v>0</v>
      </c>
      <c r="P886" s="50">
        <v>1</v>
      </c>
      <c r="Q886" s="50">
        <v>993.43499999999995</v>
      </c>
      <c r="R886" s="50">
        <v>84.125429999999994</v>
      </c>
      <c r="S886" s="50">
        <v>0</v>
      </c>
      <c r="T886" s="50">
        <v>0</v>
      </c>
      <c r="U886" s="50">
        <v>0</v>
      </c>
      <c r="V886" s="50">
        <v>0</v>
      </c>
      <c r="W886" s="50">
        <v>0</v>
      </c>
      <c r="X886" s="50">
        <v>0</v>
      </c>
      <c r="Y886" s="50">
        <v>1</v>
      </c>
      <c r="Z886" s="50">
        <v>0</v>
      </c>
      <c r="AA886" s="50">
        <v>0</v>
      </c>
      <c r="AB886" s="50">
        <v>0</v>
      </c>
      <c r="AC886" s="50">
        <v>0</v>
      </c>
      <c r="AD886" s="50">
        <v>0</v>
      </c>
      <c r="AE886" s="50">
        <v>0</v>
      </c>
      <c r="AF886" s="50">
        <v>0</v>
      </c>
      <c r="AG886" s="50">
        <v>0</v>
      </c>
      <c r="AH886" s="50">
        <v>0</v>
      </c>
      <c r="AI886" s="50">
        <v>0</v>
      </c>
      <c r="AJ886" s="50">
        <v>0</v>
      </c>
      <c r="AK886" s="50">
        <v>0</v>
      </c>
      <c r="AL886" s="50">
        <v>0</v>
      </c>
      <c r="AM886" s="50">
        <v>0</v>
      </c>
      <c r="AN886" s="50">
        <v>0</v>
      </c>
      <c r="AO886" s="50">
        <v>0</v>
      </c>
      <c r="AP886" s="50">
        <v>0</v>
      </c>
      <c r="AQ886" s="50">
        <v>0</v>
      </c>
      <c r="AR886" s="50">
        <v>1</v>
      </c>
      <c r="AS886" s="50">
        <v>0</v>
      </c>
      <c r="AT886" s="50">
        <v>0</v>
      </c>
      <c r="AU886" s="50">
        <v>0</v>
      </c>
      <c r="AV886" s="81"/>
      <c r="AW886" s="81"/>
      <c r="AX886" s="81"/>
      <c r="AY886" s="81"/>
      <c r="AZ886" s="81"/>
      <c r="BA886" s="81"/>
      <c r="BB886" s="81"/>
      <c r="BC886" s="81"/>
      <c r="BD886" s="81"/>
      <c r="BE886" s="81"/>
      <c r="BF886" s="81"/>
      <c r="BG886" s="81"/>
      <c r="BH886" s="81"/>
      <c r="BI886" s="81"/>
      <c r="BJ886" s="81"/>
    </row>
    <row r="887" spans="1:62" ht="15" hidden="1">
      <c r="A887" s="81" t="s">
        <v>3879</v>
      </c>
      <c r="B887" s="50" t="s">
        <v>2670</v>
      </c>
      <c r="C887" s="82" t="s">
        <v>644</v>
      </c>
      <c r="D887" s="83" t="s">
        <v>571</v>
      </c>
      <c r="E887" s="84" t="s">
        <v>615</v>
      </c>
      <c r="F887" s="84">
        <v>41440</v>
      </c>
      <c r="G887" s="50">
        <v>173056</v>
      </c>
      <c r="H887" s="50" t="s">
        <v>1824</v>
      </c>
      <c r="I887" s="50">
        <v>416</v>
      </c>
      <c r="J887" s="50">
        <v>416</v>
      </c>
      <c r="K887" s="50">
        <v>1</v>
      </c>
      <c r="L887" s="50"/>
      <c r="M887" s="50"/>
      <c r="N887" s="50"/>
      <c r="O887" s="50">
        <v>0</v>
      </c>
      <c r="P887" s="50">
        <v>1</v>
      </c>
      <c r="Q887" s="50">
        <v>2238.8580000000002</v>
      </c>
      <c r="R887" s="50">
        <v>71.126810000000006</v>
      </c>
      <c r="S887" s="50">
        <v>0</v>
      </c>
      <c r="T887" s="50">
        <v>0</v>
      </c>
      <c r="U887" s="50">
        <v>0</v>
      </c>
      <c r="V887" s="50">
        <v>0</v>
      </c>
      <c r="W887" s="50">
        <v>0</v>
      </c>
      <c r="X887" s="50">
        <v>0</v>
      </c>
      <c r="Y887" s="50">
        <v>1</v>
      </c>
      <c r="Z887" s="50">
        <v>0</v>
      </c>
      <c r="AA887" s="50">
        <v>0</v>
      </c>
      <c r="AB887" s="50">
        <v>0</v>
      </c>
      <c r="AC887" s="50">
        <v>0</v>
      </c>
      <c r="AD887" s="50">
        <v>0</v>
      </c>
      <c r="AE887" s="50">
        <v>0</v>
      </c>
      <c r="AF887" s="50">
        <v>0</v>
      </c>
      <c r="AG887" s="50">
        <v>0</v>
      </c>
      <c r="AH887" s="50">
        <v>0</v>
      </c>
      <c r="AI887" s="50">
        <v>0</v>
      </c>
      <c r="AJ887" s="50">
        <v>0</v>
      </c>
      <c r="AK887" s="50">
        <v>0</v>
      </c>
      <c r="AL887" s="50">
        <v>0</v>
      </c>
      <c r="AM887" s="50">
        <v>0</v>
      </c>
      <c r="AN887" s="50">
        <v>0</v>
      </c>
      <c r="AO887" s="50">
        <v>0</v>
      </c>
      <c r="AP887" s="50">
        <v>0</v>
      </c>
      <c r="AQ887" s="50">
        <v>0</v>
      </c>
      <c r="AR887" s="50">
        <v>1</v>
      </c>
      <c r="AS887" s="50">
        <v>0</v>
      </c>
      <c r="AT887" s="50">
        <v>0</v>
      </c>
      <c r="AU887" s="50">
        <v>0</v>
      </c>
      <c r="AV887" s="81"/>
      <c r="AW887" s="81"/>
      <c r="AX887" s="81"/>
      <c r="AY887" s="81"/>
      <c r="AZ887" s="81"/>
      <c r="BA887" s="81"/>
      <c r="BB887" s="81"/>
      <c r="BC887" s="81"/>
      <c r="BD887" s="81"/>
      <c r="BE887" s="81"/>
      <c r="BF887" s="81"/>
      <c r="BG887" s="81"/>
      <c r="BH887" s="81"/>
      <c r="BI887" s="81"/>
      <c r="BJ887" s="81"/>
    </row>
    <row r="888" spans="1:62" ht="15" hidden="1">
      <c r="A888" s="81" t="s">
        <v>3880</v>
      </c>
      <c r="B888" s="50" t="s">
        <v>2671</v>
      </c>
      <c r="C888" s="82" t="s">
        <v>645</v>
      </c>
      <c r="D888" s="83" t="s">
        <v>571</v>
      </c>
      <c r="E888" s="84" t="s">
        <v>615</v>
      </c>
      <c r="F888" s="84">
        <v>35418</v>
      </c>
      <c r="G888" s="50">
        <v>173056</v>
      </c>
      <c r="H888" s="50" t="s">
        <v>1824</v>
      </c>
      <c r="I888" s="50">
        <v>416</v>
      </c>
      <c r="J888" s="50">
        <v>416</v>
      </c>
      <c r="K888" s="50">
        <v>1</v>
      </c>
      <c r="L888" s="50"/>
      <c r="M888" s="50"/>
      <c r="N888" s="50"/>
      <c r="O888" s="50">
        <v>0</v>
      </c>
      <c r="P888" s="50">
        <v>1</v>
      </c>
      <c r="Q888" s="50">
        <v>2385.7339999999999</v>
      </c>
      <c r="R888" s="50">
        <v>75.062259999999995</v>
      </c>
      <c r="S888" s="50">
        <v>0</v>
      </c>
      <c r="T888" s="50">
        <v>0</v>
      </c>
      <c r="U888" s="50">
        <v>0</v>
      </c>
      <c r="V888" s="50">
        <v>0</v>
      </c>
      <c r="W888" s="50">
        <v>0</v>
      </c>
      <c r="X888" s="50">
        <v>0</v>
      </c>
      <c r="Y888" s="50">
        <v>1</v>
      </c>
      <c r="Z888" s="50">
        <v>0</v>
      </c>
      <c r="AA888" s="50">
        <v>0</v>
      </c>
      <c r="AB888" s="50">
        <v>0</v>
      </c>
      <c r="AC888" s="50">
        <v>0</v>
      </c>
      <c r="AD888" s="50">
        <v>0</v>
      </c>
      <c r="AE888" s="50">
        <v>0</v>
      </c>
      <c r="AF888" s="50">
        <v>0</v>
      </c>
      <c r="AG888" s="50">
        <v>0</v>
      </c>
      <c r="AH888" s="50">
        <v>0</v>
      </c>
      <c r="AI888" s="50">
        <v>0</v>
      </c>
      <c r="AJ888" s="50">
        <v>0</v>
      </c>
      <c r="AK888" s="50">
        <v>0</v>
      </c>
      <c r="AL888" s="50">
        <v>0</v>
      </c>
      <c r="AM888" s="50">
        <v>0</v>
      </c>
      <c r="AN888" s="50">
        <v>0</v>
      </c>
      <c r="AO888" s="50">
        <v>0</v>
      </c>
      <c r="AP888" s="50">
        <v>0</v>
      </c>
      <c r="AQ888" s="50">
        <v>0</v>
      </c>
      <c r="AR888" s="50">
        <v>1</v>
      </c>
      <c r="AS888" s="50">
        <v>0</v>
      </c>
      <c r="AT888" s="50">
        <v>0</v>
      </c>
      <c r="AU888" s="50">
        <v>0</v>
      </c>
      <c r="AV888" s="81"/>
      <c r="AW888" s="81"/>
      <c r="AX888" s="81"/>
      <c r="AY888" s="81"/>
      <c r="AZ888" s="81"/>
      <c r="BA888" s="81"/>
      <c r="BB888" s="81"/>
      <c r="BC888" s="81"/>
      <c r="BD888" s="81"/>
      <c r="BE888" s="81"/>
      <c r="BF888" s="81"/>
      <c r="BG888" s="81"/>
      <c r="BH888" s="81"/>
      <c r="BI888" s="81"/>
      <c r="BJ888" s="81"/>
    </row>
    <row r="889" spans="1:62" ht="15" hidden="1">
      <c r="A889" s="81" t="s">
        <v>3881</v>
      </c>
      <c r="B889" s="50" t="s">
        <v>2672</v>
      </c>
      <c r="C889" s="82" t="s">
        <v>646</v>
      </c>
      <c r="D889" s="83" t="s">
        <v>571</v>
      </c>
      <c r="E889" s="84" t="s">
        <v>615</v>
      </c>
      <c r="F889" s="84">
        <v>23192</v>
      </c>
      <c r="G889" s="50">
        <v>173056</v>
      </c>
      <c r="H889" s="50" t="s">
        <v>1824</v>
      </c>
      <c r="I889" s="50">
        <v>416</v>
      </c>
      <c r="J889" s="50">
        <v>416</v>
      </c>
      <c r="K889" s="50">
        <v>1</v>
      </c>
      <c r="L889" s="50"/>
      <c r="M889" s="50"/>
      <c r="N889" s="50"/>
      <c r="O889" s="50">
        <v>0</v>
      </c>
      <c r="P889" s="50">
        <v>1</v>
      </c>
      <c r="Q889" s="50">
        <v>588.88549999999998</v>
      </c>
      <c r="R889" s="50">
        <v>75.564989999999995</v>
      </c>
      <c r="S889" s="50">
        <v>0</v>
      </c>
      <c r="T889" s="50">
        <v>0</v>
      </c>
      <c r="U889" s="50">
        <v>0</v>
      </c>
      <c r="V889" s="50">
        <v>0</v>
      </c>
      <c r="W889" s="50">
        <v>0</v>
      </c>
      <c r="X889" s="50">
        <v>0</v>
      </c>
      <c r="Y889" s="50">
        <v>1</v>
      </c>
      <c r="Z889" s="50">
        <v>0</v>
      </c>
      <c r="AA889" s="50">
        <v>0</v>
      </c>
      <c r="AB889" s="50">
        <v>0</v>
      </c>
      <c r="AC889" s="50">
        <v>0</v>
      </c>
      <c r="AD889" s="50">
        <v>0</v>
      </c>
      <c r="AE889" s="50">
        <v>0</v>
      </c>
      <c r="AF889" s="50">
        <v>0</v>
      </c>
      <c r="AG889" s="50">
        <v>0</v>
      </c>
      <c r="AH889" s="50">
        <v>0</v>
      </c>
      <c r="AI889" s="50">
        <v>0</v>
      </c>
      <c r="AJ889" s="50">
        <v>0</v>
      </c>
      <c r="AK889" s="50">
        <v>0</v>
      </c>
      <c r="AL889" s="50">
        <v>0</v>
      </c>
      <c r="AM889" s="50">
        <v>0</v>
      </c>
      <c r="AN889" s="50">
        <v>0</v>
      </c>
      <c r="AO889" s="50">
        <v>0</v>
      </c>
      <c r="AP889" s="50">
        <v>0</v>
      </c>
      <c r="AQ889" s="50">
        <v>0</v>
      </c>
      <c r="AR889" s="50">
        <v>1</v>
      </c>
      <c r="AS889" s="50">
        <v>0</v>
      </c>
      <c r="AT889" s="50">
        <v>0</v>
      </c>
      <c r="AU889" s="50">
        <v>0</v>
      </c>
      <c r="AV889" s="81"/>
      <c r="AW889" s="81"/>
      <c r="AX889" s="81"/>
      <c r="AY889" s="81"/>
      <c r="AZ889" s="81"/>
      <c r="BA889" s="81"/>
      <c r="BB889" s="81"/>
      <c r="BC889" s="81"/>
      <c r="BD889" s="81"/>
      <c r="BE889" s="81"/>
      <c r="BF889" s="81"/>
      <c r="BG889" s="81"/>
      <c r="BH889" s="81"/>
      <c r="BI889" s="81"/>
      <c r="BJ889" s="81"/>
    </row>
    <row r="890" spans="1:62" ht="15" hidden="1">
      <c r="A890" s="81" t="s">
        <v>3882</v>
      </c>
      <c r="B890" s="50" t="s">
        <v>2673</v>
      </c>
      <c r="C890" s="82" t="s">
        <v>647</v>
      </c>
      <c r="D890" s="83" t="s">
        <v>571</v>
      </c>
      <c r="E890" s="84" t="s">
        <v>615</v>
      </c>
      <c r="F890" s="84">
        <v>28944</v>
      </c>
      <c r="G890" s="50">
        <v>173056</v>
      </c>
      <c r="H890" s="50" t="s">
        <v>1824</v>
      </c>
      <c r="I890" s="50">
        <v>416</v>
      </c>
      <c r="J890" s="50">
        <v>416</v>
      </c>
      <c r="K890" s="50">
        <v>1</v>
      </c>
      <c r="L890" s="50"/>
      <c r="M890" s="50"/>
      <c r="N890" s="50"/>
      <c r="O890" s="50">
        <v>0</v>
      </c>
      <c r="P890" s="50">
        <v>1</v>
      </c>
      <c r="Q890" s="50">
        <v>644.60479999999995</v>
      </c>
      <c r="R890" s="50">
        <v>55.52111</v>
      </c>
      <c r="S890" s="50">
        <v>0</v>
      </c>
      <c r="T890" s="50">
        <v>0</v>
      </c>
      <c r="U890" s="50">
        <v>0</v>
      </c>
      <c r="V890" s="50">
        <v>0</v>
      </c>
      <c r="W890" s="50">
        <v>0</v>
      </c>
      <c r="X890" s="50">
        <v>0</v>
      </c>
      <c r="Y890" s="50">
        <v>1</v>
      </c>
      <c r="Z890" s="50">
        <v>0</v>
      </c>
      <c r="AA890" s="50">
        <v>0</v>
      </c>
      <c r="AB890" s="50">
        <v>0</v>
      </c>
      <c r="AC890" s="50">
        <v>0</v>
      </c>
      <c r="AD890" s="50">
        <v>0</v>
      </c>
      <c r="AE890" s="50">
        <v>0</v>
      </c>
      <c r="AF890" s="50">
        <v>0</v>
      </c>
      <c r="AG890" s="50">
        <v>0</v>
      </c>
      <c r="AH890" s="50">
        <v>0</v>
      </c>
      <c r="AI890" s="50">
        <v>0</v>
      </c>
      <c r="AJ890" s="50">
        <v>0</v>
      </c>
      <c r="AK890" s="50">
        <v>0</v>
      </c>
      <c r="AL890" s="50">
        <v>0</v>
      </c>
      <c r="AM890" s="50">
        <v>0</v>
      </c>
      <c r="AN890" s="50">
        <v>0</v>
      </c>
      <c r="AO890" s="50">
        <v>0</v>
      </c>
      <c r="AP890" s="50">
        <v>0</v>
      </c>
      <c r="AQ890" s="50">
        <v>0</v>
      </c>
      <c r="AR890" s="50">
        <v>1</v>
      </c>
      <c r="AS890" s="50">
        <v>0</v>
      </c>
      <c r="AT890" s="50">
        <v>0</v>
      </c>
      <c r="AU890" s="50">
        <v>0</v>
      </c>
      <c r="AV890" s="81"/>
      <c r="AW890" s="81"/>
      <c r="AX890" s="81"/>
      <c r="AY890" s="81"/>
      <c r="AZ890" s="81"/>
      <c r="BA890" s="81"/>
      <c r="BB890" s="81"/>
      <c r="BC890" s="81"/>
      <c r="BD890" s="81"/>
      <c r="BE890" s="81"/>
      <c r="BF890" s="81"/>
      <c r="BG890" s="81"/>
      <c r="BH890" s="81"/>
      <c r="BI890" s="81"/>
      <c r="BJ890" s="81"/>
    </row>
    <row r="891" spans="1:62" ht="15" hidden="1">
      <c r="A891" s="81" t="s">
        <v>3883</v>
      </c>
      <c r="B891" s="50" t="s">
        <v>2674</v>
      </c>
      <c r="C891" s="82" t="s">
        <v>648</v>
      </c>
      <c r="D891" s="83" t="s">
        <v>571</v>
      </c>
      <c r="E891" s="84" t="s">
        <v>615</v>
      </c>
      <c r="F891" s="84">
        <v>42617</v>
      </c>
      <c r="G891" s="50">
        <v>173056</v>
      </c>
      <c r="H891" s="50" t="s">
        <v>1824</v>
      </c>
      <c r="I891" s="50">
        <v>416</v>
      </c>
      <c r="J891" s="50">
        <v>416</v>
      </c>
      <c r="K891" s="50">
        <v>1</v>
      </c>
      <c r="L891" s="50"/>
      <c r="M891" s="50"/>
      <c r="N891" s="50"/>
      <c r="O891" s="50">
        <v>0</v>
      </c>
      <c r="P891" s="50">
        <v>1</v>
      </c>
      <c r="Q891" s="50">
        <v>1596.944</v>
      </c>
      <c r="R891" s="50">
        <v>37.483110000000003</v>
      </c>
      <c r="S891" s="50">
        <v>0</v>
      </c>
      <c r="T891" s="50">
        <v>0</v>
      </c>
      <c r="U891" s="50">
        <v>0</v>
      </c>
      <c r="V891" s="50">
        <v>0</v>
      </c>
      <c r="W891" s="50">
        <v>0</v>
      </c>
      <c r="X891" s="50">
        <v>0</v>
      </c>
      <c r="Y891" s="50">
        <v>1</v>
      </c>
      <c r="Z891" s="50">
        <v>0</v>
      </c>
      <c r="AA891" s="50">
        <v>0</v>
      </c>
      <c r="AB891" s="50">
        <v>0</v>
      </c>
      <c r="AC891" s="50">
        <v>0</v>
      </c>
      <c r="AD891" s="50">
        <v>0</v>
      </c>
      <c r="AE891" s="50">
        <v>0</v>
      </c>
      <c r="AF891" s="50">
        <v>0</v>
      </c>
      <c r="AG891" s="50">
        <v>0</v>
      </c>
      <c r="AH891" s="50">
        <v>0</v>
      </c>
      <c r="AI891" s="50">
        <v>0</v>
      </c>
      <c r="AJ891" s="50">
        <v>0</v>
      </c>
      <c r="AK891" s="50">
        <v>0</v>
      </c>
      <c r="AL891" s="50">
        <v>0</v>
      </c>
      <c r="AM891" s="50">
        <v>0</v>
      </c>
      <c r="AN891" s="50">
        <v>0</v>
      </c>
      <c r="AO891" s="50">
        <v>0</v>
      </c>
      <c r="AP891" s="50">
        <v>0</v>
      </c>
      <c r="AQ891" s="50">
        <v>0</v>
      </c>
      <c r="AR891" s="50">
        <v>1</v>
      </c>
      <c r="AS891" s="50">
        <v>0</v>
      </c>
      <c r="AT891" s="50">
        <v>0</v>
      </c>
      <c r="AU891" s="50">
        <v>0</v>
      </c>
      <c r="AV891" s="81"/>
      <c r="AW891" s="81"/>
      <c r="AX891" s="81"/>
      <c r="AY891" s="81"/>
      <c r="AZ891" s="81"/>
      <c r="BA891" s="81"/>
      <c r="BB891" s="81"/>
      <c r="BC891" s="81"/>
      <c r="BD891" s="81"/>
      <c r="BE891" s="81"/>
      <c r="BF891" s="81"/>
      <c r="BG891" s="81"/>
      <c r="BH891" s="81"/>
      <c r="BI891" s="81"/>
      <c r="BJ891" s="81"/>
    </row>
    <row r="892" spans="1:62" ht="15" hidden="1">
      <c r="A892" s="81" t="s">
        <v>3884</v>
      </c>
      <c r="B892" s="50" t="s">
        <v>2675</v>
      </c>
      <c r="C892" s="82" t="s">
        <v>649</v>
      </c>
      <c r="D892" s="83" t="s">
        <v>571</v>
      </c>
      <c r="E892" s="84" t="s">
        <v>615</v>
      </c>
      <c r="F892" s="84">
        <v>31959</v>
      </c>
      <c r="G892" s="50">
        <v>173056</v>
      </c>
      <c r="H892" s="50" t="s">
        <v>1824</v>
      </c>
      <c r="I892" s="50">
        <v>416</v>
      </c>
      <c r="J892" s="50">
        <v>416</v>
      </c>
      <c r="K892" s="50">
        <v>1</v>
      </c>
      <c r="L892" s="50"/>
      <c r="M892" s="50"/>
      <c r="N892" s="50"/>
      <c r="O892" s="50">
        <v>0</v>
      </c>
      <c r="P892" s="50">
        <v>1</v>
      </c>
      <c r="Q892" s="50">
        <v>1185.7719999999999</v>
      </c>
      <c r="R892" s="50">
        <v>76.361689999999996</v>
      </c>
      <c r="S892" s="50">
        <v>0</v>
      </c>
      <c r="T892" s="50">
        <v>0</v>
      </c>
      <c r="U892" s="50">
        <v>0</v>
      </c>
      <c r="V892" s="50">
        <v>0</v>
      </c>
      <c r="W892" s="50">
        <v>0</v>
      </c>
      <c r="X892" s="50">
        <v>0</v>
      </c>
      <c r="Y892" s="50">
        <v>1</v>
      </c>
      <c r="Z892" s="50">
        <v>0</v>
      </c>
      <c r="AA892" s="50">
        <v>0</v>
      </c>
      <c r="AB892" s="50">
        <v>0</v>
      </c>
      <c r="AC892" s="50">
        <v>0</v>
      </c>
      <c r="AD892" s="50">
        <v>0</v>
      </c>
      <c r="AE892" s="50">
        <v>0</v>
      </c>
      <c r="AF892" s="50">
        <v>0</v>
      </c>
      <c r="AG892" s="50">
        <v>0</v>
      </c>
      <c r="AH892" s="50">
        <v>0</v>
      </c>
      <c r="AI892" s="50">
        <v>0</v>
      </c>
      <c r="AJ892" s="50">
        <v>0</v>
      </c>
      <c r="AK892" s="50">
        <v>0</v>
      </c>
      <c r="AL892" s="50">
        <v>0</v>
      </c>
      <c r="AM892" s="50">
        <v>0</v>
      </c>
      <c r="AN892" s="50">
        <v>0</v>
      </c>
      <c r="AO892" s="50">
        <v>0</v>
      </c>
      <c r="AP892" s="50">
        <v>0</v>
      </c>
      <c r="AQ892" s="50">
        <v>0</v>
      </c>
      <c r="AR892" s="50">
        <v>1</v>
      </c>
      <c r="AS892" s="50">
        <v>0</v>
      </c>
      <c r="AT892" s="50">
        <v>0</v>
      </c>
      <c r="AU892" s="50">
        <v>0</v>
      </c>
      <c r="AV892" s="81"/>
      <c r="AW892" s="81"/>
      <c r="AX892" s="81"/>
      <c r="AY892" s="81"/>
      <c r="AZ892" s="81"/>
      <c r="BA892" s="81"/>
      <c r="BB892" s="81"/>
      <c r="BC892" s="81"/>
      <c r="BD892" s="81"/>
      <c r="BE892" s="81"/>
      <c r="BF892" s="81"/>
      <c r="BG892" s="81"/>
      <c r="BH892" s="81"/>
      <c r="BI892" s="81"/>
      <c r="BJ892" s="81"/>
    </row>
    <row r="893" spans="1:62" ht="15" hidden="1">
      <c r="A893" s="81" t="s">
        <v>3885</v>
      </c>
      <c r="B893" s="50" t="s">
        <v>2676</v>
      </c>
      <c r="C893" s="82" t="s">
        <v>650</v>
      </c>
      <c r="D893" s="83" t="s">
        <v>571</v>
      </c>
      <c r="E893" s="84" t="s">
        <v>615</v>
      </c>
      <c r="F893" s="84">
        <v>45522</v>
      </c>
      <c r="G893" s="50">
        <v>173056</v>
      </c>
      <c r="H893" s="50" t="s">
        <v>1824</v>
      </c>
      <c r="I893" s="50">
        <v>416</v>
      </c>
      <c r="J893" s="50">
        <v>416</v>
      </c>
      <c r="K893" s="50">
        <v>1</v>
      </c>
      <c r="L893" s="50"/>
      <c r="M893" s="50"/>
      <c r="N893" s="50"/>
      <c r="O893" s="50">
        <v>0</v>
      </c>
      <c r="P893" s="50">
        <v>1</v>
      </c>
      <c r="Q893" s="50">
        <v>2668.549</v>
      </c>
      <c r="R893" s="50">
        <v>57.236199999999997</v>
      </c>
      <c r="S893" s="50">
        <v>0</v>
      </c>
      <c r="T893" s="50">
        <v>0</v>
      </c>
      <c r="U893" s="50">
        <v>0</v>
      </c>
      <c r="V893" s="50">
        <v>0</v>
      </c>
      <c r="W893" s="50">
        <v>0</v>
      </c>
      <c r="X893" s="50">
        <v>0</v>
      </c>
      <c r="Y893" s="50">
        <v>1</v>
      </c>
      <c r="Z893" s="50">
        <v>0</v>
      </c>
      <c r="AA893" s="50">
        <v>0</v>
      </c>
      <c r="AB893" s="50">
        <v>0</v>
      </c>
      <c r="AC893" s="50">
        <v>0</v>
      </c>
      <c r="AD893" s="50">
        <v>0</v>
      </c>
      <c r="AE893" s="50">
        <v>0</v>
      </c>
      <c r="AF893" s="50">
        <v>0</v>
      </c>
      <c r="AG893" s="50">
        <v>0</v>
      </c>
      <c r="AH893" s="50">
        <v>0</v>
      </c>
      <c r="AI893" s="50">
        <v>0</v>
      </c>
      <c r="AJ893" s="50">
        <v>0</v>
      </c>
      <c r="AK893" s="50">
        <v>0</v>
      </c>
      <c r="AL893" s="50">
        <v>0</v>
      </c>
      <c r="AM893" s="50">
        <v>0</v>
      </c>
      <c r="AN893" s="50">
        <v>0</v>
      </c>
      <c r="AO893" s="50">
        <v>0</v>
      </c>
      <c r="AP893" s="50">
        <v>0</v>
      </c>
      <c r="AQ893" s="50">
        <v>0</v>
      </c>
      <c r="AR893" s="50">
        <v>1</v>
      </c>
      <c r="AS893" s="50">
        <v>0</v>
      </c>
      <c r="AT893" s="50">
        <v>0</v>
      </c>
      <c r="AU893" s="50">
        <v>0</v>
      </c>
      <c r="AV893" s="81"/>
      <c r="AW893" s="81"/>
      <c r="AX893" s="81"/>
      <c r="AY893" s="81"/>
      <c r="AZ893" s="81"/>
      <c r="BA893" s="81"/>
      <c r="BB893" s="81"/>
      <c r="BC893" s="81"/>
      <c r="BD893" s="81"/>
      <c r="BE893" s="81"/>
      <c r="BF893" s="81"/>
      <c r="BG893" s="81"/>
      <c r="BH893" s="81"/>
      <c r="BI893" s="81"/>
      <c r="BJ893" s="81"/>
    </row>
    <row r="894" spans="1:62" ht="15" hidden="1">
      <c r="A894" s="81" t="s">
        <v>3886</v>
      </c>
      <c r="B894" s="50" t="s">
        <v>2677</v>
      </c>
      <c r="C894" s="82" t="s">
        <v>651</v>
      </c>
      <c r="D894" s="83" t="s">
        <v>571</v>
      </c>
      <c r="E894" s="84" t="s">
        <v>615</v>
      </c>
      <c r="F894" s="84">
        <v>30650</v>
      </c>
      <c r="G894" s="50">
        <v>173056</v>
      </c>
      <c r="H894" s="50" t="s">
        <v>1824</v>
      </c>
      <c r="I894" s="50">
        <v>416</v>
      </c>
      <c r="J894" s="50">
        <v>416</v>
      </c>
      <c r="K894" s="50">
        <v>1</v>
      </c>
      <c r="L894" s="50"/>
      <c r="M894" s="50"/>
      <c r="N894" s="50"/>
      <c r="O894" s="50">
        <v>0</v>
      </c>
      <c r="P894" s="50">
        <v>1</v>
      </c>
      <c r="Q894" s="50">
        <v>1554.97</v>
      </c>
      <c r="R894" s="50">
        <v>91.121740000000003</v>
      </c>
      <c r="S894" s="50">
        <v>0</v>
      </c>
      <c r="T894" s="50">
        <v>0</v>
      </c>
      <c r="U894" s="50">
        <v>0</v>
      </c>
      <c r="V894" s="50">
        <v>0</v>
      </c>
      <c r="W894" s="50">
        <v>0</v>
      </c>
      <c r="X894" s="50">
        <v>0</v>
      </c>
      <c r="Y894" s="50">
        <v>1</v>
      </c>
      <c r="Z894" s="50">
        <v>0</v>
      </c>
      <c r="AA894" s="50">
        <v>0</v>
      </c>
      <c r="AB894" s="50">
        <v>0</v>
      </c>
      <c r="AC894" s="50">
        <v>0</v>
      </c>
      <c r="AD894" s="50">
        <v>0</v>
      </c>
      <c r="AE894" s="50">
        <v>0</v>
      </c>
      <c r="AF894" s="50">
        <v>0</v>
      </c>
      <c r="AG894" s="50">
        <v>0</v>
      </c>
      <c r="AH894" s="50">
        <v>0</v>
      </c>
      <c r="AI894" s="50">
        <v>0</v>
      </c>
      <c r="AJ894" s="50">
        <v>0</v>
      </c>
      <c r="AK894" s="50">
        <v>0</v>
      </c>
      <c r="AL894" s="50">
        <v>0</v>
      </c>
      <c r="AM894" s="50">
        <v>0</v>
      </c>
      <c r="AN894" s="50">
        <v>0</v>
      </c>
      <c r="AO894" s="50">
        <v>0</v>
      </c>
      <c r="AP894" s="50">
        <v>0</v>
      </c>
      <c r="AQ894" s="50">
        <v>0</v>
      </c>
      <c r="AR894" s="50">
        <v>1</v>
      </c>
      <c r="AS894" s="50">
        <v>0</v>
      </c>
      <c r="AT894" s="50">
        <v>0</v>
      </c>
      <c r="AU894" s="50">
        <v>0</v>
      </c>
      <c r="AV894" s="81"/>
      <c r="AW894" s="81"/>
      <c r="AX894" s="81"/>
      <c r="AY894" s="81"/>
      <c r="AZ894" s="81"/>
      <c r="BA894" s="81"/>
      <c r="BB894" s="81"/>
      <c r="BC894" s="81"/>
      <c r="BD894" s="81"/>
      <c r="BE894" s="81"/>
      <c r="BF894" s="81"/>
      <c r="BG894" s="81"/>
      <c r="BH894" s="81"/>
      <c r="BI894" s="81"/>
      <c r="BJ894" s="81"/>
    </row>
    <row r="895" spans="1:62" ht="15" hidden="1">
      <c r="A895" s="81" t="s">
        <v>3887</v>
      </c>
      <c r="B895" s="50" t="s">
        <v>2678</v>
      </c>
      <c r="C895" s="82" t="s">
        <v>652</v>
      </c>
      <c r="D895" s="83" t="s">
        <v>571</v>
      </c>
      <c r="E895" s="84" t="s">
        <v>615</v>
      </c>
      <c r="F895" s="84">
        <v>31342</v>
      </c>
      <c r="G895" s="50">
        <v>173056</v>
      </c>
      <c r="H895" s="50" t="s">
        <v>1824</v>
      </c>
      <c r="I895" s="50">
        <v>416</v>
      </c>
      <c r="J895" s="50">
        <v>416</v>
      </c>
      <c r="K895" s="50">
        <v>1</v>
      </c>
      <c r="L895" s="50"/>
      <c r="M895" s="50"/>
      <c r="N895" s="50"/>
      <c r="O895" s="50">
        <v>0</v>
      </c>
      <c r="P895" s="50">
        <v>1</v>
      </c>
      <c r="Q895" s="50">
        <v>1309.2</v>
      </c>
      <c r="R895" s="50">
        <v>81.97363</v>
      </c>
      <c r="S895" s="50">
        <v>0</v>
      </c>
      <c r="T895" s="50">
        <v>0</v>
      </c>
      <c r="U895" s="50">
        <v>0</v>
      </c>
      <c r="V895" s="50">
        <v>0</v>
      </c>
      <c r="W895" s="50">
        <v>0</v>
      </c>
      <c r="X895" s="50">
        <v>0</v>
      </c>
      <c r="Y895" s="50">
        <v>1</v>
      </c>
      <c r="Z895" s="50">
        <v>0</v>
      </c>
      <c r="AA895" s="50">
        <v>0</v>
      </c>
      <c r="AB895" s="50">
        <v>0</v>
      </c>
      <c r="AC895" s="50">
        <v>0</v>
      </c>
      <c r="AD895" s="50">
        <v>0</v>
      </c>
      <c r="AE895" s="50">
        <v>0</v>
      </c>
      <c r="AF895" s="50">
        <v>0</v>
      </c>
      <c r="AG895" s="50">
        <v>0</v>
      </c>
      <c r="AH895" s="50">
        <v>0</v>
      </c>
      <c r="AI895" s="50">
        <v>0</v>
      </c>
      <c r="AJ895" s="50">
        <v>0</v>
      </c>
      <c r="AK895" s="50">
        <v>0</v>
      </c>
      <c r="AL895" s="50">
        <v>0</v>
      </c>
      <c r="AM895" s="50">
        <v>0</v>
      </c>
      <c r="AN895" s="50">
        <v>0</v>
      </c>
      <c r="AO895" s="50">
        <v>0</v>
      </c>
      <c r="AP895" s="50">
        <v>0</v>
      </c>
      <c r="AQ895" s="50">
        <v>0</v>
      </c>
      <c r="AR895" s="50">
        <v>1</v>
      </c>
      <c r="AS895" s="50">
        <v>0</v>
      </c>
      <c r="AT895" s="50">
        <v>0</v>
      </c>
      <c r="AU895" s="50">
        <v>0</v>
      </c>
      <c r="AV895" s="81"/>
      <c r="AW895" s="81"/>
      <c r="AX895" s="81"/>
      <c r="AY895" s="81"/>
      <c r="AZ895" s="81"/>
      <c r="BA895" s="81"/>
      <c r="BB895" s="81"/>
      <c r="BC895" s="81"/>
      <c r="BD895" s="81"/>
      <c r="BE895" s="81"/>
      <c r="BF895" s="81"/>
      <c r="BG895" s="81"/>
      <c r="BH895" s="81"/>
      <c r="BI895" s="81"/>
      <c r="BJ895" s="81"/>
    </row>
    <row r="896" spans="1:62" ht="15" hidden="1">
      <c r="A896" s="81" t="s">
        <v>3888</v>
      </c>
      <c r="B896" s="50" t="s">
        <v>2679</v>
      </c>
      <c r="C896" s="82" t="s">
        <v>653</v>
      </c>
      <c r="D896" s="83" t="s">
        <v>571</v>
      </c>
      <c r="E896" s="84" t="s">
        <v>615</v>
      </c>
      <c r="F896" s="84">
        <v>28080</v>
      </c>
      <c r="G896" s="50">
        <v>173056</v>
      </c>
      <c r="H896" s="50" t="s">
        <v>1824</v>
      </c>
      <c r="I896" s="50">
        <v>416</v>
      </c>
      <c r="J896" s="50">
        <v>416</v>
      </c>
      <c r="K896" s="50">
        <v>1</v>
      </c>
      <c r="L896" s="50"/>
      <c r="M896" s="50"/>
      <c r="N896" s="50"/>
      <c r="O896" s="50">
        <v>0</v>
      </c>
      <c r="P896" s="50">
        <v>1</v>
      </c>
      <c r="Q896" s="50">
        <v>816.15509999999995</v>
      </c>
      <c r="R896" s="50">
        <v>74.898769999999999</v>
      </c>
      <c r="S896" s="50">
        <v>0</v>
      </c>
      <c r="T896" s="50">
        <v>0</v>
      </c>
      <c r="U896" s="50">
        <v>0</v>
      </c>
      <c r="V896" s="50">
        <v>0</v>
      </c>
      <c r="W896" s="50">
        <v>0</v>
      </c>
      <c r="X896" s="50">
        <v>0</v>
      </c>
      <c r="Y896" s="50">
        <v>1</v>
      </c>
      <c r="Z896" s="50">
        <v>0</v>
      </c>
      <c r="AA896" s="50">
        <v>0</v>
      </c>
      <c r="AB896" s="50">
        <v>0</v>
      </c>
      <c r="AC896" s="50">
        <v>0</v>
      </c>
      <c r="AD896" s="50">
        <v>0</v>
      </c>
      <c r="AE896" s="50">
        <v>0</v>
      </c>
      <c r="AF896" s="50">
        <v>0</v>
      </c>
      <c r="AG896" s="50">
        <v>0</v>
      </c>
      <c r="AH896" s="50">
        <v>0</v>
      </c>
      <c r="AI896" s="50">
        <v>0</v>
      </c>
      <c r="AJ896" s="50">
        <v>0</v>
      </c>
      <c r="AK896" s="50">
        <v>0</v>
      </c>
      <c r="AL896" s="50">
        <v>0</v>
      </c>
      <c r="AM896" s="50">
        <v>0</v>
      </c>
      <c r="AN896" s="50">
        <v>0</v>
      </c>
      <c r="AO896" s="50">
        <v>0</v>
      </c>
      <c r="AP896" s="50">
        <v>0</v>
      </c>
      <c r="AQ896" s="50">
        <v>0</v>
      </c>
      <c r="AR896" s="50">
        <v>1</v>
      </c>
      <c r="AS896" s="50">
        <v>0</v>
      </c>
      <c r="AT896" s="50">
        <v>0</v>
      </c>
      <c r="AU896" s="50">
        <v>0</v>
      </c>
      <c r="AV896" s="81"/>
      <c r="AW896" s="81"/>
      <c r="AX896" s="81"/>
      <c r="AY896" s="81"/>
      <c r="AZ896" s="81"/>
      <c r="BA896" s="81"/>
      <c r="BB896" s="81"/>
      <c r="BC896" s="81"/>
      <c r="BD896" s="81"/>
      <c r="BE896" s="81"/>
      <c r="BF896" s="81"/>
      <c r="BG896" s="81"/>
      <c r="BH896" s="81"/>
      <c r="BI896" s="81"/>
      <c r="BJ896" s="81"/>
    </row>
    <row r="897" spans="1:62" ht="15" hidden="1">
      <c r="A897" s="81" t="s">
        <v>3889</v>
      </c>
      <c r="B897" s="50" t="s">
        <v>2680</v>
      </c>
      <c r="C897" s="82" t="s">
        <v>654</v>
      </c>
      <c r="D897" s="83" t="s">
        <v>571</v>
      </c>
      <c r="E897" s="84" t="s">
        <v>615</v>
      </c>
      <c r="F897" s="84">
        <v>27471</v>
      </c>
      <c r="G897" s="50">
        <v>173056</v>
      </c>
      <c r="H897" s="50" t="s">
        <v>1824</v>
      </c>
      <c r="I897" s="50">
        <v>416</v>
      </c>
      <c r="J897" s="50">
        <v>416</v>
      </c>
      <c r="K897" s="50">
        <v>1</v>
      </c>
      <c r="L897" s="50"/>
      <c r="M897" s="50"/>
      <c r="N897" s="50"/>
      <c r="O897" s="50">
        <v>0</v>
      </c>
      <c r="P897" s="50">
        <v>1</v>
      </c>
      <c r="Q897" s="50">
        <v>780.79859999999996</v>
      </c>
      <c r="R897" s="50">
        <v>41.110770000000002</v>
      </c>
      <c r="S897" s="50">
        <v>0</v>
      </c>
      <c r="T897" s="50">
        <v>0</v>
      </c>
      <c r="U897" s="50">
        <v>0</v>
      </c>
      <c r="V897" s="50">
        <v>0</v>
      </c>
      <c r="W897" s="50">
        <v>0</v>
      </c>
      <c r="X897" s="50">
        <v>0</v>
      </c>
      <c r="Y897" s="50">
        <v>1</v>
      </c>
      <c r="Z897" s="50">
        <v>0</v>
      </c>
      <c r="AA897" s="50">
        <v>0</v>
      </c>
      <c r="AB897" s="50">
        <v>0</v>
      </c>
      <c r="AC897" s="50">
        <v>0</v>
      </c>
      <c r="AD897" s="50">
        <v>0</v>
      </c>
      <c r="AE897" s="50">
        <v>0</v>
      </c>
      <c r="AF897" s="50">
        <v>0</v>
      </c>
      <c r="AG897" s="50">
        <v>0</v>
      </c>
      <c r="AH897" s="50">
        <v>0</v>
      </c>
      <c r="AI897" s="50">
        <v>0</v>
      </c>
      <c r="AJ897" s="50">
        <v>0</v>
      </c>
      <c r="AK897" s="50">
        <v>0</v>
      </c>
      <c r="AL897" s="50">
        <v>0</v>
      </c>
      <c r="AM897" s="50">
        <v>0</v>
      </c>
      <c r="AN897" s="50">
        <v>0</v>
      </c>
      <c r="AO897" s="50">
        <v>0</v>
      </c>
      <c r="AP897" s="50">
        <v>0</v>
      </c>
      <c r="AQ897" s="50">
        <v>0</v>
      </c>
      <c r="AR897" s="50">
        <v>1</v>
      </c>
      <c r="AS897" s="50">
        <v>0</v>
      </c>
      <c r="AT897" s="50">
        <v>0</v>
      </c>
      <c r="AU897" s="50">
        <v>0</v>
      </c>
      <c r="AV897" s="81"/>
      <c r="AW897" s="81"/>
      <c r="AX897" s="81"/>
      <c r="AY897" s="81"/>
      <c r="AZ897" s="81"/>
      <c r="BA897" s="81"/>
      <c r="BB897" s="81"/>
      <c r="BC897" s="81"/>
      <c r="BD897" s="81"/>
      <c r="BE897" s="81"/>
      <c r="BF897" s="81"/>
      <c r="BG897" s="81"/>
      <c r="BH897" s="81"/>
      <c r="BI897" s="81"/>
      <c r="BJ897" s="81"/>
    </row>
    <row r="898" spans="1:62" ht="15" hidden="1">
      <c r="A898" s="81" t="s">
        <v>3890</v>
      </c>
      <c r="B898" s="50" t="s">
        <v>2681</v>
      </c>
      <c r="C898" s="82" t="s">
        <v>655</v>
      </c>
      <c r="D898" s="83" t="s">
        <v>571</v>
      </c>
      <c r="E898" s="84" t="s">
        <v>615</v>
      </c>
      <c r="F898" s="84">
        <v>40070</v>
      </c>
      <c r="G898" s="50">
        <v>173056</v>
      </c>
      <c r="H898" s="50" t="s">
        <v>1824</v>
      </c>
      <c r="I898" s="50">
        <v>416</v>
      </c>
      <c r="J898" s="50">
        <v>416</v>
      </c>
      <c r="K898" s="50">
        <v>1</v>
      </c>
      <c r="L898" s="50"/>
      <c r="M898" s="50"/>
      <c r="N898" s="50"/>
      <c r="O898" s="50">
        <v>0</v>
      </c>
      <c r="P898" s="50">
        <v>1</v>
      </c>
      <c r="Q898" s="50">
        <v>3309.8209999999999</v>
      </c>
      <c r="R898" s="50">
        <v>79.794089999999997</v>
      </c>
      <c r="S898" s="50">
        <v>0</v>
      </c>
      <c r="T898" s="50">
        <v>0</v>
      </c>
      <c r="U898" s="50">
        <v>0</v>
      </c>
      <c r="V898" s="50">
        <v>0</v>
      </c>
      <c r="W898" s="50">
        <v>0</v>
      </c>
      <c r="X898" s="50">
        <v>0</v>
      </c>
      <c r="Y898" s="50">
        <v>1</v>
      </c>
      <c r="Z898" s="50">
        <v>0</v>
      </c>
      <c r="AA898" s="50">
        <v>0</v>
      </c>
      <c r="AB898" s="50">
        <v>0</v>
      </c>
      <c r="AC898" s="50">
        <v>0</v>
      </c>
      <c r="AD898" s="50">
        <v>0</v>
      </c>
      <c r="AE898" s="50">
        <v>0</v>
      </c>
      <c r="AF898" s="50">
        <v>0</v>
      </c>
      <c r="AG898" s="50">
        <v>0</v>
      </c>
      <c r="AH898" s="50">
        <v>0</v>
      </c>
      <c r="AI898" s="50">
        <v>0</v>
      </c>
      <c r="AJ898" s="50">
        <v>0</v>
      </c>
      <c r="AK898" s="50">
        <v>0</v>
      </c>
      <c r="AL898" s="50">
        <v>0</v>
      </c>
      <c r="AM898" s="50">
        <v>0</v>
      </c>
      <c r="AN898" s="50">
        <v>0</v>
      </c>
      <c r="AO898" s="50">
        <v>0</v>
      </c>
      <c r="AP898" s="50">
        <v>0</v>
      </c>
      <c r="AQ898" s="50">
        <v>0</v>
      </c>
      <c r="AR898" s="50">
        <v>1</v>
      </c>
      <c r="AS898" s="50">
        <v>0</v>
      </c>
      <c r="AT898" s="50">
        <v>0</v>
      </c>
      <c r="AU898" s="50">
        <v>0</v>
      </c>
      <c r="AV898" s="81"/>
      <c r="AW898" s="81"/>
      <c r="AX898" s="81"/>
      <c r="AY898" s="81"/>
      <c r="AZ898" s="81"/>
      <c r="BA898" s="81"/>
      <c r="BB898" s="81"/>
      <c r="BC898" s="81"/>
      <c r="BD898" s="81"/>
      <c r="BE898" s="81"/>
      <c r="BF898" s="81"/>
      <c r="BG898" s="81"/>
      <c r="BH898" s="81"/>
      <c r="BI898" s="81"/>
      <c r="BJ898" s="81"/>
    </row>
    <row r="899" spans="1:62" ht="15" hidden="1">
      <c r="A899" s="81" t="s">
        <v>3891</v>
      </c>
      <c r="B899" s="50" t="s">
        <v>2682</v>
      </c>
      <c r="C899" s="82" t="s">
        <v>656</v>
      </c>
      <c r="D899" s="83" t="s">
        <v>571</v>
      </c>
      <c r="E899" s="84" t="s">
        <v>615</v>
      </c>
      <c r="F899" s="84">
        <v>37561</v>
      </c>
      <c r="G899" s="50">
        <v>173056</v>
      </c>
      <c r="H899" s="50" t="s">
        <v>1824</v>
      </c>
      <c r="I899" s="50">
        <v>416</v>
      </c>
      <c r="J899" s="50">
        <v>416</v>
      </c>
      <c r="K899" s="50">
        <v>1</v>
      </c>
      <c r="L899" s="50"/>
      <c r="M899" s="50"/>
      <c r="N899" s="50"/>
      <c r="O899" s="50">
        <v>0</v>
      </c>
      <c r="P899" s="50">
        <v>1</v>
      </c>
      <c r="Q899" s="50">
        <v>1875.2529999999999</v>
      </c>
      <c r="R899" s="50">
        <v>63.70852</v>
      </c>
      <c r="S899" s="50">
        <v>0</v>
      </c>
      <c r="T899" s="50">
        <v>0</v>
      </c>
      <c r="U899" s="50">
        <v>0</v>
      </c>
      <c r="V899" s="50">
        <v>0</v>
      </c>
      <c r="W899" s="50">
        <v>0</v>
      </c>
      <c r="X899" s="50">
        <v>0</v>
      </c>
      <c r="Y899" s="50">
        <v>1</v>
      </c>
      <c r="Z899" s="50">
        <v>0</v>
      </c>
      <c r="AA899" s="50">
        <v>0</v>
      </c>
      <c r="AB899" s="50">
        <v>0</v>
      </c>
      <c r="AC899" s="50">
        <v>0</v>
      </c>
      <c r="AD899" s="50">
        <v>0</v>
      </c>
      <c r="AE899" s="50">
        <v>0</v>
      </c>
      <c r="AF899" s="50">
        <v>0</v>
      </c>
      <c r="AG899" s="50">
        <v>0</v>
      </c>
      <c r="AH899" s="50">
        <v>0</v>
      </c>
      <c r="AI899" s="50">
        <v>0</v>
      </c>
      <c r="AJ899" s="50">
        <v>0</v>
      </c>
      <c r="AK899" s="50">
        <v>0</v>
      </c>
      <c r="AL899" s="50">
        <v>0</v>
      </c>
      <c r="AM899" s="50">
        <v>0</v>
      </c>
      <c r="AN899" s="50">
        <v>0</v>
      </c>
      <c r="AO899" s="50">
        <v>0</v>
      </c>
      <c r="AP899" s="50">
        <v>0</v>
      </c>
      <c r="AQ899" s="50">
        <v>0</v>
      </c>
      <c r="AR899" s="50">
        <v>1</v>
      </c>
      <c r="AS899" s="50">
        <v>0</v>
      </c>
      <c r="AT899" s="50">
        <v>0</v>
      </c>
      <c r="AU899" s="50">
        <v>0</v>
      </c>
      <c r="AV899" s="81"/>
      <c r="AW899" s="81"/>
      <c r="AX899" s="81"/>
      <c r="AY899" s="81"/>
      <c r="AZ899" s="81"/>
      <c r="BA899" s="81"/>
      <c r="BB899" s="81"/>
      <c r="BC899" s="81"/>
      <c r="BD899" s="81"/>
      <c r="BE899" s="81"/>
      <c r="BF899" s="81"/>
      <c r="BG899" s="81"/>
      <c r="BH899" s="81"/>
      <c r="BI899" s="81"/>
      <c r="BJ899" s="81"/>
    </row>
    <row r="900" spans="1:62" ht="15" hidden="1">
      <c r="A900" s="81" t="s">
        <v>3892</v>
      </c>
      <c r="B900" s="50" t="s">
        <v>2683</v>
      </c>
      <c r="C900" s="82" t="s">
        <v>657</v>
      </c>
      <c r="D900" s="83" t="s">
        <v>571</v>
      </c>
      <c r="E900" s="84" t="s">
        <v>615</v>
      </c>
      <c r="F900" s="84">
        <v>38547</v>
      </c>
      <c r="G900" s="50">
        <v>173056</v>
      </c>
      <c r="H900" s="50" t="s">
        <v>1824</v>
      </c>
      <c r="I900" s="50">
        <v>416</v>
      </c>
      <c r="J900" s="50">
        <v>416</v>
      </c>
      <c r="K900" s="50">
        <v>1</v>
      </c>
      <c r="L900" s="50"/>
      <c r="M900" s="50"/>
      <c r="N900" s="50"/>
      <c r="O900" s="50">
        <v>0</v>
      </c>
      <c r="P900" s="50">
        <v>1</v>
      </c>
      <c r="Q900" s="50">
        <v>1498.2850000000001</v>
      </c>
      <c r="R900" s="50">
        <v>61.204639999999998</v>
      </c>
      <c r="S900" s="50">
        <v>0</v>
      </c>
      <c r="T900" s="50">
        <v>0</v>
      </c>
      <c r="U900" s="50">
        <v>0</v>
      </c>
      <c r="V900" s="50">
        <v>0</v>
      </c>
      <c r="W900" s="50">
        <v>0</v>
      </c>
      <c r="X900" s="50">
        <v>0</v>
      </c>
      <c r="Y900" s="50">
        <v>1</v>
      </c>
      <c r="Z900" s="50">
        <v>0</v>
      </c>
      <c r="AA900" s="50">
        <v>0</v>
      </c>
      <c r="AB900" s="50">
        <v>0</v>
      </c>
      <c r="AC900" s="50">
        <v>0</v>
      </c>
      <c r="AD900" s="50">
        <v>0</v>
      </c>
      <c r="AE900" s="50">
        <v>0</v>
      </c>
      <c r="AF900" s="50">
        <v>0</v>
      </c>
      <c r="AG900" s="50">
        <v>0</v>
      </c>
      <c r="AH900" s="50">
        <v>0</v>
      </c>
      <c r="AI900" s="50">
        <v>0</v>
      </c>
      <c r="AJ900" s="50">
        <v>0</v>
      </c>
      <c r="AK900" s="50">
        <v>0</v>
      </c>
      <c r="AL900" s="50">
        <v>0</v>
      </c>
      <c r="AM900" s="50">
        <v>0</v>
      </c>
      <c r="AN900" s="50">
        <v>0</v>
      </c>
      <c r="AO900" s="50">
        <v>0</v>
      </c>
      <c r="AP900" s="50">
        <v>0</v>
      </c>
      <c r="AQ900" s="50">
        <v>0</v>
      </c>
      <c r="AR900" s="50">
        <v>1</v>
      </c>
      <c r="AS900" s="50">
        <v>0</v>
      </c>
      <c r="AT900" s="50">
        <v>0</v>
      </c>
      <c r="AU900" s="50">
        <v>0</v>
      </c>
      <c r="AV900" s="81"/>
      <c r="AW900" s="81"/>
      <c r="AX900" s="81"/>
      <c r="AY900" s="81"/>
      <c r="AZ900" s="81"/>
      <c r="BA900" s="81"/>
      <c r="BB900" s="81"/>
      <c r="BC900" s="81"/>
      <c r="BD900" s="81"/>
      <c r="BE900" s="81"/>
      <c r="BF900" s="81"/>
      <c r="BG900" s="81"/>
      <c r="BH900" s="81"/>
      <c r="BI900" s="81"/>
      <c r="BJ900" s="81"/>
    </row>
    <row r="901" spans="1:62" ht="15" hidden="1">
      <c r="A901" s="81" t="s">
        <v>3893</v>
      </c>
      <c r="B901" s="50" t="s">
        <v>2684</v>
      </c>
      <c r="C901" s="82" t="s">
        <v>658</v>
      </c>
      <c r="D901" s="83" t="s">
        <v>571</v>
      </c>
      <c r="E901" s="84" t="s">
        <v>615</v>
      </c>
      <c r="F901" s="84">
        <v>52628</v>
      </c>
      <c r="G901" s="50">
        <v>173056</v>
      </c>
      <c r="H901" s="50" t="s">
        <v>1824</v>
      </c>
      <c r="I901" s="50">
        <v>416</v>
      </c>
      <c r="J901" s="50">
        <v>416</v>
      </c>
      <c r="K901" s="50">
        <v>1</v>
      </c>
      <c r="L901" s="50"/>
      <c r="M901" s="50"/>
      <c r="N901" s="50"/>
      <c r="O901" s="50">
        <v>0</v>
      </c>
      <c r="P901" s="50">
        <v>1</v>
      </c>
      <c r="Q901" s="50">
        <v>3477.1210000000001</v>
      </c>
      <c r="R901" s="50">
        <v>52.397640000000003</v>
      </c>
      <c r="S901" s="50">
        <v>0</v>
      </c>
      <c r="T901" s="50">
        <v>0</v>
      </c>
      <c r="U901" s="50">
        <v>0</v>
      </c>
      <c r="V901" s="50">
        <v>0</v>
      </c>
      <c r="W901" s="50">
        <v>0</v>
      </c>
      <c r="X901" s="50">
        <v>0</v>
      </c>
      <c r="Y901" s="50">
        <v>1</v>
      </c>
      <c r="Z901" s="50">
        <v>0</v>
      </c>
      <c r="AA901" s="50">
        <v>0</v>
      </c>
      <c r="AB901" s="50">
        <v>0</v>
      </c>
      <c r="AC901" s="50">
        <v>0</v>
      </c>
      <c r="AD901" s="50">
        <v>0</v>
      </c>
      <c r="AE901" s="50">
        <v>0</v>
      </c>
      <c r="AF901" s="50">
        <v>0</v>
      </c>
      <c r="AG901" s="50">
        <v>0</v>
      </c>
      <c r="AH901" s="50">
        <v>0</v>
      </c>
      <c r="AI901" s="50">
        <v>0</v>
      </c>
      <c r="AJ901" s="50">
        <v>0</v>
      </c>
      <c r="AK901" s="50">
        <v>0</v>
      </c>
      <c r="AL901" s="50">
        <v>0</v>
      </c>
      <c r="AM901" s="50">
        <v>0</v>
      </c>
      <c r="AN901" s="50">
        <v>0</v>
      </c>
      <c r="AO901" s="50">
        <v>0</v>
      </c>
      <c r="AP901" s="50">
        <v>0</v>
      </c>
      <c r="AQ901" s="50">
        <v>0</v>
      </c>
      <c r="AR901" s="50">
        <v>1</v>
      </c>
      <c r="AS901" s="50">
        <v>0</v>
      </c>
      <c r="AT901" s="50">
        <v>0</v>
      </c>
      <c r="AU901" s="50">
        <v>0</v>
      </c>
      <c r="AV901" s="81"/>
      <c r="AW901" s="81"/>
      <c r="AX901" s="81"/>
      <c r="AY901" s="81"/>
      <c r="AZ901" s="81"/>
      <c r="BA901" s="81"/>
      <c r="BB901" s="81"/>
      <c r="BC901" s="81"/>
      <c r="BD901" s="81"/>
      <c r="BE901" s="81"/>
      <c r="BF901" s="81"/>
      <c r="BG901" s="81"/>
      <c r="BH901" s="81"/>
      <c r="BI901" s="81"/>
      <c r="BJ901" s="81"/>
    </row>
    <row r="902" spans="1:62" ht="15" hidden="1">
      <c r="A902" s="81" t="s">
        <v>3894</v>
      </c>
      <c r="B902" s="50" t="s">
        <v>2685</v>
      </c>
      <c r="C902" s="82" t="s">
        <v>659</v>
      </c>
      <c r="D902" s="83" t="s">
        <v>571</v>
      </c>
      <c r="E902" s="84" t="s">
        <v>615</v>
      </c>
      <c r="F902" s="84">
        <v>30081</v>
      </c>
      <c r="G902" s="50">
        <v>173056</v>
      </c>
      <c r="H902" s="50" t="s">
        <v>1824</v>
      </c>
      <c r="I902" s="50">
        <v>416</v>
      </c>
      <c r="J902" s="50">
        <v>416</v>
      </c>
      <c r="K902" s="50">
        <v>1</v>
      </c>
      <c r="L902" s="50"/>
      <c r="M902" s="50"/>
      <c r="N902" s="50"/>
      <c r="O902" s="50">
        <v>0</v>
      </c>
      <c r="P902" s="50">
        <v>1</v>
      </c>
      <c r="Q902" s="50">
        <v>575.58939999999996</v>
      </c>
      <c r="R902" s="50">
        <v>68.372159999999994</v>
      </c>
      <c r="S902" s="50">
        <v>0</v>
      </c>
      <c r="T902" s="50">
        <v>0</v>
      </c>
      <c r="U902" s="50">
        <v>0</v>
      </c>
      <c r="V902" s="50">
        <v>0</v>
      </c>
      <c r="W902" s="50">
        <v>0</v>
      </c>
      <c r="X902" s="50">
        <v>0</v>
      </c>
      <c r="Y902" s="50">
        <v>1</v>
      </c>
      <c r="Z902" s="50">
        <v>0</v>
      </c>
      <c r="AA902" s="50">
        <v>0</v>
      </c>
      <c r="AB902" s="50">
        <v>0</v>
      </c>
      <c r="AC902" s="50">
        <v>0</v>
      </c>
      <c r="AD902" s="50">
        <v>0</v>
      </c>
      <c r="AE902" s="50">
        <v>0</v>
      </c>
      <c r="AF902" s="50">
        <v>0</v>
      </c>
      <c r="AG902" s="50">
        <v>0</v>
      </c>
      <c r="AH902" s="50">
        <v>0</v>
      </c>
      <c r="AI902" s="50">
        <v>0</v>
      </c>
      <c r="AJ902" s="50">
        <v>0</v>
      </c>
      <c r="AK902" s="50">
        <v>0</v>
      </c>
      <c r="AL902" s="50">
        <v>0</v>
      </c>
      <c r="AM902" s="50">
        <v>0</v>
      </c>
      <c r="AN902" s="50">
        <v>0</v>
      </c>
      <c r="AO902" s="50">
        <v>0</v>
      </c>
      <c r="AP902" s="50">
        <v>0</v>
      </c>
      <c r="AQ902" s="50">
        <v>0</v>
      </c>
      <c r="AR902" s="50">
        <v>1</v>
      </c>
      <c r="AS902" s="50">
        <v>0</v>
      </c>
      <c r="AT902" s="50">
        <v>0</v>
      </c>
      <c r="AU902" s="50">
        <v>0</v>
      </c>
      <c r="AV902" s="81"/>
      <c r="AW902" s="81"/>
      <c r="AX902" s="81"/>
      <c r="AY902" s="81"/>
      <c r="AZ902" s="81"/>
      <c r="BA902" s="81"/>
      <c r="BB902" s="81"/>
      <c r="BC902" s="81"/>
      <c r="BD902" s="81"/>
      <c r="BE902" s="81"/>
      <c r="BF902" s="81"/>
      <c r="BG902" s="81"/>
      <c r="BH902" s="81"/>
      <c r="BI902" s="81"/>
      <c r="BJ902" s="81"/>
    </row>
    <row r="903" spans="1:62" ht="15" hidden="1">
      <c r="A903" s="81" t="s">
        <v>3895</v>
      </c>
      <c r="B903" s="50" t="s">
        <v>2686</v>
      </c>
      <c r="C903" s="82" t="s">
        <v>660</v>
      </c>
      <c r="D903" s="83" t="s">
        <v>571</v>
      </c>
      <c r="E903" s="84" t="s">
        <v>615</v>
      </c>
      <c r="F903" s="84">
        <v>34957</v>
      </c>
      <c r="G903" s="50">
        <v>173056</v>
      </c>
      <c r="H903" s="50" t="s">
        <v>1824</v>
      </c>
      <c r="I903" s="50">
        <v>416</v>
      </c>
      <c r="J903" s="50">
        <v>416</v>
      </c>
      <c r="K903" s="50">
        <v>1</v>
      </c>
      <c r="L903" s="50"/>
      <c r="M903" s="50"/>
      <c r="N903" s="50"/>
      <c r="O903" s="50">
        <v>0</v>
      </c>
      <c r="P903" s="50">
        <v>1</v>
      </c>
      <c r="Q903" s="50">
        <v>1266.355</v>
      </c>
      <c r="R903" s="50">
        <v>61.372929999999997</v>
      </c>
      <c r="S903" s="50">
        <v>0</v>
      </c>
      <c r="T903" s="50">
        <v>0</v>
      </c>
      <c r="U903" s="50">
        <v>0</v>
      </c>
      <c r="V903" s="50">
        <v>0</v>
      </c>
      <c r="W903" s="50">
        <v>0</v>
      </c>
      <c r="X903" s="50">
        <v>0</v>
      </c>
      <c r="Y903" s="50">
        <v>1</v>
      </c>
      <c r="Z903" s="50">
        <v>0</v>
      </c>
      <c r="AA903" s="50">
        <v>0</v>
      </c>
      <c r="AB903" s="50">
        <v>0</v>
      </c>
      <c r="AC903" s="50">
        <v>0</v>
      </c>
      <c r="AD903" s="50">
        <v>0</v>
      </c>
      <c r="AE903" s="50">
        <v>0</v>
      </c>
      <c r="AF903" s="50">
        <v>0</v>
      </c>
      <c r="AG903" s="50">
        <v>0</v>
      </c>
      <c r="AH903" s="50">
        <v>0</v>
      </c>
      <c r="AI903" s="50">
        <v>0</v>
      </c>
      <c r="AJ903" s="50">
        <v>0</v>
      </c>
      <c r="AK903" s="50">
        <v>0</v>
      </c>
      <c r="AL903" s="50">
        <v>0</v>
      </c>
      <c r="AM903" s="50">
        <v>0</v>
      </c>
      <c r="AN903" s="50">
        <v>0</v>
      </c>
      <c r="AO903" s="50">
        <v>0</v>
      </c>
      <c r="AP903" s="50">
        <v>0</v>
      </c>
      <c r="AQ903" s="50">
        <v>0</v>
      </c>
      <c r="AR903" s="50">
        <v>1</v>
      </c>
      <c r="AS903" s="50">
        <v>0</v>
      </c>
      <c r="AT903" s="50">
        <v>0</v>
      </c>
      <c r="AU903" s="50">
        <v>0</v>
      </c>
      <c r="AV903" s="81"/>
      <c r="AW903" s="81"/>
      <c r="AX903" s="81"/>
      <c r="AY903" s="81"/>
      <c r="AZ903" s="81"/>
      <c r="BA903" s="81"/>
      <c r="BB903" s="81"/>
      <c r="BC903" s="81"/>
      <c r="BD903" s="81"/>
      <c r="BE903" s="81"/>
      <c r="BF903" s="81"/>
      <c r="BG903" s="81"/>
      <c r="BH903" s="81"/>
      <c r="BI903" s="81"/>
      <c r="BJ903" s="81"/>
    </row>
    <row r="904" spans="1:62" ht="15" hidden="1">
      <c r="A904" s="81" t="s">
        <v>3896</v>
      </c>
      <c r="B904" s="50" t="s">
        <v>2687</v>
      </c>
      <c r="C904" s="82" t="s">
        <v>661</v>
      </c>
      <c r="D904" s="83" t="s">
        <v>571</v>
      </c>
      <c r="E904" s="84" t="s">
        <v>615</v>
      </c>
      <c r="F904" s="84">
        <v>35190</v>
      </c>
      <c r="G904" s="50">
        <v>173056</v>
      </c>
      <c r="H904" s="50" t="s">
        <v>1824</v>
      </c>
      <c r="I904" s="50">
        <v>416</v>
      </c>
      <c r="J904" s="50">
        <v>416</v>
      </c>
      <c r="K904" s="50">
        <v>1</v>
      </c>
      <c r="L904" s="50"/>
      <c r="M904" s="50"/>
      <c r="N904" s="50"/>
      <c r="O904" s="50">
        <v>0</v>
      </c>
      <c r="P904" s="50">
        <v>1</v>
      </c>
      <c r="Q904" s="50">
        <v>1584.944</v>
      </c>
      <c r="R904" s="50">
        <v>79.259789999999995</v>
      </c>
      <c r="S904" s="50">
        <v>0</v>
      </c>
      <c r="T904" s="50">
        <v>0</v>
      </c>
      <c r="U904" s="50">
        <v>0</v>
      </c>
      <c r="V904" s="50">
        <v>0</v>
      </c>
      <c r="W904" s="50">
        <v>0</v>
      </c>
      <c r="X904" s="50">
        <v>0</v>
      </c>
      <c r="Y904" s="50">
        <v>1</v>
      </c>
      <c r="Z904" s="50">
        <v>0</v>
      </c>
      <c r="AA904" s="50">
        <v>0</v>
      </c>
      <c r="AB904" s="50">
        <v>0</v>
      </c>
      <c r="AC904" s="50">
        <v>0</v>
      </c>
      <c r="AD904" s="50">
        <v>0</v>
      </c>
      <c r="AE904" s="50">
        <v>0</v>
      </c>
      <c r="AF904" s="50">
        <v>0</v>
      </c>
      <c r="AG904" s="50">
        <v>0</v>
      </c>
      <c r="AH904" s="50">
        <v>0</v>
      </c>
      <c r="AI904" s="50">
        <v>0</v>
      </c>
      <c r="AJ904" s="50">
        <v>0</v>
      </c>
      <c r="AK904" s="50">
        <v>0</v>
      </c>
      <c r="AL904" s="50">
        <v>0</v>
      </c>
      <c r="AM904" s="50">
        <v>0</v>
      </c>
      <c r="AN904" s="50">
        <v>0</v>
      </c>
      <c r="AO904" s="50">
        <v>0</v>
      </c>
      <c r="AP904" s="50">
        <v>0</v>
      </c>
      <c r="AQ904" s="50">
        <v>0</v>
      </c>
      <c r="AR904" s="50">
        <v>1</v>
      </c>
      <c r="AS904" s="50">
        <v>0</v>
      </c>
      <c r="AT904" s="50">
        <v>0</v>
      </c>
      <c r="AU904" s="50">
        <v>0</v>
      </c>
      <c r="AV904" s="81"/>
      <c r="AW904" s="81"/>
      <c r="AX904" s="81"/>
      <c r="AY904" s="81"/>
      <c r="AZ904" s="81"/>
      <c r="BA904" s="81"/>
      <c r="BB904" s="81"/>
      <c r="BC904" s="81"/>
      <c r="BD904" s="81"/>
      <c r="BE904" s="81"/>
      <c r="BF904" s="81"/>
      <c r="BG904" s="81"/>
      <c r="BH904" s="81"/>
      <c r="BI904" s="81"/>
      <c r="BJ904" s="81"/>
    </row>
    <row r="905" spans="1:62" ht="15" hidden="1">
      <c r="A905" s="81" t="s">
        <v>3897</v>
      </c>
      <c r="B905" s="50" t="s">
        <v>2688</v>
      </c>
      <c r="C905" s="82" t="s">
        <v>662</v>
      </c>
      <c r="D905" s="83" t="s">
        <v>571</v>
      </c>
      <c r="E905" s="84" t="s">
        <v>615</v>
      </c>
      <c r="F905" s="84">
        <v>23984</v>
      </c>
      <c r="G905" s="50">
        <v>173056</v>
      </c>
      <c r="H905" s="50" t="s">
        <v>1824</v>
      </c>
      <c r="I905" s="50">
        <v>416</v>
      </c>
      <c r="J905" s="50">
        <v>416</v>
      </c>
      <c r="K905" s="50">
        <v>1</v>
      </c>
      <c r="L905" s="50"/>
      <c r="M905" s="50"/>
      <c r="N905" s="50"/>
      <c r="O905" s="50">
        <v>0</v>
      </c>
      <c r="P905" s="50">
        <v>1</v>
      </c>
      <c r="Q905" s="50">
        <v>362.38990000000001</v>
      </c>
      <c r="R905" s="50">
        <v>78.573759999999993</v>
      </c>
      <c r="S905" s="50">
        <v>0</v>
      </c>
      <c r="T905" s="50">
        <v>0</v>
      </c>
      <c r="U905" s="50">
        <v>0</v>
      </c>
      <c r="V905" s="50">
        <v>0</v>
      </c>
      <c r="W905" s="50">
        <v>0</v>
      </c>
      <c r="X905" s="50">
        <v>0</v>
      </c>
      <c r="Y905" s="50">
        <v>1</v>
      </c>
      <c r="Z905" s="50">
        <v>0</v>
      </c>
      <c r="AA905" s="50">
        <v>0</v>
      </c>
      <c r="AB905" s="50">
        <v>0</v>
      </c>
      <c r="AC905" s="50">
        <v>0</v>
      </c>
      <c r="AD905" s="50">
        <v>0</v>
      </c>
      <c r="AE905" s="50">
        <v>0</v>
      </c>
      <c r="AF905" s="50">
        <v>0</v>
      </c>
      <c r="AG905" s="50">
        <v>0</v>
      </c>
      <c r="AH905" s="50">
        <v>0</v>
      </c>
      <c r="AI905" s="50">
        <v>0</v>
      </c>
      <c r="AJ905" s="50">
        <v>0</v>
      </c>
      <c r="AK905" s="50">
        <v>0</v>
      </c>
      <c r="AL905" s="50">
        <v>0</v>
      </c>
      <c r="AM905" s="50">
        <v>0</v>
      </c>
      <c r="AN905" s="50">
        <v>0</v>
      </c>
      <c r="AO905" s="50">
        <v>0</v>
      </c>
      <c r="AP905" s="50">
        <v>0</v>
      </c>
      <c r="AQ905" s="50">
        <v>0</v>
      </c>
      <c r="AR905" s="50">
        <v>1</v>
      </c>
      <c r="AS905" s="50">
        <v>0</v>
      </c>
      <c r="AT905" s="50">
        <v>0</v>
      </c>
      <c r="AU905" s="50">
        <v>0</v>
      </c>
      <c r="AV905" s="81"/>
      <c r="AW905" s="81"/>
      <c r="AX905" s="81"/>
      <c r="AY905" s="81"/>
      <c r="AZ905" s="81"/>
      <c r="BA905" s="81"/>
      <c r="BB905" s="81"/>
      <c r="BC905" s="81"/>
      <c r="BD905" s="81"/>
      <c r="BE905" s="81"/>
      <c r="BF905" s="81"/>
      <c r="BG905" s="81"/>
      <c r="BH905" s="81"/>
      <c r="BI905" s="81"/>
      <c r="BJ905" s="81"/>
    </row>
    <row r="906" spans="1:62" ht="15" hidden="1">
      <c r="A906" s="81" t="s">
        <v>3898</v>
      </c>
      <c r="B906" s="50" t="s">
        <v>2689</v>
      </c>
      <c r="C906" s="82" t="s">
        <v>663</v>
      </c>
      <c r="D906" s="83" t="s">
        <v>571</v>
      </c>
      <c r="E906" s="84" t="s">
        <v>615</v>
      </c>
      <c r="F906" s="84">
        <v>42878</v>
      </c>
      <c r="G906" s="50">
        <v>173056</v>
      </c>
      <c r="H906" s="50" t="s">
        <v>1824</v>
      </c>
      <c r="I906" s="50">
        <v>416</v>
      </c>
      <c r="J906" s="50">
        <v>416</v>
      </c>
      <c r="K906" s="50">
        <v>1</v>
      </c>
      <c r="L906" s="50"/>
      <c r="M906" s="50"/>
      <c r="N906" s="50"/>
      <c r="O906" s="50">
        <v>0</v>
      </c>
      <c r="P906" s="50">
        <v>1</v>
      </c>
      <c r="Q906" s="50">
        <v>4453.87</v>
      </c>
      <c r="R906" s="50">
        <v>72.112899999999996</v>
      </c>
      <c r="S906" s="50">
        <v>0</v>
      </c>
      <c r="T906" s="50">
        <v>0</v>
      </c>
      <c r="U906" s="50">
        <v>0</v>
      </c>
      <c r="V906" s="50">
        <v>0</v>
      </c>
      <c r="W906" s="50">
        <v>0</v>
      </c>
      <c r="X906" s="50">
        <v>0</v>
      </c>
      <c r="Y906" s="50">
        <v>1</v>
      </c>
      <c r="Z906" s="50">
        <v>0</v>
      </c>
      <c r="AA906" s="50">
        <v>0</v>
      </c>
      <c r="AB906" s="50">
        <v>0</v>
      </c>
      <c r="AC906" s="50">
        <v>0</v>
      </c>
      <c r="AD906" s="50">
        <v>0</v>
      </c>
      <c r="AE906" s="50">
        <v>0</v>
      </c>
      <c r="AF906" s="50">
        <v>0</v>
      </c>
      <c r="AG906" s="50">
        <v>0</v>
      </c>
      <c r="AH906" s="50">
        <v>0</v>
      </c>
      <c r="AI906" s="50">
        <v>0</v>
      </c>
      <c r="AJ906" s="50">
        <v>0</v>
      </c>
      <c r="AK906" s="50">
        <v>0</v>
      </c>
      <c r="AL906" s="50">
        <v>0</v>
      </c>
      <c r="AM906" s="50">
        <v>0</v>
      </c>
      <c r="AN906" s="50">
        <v>0</v>
      </c>
      <c r="AO906" s="50">
        <v>0</v>
      </c>
      <c r="AP906" s="50">
        <v>0</v>
      </c>
      <c r="AQ906" s="50">
        <v>0</v>
      </c>
      <c r="AR906" s="50">
        <v>1</v>
      </c>
      <c r="AS906" s="50">
        <v>0</v>
      </c>
      <c r="AT906" s="50">
        <v>0</v>
      </c>
      <c r="AU906" s="50">
        <v>0</v>
      </c>
      <c r="AV906" s="81"/>
      <c r="AW906" s="81"/>
      <c r="AX906" s="81"/>
      <c r="AY906" s="81"/>
      <c r="AZ906" s="81"/>
      <c r="BA906" s="81"/>
      <c r="BB906" s="81"/>
      <c r="BC906" s="81"/>
      <c r="BD906" s="81"/>
      <c r="BE906" s="81"/>
      <c r="BF906" s="81"/>
      <c r="BG906" s="81"/>
      <c r="BH906" s="81"/>
      <c r="BI906" s="81"/>
      <c r="BJ906" s="81"/>
    </row>
    <row r="907" spans="1:62" ht="15" hidden="1">
      <c r="A907" s="81" t="s">
        <v>3899</v>
      </c>
      <c r="B907" s="50" t="s">
        <v>2690</v>
      </c>
      <c r="C907" s="82" t="s">
        <v>664</v>
      </c>
      <c r="D907" s="83" t="s">
        <v>571</v>
      </c>
      <c r="E907" s="84" t="s">
        <v>615</v>
      </c>
      <c r="F907" s="84">
        <v>26043</v>
      </c>
      <c r="G907" s="50">
        <v>173056</v>
      </c>
      <c r="H907" s="50" t="s">
        <v>1824</v>
      </c>
      <c r="I907" s="50">
        <v>416</v>
      </c>
      <c r="J907" s="50">
        <v>416</v>
      </c>
      <c r="K907" s="50">
        <v>1</v>
      </c>
      <c r="L907" s="50"/>
      <c r="M907" s="50"/>
      <c r="N907" s="50"/>
      <c r="O907" s="50">
        <v>0</v>
      </c>
      <c r="P907" s="50">
        <v>1</v>
      </c>
      <c r="Q907" s="50">
        <v>302.60340000000002</v>
      </c>
      <c r="R907" s="50">
        <v>61.345050000000001</v>
      </c>
      <c r="S907" s="50">
        <v>0</v>
      </c>
      <c r="T907" s="50">
        <v>0</v>
      </c>
      <c r="U907" s="50">
        <v>0</v>
      </c>
      <c r="V907" s="50">
        <v>0</v>
      </c>
      <c r="W907" s="50">
        <v>0</v>
      </c>
      <c r="X907" s="50">
        <v>0</v>
      </c>
      <c r="Y907" s="50">
        <v>1</v>
      </c>
      <c r="Z907" s="50">
        <v>0</v>
      </c>
      <c r="AA907" s="50">
        <v>0</v>
      </c>
      <c r="AB907" s="50">
        <v>0</v>
      </c>
      <c r="AC907" s="50">
        <v>0</v>
      </c>
      <c r="AD907" s="50">
        <v>0</v>
      </c>
      <c r="AE907" s="50">
        <v>0</v>
      </c>
      <c r="AF907" s="50">
        <v>0</v>
      </c>
      <c r="AG907" s="50">
        <v>0</v>
      </c>
      <c r="AH907" s="50">
        <v>0</v>
      </c>
      <c r="AI907" s="50">
        <v>0</v>
      </c>
      <c r="AJ907" s="50">
        <v>0</v>
      </c>
      <c r="AK907" s="50">
        <v>0</v>
      </c>
      <c r="AL907" s="50">
        <v>0</v>
      </c>
      <c r="AM907" s="50">
        <v>0</v>
      </c>
      <c r="AN907" s="50">
        <v>0</v>
      </c>
      <c r="AO907" s="50">
        <v>0</v>
      </c>
      <c r="AP907" s="50">
        <v>0</v>
      </c>
      <c r="AQ907" s="50">
        <v>0</v>
      </c>
      <c r="AR907" s="50">
        <v>1</v>
      </c>
      <c r="AS907" s="50">
        <v>0</v>
      </c>
      <c r="AT907" s="50">
        <v>0</v>
      </c>
      <c r="AU907" s="50">
        <v>0</v>
      </c>
      <c r="AV907" s="81"/>
      <c r="AW907" s="81"/>
      <c r="AX907" s="81"/>
      <c r="AY907" s="81"/>
      <c r="AZ907" s="81"/>
      <c r="BA907" s="81"/>
      <c r="BB907" s="81"/>
      <c r="BC907" s="81"/>
      <c r="BD907" s="81"/>
      <c r="BE907" s="81"/>
      <c r="BF907" s="81"/>
      <c r="BG907" s="81"/>
      <c r="BH907" s="81"/>
      <c r="BI907" s="81"/>
      <c r="BJ907" s="81"/>
    </row>
    <row r="908" spans="1:62" ht="15" hidden="1">
      <c r="A908" s="81" t="s">
        <v>3900</v>
      </c>
      <c r="B908" s="50" t="s">
        <v>2691</v>
      </c>
      <c r="C908" s="82" t="s">
        <v>665</v>
      </c>
      <c r="D908" s="83" t="s">
        <v>571</v>
      </c>
      <c r="E908" s="84" t="s">
        <v>615</v>
      </c>
      <c r="F908" s="84">
        <v>19721</v>
      </c>
      <c r="G908" s="50">
        <v>173056</v>
      </c>
      <c r="H908" s="50" t="s">
        <v>1824</v>
      </c>
      <c r="I908" s="50">
        <v>416</v>
      </c>
      <c r="J908" s="50">
        <v>416</v>
      </c>
      <c r="K908" s="50">
        <v>1</v>
      </c>
      <c r="L908" s="50"/>
      <c r="M908" s="50"/>
      <c r="N908" s="50"/>
      <c r="O908" s="50">
        <v>0</v>
      </c>
      <c r="P908" s="50">
        <v>1</v>
      </c>
      <c r="Q908" s="50">
        <v>181.35069999999999</v>
      </c>
      <c r="R908" s="50">
        <v>70.052599999999998</v>
      </c>
      <c r="S908" s="50">
        <v>0</v>
      </c>
      <c r="T908" s="50">
        <v>0</v>
      </c>
      <c r="U908" s="50">
        <v>0</v>
      </c>
      <c r="V908" s="50">
        <v>0</v>
      </c>
      <c r="W908" s="50">
        <v>0</v>
      </c>
      <c r="X908" s="50">
        <v>0</v>
      </c>
      <c r="Y908" s="50">
        <v>1</v>
      </c>
      <c r="Z908" s="50">
        <v>0</v>
      </c>
      <c r="AA908" s="50">
        <v>0</v>
      </c>
      <c r="AB908" s="50">
        <v>0</v>
      </c>
      <c r="AC908" s="50">
        <v>0</v>
      </c>
      <c r="AD908" s="50">
        <v>0</v>
      </c>
      <c r="AE908" s="50">
        <v>0</v>
      </c>
      <c r="AF908" s="50">
        <v>0</v>
      </c>
      <c r="AG908" s="50">
        <v>0</v>
      </c>
      <c r="AH908" s="50">
        <v>0</v>
      </c>
      <c r="AI908" s="50">
        <v>0</v>
      </c>
      <c r="AJ908" s="50">
        <v>0</v>
      </c>
      <c r="AK908" s="50">
        <v>0</v>
      </c>
      <c r="AL908" s="50">
        <v>0</v>
      </c>
      <c r="AM908" s="50">
        <v>0</v>
      </c>
      <c r="AN908" s="50">
        <v>0</v>
      </c>
      <c r="AO908" s="50">
        <v>0</v>
      </c>
      <c r="AP908" s="50">
        <v>0</v>
      </c>
      <c r="AQ908" s="50">
        <v>0</v>
      </c>
      <c r="AR908" s="50">
        <v>1</v>
      </c>
      <c r="AS908" s="50">
        <v>0</v>
      </c>
      <c r="AT908" s="50">
        <v>0</v>
      </c>
      <c r="AU908" s="50">
        <v>0</v>
      </c>
      <c r="AV908" s="81"/>
      <c r="AW908" s="81"/>
      <c r="AX908" s="81"/>
      <c r="AY908" s="81"/>
      <c r="AZ908" s="81"/>
      <c r="BA908" s="81"/>
      <c r="BB908" s="81"/>
      <c r="BC908" s="81"/>
      <c r="BD908" s="81"/>
      <c r="BE908" s="81"/>
      <c r="BF908" s="81"/>
      <c r="BG908" s="81"/>
      <c r="BH908" s="81"/>
      <c r="BI908" s="81"/>
      <c r="BJ908" s="81"/>
    </row>
    <row r="909" spans="1:62" ht="15" hidden="1">
      <c r="A909" s="81" t="s">
        <v>3901</v>
      </c>
      <c r="B909" s="50" t="s">
        <v>2692</v>
      </c>
      <c r="C909" s="82" t="s">
        <v>666</v>
      </c>
      <c r="D909" s="83" t="s">
        <v>571</v>
      </c>
      <c r="E909" s="84" t="s">
        <v>615</v>
      </c>
      <c r="F909" s="84">
        <v>32107</v>
      </c>
      <c r="G909" s="50">
        <v>173056</v>
      </c>
      <c r="H909" s="50" t="s">
        <v>1824</v>
      </c>
      <c r="I909" s="50">
        <v>416</v>
      </c>
      <c r="J909" s="50">
        <v>416</v>
      </c>
      <c r="K909" s="50">
        <v>1</v>
      </c>
      <c r="L909" s="50"/>
      <c r="M909" s="50"/>
      <c r="N909" s="50"/>
      <c r="O909" s="50">
        <v>0</v>
      </c>
      <c r="P909" s="50">
        <v>1</v>
      </c>
      <c r="Q909" s="50">
        <v>681.66470000000004</v>
      </c>
      <c r="R909" s="50">
        <v>58.7624</v>
      </c>
      <c r="S909" s="50">
        <v>0</v>
      </c>
      <c r="T909" s="50">
        <v>0</v>
      </c>
      <c r="U909" s="50">
        <v>0</v>
      </c>
      <c r="V909" s="50">
        <v>0</v>
      </c>
      <c r="W909" s="50">
        <v>0</v>
      </c>
      <c r="X909" s="50">
        <v>0</v>
      </c>
      <c r="Y909" s="50">
        <v>1</v>
      </c>
      <c r="Z909" s="50">
        <v>0</v>
      </c>
      <c r="AA909" s="50">
        <v>0</v>
      </c>
      <c r="AB909" s="50">
        <v>0</v>
      </c>
      <c r="AC909" s="50">
        <v>0</v>
      </c>
      <c r="AD909" s="50">
        <v>0</v>
      </c>
      <c r="AE909" s="50">
        <v>0</v>
      </c>
      <c r="AF909" s="50">
        <v>0</v>
      </c>
      <c r="AG909" s="50">
        <v>0</v>
      </c>
      <c r="AH909" s="50">
        <v>0</v>
      </c>
      <c r="AI909" s="50">
        <v>0</v>
      </c>
      <c r="AJ909" s="50">
        <v>0</v>
      </c>
      <c r="AK909" s="50">
        <v>0</v>
      </c>
      <c r="AL909" s="50">
        <v>0</v>
      </c>
      <c r="AM909" s="50">
        <v>0</v>
      </c>
      <c r="AN909" s="50">
        <v>0</v>
      </c>
      <c r="AO909" s="50">
        <v>0</v>
      </c>
      <c r="AP909" s="50">
        <v>0</v>
      </c>
      <c r="AQ909" s="50">
        <v>0</v>
      </c>
      <c r="AR909" s="50">
        <v>1</v>
      </c>
      <c r="AS909" s="50">
        <v>0</v>
      </c>
      <c r="AT909" s="50">
        <v>0</v>
      </c>
      <c r="AU909" s="50">
        <v>0</v>
      </c>
      <c r="AV909" s="81"/>
      <c r="AW909" s="81"/>
      <c r="AX909" s="81"/>
      <c r="AY909" s="81"/>
      <c r="AZ909" s="81"/>
      <c r="BA909" s="81"/>
      <c r="BB909" s="81"/>
      <c r="BC909" s="81"/>
      <c r="BD909" s="81"/>
      <c r="BE909" s="81"/>
      <c r="BF909" s="81"/>
      <c r="BG909" s="81"/>
      <c r="BH909" s="81"/>
      <c r="BI909" s="81"/>
      <c r="BJ909" s="81"/>
    </row>
    <row r="910" spans="1:62" ht="15" hidden="1">
      <c r="A910" s="81" t="s">
        <v>3902</v>
      </c>
      <c r="B910" s="50" t="s">
        <v>2693</v>
      </c>
      <c r="C910" s="82" t="s">
        <v>667</v>
      </c>
      <c r="D910" s="83" t="s">
        <v>571</v>
      </c>
      <c r="E910" s="84" t="s">
        <v>615</v>
      </c>
      <c r="F910" s="84">
        <v>35322</v>
      </c>
      <c r="G910" s="50">
        <v>173056</v>
      </c>
      <c r="H910" s="50" t="s">
        <v>1824</v>
      </c>
      <c r="I910" s="50">
        <v>416</v>
      </c>
      <c r="J910" s="50">
        <v>416</v>
      </c>
      <c r="K910" s="50">
        <v>1</v>
      </c>
      <c r="L910" s="50"/>
      <c r="M910" s="50"/>
      <c r="N910" s="50"/>
      <c r="O910" s="50">
        <v>0</v>
      </c>
      <c r="P910" s="50">
        <v>1</v>
      </c>
      <c r="Q910" s="50">
        <v>1078.403</v>
      </c>
      <c r="R910" s="50">
        <v>77.493229999999997</v>
      </c>
      <c r="S910" s="50">
        <v>0</v>
      </c>
      <c r="T910" s="50">
        <v>0</v>
      </c>
      <c r="U910" s="50">
        <v>0</v>
      </c>
      <c r="V910" s="50">
        <v>0</v>
      </c>
      <c r="W910" s="50">
        <v>0</v>
      </c>
      <c r="X910" s="50">
        <v>0</v>
      </c>
      <c r="Y910" s="50">
        <v>1</v>
      </c>
      <c r="Z910" s="50">
        <v>0</v>
      </c>
      <c r="AA910" s="50">
        <v>0</v>
      </c>
      <c r="AB910" s="50">
        <v>0</v>
      </c>
      <c r="AC910" s="50">
        <v>0</v>
      </c>
      <c r="AD910" s="50">
        <v>0</v>
      </c>
      <c r="AE910" s="50">
        <v>0</v>
      </c>
      <c r="AF910" s="50">
        <v>0</v>
      </c>
      <c r="AG910" s="50">
        <v>0</v>
      </c>
      <c r="AH910" s="50">
        <v>0</v>
      </c>
      <c r="AI910" s="50">
        <v>0</v>
      </c>
      <c r="AJ910" s="50">
        <v>0</v>
      </c>
      <c r="AK910" s="50">
        <v>0</v>
      </c>
      <c r="AL910" s="50">
        <v>0</v>
      </c>
      <c r="AM910" s="50">
        <v>0</v>
      </c>
      <c r="AN910" s="50">
        <v>0</v>
      </c>
      <c r="AO910" s="50">
        <v>0</v>
      </c>
      <c r="AP910" s="50">
        <v>0</v>
      </c>
      <c r="AQ910" s="50">
        <v>0</v>
      </c>
      <c r="AR910" s="50">
        <v>1</v>
      </c>
      <c r="AS910" s="50">
        <v>0</v>
      </c>
      <c r="AT910" s="50">
        <v>0</v>
      </c>
      <c r="AU910" s="50">
        <v>0</v>
      </c>
      <c r="AV910" s="81"/>
      <c r="AW910" s="81"/>
      <c r="AX910" s="81"/>
      <c r="AY910" s="81"/>
      <c r="AZ910" s="81"/>
      <c r="BA910" s="81"/>
      <c r="BB910" s="81"/>
      <c r="BC910" s="81"/>
      <c r="BD910" s="81"/>
      <c r="BE910" s="81"/>
      <c r="BF910" s="81"/>
      <c r="BG910" s="81"/>
      <c r="BH910" s="81"/>
      <c r="BI910" s="81"/>
      <c r="BJ910" s="81"/>
    </row>
    <row r="911" spans="1:62" ht="15" hidden="1">
      <c r="A911" s="81" t="s">
        <v>3903</v>
      </c>
      <c r="B911" s="50" t="s">
        <v>2694</v>
      </c>
      <c r="C911" s="82" t="s">
        <v>668</v>
      </c>
      <c r="D911" s="83" t="s">
        <v>571</v>
      </c>
      <c r="E911" s="84" t="s">
        <v>615</v>
      </c>
      <c r="F911" s="84">
        <v>26234</v>
      </c>
      <c r="G911" s="50">
        <v>173056</v>
      </c>
      <c r="H911" s="50" t="s">
        <v>1824</v>
      </c>
      <c r="I911" s="50">
        <v>416</v>
      </c>
      <c r="J911" s="50">
        <v>416</v>
      </c>
      <c r="K911" s="50">
        <v>1</v>
      </c>
      <c r="L911" s="50"/>
      <c r="M911" s="50"/>
      <c r="N911" s="50"/>
      <c r="O911" s="50">
        <v>0</v>
      </c>
      <c r="P911" s="50">
        <v>1</v>
      </c>
      <c r="Q911" s="50">
        <v>1219.741</v>
      </c>
      <c r="R911" s="50">
        <v>50.50403</v>
      </c>
      <c r="S911" s="50">
        <v>0</v>
      </c>
      <c r="T911" s="50">
        <v>0</v>
      </c>
      <c r="U911" s="50">
        <v>0</v>
      </c>
      <c r="V911" s="50">
        <v>0</v>
      </c>
      <c r="W911" s="50">
        <v>0</v>
      </c>
      <c r="X911" s="50">
        <v>0</v>
      </c>
      <c r="Y911" s="50">
        <v>1</v>
      </c>
      <c r="Z911" s="50">
        <v>0</v>
      </c>
      <c r="AA911" s="50">
        <v>0</v>
      </c>
      <c r="AB911" s="50">
        <v>0</v>
      </c>
      <c r="AC911" s="50">
        <v>0</v>
      </c>
      <c r="AD911" s="50">
        <v>0</v>
      </c>
      <c r="AE911" s="50">
        <v>0</v>
      </c>
      <c r="AF911" s="50">
        <v>0</v>
      </c>
      <c r="AG911" s="50">
        <v>0</v>
      </c>
      <c r="AH911" s="50">
        <v>0</v>
      </c>
      <c r="AI911" s="50">
        <v>0</v>
      </c>
      <c r="AJ911" s="50">
        <v>0</v>
      </c>
      <c r="AK911" s="50">
        <v>0</v>
      </c>
      <c r="AL911" s="50">
        <v>0</v>
      </c>
      <c r="AM911" s="50">
        <v>0</v>
      </c>
      <c r="AN911" s="50">
        <v>0</v>
      </c>
      <c r="AO911" s="50">
        <v>0</v>
      </c>
      <c r="AP911" s="50">
        <v>0</v>
      </c>
      <c r="AQ911" s="50">
        <v>0</v>
      </c>
      <c r="AR911" s="50">
        <v>1</v>
      </c>
      <c r="AS911" s="50">
        <v>0</v>
      </c>
      <c r="AT911" s="50">
        <v>0</v>
      </c>
      <c r="AU911" s="50">
        <v>0</v>
      </c>
      <c r="AV911" s="81"/>
      <c r="AW911" s="81"/>
      <c r="AX911" s="81"/>
      <c r="AY911" s="81"/>
      <c r="AZ911" s="81"/>
      <c r="BA911" s="81"/>
      <c r="BB911" s="81"/>
      <c r="BC911" s="81"/>
      <c r="BD911" s="81"/>
      <c r="BE911" s="81"/>
      <c r="BF911" s="81"/>
      <c r="BG911" s="81"/>
      <c r="BH911" s="81"/>
      <c r="BI911" s="81"/>
      <c r="BJ911" s="81"/>
    </row>
    <row r="912" spans="1:62" ht="15" hidden="1">
      <c r="A912" s="81" t="s">
        <v>3904</v>
      </c>
      <c r="B912" s="50" t="s">
        <v>2695</v>
      </c>
      <c r="C912" s="82" t="s">
        <v>669</v>
      </c>
      <c r="D912" s="83" t="s">
        <v>571</v>
      </c>
      <c r="E912" s="84" t="s">
        <v>615</v>
      </c>
      <c r="F912" s="84">
        <v>27822</v>
      </c>
      <c r="G912" s="50">
        <v>173056</v>
      </c>
      <c r="H912" s="50" t="s">
        <v>1824</v>
      </c>
      <c r="I912" s="50">
        <v>416</v>
      </c>
      <c r="J912" s="50">
        <v>416</v>
      </c>
      <c r="K912" s="50">
        <v>1</v>
      </c>
      <c r="L912" s="50"/>
      <c r="M912" s="50"/>
      <c r="N912" s="50"/>
      <c r="O912" s="50">
        <v>0</v>
      </c>
      <c r="P912" s="50">
        <v>1</v>
      </c>
      <c r="Q912" s="50">
        <v>594.85789999999997</v>
      </c>
      <c r="R912" s="50">
        <v>77.242159999999998</v>
      </c>
      <c r="S912" s="50">
        <v>0</v>
      </c>
      <c r="T912" s="50">
        <v>0</v>
      </c>
      <c r="U912" s="50">
        <v>0</v>
      </c>
      <c r="V912" s="50">
        <v>0</v>
      </c>
      <c r="W912" s="50">
        <v>0</v>
      </c>
      <c r="X912" s="50">
        <v>0</v>
      </c>
      <c r="Y912" s="50">
        <v>1</v>
      </c>
      <c r="Z912" s="50">
        <v>0</v>
      </c>
      <c r="AA912" s="50">
        <v>0</v>
      </c>
      <c r="AB912" s="50">
        <v>0</v>
      </c>
      <c r="AC912" s="50">
        <v>0</v>
      </c>
      <c r="AD912" s="50">
        <v>0</v>
      </c>
      <c r="AE912" s="50">
        <v>0</v>
      </c>
      <c r="AF912" s="50">
        <v>0</v>
      </c>
      <c r="AG912" s="50">
        <v>0</v>
      </c>
      <c r="AH912" s="50">
        <v>0</v>
      </c>
      <c r="AI912" s="50">
        <v>0</v>
      </c>
      <c r="AJ912" s="50">
        <v>0</v>
      </c>
      <c r="AK912" s="50">
        <v>0</v>
      </c>
      <c r="AL912" s="50">
        <v>0</v>
      </c>
      <c r="AM912" s="50">
        <v>0</v>
      </c>
      <c r="AN912" s="50">
        <v>0</v>
      </c>
      <c r="AO912" s="50">
        <v>0</v>
      </c>
      <c r="AP912" s="50">
        <v>0</v>
      </c>
      <c r="AQ912" s="50">
        <v>0</v>
      </c>
      <c r="AR912" s="50">
        <v>1</v>
      </c>
      <c r="AS912" s="50">
        <v>0</v>
      </c>
      <c r="AT912" s="50">
        <v>0</v>
      </c>
      <c r="AU912" s="50">
        <v>0</v>
      </c>
      <c r="AV912" s="81"/>
      <c r="AW912" s="81"/>
      <c r="AX912" s="81"/>
      <c r="AY912" s="81"/>
      <c r="AZ912" s="81"/>
      <c r="BA912" s="81"/>
      <c r="BB912" s="81"/>
      <c r="BC912" s="81"/>
      <c r="BD912" s="81"/>
      <c r="BE912" s="81"/>
      <c r="BF912" s="81"/>
      <c r="BG912" s="81"/>
      <c r="BH912" s="81"/>
      <c r="BI912" s="81"/>
      <c r="BJ912" s="81"/>
    </row>
    <row r="913" spans="1:62" ht="15" hidden="1">
      <c r="A913" s="81" t="s">
        <v>3905</v>
      </c>
      <c r="B913" s="50" t="s">
        <v>2696</v>
      </c>
      <c r="C913" s="82" t="s">
        <v>670</v>
      </c>
      <c r="D913" s="83" t="s">
        <v>571</v>
      </c>
      <c r="E913" s="84" t="s">
        <v>615</v>
      </c>
      <c r="F913" s="84">
        <v>38087</v>
      </c>
      <c r="G913" s="50">
        <v>173056</v>
      </c>
      <c r="H913" s="50" t="s">
        <v>1824</v>
      </c>
      <c r="I913" s="50">
        <v>416</v>
      </c>
      <c r="J913" s="50">
        <v>416</v>
      </c>
      <c r="K913" s="50">
        <v>1</v>
      </c>
      <c r="L913" s="50"/>
      <c r="M913" s="50"/>
      <c r="N913" s="50"/>
      <c r="O913" s="50">
        <v>0</v>
      </c>
      <c r="P913" s="50">
        <v>1</v>
      </c>
      <c r="Q913" s="50">
        <v>2656.96</v>
      </c>
      <c r="R913" s="50">
        <v>52.327979999999997</v>
      </c>
      <c r="S913" s="50">
        <v>0</v>
      </c>
      <c r="T913" s="50">
        <v>0</v>
      </c>
      <c r="U913" s="50">
        <v>0</v>
      </c>
      <c r="V913" s="50">
        <v>0</v>
      </c>
      <c r="W913" s="50">
        <v>0</v>
      </c>
      <c r="X913" s="50">
        <v>0</v>
      </c>
      <c r="Y913" s="50">
        <v>1</v>
      </c>
      <c r="Z913" s="50">
        <v>0</v>
      </c>
      <c r="AA913" s="50">
        <v>0</v>
      </c>
      <c r="AB913" s="50">
        <v>0</v>
      </c>
      <c r="AC913" s="50">
        <v>0</v>
      </c>
      <c r="AD913" s="50">
        <v>0</v>
      </c>
      <c r="AE913" s="50">
        <v>0</v>
      </c>
      <c r="AF913" s="50">
        <v>0</v>
      </c>
      <c r="AG913" s="50">
        <v>0</v>
      </c>
      <c r="AH913" s="50">
        <v>0</v>
      </c>
      <c r="AI913" s="50">
        <v>0</v>
      </c>
      <c r="AJ913" s="50">
        <v>0</v>
      </c>
      <c r="AK913" s="50">
        <v>0</v>
      </c>
      <c r="AL913" s="50">
        <v>0</v>
      </c>
      <c r="AM913" s="50">
        <v>0</v>
      </c>
      <c r="AN913" s="50">
        <v>0</v>
      </c>
      <c r="AO913" s="50">
        <v>0</v>
      </c>
      <c r="AP913" s="50">
        <v>0</v>
      </c>
      <c r="AQ913" s="50">
        <v>0</v>
      </c>
      <c r="AR913" s="50">
        <v>1</v>
      </c>
      <c r="AS913" s="50">
        <v>0</v>
      </c>
      <c r="AT913" s="50">
        <v>0</v>
      </c>
      <c r="AU913" s="50">
        <v>0</v>
      </c>
      <c r="AV913" s="81"/>
      <c r="AW913" s="81"/>
      <c r="AX913" s="81"/>
      <c r="AY913" s="81"/>
      <c r="AZ913" s="81"/>
      <c r="BA913" s="81"/>
      <c r="BB913" s="81"/>
      <c r="BC913" s="81"/>
      <c r="BD913" s="81"/>
      <c r="BE913" s="81"/>
      <c r="BF913" s="81"/>
      <c r="BG913" s="81"/>
      <c r="BH913" s="81"/>
      <c r="BI913" s="81"/>
      <c r="BJ913" s="81"/>
    </row>
    <row r="914" spans="1:62" ht="15" hidden="1">
      <c r="A914" s="81" t="s">
        <v>3906</v>
      </c>
      <c r="B914" s="50" t="s">
        <v>2697</v>
      </c>
      <c r="C914" s="82" t="s">
        <v>671</v>
      </c>
      <c r="D914" s="83" t="s">
        <v>571</v>
      </c>
      <c r="E914" s="84" t="s">
        <v>615</v>
      </c>
      <c r="F914" s="84">
        <v>31232</v>
      </c>
      <c r="G914" s="50">
        <v>173056</v>
      </c>
      <c r="H914" s="50" t="s">
        <v>1824</v>
      </c>
      <c r="I914" s="50">
        <v>416</v>
      </c>
      <c r="J914" s="50">
        <v>416</v>
      </c>
      <c r="K914" s="50">
        <v>1</v>
      </c>
      <c r="L914" s="50"/>
      <c r="M914" s="50"/>
      <c r="N914" s="50"/>
      <c r="O914" s="50">
        <v>0</v>
      </c>
      <c r="P914" s="50">
        <v>1</v>
      </c>
      <c r="Q914" s="50">
        <v>721.64779999999996</v>
      </c>
      <c r="R914" s="50">
        <v>63.633310000000002</v>
      </c>
      <c r="S914" s="50">
        <v>0</v>
      </c>
      <c r="T914" s="50">
        <v>0</v>
      </c>
      <c r="U914" s="50">
        <v>0</v>
      </c>
      <c r="V914" s="50">
        <v>0</v>
      </c>
      <c r="W914" s="50">
        <v>0</v>
      </c>
      <c r="X914" s="50">
        <v>0</v>
      </c>
      <c r="Y914" s="50">
        <v>1</v>
      </c>
      <c r="Z914" s="50">
        <v>0</v>
      </c>
      <c r="AA914" s="50">
        <v>0</v>
      </c>
      <c r="AB914" s="50">
        <v>0</v>
      </c>
      <c r="AC914" s="50">
        <v>0</v>
      </c>
      <c r="AD914" s="50">
        <v>0</v>
      </c>
      <c r="AE914" s="50">
        <v>0</v>
      </c>
      <c r="AF914" s="50">
        <v>0</v>
      </c>
      <c r="AG914" s="50">
        <v>0</v>
      </c>
      <c r="AH914" s="50">
        <v>0</v>
      </c>
      <c r="AI914" s="50">
        <v>0</v>
      </c>
      <c r="AJ914" s="50">
        <v>0</v>
      </c>
      <c r="AK914" s="50">
        <v>0</v>
      </c>
      <c r="AL914" s="50">
        <v>0</v>
      </c>
      <c r="AM914" s="50">
        <v>0</v>
      </c>
      <c r="AN914" s="50">
        <v>0</v>
      </c>
      <c r="AO914" s="50">
        <v>0</v>
      </c>
      <c r="AP914" s="50">
        <v>0</v>
      </c>
      <c r="AQ914" s="50">
        <v>0</v>
      </c>
      <c r="AR914" s="50">
        <v>1</v>
      </c>
      <c r="AS914" s="50">
        <v>0</v>
      </c>
      <c r="AT914" s="50">
        <v>0</v>
      </c>
      <c r="AU914" s="50">
        <v>0</v>
      </c>
      <c r="AV914" s="81"/>
      <c r="AW914" s="81"/>
      <c r="AX914" s="81"/>
      <c r="AY914" s="81"/>
      <c r="AZ914" s="81"/>
      <c r="BA914" s="81"/>
      <c r="BB914" s="81"/>
      <c r="BC914" s="81"/>
      <c r="BD914" s="81"/>
      <c r="BE914" s="81"/>
      <c r="BF914" s="81"/>
      <c r="BG914" s="81"/>
      <c r="BH914" s="81"/>
      <c r="BI914" s="81"/>
      <c r="BJ914" s="81"/>
    </row>
    <row r="915" spans="1:62" ht="15" hidden="1">
      <c r="A915" s="81" t="s">
        <v>3907</v>
      </c>
      <c r="B915" s="50" t="s">
        <v>2698</v>
      </c>
      <c r="C915" s="82" t="s">
        <v>672</v>
      </c>
      <c r="D915" s="83" t="s">
        <v>571</v>
      </c>
      <c r="E915" s="84" t="s">
        <v>615</v>
      </c>
      <c r="F915" s="84">
        <v>36840</v>
      </c>
      <c r="G915" s="50">
        <v>173056</v>
      </c>
      <c r="H915" s="50" t="s">
        <v>1824</v>
      </c>
      <c r="I915" s="50">
        <v>416</v>
      </c>
      <c r="J915" s="50">
        <v>416</v>
      </c>
      <c r="K915" s="50">
        <v>1</v>
      </c>
      <c r="L915" s="50"/>
      <c r="M915" s="50"/>
      <c r="N915" s="50"/>
      <c r="O915" s="50">
        <v>0</v>
      </c>
      <c r="P915" s="50">
        <v>1</v>
      </c>
      <c r="Q915" s="50">
        <v>1622.136</v>
      </c>
      <c r="R915" s="50">
        <v>58.917580000000001</v>
      </c>
      <c r="S915" s="50">
        <v>0</v>
      </c>
      <c r="T915" s="50">
        <v>0</v>
      </c>
      <c r="U915" s="50">
        <v>0</v>
      </c>
      <c r="V915" s="50">
        <v>0</v>
      </c>
      <c r="W915" s="50">
        <v>0</v>
      </c>
      <c r="X915" s="50">
        <v>0</v>
      </c>
      <c r="Y915" s="50">
        <v>1</v>
      </c>
      <c r="Z915" s="50">
        <v>0</v>
      </c>
      <c r="AA915" s="50">
        <v>0</v>
      </c>
      <c r="AB915" s="50">
        <v>0</v>
      </c>
      <c r="AC915" s="50">
        <v>0</v>
      </c>
      <c r="AD915" s="50">
        <v>0</v>
      </c>
      <c r="AE915" s="50">
        <v>0</v>
      </c>
      <c r="AF915" s="50">
        <v>0</v>
      </c>
      <c r="AG915" s="50">
        <v>0</v>
      </c>
      <c r="AH915" s="50">
        <v>0</v>
      </c>
      <c r="AI915" s="50">
        <v>0</v>
      </c>
      <c r="AJ915" s="50">
        <v>0</v>
      </c>
      <c r="AK915" s="50">
        <v>0</v>
      </c>
      <c r="AL915" s="50">
        <v>0</v>
      </c>
      <c r="AM915" s="50">
        <v>0</v>
      </c>
      <c r="AN915" s="50">
        <v>0</v>
      </c>
      <c r="AO915" s="50">
        <v>0</v>
      </c>
      <c r="AP915" s="50">
        <v>0</v>
      </c>
      <c r="AQ915" s="50">
        <v>0</v>
      </c>
      <c r="AR915" s="50">
        <v>1</v>
      </c>
      <c r="AS915" s="50">
        <v>0</v>
      </c>
      <c r="AT915" s="50">
        <v>0</v>
      </c>
      <c r="AU915" s="50">
        <v>0</v>
      </c>
      <c r="AV915" s="81"/>
      <c r="AW915" s="81"/>
      <c r="AX915" s="81"/>
      <c r="AY915" s="81"/>
      <c r="AZ915" s="81"/>
      <c r="BA915" s="81"/>
      <c r="BB915" s="81"/>
      <c r="BC915" s="81"/>
      <c r="BD915" s="81"/>
      <c r="BE915" s="81"/>
      <c r="BF915" s="81"/>
      <c r="BG915" s="81"/>
      <c r="BH915" s="81"/>
      <c r="BI915" s="81"/>
      <c r="BJ915" s="81"/>
    </row>
    <row r="916" spans="1:62" ht="15" hidden="1">
      <c r="A916" s="81" t="s">
        <v>3908</v>
      </c>
      <c r="B916" s="50" t="s">
        <v>2699</v>
      </c>
      <c r="C916" s="82" t="s">
        <v>673</v>
      </c>
      <c r="D916" s="83" t="s">
        <v>571</v>
      </c>
      <c r="E916" s="84" t="s">
        <v>615</v>
      </c>
      <c r="F916" s="84">
        <v>28802</v>
      </c>
      <c r="G916" s="50">
        <v>173056</v>
      </c>
      <c r="H916" s="50" t="s">
        <v>1824</v>
      </c>
      <c r="I916" s="50">
        <v>416</v>
      </c>
      <c r="J916" s="50">
        <v>416</v>
      </c>
      <c r="K916" s="50">
        <v>1</v>
      </c>
      <c r="L916" s="50"/>
      <c r="M916" s="50"/>
      <c r="N916" s="50"/>
      <c r="O916" s="50">
        <v>0</v>
      </c>
      <c r="P916" s="50">
        <v>1</v>
      </c>
      <c r="Q916" s="50">
        <v>951.89020000000005</v>
      </c>
      <c r="R916" s="50">
        <v>86.462209999999999</v>
      </c>
      <c r="S916" s="50">
        <v>0</v>
      </c>
      <c r="T916" s="50">
        <v>0</v>
      </c>
      <c r="U916" s="50">
        <v>0</v>
      </c>
      <c r="V916" s="50">
        <v>0</v>
      </c>
      <c r="W916" s="50">
        <v>0</v>
      </c>
      <c r="X916" s="50">
        <v>0</v>
      </c>
      <c r="Y916" s="50">
        <v>1</v>
      </c>
      <c r="Z916" s="50">
        <v>0</v>
      </c>
      <c r="AA916" s="50">
        <v>0</v>
      </c>
      <c r="AB916" s="50">
        <v>0</v>
      </c>
      <c r="AC916" s="50">
        <v>0</v>
      </c>
      <c r="AD916" s="50">
        <v>0</v>
      </c>
      <c r="AE916" s="50">
        <v>0</v>
      </c>
      <c r="AF916" s="50">
        <v>0</v>
      </c>
      <c r="AG916" s="50">
        <v>0</v>
      </c>
      <c r="AH916" s="50">
        <v>0</v>
      </c>
      <c r="AI916" s="50">
        <v>0</v>
      </c>
      <c r="AJ916" s="50">
        <v>0</v>
      </c>
      <c r="AK916" s="50">
        <v>0</v>
      </c>
      <c r="AL916" s="50">
        <v>0</v>
      </c>
      <c r="AM916" s="50">
        <v>0</v>
      </c>
      <c r="AN916" s="50">
        <v>0</v>
      </c>
      <c r="AO916" s="50">
        <v>0</v>
      </c>
      <c r="AP916" s="50">
        <v>0</v>
      </c>
      <c r="AQ916" s="50">
        <v>0</v>
      </c>
      <c r="AR916" s="50">
        <v>1</v>
      </c>
      <c r="AS916" s="50">
        <v>0</v>
      </c>
      <c r="AT916" s="50">
        <v>0</v>
      </c>
      <c r="AU916" s="50">
        <v>0</v>
      </c>
      <c r="AV916" s="81"/>
      <c r="AW916" s="81"/>
      <c r="AX916" s="81"/>
      <c r="AY916" s="81"/>
      <c r="AZ916" s="81"/>
      <c r="BA916" s="81"/>
      <c r="BB916" s="81"/>
      <c r="BC916" s="81"/>
      <c r="BD916" s="81"/>
      <c r="BE916" s="81"/>
      <c r="BF916" s="81"/>
      <c r="BG916" s="81"/>
      <c r="BH916" s="81"/>
      <c r="BI916" s="81"/>
      <c r="BJ916" s="81"/>
    </row>
    <row r="917" spans="1:62" ht="15" hidden="1">
      <c r="A917" s="81" t="s">
        <v>3909</v>
      </c>
      <c r="B917" s="50" t="s">
        <v>2700</v>
      </c>
      <c r="C917" s="82" t="s">
        <v>674</v>
      </c>
      <c r="D917" s="83" t="s">
        <v>571</v>
      </c>
      <c r="E917" s="84" t="s">
        <v>615</v>
      </c>
      <c r="F917" s="84">
        <v>29986</v>
      </c>
      <c r="G917" s="50">
        <v>173056</v>
      </c>
      <c r="H917" s="50" t="s">
        <v>1824</v>
      </c>
      <c r="I917" s="50">
        <v>416</v>
      </c>
      <c r="J917" s="50">
        <v>416</v>
      </c>
      <c r="K917" s="50">
        <v>1</v>
      </c>
      <c r="L917" s="50"/>
      <c r="M917" s="50"/>
      <c r="N917" s="50"/>
      <c r="O917" s="50">
        <v>0</v>
      </c>
      <c r="P917" s="50">
        <v>1</v>
      </c>
      <c r="Q917" s="50">
        <v>635.62120000000004</v>
      </c>
      <c r="R917" s="50">
        <v>72.286349999999999</v>
      </c>
      <c r="S917" s="50">
        <v>0</v>
      </c>
      <c r="T917" s="50">
        <v>0</v>
      </c>
      <c r="U917" s="50">
        <v>0</v>
      </c>
      <c r="V917" s="50">
        <v>0</v>
      </c>
      <c r="W917" s="50">
        <v>0</v>
      </c>
      <c r="X917" s="50">
        <v>0</v>
      </c>
      <c r="Y917" s="50">
        <v>1</v>
      </c>
      <c r="Z917" s="50">
        <v>0</v>
      </c>
      <c r="AA917" s="50">
        <v>0</v>
      </c>
      <c r="AB917" s="50">
        <v>0</v>
      </c>
      <c r="AC917" s="50">
        <v>0</v>
      </c>
      <c r="AD917" s="50">
        <v>0</v>
      </c>
      <c r="AE917" s="50">
        <v>0</v>
      </c>
      <c r="AF917" s="50">
        <v>0</v>
      </c>
      <c r="AG917" s="50">
        <v>0</v>
      </c>
      <c r="AH917" s="50">
        <v>0</v>
      </c>
      <c r="AI917" s="50">
        <v>0</v>
      </c>
      <c r="AJ917" s="50">
        <v>0</v>
      </c>
      <c r="AK917" s="50">
        <v>0</v>
      </c>
      <c r="AL917" s="50">
        <v>0</v>
      </c>
      <c r="AM917" s="50">
        <v>0</v>
      </c>
      <c r="AN917" s="50">
        <v>0</v>
      </c>
      <c r="AO917" s="50">
        <v>0</v>
      </c>
      <c r="AP917" s="50">
        <v>0</v>
      </c>
      <c r="AQ917" s="50">
        <v>0</v>
      </c>
      <c r="AR917" s="50">
        <v>1</v>
      </c>
      <c r="AS917" s="50">
        <v>0</v>
      </c>
      <c r="AT917" s="50">
        <v>0</v>
      </c>
      <c r="AU917" s="50">
        <v>0</v>
      </c>
      <c r="AV917" s="81"/>
      <c r="AW917" s="81"/>
      <c r="AX917" s="81"/>
      <c r="AY917" s="81"/>
      <c r="AZ917" s="81"/>
      <c r="BA917" s="81"/>
      <c r="BB917" s="81"/>
      <c r="BC917" s="81"/>
      <c r="BD917" s="81"/>
      <c r="BE917" s="81"/>
      <c r="BF917" s="81"/>
      <c r="BG917" s="81"/>
      <c r="BH917" s="81"/>
      <c r="BI917" s="81"/>
      <c r="BJ917" s="81"/>
    </row>
    <row r="918" spans="1:62" ht="15" hidden="1">
      <c r="A918" s="81" t="s">
        <v>3910</v>
      </c>
      <c r="B918" s="50" t="s">
        <v>2701</v>
      </c>
      <c r="C918" s="82" t="s">
        <v>675</v>
      </c>
      <c r="D918" s="83" t="s">
        <v>571</v>
      </c>
      <c r="E918" s="84" t="s">
        <v>615</v>
      </c>
      <c r="F918" s="84">
        <v>20958</v>
      </c>
      <c r="G918" s="50">
        <v>173056</v>
      </c>
      <c r="H918" s="50" t="s">
        <v>1824</v>
      </c>
      <c r="I918" s="50">
        <v>416</v>
      </c>
      <c r="J918" s="50">
        <v>416</v>
      </c>
      <c r="K918" s="50">
        <v>1</v>
      </c>
      <c r="L918" s="50"/>
      <c r="M918" s="50"/>
      <c r="N918" s="50"/>
      <c r="O918" s="50">
        <v>0</v>
      </c>
      <c r="P918" s="50">
        <v>1</v>
      </c>
      <c r="Q918" s="50">
        <v>191.958</v>
      </c>
      <c r="R918" s="50">
        <v>44.837249999999997</v>
      </c>
      <c r="S918" s="50">
        <v>0</v>
      </c>
      <c r="T918" s="50">
        <v>0</v>
      </c>
      <c r="U918" s="50">
        <v>0</v>
      </c>
      <c r="V918" s="50">
        <v>0</v>
      </c>
      <c r="W918" s="50">
        <v>0</v>
      </c>
      <c r="X918" s="50">
        <v>0</v>
      </c>
      <c r="Y918" s="50">
        <v>1</v>
      </c>
      <c r="Z918" s="50">
        <v>0</v>
      </c>
      <c r="AA918" s="50">
        <v>0</v>
      </c>
      <c r="AB918" s="50">
        <v>0</v>
      </c>
      <c r="AC918" s="50">
        <v>0</v>
      </c>
      <c r="AD918" s="50">
        <v>0</v>
      </c>
      <c r="AE918" s="50">
        <v>0</v>
      </c>
      <c r="AF918" s="50">
        <v>0</v>
      </c>
      <c r="AG918" s="50">
        <v>0</v>
      </c>
      <c r="AH918" s="50">
        <v>0</v>
      </c>
      <c r="AI918" s="50">
        <v>0</v>
      </c>
      <c r="AJ918" s="50">
        <v>0</v>
      </c>
      <c r="AK918" s="50">
        <v>0</v>
      </c>
      <c r="AL918" s="50">
        <v>0</v>
      </c>
      <c r="AM918" s="50">
        <v>0</v>
      </c>
      <c r="AN918" s="50">
        <v>0</v>
      </c>
      <c r="AO918" s="50">
        <v>0</v>
      </c>
      <c r="AP918" s="50">
        <v>0</v>
      </c>
      <c r="AQ918" s="50">
        <v>0</v>
      </c>
      <c r="AR918" s="50">
        <v>1</v>
      </c>
      <c r="AS918" s="50">
        <v>0</v>
      </c>
      <c r="AT918" s="50">
        <v>0</v>
      </c>
      <c r="AU918" s="50">
        <v>0</v>
      </c>
      <c r="AV918" s="81"/>
      <c r="AW918" s="81"/>
      <c r="AX918" s="81"/>
      <c r="AY918" s="81"/>
      <c r="AZ918" s="81"/>
      <c r="BA918" s="81"/>
      <c r="BB918" s="81"/>
      <c r="BC918" s="81"/>
      <c r="BD918" s="81"/>
      <c r="BE918" s="81"/>
      <c r="BF918" s="81"/>
      <c r="BG918" s="81"/>
      <c r="BH918" s="81"/>
      <c r="BI918" s="81"/>
      <c r="BJ918" s="81"/>
    </row>
    <row r="919" spans="1:62" ht="15" hidden="1">
      <c r="A919" s="81" t="s">
        <v>3911</v>
      </c>
      <c r="B919" s="50" t="s">
        <v>2702</v>
      </c>
      <c r="C919" s="82" t="s">
        <v>676</v>
      </c>
      <c r="D919" s="83" t="s">
        <v>571</v>
      </c>
      <c r="E919" s="84" t="s">
        <v>615</v>
      </c>
      <c r="F919" s="84">
        <v>24952</v>
      </c>
      <c r="G919" s="50">
        <v>173056</v>
      </c>
      <c r="H919" s="50" t="s">
        <v>1824</v>
      </c>
      <c r="I919" s="50">
        <v>416</v>
      </c>
      <c r="J919" s="50">
        <v>416</v>
      </c>
      <c r="K919" s="50">
        <v>1</v>
      </c>
      <c r="L919" s="50"/>
      <c r="M919" s="50"/>
      <c r="N919" s="50"/>
      <c r="O919" s="50">
        <v>0</v>
      </c>
      <c r="P919" s="50">
        <v>1</v>
      </c>
      <c r="Q919" s="50">
        <v>622.49329999999998</v>
      </c>
      <c r="R919" s="50">
        <v>74.748750000000001</v>
      </c>
      <c r="S919" s="50">
        <v>0</v>
      </c>
      <c r="T919" s="50">
        <v>0</v>
      </c>
      <c r="U919" s="50">
        <v>0</v>
      </c>
      <c r="V919" s="50">
        <v>0</v>
      </c>
      <c r="W919" s="50">
        <v>0</v>
      </c>
      <c r="X919" s="50">
        <v>0</v>
      </c>
      <c r="Y919" s="50">
        <v>1</v>
      </c>
      <c r="Z919" s="50">
        <v>0</v>
      </c>
      <c r="AA919" s="50">
        <v>0</v>
      </c>
      <c r="AB919" s="50">
        <v>0</v>
      </c>
      <c r="AC919" s="50">
        <v>0</v>
      </c>
      <c r="AD919" s="50">
        <v>0</v>
      </c>
      <c r="AE919" s="50">
        <v>0</v>
      </c>
      <c r="AF919" s="50">
        <v>0</v>
      </c>
      <c r="AG919" s="50">
        <v>0</v>
      </c>
      <c r="AH919" s="50">
        <v>0</v>
      </c>
      <c r="AI919" s="50">
        <v>0</v>
      </c>
      <c r="AJ919" s="50">
        <v>0</v>
      </c>
      <c r="AK919" s="50">
        <v>0</v>
      </c>
      <c r="AL919" s="50">
        <v>0</v>
      </c>
      <c r="AM919" s="50">
        <v>0</v>
      </c>
      <c r="AN919" s="50">
        <v>0</v>
      </c>
      <c r="AO919" s="50">
        <v>0</v>
      </c>
      <c r="AP919" s="50">
        <v>0</v>
      </c>
      <c r="AQ919" s="50">
        <v>0</v>
      </c>
      <c r="AR919" s="50">
        <v>1</v>
      </c>
      <c r="AS919" s="50">
        <v>0</v>
      </c>
      <c r="AT919" s="50">
        <v>0</v>
      </c>
      <c r="AU919" s="50">
        <v>0</v>
      </c>
      <c r="AV919" s="81"/>
      <c r="AW919" s="81"/>
      <c r="AX919" s="81"/>
      <c r="AY919" s="81"/>
      <c r="AZ919" s="81"/>
      <c r="BA919" s="81"/>
      <c r="BB919" s="81"/>
      <c r="BC919" s="81"/>
      <c r="BD919" s="81"/>
      <c r="BE919" s="81"/>
      <c r="BF919" s="81"/>
      <c r="BG919" s="81"/>
      <c r="BH919" s="81"/>
      <c r="BI919" s="81"/>
      <c r="BJ919" s="81"/>
    </row>
    <row r="920" spans="1:62" ht="15" hidden="1">
      <c r="A920" s="81" t="s">
        <v>3912</v>
      </c>
      <c r="B920" s="50" t="s">
        <v>2703</v>
      </c>
      <c r="C920" s="82" t="s">
        <v>677</v>
      </c>
      <c r="D920" s="83" t="s">
        <v>571</v>
      </c>
      <c r="E920" s="84" t="s">
        <v>615</v>
      </c>
      <c r="F920" s="84">
        <v>28798</v>
      </c>
      <c r="G920" s="50">
        <v>173056</v>
      </c>
      <c r="H920" s="50" t="s">
        <v>1824</v>
      </c>
      <c r="I920" s="50">
        <v>416</v>
      </c>
      <c r="J920" s="50">
        <v>416</v>
      </c>
      <c r="K920" s="50">
        <v>1</v>
      </c>
      <c r="L920" s="50"/>
      <c r="M920" s="50"/>
      <c r="N920" s="50"/>
      <c r="O920" s="50">
        <v>0</v>
      </c>
      <c r="P920" s="50">
        <v>1</v>
      </c>
      <c r="Q920" s="50">
        <v>952.82659999999998</v>
      </c>
      <c r="R920" s="50">
        <v>75.386020000000002</v>
      </c>
      <c r="S920" s="50">
        <v>0</v>
      </c>
      <c r="T920" s="50">
        <v>0</v>
      </c>
      <c r="U920" s="50">
        <v>0</v>
      </c>
      <c r="V920" s="50">
        <v>0</v>
      </c>
      <c r="W920" s="50">
        <v>0</v>
      </c>
      <c r="X920" s="50">
        <v>0</v>
      </c>
      <c r="Y920" s="50">
        <v>1</v>
      </c>
      <c r="Z920" s="50">
        <v>0</v>
      </c>
      <c r="AA920" s="50">
        <v>0</v>
      </c>
      <c r="AB920" s="50">
        <v>0</v>
      </c>
      <c r="AC920" s="50">
        <v>0</v>
      </c>
      <c r="AD920" s="50">
        <v>0</v>
      </c>
      <c r="AE920" s="50">
        <v>0</v>
      </c>
      <c r="AF920" s="50">
        <v>0</v>
      </c>
      <c r="AG920" s="50">
        <v>0</v>
      </c>
      <c r="AH920" s="50">
        <v>0</v>
      </c>
      <c r="AI920" s="50">
        <v>0</v>
      </c>
      <c r="AJ920" s="50">
        <v>0</v>
      </c>
      <c r="AK920" s="50">
        <v>0</v>
      </c>
      <c r="AL920" s="50">
        <v>0</v>
      </c>
      <c r="AM920" s="50">
        <v>0</v>
      </c>
      <c r="AN920" s="50">
        <v>0</v>
      </c>
      <c r="AO920" s="50">
        <v>0</v>
      </c>
      <c r="AP920" s="50">
        <v>0</v>
      </c>
      <c r="AQ920" s="50">
        <v>0</v>
      </c>
      <c r="AR920" s="50">
        <v>1</v>
      </c>
      <c r="AS920" s="50">
        <v>0</v>
      </c>
      <c r="AT920" s="50">
        <v>0</v>
      </c>
      <c r="AU920" s="50">
        <v>0</v>
      </c>
      <c r="AV920" s="81"/>
      <c r="AW920" s="81"/>
      <c r="AX920" s="81"/>
      <c r="AY920" s="81"/>
      <c r="AZ920" s="81"/>
      <c r="BA920" s="81"/>
      <c r="BB920" s="81"/>
      <c r="BC920" s="81"/>
      <c r="BD920" s="81"/>
      <c r="BE920" s="81"/>
      <c r="BF920" s="81"/>
      <c r="BG920" s="81"/>
      <c r="BH920" s="81"/>
      <c r="BI920" s="81"/>
      <c r="BJ920" s="81"/>
    </row>
    <row r="921" spans="1:62" ht="15" hidden="1">
      <c r="A921" s="81" t="s">
        <v>3913</v>
      </c>
      <c r="B921" s="50" t="s">
        <v>2704</v>
      </c>
      <c r="C921" s="82" t="s">
        <v>678</v>
      </c>
      <c r="D921" s="83" t="s">
        <v>571</v>
      </c>
      <c r="E921" s="84" t="s">
        <v>615</v>
      </c>
      <c r="F921" s="84">
        <v>20845</v>
      </c>
      <c r="G921" s="50">
        <v>173056</v>
      </c>
      <c r="H921" s="50" t="s">
        <v>1824</v>
      </c>
      <c r="I921" s="50">
        <v>416</v>
      </c>
      <c r="J921" s="50">
        <v>416</v>
      </c>
      <c r="K921" s="50">
        <v>1</v>
      </c>
      <c r="L921" s="50"/>
      <c r="M921" s="50"/>
      <c r="N921" s="50"/>
      <c r="O921" s="50">
        <v>0</v>
      </c>
      <c r="P921" s="50">
        <v>1</v>
      </c>
      <c r="Q921" s="50">
        <v>796.77949999999998</v>
      </c>
      <c r="R921" s="50">
        <v>67.839399999999998</v>
      </c>
      <c r="S921" s="50">
        <v>0</v>
      </c>
      <c r="T921" s="50">
        <v>0</v>
      </c>
      <c r="U921" s="50">
        <v>0</v>
      </c>
      <c r="V921" s="50">
        <v>0</v>
      </c>
      <c r="W921" s="50">
        <v>0</v>
      </c>
      <c r="X921" s="50">
        <v>0</v>
      </c>
      <c r="Y921" s="50">
        <v>1</v>
      </c>
      <c r="Z921" s="50">
        <v>0</v>
      </c>
      <c r="AA921" s="50">
        <v>0</v>
      </c>
      <c r="AB921" s="50">
        <v>0</v>
      </c>
      <c r="AC921" s="50">
        <v>0</v>
      </c>
      <c r="AD921" s="50">
        <v>0</v>
      </c>
      <c r="AE921" s="50">
        <v>0</v>
      </c>
      <c r="AF921" s="50">
        <v>0</v>
      </c>
      <c r="AG921" s="50">
        <v>0</v>
      </c>
      <c r="AH921" s="50">
        <v>0</v>
      </c>
      <c r="AI921" s="50">
        <v>0</v>
      </c>
      <c r="AJ921" s="50">
        <v>0</v>
      </c>
      <c r="AK921" s="50">
        <v>0</v>
      </c>
      <c r="AL921" s="50">
        <v>0</v>
      </c>
      <c r="AM921" s="50">
        <v>0</v>
      </c>
      <c r="AN921" s="50">
        <v>0</v>
      </c>
      <c r="AO921" s="50">
        <v>0</v>
      </c>
      <c r="AP921" s="50">
        <v>0</v>
      </c>
      <c r="AQ921" s="50">
        <v>0</v>
      </c>
      <c r="AR921" s="50">
        <v>1</v>
      </c>
      <c r="AS921" s="50">
        <v>0</v>
      </c>
      <c r="AT921" s="50">
        <v>0</v>
      </c>
      <c r="AU921" s="50">
        <v>0</v>
      </c>
      <c r="AV921" s="81"/>
      <c r="AW921" s="81"/>
      <c r="AX921" s="81"/>
      <c r="AY921" s="81"/>
      <c r="AZ921" s="81"/>
      <c r="BA921" s="81"/>
      <c r="BB921" s="81"/>
      <c r="BC921" s="81"/>
      <c r="BD921" s="81"/>
      <c r="BE921" s="81"/>
      <c r="BF921" s="81"/>
      <c r="BG921" s="81"/>
      <c r="BH921" s="81"/>
      <c r="BI921" s="81"/>
      <c r="BJ921" s="81"/>
    </row>
    <row r="922" spans="1:62" ht="15" hidden="1">
      <c r="A922" s="81" t="s">
        <v>3914</v>
      </c>
      <c r="B922" s="50" t="s">
        <v>2705</v>
      </c>
      <c r="C922" s="82" t="s">
        <v>679</v>
      </c>
      <c r="D922" s="83" t="s">
        <v>571</v>
      </c>
      <c r="E922" s="84" t="s">
        <v>615</v>
      </c>
      <c r="F922" s="84">
        <v>54448</v>
      </c>
      <c r="G922" s="50">
        <v>173056</v>
      </c>
      <c r="H922" s="50" t="s">
        <v>1824</v>
      </c>
      <c r="I922" s="50">
        <v>416</v>
      </c>
      <c r="J922" s="50">
        <v>416</v>
      </c>
      <c r="K922" s="50">
        <v>1</v>
      </c>
      <c r="L922" s="50"/>
      <c r="M922" s="50"/>
      <c r="N922" s="50"/>
      <c r="O922" s="50">
        <v>0</v>
      </c>
      <c r="P922" s="50">
        <v>1</v>
      </c>
      <c r="Q922" s="50">
        <v>5277.5619999999999</v>
      </c>
      <c r="R922" s="50">
        <v>62.767600000000002</v>
      </c>
      <c r="S922" s="50">
        <v>0</v>
      </c>
      <c r="T922" s="50">
        <v>0</v>
      </c>
      <c r="U922" s="50">
        <v>0</v>
      </c>
      <c r="V922" s="50">
        <v>0</v>
      </c>
      <c r="W922" s="50">
        <v>0</v>
      </c>
      <c r="X922" s="50">
        <v>0</v>
      </c>
      <c r="Y922" s="50">
        <v>1</v>
      </c>
      <c r="Z922" s="50">
        <v>0</v>
      </c>
      <c r="AA922" s="50">
        <v>0</v>
      </c>
      <c r="AB922" s="50">
        <v>0</v>
      </c>
      <c r="AC922" s="50">
        <v>0</v>
      </c>
      <c r="AD922" s="50">
        <v>0</v>
      </c>
      <c r="AE922" s="50">
        <v>0</v>
      </c>
      <c r="AF922" s="50">
        <v>0</v>
      </c>
      <c r="AG922" s="50">
        <v>0</v>
      </c>
      <c r="AH922" s="50">
        <v>0</v>
      </c>
      <c r="AI922" s="50">
        <v>0</v>
      </c>
      <c r="AJ922" s="50">
        <v>0</v>
      </c>
      <c r="AK922" s="50">
        <v>0</v>
      </c>
      <c r="AL922" s="50">
        <v>0</v>
      </c>
      <c r="AM922" s="50">
        <v>0</v>
      </c>
      <c r="AN922" s="50">
        <v>0</v>
      </c>
      <c r="AO922" s="50">
        <v>0</v>
      </c>
      <c r="AP922" s="50">
        <v>0</v>
      </c>
      <c r="AQ922" s="50">
        <v>0</v>
      </c>
      <c r="AR922" s="50">
        <v>1</v>
      </c>
      <c r="AS922" s="50">
        <v>0</v>
      </c>
      <c r="AT922" s="50">
        <v>0</v>
      </c>
      <c r="AU922" s="50">
        <v>0</v>
      </c>
      <c r="AV922" s="81"/>
      <c r="AW922" s="81"/>
      <c r="AX922" s="81"/>
      <c r="AY922" s="81"/>
      <c r="AZ922" s="81"/>
      <c r="BA922" s="81"/>
      <c r="BB922" s="81"/>
      <c r="BC922" s="81"/>
      <c r="BD922" s="81"/>
      <c r="BE922" s="81"/>
      <c r="BF922" s="81"/>
      <c r="BG922" s="81"/>
      <c r="BH922" s="81"/>
      <c r="BI922" s="81"/>
      <c r="BJ922" s="81"/>
    </row>
    <row r="923" spans="1:62" ht="15" hidden="1">
      <c r="A923" s="81" t="s">
        <v>3915</v>
      </c>
      <c r="B923" s="50" t="s">
        <v>2706</v>
      </c>
      <c r="C923" s="82" t="s">
        <v>680</v>
      </c>
      <c r="D923" s="83" t="s">
        <v>571</v>
      </c>
      <c r="E923" s="84" t="s">
        <v>615</v>
      </c>
      <c r="F923" s="84">
        <v>39917</v>
      </c>
      <c r="G923" s="50">
        <v>173056</v>
      </c>
      <c r="H923" s="50" t="s">
        <v>1824</v>
      </c>
      <c r="I923" s="50">
        <v>416</v>
      </c>
      <c r="J923" s="50">
        <v>416</v>
      </c>
      <c r="K923" s="50">
        <v>1</v>
      </c>
      <c r="L923" s="50"/>
      <c r="M923" s="50"/>
      <c r="N923" s="50"/>
      <c r="O923" s="50">
        <v>0</v>
      </c>
      <c r="P923" s="50">
        <v>1</v>
      </c>
      <c r="Q923" s="50">
        <v>2647.5140000000001</v>
      </c>
      <c r="R923" s="50">
        <v>85.321780000000004</v>
      </c>
      <c r="S923" s="50">
        <v>0</v>
      </c>
      <c r="T923" s="50">
        <v>0</v>
      </c>
      <c r="U923" s="50">
        <v>0</v>
      </c>
      <c r="V923" s="50">
        <v>0</v>
      </c>
      <c r="W923" s="50">
        <v>0</v>
      </c>
      <c r="X923" s="50">
        <v>0</v>
      </c>
      <c r="Y923" s="50">
        <v>1</v>
      </c>
      <c r="Z923" s="50">
        <v>0</v>
      </c>
      <c r="AA923" s="50">
        <v>0</v>
      </c>
      <c r="AB923" s="50">
        <v>0</v>
      </c>
      <c r="AC923" s="50">
        <v>0</v>
      </c>
      <c r="AD923" s="50">
        <v>0</v>
      </c>
      <c r="AE923" s="50">
        <v>0</v>
      </c>
      <c r="AF923" s="50">
        <v>0</v>
      </c>
      <c r="AG923" s="50">
        <v>0</v>
      </c>
      <c r="AH923" s="50">
        <v>0</v>
      </c>
      <c r="AI923" s="50">
        <v>0</v>
      </c>
      <c r="AJ923" s="50">
        <v>0</v>
      </c>
      <c r="AK923" s="50">
        <v>0</v>
      </c>
      <c r="AL923" s="50">
        <v>0</v>
      </c>
      <c r="AM923" s="50">
        <v>0</v>
      </c>
      <c r="AN923" s="50">
        <v>0</v>
      </c>
      <c r="AO923" s="50">
        <v>0</v>
      </c>
      <c r="AP923" s="50">
        <v>0</v>
      </c>
      <c r="AQ923" s="50">
        <v>0</v>
      </c>
      <c r="AR923" s="50">
        <v>1</v>
      </c>
      <c r="AS923" s="50">
        <v>0</v>
      </c>
      <c r="AT923" s="50">
        <v>0</v>
      </c>
      <c r="AU923" s="50">
        <v>0</v>
      </c>
      <c r="AV923" s="81"/>
      <c r="AW923" s="81"/>
      <c r="AX923" s="81"/>
      <c r="AY923" s="81"/>
      <c r="AZ923" s="81"/>
      <c r="BA923" s="81"/>
      <c r="BB923" s="81"/>
      <c r="BC923" s="81"/>
      <c r="BD923" s="81"/>
      <c r="BE923" s="81"/>
      <c r="BF923" s="81"/>
      <c r="BG923" s="81"/>
      <c r="BH923" s="81"/>
      <c r="BI923" s="81"/>
      <c r="BJ923" s="81"/>
    </row>
    <row r="924" spans="1:62" ht="15" hidden="1">
      <c r="A924" s="81" t="s">
        <v>3916</v>
      </c>
      <c r="B924" s="50" t="s">
        <v>2707</v>
      </c>
      <c r="C924" s="82" t="s">
        <v>681</v>
      </c>
      <c r="D924" s="83" t="s">
        <v>571</v>
      </c>
      <c r="E924" s="84" t="s">
        <v>615</v>
      </c>
      <c r="F924" s="84">
        <v>44661</v>
      </c>
      <c r="G924" s="50">
        <v>173056</v>
      </c>
      <c r="H924" s="50" t="s">
        <v>1824</v>
      </c>
      <c r="I924" s="50">
        <v>416</v>
      </c>
      <c r="J924" s="50">
        <v>416</v>
      </c>
      <c r="K924" s="50">
        <v>1</v>
      </c>
      <c r="L924" s="50"/>
      <c r="M924" s="50"/>
      <c r="N924" s="50"/>
      <c r="O924" s="50">
        <v>0</v>
      </c>
      <c r="P924" s="50">
        <v>1</v>
      </c>
      <c r="Q924" s="50">
        <v>2867.43</v>
      </c>
      <c r="R924" s="50">
        <v>58.925669999999997</v>
      </c>
      <c r="S924" s="50">
        <v>0</v>
      </c>
      <c r="T924" s="50">
        <v>0</v>
      </c>
      <c r="U924" s="50">
        <v>0</v>
      </c>
      <c r="V924" s="50">
        <v>0</v>
      </c>
      <c r="W924" s="50">
        <v>0</v>
      </c>
      <c r="X924" s="50">
        <v>0</v>
      </c>
      <c r="Y924" s="50">
        <v>1</v>
      </c>
      <c r="Z924" s="50">
        <v>0</v>
      </c>
      <c r="AA924" s="50">
        <v>0</v>
      </c>
      <c r="AB924" s="50">
        <v>0</v>
      </c>
      <c r="AC924" s="50">
        <v>0</v>
      </c>
      <c r="AD924" s="50">
        <v>0</v>
      </c>
      <c r="AE924" s="50">
        <v>0</v>
      </c>
      <c r="AF924" s="50">
        <v>0</v>
      </c>
      <c r="AG924" s="50">
        <v>0</v>
      </c>
      <c r="AH924" s="50">
        <v>0</v>
      </c>
      <c r="AI924" s="50">
        <v>0</v>
      </c>
      <c r="AJ924" s="50">
        <v>0</v>
      </c>
      <c r="AK924" s="50">
        <v>0</v>
      </c>
      <c r="AL924" s="50">
        <v>0</v>
      </c>
      <c r="AM924" s="50">
        <v>0</v>
      </c>
      <c r="AN924" s="50">
        <v>0</v>
      </c>
      <c r="AO924" s="50">
        <v>0</v>
      </c>
      <c r="AP924" s="50">
        <v>0</v>
      </c>
      <c r="AQ924" s="50">
        <v>0</v>
      </c>
      <c r="AR924" s="50">
        <v>1</v>
      </c>
      <c r="AS924" s="50">
        <v>0</v>
      </c>
      <c r="AT924" s="50">
        <v>0</v>
      </c>
      <c r="AU924" s="50">
        <v>0</v>
      </c>
      <c r="AV924" s="81"/>
      <c r="AW924" s="81"/>
      <c r="AX924" s="81"/>
      <c r="AY924" s="81"/>
      <c r="AZ924" s="81"/>
      <c r="BA924" s="81"/>
      <c r="BB924" s="81"/>
      <c r="BC924" s="81"/>
      <c r="BD924" s="81"/>
      <c r="BE924" s="81"/>
      <c r="BF924" s="81"/>
      <c r="BG924" s="81"/>
      <c r="BH924" s="81"/>
      <c r="BI924" s="81"/>
      <c r="BJ924" s="81"/>
    </row>
    <row r="925" spans="1:62" ht="15" hidden="1">
      <c r="A925" s="81" t="s">
        <v>3917</v>
      </c>
      <c r="B925" s="50" t="s">
        <v>2708</v>
      </c>
      <c r="C925" s="82" t="s">
        <v>682</v>
      </c>
      <c r="D925" s="83" t="s">
        <v>571</v>
      </c>
      <c r="E925" s="84" t="s">
        <v>615</v>
      </c>
      <c r="F925" s="84">
        <v>38383</v>
      </c>
      <c r="G925" s="50">
        <v>173056</v>
      </c>
      <c r="H925" s="50" t="s">
        <v>1824</v>
      </c>
      <c r="I925" s="50">
        <v>416</v>
      </c>
      <c r="J925" s="50">
        <v>416</v>
      </c>
      <c r="K925" s="50">
        <v>1</v>
      </c>
      <c r="L925" s="50"/>
      <c r="M925" s="50"/>
      <c r="N925" s="50"/>
      <c r="O925" s="50">
        <v>0</v>
      </c>
      <c r="P925" s="50">
        <v>1</v>
      </c>
      <c r="Q925" s="50">
        <v>2347.2449999999999</v>
      </c>
      <c r="R925" s="50">
        <v>69.707459999999998</v>
      </c>
      <c r="S925" s="50">
        <v>0</v>
      </c>
      <c r="T925" s="50">
        <v>0</v>
      </c>
      <c r="U925" s="50">
        <v>0</v>
      </c>
      <c r="V925" s="50">
        <v>0</v>
      </c>
      <c r="W925" s="50">
        <v>0</v>
      </c>
      <c r="X925" s="50">
        <v>0</v>
      </c>
      <c r="Y925" s="50">
        <v>1</v>
      </c>
      <c r="Z925" s="50">
        <v>0</v>
      </c>
      <c r="AA925" s="50">
        <v>0</v>
      </c>
      <c r="AB925" s="50">
        <v>0</v>
      </c>
      <c r="AC925" s="50">
        <v>0</v>
      </c>
      <c r="AD925" s="50">
        <v>0</v>
      </c>
      <c r="AE925" s="50">
        <v>0</v>
      </c>
      <c r="AF925" s="50">
        <v>0</v>
      </c>
      <c r="AG925" s="50">
        <v>0</v>
      </c>
      <c r="AH925" s="50">
        <v>0</v>
      </c>
      <c r="AI925" s="50">
        <v>0</v>
      </c>
      <c r="AJ925" s="50">
        <v>0</v>
      </c>
      <c r="AK925" s="50">
        <v>0</v>
      </c>
      <c r="AL925" s="50">
        <v>0</v>
      </c>
      <c r="AM925" s="50">
        <v>0</v>
      </c>
      <c r="AN925" s="50">
        <v>0</v>
      </c>
      <c r="AO925" s="50">
        <v>0</v>
      </c>
      <c r="AP925" s="50">
        <v>0</v>
      </c>
      <c r="AQ925" s="50">
        <v>0</v>
      </c>
      <c r="AR925" s="50">
        <v>1</v>
      </c>
      <c r="AS925" s="50">
        <v>0</v>
      </c>
      <c r="AT925" s="50">
        <v>0</v>
      </c>
      <c r="AU925" s="50">
        <v>0</v>
      </c>
      <c r="AV925" s="81"/>
      <c r="AW925" s="81"/>
      <c r="AX925" s="81"/>
      <c r="AY925" s="81"/>
      <c r="AZ925" s="81"/>
      <c r="BA925" s="81"/>
      <c r="BB925" s="81"/>
      <c r="BC925" s="81"/>
      <c r="BD925" s="81"/>
      <c r="BE925" s="81"/>
      <c r="BF925" s="81"/>
      <c r="BG925" s="81"/>
      <c r="BH925" s="81"/>
      <c r="BI925" s="81"/>
      <c r="BJ925" s="81"/>
    </row>
    <row r="926" spans="1:62" ht="15" hidden="1">
      <c r="A926" s="81" t="s">
        <v>3918</v>
      </c>
      <c r="B926" s="50" t="s">
        <v>2709</v>
      </c>
      <c r="C926" s="82" t="s">
        <v>683</v>
      </c>
      <c r="D926" s="83" t="s">
        <v>571</v>
      </c>
      <c r="E926" s="84" t="s">
        <v>615</v>
      </c>
      <c r="F926" s="84">
        <v>27427</v>
      </c>
      <c r="G926" s="50">
        <v>173056</v>
      </c>
      <c r="H926" s="50" t="s">
        <v>1824</v>
      </c>
      <c r="I926" s="50">
        <v>416</v>
      </c>
      <c r="J926" s="50">
        <v>416</v>
      </c>
      <c r="K926" s="50">
        <v>1</v>
      </c>
      <c r="L926" s="50"/>
      <c r="M926" s="50"/>
      <c r="N926" s="50"/>
      <c r="O926" s="50">
        <v>0</v>
      </c>
      <c r="P926" s="50">
        <v>1</v>
      </c>
      <c r="Q926" s="50">
        <v>694.50779999999997</v>
      </c>
      <c r="R926" s="50">
        <v>74.355770000000007</v>
      </c>
      <c r="S926" s="50">
        <v>0</v>
      </c>
      <c r="T926" s="50">
        <v>0</v>
      </c>
      <c r="U926" s="50">
        <v>0</v>
      </c>
      <c r="V926" s="50">
        <v>0</v>
      </c>
      <c r="W926" s="50">
        <v>0</v>
      </c>
      <c r="X926" s="50">
        <v>0</v>
      </c>
      <c r="Y926" s="50">
        <v>1</v>
      </c>
      <c r="Z926" s="50">
        <v>0</v>
      </c>
      <c r="AA926" s="50">
        <v>0</v>
      </c>
      <c r="AB926" s="50">
        <v>0</v>
      </c>
      <c r="AC926" s="50">
        <v>0</v>
      </c>
      <c r="AD926" s="50">
        <v>0</v>
      </c>
      <c r="AE926" s="50">
        <v>0</v>
      </c>
      <c r="AF926" s="50">
        <v>0</v>
      </c>
      <c r="AG926" s="50">
        <v>0</v>
      </c>
      <c r="AH926" s="50">
        <v>0</v>
      </c>
      <c r="AI926" s="50">
        <v>0</v>
      </c>
      <c r="AJ926" s="50">
        <v>0</v>
      </c>
      <c r="AK926" s="50">
        <v>0</v>
      </c>
      <c r="AL926" s="50">
        <v>0</v>
      </c>
      <c r="AM926" s="50">
        <v>0</v>
      </c>
      <c r="AN926" s="50">
        <v>0</v>
      </c>
      <c r="AO926" s="50">
        <v>0</v>
      </c>
      <c r="AP926" s="50">
        <v>0</v>
      </c>
      <c r="AQ926" s="50">
        <v>0</v>
      </c>
      <c r="AR926" s="50">
        <v>1</v>
      </c>
      <c r="AS926" s="50">
        <v>0</v>
      </c>
      <c r="AT926" s="50">
        <v>0</v>
      </c>
      <c r="AU926" s="50">
        <v>0</v>
      </c>
      <c r="AV926" s="81"/>
      <c r="AW926" s="81"/>
      <c r="AX926" s="81"/>
      <c r="AY926" s="81"/>
      <c r="AZ926" s="81"/>
      <c r="BA926" s="81"/>
      <c r="BB926" s="81"/>
      <c r="BC926" s="81"/>
      <c r="BD926" s="81"/>
      <c r="BE926" s="81"/>
      <c r="BF926" s="81"/>
      <c r="BG926" s="81"/>
      <c r="BH926" s="81"/>
      <c r="BI926" s="81"/>
      <c r="BJ926" s="81"/>
    </row>
    <row r="927" spans="1:62" ht="15" hidden="1">
      <c r="A927" s="81" t="s">
        <v>3919</v>
      </c>
      <c r="B927" s="50" t="s">
        <v>2710</v>
      </c>
      <c r="C927" s="82" t="s">
        <v>684</v>
      </c>
      <c r="D927" s="83" t="s">
        <v>571</v>
      </c>
      <c r="E927" s="84" t="s">
        <v>615</v>
      </c>
      <c r="F927" s="84">
        <v>33696</v>
      </c>
      <c r="G927" s="50">
        <v>173056</v>
      </c>
      <c r="H927" s="50" t="s">
        <v>1824</v>
      </c>
      <c r="I927" s="50">
        <v>416</v>
      </c>
      <c r="J927" s="50">
        <v>416</v>
      </c>
      <c r="K927" s="50">
        <v>1</v>
      </c>
      <c r="L927" s="50"/>
      <c r="M927" s="50"/>
      <c r="N927" s="50"/>
      <c r="O927" s="50">
        <v>0</v>
      </c>
      <c r="P927" s="50">
        <v>1</v>
      </c>
      <c r="Q927" s="50">
        <v>2806.3380000000002</v>
      </c>
      <c r="R927" s="50">
        <v>88.931489999999997</v>
      </c>
      <c r="S927" s="50">
        <v>0</v>
      </c>
      <c r="T927" s="50">
        <v>0</v>
      </c>
      <c r="U927" s="50">
        <v>0</v>
      </c>
      <c r="V927" s="50">
        <v>0</v>
      </c>
      <c r="W927" s="50">
        <v>0</v>
      </c>
      <c r="X927" s="50">
        <v>0</v>
      </c>
      <c r="Y927" s="50">
        <v>1</v>
      </c>
      <c r="Z927" s="50">
        <v>0</v>
      </c>
      <c r="AA927" s="50">
        <v>0</v>
      </c>
      <c r="AB927" s="50">
        <v>0</v>
      </c>
      <c r="AC927" s="50">
        <v>0</v>
      </c>
      <c r="AD927" s="50">
        <v>0</v>
      </c>
      <c r="AE927" s="50">
        <v>0</v>
      </c>
      <c r="AF927" s="50">
        <v>0</v>
      </c>
      <c r="AG927" s="50">
        <v>0</v>
      </c>
      <c r="AH927" s="50">
        <v>0</v>
      </c>
      <c r="AI927" s="50">
        <v>0</v>
      </c>
      <c r="AJ927" s="50">
        <v>0</v>
      </c>
      <c r="AK927" s="50">
        <v>0</v>
      </c>
      <c r="AL927" s="50">
        <v>0</v>
      </c>
      <c r="AM927" s="50">
        <v>0</v>
      </c>
      <c r="AN927" s="50">
        <v>0</v>
      </c>
      <c r="AO927" s="50">
        <v>0</v>
      </c>
      <c r="AP927" s="50">
        <v>0</v>
      </c>
      <c r="AQ927" s="50">
        <v>0</v>
      </c>
      <c r="AR927" s="50">
        <v>1</v>
      </c>
      <c r="AS927" s="50">
        <v>0</v>
      </c>
      <c r="AT927" s="50">
        <v>0</v>
      </c>
      <c r="AU927" s="50">
        <v>0</v>
      </c>
      <c r="AV927" s="81"/>
      <c r="AW927" s="81"/>
      <c r="AX927" s="81"/>
      <c r="AY927" s="81"/>
      <c r="AZ927" s="81"/>
      <c r="BA927" s="81"/>
      <c r="BB927" s="81"/>
      <c r="BC927" s="81"/>
      <c r="BD927" s="81"/>
      <c r="BE927" s="81"/>
      <c r="BF927" s="81"/>
      <c r="BG927" s="81"/>
      <c r="BH927" s="81"/>
      <c r="BI927" s="81"/>
      <c r="BJ927" s="81"/>
    </row>
    <row r="928" spans="1:62" ht="15" hidden="1">
      <c r="A928" s="81" t="s">
        <v>3920</v>
      </c>
      <c r="B928" s="50" t="s">
        <v>2711</v>
      </c>
      <c r="C928" s="82" t="s">
        <v>685</v>
      </c>
      <c r="D928" s="83" t="s">
        <v>571</v>
      </c>
      <c r="E928" s="84" t="s">
        <v>615</v>
      </c>
      <c r="F928" s="84">
        <v>24859</v>
      </c>
      <c r="G928" s="50">
        <v>173056</v>
      </c>
      <c r="H928" s="50" t="s">
        <v>1824</v>
      </c>
      <c r="I928" s="50">
        <v>416</v>
      </c>
      <c r="J928" s="50">
        <v>416</v>
      </c>
      <c r="K928" s="50">
        <v>1</v>
      </c>
      <c r="L928" s="50"/>
      <c r="M928" s="50"/>
      <c r="N928" s="50"/>
      <c r="O928" s="50">
        <v>0</v>
      </c>
      <c r="P928" s="50">
        <v>1</v>
      </c>
      <c r="Q928" s="50">
        <v>282.28699999999998</v>
      </c>
      <c r="R928" s="50">
        <v>51.659770000000002</v>
      </c>
      <c r="S928" s="50">
        <v>0</v>
      </c>
      <c r="T928" s="50">
        <v>0</v>
      </c>
      <c r="U928" s="50">
        <v>0</v>
      </c>
      <c r="V928" s="50">
        <v>0</v>
      </c>
      <c r="W928" s="50">
        <v>0</v>
      </c>
      <c r="X928" s="50">
        <v>0</v>
      </c>
      <c r="Y928" s="50">
        <v>1</v>
      </c>
      <c r="Z928" s="50">
        <v>0</v>
      </c>
      <c r="AA928" s="50">
        <v>0</v>
      </c>
      <c r="AB928" s="50">
        <v>0</v>
      </c>
      <c r="AC928" s="50">
        <v>0</v>
      </c>
      <c r="AD928" s="50">
        <v>0</v>
      </c>
      <c r="AE928" s="50">
        <v>0</v>
      </c>
      <c r="AF928" s="50">
        <v>0</v>
      </c>
      <c r="AG928" s="50">
        <v>0</v>
      </c>
      <c r="AH928" s="50">
        <v>0</v>
      </c>
      <c r="AI928" s="50">
        <v>0</v>
      </c>
      <c r="AJ928" s="50">
        <v>0</v>
      </c>
      <c r="AK928" s="50">
        <v>0</v>
      </c>
      <c r="AL928" s="50">
        <v>0</v>
      </c>
      <c r="AM928" s="50">
        <v>0</v>
      </c>
      <c r="AN928" s="50">
        <v>0</v>
      </c>
      <c r="AO928" s="50">
        <v>0</v>
      </c>
      <c r="AP928" s="50">
        <v>0</v>
      </c>
      <c r="AQ928" s="50">
        <v>0</v>
      </c>
      <c r="AR928" s="50">
        <v>1</v>
      </c>
      <c r="AS928" s="50">
        <v>0</v>
      </c>
      <c r="AT928" s="50">
        <v>0</v>
      </c>
      <c r="AU928" s="50">
        <v>0</v>
      </c>
      <c r="AV928" s="81"/>
      <c r="AW928" s="81"/>
      <c r="AX928" s="81"/>
      <c r="AY928" s="81"/>
      <c r="AZ928" s="81"/>
      <c r="BA928" s="81"/>
      <c r="BB928" s="81"/>
      <c r="BC928" s="81"/>
      <c r="BD928" s="81"/>
      <c r="BE928" s="81"/>
      <c r="BF928" s="81"/>
      <c r="BG928" s="81"/>
      <c r="BH928" s="81"/>
      <c r="BI928" s="81"/>
      <c r="BJ928" s="81"/>
    </row>
    <row r="929" spans="1:62" ht="15" hidden="1">
      <c r="A929" s="81" t="s">
        <v>3921</v>
      </c>
      <c r="B929" s="50" t="s">
        <v>2712</v>
      </c>
      <c r="C929" s="82" t="s">
        <v>686</v>
      </c>
      <c r="D929" s="83" t="s">
        <v>571</v>
      </c>
      <c r="E929" s="84" t="s">
        <v>615</v>
      </c>
      <c r="F929" s="84">
        <v>19729</v>
      </c>
      <c r="G929" s="50">
        <v>173056</v>
      </c>
      <c r="H929" s="50" t="s">
        <v>1824</v>
      </c>
      <c r="I929" s="50">
        <v>416</v>
      </c>
      <c r="J929" s="50">
        <v>416</v>
      </c>
      <c r="K929" s="50">
        <v>1</v>
      </c>
      <c r="L929" s="50"/>
      <c r="M929" s="50"/>
      <c r="N929" s="50"/>
      <c r="O929" s="50">
        <v>0</v>
      </c>
      <c r="P929" s="50">
        <v>1</v>
      </c>
      <c r="Q929" s="50">
        <v>206.29069999999999</v>
      </c>
      <c r="R929" s="50">
        <v>48.555430000000001</v>
      </c>
      <c r="S929" s="50">
        <v>0</v>
      </c>
      <c r="T929" s="50">
        <v>0</v>
      </c>
      <c r="U929" s="50">
        <v>0</v>
      </c>
      <c r="V929" s="50">
        <v>0</v>
      </c>
      <c r="W929" s="50">
        <v>0</v>
      </c>
      <c r="X929" s="50">
        <v>0</v>
      </c>
      <c r="Y929" s="50">
        <v>1</v>
      </c>
      <c r="Z929" s="50">
        <v>0</v>
      </c>
      <c r="AA929" s="50">
        <v>0</v>
      </c>
      <c r="AB929" s="50">
        <v>0</v>
      </c>
      <c r="AC929" s="50">
        <v>0</v>
      </c>
      <c r="AD929" s="50">
        <v>0</v>
      </c>
      <c r="AE929" s="50">
        <v>0</v>
      </c>
      <c r="AF929" s="50">
        <v>0</v>
      </c>
      <c r="AG929" s="50">
        <v>0</v>
      </c>
      <c r="AH929" s="50">
        <v>0</v>
      </c>
      <c r="AI929" s="50">
        <v>0</v>
      </c>
      <c r="AJ929" s="50">
        <v>0</v>
      </c>
      <c r="AK929" s="50">
        <v>0</v>
      </c>
      <c r="AL929" s="50">
        <v>0</v>
      </c>
      <c r="AM929" s="50">
        <v>0</v>
      </c>
      <c r="AN929" s="50">
        <v>0</v>
      </c>
      <c r="AO929" s="50">
        <v>0</v>
      </c>
      <c r="AP929" s="50">
        <v>0</v>
      </c>
      <c r="AQ929" s="50">
        <v>0</v>
      </c>
      <c r="AR929" s="50">
        <v>1</v>
      </c>
      <c r="AS929" s="50">
        <v>0</v>
      </c>
      <c r="AT929" s="50">
        <v>0</v>
      </c>
      <c r="AU929" s="50">
        <v>0</v>
      </c>
      <c r="AV929" s="81"/>
      <c r="AW929" s="81"/>
      <c r="AX929" s="81"/>
      <c r="AY929" s="81"/>
      <c r="AZ929" s="81"/>
      <c r="BA929" s="81"/>
      <c r="BB929" s="81"/>
      <c r="BC929" s="81"/>
      <c r="BD929" s="81"/>
      <c r="BE929" s="81"/>
      <c r="BF929" s="81"/>
      <c r="BG929" s="81"/>
      <c r="BH929" s="81"/>
      <c r="BI929" s="81"/>
      <c r="BJ929" s="81"/>
    </row>
    <row r="930" spans="1:62" ht="15" hidden="1">
      <c r="A930" s="81" t="s">
        <v>3922</v>
      </c>
      <c r="B930" s="50" t="s">
        <v>2713</v>
      </c>
      <c r="C930" s="82" t="s">
        <v>687</v>
      </c>
      <c r="D930" s="83" t="s">
        <v>571</v>
      </c>
      <c r="E930" s="84" t="s">
        <v>615</v>
      </c>
      <c r="F930" s="84">
        <v>47118</v>
      </c>
      <c r="G930" s="50">
        <v>173056</v>
      </c>
      <c r="H930" s="50" t="s">
        <v>1824</v>
      </c>
      <c r="I930" s="50">
        <v>416</v>
      </c>
      <c r="J930" s="50">
        <v>416</v>
      </c>
      <c r="K930" s="50">
        <v>1</v>
      </c>
      <c r="L930" s="50"/>
      <c r="M930" s="50"/>
      <c r="N930" s="50"/>
      <c r="O930" s="50">
        <v>0</v>
      </c>
      <c r="P930" s="50">
        <v>1</v>
      </c>
      <c r="Q930" s="50">
        <v>3926.23</v>
      </c>
      <c r="R930" s="50">
        <v>61.762129999999999</v>
      </c>
      <c r="S930" s="50">
        <v>0</v>
      </c>
      <c r="T930" s="50">
        <v>0</v>
      </c>
      <c r="U930" s="50">
        <v>0</v>
      </c>
      <c r="V930" s="50">
        <v>0</v>
      </c>
      <c r="W930" s="50">
        <v>0</v>
      </c>
      <c r="X930" s="50">
        <v>0</v>
      </c>
      <c r="Y930" s="50">
        <v>1</v>
      </c>
      <c r="Z930" s="50">
        <v>0</v>
      </c>
      <c r="AA930" s="50">
        <v>0</v>
      </c>
      <c r="AB930" s="50">
        <v>0</v>
      </c>
      <c r="AC930" s="50">
        <v>0</v>
      </c>
      <c r="AD930" s="50">
        <v>0</v>
      </c>
      <c r="AE930" s="50">
        <v>0</v>
      </c>
      <c r="AF930" s="50">
        <v>0</v>
      </c>
      <c r="AG930" s="50">
        <v>0</v>
      </c>
      <c r="AH930" s="50">
        <v>0</v>
      </c>
      <c r="AI930" s="50">
        <v>0</v>
      </c>
      <c r="AJ930" s="50">
        <v>0</v>
      </c>
      <c r="AK930" s="50">
        <v>0</v>
      </c>
      <c r="AL930" s="50">
        <v>0</v>
      </c>
      <c r="AM930" s="50">
        <v>0</v>
      </c>
      <c r="AN930" s="50">
        <v>0</v>
      </c>
      <c r="AO930" s="50">
        <v>0</v>
      </c>
      <c r="AP930" s="50">
        <v>0</v>
      </c>
      <c r="AQ930" s="50">
        <v>0</v>
      </c>
      <c r="AR930" s="50">
        <v>1</v>
      </c>
      <c r="AS930" s="50">
        <v>0</v>
      </c>
      <c r="AT930" s="50">
        <v>0</v>
      </c>
      <c r="AU930" s="50">
        <v>0</v>
      </c>
      <c r="AV930" s="81"/>
      <c r="AW930" s="81"/>
      <c r="AX930" s="81"/>
      <c r="AY930" s="81"/>
      <c r="AZ930" s="81"/>
      <c r="BA930" s="81"/>
      <c r="BB930" s="81"/>
      <c r="BC930" s="81"/>
      <c r="BD930" s="81"/>
      <c r="BE930" s="81"/>
      <c r="BF930" s="81"/>
      <c r="BG930" s="81"/>
      <c r="BH930" s="81"/>
      <c r="BI930" s="81"/>
      <c r="BJ930" s="81"/>
    </row>
    <row r="931" spans="1:62" ht="15" hidden="1">
      <c r="A931" s="81" t="s">
        <v>3923</v>
      </c>
      <c r="B931" s="50" t="s">
        <v>2714</v>
      </c>
      <c r="C931" s="82" t="s">
        <v>688</v>
      </c>
      <c r="D931" s="83" t="s">
        <v>571</v>
      </c>
      <c r="E931" s="84" t="s">
        <v>615</v>
      </c>
      <c r="F931" s="84">
        <v>29875</v>
      </c>
      <c r="G931" s="50">
        <v>173056</v>
      </c>
      <c r="H931" s="50" t="s">
        <v>1824</v>
      </c>
      <c r="I931" s="50">
        <v>416</v>
      </c>
      <c r="J931" s="50">
        <v>416</v>
      </c>
      <c r="K931" s="50">
        <v>1</v>
      </c>
      <c r="L931" s="50"/>
      <c r="M931" s="50"/>
      <c r="N931" s="50"/>
      <c r="O931" s="50">
        <v>0</v>
      </c>
      <c r="P931" s="50">
        <v>1</v>
      </c>
      <c r="Q931" s="50">
        <v>786.69680000000005</v>
      </c>
      <c r="R931" s="50">
        <v>49.76576</v>
      </c>
      <c r="S931" s="50">
        <v>0</v>
      </c>
      <c r="T931" s="50">
        <v>0</v>
      </c>
      <c r="U931" s="50">
        <v>0</v>
      </c>
      <c r="V931" s="50">
        <v>0</v>
      </c>
      <c r="W931" s="50">
        <v>0</v>
      </c>
      <c r="X931" s="50">
        <v>0</v>
      </c>
      <c r="Y931" s="50">
        <v>1</v>
      </c>
      <c r="Z931" s="50">
        <v>0</v>
      </c>
      <c r="AA931" s="50">
        <v>0</v>
      </c>
      <c r="AB931" s="50">
        <v>0</v>
      </c>
      <c r="AC931" s="50">
        <v>0</v>
      </c>
      <c r="AD931" s="50">
        <v>0</v>
      </c>
      <c r="AE931" s="50">
        <v>0</v>
      </c>
      <c r="AF931" s="50">
        <v>0</v>
      </c>
      <c r="AG931" s="50">
        <v>0</v>
      </c>
      <c r="AH931" s="50">
        <v>0</v>
      </c>
      <c r="AI931" s="50">
        <v>0</v>
      </c>
      <c r="AJ931" s="50">
        <v>0</v>
      </c>
      <c r="AK931" s="50">
        <v>0</v>
      </c>
      <c r="AL931" s="50">
        <v>0</v>
      </c>
      <c r="AM931" s="50">
        <v>0</v>
      </c>
      <c r="AN931" s="50">
        <v>0</v>
      </c>
      <c r="AO931" s="50">
        <v>0</v>
      </c>
      <c r="AP931" s="50">
        <v>0</v>
      </c>
      <c r="AQ931" s="50">
        <v>0</v>
      </c>
      <c r="AR931" s="50">
        <v>1</v>
      </c>
      <c r="AS931" s="50">
        <v>0</v>
      </c>
      <c r="AT931" s="50">
        <v>0</v>
      </c>
      <c r="AU931" s="50">
        <v>0</v>
      </c>
      <c r="AV931" s="81"/>
      <c r="AW931" s="81"/>
      <c r="AX931" s="81"/>
      <c r="AY931" s="81"/>
      <c r="AZ931" s="81"/>
      <c r="BA931" s="81"/>
      <c r="BB931" s="81"/>
      <c r="BC931" s="81"/>
      <c r="BD931" s="81"/>
      <c r="BE931" s="81"/>
      <c r="BF931" s="81"/>
      <c r="BG931" s="81"/>
      <c r="BH931" s="81"/>
      <c r="BI931" s="81"/>
      <c r="BJ931" s="81"/>
    </row>
    <row r="932" spans="1:62" ht="15" hidden="1">
      <c r="A932" s="81" t="s">
        <v>3924</v>
      </c>
      <c r="B932" s="50" t="s">
        <v>2715</v>
      </c>
      <c r="C932" s="82" t="s">
        <v>689</v>
      </c>
      <c r="D932" s="83" t="s">
        <v>571</v>
      </c>
      <c r="E932" s="84" t="s">
        <v>615</v>
      </c>
      <c r="F932" s="84">
        <v>28248</v>
      </c>
      <c r="G932" s="50">
        <v>173056</v>
      </c>
      <c r="H932" s="50" t="s">
        <v>1824</v>
      </c>
      <c r="I932" s="50">
        <v>416</v>
      </c>
      <c r="J932" s="50">
        <v>416</v>
      </c>
      <c r="K932" s="50">
        <v>1</v>
      </c>
      <c r="L932" s="50"/>
      <c r="M932" s="50"/>
      <c r="N932" s="50"/>
      <c r="O932" s="50">
        <v>0</v>
      </c>
      <c r="P932" s="50">
        <v>1</v>
      </c>
      <c r="Q932" s="50">
        <v>1167.8140000000001</v>
      </c>
      <c r="R932" s="50">
        <v>68.130799999999994</v>
      </c>
      <c r="S932" s="50">
        <v>0</v>
      </c>
      <c r="T932" s="50">
        <v>0</v>
      </c>
      <c r="U932" s="50">
        <v>0</v>
      </c>
      <c r="V932" s="50">
        <v>0</v>
      </c>
      <c r="W932" s="50">
        <v>0</v>
      </c>
      <c r="X932" s="50">
        <v>0</v>
      </c>
      <c r="Y932" s="50">
        <v>1</v>
      </c>
      <c r="Z932" s="50">
        <v>0</v>
      </c>
      <c r="AA932" s="50">
        <v>0</v>
      </c>
      <c r="AB932" s="50">
        <v>0</v>
      </c>
      <c r="AC932" s="50">
        <v>0</v>
      </c>
      <c r="AD932" s="50">
        <v>0</v>
      </c>
      <c r="AE932" s="50">
        <v>0</v>
      </c>
      <c r="AF932" s="50">
        <v>0</v>
      </c>
      <c r="AG932" s="50">
        <v>0</v>
      </c>
      <c r="AH932" s="50">
        <v>0</v>
      </c>
      <c r="AI932" s="50">
        <v>0</v>
      </c>
      <c r="AJ932" s="50">
        <v>0</v>
      </c>
      <c r="AK932" s="50">
        <v>0</v>
      </c>
      <c r="AL932" s="50">
        <v>0</v>
      </c>
      <c r="AM932" s="50">
        <v>0</v>
      </c>
      <c r="AN932" s="50">
        <v>0</v>
      </c>
      <c r="AO932" s="50">
        <v>0</v>
      </c>
      <c r="AP932" s="50">
        <v>0</v>
      </c>
      <c r="AQ932" s="50">
        <v>0</v>
      </c>
      <c r="AR932" s="50">
        <v>1</v>
      </c>
      <c r="AS932" s="50">
        <v>0</v>
      </c>
      <c r="AT932" s="50">
        <v>0</v>
      </c>
      <c r="AU932" s="50">
        <v>0</v>
      </c>
      <c r="AV932" s="81"/>
      <c r="AW932" s="81"/>
      <c r="AX932" s="81"/>
      <c r="AY932" s="81"/>
      <c r="AZ932" s="81"/>
      <c r="BA932" s="81"/>
      <c r="BB932" s="81"/>
      <c r="BC932" s="81"/>
      <c r="BD932" s="81"/>
      <c r="BE932" s="81"/>
      <c r="BF932" s="81"/>
      <c r="BG932" s="81"/>
      <c r="BH932" s="81"/>
      <c r="BI932" s="81"/>
      <c r="BJ932" s="81"/>
    </row>
    <row r="933" spans="1:62" ht="15" hidden="1">
      <c r="A933" s="81" t="s">
        <v>3925</v>
      </c>
      <c r="B933" s="50" t="s">
        <v>2716</v>
      </c>
      <c r="C933" s="82" t="s">
        <v>690</v>
      </c>
      <c r="D933" s="83" t="s">
        <v>571</v>
      </c>
      <c r="E933" s="84" t="s">
        <v>615</v>
      </c>
      <c r="F933" s="84">
        <v>42546</v>
      </c>
      <c r="G933" s="50">
        <v>173056</v>
      </c>
      <c r="H933" s="50" t="s">
        <v>1824</v>
      </c>
      <c r="I933" s="50">
        <v>416</v>
      </c>
      <c r="J933" s="50">
        <v>416</v>
      </c>
      <c r="K933" s="50">
        <v>1</v>
      </c>
      <c r="L933" s="50"/>
      <c r="M933" s="50"/>
      <c r="N933" s="50"/>
      <c r="O933" s="50">
        <v>0</v>
      </c>
      <c r="P933" s="50">
        <v>1</v>
      </c>
      <c r="Q933" s="50">
        <v>1999.8009999999999</v>
      </c>
      <c r="R933" s="50">
        <v>58.863579999999999</v>
      </c>
      <c r="S933" s="50">
        <v>0</v>
      </c>
      <c r="T933" s="50">
        <v>0</v>
      </c>
      <c r="U933" s="50">
        <v>0</v>
      </c>
      <c r="V933" s="50">
        <v>0</v>
      </c>
      <c r="W933" s="50">
        <v>0</v>
      </c>
      <c r="X933" s="50">
        <v>0</v>
      </c>
      <c r="Y933" s="50">
        <v>1</v>
      </c>
      <c r="Z933" s="50">
        <v>0</v>
      </c>
      <c r="AA933" s="50">
        <v>0</v>
      </c>
      <c r="AB933" s="50">
        <v>0</v>
      </c>
      <c r="AC933" s="50">
        <v>0</v>
      </c>
      <c r="AD933" s="50">
        <v>0</v>
      </c>
      <c r="AE933" s="50">
        <v>0</v>
      </c>
      <c r="AF933" s="50">
        <v>0</v>
      </c>
      <c r="AG933" s="50">
        <v>0</v>
      </c>
      <c r="AH933" s="50">
        <v>0</v>
      </c>
      <c r="AI933" s="50">
        <v>0</v>
      </c>
      <c r="AJ933" s="50">
        <v>0</v>
      </c>
      <c r="AK933" s="50">
        <v>0</v>
      </c>
      <c r="AL933" s="50">
        <v>0</v>
      </c>
      <c r="AM933" s="50">
        <v>0</v>
      </c>
      <c r="AN933" s="50">
        <v>0</v>
      </c>
      <c r="AO933" s="50">
        <v>0</v>
      </c>
      <c r="AP933" s="50">
        <v>0</v>
      </c>
      <c r="AQ933" s="50">
        <v>0</v>
      </c>
      <c r="AR933" s="50">
        <v>1</v>
      </c>
      <c r="AS933" s="50">
        <v>0</v>
      </c>
      <c r="AT933" s="50">
        <v>0</v>
      </c>
      <c r="AU933" s="50">
        <v>0</v>
      </c>
      <c r="AV933" s="81"/>
      <c r="AW933" s="81"/>
      <c r="AX933" s="81"/>
      <c r="AY933" s="81"/>
      <c r="AZ933" s="81"/>
      <c r="BA933" s="81"/>
      <c r="BB933" s="81"/>
      <c r="BC933" s="81"/>
      <c r="BD933" s="81"/>
      <c r="BE933" s="81"/>
      <c r="BF933" s="81"/>
      <c r="BG933" s="81"/>
      <c r="BH933" s="81"/>
      <c r="BI933" s="81"/>
      <c r="BJ933" s="81"/>
    </row>
    <row r="934" spans="1:62" ht="15" hidden="1">
      <c r="A934" s="81" t="s">
        <v>3926</v>
      </c>
      <c r="B934" s="50" t="s">
        <v>2717</v>
      </c>
      <c r="C934" s="82" t="s">
        <v>691</v>
      </c>
      <c r="D934" s="83" t="s">
        <v>571</v>
      </c>
      <c r="E934" s="84" t="s">
        <v>615</v>
      </c>
      <c r="F934" s="84">
        <v>28657</v>
      </c>
      <c r="G934" s="50">
        <v>173056</v>
      </c>
      <c r="H934" s="50" t="s">
        <v>1824</v>
      </c>
      <c r="I934" s="50">
        <v>416</v>
      </c>
      <c r="J934" s="50">
        <v>416</v>
      </c>
      <c r="K934" s="50">
        <v>1</v>
      </c>
      <c r="L934" s="50"/>
      <c r="M934" s="50"/>
      <c r="N934" s="50"/>
      <c r="O934" s="50">
        <v>0</v>
      </c>
      <c r="P934" s="50">
        <v>1</v>
      </c>
      <c r="Q934" s="50">
        <v>790.59870000000001</v>
      </c>
      <c r="R934" s="50">
        <v>81.775899999999993</v>
      </c>
      <c r="S934" s="50">
        <v>0</v>
      </c>
      <c r="T934" s="50">
        <v>0</v>
      </c>
      <c r="U934" s="50">
        <v>0</v>
      </c>
      <c r="V934" s="50">
        <v>0</v>
      </c>
      <c r="W934" s="50">
        <v>0</v>
      </c>
      <c r="X934" s="50">
        <v>0</v>
      </c>
      <c r="Y934" s="50">
        <v>1</v>
      </c>
      <c r="Z934" s="50">
        <v>0</v>
      </c>
      <c r="AA934" s="50">
        <v>0</v>
      </c>
      <c r="AB934" s="50">
        <v>0</v>
      </c>
      <c r="AC934" s="50">
        <v>0</v>
      </c>
      <c r="AD934" s="50">
        <v>0</v>
      </c>
      <c r="AE934" s="50">
        <v>0</v>
      </c>
      <c r="AF934" s="50">
        <v>0</v>
      </c>
      <c r="AG934" s="50">
        <v>0</v>
      </c>
      <c r="AH934" s="50">
        <v>0</v>
      </c>
      <c r="AI934" s="50">
        <v>0</v>
      </c>
      <c r="AJ934" s="50">
        <v>0</v>
      </c>
      <c r="AK934" s="50">
        <v>0</v>
      </c>
      <c r="AL934" s="50">
        <v>0</v>
      </c>
      <c r="AM934" s="50">
        <v>0</v>
      </c>
      <c r="AN934" s="50">
        <v>0</v>
      </c>
      <c r="AO934" s="50">
        <v>0</v>
      </c>
      <c r="AP934" s="50">
        <v>0</v>
      </c>
      <c r="AQ934" s="50">
        <v>0</v>
      </c>
      <c r="AR934" s="50">
        <v>1</v>
      </c>
      <c r="AS934" s="50">
        <v>0</v>
      </c>
      <c r="AT934" s="50">
        <v>0</v>
      </c>
      <c r="AU934" s="50">
        <v>0</v>
      </c>
      <c r="AV934" s="81"/>
      <c r="AW934" s="81"/>
      <c r="AX934" s="81"/>
      <c r="AY934" s="81"/>
      <c r="AZ934" s="81"/>
      <c r="BA934" s="81"/>
      <c r="BB934" s="81"/>
      <c r="BC934" s="81"/>
      <c r="BD934" s="81"/>
      <c r="BE934" s="81"/>
      <c r="BF934" s="81"/>
      <c r="BG934" s="81"/>
      <c r="BH934" s="81"/>
      <c r="BI934" s="81"/>
      <c r="BJ934" s="81"/>
    </row>
    <row r="935" spans="1:62" ht="15" hidden="1">
      <c r="A935" s="81" t="s">
        <v>3927</v>
      </c>
      <c r="B935" s="50" t="s">
        <v>2727</v>
      </c>
      <c r="C935" s="82" t="s">
        <v>692</v>
      </c>
      <c r="D935" s="83" t="s">
        <v>571</v>
      </c>
      <c r="E935" s="84" t="s">
        <v>615</v>
      </c>
      <c r="F935" s="84">
        <v>28560</v>
      </c>
      <c r="G935" s="50">
        <v>173056</v>
      </c>
      <c r="H935" s="50" t="s">
        <v>1824</v>
      </c>
      <c r="I935" s="50">
        <v>416</v>
      </c>
      <c r="J935" s="50">
        <v>416</v>
      </c>
      <c r="K935" s="50">
        <v>1</v>
      </c>
      <c r="L935" s="50"/>
      <c r="M935" s="50"/>
      <c r="N935" s="50"/>
      <c r="O935" s="50">
        <v>0</v>
      </c>
      <c r="P935" s="50">
        <v>1</v>
      </c>
      <c r="Q935" s="50">
        <v>754.75440000000003</v>
      </c>
      <c r="R935" s="50">
        <v>73.540700000000001</v>
      </c>
      <c r="S935" s="50">
        <v>0</v>
      </c>
      <c r="T935" s="50">
        <v>0</v>
      </c>
      <c r="U935" s="50">
        <v>0</v>
      </c>
      <c r="V935" s="50">
        <v>0</v>
      </c>
      <c r="W935" s="50">
        <v>0</v>
      </c>
      <c r="X935" s="50">
        <v>0</v>
      </c>
      <c r="Y935" s="50">
        <v>1</v>
      </c>
      <c r="Z935" s="50">
        <v>0</v>
      </c>
      <c r="AA935" s="50">
        <v>0</v>
      </c>
      <c r="AB935" s="50">
        <v>0</v>
      </c>
      <c r="AC935" s="50">
        <v>0</v>
      </c>
      <c r="AD935" s="50">
        <v>0</v>
      </c>
      <c r="AE935" s="50">
        <v>0</v>
      </c>
      <c r="AF935" s="50">
        <v>0</v>
      </c>
      <c r="AG935" s="50">
        <v>0</v>
      </c>
      <c r="AH935" s="50">
        <v>0</v>
      </c>
      <c r="AI935" s="50">
        <v>0</v>
      </c>
      <c r="AJ935" s="50">
        <v>0</v>
      </c>
      <c r="AK935" s="50">
        <v>0</v>
      </c>
      <c r="AL935" s="50">
        <v>0</v>
      </c>
      <c r="AM935" s="50">
        <v>0</v>
      </c>
      <c r="AN935" s="50">
        <v>0</v>
      </c>
      <c r="AO935" s="50">
        <v>0</v>
      </c>
      <c r="AP935" s="50">
        <v>0</v>
      </c>
      <c r="AQ935" s="50">
        <v>0</v>
      </c>
      <c r="AR935" s="50">
        <v>1</v>
      </c>
      <c r="AS935" s="50">
        <v>0</v>
      </c>
      <c r="AT935" s="50">
        <v>0</v>
      </c>
      <c r="AU935" s="50">
        <v>0</v>
      </c>
      <c r="AV935" s="81"/>
      <c r="AW935" s="81"/>
      <c r="AX935" s="81"/>
      <c r="AY935" s="81"/>
      <c r="AZ935" s="81"/>
      <c r="BA935" s="81"/>
      <c r="BB935" s="81"/>
      <c r="BC935" s="81"/>
      <c r="BD935" s="81"/>
      <c r="BE935" s="81"/>
      <c r="BF935" s="81"/>
      <c r="BG935" s="81"/>
      <c r="BH935" s="81"/>
      <c r="BI935" s="81"/>
      <c r="BJ935" s="81"/>
    </row>
    <row r="936" spans="1:62" ht="15" hidden="1">
      <c r="A936" s="81" t="s">
        <v>3928</v>
      </c>
      <c r="B936" s="50" t="s">
        <v>2740</v>
      </c>
      <c r="C936" s="82" t="s">
        <v>693</v>
      </c>
      <c r="D936" s="83" t="s">
        <v>571</v>
      </c>
      <c r="E936" s="84" t="s">
        <v>615</v>
      </c>
      <c r="F936" s="84">
        <v>94012</v>
      </c>
      <c r="G936" s="50">
        <v>567025</v>
      </c>
      <c r="H936" s="50" t="s">
        <v>1824</v>
      </c>
      <c r="I936" s="50">
        <v>613</v>
      </c>
      <c r="J936" s="50">
        <v>925</v>
      </c>
      <c r="K936" s="50">
        <v>2</v>
      </c>
      <c r="L936" s="50"/>
      <c r="M936" s="50"/>
      <c r="N936" s="50"/>
      <c r="O936" s="50">
        <v>1</v>
      </c>
      <c r="P936" s="50">
        <v>0.662702703</v>
      </c>
      <c r="Q936" s="50">
        <v>1032.6759999999999</v>
      </c>
      <c r="R936" s="50">
        <v>64.194820000000007</v>
      </c>
      <c r="S936" s="50">
        <v>0</v>
      </c>
      <c r="T936" s="50">
        <v>0</v>
      </c>
      <c r="U936" s="50">
        <v>0</v>
      </c>
      <c r="V936" s="50">
        <v>0</v>
      </c>
      <c r="W936" s="50">
        <v>0</v>
      </c>
      <c r="X936" s="50">
        <v>0</v>
      </c>
      <c r="Y936" s="50">
        <v>1</v>
      </c>
      <c r="Z936" s="50">
        <v>0</v>
      </c>
      <c r="AA936" s="50">
        <v>0</v>
      </c>
      <c r="AB936" s="50">
        <v>0</v>
      </c>
      <c r="AC936" s="50">
        <v>0</v>
      </c>
      <c r="AD936" s="50">
        <v>0</v>
      </c>
      <c r="AE936" s="50">
        <v>0</v>
      </c>
      <c r="AF936" s="50">
        <v>0</v>
      </c>
      <c r="AG936" s="50">
        <v>0</v>
      </c>
      <c r="AH936" s="50">
        <v>0</v>
      </c>
      <c r="AI936" s="50">
        <v>0</v>
      </c>
      <c r="AJ936" s="50">
        <v>0</v>
      </c>
      <c r="AK936" s="50">
        <v>0</v>
      </c>
      <c r="AL936" s="50">
        <v>0</v>
      </c>
      <c r="AM936" s="50">
        <v>0</v>
      </c>
      <c r="AN936" s="50">
        <v>0</v>
      </c>
      <c r="AO936" s="50">
        <v>0</v>
      </c>
      <c r="AP936" s="50">
        <v>0</v>
      </c>
      <c r="AQ936" s="50">
        <v>0</v>
      </c>
      <c r="AR936" s="50">
        <v>1</v>
      </c>
      <c r="AS936" s="50">
        <v>0</v>
      </c>
      <c r="AT936" s="50">
        <v>0</v>
      </c>
      <c r="AU936" s="50">
        <v>0</v>
      </c>
      <c r="AV936" s="81"/>
      <c r="AW936" s="81"/>
      <c r="AX936" s="81"/>
      <c r="AY936" s="81"/>
      <c r="AZ936" s="81"/>
      <c r="BA936" s="81"/>
      <c r="BB936" s="81"/>
      <c r="BC936" s="81"/>
      <c r="BD936" s="81"/>
      <c r="BE936" s="81"/>
      <c r="BF936" s="81"/>
      <c r="BG936" s="81"/>
      <c r="BH936" s="81"/>
      <c r="BI936" s="81"/>
      <c r="BJ936" s="81"/>
    </row>
    <row r="937" spans="1:62" ht="15" hidden="1">
      <c r="A937" s="81" t="s">
        <v>3929</v>
      </c>
      <c r="B937" s="50" t="s">
        <v>2743</v>
      </c>
      <c r="C937" s="82" t="s">
        <v>694</v>
      </c>
      <c r="D937" s="83" t="s">
        <v>571</v>
      </c>
      <c r="E937" s="84" t="s">
        <v>615</v>
      </c>
      <c r="F937" s="84">
        <v>47346</v>
      </c>
      <c r="G937" s="50">
        <v>273280</v>
      </c>
      <c r="H937" s="50" t="s">
        <v>1824</v>
      </c>
      <c r="I937" s="50">
        <v>427</v>
      </c>
      <c r="J937" s="50">
        <v>640</v>
      </c>
      <c r="K937" s="50">
        <v>2</v>
      </c>
      <c r="L937" s="50"/>
      <c r="M937" s="50"/>
      <c r="N937" s="50"/>
      <c r="O937" s="50">
        <v>0</v>
      </c>
      <c r="P937" s="50">
        <v>0.66718750000000004</v>
      </c>
      <c r="Q937" s="50">
        <v>3421.3429999999998</v>
      </c>
      <c r="R937" s="50">
        <v>69.002129999999994</v>
      </c>
      <c r="S937" s="50">
        <v>0</v>
      </c>
      <c r="T937" s="50">
        <v>0</v>
      </c>
      <c r="U937" s="50">
        <v>0</v>
      </c>
      <c r="V937" s="50">
        <v>0</v>
      </c>
      <c r="W937" s="50">
        <v>0</v>
      </c>
      <c r="X937" s="50">
        <v>0</v>
      </c>
      <c r="Y937" s="50">
        <v>1</v>
      </c>
      <c r="Z937" s="50">
        <v>0</v>
      </c>
      <c r="AA937" s="50">
        <v>0</v>
      </c>
      <c r="AB937" s="50">
        <v>0</v>
      </c>
      <c r="AC937" s="50">
        <v>0</v>
      </c>
      <c r="AD937" s="50">
        <v>0</v>
      </c>
      <c r="AE937" s="50">
        <v>0</v>
      </c>
      <c r="AF937" s="50">
        <v>0</v>
      </c>
      <c r="AG937" s="50">
        <v>0</v>
      </c>
      <c r="AH937" s="50">
        <v>0</v>
      </c>
      <c r="AI937" s="50">
        <v>0</v>
      </c>
      <c r="AJ937" s="50">
        <v>0</v>
      </c>
      <c r="AK937" s="50">
        <v>0</v>
      </c>
      <c r="AL937" s="50">
        <v>0</v>
      </c>
      <c r="AM937" s="50">
        <v>0</v>
      </c>
      <c r="AN937" s="50">
        <v>0</v>
      </c>
      <c r="AO937" s="50">
        <v>0</v>
      </c>
      <c r="AP937" s="50">
        <v>0</v>
      </c>
      <c r="AQ937" s="50">
        <v>0</v>
      </c>
      <c r="AR937" s="50">
        <v>1</v>
      </c>
      <c r="AS937" s="50">
        <v>0</v>
      </c>
      <c r="AT937" s="50">
        <v>0</v>
      </c>
      <c r="AU937" s="50">
        <v>0</v>
      </c>
      <c r="AV937" s="81"/>
      <c r="AW937" s="81"/>
      <c r="AX937" s="81"/>
      <c r="AY937" s="81"/>
      <c r="AZ937" s="81"/>
      <c r="BA937" s="81"/>
      <c r="BB937" s="81"/>
      <c r="BC937" s="81"/>
      <c r="BD937" s="81"/>
      <c r="BE937" s="81"/>
      <c r="BF937" s="81"/>
      <c r="BG937" s="81"/>
      <c r="BH937" s="81"/>
      <c r="BI937" s="81"/>
      <c r="BJ937" s="81"/>
    </row>
    <row r="938" spans="1:62" ht="15" hidden="1">
      <c r="A938" s="81" t="s">
        <v>3930</v>
      </c>
      <c r="B938" s="50" t="s">
        <v>2744</v>
      </c>
      <c r="C938" s="82" t="s">
        <v>695</v>
      </c>
      <c r="D938" s="83" t="s">
        <v>571</v>
      </c>
      <c r="E938" s="84" t="s">
        <v>615</v>
      </c>
      <c r="F938" s="84">
        <v>45470</v>
      </c>
      <c r="G938" s="50">
        <v>273280</v>
      </c>
      <c r="H938" s="50" t="s">
        <v>1824</v>
      </c>
      <c r="I938" s="50">
        <v>427</v>
      </c>
      <c r="J938" s="50">
        <v>640</v>
      </c>
      <c r="K938" s="50">
        <v>2</v>
      </c>
      <c r="L938" s="50"/>
      <c r="M938" s="50"/>
      <c r="N938" s="50"/>
      <c r="O938" s="50">
        <v>0</v>
      </c>
      <c r="P938" s="50">
        <v>0.66718750000000004</v>
      </c>
      <c r="Q938" s="50">
        <v>3352.2179999999998</v>
      </c>
      <c r="R938" s="50">
        <v>71.532300000000006</v>
      </c>
      <c r="S938" s="50">
        <v>0</v>
      </c>
      <c r="T938" s="50">
        <v>0</v>
      </c>
      <c r="U938" s="50">
        <v>0</v>
      </c>
      <c r="V938" s="50">
        <v>0</v>
      </c>
      <c r="W938" s="50">
        <v>0</v>
      </c>
      <c r="X938" s="50">
        <v>0</v>
      </c>
      <c r="Y938" s="50">
        <v>1</v>
      </c>
      <c r="Z938" s="50">
        <v>0</v>
      </c>
      <c r="AA938" s="50">
        <v>0</v>
      </c>
      <c r="AB938" s="50">
        <v>0</v>
      </c>
      <c r="AC938" s="50">
        <v>0</v>
      </c>
      <c r="AD938" s="50">
        <v>0</v>
      </c>
      <c r="AE938" s="50">
        <v>0</v>
      </c>
      <c r="AF938" s="50">
        <v>0</v>
      </c>
      <c r="AG938" s="50">
        <v>0</v>
      </c>
      <c r="AH938" s="50">
        <v>0</v>
      </c>
      <c r="AI938" s="50">
        <v>0</v>
      </c>
      <c r="AJ938" s="50">
        <v>0</v>
      </c>
      <c r="AK938" s="50">
        <v>0</v>
      </c>
      <c r="AL938" s="50">
        <v>0</v>
      </c>
      <c r="AM938" s="50">
        <v>0</v>
      </c>
      <c r="AN938" s="50">
        <v>0</v>
      </c>
      <c r="AO938" s="50">
        <v>0</v>
      </c>
      <c r="AP938" s="50">
        <v>0</v>
      </c>
      <c r="AQ938" s="50">
        <v>0</v>
      </c>
      <c r="AR938" s="50">
        <v>1</v>
      </c>
      <c r="AS938" s="50">
        <v>0</v>
      </c>
      <c r="AT938" s="50">
        <v>0</v>
      </c>
      <c r="AU938" s="50">
        <v>0</v>
      </c>
      <c r="AV938" s="81"/>
      <c r="AW938" s="81"/>
      <c r="AX938" s="81"/>
      <c r="AY938" s="81"/>
      <c r="AZ938" s="81"/>
      <c r="BA938" s="81"/>
      <c r="BB938" s="81"/>
      <c r="BC938" s="81"/>
      <c r="BD938" s="81"/>
      <c r="BE938" s="81"/>
      <c r="BF938" s="81"/>
      <c r="BG938" s="81"/>
      <c r="BH938" s="81"/>
      <c r="BI938" s="81"/>
      <c r="BJ938" s="81"/>
    </row>
    <row r="939" spans="1:62" ht="15" hidden="1">
      <c r="A939" s="81" t="s">
        <v>3931</v>
      </c>
      <c r="B939" s="50" t="s">
        <v>2745</v>
      </c>
      <c r="C939" s="82" t="s">
        <v>696</v>
      </c>
      <c r="D939" s="83" t="s">
        <v>571</v>
      </c>
      <c r="E939" s="84" t="s">
        <v>615</v>
      </c>
      <c r="F939" s="84">
        <v>35495</v>
      </c>
      <c r="G939" s="50">
        <v>273280</v>
      </c>
      <c r="H939" s="50" t="s">
        <v>1824</v>
      </c>
      <c r="I939" s="50">
        <v>427</v>
      </c>
      <c r="J939" s="50">
        <v>640</v>
      </c>
      <c r="K939" s="50">
        <v>2</v>
      </c>
      <c r="L939" s="50"/>
      <c r="M939" s="50"/>
      <c r="N939" s="50"/>
      <c r="O939" s="50">
        <v>0</v>
      </c>
      <c r="P939" s="50">
        <v>0.66718750000000004</v>
      </c>
      <c r="Q939" s="50">
        <v>2100.652</v>
      </c>
      <c r="R939" s="50">
        <v>75.250889999999998</v>
      </c>
      <c r="S939" s="50">
        <v>0</v>
      </c>
      <c r="T939" s="50">
        <v>0</v>
      </c>
      <c r="U939" s="50">
        <v>0</v>
      </c>
      <c r="V939" s="50">
        <v>0</v>
      </c>
      <c r="W939" s="50">
        <v>0</v>
      </c>
      <c r="X939" s="50">
        <v>0</v>
      </c>
      <c r="Y939" s="50">
        <v>1</v>
      </c>
      <c r="Z939" s="50">
        <v>0</v>
      </c>
      <c r="AA939" s="50">
        <v>0</v>
      </c>
      <c r="AB939" s="50">
        <v>0</v>
      </c>
      <c r="AC939" s="50">
        <v>0</v>
      </c>
      <c r="AD939" s="50">
        <v>0</v>
      </c>
      <c r="AE939" s="50">
        <v>0</v>
      </c>
      <c r="AF939" s="50">
        <v>0</v>
      </c>
      <c r="AG939" s="50">
        <v>0</v>
      </c>
      <c r="AH939" s="50">
        <v>0</v>
      </c>
      <c r="AI939" s="50">
        <v>0</v>
      </c>
      <c r="AJ939" s="50">
        <v>0</v>
      </c>
      <c r="AK939" s="50">
        <v>0</v>
      </c>
      <c r="AL939" s="50">
        <v>0</v>
      </c>
      <c r="AM939" s="50">
        <v>0</v>
      </c>
      <c r="AN939" s="50">
        <v>0</v>
      </c>
      <c r="AO939" s="50">
        <v>0</v>
      </c>
      <c r="AP939" s="50">
        <v>0</v>
      </c>
      <c r="AQ939" s="50">
        <v>0</v>
      </c>
      <c r="AR939" s="50">
        <v>1</v>
      </c>
      <c r="AS939" s="50">
        <v>0</v>
      </c>
      <c r="AT939" s="50">
        <v>0</v>
      </c>
      <c r="AU939" s="50">
        <v>0</v>
      </c>
      <c r="AV939" s="81"/>
      <c r="AW939" s="81"/>
      <c r="AX939" s="81"/>
      <c r="AY939" s="81"/>
      <c r="AZ939" s="81"/>
      <c r="BA939" s="81"/>
      <c r="BB939" s="81"/>
      <c r="BC939" s="81"/>
      <c r="BD939" s="81"/>
      <c r="BE939" s="81"/>
      <c r="BF939" s="81"/>
      <c r="BG939" s="81"/>
      <c r="BH939" s="81"/>
      <c r="BI939" s="81"/>
      <c r="BJ939" s="81"/>
    </row>
    <row r="940" spans="1:62" ht="15" hidden="1">
      <c r="A940" s="81" t="s">
        <v>3932</v>
      </c>
      <c r="B940" s="50" t="s">
        <v>2746</v>
      </c>
      <c r="C940" s="82" t="s">
        <v>697</v>
      </c>
      <c r="D940" s="83" t="s">
        <v>571</v>
      </c>
      <c r="E940" s="84" t="s">
        <v>615</v>
      </c>
      <c r="F940" s="84">
        <v>39711</v>
      </c>
      <c r="G940" s="50">
        <v>273280</v>
      </c>
      <c r="H940" s="50" t="s">
        <v>1824</v>
      </c>
      <c r="I940" s="50">
        <v>427</v>
      </c>
      <c r="J940" s="50">
        <v>640</v>
      </c>
      <c r="K940" s="50">
        <v>2</v>
      </c>
      <c r="L940" s="50"/>
      <c r="M940" s="50"/>
      <c r="N940" s="50"/>
      <c r="O940" s="50">
        <v>0</v>
      </c>
      <c r="P940" s="50">
        <v>0.66718750000000004</v>
      </c>
      <c r="Q940" s="50">
        <v>2518.386</v>
      </c>
      <c r="R940" s="50">
        <v>74.644350000000003</v>
      </c>
      <c r="S940" s="50">
        <v>0</v>
      </c>
      <c r="T940" s="50">
        <v>0</v>
      </c>
      <c r="U940" s="50">
        <v>0</v>
      </c>
      <c r="V940" s="50">
        <v>0</v>
      </c>
      <c r="W940" s="50">
        <v>0</v>
      </c>
      <c r="X940" s="50">
        <v>0</v>
      </c>
      <c r="Y940" s="50">
        <v>1</v>
      </c>
      <c r="Z940" s="50">
        <v>0</v>
      </c>
      <c r="AA940" s="50">
        <v>0</v>
      </c>
      <c r="AB940" s="50">
        <v>0</v>
      </c>
      <c r="AC940" s="50">
        <v>0</v>
      </c>
      <c r="AD940" s="50">
        <v>0</v>
      </c>
      <c r="AE940" s="50">
        <v>0</v>
      </c>
      <c r="AF940" s="50">
        <v>0</v>
      </c>
      <c r="AG940" s="50">
        <v>0</v>
      </c>
      <c r="AH940" s="50">
        <v>0</v>
      </c>
      <c r="AI940" s="50">
        <v>0</v>
      </c>
      <c r="AJ940" s="50">
        <v>0</v>
      </c>
      <c r="AK940" s="50">
        <v>0</v>
      </c>
      <c r="AL940" s="50">
        <v>0</v>
      </c>
      <c r="AM940" s="50">
        <v>0</v>
      </c>
      <c r="AN940" s="50">
        <v>0</v>
      </c>
      <c r="AO940" s="50">
        <v>0</v>
      </c>
      <c r="AP940" s="50">
        <v>0</v>
      </c>
      <c r="AQ940" s="50">
        <v>0</v>
      </c>
      <c r="AR940" s="50">
        <v>1</v>
      </c>
      <c r="AS940" s="50">
        <v>0</v>
      </c>
      <c r="AT940" s="50">
        <v>0</v>
      </c>
      <c r="AU940" s="50">
        <v>0</v>
      </c>
      <c r="AV940" s="81"/>
      <c r="AW940" s="81"/>
      <c r="AX940" s="81"/>
      <c r="AY940" s="81"/>
      <c r="AZ940" s="81"/>
      <c r="BA940" s="81"/>
      <c r="BB940" s="81"/>
      <c r="BC940" s="81"/>
      <c r="BD940" s="81"/>
      <c r="BE940" s="81"/>
      <c r="BF940" s="81"/>
      <c r="BG940" s="81"/>
      <c r="BH940" s="81"/>
      <c r="BI940" s="81"/>
      <c r="BJ940" s="81"/>
    </row>
    <row r="941" spans="1:62" ht="15" hidden="1">
      <c r="A941" s="81" t="s">
        <v>3933</v>
      </c>
      <c r="B941" s="50" t="s">
        <v>2747</v>
      </c>
      <c r="C941" s="82" t="s">
        <v>698</v>
      </c>
      <c r="D941" s="83" t="s">
        <v>571</v>
      </c>
      <c r="E941" s="84" t="s">
        <v>615</v>
      </c>
      <c r="F941" s="84">
        <v>45051</v>
      </c>
      <c r="G941" s="50">
        <v>273280</v>
      </c>
      <c r="H941" s="50" t="s">
        <v>1824</v>
      </c>
      <c r="I941" s="50">
        <v>427</v>
      </c>
      <c r="J941" s="50">
        <v>640</v>
      </c>
      <c r="K941" s="50">
        <v>2</v>
      </c>
      <c r="L941" s="50"/>
      <c r="M941" s="50"/>
      <c r="N941" s="50"/>
      <c r="O941" s="50">
        <v>0</v>
      </c>
      <c r="P941" s="50">
        <v>0.66718750000000004</v>
      </c>
      <c r="Q941" s="50">
        <v>3342.3890000000001</v>
      </c>
      <c r="R941" s="50">
        <v>73.537099999999995</v>
      </c>
      <c r="S941" s="50">
        <v>0</v>
      </c>
      <c r="T941" s="50">
        <v>0</v>
      </c>
      <c r="U941" s="50">
        <v>0</v>
      </c>
      <c r="V941" s="50">
        <v>0</v>
      </c>
      <c r="W941" s="50">
        <v>0</v>
      </c>
      <c r="X941" s="50">
        <v>0</v>
      </c>
      <c r="Y941" s="50">
        <v>1</v>
      </c>
      <c r="Z941" s="50">
        <v>0</v>
      </c>
      <c r="AA941" s="50">
        <v>0</v>
      </c>
      <c r="AB941" s="50">
        <v>0</v>
      </c>
      <c r="AC941" s="50">
        <v>0</v>
      </c>
      <c r="AD941" s="50">
        <v>0</v>
      </c>
      <c r="AE941" s="50">
        <v>0</v>
      </c>
      <c r="AF941" s="50">
        <v>0</v>
      </c>
      <c r="AG941" s="50">
        <v>0</v>
      </c>
      <c r="AH941" s="50">
        <v>0</v>
      </c>
      <c r="AI941" s="50">
        <v>0</v>
      </c>
      <c r="AJ941" s="50">
        <v>0</v>
      </c>
      <c r="AK941" s="50">
        <v>0</v>
      </c>
      <c r="AL941" s="50">
        <v>0</v>
      </c>
      <c r="AM941" s="50">
        <v>0</v>
      </c>
      <c r="AN941" s="50">
        <v>0</v>
      </c>
      <c r="AO941" s="50">
        <v>0</v>
      </c>
      <c r="AP941" s="50">
        <v>0</v>
      </c>
      <c r="AQ941" s="50">
        <v>0</v>
      </c>
      <c r="AR941" s="50">
        <v>1</v>
      </c>
      <c r="AS941" s="50">
        <v>0</v>
      </c>
      <c r="AT941" s="50">
        <v>0</v>
      </c>
      <c r="AU941" s="50">
        <v>0</v>
      </c>
      <c r="AV941" s="81"/>
      <c r="AW941" s="81"/>
      <c r="AX941" s="81"/>
      <c r="AY941" s="81"/>
      <c r="AZ941" s="81"/>
      <c r="BA941" s="81"/>
      <c r="BB941" s="81"/>
      <c r="BC941" s="81"/>
      <c r="BD941" s="81"/>
      <c r="BE941" s="81"/>
      <c r="BF941" s="81"/>
      <c r="BG941" s="81"/>
      <c r="BH941" s="81"/>
      <c r="BI941" s="81"/>
      <c r="BJ941" s="81"/>
    </row>
    <row r="942" spans="1:62" ht="15" hidden="1">
      <c r="A942" s="81" t="s">
        <v>3934</v>
      </c>
      <c r="B942" s="50" t="s">
        <v>2748</v>
      </c>
      <c r="C942" s="82" t="s">
        <v>699</v>
      </c>
      <c r="D942" s="83" t="s">
        <v>571</v>
      </c>
      <c r="E942" s="84" t="s">
        <v>615</v>
      </c>
      <c r="F942" s="84">
        <v>39428</v>
      </c>
      <c r="G942" s="50">
        <v>273280</v>
      </c>
      <c r="H942" s="50" t="s">
        <v>1824</v>
      </c>
      <c r="I942" s="50">
        <v>427</v>
      </c>
      <c r="J942" s="50">
        <v>640</v>
      </c>
      <c r="K942" s="50">
        <v>2</v>
      </c>
      <c r="L942" s="50"/>
      <c r="M942" s="50"/>
      <c r="N942" s="50"/>
      <c r="O942" s="50">
        <v>0</v>
      </c>
      <c r="P942" s="50">
        <v>0.66718750000000004</v>
      </c>
      <c r="Q942" s="50">
        <v>2799.2020000000002</v>
      </c>
      <c r="R942" s="50">
        <v>79.246210000000005</v>
      </c>
      <c r="S942" s="50">
        <v>0</v>
      </c>
      <c r="T942" s="50">
        <v>0</v>
      </c>
      <c r="U942" s="50">
        <v>0</v>
      </c>
      <c r="V942" s="50">
        <v>0</v>
      </c>
      <c r="W942" s="50">
        <v>0</v>
      </c>
      <c r="X942" s="50">
        <v>0</v>
      </c>
      <c r="Y942" s="50">
        <v>1</v>
      </c>
      <c r="Z942" s="50">
        <v>0</v>
      </c>
      <c r="AA942" s="50">
        <v>0</v>
      </c>
      <c r="AB942" s="50">
        <v>0</v>
      </c>
      <c r="AC942" s="50">
        <v>0</v>
      </c>
      <c r="AD942" s="50">
        <v>0</v>
      </c>
      <c r="AE942" s="50">
        <v>0</v>
      </c>
      <c r="AF942" s="50">
        <v>0</v>
      </c>
      <c r="AG942" s="50">
        <v>0</v>
      </c>
      <c r="AH942" s="50">
        <v>0</v>
      </c>
      <c r="AI942" s="50">
        <v>0</v>
      </c>
      <c r="AJ942" s="50">
        <v>0</v>
      </c>
      <c r="AK942" s="50">
        <v>0</v>
      </c>
      <c r="AL942" s="50">
        <v>0</v>
      </c>
      <c r="AM942" s="50">
        <v>0</v>
      </c>
      <c r="AN942" s="50">
        <v>0</v>
      </c>
      <c r="AO942" s="50">
        <v>0</v>
      </c>
      <c r="AP942" s="50">
        <v>0</v>
      </c>
      <c r="AQ942" s="50">
        <v>0</v>
      </c>
      <c r="AR942" s="50">
        <v>1</v>
      </c>
      <c r="AS942" s="50">
        <v>0</v>
      </c>
      <c r="AT942" s="50">
        <v>0</v>
      </c>
      <c r="AU942" s="50">
        <v>0</v>
      </c>
      <c r="AV942" s="81"/>
      <c r="AW942" s="81"/>
      <c r="AX942" s="81"/>
      <c r="AY942" s="81"/>
      <c r="AZ942" s="81"/>
      <c r="BA942" s="81"/>
      <c r="BB942" s="81"/>
      <c r="BC942" s="81"/>
      <c r="BD942" s="81"/>
      <c r="BE942" s="81"/>
      <c r="BF942" s="81"/>
      <c r="BG942" s="81"/>
      <c r="BH942" s="81"/>
      <c r="BI942" s="81"/>
      <c r="BJ942" s="81"/>
    </row>
    <row r="943" spans="1:62" ht="15" hidden="1">
      <c r="A943" s="81" t="s">
        <v>3935</v>
      </c>
      <c r="B943" s="50" t="s">
        <v>2749</v>
      </c>
      <c r="C943" s="82" t="s">
        <v>700</v>
      </c>
      <c r="D943" s="83" t="s">
        <v>571</v>
      </c>
      <c r="E943" s="84" t="s">
        <v>615</v>
      </c>
      <c r="F943" s="84">
        <v>43603</v>
      </c>
      <c r="G943" s="50">
        <v>273280</v>
      </c>
      <c r="H943" s="50" t="s">
        <v>1824</v>
      </c>
      <c r="I943" s="50">
        <v>427</v>
      </c>
      <c r="J943" s="50">
        <v>640</v>
      </c>
      <c r="K943" s="50">
        <v>2</v>
      </c>
      <c r="L943" s="50"/>
      <c r="M943" s="50"/>
      <c r="N943" s="50"/>
      <c r="O943" s="50">
        <v>0</v>
      </c>
      <c r="P943" s="50">
        <v>0.66718750000000004</v>
      </c>
      <c r="Q943" s="50">
        <v>3579.0549999999998</v>
      </c>
      <c r="R943" s="50">
        <v>74.131230000000002</v>
      </c>
      <c r="S943" s="50">
        <v>0</v>
      </c>
      <c r="T943" s="50">
        <v>0</v>
      </c>
      <c r="U943" s="50">
        <v>0</v>
      </c>
      <c r="V943" s="50">
        <v>0</v>
      </c>
      <c r="W943" s="50">
        <v>0</v>
      </c>
      <c r="X943" s="50">
        <v>0</v>
      </c>
      <c r="Y943" s="50">
        <v>1</v>
      </c>
      <c r="Z943" s="50">
        <v>0</v>
      </c>
      <c r="AA943" s="50">
        <v>0</v>
      </c>
      <c r="AB943" s="50">
        <v>0</v>
      </c>
      <c r="AC943" s="50">
        <v>0</v>
      </c>
      <c r="AD943" s="50">
        <v>0</v>
      </c>
      <c r="AE943" s="50">
        <v>0</v>
      </c>
      <c r="AF943" s="50">
        <v>0</v>
      </c>
      <c r="AG943" s="50">
        <v>0</v>
      </c>
      <c r="AH943" s="50">
        <v>0</v>
      </c>
      <c r="AI943" s="50">
        <v>0</v>
      </c>
      <c r="AJ943" s="50">
        <v>0</v>
      </c>
      <c r="AK943" s="50">
        <v>0</v>
      </c>
      <c r="AL943" s="50">
        <v>0</v>
      </c>
      <c r="AM943" s="50">
        <v>0</v>
      </c>
      <c r="AN943" s="50">
        <v>0</v>
      </c>
      <c r="AO943" s="50">
        <v>0</v>
      </c>
      <c r="AP943" s="50">
        <v>0</v>
      </c>
      <c r="AQ943" s="50">
        <v>0</v>
      </c>
      <c r="AR943" s="50">
        <v>1</v>
      </c>
      <c r="AS943" s="50">
        <v>0</v>
      </c>
      <c r="AT943" s="50">
        <v>0</v>
      </c>
      <c r="AU943" s="50">
        <v>0</v>
      </c>
      <c r="AV943" s="81"/>
      <c r="AW943" s="81"/>
      <c r="AX943" s="81"/>
      <c r="AY943" s="81"/>
      <c r="AZ943" s="81"/>
      <c r="BA943" s="81"/>
      <c r="BB943" s="81"/>
      <c r="BC943" s="81"/>
      <c r="BD943" s="81"/>
      <c r="BE943" s="81"/>
      <c r="BF943" s="81"/>
      <c r="BG943" s="81"/>
      <c r="BH943" s="81"/>
      <c r="BI943" s="81"/>
      <c r="BJ943" s="81"/>
    </row>
    <row r="944" spans="1:62" ht="15" hidden="1">
      <c r="A944" s="81" t="s">
        <v>3936</v>
      </c>
      <c r="B944" s="50" t="s">
        <v>2750</v>
      </c>
      <c r="C944" s="82" t="s">
        <v>701</v>
      </c>
      <c r="D944" s="83" t="s">
        <v>571</v>
      </c>
      <c r="E944" s="84" t="s">
        <v>615</v>
      </c>
      <c r="F944" s="84">
        <v>70946</v>
      </c>
      <c r="G944" s="50">
        <v>273920</v>
      </c>
      <c r="H944" s="50" t="s">
        <v>1824</v>
      </c>
      <c r="I944" s="50">
        <v>428</v>
      </c>
      <c r="J944" s="50">
        <v>640</v>
      </c>
      <c r="K944" s="50">
        <v>2</v>
      </c>
      <c r="L944" s="50"/>
      <c r="M944" s="50"/>
      <c r="N944" s="50"/>
      <c r="O944" s="50">
        <v>0</v>
      </c>
      <c r="P944" s="50">
        <v>0.66874999999999996</v>
      </c>
      <c r="Q944" s="50">
        <v>1925.2439999999999</v>
      </c>
      <c r="R944" s="50">
        <v>53.816809999999997</v>
      </c>
      <c r="S944" s="50">
        <v>0</v>
      </c>
      <c r="T944" s="50">
        <v>0</v>
      </c>
      <c r="U944" s="50">
        <v>0</v>
      </c>
      <c r="V944" s="50">
        <v>0</v>
      </c>
      <c r="W944" s="50">
        <v>0</v>
      </c>
      <c r="X944" s="50">
        <v>0</v>
      </c>
      <c r="Y944" s="50">
        <v>1</v>
      </c>
      <c r="Z944" s="50">
        <v>0</v>
      </c>
      <c r="AA944" s="50">
        <v>0</v>
      </c>
      <c r="AB944" s="50">
        <v>0</v>
      </c>
      <c r="AC944" s="50">
        <v>0</v>
      </c>
      <c r="AD944" s="50">
        <v>0</v>
      </c>
      <c r="AE944" s="50">
        <v>0</v>
      </c>
      <c r="AF944" s="50">
        <v>0</v>
      </c>
      <c r="AG944" s="50">
        <v>0</v>
      </c>
      <c r="AH944" s="50">
        <v>0</v>
      </c>
      <c r="AI944" s="50">
        <v>0</v>
      </c>
      <c r="AJ944" s="50">
        <v>0</v>
      </c>
      <c r="AK944" s="50">
        <v>0</v>
      </c>
      <c r="AL944" s="50">
        <v>0</v>
      </c>
      <c r="AM944" s="50">
        <v>0</v>
      </c>
      <c r="AN944" s="50">
        <v>0</v>
      </c>
      <c r="AO944" s="50">
        <v>0</v>
      </c>
      <c r="AP944" s="50">
        <v>0</v>
      </c>
      <c r="AQ944" s="50">
        <v>0</v>
      </c>
      <c r="AR944" s="50">
        <v>1</v>
      </c>
      <c r="AS944" s="50">
        <v>0</v>
      </c>
      <c r="AT944" s="50">
        <v>0</v>
      </c>
      <c r="AU944" s="50">
        <v>0</v>
      </c>
      <c r="AV944" s="81"/>
      <c r="AW944" s="81"/>
      <c r="AX944" s="81"/>
      <c r="AY944" s="81"/>
      <c r="AZ944" s="81"/>
      <c r="BA944" s="81"/>
      <c r="BB944" s="81"/>
      <c r="BC944" s="81"/>
      <c r="BD944" s="81"/>
      <c r="BE944" s="81"/>
      <c r="BF944" s="81"/>
      <c r="BG944" s="81"/>
      <c r="BH944" s="81"/>
      <c r="BI944" s="81"/>
      <c r="BJ944" s="81"/>
    </row>
    <row r="945" spans="1:62" ht="15" hidden="1">
      <c r="A945" s="81" t="s">
        <v>3937</v>
      </c>
      <c r="B945" s="50" t="s">
        <v>2751</v>
      </c>
      <c r="C945" s="82" t="s">
        <v>702</v>
      </c>
      <c r="D945" s="83" t="s">
        <v>571</v>
      </c>
      <c r="E945" s="84" t="s">
        <v>615</v>
      </c>
      <c r="F945" s="84">
        <v>111594</v>
      </c>
      <c r="G945" s="50">
        <v>307200</v>
      </c>
      <c r="H945" s="50" t="s">
        <v>1824</v>
      </c>
      <c r="I945" s="50">
        <v>480</v>
      </c>
      <c r="J945" s="50">
        <v>640</v>
      </c>
      <c r="K945" s="50">
        <v>2</v>
      </c>
      <c r="L945" s="50"/>
      <c r="M945" s="50"/>
      <c r="N945" s="50"/>
      <c r="O945" s="50">
        <v>1</v>
      </c>
      <c r="P945" s="50">
        <v>0.75</v>
      </c>
      <c r="Q945" s="50">
        <v>14078.2</v>
      </c>
      <c r="R945" s="50">
        <v>84.132800000000003</v>
      </c>
      <c r="S945" s="50">
        <v>0</v>
      </c>
      <c r="T945" s="50">
        <v>0</v>
      </c>
      <c r="U945" s="50">
        <v>0</v>
      </c>
      <c r="V945" s="50">
        <v>0</v>
      </c>
      <c r="W945" s="50">
        <v>0</v>
      </c>
      <c r="X945" s="50">
        <v>0</v>
      </c>
      <c r="Y945" s="50">
        <v>1</v>
      </c>
      <c r="Z945" s="50">
        <v>0</v>
      </c>
      <c r="AA945" s="50">
        <v>0</v>
      </c>
      <c r="AB945" s="50">
        <v>0</v>
      </c>
      <c r="AC945" s="50">
        <v>0</v>
      </c>
      <c r="AD945" s="50">
        <v>0</v>
      </c>
      <c r="AE945" s="50">
        <v>0</v>
      </c>
      <c r="AF945" s="50">
        <v>0</v>
      </c>
      <c r="AG945" s="50">
        <v>0</v>
      </c>
      <c r="AH945" s="50">
        <v>0</v>
      </c>
      <c r="AI945" s="50">
        <v>0</v>
      </c>
      <c r="AJ945" s="50">
        <v>0</v>
      </c>
      <c r="AK945" s="50">
        <v>0</v>
      </c>
      <c r="AL945" s="50">
        <v>0</v>
      </c>
      <c r="AM945" s="50">
        <v>0</v>
      </c>
      <c r="AN945" s="50">
        <v>0</v>
      </c>
      <c r="AO945" s="50">
        <v>0</v>
      </c>
      <c r="AP945" s="50">
        <v>0</v>
      </c>
      <c r="AQ945" s="50">
        <v>0</v>
      </c>
      <c r="AR945" s="50">
        <v>1</v>
      </c>
      <c r="AS945" s="50">
        <v>0</v>
      </c>
      <c r="AT945" s="50">
        <v>0</v>
      </c>
      <c r="AU945" s="50">
        <v>0</v>
      </c>
      <c r="AV945" s="81"/>
      <c r="AW945" s="81"/>
      <c r="AX945" s="81"/>
      <c r="AY945" s="81"/>
      <c r="AZ945" s="81"/>
      <c r="BA945" s="81"/>
      <c r="BB945" s="81"/>
      <c r="BC945" s="81"/>
      <c r="BD945" s="81"/>
      <c r="BE945" s="81"/>
      <c r="BF945" s="81"/>
      <c r="BG945" s="81"/>
      <c r="BH945" s="81"/>
      <c r="BI945" s="81"/>
      <c r="BJ945" s="81"/>
    </row>
    <row r="946" spans="1:62" ht="15" hidden="1">
      <c r="A946" s="81" t="s">
        <v>3938</v>
      </c>
      <c r="B946" s="50" t="s">
        <v>2752</v>
      </c>
      <c r="C946" s="82" t="s">
        <v>703</v>
      </c>
      <c r="D946" s="83" t="s">
        <v>571</v>
      </c>
      <c r="E946" s="84" t="s">
        <v>615</v>
      </c>
      <c r="F946" s="84">
        <v>63327</v>
      </c>
      <c r="G946" s="50">
        <v>248960</v>
      </c>
      <c r="H946" s="50" t="s">
        <v>1824</v>
      </c>
      <c r="I946" s="50">
        <v>389</v>
      </c>
      <c r="J946" s="50">
        <v>640</v>
      </c>
      <c r="K946" s="50">
        <v>2</v>
      </c>
      <c r="L946" s="50"/>
      <c r="M946" s="50"/>
      <c r="N946" s="50"/>
      <c r="O946" s="50">
        <v>0</v>
      </c>
      <c r="P946" s="50">
        <v>0.60781249999999998</v>
      </c>
      <c r="Q946" s="50">
        <v>1950.875</v>
      </c>
      <c r="R946" s="50">
        <v>69.5381</v>
      </c>
      <c r="S946" s="50">
        <v>0</v>
      </c>
      <c r="T946" s="50">
        <v>0</v>
      </c>
      <c r="U946" s="50">
        <v>0</v>
      </c>
      <c r="V946" s="50">
        <v>0</v>
      </c>
      <c r="W946" s="50">
        <v>0</v>
      </c>
      <c r="X946" s="50">
        <v>0</v>
      </c>
      <c r="Y946" s="50">
        <v>1</v>
      </c>
      <c r="Z946" s="50">
        <v>0</v>
      </c>
      <c r="AA946" s="50">
        <v>0</v>
      </c>
      <c r="AB946" s="50">
        <v>0</v>
      </c>
      <c r="AC946" s="50">
        <v>0</v>
      </c>
      <c r="AD946" s="50">
        <v>0</v>
      </c>
      <c r="AE946" s="50">
        <v>0</v>
      </c>
      <c r="AF946" s="50">
        <v>0</v>
      </c>
      <c r="AG946" s="50">
        <v>0</v>
      </c>
      <c r="AH946" s="50">
        <v>0</v>
      </c>
      <c r="AI946" s="50">
        <v>0</v>
      </c>
      <c r="AJ946" s="50">
        <v>0</v>
      </c>
      <c r="AK946" s="50">
        <v>0</v>
      </c>
      <c r="AL946" s="50">
        <v>0</v>
      </c>
      <c r="AM946" s="50">
        <v>0</v>
      </c>
      <c r="AN946" s="50">
        <v>0</v>
      </c>
      <c r="AO946" s="50">
        <v>0</v>
      </c>
      <c r="AP946" s="50">
        <v>0</v>
      </c>
      <c r="AQ946" s="50">
        <v>0</v>
      </c>
      <c r="AR946" s="50">
        <v>1</v>
      </c>
      <c r="AS946" s="50">
        <v>0</v>
      </c>
      <c r="AT946" s="50">
        <v>0</v>
      </c>
      <c r="AU946" s="50">
        <v>0</v>
      </c>
      <c r="AV946" s="81"/>
      <c r="AW946" s="81"/>
      <c r="AX946" s="81"/>
      <c r="AY946" s="81"/>
      <c r="AZ946" s="81"/>
      <c r="BA946" s="81"/>
      <c r="BB946" s="81"/>
      <c r="BC946" s="81"/>
      <c r="BD946" s="81"/>
      <c r="BE946" s="81"/>
      <c r="BF946" s="81"/>
      <c r="BG946" s="81"/>
      <c r="BH946" s="81"/>
      <c r="BI946" s="81"/>
      <c r="BJ946" s="81"/>
    </row>
    <row r="947" spans="1:62" ht="15" hidden="1">
      <c r="A947" s="81" t="s">
        <v>3939</v>
      </c>
      <c r="B947" s="50" t="s">
        <v>2753</v>
      </c>
      <c r="C947" s="82" t="s">
        <v>704</v>
      </c>
      <c r="D947" s="83" t="s">
        <v>571</v>
      </c>
      <c r="E947" s="84" t="s">
        <v>615</v>
      </c>
      <c r="F947" s="84">
        <v>94386</v>
      </c>
      <c r="G947" s="50">
        <v>354560</v>
      </c>
      <c r="H947" s="50" t="s">
        <v>1824</v>
      </c>
      <c r="I947" s="50">
        <v>554</v>
      </c>
      <c r="J947" s="50">
        <v>640</v>
      </c>
      <c r="K947" s="50">
        <v>2</v>
      </c>
      <c r="L947" s="50"/>
      <c r="M947" s="50"/>
      <c r="N947" s="50"/>
      <c r="O947" s="50">
        <v>1</v>
      </c>
      <c r="P947" s="50">
        <v>0.86562499999999998</v>
      </c>
      <c r="Q947" s="50">
        <v>2666.5909999999999</v>
      </c>
      <c r="R947" s="50">
        <v>70.356229999999996</v>
      </c>
      <c r="S947" s="50">
        <v>0</v>
      </c>
      <c r="T947" s="50">
        <v>0</v>
      </c>
      <c r="U947" s="50">
        <v>0</v>
      </c>
      <c r="V947" s="50">
        <v>0</v>
      </c>
      <c r="W947" s="50">
        <v>0</v>
      </c>
      <c r="X947" s="50">
        <v>0</v>
      </c>
      <c r="Y947" s="50">
        <v>1</v>
      </c>
      <c r="Z947" s="50">
        <v>0</v>
      </c>
      <c r="AA947" s="50">
        <v>0</v>
      </c>
      <c r="AB947" s="50">
        <v>0</v>
      </c>
      <c r="AC947" s="50">
        <v>0</v>
      </c>
      <c r="AD947" s="50">
        <v>0</v>
      </c>
      <c r="AE947" s="50">
        <v>0</v>
      </c>
      <c r="AF947" s="50">
        <v>0</v>
      </c>
      <c r="AG947" s="50">
        <v>0</v>
      </c>
      <c r="AH947" s="50">
        <v>0</v>
      </c>
      <c r="AI947" s="50">
        <v>0</v>
      </c>
      <c r="AJ947" s="50">
        <v>0</v>
      </c>
      <c r="AK947" s="50">
        <v>0</v>
      </c>
      <c r="AL947" s="50">
        <v>0</v>
      </c>
      <c r="AM947" s="50">
        <v>0</v>
      </c>
      <c r="AN947" s="50">
        <v>0</v>
      </c>
      <c r="AO947" s="50">
        <v>0</v>
      </c>
      <c r="AP947" s="50">
        <v>0</v>
      </c>
      <c r="AQ947" s="50">
        <v>0</v>
      </c>
      <c r="AR947" s="50">
        <v>1</v>
      </c>
      <c r="AS947" s="50">
        <v>0</v>
      </c>
      <c r="AT947" s="50">
        <v>0</v>
      </c>
      <c r="AU947" s="50">
        <v>0</v>
      </c>
      <c r="AV947" s="81"/>
      <c r="AW947" s="81"/>
      <c r="AX947" s="81"/>
      <c r="AY947" s="81"/>
      <c r="AZ947" s="81"/>
      <c r="BA947" s="81"/>
      <c r="BB947" s="81"/>
      <c r="BC947" s="81"/>
      <c r="BD947" s="81"/>
      <c r="BE947" s="81"/>
      <c r="BF947" s="81"/>
      <c r="BG947" s="81"/>
      <c r="BH947" s="81"/>
      <c r="BI947" s="81"/>
      <c r="BJ947" s="81"/>
    </row>
    <row r="948" spans="1:62" ht="15" hidden="1">
      <c r="A948" s="81" t="s">
        <v>3940</v>
      </c>
      <c r="B948" s="50" t="s">
        <v>2754</v>
      </c>
      <c r="C948" s="82" t="s">
        <v>705</v>
      </c>
      <c r="D948" s="83" t="s">
        <v>571</v>
      </c>
      <c r="E948" s="84" t="s">
        <v>615</v>
      </c>
      <c r="F948" s="84">
        <v>70298</v>
      </c>
      <c r="G948" s="50">
        <v>320000</v>
      </c>
      <c r="H948" s="50" t="s">
        <v>1824</v>
      </c>
      <c r="I948" s="50">
        <v>500</v>
      </c>
      <c r="J948" s="50">
        <v>640</v>
      </c>
      <c r="K948" s="50">
        <v>2</v>
      </c>
      <c r="L948" s="50"/>
      <c r="M948" s="50"/>
      <c r="N948" s="50"/>
      <c r="O948" s="50">
        <v>0</v>
      </c>
      <c r="P948" s="50">
        <v>0.78125</v>
      </c>
      <c r="Q948" s="50">
        <v>2670.9859999999999</v>
      </c>
      <c r="R948" s="50">
        <v>85.32987</v>
      </c>
      <c r="S948" s="50">
        <v>0</v>
      </c>
      <c r="T948" s="50">
        <v>0</v>
      </c>
      <c r="U948" s="50">
        <v>0</v>
      </c>
      <c r="V948" s="50">
        <v>0</v>
      </c>
      <c r="W948" s="50">
        <v>0</v>
      </c>
      <c r="X948" s="50">
        <v>0</v>
      </c>
      <c r="Y948" s="50">
        <v>1</v>
      </c>
      <c r="Z948" s="50">
        <v>0</v>
      </c>
      <c r="AA948" s="50">
        <v>0</v>
      </c>
      <c r="AB948" s="50">
        <v>0</v>
      </c>
      <c r="AC948" s="50">
        <v>0</v>
      </c>
      <c r="AD948" s="50">
        <v>0</v>
      </c>
      <c r="AE948" s="50">
        <v>0</v>
      </c>
      <c r="AF948" s="50">
        <v>0</v>
      </c>
      <c r="AG948" s="50">
        <v>0</v>
      </c>
      <c r="AH948" s="50">
        <v>0</v>
      </c>
      <c r="AI948" s="50">
        <v>0</v>
      </c>
      <c r="AJ948" s="50">
        <v>0</v>
      </c>
      <c r="AK948" s="50">
        <v>0</v>
      </c>
      <c r="AL948" s="50">
        <v>0</v>
      </c>
      <c r="AM948" s="50">
        <v>0</v>
      </c>
      <c r="AN948" s="50">
        <v>0</v>
      </c>
      <c r="AO948" s="50">
        <v>0</v>
      </c>
      <c r="AP948" s="50">
        <v>0</v>
      </c>
      <c r="AQ948" s="50">
        <v>0</v>
      </c>
      <c r="AR948" s="50">
        <v>1</v>
      </c>
      <c r="AS948" s="50">
        <v>0</v>
      </c>
      <c r="AT948" s="50">
        <v>0</v>
      </c>
      <c r="AU948" s="50">
        <v>0</v>
      </c>
      <c r="AV948" s="81"/>
      <c r="AW948" s="81"/>
      <c r="AX948" s="81"/>
      <c r="AY948" s="81"/>
      <c r="AZ948" s="81"/>
      <c r="BA948" s="81"/>
      <c r="BB948" s="81"/>
      <c r="BC948" s="81"/>
      <c r="BD948" s="81"/>
      <c r="BE948" s="81"/>
      <c r="BF948" s="81"/>
      <c r="BG948" s="81"/>
      <c r="BH948" s="81"/>
      <c r="BI948" s="81"/>
      <c r="BJ948" s="81"/>
    </row>
    <row r="949" spans="1:62" ht="15" hidden="1">
      <c r="A949" s="81" t="s">
        <v>3941</v>
      </c>
      <c r="B949" s="50" t="s">
        <v>2755</v>
      </c>
      <c r="C949" s="82" t="s">
        <v>706</v>
      </c>
      <c r="D949" s="83" t="s">
        <v>571</v>
      </c>
      <c r="E949" s="84" t="s">
        <v>615</v>
      </c>
      <c r="F949" s="84">
        <v>67969</v>
      </c>
      <c r="G949" s="50">
        <v>300160</v>
      </c>
      <c r="H949" s="50" t="s">
        <v>1824</v>
      </c>
      <c r="I949" s="50">
        <v>469</v>
      </c>
      <c r="J949" s="50">
        <v>640</v>
      </c>
      <c r="K949" s="50">
        <v>2</v>
      </c>
      <c r="L949" s="50"/>
      <c r="M949" s="50"/>
      <c r="N949" s="50"/>
      <c r="O949" s="50">
        <v>0</v>
      </c>
      <c r="P949" s="50">
        <v>0.73281249999999998</v>
      </c>
      <c r="Q949" s="50">
        <v>2733.9110000000001</v>
      </c>
      <c r="R949" s="50">
        <v>84.752930000000006</v>
      </c>
      <c r="S949" s="50">
        <v>0</v>
      </c>
      <c r="T949" s="50">
        <v>0</v>
      </c>
      <c r="U949" s="50">
        <v>0</v>
      </c>
      <c r="V949" s="50">
        <v>0</v>
      </c>
      <c r="W949" s="50">
        <v>0</v>
      </c>
      <c r="X949" s="50">
        <v>0</v>
      </c>
      <c r="Y949" s="50">
        <v>1</v>
      </c>
      <c r="Z949" s="50">
        <v>0</v>
      </c>
      <c r="AA949" s="50">
        <v>0</v>
      </c>
      <c r="AB949" s="50">
        <v>0</v>
      </c>
      <c r="AC949" s="50">
        <v>0</v>
      </c>
      <c r="AD949" s="50">
        <v>0</v>
      </c>
      <c r="AE949" s="50">
        <v>0</v>
      </c>
      <c r="AF949" s="50">
        <v>0</v>
      </c>
      <c r="AG949" s="50">
        <v>0</v>
      </c>
      <c r="AH949" s="50">
        <v>0</v>
      </c>
      <c r="AI949" s="50">
        <v>0</v>
      </c>
      <c r="AJ949" s="50">
        <v>0</v>
      </c>
      <c r="AK949" s="50">
        <v>0</v>
      </c>
      <c r="AL949" s="50">
        <v>0</v>
      </c>
      <c r="AM949" s="50">
        <v>0</v>
      </c>
      <c r="AN949" s="50">
        <v>0</v>
      </c>
      <c r="AO949" s="50">
        <v>0</v>
      </c>
      <c r="AP949" s="50">
        <v>0</v>
      </c>
      <c r="AQ949" s="50">
        <v>0</v>
      </c>
      <c r="AR949" s="50">
        <v>1</v>
      </c>
      <c r="AS949" s="50">
        <v>0</v>
      </c>
      <c r="AT949" s="50">
        <v>0</v>
      </c>
      <c r="AU949" s="50">
        <v>0</v>
      </c>
      <c r="AV949" s="81"/>
      <c r="AW949" s="81"/>
      <c r="AX949" s="81"/>
      <c r="AY949" s="81"/>
      <c r="AZ949" s="81"/>
      <c r="BA949" s="81"/>
      <c r="BB949" s="81"/>
      <c r="BC949" s="81"/>
      <c r="BD949" s="81"/>
      <c r="BE949" s="81"/>
      <c r="BF949" s="81"/>
      <c r="BG949" s="81"/>
      <c r="BH949" s="81"/>
      <c r="BI949" s="81"/>
      <c r="BJ949" s="81"/>
    </row>
    <row r="950" spans="1:62" ht="15" hidden="1">
      <c r="A950" s="81" t="s">
        <v>3942</v>
      </c>
      <c r="B950" s="50" t="s">
        <v>2756</v>
      </c>
      <c r="C950" s="82" t="s">
        <v>707</v>
      </c>
      <c r="D950" s="83" t="s">
        <v>571</v>
      </c>
      <c r="E950" s="84" t="s">
        <v>615</v>
      </c>
      <c r="F950" s="84">
        <v>77096</v>
      </c>
      <c r="G950" s="50">
        <v>263040</v>
      </c>
      <c r="H950" s="50" t="s">
        <v>1824</v>
      </c>
      <c r="I950" s="50">
        <v>411</v>
      </c>
      <c r="J950" s="50">
        <v>640</v>
      </c>
      <c r="K950" s="50">
        <v>2</v>
      </c>
      <c r="L950" s="50"/>
      <c r="M950" s="50"/>
      <c r="N950" s="50"/>
      <c r="O950" s="50">
        <v>0</v>
      </c>
      <c r="P950" s="50">
        <v>0.64218750000000002</v>
      </c>
      <c r="Q950" s="50">
        <v>6086.5889999999999</v>
      </c>
      <c r="R950" s="50">
        <v>77.815839999999994</v>
      </c>
      <c r="S950" s="50">
        <v>0</v>
      </c>
      <c r="T950" s="50">
        <v>0</v>
      </c>
      <c r="U950" s="50">
        <v>0</v>
      </c>
      <c r="V950" s="50">
        <v>0</v>
      </c>
      <c r="W950" s="50">
        <v>0</v>
      </c>
      <c r="X950" s="50">
        <v>0</v>
      </c>
      <c r="Y950" s="50">
        <v>1</v>
      </c>
      <c r="Z950" s="50">
        <v>0</v>
      </c>
      <c r="AA950" s="50">
        <v>0</v>
      </c>
      <c r="AB950" s="50">
        <v>0</v>
      </c>
      <c r="AC950" s="50">
        <v>0</v>
      </c>
      <c r="AD950" s="50">
        <v>0</v>
      </c>
      <c r="AE950" s="50">
        <v>0</v>
      </c>
      <c r="AF950" s="50">
        <v>0</v>
      </c>
      <c r="AG950" s="50">
        <v>0</v>
      </c>
      <c r="AH950" s="50">
        <v>0</v>
      </c>
      <c r="AI950" s="50">
        <v>0</v>
      </c>
      <c r="AJ950" s="50">
        <v>0</v>
      </c>
      <c r="AK950" s="50">
        <v>0</v>
      </c>
      <c r="AL950" s="50">
        <v>0</v>
      </c>
      <c r="AM950" s="50">
        <v>0</v>
      </c>
      <c r="AN950" s="50">
        <v>0</v>
      </c>
      <c r="AO950" s="50">
        <v>0</v>
      </c>
      <c r="AP950" s="50">
        <v>0</v>
      </c>
      <c r="AQ950" s="50">
        <v>0</v>
      </c>
      <c r="AR950" s="50">
        <v>1</v>
      </c>
      <c r="AS950" s="50">
        <v>0</v>
      </c>
      <c r="AT950" s="50">
        <v>0</v>
      </c>
      <c r="AU950" s="50">
        <v>0</v>
      </c>
      <c r="AV950" s="81"/>
      <c r="AW950" s="81"/>
      <c r="AX950" s="81"/>
      <c r="AY950" s="81"/>
      <c r="AZ950" s="81"/>
      <c r="BA950" s="81"/>
      <c r="BB950" s="81"/>
      <c r="BC950" s="81"/>
      <c r="BD950" s="81"/>
      <c r="BE950" s="81"/>
      <c r="BF950" s="81"/>
      <c r="BG950" s="81"/>
      <c r="BH950" s="81"/>
      <c r="BI950" s="81"/>
      <c r="BJ950" s="81"/>
    </row>
    <row r="951" spans="1:62" ht="15" hidden="1">
      <c r="A951" s="81" t="s">
        <v>3943</v>
      </c>
      <c r="B951" s="50" t="s">
        <v>2757</v>
      </c>
      <c r="C951" s="82" t="s">
        <v>708</v>
      </c>
      <c r="D951" s="83" t="s">
        <v>571</v>
      </c>
      <c r="E951" s="84" t="s">
        <v>615</v>
      </c>
      <c r="F951" s="84">
        <v>75838</v>
      </c>
      <c r="G951" s="50">
        <v>272640</v>
      </c>
      <c r="H951" s="50" t="s">
        <v>1824</v>
      </c>
      <c r="I951" s="50">
        <v>426</v>
      </c>
      <c r="J951" s="50">
        <v>640</v>
      </c>
      <c r="K951" s="50">
        <v>2</v>
      </c>
      <c r="L951" s="50"/>
      <c r="M951" s="50"/>
      <c r="N951" s="50"/>
      <c r="O951" s="50">
        <v>0</v>
      </c>
      <c r="P951" s="50">
        <v>0.66562500000000002</v>
      </c>
      <c r="Q951" s="50">
        <v>3148.049</v>
      </c>
      <c r="R951" s="50">
        <v>51.311819999999997</v>
      </c>
      <c r="S951" s="50">
        <v>0</v>
      </c>
      <c r="T951" s="50">
        <v>0</v>
      </c>
      <c r="U951" s="50">
        <v>0</v>
      </c>
      <c r="V951" s="50">
        <v>0</v>
      </c>
      <c r="W951" s="50">
        <v>0</v>
      </c>
      <c r="X951" s="50">
        <v>0</v>
      </c>
      <c r="Y951" s="50">
        <v>1</v>
      </c>
      <c r="Z951" s="50">
        <v>0</v>
      </c>
      <c r="AA951" s="50">
        <v>0</v>
      </c>
      <c r="AB951" s="50">
        <v>0</v>
      </c>
      <c r="AC951" s="50">
        <v>0</v>
      </c>
      <c r="AD951" s="50">
        <v>0</v>
      </c>
      <c r="AE951" s="50">
        <v>0</v>
      </c>
      <c r="AF951" s="50">
        <v>0</v>
      </c>
      <c r="AG951" s="50">
        <v>0</v>
      </c>
      <c r="AH951" s="50">
        <v>0</v>
      </c>
      <c r="AI951" s="50">
        <v>0</v>
      </c>
      <c r="AJ951" s="50">
        <v>0</v>
      </c>
      <c r="AK951" s="50">
        <v>0</v>
      </c>
      <c r="AL951" s="50">
        <v>0</v>
      </c>
      <c r="AM951" s="50">
        <v>0</v>
      </c>
      <c r="AN951" s="50">
        <v>0</v>
      </c>
      <c r="AO951" s="50">
        <v>0</v>
      </c>
      <c r="AP951" s="50">
        <v>0</v>
      </c>
      <c r="AQ951" s="50">
        <v>0</v>
      </c>
      <c r="AR951" s="50">
        <v>1</v>
      </c>
      <c r="AS951" s="50">
        <v>0</v>
      </c>
      <c r="AT951" s="50">
        <v>0</v>
      </c>
      <c r="AU951" s="50">
        <v>0</v>
      </c>
      <c r="AV951" s="81"/>
      <c r="AW951" s="81"/>
      <c r="AX951" s="81"/>
      <c r="AY951" s="81"/>
      <c r="AZ951" s="81"/>
      <c r="BA951" s="81"/>
      <c r="BB951" s="81"/>
      <c r="BC951" s="81"/>
      <c r="BD951" s="81"/>
      <c r="BE951" s="81"/>
      <c r="BF951" s="81"/>
      <c r="BG951" s="81"/>
      <c r="BH951" s="81"/>
      <c r="BI951" s="81"/>
      <c r="BJ951" s="81"/>
    </row>
    <row r="952" spans="1:62" ht="15" hidden="1">
      <c r="A952" s="81" t="s">
        <v>3944</v>
      </c>
      <c r="B952" s="50" t="s">
        <v>2758</v>
      </c>
      <c r="C952" s="82" t="s">
        <v>709</v>
      </c>
      <c r="D952" s="83" t="s">
        <v>571</v>
      </c>
      <c r="E952" s="84" t="s">
        <v>615</v>
      </c>
      <c r="F952" s="84">
        <v>66789</v>
      </c>
      <c r="G952" s="50">
        <v>225920</v>
      </c>
      <c r="H952" s="50" t="s">
        <v>1824</v>
      </c>
      <c r="I952" s="50">
        <v>353</v>
      </c>
      <c r="J952" s="50">
        <v>640</v>
      </c>
      <c r="K952" s="50">
        <v>2</v>
      </c>
      <c r="L952" s="50"/>
      <c r="M952" s="50"/>
      <c r="N952" s="50"/>
      <c r="O952" s="50">
        <v>0</v>
      </c>
      <c r="P952" s="50">
        <v>0.55156249999999996</v>
      </c>
      <c r="Q952" s="50">
        <v>4959.1419999999998</v>
      </c>
      <c r="R952" s="50">
        <v>65.410179999999997</v>
      </c>
      <c r="S952" s="50">
        <v>0</v>
      </c>
      <c r="T952" s="50">
        <v>0</v>
      </c>
      <c r="U952" s="50">
        <v>0</v>
      </c>
      <c r="V952" s="50">
        <v>0</v>
      </c>
      <c r="W952" s="50">
        <v>0</v>
      </c>
      <c r="X952" s="50">
        <v>0</v>
      </c>
      <c r="Y952" s="50">
        <v>1</v>
      </c>
      <c r="Z952" s="50">
        <v>0</v>
      </c>
      <c r="AA952" s="50">
        <v>0</v>
      </c>
      <c r="AB952" s="50">
        <v>0</v>
      </c>
      <c r="AC952" s="50">
        <v>0</v>
      </c>
      <c r="AD952" s="50">
        <v>0</v>
      </c>
      <c r="AE952" s="50">
        <v>0</v>
      </c>
      <c r="AF952" s="50">
        <v>0</v>
      </c>
      <c r="AG952" s="50">
        <v>0</v>
      </c>
      <c r="AH952" s="50">
        <v>0</v>
      </c>
      <c r="AI952" s="50">
        <v>0</v>
      </c>
      <c r="AJ952" s="50">
        <v>0</v>
      </c>
      <c r="AK952" s="50">
        <v>0</v>
      </c>
      <c r="AL952" s="50">
        <v>0</v>
      </c>
      <c r="AM952" s="50">
        <v>0</v>
      </c>
      <c r="AN952" s="50">
        <v>0</v>
      </c>
      <c r="AO952" s="50">
        <v>0</v>
      </c>
      <c r="AP952" s="50">
        <v>0</v>
      </c>
      <c r="AQ952" s="50">
        <v>0</v>
      </c>
      <c r="AR952" s="50">
        <v>1</v>
      </c>
      <c r="AS952" s="50">
        <v>0</v>
      </c>
      <c r="AT952" s="50">
        <v>0</v>
      </c>
      <c r="AU952" s="50">
        <v>0</v>
      </c>
      <c r="AV952" s="81"/>
      <c r="AW952" s="81"/>
      <c r="AX952" s="81"/>
      <c r="AY952" s="81"/>
      <c r="AZ952" s="81"/>
      <c r="BA952" s="81"/>
      <c r="BB952" s="81"/>
      <c r="BC952" s="81"/>
      <c r="BD952" s="81"/>
      <c r="BE952" s="81"/>
      <c r="BF952" s="81"/>
      <c r="BG952" s="81"/>
      <c r="BH952" s="81"/>
      <c r="BI952" s="81"/>
      <c r="BJ952" s="81"/>
    </row>
    <row r="953" spans="1:62" ht="15" hidden="1">
      <c r="A953" s="81" t="s">
        <v>3945</v>
      </c>
      <c r="B953" s="50" t="s">
        <v>2759</v>
      </c>
      <c r="C953" s="82" t="s">
        <v>710</v>
      </c>
      <c r="D953" s="83" t="s">
        <v>571</v>
      </c>
      <c r="E953" s="84" t="s">
        <v>615</v>
      </c>
      <c r="F953" s="84">
        <v>57826</v>
      </c>
      <c r="G953" s="50">
        <v>208000</v>
      </c>
      <c r="H953" s="50" t="s">
        <v>1824</v>
      </c>
      <c r="I953" s="50">
        <v>325</v>
      </c>
      <c r="J953" s="50">
        <v>640</v>
      </c>
      <c r="K953" s="50">
        <v>2</v>
      </c>
      <c r="L953" s="50"/>
      <c r="M953" s="50"/>
      <c r="N953" s="50"/>
      <c r="O953" s="50">
        <v>0</v>
      </c>
      <c r="P953" s="50">
        <v>0.5078125</v>
      </c>
      <c r="Q953" s="50">
        <v>4355.6559999999999</v>
      </c>
      <c r="R953" s="50">
        <v>74.338279999999997</v>
      </c>
      <c r="S953" s="50">
        <v>0</v>
      </c>
      <c r="T953" s="50">
        <v>0</v>
      </c>
      <c r="U953" s="50">
        <v>0</v>
      </c>
      <c r="V953" s="50">
        <v>0</v>
      </c>
      <c r="W953" s="50">
        <v>0</v>
      </c>
      <c r="X953" s="50">
        <v>0</v>
      </c>
      <c r="Y953" s="50">
        <v>1</v>
      </c>
      <c r="Z953" s="50">
        <v>0</v>
      </c>
      <c r="AA953" s="50">
        <v>0</v>
      </c>
      <c r="AB953" s="50">
        <v>0</v>
      </c>
      <c r="AC953" s="50">
        <v>0</v>
      </c>
      <c r="AD953" s="50">
        <v>0</v>
      </c>
      <c r="AE953" s="50">
        <v>0</v>
      </c>
      <c r="AF953" s="50">
        <v>0</v>
      </c>
      <c r="AG953" s="50">
        <v>0</v>
      </c>
      <c r="AH953" s="50">
        <v>0</v>
      </c>
      <c r="AI953" s="50">
        <v>0</v>
      </c>
      <c r="AJ953" s="50">
        <v>0</v>
      </c>
      <c r="AK953" s="50">
        <v>0</v>
      </c>
      <c r="AL953" s="50">
        <v>0</v>
      </c>
      <c r="AM953" s="50">
        <v>0</v>
      </c>
      <c r="AN953" s="50">
        <v>0</v>
      </c>
      <c r="AO953" s="50">
        <v>0</v>
      </c>
      <c r="AP953" s="50">
        <v>0</v>
      </c>
      <c r="AQ953" s="50">
        <v>0</v>
      </c>
      <c r="AR953" s="50">
        <v>1</v>
      </c>
      <c r="AS953" s="50">
        <v>0</v>
      </c>
      <c r="AT953" s="50">
        <v>0</v>
      </c>
      <c r="AU953" s="50">
        <v>0</v>
      </c>
      <c r="AV953" s="81"/>
      <c r="AW953" s="81"/>
      <c r="AX953" s="81"/>
      <c r="AY953" s="81"/>
      <c r="AZ953" s="81"/>
      <c r="BA953" s="81"/>
      <c r="BB953" s="81"/>
      <c r="BC953" s="81"/>
      <c r="BD953" s="81"/>
      <c r="BE953" s="81"/>
      <c r="BF953" s="81"/>
      <c r="BG953" s="81"/>
      <c r="BH953" s="81"/>
      <c r="BI953" s="81"/>
      <c r="BJ953" s="81"/>
    </row>
    <row r="954" spans="1:62" ht="15" hidden="1">
      <c r="A954" s="81" t="s">
        <v>3946</v>
      </c>
      <c r="B954" s="50" t="s">
        <v>2761</v>
      </c>
      <c r="C954" s="82" t="s">
        <v>711</v>
      </c>
      <c r="D954" s="83" t="s">
        <v>571</v>
      </c>
      <c r="E954" s="84" t="s">
        <v>712</v>
      </c>
      <c r="F954" s="84">
        <v>43475</v>
      </c>
      <c r="G954" s="50">
        <v>271360</v>
      </c>
      <c r="H954" s="50" t="s">
        <v>1824</v>
      </c>
      <c r="I954" s="50">
        <v>424</v>
      </c>
      <c r="J954" s="50">
        <v>640</v>
      </c>
      <c r="K954" s="50">
        <v>2</v>
      </c>
      <c r="L954" s="50"/>
      <c r="M954" s="50"/>
      <c r="N954" s="50"/>
      <c r="O954" s="50">
        <v>0</v>
      </c>
      <c r="P954" s="50">
        <v>0.66249999999999998</v>
      </c>
      <c r="Q954" s="50">
        <v>1659.354</v>
      </c>
      <c r="R954" s="50">
        <v>80.487459999999999</v>
      </c>
      <c r="S954" s="50">
        <v>0</v>
      </c>
      <c r="T954" s="50">
        <v>0</v>
      </c>
      <c r="U954" s="50">
        <v>0</v>
      </c>
      <c r="V954" s="50">
        <v>0</v>
      </c>
      <c r="W954" s="50">
        <v>0</v>
      </c>
      <c r="X954" s="50">
        <v>0</v>
      </c>
      <c r="Y954" s="50">
        <v>1</v>
      </c>
      <c r="Z954" s="50">
        <v>0</v>
      </c>
      <c r="AA954" s="50">
        <v>0</v>
      </c>
      <c r="AB954" s="50">
        <v>0</v>
      </c>
      <c r="AC954" s="50">
        <v>0</v>
      </c>
      <c r="AD954" s="50">
        <v>0</v>
      </c>
      <c r="AE954" s="50">
        <v>0</v>
      </c>
      <c r="AF954" s="50">
        <v>0</v>
      </c>
      <c r="AG954" s="50">
        <v>0</v>
      </c>
      <c r="AH954" s="50">
        <v>0</v>
      </c>
      <c r="AI954" s="50">
        <v>0</v>
      </c>
      <c r="AJ954" s="50">
        <v>0</v>
      </c>
      <c r="AK954" s="50">
        <v>0</v>
      </c>
      <c r="AL954" s="50">
        <v>0</v>
      </c>
      <c r="AM954" s="50">
        <v>0</v>
      </c>
      <c r="AN954" s="50">
        <v>0</v>
      </c>
      <c r="AO954" s="50">
        <v>0</v>
      </c>
      <c r="AP954" s="50">
        <v>0</v>
      </c>
      <c r="AQ954" s="50">
        <v>0</v>
      </c>
      <c r="AR954" s="50">
        <v>0</v>
      </c>
      <c r="AS954" s="50">
        <v>1</v>
      </c>
      <c r="AT954" s="50">
        <v>0</v>
      </c>
      <c r="AU954" s="50">
        <v>0</v>
      </c>
      <c r="AV954" s="81"/>
      <c r="AW954" s="81"/>
      <c r="AX954" s="81"/>
      <c r="AY954" s="81"/>
      <c r="AZ954" s="81"/>
      <c r="BA954" s="81"/>
      <c r="BB954" s="81"/>
      <c r="BC954" s="81"/>
      <c r="BD954" s="81"/>
      <c r="BE954" s="81"/>
      <c r="BF954" s="81"/>
      <c r="BG954" s="81"/>
      <c r="BH954" s="81"/>
      <c r="BI954" s="81"/>
      <c r="BJ954" s="81"/>
    </row>
    <row r="955" spans="1:62" ht="15" hidden="1">
      <c r="A955" s="81" t="s">
        <v>3947</v>
      </c>
      <c r="B955" s="50" t="s">
        <v>2762</v>
      </c>
      <c r="C955" s="82" t="s">
        <v>713</v>
      </c>
      <c r="D955" s="83" t="s">
        <v>571</v>
      </c>
      <c r="E955" s="84" t="s">
        <v>712</v>
      </c>
      <c r="F955" s="84">
        <v>44934</v>
      </c>
      <c r="G955" s="50">
        <v>271360</v>
      </c>
      <c r="H955" s="50" t="s">
        <v>1824</v>
      </c>
      <c r="I955" s="50">
        <v>424</v>
      </c>
      <c r="J955" s="50">
        <v>640</v>
      </c>
      <c r="K955" s="50">
        <v>2</v>
      </c>
      <c r="L955" s="50"/>
      <c r="M955" s="50"/>
      <c r="N955" s="50"/>
      <c r="O955" s="50">
        <v>0</v>
      </c>
      <c r="P955" s="50">
        <v>0.66249999999999998</v>
      </c>
      <c r="Q955" s="50">
        <v>1647.1890000000001</v>
      </c>
      <c r="R955" s="50">
        <v>74.757390000000001</v>
      </c>
      <c r="S955" s="50">
        <v>0</v>
      </c>
      <c r="T955" s="50">
        <v>0</v>
      </c>
      <c r="U955" s="50">
        <v>0</v>
      </c>
      <c r="V955" s="50">
        <v>0</v>
      </c>
      <c r="W955" s="50">
        <v>0</v>
      </c>
      <c r="X955" s="50">
        <v>0</v>
      </c>
      <c r="Y955" s="50">
        <v>1</v>
      </c>
      <c r="Z955" s="50">
        <v>0</v>
      </c>
      <c r="AA955" s="50">
        <v>0</v>
      </c>
      <c r="AB955" s="50">
        <v>0</v>
      </c>
      <c r="AC955" s="50">
        <v>0</v>
      </c>
      <c r="AD955" s="50">
        <v>0</v>
      </c>
      <c r="AE955" s="50">
        <v>0</v>
      </c>
      <c r="AF955" s="50">
        <v>0</v>
      </c>
      <c r="AG955" s="50">
        <v>0</v>
      </c>
      <c r="AH955" s="50">
        <v>0</v>
      </c>
      <c r="AI955" s="50">
        <v>0</v>
      </c>
      <c r="AJ955" s="50">
        <v>0</v>
      </c>
      <c r="AK955" s="50">
        <v>0</v>
      </c>
      <c r="AL955" s="50">
        <v>0</v>
      </c>
      <c r="AM955" s="50">
        <v>0</v>
      </c>
      <c r="AN955" s="50">
        <v>0</v>
      </c>
      <c r="AO955" s="50">
        <v>0</v>
      </c>
      <c r="AP955" s="50">
        <v>0</v>
      </c>
      <c r="AQ955" s="50">
        <v>0</v>
      </c>
      <c r="AR955" s="50">
        <v>0</v>
      </c>
      <c r="AS955" s="50">
        <v>1</v>
      </c>
      <c r="AT955" s="50">
        <v>0</v>
      </c>
      <c r="AU955" s="50">
        <v>0</v>
      </c>
      <c r="AV955" s="81"/>
      <c r="AW955" s="81"/>
      <c r="AX955" s="81"/>
      <c r="AY955" s="81"/>
      <c r="AZ955" s="81"/>
      <c r="BA955" s="81"/>
      <c r="BB955" s="81"/>
      <c r="BC955" s="81"/>
      <c r="BD955" s="81"/>
      <c r="BE955" s="81"/>
      <c r="BF955" s="81"/>
      <c r="BG955" s="81"/>
      <c r="BH955" s="81"/>
      <c r="BI955" s="81"/>
      <c r="BJ955" s="81"/>
    </row>
    <row r="956" spans="1:62" ht="15" hidden="1">
      <c r="A956" s="81" t="s">
        <v>3948</v>
      </c>
      <c r="B956" s="50" t="s">
        <v>2764</v>
      </c>
      <c r="C956" s="82" t="s">
        <v>714</v>
      </c>
      <c r="D956" s="83" t="s">
        <v>571</v>
      </c>
      <c r="E956" s="84" t="s">
        <v>712</v>
      </c>
      <c r="F956" s="84">
        <v>45875</v>
      </c>
      <c r="G956" s="50">
        <v>271360</v>
      </c>
      <c r="H956" s="50" t="s">
        <v>1824</v>
      </c>
      <c r="I956" s="50">
        <v>424</v>
      </c>
      <c r="J956" s="50">
        <v>640</v>
      </c>
      <c r="K956" s="50">
        <v>2</v>
      </c>
      <c r="L956" s="50"/>
      <c r="M956" s="50"/>
      <c r="N956" s="50"/>
      <c r="O956" s="50">
        <v>0</v>
      </c>
      <c r="P956" s="50">
        <v>0.66249999999999998</v>
      </c>
      <c r="Q956" s="50">
        <v>1871.152</v>
      </c>
      <c r="R956" s="50">
        <v>90.282640000000001</v>
      </c>
      <c r="S956" s="50">
        <v>0</v>
      </c>
      <c r="T956" s="50">
        <v>0</v>
      </c>
      <c r="U956" s="50">
        <v>0</v>
      </c>
      <c r="V956" s="50">
        <v>0</v>
      </c>
      <c r="W956" s="50">
        <v>0</v>
      </c>
      <c r="X956" s="50">
        <v>0</v>
      </c>
      <c r="Y956" s="50">
        <v>1</v>
      </c>
      <c r="Z956" s="50">
        <v>0</v>
      </c>
      <c r="AA956" s="50">
        <v>0</v>
      </c>
      <c r="AB956" s="50">
        <v>0</v>
      </c>
      <c r="AC956" s="50">
        <v>0</v>
      </c>
      <c r="AD956" s="50">
        <v>0</v>
      </c>
      <c r="AE956" s="50">
        <v>0</v>
      </c>
      <c r="AF956" s="50">
        <v>0</v>
      </c>
      <c r="AG956" s="50">
        <v>0</v>
      </c>
      <c r="AH956" s="50">
        <v>0</v>
      </c>
      <c r="AI956" s="50">
        <v>0</v>
      </c>
      <c r="AJ956" s="50">
        <v>0</v>
      </c>
      <c r="AK956" s="50">
        <v>0</v>
      </c>
      <c r="AL956" s="50">
        <v>0</v>
      </c>
      <c r="AM956" s="50">
        <v>0</v>
      </c>
      <c r="AN956" s="50">
        <v>0</v>
      </c>
      <c r="AO956" s="50">
        <v>0</v>
      </c>
      <c r="AP956" s="50">
        <v>0</v>
      </c>
      <c r="AQ956" s="50">
        <v>0</v>
      </c>
      <c r="AR956" s="50">
        <v>0</v>
      </c>
      <c r="AS956" s="50">
        <v>1</v>
      </c>
      <c r="AT956" s="50">
        <v>0</v>
      </c>
      <c r="AU956" s="50">
        <v>0</v>
      </c>
      <c r="AV956" s="81"/>
      <c r="AW956" s="81"/>
      <c r="AX956" s="81"/>
      <c r="AY956" s="81"/>
      <c r="AZ956" s="81"/>
      <c r="BA956" s="81"/>
      <c r="BB956" s="81"/>
      <c r="BC956" s="81"/>
      <c r="BD956" s="81"/>
      <c r="BE956" s="81"/>
      <c r="BF956" s="81"/>
      <c r="BG956" s="81"/>
      <c r="BH956" s="81"/>
      <c r="BI956" s="81"/>
      <c r="BJ956" s="81"/>
    </row>
    <row r="957" spans="1:62" ht="15" hidden="1">
      <c r="A957" s="81" t="s">
        <v>3949</v>
      </c>
      <c r="B957" s="50" t="s">
        <v>2765</v>
      </c>
      <c r="C957" s="82" t="s">
        <v>715</v>
      </c>
      <c r="D957" s="83" t="s">
        <v>571</v>
      </c>
      <c r="E957" s="84" t="s">
        <v>712</v>
      </c>
      <c r="F957" s="84">
        <v>43185</v>
      </c>
      <c r="G957" s="50">
        <v>271360</v>
      </c>
      <c r="H957" s="50" t="s">
        <v>1824</v>
      </c>
      <c r="I957" s="50">
        <v>424</v>
      </c>
      <c r="J957" s="50">
        <v>640</v>
      </c>
      <c r="K957" s="50">
        <v>2</v>
      </c>
      <c r="L957" s="50"/>
      <c r="M957" s="50"/>
      <c r="N957" s="50"/>
      <c r="O957" s="50">
        <v>0</v>
      </c>
      <c r="P957" s="50">
        <v>0.66249999999999998</v>
      </c>
      <c r="Q957" s="50">
        <v>1945.396</v>
      </c>
      <c r="R957" s="50">
        <v>93.626199999999997</v>
      </c>
      <c r="S957" s="50">
        <v>0</v>
      </c>
      <c r="T957" s="50">
        <v>0</v>
      </c>
      <c r="U957" s="50">
        <v>0</v>
      </c>
      <c r="V957" s="50">
        <v>0</v>
      </c>
      <c r="W957" s="50">
        <v>0</v>
      </c>
      <c r="X957" s="50">
        <v>0</v>
      </c>
      <c r="Y957" s="50">
        <v>1</v>
      </c>
      <c r="Z957" s="50">
        <v>0</v>
      </c>
      <c r="AA957" s="50">
        <v>0</v>
      </c>
      <c r="AB957" s="50">
        <v>0</v>
      </c>
      <c r="AC957" s="50">
        <v>0</v>
      </c>
      <c r="AD957" s="50">
        <v>0</v>
      </c>
      <c r="AE957" s="50">
        <v>0</v>
      </c>
      <c r="AF957" s="50">
        <v>0</v>
      </c>
      <c r="AG957" s="50">
        <v>0</v>
      </c>
      <c r="AH957" s="50">
        <v>0</v>
      </c>
      <c r="AI957" s="50">
        <v>0</v>
      </c>
      <c r="AJ957" s="50">
        <v>0</v>
      </c>
      <c r="AK957" s="50">
        <v>0</v>
      </c>
      <c r="AL957" s="50">
        <v>0</v>
      </c>
      <c r="AM957" s="50">
        <v>0</v>
      </c>
      <c r="AN957" s="50">
        <v>0</v>
      </c>
      <c r="AO957" s="50">
        <v>0</v>
      </c>
      <c r="AP957" s="50">
        <v>0</v>
      </c>
      <c r="AQ957" s="50">
        <v>0</v>
      </c>
      <c r="AR957" s="50">
        <v>0</v>
      </c>
      <c r="AS957" s="50">
        <v>1</v>
      </c>
      <c r="AT957" s="50">
        <v>0</v>
      </c>
      <c r="AU957" s="50">
        <v>0</v>
      </c>
      <c r="AV957" s="81"/>
      <c r="AW957" s="81"/>
      <c r="AX957" s="81"/>
      <c r="AY957" s="81"/>
      <c r="AZ957" s="81"/>
      <c r="BA957" s="81"/>
      <c r="BB957" s="81"/>
      <c r="BC957" s="81"/>
      <c r="BD957" s="81"/>
      <c r="BE957" s="81"/>
      <c r="BF957" s="81"/>
      <c r="BG957" s="81"/>
      <c r="BH957" s="81"/>
      <c r="BI957" s="81"/>
      <c r="BJ957" s="81"/>
    </row>
    <row r="958" spans="1:62" ht="15" hidden="1">
      <c r="A958" s="81" t="s">
        <v>3950</v>
      </c>
      <c r="B958" s="50" t="s">
        <v>2766</v>
      </c>
      <c r="C958" s="82" t="s">
        <v>716</v>
      </c>
      <c r="D958" s="83" t="s">
        <v>571</v>
      </c>
      <c r="E958" s="84" t="s">
        <v>712</v>
      </c>
      <c r="F958" s="84">
        <v>42819</v>
      </c>
      <c r="G958" s="50">
        <v>271360</v>
      </c>
      <c r="H958" s="50" t="s">
        <v>1824</v>
      </c>
      <c r="I958" s="50">
        <v>424</v>
      </c>
      <c r="J958" s="50">
        <v>640</v>
      </c>
      <c r="K958" s="50">
        <v>2</v>
      </c>
      <c r="L958" s="50"/>
      <c r="M958" s="50"/>
      <c r="N958" s="50"/>
      <c r="O958" s="50">
        <v>0</v>
      </c>
      <c r="P958" s="50">
        <v>0.66249999999999998</v>
      </c>
      <c r="Q958" s="50">
        <v>1498.2940000000001</v>
      </c>
      <c r="R958" s="50">
        <v>89.397940000000006</v>
      </c>
      <c r="S958" s="50">
        <v>0</v>
      </c>
      <c r="T958" s="50">
        <v>0</v>
      </c>
      <c r="U958" s="50">
        <v>0</v>
      </c>
      <c r="V958" s="50">
        <v>0</v>
      </c>
      <c r="W958" s="50">
        <v>0</v>
      </c>
      <c r="X958" s="50">
        <v>0</v>
      </c>
      <c r="Y958" s="50">
        <v>1</v>
      </c>
      <c r="Z958" s="50">
        <v>0</v>
      </c>
      <c r="AA958" s="50">
        <v>0</v>
      </c>
      <c r="AB958" s="50">
        <v>0</v>
      </c>
      <c r="AC958" s="50">
        <v>0</v>
      </c>
      <c r="AD958" s="50">
        <v>0</v>
      </c>
      <c r="AE958" s="50">
        <v>0</v>
      </c>
      <c r="AF958" s="50">
        <v>0</v>
      </c>
      <c r="AG958" s="50">
        <v>0</v>
      </c>
      <c r="AH958" s="50">
        <v>0</v>
      </c>
      <c r="AI958" s="50">
        <v>0</v>
      </c>
      <c r="AJ958" s="50">
        <v>0</v>
      </c>
      <c r="AK958" s="50">
        <v>0</v>
      </c>
      <c r="AL958" s="50">
        <v>0</v>
      </c>
      <c r="AM958" s="50">
        <v>0</v>
      </c>
      <c r="AN958" s="50">
        <v>0</v>
      </c>
      <c r="AO958" s="50">
        <v>0</v>
      </c>
      <c r="AP958" s="50">
        <v>0</v>
      </c>
      <c r="AQ958" s="50">
        <v>0</v>
      </c>
      <c r="AR958" s="50">
        <v>0</v>
      </c>
      <c r="AS958" s="50">
        <v>1</v>
      </c>
      <c r="AT958" s="50">
        <v>0</v>
      </c>
      <c r="AU958" s="50">
        <v>0</v>
      </c>
      <c r="AV958" s="81"/>
      <c r="AW958" s="81"/>
      <c r="AX958" s="81"/>
      <c r="AY958" s="81"/>
      <c r="AZ958" s="81"/>
      <c r="BA958" s="81"/>
      <c r="BB958" s="81"/>
      <c r="BC958" s="81"/>
      <c r="BD958" s="81"/>
      <c r="BE958" s="81"/>
      <c r="BF958" s="81"/>
      <c r="BG958" s="81"/>
      <c r="BH958" s="81"/>
      <c r="BI958" s="81"/>
      <c r="BJ958" s="81"/>
    </row>
    <row r="959" spans="1:62" ht="15" hidden="1">
      <c r="A959" s="81" t="s">
        <v>3951</v>
      </c>
      <c r="B959" s="50" t="s">
        <v>2768</v>
      </c>
      <c r="C959" s="82" t="s">
        <v>717</v>
      </c>
      <c r="D959" s="83" t="s">
        <v>571</v>
      </c>
      <c r="E959" s="84" t="s">
        <v>712</v>
      </c>
      <c r="F959" s="84">
        <v>48047</v>
      </c>
      <c r="G959" s="50">
        <v>271360</v>
      </c>
      <c r="H959" s="50" t="s">
        <v>1824</v>
      </c>
      <c r="I959" s="50">
        <v>424</v>
      </c>
      <c r="J959" s="50">
        <v>640</v>
      </c>
      <c r="K959" s="50">
        <v>2</v>
      </c>
      <c r="L959" s="50"/>
      <c r="M959" s="50"/>
      <c r="N959" s="50"/>
      <c r="O959" s="50">
        <v>0</v>
      </c>
      <c r="P959" s="50">
        <v>0.66249999999999998</v>
      </c>
      <c r="Q959" s="50">
        <v>1910.7449999999999</v>
      </c>
      <c r="R959" s="50">
        <v>72.577950000000001</v>
      </c>
      <c r="S959" s="50">
        <v>0</v>
      </c>
      <c r="T959" s="50">
        <v>0</v>
      </c>
      <c r="U959" s="50">
        <v>0</v>
      </c>
      <c r="V959" s="50">
        <v>0</v>
      </c>
      <c r="W959" s="50">
        <v>0</v>
      </c>
      <c r="X959" s="50">
        <v>0</v>
      </c>
      <c r="Y959" s="50">
        <v>1</v>
      </c>
      <c r="Z959" s="50">
        <v>0</v>
      </c>
      <c r="AA959" s="50">
        <v>0</v>
      </c>
      <c r="AB959" s="50">
        <v>0</v>
      </c>
      <c r="AC959" s="50">
        <v>0</v>
      </c>
      <c r="AD959" s="50">
        <v>0</v>
      </c>
      <c r="AE959" s="50">
        <v>0</v>
      </c>
      <c r="AF959" s="50">
        <v>0</v>
      </c>
      <c r="AG959" s="50">
        <v>0</v>
      </c>
      <c r="AH959" s="50">
        <v>0</v>
      </c>
      <c r="AI959" s="50">
        <v>0</v>
      </c>
      <c r="AJ959" s="50">
        <v>0</v>
      </c>
      <c r="AK959" s="50">
        <v>0</v>
      </c>
      <c r="AL959" s="50">
        <v>0</v>
      </c>
      <c r="AM959" s="50">
        <v>0</v>
      </c>
      <c r="AN959" s="50">
        <v>0</v>
      </c>
      <c r="AO959" s="50">
        <v>0</v>
      </c>
      <c r="AP959" s="50">
        <v>0</v>
      </c>
      <c r="AQ959" s="50">
        <v>0</v>
      </c>
      <c r="AR959" s="50">
        <v>0</v>
      </c>
      <c r="AS959" s="50">
        <v>1</v>
      </c>
      <c r="AT959" s="50">
        <v>0</v>
      </c>
      <c r="AU959" s="50">
        <v>0</v>
      </c>
      <c r="AV959" s="81"/>
      <c r="AW959" s="81"/>
      <c r="AX959" s="81"/>
      <c r="AY959" s="81"/>
      <c r="AZ959" s="81"/>
      <c r="BA959" s="81"/>
      <c r="BB959" s="81"/>
      <c r="BC959" s="81"/>
      <c r="BD959" s="81"/>
      <c r="BE959" s="81"/>
      <c r="BF959" s="81"/>
      <c r="BG959" s="81"/>
      <c r="BH959" s="81"/>
      <c r="BI959" s="81"/>
      <c r="BJ959" s="81"/>
    </row>
    <row r="960" spans="1:62" ht="15" hidden="1">
      <c r="A960" s="81" t="s">
        <v>3952</v>
      </c>
      <c r="B960" s="50" t="s">
        <v>2769</v>
      </c>
      <c r="C960" s="82" t="s">
        <v>718</v>
      </c>
      <c r="D960" s="83" t="s">
        <v>571</v>
      </c>
      <c r="E960" s="84" t="s">
        <v>712</v>
      </c>
      <c r="F960" s="84">
        <v>73006</v>
      </c>
      <c r="G960" s="50">
        <v>263680</v>
      </c>
      <c r="H960" s="50" t="s">
        <v>1824</v>
      </c>
      <c r="I960" s="50">
        <v>412</v>
      </c>
      <c r="J960" s="50">
        <v>640</v>
      </c>
      <c r="K960" s="50">
        <v>2</v>
      </c>
      <c r="L960" s="50"/>
      <c r="M960" s="50"/>
      <c r="N960" s="50"/>
      <c r="O960" s="50">
        <v>0</v>
      </c>
      <c r="P960" s="50">
        <v>0.64375000000000004</v>
      </c>
      <c r="Q960" s="50">
        <v>3385.672</v>
      </c>
      <c r="R960" s="50">
        <v>51.251690000000004</v>
      </c>
      <c r="S960" s="50">
        <v>0</v>
      </c>
      <c r="T960" s="50">
        <v>0</v>
      </c>
      <c r="U960" s="50">
        <v>0</v>
      </c>
      <c r="V960" s="50">
        <v>0</v>
      </c>
      <c r="W960" s="50">
        <v>0</v>
      </c>
      <c r="X960" s="50">
        <v>0</v>
      </c>
      <c r="Y960" s="50">
        <v>1</v>
      </c>
      <c r="Z960" s="50">
        <v>0</v>
      </c>
      <c r="AA960" s="50">
        <v>0</v>
      </c>
      <c r="AB960" s="50">
        <v>0</v>
      </c>
      <c r="AC960" s="50">
        <v>0</v>
      </c>
      <c r="AD960" s="50">
        <v>0</v>
      </c>
      <c r="AE960" s="50">
        <v>0</v>
      </c>
      <c r="AF960" s="50">
        <v>0</v>
      </c>
      <c r="AG960" s="50">
        <v>0</v>
      </c>
      <c r="AH960" s="50">
        <v>0</v>
      </c>
      <c r="AI960" s="50">
        <v>0</v>
      </c>
      <c r="AJ960" s="50">
        <v>0</v>
      </c>
      <c r="AK960" s="50">
        <v>0</v>
      </c>
      <c r="AL960" s="50">
        <v>0</v>
      </c>
      <c r="AM960" s="50">
        <v>0</v>
      </c>
      <c r="AN960" s="50">
        <v>0</v>
      </c>
      <c r="AO960" s="50">
        <v>0</v>
      </c>
      <c r="AP960" s="50">
        <v>0</v>
      </c>
      <c r="AQ960" s="50">
        <v>0</v>
      </c>
      <c r="AR960" s="50">
        <v>0</v>
      </c>
      <c r="AS960" s="50">
        <v>1</v>
      </c>
      <c r="AT960" s="50">
        <v>0</v>
      </c>
      <c r="AU960" s="50">
        <v>0</v>
      </c>
      <c r="AV960" s="81"/>
      <c r="AW960" s="81"/>
      <c r="AX960" s="81"/>
      <c r="AY960" s="81"/>
      <c r="AZ960" s="81"/>
      <c r="BA960" s="81"/>
      <c r="BB960" s="81"/>
      <c r="BC960" s="81"/>
      <c r="BD960" s="81"/>
      <c r="BE960" s="81"/>
      <c r="BF960" s="81"/>
      <c r="BG960" s="81"/>
      <c r="BH960" s="81"/>
      <c r="BI960" s="81"/>
      <c r="BJ960" s="81"/>
    </row>
    <row r="961" spans="1:62" ht="15" hidden="1">
      <c r="A961" s="81" t="s">
        <v>3953</v>
      </c>
      <c r="B961" s="50" t="s">
        <v>2770</v>
      </c>
      <c r="C961" s="82" t="s">
        <v>719</v>
      </c>
      <c r="D961" s="83" t="s">
        <v>571</v>
      </c>
      <c r="E961" s="84" t="s">
        <v>712</v>
      </c>
      <c r="F961" s="84">
        <v>75623</v>
      </c>
      <c r="G961" s="50">
        <v>306560</v>
      </c>
      <c r="H961" s="50" t="s">
        <v>1824</v>
      </c>
      <c r="I961" s="50">
        <v>479</v>
      </c>
      <c r="J961" s="50">
        <v>640</v>
      </c>
      <c r="K961" s="50">
        <v>2</v>
      </c>
      <c r="L961" s="50"/>
      <c r="M961" s="50"/>
      <c r="N961" s="50"/>
      <c r="O961" s="50">
        <v>0</v>
      </c>
      <c r="P961" s="50">
        <v>0.74843749999999998</v>
      </c>
      <c r="Q961" s="50">
        <v>4836.6930000000002</v>
      </c>
      <c r="R961" s="50">
        <v>85.438310000000001</v>
      </c>
      <c r="S961" s="50">
        <v>0</v>
      </c>
      <c r="T961" s="50">
        <v>0</v>
      </c>
      <c r="U961" s="50">
        <v>0</v>
      </c>
      <c r="V961" s="50">
        <v>0</v>
      </c>
      <c r="W961" s="50">
        <v>0</v>
      </c>
      <c r="X961" s="50">
        <v>0</v>
      </c>
      <c r="Y961" s="50">
        <v>1</v>
      </c>
      <c r="Z961" s="50">
        <v>0</v>
      </c>
      <c r="AA961" s="50">
        <v>0</v>
      </c>
      <c r="AB961" s="50">
        <v>0</v>
      </c>
      <c r="AC961" s="50">
        <v>0</v>
      </c>
      <c r="AD961" s="50">
        <v>0</v>
      </c>
      <c r="AE961" s="50">
        <v>0</v>
      </c>
      <c r="AF961" s="50">
        <v>0</v>
      </c>
      <c r="AG961" s="50">
        <v>0</v>
      </c>
      <c r="AH961" s="50">
        <v>0</v>
      </c>
      <c r="AI961" s="50">
        <v>0</v>
      </c>
      <c r="AJ961" s="50">
        <v>0</v>
      </c>
      <c r="AK961" s="50">
        <v>0</v>
      </c>
      <c r="AL961" s="50">
        <v>0</v>
      </c>
      <c r="AM961" s="50">
        <v>0</v>
      </c>
      <c r="AN961" s="50">
        <v>0</v>
      </c>
      <c r="AO961" s="50">
        <v>0</v>
      </c>
      <c r="AP961" s="50">
        <v>0</v>
      </c>
      <c r="AQ961" s="50">
        <v>0</v>
      </c>
      <c r="AR961" s="50">
        <v>0</v>
      </c>
      <c r="AS961" s="50">
        <v>1</v>
      </c>
      <c r="AT961" s="50">
        <v>0</v>
      </c>
      <c r="AU961" s="50">
        <v>0</v>
      </c>
      <c r="AV961" s="81"/>
      <c r="AW961" s="81"/>
      <c r="AX961" s="81"/>
      <c r="AY961" s="81"/>
      <c r="AZ961" s="81"/>
      <c r="BA961" s="81"/>
      <c r="BB961" s="81"/>
      <c r="BC961" s="81"/>
      <c r="BD961" s="81"/>
      <c r="BE961" s="81"/>
      <c r="BF961" s="81"/>
      <c r="BG961" s="81"/>
      <c r="BH961" s="81"/>
      <c r="BI961" s="81"/>
      <c r="BJ961" s="81"/>
    </row>
    <row r="962" spans="1:62" ht="15" hidden="1">
      <c r="A962" s="81" t="s">
        <v>3954</v>
      </c>
      <c r="B962" s="50" t="s">
        <v>2771</v>
      </c>
      <c r="C962" s="82" t="s">
        <v>720</v>
      </c>
      <c r="D962" s="83" t="s">
        <v>571</v>
      </c>
      <c r="E962" s="84" t="s">
        <v>712</v>
      </c>
      <c r="F962" s="84">
        <v>70030</v>
      </c>
      <c r="G962" s="50">
        <v>264320</v>
      </c>
      <c r="H962" s="50" t="s">
        <v>1824</v>
      </c>
      <c r="I962" s="50">
        <v>413</v>
      </c>
      <c r="J962" s="50">
        <v>640</v>
      </c>
      <c r="K962" s="50">
        <v>2</v>
      </c>
      <c r="L962" s="50"/>
      <c r="M962" s="50"/>
      <c r="N962" s="50"/>
      <c r="O962" s="50">
        <v>0</v>
      </c>
      <c r="P962" s="50">
        <v>0.64531249999999996</v>
      </c>
      <c r="Q962" s="50">
        <v>2412.5430000000001</v>
      </c>
      <c r="R962" s="50">
        <v>59.508650000000003</v>
      </c>
      <c r="S962" s="50">
        <v>0</v>
      </c>
      <c r="T962" s="50">
        <v>0</v>
      </c>
      <c r="U962" s="50">
        <v>0</v>
      </c>
      <c r="V962" s="50">
        <v>0</v>
      </c>
      <c r="W962" s="50">
        <v>0</v>
      </c>
      <c r="X962" s="50">
        <v>0</v>
      </c>
      <c r="Y962" s="50">
        <v>1</v>
      </c>
      <c r="Z962" s="50">
        <v>0</v>
      </c>
      <c r="AA962" s="50">
        <v>0</v>
      </c>
      <c r="AB962" s="50">
        <v>0</v>
      </c>
      <c r="AC962" s="50">
        <v>0</v>
      </c>
      <c r="AD962" s="50">
        <v>0</v>
      </c>
      <c r="AE962" s="50">
        <v>0</v>
      </c>
      <c r="AF962" s="50">
        <v>0</v>
      </c>
      <c r="AG962" s="50">
        <v>0</v>
      </c>
      <c r="AH962" s="50">
        <v>0</v>
      </c>
      <c r="AI962" s="50">
        <v>0</v>
      </c>
      <c r="AJ962" s="50">
        <v>0</v>
      </c>
      <c r="AK962" s="50">
        <v>0</v>
      </c>
      <c r="AL962" s="50">
        <v>0</v>
      </c>
      <c r="AM962" s="50">
        <v>0</v>
      </c>
      <c r="AN962" s="50">
        <v>0</v>
      </c>
      <c r="AO962" s="50">
        <v>0</v>
      </c>
      <c r="AP962" s="50">
        <v>0</v>
      </c>
      <c r="AQ962" s="50">
        <v>0</v>
      </c>
      <c r="AR962" s="50">
        <v>0</v>
      </c>
      <c r="AS962" s="50">
        <v>1</v>
      </c>
      <c r="AT962" s="50">
        <v>0</v>
      </c>
      <c r="AU962" s="50">
        <v>0</v>
      </c>
      <c r="AV962" s="81"/>
      <c r="AW962" s="81"/>
      <c r="AX962" s="81"/>
      <c r="AY962" s="81"/>
      <c r="AZ962" s="81"/>
      <c r="BA962" s="81"/>
      <c r="BB962" s="81"/>
      <c r="BC962" s="81"/>
      <c r="BD962" s="81"/>
      <c r="BE962" s="81"/>
      <c r="BF962" s="81"/>
      <c r="BG962" s="81"/>
      <c r="BH962" s="81"/>
      <c r="BI962" s="81"/>
      <c r="BJ962" s="81"/>
    </row>
    <row r="963" spans="1:62" ht="15" hidden="1">
      <c r="A963" s="81" t="s">
        <v>3955</v>
      </c>
      <c r="B963" s="50" t="s">
        <v>2773</v>
      </c>
      <c r="C963" s="82" t="s">
        <v>721</v>
      </c>
      <c r="D963" s="83" t="s">
        <v>571</v>
      </c>
      <c r="E963" s="84" t="s">
        <v>712</v>
      </c>
      <c r="F963" s="84">
        <v>61943</v>
      </c>
      <c r="G963" s="50">
        <v>272640</v>
      </c>
      <c r="H963" s="50" t="s">
        <v>1824</v>
      </c>
      <c r="I963" s="50">
        <v>426</v>
      </c>
      <c r="J963" s="50">
        <v>640</v>
      </c>
      <c r="K963" s="50">
        <v>2</v>
      </c>
      <c r="L963" s="50"/>
      <c r="M963" s="50"/>
      <c r="N963" s="50"/>
      <c r="O963" s="50">
        <v>0</v>
      </c>
      <c r="P963" s="50">
        <v>0.66562500000000002</v>
      </c>
      <c r="Q963" s="50">
        <v>2156.5940000000001</v>
      </c>
      <c r="R963" s="50">
        <v>79.738489999999999</v>
      </c>
      <c r="S963" s="50">
        <v>0</v>
      </c>
      <c r="T963" s="50">
        <v>0</v>
      </c>
      <c r="U963" s="50">
        <v>0</v>
      </c>
      <c r="V963" s="50">
        <v>0</v>
      </c>
      <c r="W963" s="50">
        <v>0</v>
      </c>
      <c r="X963" s="50">
        <v>0</v>
      </c>
      <c r="Y963" s="50">
        <v>1</v>
      </c>
      <c r="Z963" s="50">
        <v>0</v>
      </c>
      <c r="AA963" s="50">
        <v>0</v>
      </c>
      <c r="AB963" s="50">
        <v>0</v>
      </c>
      <c r="AC963" s="50">
        <v>0</v>
      </c>
      <c r="AD963" s="50">
        <v>0</v>
      </c>
      <c r="AE963" s="50">
        <v>0</v>
      </c>
      <c r="AF963" s="50">
        <v>0</v>
      </c>
      <c r="AG963" s="50">
        <v>0</v>
      </c>
      <c r="AH963" s="50">
        <v>0</v>
      </c>
      <c r="AI963" s="50">
        <v>0</v>
      </c>
      <c r="AJ963" s="50">
        <v>0</v>
      </c>
      <c r="AK963" s="50">
        <v>0</v>
      </c>
      <c r="AL963" s="50">
        <v>0</v>
      </c>
      <c r="AM963" s="50">
        <v>0</v>
      </c>
      <c r="AN963" s="50">
        <v>0</v>
      </c>
      <c r="AO963" s="50">
        <v>0</v>
      </c>
      <c r="AP963" s="50">
        <v>0</v>
      </c>
      <c r="AQ963" s="50">
        <v>0</v>
      </c>
      <c r="AR963" s="50">
        <v>0</v>
      </c>
      <c r="AS963" s="50">
        <v>1</v>
      </c>
      <c r="AT963" s="50">
        <v>0</v>
      </c>
      <c r="AU963" s="50">
        <v>0</v>
      </c>
      <c r="AV963" s="81"/>
      <c r="AW963" s="81"/>
      <c r="AX963" s="81"/>
      <c r="AY963" s="81"/>
      <c r="AZ963" s="81"/>
      <c r="BA963" s="81"/>
      <c r="BB963" s="81"/>
      <c r="BC963" s="81"/>
      <c r="BD963" s="81"/>
      <c r="BE963" s="81"/>
      <c r="BF963" s="81"/>
      <c r="BG963" s="81"/>
      <c r="BH963" s="81"/>
      <c r="BI963" s="81"/>
      <c r="BJ963" s="81"/>
    </row>
    <row r="964" spans="1:62" ht="15" hidden="1">
      <c r="A964" s="81" t="s">
        <v>3956</v>
      </c>
      <c r="B964" s="50" t="s">
        <v>2774</v>
      </c>
      <c r="C964" s="82" t="s">
        <v>722</v>
      </c>
      <c r="D964" s="83" t="s">
        <v>571</v>
      </c>
      <c r="E964" s="84" t="s">
        <v>712</v>
      </c>
      <c r="F964" s="84">
        <v>70094</v>
      </c>
      <c r="G964" s="50">
        <v>282240</v>
      </c>
      <c r="H964" s="50" t="s">
        <v>1824</v>
      </c>
      <c r="I964" s="50">
        <v>441</v>
      </c>
      <c r="J964" s="50">
        <v>640</v>
      </c>
      <c r="K964" s="50">
        <v>2</v>
      </c>
      <c r="L964" s="50"/>
      <c r="M964" s="50"/>
      <c r="N964" s="50"/>
      <c r="O964" s="50">
        <v>0</v>
      </c>
      <c r="P964" s="50">
        <v>0.68906250000000002</v>
      </c>
      <c r="Q964" s="50">
        <v>2348.6860000000001</v>
      </c>
      <c r="R964" s="50">
        <v>73.333449999999999</v>
      </c>
      <c r="S964" s="50">
        <v>0</v>
      </c>
      <c r="T964" s="50">
        <v>0</v>
      </c>
      <c r="U964" s="50">
        <v>0</v>
      </c>
      <c r="V964" s="50">
        <v>0</v>
      </c>
      <c r="W964" s="50">
        <v>0</v>
      </c>
      <c r="X964" s="50">
        <v>0</v>
      </c>
      <c r="Y964" s="50">
        <v>1</v>
      </c>
      <c r="Z964" s="50">
        <v>0</v>
      </c>
      <c r="AA964" s="50">
        <v>0</v>
      </c>
      <c r="AB964" s="50">
        <v>0</v>
      </c>
      <c r="AC964" s="50">
        <v>0</v>
      </c>
      <c r="AD964" s="50">
        <v>0</v>
      </c>
      <c r="AE964" s="50">
        <v>0</v>
      </c>
      <c r="AF964" s="50">
        <v>0</v>
      </c>
      <c r="AG964" s="50">
        <v>0</v>
      </c>
      <c r="AH964" s="50">
        <v>0</v>
      </c>
      <c r="AI964" s="50">
        <v>0</v>
      </c>
      <c r="AJ964" s="50">
        <v>0</v>
      </c>
      <c r="AK964" s="50">
        <v>0</v>
      </c>
      <c r="AL964" s="50">
        <v>0</v>
      </c>
      <c r="AM964" s="50">
        <v>0</v>
      </c>
      <c r="AN964" s="50">
        <v>0</v>
      </c>
      <c r="AO964" s="50">
        <v>0</v>
      </c>
      <c r="AP964" s="50">
        <v>0</v>
      </c>
      <c r="AQ964" s="50">
        <v>0</v>
      </c>
      <c r="AR964" s="50">
        <v>0</v>
      </c>
      <c r="AS964" s="50">
        <v>1</v>
      </c>
      <c r="AT964" s="50">
        <v>0</v>
      </c>
      <c r="AU964" s="50">
        <v>0</v>
      </c>
      <c r="AV964" s="81"/>
      <c r="AW964" s="81"/>
      <c r="AX964" s="81"/>
      <c r="AY964" s="81"/>
      <c r="AZ964" s="81"/>
      <c r="BA964" s="81"/>
      <c r="BB964" s="81"/>
      <c r="BC964" s="81"/>
      <c r="BD964" s="81"/>
      <c r="BE964" s="81"/>
      <c r="BF964" s="81"/>
      <c r="BG964" s="81"/>
      <c r="BH964" s="81"/>
      <c r="BI964" s="81"/>
      <c r="BJ964" s="81"/>
    </row>
    <row r="965" spans="1:62" ht="15" hidden="1">
      <c r="A965" s="81" t="s">
        <v>3957</v>
      </c>
      <c r="B965" s="50" t="s">
        <v>2775</v>
      </c>
      <c r="C965" s="82" t="s">
        <v>723</v>
      </c>
      <c r="D965" s="83" t="s">
        <v>571</v>
      </c>
      <c r="E965" s="84" t="s">
        <v>712</v>
      </c>
      <c r="F965" s="84">
        <v>73494</v>
      </c>
      <c r="G965" s="50">
        <v>285440</v>
      </c>
      <c r="H965" s="50" t="s">
        <v>1824</v>
      </c>
      <c r="I965" s="50">
        <v>446</v>
      </c>
      <c r="J965" s="50">
        <v>640</v>
      </c>
      <c r="K965" s="50">
        <v>2</v>
      </c>
      <c r="L965" s="50"/>
      <c r="M965" s="50"/>
      <c r="N965" s="50"/>
      <c r="O965" s="50">
        <v>0</v>
      </c>
      <c r="P965" s="50">
        <v>0.69687500000000002</v>
      </c>
      <c r="Q965" s="50">
        <v>3302.8519999999999</v>
      </c>
      <c r="R965" s="50">
        <v>69.388739999999999</v>
      </c>
      <c r="S965" s="50">
        <v>0</v>
      </c>
      <c r="T965" s="50">
        <v>0</v>
      </c>
      <c r="U965" s="50">
        <v>0</v>
      </c>
      <c r="V965" s="50">
        <v>0</v>
      </c>
      <c r="W965" s="50">
        <v>0</v>
      </c>
      <c r="X965" s="50">
        <v>0</v>
      </c>
      <c r="Y965" s="50">
        <v>1</v>
      </c>
      <c r="Z965" s="50">
        <v>0</v>
      </c>
      <c r="AA965" s="50">
        <v>0</v>
      </c>
      <c r="AB965" s="50">
        <v>0</v>
      </c>
      <c r="AC965" s="50">
        <v>0</v>
      </c>
      <c r="AD965" s="50">
        <v>0</v>
      </c>
      <c r="AE965" s="50">
        <v>0</v>
      </c>
      <c r="AF965" s="50">
        <v>0</v>
      </c>
      <c r="AG965" s="50">
        <v>0</v>
      </c>
      <c r="AH965" s="50">
        <v>0</v>
      </c>
      <c r="AI965" s="50">
        <v>0</v>
      </c>
      <c r="AJ965" s="50">
        <v>0</v>
      </c>
      <c r="AK965" s="50">
        <v>0</v>
      </c>
      <c r="AL965" s="50">
        <v>0</v>
      </c>
      <c r="AM965" s="50">
        <v>0</v>
      </c>
      <c r="AN965" s="50">
        <v>0</v>
      </c>
      <c r="AO965" s="50">
        <v>0</v>
      </c>
      <c r="AP965" s="50">
        <v>0</v>
      </c>
      <c r="AQ965" s="50">
        <v>0</v>
      </c>
      <c r="AR965" s="50">
        <v>0</v>
      </c>
      <c r="AS965" s="50">
        <v>1</v>
      </c>
      <c r="AT965" s="50">
        <v>0</v>
      </c>
      <c r="AU965" s="50">
        <v>0</v>
      </c>
      <c r="AV965" s="81"/>
      <c r="AW965" s="81"/>
      <c r="AX965" s="81"/>
      <c r="AY965" s="81"/>
      <c r="AZ965" s="81"/>
      <c r="BA965" s="81"/>
      <c r="BB965" s="81"/>
      <c r="BC965" s="81"/>
      <c r="BD965" s="81"/>
      <c r="BE965" s="81"/>
      <c r="BF965" s="81"/>
      <c r="BG965" s="81"/>
      <c r="BH965" s="81"/>
      <c r="BI965" s="81"/>
      <c r="BJ965" s="81"/>
    </row>
    <row r="966" spans="1:62" ht="15" hidden="1">
      <c r="A966" s="81" t="s">
        <v>3958</v>
      </c>
      <c r="B966" s="50" t="s">
        <v>2776</v>
      </c>
      <c r="C966" s="82" t="s">
        <v>724</v>
      </c>
      <c r="D966" s="83" t="s">
        <v>571</v>
      </c>
      <c r="E966" s="84" t="s">
        <v>712</v>
      </c>
      <c r="F966" s="84">
        <v>45083</v>
      </c>
      <c r="G966" s="50">
        <v>281600</v>
      </c>
      <c r="H966" s="50" t="s">
        <v>1824</v>
      </c>
      <c r="I966" s="50">
        <v>440</v>
      </c>
      <c r="J966" s="50">
        <v>640</v>
      </c>
      <c r="K966" s="50">
        <v>2</v>
      </c>
      <c r="L966" s="50"/>
      <c r="M966" s="50"/>
      <c r="N966" s="50"/>
      <c r="O966" s="50">
        <v>0</v>
      </c>
      <c r="P966" s="50">
        <v>0.6875</v>
      </c>
      <c r="Q966" s="50">
        <v>1091.5319999999999</v>
      </c>
      <c r="R966" s="50">
        <v>80.399069999999995</v>
      </c>
      <c r="S966" s="50">
        <v>0</v>
      </c>
      <c r="T966" s="50">
        <v>0</v>
      </c>
      <c r="U966" s="50">
        <v>0</v>
      </c>
      <c r="V966" s="50">
        <v>0</v>
      </c>
      <c r="W966" s="50">
        <v>0</v>
      </c>
      <c r="X966" s="50">
        <v>0</v>
      </c>
      <c r="Y966" s="50">
        <v>1</v>
      </c>
      <c r="Z966" s="50">
        <v>0</v>
      </c>
      <c r="AA966" s="50">
        <v>0</v>
      </c>
      <c r="AB966" s="50">
        <v>0</v>
      </c>
      <c r="AC966" s="50">
        <v>0</v>
      </c>
      <c r="AD966" s="50">
        <v>0</v>
      </c>
      <c r="AE966" s="50">
        <v>0</v>
      </c>
      <c r="AF966" s="50">
        <v>0</v>
      </c>
      <c r="AG966" s="50">
        <v>0</v>
      </c>
      <c r="AH966" s="50">
        <v>0</v>
      </c>
      <c r="AI966" s="50">
        <v>0</v>
      </c>
      <c r="AJ966" s="50">
        <v>0</v>
      </c>
      <c r="AK966" s="50">
        <v>0</v>
      </c>
      <c r="AL966" s="50">
        <v>0</v>
      </c>
      <c r="AM966" s="50">
        <v>0</v>
      </c>
      <c r="AN966" s="50">
        <v>0</v>
      </c>
      <c r="AO966" s="50">
        <v>0</v>
      </c>
      <c r="AP966" s="50">
        <v>0</v>
      </c>
      <c r="AQ966" s="50">
        <v>0</v>
      </c>
      <c r="AR966" s="50">
        <v>0</v>
      </c>
      <c r="AS966" s="50">
        <v>1</v>
      </c>
      <c r="AT966" s="50">
        <v>0</v>
      </c>
      <c r="AU966" s="50">
        <v>0</v>
      </c>
      <c r="AV966" s="81"/>
      <c r="AW966" s="81"/>
      <c r="AX966" s="81"/>
      <c r="AY966" s="81"/>
      <c r="AZ966" s="81"/>
      <c r="BA966" s="81"/>
      <c r="BB966" s="81"/>
      <c r="BC966" s="81"/>
      <c r="BD966" s="81"/>
      <c r="BE966" s="81"/>
      <c r="BF966" s="81"/>
      <c r="BG966" s="81"/>
      <c r="BH966" s="81"/>
      <c r="BI966" s="81"/>
      <c r="BJ966" s="81"/>
    </row>
    <row r="967" spans="1:62" ht="15" hidden="1">
      <c r="A967" s="81" t="s">
        <v>3959</v>
      </c>
      <c r="B967" s="50" t="s">
        <v>2777</v>
      </c>
      <c r="C967" s="82" t="s">
        <v>725</v>
      </c>
      <c r="D967" s="83" t="s">
        <v>571</v>
      </c>
      <c r="E967" s="84" t="s">
        <v>712</v>
      </c>
      <c r="F967" s="84">
        <v>93650</v>
      </c>
      <c r="G967" s="50">
        <v>274560</v>
      </c>
      <c r="H967" s="50" t="s">
        <v>1824</v>
      </c>
      <c r="I967" s="50">
        <v>429</v>
      </c>
      <c r="J967" s="50">
        <v>640</v>
      </c>
      <c r="K967" s="50">
        <v>2</v>
      </c>
      <c r="L967" s="50"/>
      <c r="M967" s="50"/>
      <c r="N967" s="50"/>
      <c r="O967" s="50">
        <v>1</v>
      </c>
      <c r="P967" s="50">
        <v>0.67031249999999998</v>
      </c>
      <c r="Q967" s="50">
        <v>7463.2650000000003</v>
      </c>
      <c r="R967" s="50">
        <v>64.484729999999999</v>
      </c>
      <c r="S967" s="50">
        <v>0</v>
      </c>
      <c r="T967" s="50">
        <v>0</v>
      </c>
      <c r="U967" s="50">
        <v>0</v>
      </c>
      <c r="V967" s="50">
        <v>0</v>
      </c>
      <c r="W967" s="50">
        <v>0</v>
      </c>
      <c r="X967" s="50">
        <v>0</v>
      </c>
      <c r="Y967" s="50">
        <v>1</v>
      </c>
      <c r="Z967" s="50">
        <v>0</v>
      </c>
      <c r="AA967" s="50">
        <v>0</v>
      </c>
      <c r="AB967" s="50">
        <v>0</v>
      </c>
      <c r="AC967" s="50">
        <v>0</v>
      </c>
      <c r="AD967" s="50">
        <v>0</v>
      </c>
      <c r="AE967" s="50">
        <v>0</v>
      </c>
      <c r="AF967" s="50">
        <v>0</v>
      </c>
      <c r="AG967" s="50">
        <v>0</v>
      </c>
      <c r="AH967" s="50">
        <v>0</v>
      </c>
      <c r="AI967" s="50">
        <v>0</v>
      </c>
      <c r="AJ967" s="50">
        <v>0</v>
      </c>
      <c r="AK967" s="50">
        <v>0</v>
      </c>
      <c r="AL967" s="50">
        <v>0</v>
      </c>
      <c r="AM967" s="50">
        <v>0</v>
      </c>
      <c r="AN967" s="50">
        <v>0</v>
      </c>
      <c r="AO967" s="50">
        <v>0</v>
      </c>
      <c r="AP967" s="50">
        <v>0</v>
      </c>
      <c r="AQ967" s="50">
        <v>0</v>
      </c>
      <c r="AR967" s="50">
        <v>0</v>
      </c>
      <c r="AS967" s="50">
        <v>1</v>
      </c>
      <c r="AT967" s="50">
        <v>0</v>
      </c>
      <c r="AU967" s="50">
        <v>0</v>
      </c>
      <c r="AV967" s="81"/>
      <c r="AW967" s="81"/>
      <c r="AX967" s="81"/>
      <c r="AY967" s="81"/>
      <c r="AZ967" s="81"/>
      <c r="BA967" s="81"/>
      <c r="BB967" s="81"/>
      <c r="BC967" s="81"/>
      <c r="BD967" s="81"/>
      <c r="BE967" s="81"/>
      <c r="BF967" s="81"/>
      <c r="BG967" s="81"/>
      <c r="BH967" s="81"/>
      <c r="BI967" s="81"/>
      <c r="BJ967" s="81"/>
    </row>
    <row r="968" spans="1:62" ht="15" hidden="1">
      <c r="A968" s="81" t="s">
        <v>3960</v>
      </c>
      <c r="B968" s="50" t="s">
        <v>2779</v>
      </c>
      <c r="C968" s="82" t="s">
        <v>726</v>
      </c>
      <c r="D968" s="83" t="s">
        <v>571</v>
      </c>
      <c r="E968" s="84" t="s">
        <v>712</v>
      </c>
      <c r="F968" s="84">
        <v>95647</v>
      </c>
      <c r="G968" s="50">
        <v>274560</v>
      </c>
      <c r="H968" s="50" t="s">
        <v>1824</v>
      </c>
      <c r="I968" s="50">
        <v>429</v>
      </c>
      <c r="J968" s="50">
        <v>640</v>
      </c>
      <c r="K968" s="50">
        <v>2</v>
      </c>
      <c r="L968" s="50"/>
      <c r="M968" s="50"/>
      <c r="N968" s="50"/>
      <c r="O968" s="50">
        <v>1</v>
      </c>
      <c r="P968" s="50">
        <v>0.67031249999999998</v>
      </c>
      <c r="Q968" s="50">
        <v>8271.5849999999991</v>
      </c>
      <c r="R968" s="50">
        <v>73.630650000000003</v>
      </c>
      <c r="S968" s="50">
        <v>0</v>
      </c>
      <c r="T968" s="50">
        <v>0</v>
      </c>
      <c r="U968" s="50">
        <v>0</v>
      </c>
      <c r="V968" s="50">
        <v>0</v>
      </c>
      <c r="W968" s="50">
        <v>0</v>
      </c>
      <c r="X968" s="50">
        <v>0</v>
      </c>
      <c r="Y968" s="50">
        <v>1</v>
      </c>
      <c r="Z968" s="50">
        <v>0</v>
      </c>
      <c r="AA968" s="50">
        <v>0</v>
      </c>
      <c r="AB968" s="50">
        <v>0</v>
      </c>
      <c r="AC968" s="50">
        <v>0</v>
      </c>
      <c r="AD968" s="50">
        <v>0</v>
      </c>
      <c r="AE968" s="50">
        <v>0</v>
      </c>
      <c r="AF968" s="50">
        <v>0</v>
      </c>
      <c r="AG968" s="50">
        <v>0</v>
      </c>
      <c r="AH968" s="50">
        <v>0</v>
      </c>
      <c r="AI968" s="50">
        <v>0</v>
      </c>
      <c r="AJ968" s="50">
        <v>0</v>
      </c>
      <c r="AK968" s="50">
        <v>0</v>
      </c>
      <c r="AL968" s="50">
        <v>0</v>
      </c>
      <c r="AM968" s="50">
        <v>0</v>
      </c>
      <c r="AN968" s="50">
        <v>0</v>
      </c>
      <c r="AO968" s="50">
        <v>0</v>
      </c>
      <c r="AP968" s="50">
        <v>0</v>
      </c>
      <c r="AQ968" s="50">
        <v>0</v>
      </c>
      <c r="AR968" s="50">
        <v>0</v>
      </c>
      <c r="AS968" s="50">
        <v>1</v>
      </c>
      <c r="AT968" s="50">
        <v>0</v>
      </c>
      <c r="AU968" s="50">
        <v>0</v>
      </c>
      <c r="AV968" s="81"/>
      <c r="AW968" s="81"/>
      <c r="AX968" s="81"/>
      <c r="AY968" s="81"/>
      <c r="AZ968" s="81"/>
      <c r="BA968" s="81"/>
      <c r="BB968" s="81"/>
      <c r="BC968" s="81"/>
      <c r="BD968" s="81"/>
      <c r="BE968" s="81"/>
      <c r="BF968" s="81"/>
      <c r="BG968" s="81"/>
      <c r="BH968" s="81"/>
      <c r="BI968" s="81"/>
      <c r="BJ968" s="81"/>
    </row>
    <row r="969" spans="1:62" ht="15" hidden="1">
      <c r="A969" s="81" t="s">
        <v>3961</v>
      </c>
      <c r="B969" s="50" t="s">
        <v>2780</v>
      </c>
      <c r="C969" s="82" t="s">
        <v>727</v>
      </c>
      <c r="D969" s="83" t="s">
        <v>571</v>
      </c>
      <c r="E969" s="84" t="s">
        <v>712</v>
      </c>
      <c r="F969" s="84">
        <v>54901</v>
      </c>
      <c r="G969" s="50">
        <v>273280</v>
      </c>
      <c r="H969" s="50" t="s">
        <v>1824</v>
      </c>
      <c r="I969" s="50">
        <v>427</v>
      </c>
      <c r="J969" s="50">
        <v>640</v>
      </c>
      <c r="K969" s="50">
        <v>2</v>
      </c>
      <c r="L969" s="50"/>
      <c r="M969" s="50"/>
      <c r="N969" s="50"/>
      <c r="O969" s="50">
        <v>0</v>
      </c>
      <c r="P969" s="50">
        <v>0.66718750000000004</v>
      </c>
      <c r="Q969" s="50">
        <v>3534.578</v>
      </c>
      <c r="R969" s="50">
        <v>71.923400000000001</v>
      </c>
      <c r="S969" s="50">
        <v>0</v>
      </c>
      <c r="T969" s="50">
        <v>0</v>
      </c>
      <c r="U969" s="50">
        <v>0</v>
      </c>
      <c r="V969" s="50">
        <v>0</v>
      </c>
      <c r="W969" s="50">
        <v>0</v>
      </c>
      <c r="X969" s="50">
        <v>0</v>
      </c>
      <c r="Y969" s="50">
        <v>1</v>
      </c>
      <c r="Z969" s="50">
        <v>0</v>
      </c>
      <c r="AA969" s="50">
        <v>0</v>
      </c>
      <c r="AB969" s="50">
        <v>0</v>
      </c>
      <c r="AC969" s="50">
        <v>0</v>
      </c>
      <c r="AD969" s="50">
        <v>0</v>
      </c>
      <c r="AE969" s="50">
        <v>0</v>
      </c>
      <c r="AF969" s="50">
        <v>0</v>
      </c>
      <c r="AG969" s="50">
        <v>0</v>
      </c>
      <c r="AH969" s="50">
        <v>0</v>
      </c>
      <c r="AI969" s="50">
        <v>0</v>
      </c>
      <c r="AJ969" s="50">
        <v>0</v>
      </c>
      <c r="AK969" s="50">
        <v>0</v>
      </c>
      <c r="AL969" s="50">
        <v>0</v>
      </c>
      <c r="AM969" s="50">
        <v>0</v>
      </c>
      <c r="AN969" s="50">
        <v>0</v>
      </c>
      <c r="AO969" s="50">
        <v>0</v>
      </c>
      <c r="AP969" s="50">
        <v>0</v>
      </c>
      <c r="AQ969" s="50">
        <v>0</v>
      </c>
      <c r="AR969" s="50">
        <v>0</v>
      </c>
      <c r="AS969" s="50">
        <v>1</v>
      </c>
      <c r="AT969" s="50">
        <v>0</v>
      </c>
      <c r="AU969" s="50">
        <v>0</v>
      </c>
      <c r="AV969" s="81"/>
      <c r="AW969" s="81"/>
      <c r="AX969" s="81"/>
      <c r="AY969" s="81"/>
      <c r="AZ969" s="81"/>
      <c r="BA969" s="81"/>
      <c r="BB969" s="81"/>
      <c r="BC969" s="81"/>
      <c r="BD969" s="81"/>
      <c r="BE969" s="81"/>
      <c r="BF969" s="81"/>
      <c r="BG969" s="81"/>
      <c r="BH969" s="81"/>
      <c r="BI969" s="81"/>
      <c r="BJ969" s="81"/>
    </row>
    <row r="970" spans="1:62" ht="15" hidden="1">
      <c r="A970" s="81" t="s">
        <v>3962</v>
      </c>
      <c r="B970" s="50" t="s">
        <v>2782</v>
      </c>
      <c r="C970" s="82" t="s">
        <v>728</v>
      </c>
      <c r="D970" s="83" t="s">
        <v>571</v>
      </c>
      <c r="E970" s="84" t="s">
        <v>712</v>
      </c>
      <c r="F970" s="84">
        <v>133036</v>
      </c>
      <c r="G970" s="50">
        <v>424800</v>
      </c>
      <c r="H970" s="50" t="s">
        <v>1824</v>
      </c>
      <c r="I970" s="50">
        <v>531</v>
      </c>
      <c r="J970" s="50">
        <v>800</v>
      </c>
      <c r="K970" s="50">
        <v>2</v>
      </c>
      <c r="L970" s="50"/>
      <c r="M970" s="50"/>
      <c r="N970" s="50"/>
      <c r="O970" s="50">
        <v>1</v>
      </c>
      <c r="P970" s="50">
        <v>0.66374999999999995</v>
      </c>
      <c r="Q970" s="50">
        <v>4664.1450000000004</v>
      </c>
      <c r="R970" s="50">
        <v>66.105450000000005</v>
      </c>
      <c r="S970" s="50">
        <v>0</v>
      </c>
      <c r="T970" s="50">
        <v>0</v>
      </c>
      <c r="U970" s="50">
        <v>0</v>
      </c>
      <c r="V970" s="50">
        <v>0</v>
      </c>
      <c r="W970" s="50">
        <v>0</v>
      </c>
      <c r="X970" s="50">
        <v>0</v>
      </c>
      <c r="Y970" s="50">
        <v>1</v>
      </c>
      <c r="Z970" s="50">
        <v>0</v>
      </c>
      <c r="AA970" s="50">
        <v>0</v>
      </c>
      <c r="AB970" s="50">
        <v>0</v>
      </c>
      <c r="AC970" s="50">
        <v>0</v>
      </c>
      <c r="AD970" s="50">
        <v>0</v>
      </c>
      <c r="AE970" s="50">
        <v>0</v>
      </c>
      <c r="AF970" s="50">
        <v>0</v>
      </c>
      <c r="AG970" s="50">
        <v>0</v>
      </c>
      <c r="AH970" s="50">
        <v>0</v>
      </c>
      <c r="AI970" s="50">
        <v>0</v>
      </c>
      <c r="AJ970" s="50">
        <v>0</v>
      </c>
      <c r="AK970" s="50">
        <v>0</v>
      </c>
      <c r="AL970" s="50">
        <v>0</v>
      </c>
      <c r="AM970" s="50">
        <v>0</v>
      </c>
      <c r="AN970" s="50">
        <v>0</v>
      </c>
      <c r="AO970" s="50">
        <v>0</v>
      </c>
      <c r="AP970" s="50">
        <v>0</v>
      </c>
      <c r="AQ970" s="50">
        <v>0</v>
      </c>
      <c r="AR970" s="50">
        <v>0</v>
      </c>
      <c r="AS970" s="50">
        <v>1</v>
      </c>
      <c r="AT970" s="50">
        <v>0</v>
      </c>
      <c r="AU970" s="50">
        <v>0</v>
      </c>
      <c r="AV970" s="81"/>
      <c r="AW970" s="81"/>
      <c r="AX970" s="81"/>
      <c r="AY970" s="81"/>
      <c r="AZ970" s="81"/>
      <c r="BA970" s="81"/>
      <c r="BB970" s="81"/>
      <c r="BC970" s="81"/>
      <c r="BD970" s="81"/>
      <c r="BE970" s="81"/>
      <c r="BF970" s="81"/>
      <c r="BG970" s="81"/>
      <c r="BH970" s="81"/>
      <c r="BI970" s="81"/>
      <c r="BJ970" s="81"/>
    </row>
    <row r="971" spans="1:62" ht="15" hidden="1">
      <c r="A971" s="81" t="s">
        <v>3963</v>
      </c>
      <c r="B971" s="50" t="s">
        <v>2783</v>
      </c>
      <c r="C971" s="82" t="s">
        <v>729</v>
      </c>
      <c r="D971" s="83" t="s">
        <v>571</v>
      </c>
      <c r="E971" s="84" t="s">
        <v>712</v>
      </c>
      <c r="F971" s="84">
        <v>65110</v>
      </c>
      <c r="G971" s="50">
        <v>417600</v>
      </c>
      <c r="H971" s="50" t="s">
        <v>1824</v>
      </c>
      <c r="I971" s="50">
        <v>522</v>
      </c>
      <c r="J971" s="50">
        <v>800</v>
      </c>
      <c r="K971" s="50">
        <v>2</v>
      </c>
      <c r="L971" s="50"/>
      <c r="M971" s="50"/>
      <c r="N971" s="50"/>
      <c r="O971" s="50">
        <v>0</v>
      </c>
      <c r="P971" s="50">
        <v>0.65249999999999997</v>
      </c>
      <c r="Q971" s="50">
        <v>533.63220000000001</v>
      </c>
      <c r="R971" s="50">
        <v>84.336619999999996</v>
      </c>
      <c r="S971" s="50">
        <v>0</v>
      </c>
      <c r="T971" s="50">
        <v>0</v>
      </c>
      <c r="U971" s="50">
        <v>0</v>
      </c>
      <c r="V971" s="50">
        <v>0</v>
      </c>
      <c r="W971" s="50">
        <v>0</v>
      </c>
      <c r="X971" s="50">
        <v>0</v>
      </c>
      <c r="Y971" s="50">
        <v>1</v>
      </c>
      <c r="Z971" s="50">
        <v>0</v>
      </c>
      <c r="AA971" s="50">
        <v>0</v>
      </c>
      <c r="AB971" s="50">
        <v>0</v>
      </c>
      <c r="AC971" s="50">
        <v>0</v>
      </c>
      <c r="AD971" s="50">
        <v>0</v>
      </c>
      <c r="AE971" s="50">
        <v>0</v>
      </c>
      <c r="AF971" s="50">
        <v>0</v>
      </c>
      <c r="AG971" s="50">
        <v>0</v>
      </c>
      <c r="AH971" s="50">
        <v>0</v>
      </c>
      <c r="AI971" s="50">
        <v>0</v>
      </c>
      <c r="AJ971" s="50">
        <v>0</v>
      </c>
      <c r="AK971" s="50">
        <v>0</v>
      </c>
      <c r="AL971" s="50">
        <v>0</v>
      </c>
      <c r="AM971" s="50">
        <v>0</v>
      </c>
      <c r="AN971" s="50">
        <v>0</v>
      </c>
      <c r="AO971" s="50">
        <v>0</v>
      </c>
      <c r="AP971" s="50">
        <v>0</v>
      </c>
      <c r="AQ971" s="50">
        <v>0</v>
      </c>
      <c r="AR971" s="50">
        <v>0</v>
      </c>
      <c r="AS971" s="50">
        <v>1</v>
      </c>
      <c r="AT971" s="50">
        <v>0</v>
      </c>
      <c r="AU971" s="50">
        <v>0</v>
      </c>
      <c r="AV971" s="81"/>
      <c r="AW971" s="81"/>
      <c r="AX971" s="81"/>
      <c r="AY971" s="81"/>
      <c r="AZ971" s="81"/>
      <c r="BA971" s="81"/>
      <c r="BB971" s="81"/>
      <c r="BC971" s="81"/>
      <c r="BD971" s="81"/>
      <c r="BE971" s="81"/>
      <c r="BF971" s="81"/>
      <c r="BG971" s="81"/>
      <c r="BH971" s="81"/>
      <c r="BI971" s="81"/>
      <c r="BJ971" s="81"/>
    </row>
    <row r="972" spans="1:62" ht="15" hidden="1">
      <c r="A972" s="81" t="s">
        <v>3964</v>
      </c>
      <c r="B972" s="50" t="s">
        <v>2784</v>
      </c>
      <c r="C972" s="82" t="s">
        <v>730</v>
      </c>
      <c r="D972" s="83" t="s">
        <v>571</v>
      </c>
      <c r="E972" s="84" t="s">
        <v>712</v>
      </c>
      <c r="F972" s="84">
        <v>83594</v>
      </c>
      <c r="G972" s="50">
        <v>393600</v>
      </c>
      <c r="H972" s="50" t="s">
        <v>1824</v>
      </c>
      <c r="I972" s="50">
        <v>492</v>
      </c>
      <c r="J972" s="50">
        <v>800</v>
      </c>
      <c r="K972" s="50">
        <v>2</v>
      </c>
      <c r="L972" s="50"/>
      <c r="M972" s="50"/>
      <c r="N972" s="50"/>
      <c r="O972" s="50">
        <v>0</v>
      </c>
      <c r="P972" s="50">
        <v>0.61499999999999999</v>
      </c>
      <c r="Q972" s="50">
        <v>823.61569999999995</v>
      </c>
      <c r="R972" s="50">
        <v>58.949770000000001</v>
      </c>
      <c r="S972" s="50">
        <v>0</v>
      </c>
      <c r="T972" s="50">
        <v>0</v>
      </c>
      <c r="U972" s="50">
        <v>0</v>
      </c>
      <c r="V972" s="50">
        <v>0</v>
      </c>
      <c r="W972" s="50">
        <v>0</v>
      </c>
      <c r="X972" s="50">
        <v>0</v>
      </c>
      <c r="Y972" s="50">
        <v>1</v>
      </c>
      <c r="Z972" s="50">
        <v>0</v>
      </c>
      <c r="AA972" s="50">
        <v>0</v>
      </c>
      <c r="AB972" s="50">
        <v>0</v>
      </c>
      <c r="AC972" s="50">
        <v>0</v>
      </c>
      <c r="AD972" s="50">
        <v>0</v>
      </c>
      <c r="AE972" s="50">
        <v>0</v>
      </c>
      <c r="AF972" s="50">
        <v>0</v>
      </c>
      <c r="AG972" s="50">
        <v>0</v>
      </c>
      <c r="AH972" s="50">
        <v>0</v>
      </c>
      <c r="AI972" s="50">
        <v>0</v>
      </c>
      <c r="AJ972" s="50">
        <v>0</v>
      </c>
      <c r="AK972" s="50">
        <v>0</v>
      </c>
      <c r="AL972" s="50">
        <v>0</v>
      </c>
      <c r="AM972" s="50">
        <v>0</v>
      </c>
      <c r="AN972" s="50">
        <v>0</v>
      </c>
      <c r="AO972" s="50">
        <v>0</v>
      </c>
      <c r="AP972" s="50">
        <v>0</v>
      </c>
      <c r="AQ972" s="50">
        <v>0</v>
      </c>
      <c r="AR972" s="50">
        <v>0</v>
      </c>
      <c r="AS972" s="50">
        <v>1</v>
      </c>
      <c r="AT972" s="50">
        <v>0</v>
      </c>
      <c r="AU972" s="50">
        <v>0</v>
      </c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</row>
    <row r="973" spans="1:62" ht="15" hidden="1">
      <c r="A973" s="81" t="s">
        <v>3965</v>
      </c>
      <c r="B973" s="50" t="s">
        <v>2785</v>
      </c>
      <c r="C973" s="82" t="s">
        <v>731</v>
      </c>
      <c r="D973" s="83" t="s">
        <v>571</v>
      </c>
      <c r="E973" s="84" t="s">
        <v>712</v>
      </c>
      <c r="F973" s="84">
        <v>103974</v>
      </c>
      <c r="G973" s="50">
        <v>426400</v>
      </c>
      <c r="H973" s="50" t="s">
        <v>1824</v>
      </c>
      <c r="I973" s="50">
        <v>533</v>
      </c>
      <c r="J973" s="50">
        <v>800</v>
      </c>
      <c r="K973" s="50">
        <v>2</v>
      </c>
      <c r="L973" s="50"/>
      <c r="M973" s="50"/>
      <c r="N973" s="50"/>
      <c r="O973" s="50">
        <v>1</v>
      </c>
      <c r="P973" s="50">
        <v>0.66625000000000001</v>
      </c>
      <c r="Q973" s="50">
        <v>5583.3469999999998</v>
      </c>
      <c r="R973" s="50">
        <v>85.421369999999996</v>
      </c>
      <c r="S973" s="50">
        <v>0</v>
      </c>
      <c r="T973" s="50">
        <v>0</v>
      </c>
      <c r="U973" s="50">
        <v>0</v>
      </c>
      <c r="V973" s="50">
        <v>0</v>
      </c>
      <c r="W973" s="50">
        <v>0</v>
      </c>
      <c r="X973" s="50">
        <v>0</v>
      </c>
      <c r="Y973" s="50">
        <v>1</v>
      </c>
      <c r="Z973" s="50">
        <v>0</v>
      </c>
      <c r="AA973" s="50">
        <v>0</v>
      </c>
      <c r="AB973" s="50">
        <v>0</v>
      </c>
      <c r="AC973" s="50">
        <v>0</v>
      </c>
      <c r="AD973" s="50">
        <v>0</v>
      </c>
      <c r="AE973" s="50">
        <v>0</v>
      </c>
      <c r="AF973" s="50">
        <v>0</v>
      </c>
      <c r="AG973" s="50">
        <v>0</v>
      </c>
      <c r="AH973" s="50">
        <v>0</v>
      </c>
      <c r="AI973" s="50">
        <v>0</v>
      </c>
      <c r="AJ973" s="50">
        <v>0</v>
      </c>
      <c r="AK973" s="50">
        <v>0</v>
      </c>
      <c r="AL973" s="50">
        <v>0</v>
      </c>
      <c r="AM973" s="50">
        <v>0</v>
      </c>
      <c r="AN973" s="50">
        <v>0</v>
      </c>
      <c r="AO973" s="50">
        <v>0</v>
      </c>
      <c r="AP973" s="50">
        <v>0</v>
      </c>
      <c r="AQ973" s="50">
        <v>0</v>
      </c>
      <c r="AR973" s="50">
        <v>0</v>
      </c>
      <c r="AS973" s="50">
        <v>1</v>
      </c>
      <c r="AT973" s="50">
        <v>0</v>
      </c>
      <c r="AU973" s="50">
        <v>0</v>
      </c>
      <c r="AV973" s="81"/>
      <c r="AW973" s="81"/>
      <c r="AX973" s="81"/>
      <c r="AY973" s="81"/>
      <c r="AZ973" s="81"/>
      <c r="BA973" s="81"/>
      <c r="BB973" s="81"/>
      <c r="BC973" s="81"/>
      <c r="BD973" s="81"/>
      <c r="BE973" s="81"/>
      <c r="BF973" s="81"/>
      <c r="BG973" s="81"/>
      <c r="BH973" s="81"/>
      <c r="BI973" s="81"/>
      <c r="BJ973" s="81"/>
    </row>
    <row r="974" spans="1:62" ht="15" hidden="1">
      <c r="A974" s="81" t="s">
        <v>3966</v>
      </c>
      <c r="B974" s="50" t="s">
        <v>2786</v>
      </c>
      <c r="C974" s="82" t="s">
        <v>732</v>
      </c>
      <c r="D974" s="83" t="s">
        <v>571</v>
      </c>
      <c r="E974" s="84" t="s">
        <v>712</v>
      </c>
      <c r="F974" s="84">
        <v>101260</v>
      </c>
      <c r="G974" s="50">
        <v>416800</v>
      </c>
      <c r="H974" s="50" t="s">
        <v>1824</v>
      </c>
      <c r="I974" s="50">
        <v>521</v>
      </c>
      <c r="J974" s="50">
        <v>800</v>
      </c>
      <c r="K974" s="50">
        <v>2</v>
      </c>
      <c r="L974" s="50"/>
      <c r="M974" s="50"/>
      <c r="N974" s="50"/>
      <c r="O974" s="50">
        <v>1</v>
      </c>
      <c r="P974" s="50">
        <v>0.65125</v>
      </c>
      <c r="Q974" s="50">
        <v>1220.578</v>
      </c>
      <c r="R974" s="50">
        <v>46.396410000000003</v>
      </c>
      <c r="S974" s="50">
        <v>0</v>
      </c>
      <c r="T974" s="50">
        <v>0</v>
      </c>
      <c r="U974" s="50">
        <v>0</v>
      </c>
      <c r="V974" s="50">
        <v>0</v>
      </c>
      <c r="W974" s="50">
        <v>0</v>
      </c>
      <c r="X974" s="50">
        <v>0</v>
      </c>
      <c r="Y974" s="50">
        <v>1</v>
      </c>
      <c r="Z974" s="50">
        <v>0</v>
      </c>
      <c r="AA974" s="50">
        <v>0</v>
      </c>
      <c r="AB974" s="50">
        <v>0</v>
      </c>
      <c r="AC974" s="50">
        <v>0</v>
      </c>
      <c r="AD974" s="50">
        <v>0</v>
      </c>
      <c r="AE974" s="50">
        <v>0</v>
      </c>
      <c r="AF974" s="50">
        <v>0</v>
      </c>
      <c r="AG974" s="50">
        <v>0</v>
      </c>
      <c r="AH974" s="50">
        <v>0</v>
      </c>
      <c r="AI974" s="50">
        <v>0</v>
      </c>
      <c r="AJ974" s="50">
        <v>0</v>
      </c>
      <c r="AK974" s="50">
        <v>0</v>
      </c>
      <c r="AL974" s="50">
        <v>0</v>
      </c>
      <c r="AM974" s="50">
        <v>0</v>
      </c>
      <c r="AN974" s="50">
        <v>0</v>
      </c>
      <c r="AO974" s="50">
        <v>0</v>
      </c>
      <c r="AP974" s="50">
        <v>0</v>
      </c>
      <c r="AQ974" s="50">
        <v>0</v>
      </c>
      <c r="AR974" s="50">
        <v>0</v>
      </c>
      <c r="AS974" s="50">
        <v>1</v>
      </c>
      <c r="AT974" s="50">
        <v>0</v>
      </c>
      <c r="AU974" s="50">
        <v>0</v>
      </c>
      <c r="AV974" s="81"/>
      <c r="AW974" s="81"/>
      <c r="AX974" s="81"/>
      <c r="AY974" s="81"/>
      <c r="AZ974" s="81"/>
      <c r="BA974" s="81"/>
      <c r="BB974" s="81"/>
      <c r="BC974" s="81"/>
      <c r="BD974" s="81"/>
      <c r="BE974" s="81"/>
      <c r="BF974" s="81"/>
      <c r="BG974" s="81"/>
      <c r="BH974" s="81"/>
      <c r="BI974" s="81"/>
      <c r="BJ974" s="81"/>
    </row>
    <row r="975" spans="1:62" ht="15" hidden="1">
      <c r="A975" s="81" t="s">
        <v>3967</v>
      </c>
      <c r="B975" s="50" t="s">
        <v>2787</v>
      </c>
      <c r="C975" s="82" t="s">
        <v>733</v>
      </c>
      <c r="D975" s="83" t="s">
        <v>571</v>
      </c>
      <c r="E975" s="84" t="s">
        <v>712</v>
      </c>
      <c r="F975" s="84">
        <v>70084</v>
      </c>
      <c r="G975" s="50">
        <v>427200</v>
      </c>
      <c r="H975" s="50" t="s">
        <v>1824</v>
      </c>
      <c r="I975" s="50">
        <v>534</v>
      </c>
      <c r="J975" s="50">
        <v>800</v>
      </c>
      <c r="K975" s="50">
        <v>2</v>
      </c>
      <c r="L975" s="50"/>
      <c r="M975" s="50"/>
      <c r="N975" s="50"/>
      <c r="O975" s="50">
        <v>0</v>
      </c>
      <c r="P975" s="50">
        <v>0.66749999999999998</v>
      </c>
      <c r="Q975" s="50">
        <v>1328.662</v>
      </c>
      <c r="R975" s="50">
        <v>83.273709999999994</v>
      </c>
      <c r="S975" s="50">
        <v>0</v>
      </c>
      <c r="T975" s="50">
        <v>0</v>
      </c>
      <c r="U975" s="50">
        <v>0</v>
      </c>
      <c r="V975" s="50">
        <v>0</v>
      </c>
      <c r="W975" s="50">
        <v>0</v>
      </c>
      <c r="X975" s="50">
        <v>0</v>
      </c>
      <c r="Y975" s="50">
        <v>1</v>
      </c>
      <c r="Z975" s="50">
        <v>0</v>
      </c>
      <c r="AA975" s="50">
        <v>0</v>
      </c>
      <c r="AB975" s="50">
        <v>0</v>
      </c>
      <c r="AC975" s="50">
        <v>0</v>
      </c>
      <c r="AD975" s="50">
        <v>0</v>
      </c>
      <c r="AE975" s="50">
        <v>0</v>
      </c>
      <c r="AF975" s="50">
        <v>0</v>
      </c>
      <c r="AG975" s="50">
        <v>0</v>
      </c>
      <c r="AH975" s="50">
        <v>0</v>
      </c>
      <c r="AI975" s="50">
        <v>0</v>
      </c>
      <c r="AJ975" s="50">
        <v>0</v>
      </c>
      <c r="AK975" s="50">
        <v>0</v>
      </c>
      <c r="AL975" s="50">
        <v>0</v>
      </c>
      <c r="AM975" s="50">
        <v>0</v>
      </c>
      <c r="AN975" s="50">
        <v>0</v>
      </c>
      <c r="AO975" s="50">
        <v>0</v>
      </c>
      <c r="AP975" s="50">
        <v>0</v>
      </c>
      <c r="AQ975" s="50">
        <v>0</v>
      </c>
      <c r="AR975" s="50">
        <v>0</v>
      </c>
      <c r="AS975" s="50">
        <v>1</v>
      </c>
      <c r="AT975" s="50">
        <v>0</v>
      </c>
      <c r="AU975" s="50">
        <v>0</v>
      </c>
      <c r="AV975" s="81"/>
      <c r="AW975" s="81"/>
      <c r="AX975" s="81"/>
      <c r="AY975" s="81"/>
      <c r="AZ975" s="81"/>
      <c r="BA975" s="81"/>
      <c r="BB975" s="81"/>
      <c r="BC975" s="81"/>
      <c r="BD975" s="81"/>
      <c r="BE975" s="81"/>
      <c r="BF975" s="81"/>
      <c r="BG975" s="81"/>
      <c r="BH975" s="81"/>
      <c r="BI975" s="81"/>
      <c r="BJ975" s="81"/>
    </row>
    <row r="976" spans="1:62" ht="15" hidden="1">
      <c r="A976" s="81" t="s">
        <v>3968</v>
      </c>
      <c r="B976" s="50" t="s">
        <v>2789</v>
      </c>
      <c r="C976" s="82" t="s">
        <v>734</v>
      </c>
      <c r="D976" s="83" t="s">
        <v>571</v>
      </c>
      <c r="E976" s="84" t="s">
        <v>712</v>
      </c>
      <c r="F976" s="84">
        <v>75651</v>
      </c>
      <c r="G976" s="50">
        <v>426400</v>
      </c>
      <c r="H976" s="50" t="s">
        <v>1824</v>
      </c>
      <c r="I976" s="50">
        <v>533</v>
      </c>
      <c r="J976" s="50">
        <v>800</v>
      </c>
      <c r="K976" s="50">
        <v>2</v>
      </c>
      <c r="L976" s="50"/>
      <c r="M976" s="50"/>
      <c r="N976" s="50"/>
      <c r="O976" s="50">
        <v>0</v>
      </c>
      <c r="P976" s="50">
        <v>0.66625000000000001</v>
      </c>
      <c r="Q976" s="50">
        <v>1108.9449999999999</v>
      </c>
      <c r="R976" s="50">
        <v>75.894469999999998</v>
      </c>
      <c r="S976" s="50">
        <v>0</v>
      </c>
      <c r="T976" s="50">
        <v>0</v>
      </c>
      <c r="U976" s="50">
        <v>0</v>
      </c>
      <c r="V976" s="50">
        <v>0</v>
      </c>
      <c r="W976" s="50">
        <v>0</v>
      </c>
      <c r="X976" s="50">
        <v>0</v>
      </c>
      <c r="Y976" s="50">
        <v>1</v>
      </c>
      <c r="Z976" s="50">
        <v>0</v>
      </c>
      <c r="AA976" s="50">
        <v>0</v>
      </c>
      <c r="AB976" s="50">
        <v>0</v>
      </c>
      <c r="AC976" s="50">
        <v>0</v>
      </c>
      <c r="AD976" s="50">
        <v>0</v>
      </c>
      <c r="AE976" s="50">
        <v>0</v>
      </c>
      <c r="AF976" s="50">
        <v>0</v>
      </c>
      <c r="AG976" s="50">
        <v>0</v>
      </c>
      <c r="AH976" s="50">
        <v>0</v>
      </c>
      <c r="AI976" s="50">
        <v>0</v>
      </c>
      <c r="AJ976" s="50">
        <v>0</v>
      </c>
      <c r="AK976" s="50">
        <v>0</v>
      </c>
      <c r="AL976" s="50">
        <v>0</v>
      </c>
      <c r="AM976" s="50">
        <v>0</v>
      </c>
      <c r="AN976" s="50">
        <v>0</v>
      </c>
      <c r="AO976" s="50">
        <v>0</v>
      </c>
      <c r="AP976" s="50">
        <v>0</v>
      </c>
      <c r="AQ976" s="50">
        <v>0</v>
      </c>
      <c r="AR976" s="50">
        <v>0</v>
      </c>
      <c r="AS976" s="50">
        <v>1</v>
      </c>
      <c r="AT976" s="50">
        <v>0</v>
      </c>
      <c r="AU976" s="50">
        <v>0</v>
      </c>
      <c r="AV976" s="81"/>
      <c r="AW976" s="81"/>
      <c r="AX976" s="81"/>
      <c r="AY976" s="81"/>
      <c r="AZ976" s="81"/>
      <c r="BA976" s="81"/>
      <c r="BB976" s="81"/>
      <c r="BC976" s="81"/>
      <c r="BD976" s="81"/>
      <c r="BE976" s="81"/>
      <c r="BF976" s="81"/>
      <c r="BG976" s="81"/>
      <c r="BH976" s="81"/>
      <c r="BI976" s="81"/>
      <c r="BJ976" s="81"/>
    </row>
    <row r="977" spans="1:62" ht="15" hidden="1">
      <c r="A977" s="81" t="s">
        <v>3969</v>
      </c>
      <c r="B977" s="50" t="s">
        <v>2790</v>
      </c>
      <c r="C977" s="82" t="s">
        <v>735</v>
      </c>
      <c r="D977" s="83" t="s">
        <v>571</v>
      </c>
      <c r="E977" s="84" t="s">
        <v>712</v>
      </c>
      <c r="F977" s="84">
        <v>88992</v>
      </c>
      <c r="G977" s="50">
        <v>414400</v>
      </c>
      <c r="H977" s="50" t="s">
        <v>1824</v>
      </c>
      <c r="I977" s="50">
        <v>518</v>
      </c>
      <c r="J977" s="50">
        <v>800</v>
      </c>
      <c r="K977" s="50">
        <v>2</v>
      </c>
      <c r="L977" s="50"/>
      <c r="M977" s="50"/>
      <c r="N977" s="50"/>
      <c r="O977" s="50">
        <v>0</v>
      </c>
      <c r="P977" s="50">
        <v>0.64749999999999996</v>
      </c>
      <c r="Q977" s="50">
        <v>2970.9470000000001</v>
      </c>
      <c r="R977" s="50">
        <v>75.866849999999999</v>
      </c>
      <c r="S977" s="50">
        <v>0</v>
      </c>
      <c r="T977" s="50">
        <v>0</v>
      </c>
      <c r="U977" s="50">
        <v>0</v>
      </c>
      <c r="V977" s="50">
        <v>0</v>
      </c>
      <c r="W977" s="50">
        <v>0</v>
      </c>
      <c r="X977" s="50">
        <v>0</v>
      </c>
      <c r="Y977" s="50">
        <v>1</v>
      </c>
      <c r="Z977" s="50">
        <v>0</v>
      </c>
      <c r="AA977" s="50">
        <v>0</v>
      </c>
      <c r="AB977" s="50">
        <v>0</v>
      </c>
      <c r="AC977" s="50">
        <v>0</v>
      </c>
      <c r="AD977" s="50">
        <v>0</v>
      </c>
      <c r="AE977" s="50">
        <v>0</v>
      </c>
      <c r="AF977" s="50">
        <v>0</v>
      </c>
      <c r="AG977" s="50">
        <v>0</v>
      </c>
      <c r="AH977" s="50">
        <v>0</v>
      </c>
      <c r="AI977" s="50">
        <v>0</v>
      </c>
      <c r="AJ977" s="50">
        <v>0</v>
      </c>
      <c r="AK977" s="50">
        <v>0</v>
      </c>
      <c r="AL977" s="50">
        <v>0</v>
      </c>
      <c r="AM977" s="50">
        <v>0</v>
      </c>
      <c r="AN977" s="50">
        <v>0</v>
      </c>
      <c r="AO977" s="50">
        <v>0</v>
      </c>
      <c r="AP977" s="50">
        <v>0</v>
      </c>
      <c r="AQ977" s="50">
        <v>0</v>
      </c>
      <c r="AR977" s="50">
        <v>0</v>
      </c>
      <c r="AS977" s="50">
        <v>1</v>
      </c>
      <c r="AT977" s="50">
        <v>0</v>
      </c>
      <c r="AU977" s="50">
        <v>0</v>
      </c>
      <c r="AV977" s="81"/>
      <c r="AW977" s="81"/>
      <c r="AX977" s="81"/>
      <c r="AY977" s="81"/>
      <c r="AZ977" s="81"/>
      <c r="BA977" s="81"/>
      <c r="BB977" s="81"/>
      <c r="BC977" s="81"/>
      <c r="BD977" s="81"/>
      <c r="BE977" s="81"/>
      <c r="BF977" s="81"/>
      <c r="BG977" s="81"/>
      <c r="BH977" s="81"/>
      <c r="BI977" s="81"/>
      <c r="BJ977" s="81"/>
    </row>
    <row r="978" spans="1:62" ht="15" hidden="1">
      <c r="A978" s="81" t="s">
        <v>3970</v>
      </c>
      <c r="B978" s="50" t="s">
        <v>2791</v>
      </c>
      <c r="C978" s="82" t="s">
        <v>736</v>
      </c>
      <c r="D978" s="83" t="s">
        <v>571</v>
      </c>
      <c r="E978" s="84" t="s">
        <v>712</v>
      </c>
      <c r="F978" s="84">
        <v>38742</v>
      </c>
      <c r="G978" s="50">
        <v>273920</v>
      </c>
      <c r="H978" s="50" t="s">
        <v>1824</v>
      </c>
      <c r="I978" s="50">
        <v>428</v>
      </c>
      <c r="J978" s="50">
        <v>640</v>
      </c>
      <c r="K978" s="50">
        <v>2</v>
      </c>
      <c r="L978" s="50"/>
      <c r="M978" s="50"/>
      <c r="N978" s="50"/>
      <c r="O978" s="50">
        <v>0</v>
      </c>
      <c r="P978" s="50">
        <v>0.66874999999999996</v>
      </c>
      <c r="Q978" s="50">
        <v>2354.652</v>
      </c>
      <c r="R978" s="50">
        <v>76.371110000000002</v>
      </c>
      <c r="S978" s="50">
        <v>0</v>
      </c>
      <c r="T978" s="50">
        <v>0</v>
      </c>
      <c r="U978" s="50">
        <v>0</v>
      </c>
      <c r="V978" s="50">
        <v>0</v>
      </c>
      <c r="W978" s="50">
        <v>0</v>
      </c>
      <c r="X978" s="50">
        <v>0</v>
      </c>
      <c r="Y978" s="50">
        <v>1</v>
      </c>
      <c r="Z978" s="50">
        <v>0</v>
      </c>
      <c r="AA978" s="50">
        <v>0</v>
      </c>
      <c r="AB978" s="50">
        <v>0</v>
      </c>
      <c r="AC978" s="50">
        <v>0</v>
      </c>
      <c r="AD978" s="50">
        <v>0</v>
      </c>
      <c r="AE978" s="50">
        <v>0</v>
      </c>
      <c r="AF978" s="50">
        <v>0</v>
      </c>
      <c r="AG978" s="50">
        <v>0</v>
      </c>
      <c r="AH978" s="50">
        <v>0</v>
      </c>
      <c r="AI978" s="50">
        <v>0</v>
      </c>
      <c r="AJ978" s="50">
        <v>0</v>
      </c>
      <c r="AK978" s="50">
        <v>0</v>
      </c>
      <c r="AL978" s="50">
        <v>0</v>
      </c>
      <c r="AM978" s="50">
        <v>0</v>
      </c>
      <c r="AN978" s="50">
        <v>0</v>
      </c>
      <c r="AO978" s="50">
        <v>0</v>
      </c>
      <c r="AP978" s="50">
        <v>0</v>
      </c>
      <c r="AQ978" s="50">
        <v>0</v>
      </c>
      <c r="AR978" s="50">
        <v>0</v>
      </c>
      <c r="AS978" s="50">
        <v>1</v>
      </c>
      <c r="AT978" s="50">
        <v>0</v>
      </c>
      <c r="AU978" s="50">
        <v>0</v>
      </c>
      <c r="AV978" s="81"/>
      <c r="AW978" s="81"/>
      <c r="AX978" s="81"/>
      <c r="AY978" s="81"/>
      <c r="AZ978" s="81"/>
      <c r="BA978" s="81"/>
      <c r="BB978" s="81"/>
      <c r="BC978" s="81"/>
      <c r="BD978" s="81"/>
      <c r="BE978" s="81"/>
      <c r="BF978" s="81"/>
      <c r="BG978" s="81"/>
      <c r="BH978" s="81"/>
      <c r="BI978" s="81"/>
      <c r="BJ978" s="81"/>
    </row>
    <row r="979" spans="1:62" ht="15" hidden="1">
      <c r="A979" s="81" t="s">
        <v>3971</v>
      </c>
      <c r="B979" s="50" t="s">
        <v>2793</v>
      </c>
      <c r="C979" s="82" t="s">
        <v>737</v>
      </c>
      <c r="D979" s="83" t="s">
        <v>571</v>
      </c>
      <c r="E979" s="84" t="s">
        <v>712</v>
      </c>
      <c r="F979" s="84">
        <v>33991</v>
      </c>
      <c r="G979" s="50">
        <v>273920</v>
      </c>
      <c r="H979" s="50" t="s">
        <v>1824</v>
      </c>
      <c r="I979" s="50">
        <v>428</v>
      </c>
      <c r="J979" s="50">
        <v>640</v>
      </c>
      <c r="K979" s="50">
        <v>2</v>
      </c>
      <c r="L979" s="50"/>
      <c r="M979" s="50"/>
      <c r="N979" s="50"/>
      <c r="O979" s="50">
        <v>0</v>
      </c>
      <c r="P979" s="50">
        <v>0.66874999999999996</v>
      </c>
      <c r="Q979" s="50">
        <v>1824.4259999999999</v>
      </c>
      <c r="R979" s="50">
        <v>78.778909999999996</v>
      </c>
      <c r="S979" s="50">
        <v>0</v>
      </c>
      <c r="T979" s="50">
        <v>0</v>
      </c>
      <c r="U979" s="50">
        <v>0</v>
      </c>
      <c r="V979" s="50">
        <v>0</v>
      </c>
      <c r="W979" s="50">
        <v>0</v>
      </c>
      <c r="X979" s="50">
        <v>0</v>
      </c>
      <c r="Y979" s="50">
        <v>1</v>
      </c>
      <c r="Z979" s="50">
        <v>0</v>
      </c>
      <c r="AA979" s="50">
        <v>0</v>
      </c>
      <c r="AB979" s="50">
        <v>0</v>
      </c>
      <c r="AC979" s="50">
        <v>0</v>
      </c>
      <c r="AD979" s="50">
        <v>0</v>
      </c>
      <c r="AE979" s="50">
        <v>0</v>
      </c>
      <c r="AF979" s="50">
        <v>0</v>
      </c>
      <c r="AG979" s="50">
        <v>0</v>
      </c>
      <c r="AH979" s="50">
        <v>0</v>
      </c>
      <c r="AI979" s="50">
        <v>0</v>
      </c>
      <c r="AJ979" s="50">
        <v>0</v>
      </c>
      <c r="AK979" s="50">
        <v>0</v>
      </c>
      <c r="AL979" s="50">
        <v>0</v>
      </c>
      <c r="AM979" s="50">
        <v>0</v>
      </c>
      <c r="AN979" s="50">
        <v>0</v>
      </c>
      <c r="AO979" s="50">
        <v>0</v>
      </c>
      <c r="AP979" s="50">
        <v>0</v>
      </c>
      <c r="AQ979" s="50">
        <v>0</v>
      </c>
      <c r="AR979" s="50">
        <v>0</v>
      </c>
      <c r="AS979" s="50">
        <v>1</v>
      </c>
      <c r="AT979" s="50">
        <v>0</v>
      </c>
      <c r="AU979" s="50">
        <v>0</v>
      </c>
      <c r="AV979" s="81"/>
      <c r="AW979" s="81"/>
      <c r="AX979" s="81"/>
      <c r="AY979" s="81"/>
      <c r="AZ979" s="81"/>
      <c r="BA979" s="81"/>
      <c r="BB979" s="81"/>
      <c r="BC979" s="81"/>
      <c r="BD979" s="81"/>
      <c r="BE979" s="81"/>
      <c r="BF979" s="81"/>
      <c r="BG979" s="81"/>
      <c r="BH979" s="81"/>
      <c r="BI979" s="81"/>
      <c r="BJ979" s="81"/>
    </row>
    <row r="980" spans="1:62" ht="15" hidden="1">
      <c r="A980" s="81" t="s">
        <v>3972</v>
      </c>
      <c r="B980" s="50" t="s">
        <v>2794</v>
      </c>
      <c r="C980" s="82" t="s">
        <v>738</v>
      </c>
      <c r="D980" s="83" t="s">
        <v>571</v>
      </c>
      <c r="E980" s="84" t="s">
        <v>712</v>
      </c>
      <c r="F980" s="84">
        <v>25195</v>
      </c>
      <c r="G980" s="50">
        <v>271360</v>
      </c>
      <c r="H980" s="50" t="s">
        <v>1824</v>
      </c>
      <c r="I980" s="50">
        <v>424</v>
      </c>
      <c r="J980" s="50">
        <v>640</v>
      </c>
      <c r="K980" s="50">
        <v>2</v>
      </c>
      <c r="L980" s="50"/>
      <c r="M980" s="50"/>
      <c r="N980" s="50"/>
      <c r="O980" s="50">
        <v>0</v>
      </c>
      <c r="P980" s="50">
        <v>0.66249999999999998</v>
      </c>
      <c r="Q980" s="50">
        <v>1217.3140000000001</v>
      </c>
      <c r="R980" s="50">
        <v>92.44502</v>
      </c>
      <c r="S980" s="50">
        <v>0</v>
      </c>
      <c r="T980" s="50">
        <v>0</v>
      </c>
      <c r="U980" s="50">
        <v>0</v>
      </c>
      <c r="V980" s="50">
        <v>0</v>
      </c>
      <c r="W980" s="50">
        <v>0</v>
      </c>
      <c r="X980" s="50">
        <v>0</v>
      </c>
      <c r="Y980" s="50">
        <v>1</v>
      </c>
      <c r="Z980" s="50">
        <v>0</v>
      </c>
      <c r="AA980" s="50">
        <v>0</v>
      </c>
      <c r="AB980" s="50">
        <v>0</v>
      </c>
      <c r="AC980" s="50">
        <v>0</v>
      </c>
      <c r="AD980" s="50">
        <v>0</v>
      </c>
      <c r="AE980" s="50">
        <v>0</v>
      </c>
      <c r="AF980" s="50">
        <v>0</v>
      </c>
      <c r="AG980" s="50">
        <v>0</v>
      </c>
      <c r="AH980" s="50">
        <v>0</v>
      </c>
      <c r="AI980" s="50">
        <v>0</v>
      </c>
      <c r="AJ980" s="50">
        <v>0</v>
      </c>
      <c r="AK980" s="50">
        <v>0</v>
      </c>
      <c r="AL980" s="50">
        <v>0</v>
      </c>
      <c r="AM980" s="50">
        <v>0</v>
      </c>
      <c r="AN980" s="50">
        <v>0</v>
      </c>
      <c r="AO980" s="50">
        <v>0</v>
      </c>
      <c r="AP980" s="50">
        <v>0</v>
      </c>
      <c r="AQ980" s="50">
        <v>0</v>
      </c>
      <c r="AR980" s="50">
        <v>0</v>
      </c>
      <c r="AS980" s="50">
        <v>1</v>
      </c>
      <c r="AT980" s="50">
        <v>0</v>
      </c>
      <c r="AU980" s="50">
        <v>0</v>
      </c>
      <c r="AV980" s="81"/>
      <c r="AW980" s="81"/>
      <c r="AX980" s="81"/>
      <c r="AY980" s="81"/>
      <c r="AZ980" s="81"/>
      <c r="BA980" s="81"/>
      <c r="BB980" s="81"/>
      <c r="BC980" s="81"/>
      <c r="BD980" s="81"/>
      <c r="BE980" s="81"/>
      <c r="BF980" s="81"/>
      <c r="BG980" s="81"/>
      <c r="BH980" s="81"/>
      <c r="BI980" s="81"/>
      <c r="BJ980" s="81"/>
    </row>
    <row r="981" spans="1:62" ht="15" hidden="1">
      <c r="A981" s="81" t="s">
        <v>3973</v>
      </c>
      <c r="B981" s="50" t="s">
        <v>2795</v>
      </c>
      <c r="C981" s="82" t="s">
        <v>739</v>
      </c>
      <c r="D981" s="83" t="s">
        <v>571</v>
      </c>
      <c r="E981" s="84" t="s">
        <v>712</v>
      </c>
      <c r="F981" s="84">
        <v>31119</v>
      </c>
      <c r="G981" s="50">
        <v>271360</v>
      </c>
      <c r="H981" s="50" t="s">
        <v>1824</v>
      </c>
      <c r="I981" s="50">
        <v>424</v>
      </c>
      <c r="J981" s="50">
        <v>640</v>
      </c>
      <c r="K981" s="50">
        <v>2</v>
      </c>
      <c r="L981" s="50"/>
      <c r="M981" s="50"/>
      <c r="N981" s="50"/>
      <c r="O981" s="50">
        <v>0</v>
      </c>
      <c r="P981" s="50">
        <v>0.66249999999999998</v>
      </c>
      <c r="Q981" s="50">
        <v>2123.549</v>
      </c>
      <c r="R981" s="50">
        <v>74.692939999999993</v>
      </c>
      <c r="S981" s="50">
        <v>0</v>
      </c>
      <c r="T981" s="50">
        <v>0</v>
      </c>
      <c r="U981" s="50">
        <v>0</v>
      </c>
      <c r="V981" s="50">
        <v>0</v>
      </c>
      <c r="W981" s="50">
        <v>0</v>
      </c>
      <c r="X981" s="50">
        <v>0</v>
      </c>
      <c r="Y981" s="50">
        <v>1</v>
      </c>
      <c r="Z981" s="50">
        <v>0</v>
      </c>
      <c r="AA981" s="50">
        <v>0</v>
      </c>
      <c r="AB981" s="50">
        <v>0</v>
      </c>
      <c r="AC981" s="50">
        <v>0</v>
      </c>
      <c r="AD981" s="50">
        <v>0</v>
      </c>
      <c r="AE981" s="50">
        <v>0</v>
      </c>
      <c r="AF981" s="50">
        <v>0</v>
      </c>
      <c r="AG981" s="50">
        <v>0</v>
      </c>
      <c r="AH981" s="50">
        <v>0</v>
      </c>
      <c r="AI981" s="50">
        <v>0</v>
      </c>
      <c r="AJ981" s="50">
        <v>0</v>
      </c>
      <c r="AK981" s="50">
        <v>0</v>
      </c>
      <c r="AL981" s="50">
        <v>0</v>
      </c>
      <c r="AM981" s="50">
        <v>0</v>
      </c>
      <c r="AN981" s="50">
        <v>0</v>
      </c>
      <c r="AO981" s="50">
        <v>0</v>
      </c>
      <c r="AP981" s="50">
        <v>0</v>
      </c>
      <c r="AQ981" s="50">
        <v>0</v>
      </c>
      <c r="AR981" s="50">
        <v>0</v>
      </c>
      <c r="AS981" s="50">
        <v>1</v>
      </c>
      <c r="AT981" s="50">
        <v>0</v>
      </c>
      <c r="AU981" s="50">
        <v>0</v>
      </c>
      <c r="AV981" s="81"/>
      <c r="AW981" s="81"/>
      <c r="AX981" s="81"/>
      <c r="AY981" s="81"/>
      <c r="AZ981" s="81"/>
      <c r="BA981" s="81"/>
      <c r="BB981" s="81"/>
      <c r="BC981" s="81"/>
      <c r="BD981" s="81"/>
      <c r="BE981" s="81"/>
      <c r="BF981" s="81"/>
      <c r="BG981" s="81"/>
      <c r="BH981" s="81"/>
      <c r="BI981" s="81"/>
      <c r="BJ981" s="81"/>
    </row>
    <row r="982" spans="1:62" ht="15" hidden="1">
      <c r="A982" s="81" t="s">
        <v>3974</v>
      </c>
      <c r="B982" s="50" t="s">
        <v>2796</v>
      </c>
      <c r="C982" s="82" t="s">
        <v>740</v>
      </c>
      <c r="D982" s="83" t="s">
        <v>571</v>
      </c>
      <c r="E982" s="84" t="s">
        <v>712</v>
      </c>
      <c r="F982" s="84">
        <v>36452</v>
      </c>
      <c r="G982" s="50">
        <v>273920</v>
      </c>
      <c r="H982" s="50" t="s">
        <v>1824</v>
      </c>
      <c r="I982" s="50">
        <v>428</v>
      </c>
      <c r="J982" s="50">
        <v>640</v>
      </c>
      <c r="K982" s="50">
        <v>2</v>
      </c>
      <c r="L982" s="50"/>
      <c r="M982" s="50"/>
      <c r="N982" s="50"/>
      <c r="O982" s="50">
        <v>0</v>
      </c>
      <c r="P982" s="50">
        <v>0.66874999999999996</v>
      </c>
      <c r="Q982" s="50">
        <v>2290.1790000000001</v>
      </c>
      <c r="R982" s="50">
        <v>82.943709999999996</v>
      </c>
      <c r="S982" s="50">
        <v>0</v>
      </c>
      <c r="T982" s="50">
        <v>0</v>
      </c>
      <c r="U982" s="50">
        <v>0</v>
      </c>
      <c r="V982" s="50">
        <v>0</v>
      </c>
      <c r="W982" s="50">
        <v>0</v>
      </c>
      <c r="X982" s="50">
        <v>0</v>
      </c>
      <c r="Y982" s="50">
        <v>1</v>
      </c>
      <c r="Z982" s="50">
        <v>0</v>
      </c>
      <c r="AA982" s="50">
        <v>0</v>
      </c>
      <c r="AB982" s="50">
        <v>0</v>
      </c>
      <c r="AC982" s="50">
        <v>0</v>
      </c>
      <c r="AD982" s="50">
        <v>0</v>
      </c>
      <c r="AE982" s="50">
        <v>0</v>
      </c>
      <c r="AF982" s="50">
        <v>0</v>
      </c>
      <c r="AG982" s="50">
        <v>0</v>
      </c>
      <c r="AH982" s="50">
        <v>0</v>
      </c>
      <c r="AI982" s="50">
        <v>0</v>
      </c>
      <c r="AJ982" s="50">
        <v>0</v>
      </c>
      <c r="AK982" s="50">
        <v>0</v>
      </c>
      <c r="AL982" s="50">
        <v>0</v>
      </c>
      <c r="AM982" s="50">
        <v>0</v>
      </c>
      <c r="AN982" s="50">
        <v>0</v>
      </c>
      <c r="AO982" s="50">
        <v>0</v>
      </c>
      <c r="AP982" s="50">
        <v>0</v>
      </c>
      <c r="AQ982" s="50">
        <v>0</v>
      </c>
      <c r="AR982" s="50">
        <v>0</v>
      </c>
      <c r="AS982" s="50">
        <v>1</v>
      </c>
      <c r="AT982" s="50">
        <v>0</v>
      </c>
      <c r="AU982" s="50">
        <v>0</v>
      </c>
      <c r="AV982" s="81"/>
      <c r="AW982" s="81"/>
      <c r="AX982" s="81"/>
      <c r="AY982" s="81"/>
      <c r="AZ982" s="81"/>
      <c r="BA982" s="81"/>
      <c r="BB982" s="81"/>
      <c r="BC982" s="81"/>
      <c r="BD982" s="81"/>
      <c r="BE982" s="81"/>
      <c r="BF982" s="81"/>
      <c r="BG982" s="81"/>
      <c r="BH982" s="81"/>
      <c r="BI982" s="81"/>
      <c r="BJ982" s="81"/>
    </row>
    <row r="983" spans="1:62" ht="15" hidden="1">
      <c r="A983" s="81" t="s">
        <v>3975</v>
      </c>
      <c r="B983" s="50" t="s">
        <v>2797</v>
      </c>
      <c r="C983" s="82" t="s">
        <v>741</v>
      </c>
      <c r="D983" s="83" t="s">
        <v>571</v>
      </c>
      <c r="E983" s="84" t="s">
        <v>712</v>
      </c>
      <c r="F983" s="84">
        <v>26250</v>
      </c>
      <c r="G983" s="50">
        <v>271360</v>
      </c>
      <c r="H983" s="50" t="s">
        <v>1824</v>
      </c>
      <c r="I983" s="50">
        <v>424</v>
      </c>
      <c r="J983" s="50">
        <v>640</v>
      </c>
      <c r="K983" s="50">
        <v>2</v>
      </c>
      <c r="L983" s="50"/>
      <c r="M983" s="50"/>
      <c r="N983" s="50"/>
      <c r="O983" s="50">
        <v>0</v>
      </c>
      <c r="P983" s="50">
        <v>0.66249999999999998</v>
      </c>
      <c r="Q983" s="50">
        <v>1390.356</v>
      </c>
      <c r="R983" s="50">
        <v>82.068160000000006</v>
      </c>
      <c r="S983" s="50">
        <v>0</v>
      </c>
      <c r="T983" s="50">
        <v>0</v>
      </c>
      <c r="U983" s="50">
        <v>0</v>
      </c>
      <c r="V983" s="50">
        <v>0</v>
      </c>
      <c r="W983" s="50">
        <v>0</v>
      </c>
      <c r="X983" s="50">
        <v>0</v>
      </c>
      <c r="Y983" s="50">
        <v>1</v>
      </c>
      <c r="Z983" s="50">
        <v>0</v>
      </c>
      <c r="AA983" s="50">
        <v>0</v>
      </c>
      <c r="AB983" s="50">
        <v>0</v>
      </c>
      <c r="AC983" s="50">
        <v>0</v>
      </c>
      <c r="AD983" s="50">
        <v>0</v>
      </c>
      <c r="AE983" s="50">
        <v>0</v>
      </c>
      <c r="AF983" s="50">
        <v>0</v>
      </c>
      <c r="AG983" s="50">
        <v>0</v>
      </c>
      <c r="AH983" s="50">
        <v>0</v>
      </c>
      <c r="AI983" s="50">
        <v>0</v>
      </c>
      <c r="AJ983" s="50">
        <v>0</v>
      </c>
      <c r="AK983" s="50">
        <v>0</v>
      </c>
      <c r="AL983" s="50">
        <v>0</v>
      </c>
      <c r="AM983" s="50">
        <v>0</v>
      </c>
      <c r="AN983" s="50">
        <v>0</v>
      </c>
      <c r="AO983" s="50">
        <v>0</v>
      </c>
      <c r="AP983" s="50">
        <v>0</v>
      </c>
      <c r="AQ983" s="50">
        <v>0</v>
      </c>
      <c r="AR983" s="50">
        <v>0</v>
      </c>
      <c r="AS983" s="50">
        <v>1</v>
      </c>
      <c r="AT983" s="50">
        <v>0</v>
      </c>
      <c r="AU983" s="50">
        <v>0</v>
      </c>
      <c r="AV983" s="81"/>
      <c r="AW983" s="81"/>
      <c r="AX983" s="81"/>
      <c r="AY983" s="81"/>
      <c r="AZ983" s="81"/>
      <c r="BA983" s="81"/>
      <c r="BB983" s="81"/>
      <c r="BC983" s="81"/>
      <c r="BD983" s="81"/>
      <c r="BE983" s="81"/>
      <c r="BF983" s="81"/>
      <c r="BG983" s="81"/>
      <c r="BH983" s="81"/>
      <c r="BI983" s="81"/>
      <c r="BJ983" s="81"/>
    </row>
    <row r="984" spans="1:62" ht="15" hidden="1">
      <c r="A984" s="81" t="s">
        <v>3976</v>
      </c>
      <c r="B984" s="50" t="s">
        <v>2799</v>
      </c>
      <c r="C984" s="82" t="s">
        <v>742</v>
      </c>
      <c r="D984" s="83" t="s">
        <v>571</v>
      </c>
      <c r="E984" s="84" t="s">
        <v>712</v>
      </c>
      <c r="F984" s="84">
        <v>88771</v>
      </c>
      <c r="G984" s="50">
        <v>426400</v>
      </c>
      <c r="H984" s="50" t="s">
        <v>1824</v>
      </c>
      <c r="I984" s="50">
        <v>533</v>
      </c>
      <c r="J984" s="50">
        <v>800</v>
      </c>
      <c r="K984" s="50">
        <v>2</v>
      </c>
      <c r="L984" s="50"/>
      <c r="M984" s="50"/>
      <c r="N984" s="50"/>
      <c r="O984" s="50">
        <v>0</v>
      </c>
      <c r="P984" s="50">
        <v>0.66625000000000001</v>
      </c>
      <c r="Q984" s="50">
        <v>4788.0240000000003</v>
      </c>
      <c r="R984" s="50">
        <v>72.821640000000002</v>
      </c>
      <c r="S984" s="50">
        <v>0</v>
      </c>
      <c r="T984" s="50">
        <v>0</v>
      </c>
      <c r="U984" s="50">
        <v>0</v>
      </c>
      <c r="V984" s="50">
        <v>0</v>
      </c>
      <c r="W984" s="50">
        <v>0</v>
      </c>
      <c r="X984" s="50">
        <v>0</v>
      </c>
      <c r="Y984" s="50">
        <v>1</v>
      </c>
      <c r="Z984" s="50">
        <v>0</v>
      </c>
      <c r="AA984" s="50">
        <v>0</v>
      </c>
      <c r="AB984" s="50">
        <v>0</v>
      </c>
      <c r="AC984" s="50">
        <v>0</v>
      </c>
      <c r="AD984" s="50">
        <v>0</v>
      </c>
      <c r="AE984" s="50">
        <v>0</v>
      </c>
      <c r="AF984" s="50">
        <v>0</v>
      </c>
      <c r="AG984" s="50">
        <v>0</v>
      </c>
      <c r="AH984" s="50">
        <v>0</v>
      </c>
      <c r="AI984" s="50">
        <v>0</v>
      </c>
      <c r="AJ984" s="50">
        <v>0</v>
      </c>
      <c r="AK984" s="50">
        <v>0</v>
      </c>
      <c r="AL984" s="50">
        <v>0</v>
      </c>
      <c r="AM984" s="50">
        <v>0</v>
      </c>
      <c r="AN984" s="50">
        <v>0</v>
      </c>
      <c r="AO984" s="50">
        <v>0</v>
      </c>
      <c r="AP984" s="50">
        <v>0</v>
      </c>
      <c r="AQ984" s="50">
        <v>0</v>
      </c>
      <c r="AR984" s="50">
        <v>0</v>
      </c>
      <c r="AS984" s="50">
        <v>1</v>
      </c>
      <c r="AT984" s="50">
        <v>0</v>
      </c>
      <c r="AU984" s="50">
        <v>0</v>
      </c>
      <c r="AV984" s="81"/>
      <c r="AW984" s="81"/>
      <c r="AX984" s="81"/>
      <c r="AY984" s="81"/>
      <c r="AZ984" s="81"/>
      <c r="BA984" s="81"/>
      <c r="BB984" s="81"/>
      <c r="BC984" s="81"/>
      <c r="BD984" s="81"/>
      <c r="BE984" s="81"/>
      <c r="BF984" s="81"/>
      <c r="BG984" s="81"/>
      <c r="BH984" s="81"/>
      <c r="BI984" s="81"/>
      <c r="BJ984" s="81"/>
    </row>
    <row r="985" spans="1:62" ht="15" hidden="1">
      <c r="A985" s="81" t="s">
        <v>3977</v>
      </c>
      <c r="B985" s="50" t="s">
        <v>2800</v>
      </c>
      <c r="C985" s="82" t="s">
        <v>743</v>
      </c>
      <c r="D985" s="83" t="s">
        <v>571</v>
      </c>
      <c r="E985" s="84" t="s">
        <v>712</v>
      </c>
      <c r="F985" s="84">
        <v>69312</v>
      </c>
      <c r="G985" s="50">
        <v>427200</v>
      </c>
      <c r="H985" s="50" t="s">
        <v>1824</v>
      </c>
      <c r="I985" s="50">
        <v>534</v>
      </c>
      <c r="J985" s="50">
        <v>800</v>
      </c>
      <c r="K985" s="50">
        <v>2</v>
      </c>
      <c r="L985" s="50"/>
      <c r="M985" s="50"/>
      <c r="N985" s="50"/>
      <c r="O985" s="50">
        <v>0</v>
      </c>
      <c r="P985" s="50">
        <v>0.66749999999999998</v>
      </c>
      <c r="Q985" s="50">
        <v>962.31439999999998</v>
      </c>
      <c r="R985" s="50">
        <v>51.057740000000003</v>
      </c>
      <c r="S985" s="50">
        <v>0</v>
      </c>
      <c r="T985" s="50">
        <v>0</v>
      </c>
      <c r="U985" s="50">
        <v>0</v>
      </c>
      <c r="V985" s="50">
        <v>0</v>
      </c>
      <c r="W985" s="50">
        <v>0</v>
      </c>
      <c r="X985" s="50">
        <v>0</v>
      </c>
      <c r="Y985" s="50">
        <v>1</v>
      </c>
      <c r="Z985" s="50">
        <v>0</v>
      </c>
      <c r="AA985" s="50">
        <v>0</v>
      </c>
      <c r="AB985" s="50">
        <v>0</v>
      </c>
      <c r="AC985" s="50">
        <v>0</v>
      </c>
      <c r="AD985" s="50">
        <v>0</v>
      </c>
      <c r="AE985" s="50">
        <v>0</v>
      </c>
      <c r="AF985" s="50">
        <v>0</v>
      </c>
      <c r="AG985" s="50">
        <v>0</v>
      </c>
      <c r="AH985" s="50">
        <v>0</v>
      </c>
      <c r="AI985" s="50">
        <v>0</v>
      </c>
      <c r="AJ985" s="50">
        <v>0</v>
      </c>
      <c r="AK985" s="50">
        <v>0</v>
      </c>
      <c r="AL985" s="50">
        <v>0</v>
      </c>
      <c r="AM985" s="50">
        <v>0</v>
      </c>
      <c r="AN985" s="50">
        <v>0</v>
      </c>
      <c r="AO985" s="50">
        <v>0</v>
      </c>
      <c r="AP985" s="50">
        <v>0</v>
      </c>
      <c r="AQ985" s="50">
        <v>0</v>
      </c>
      <c r="AR985" s="50">
        <v>0</v>
      </c>
      <c r="AS985" s="50">
        <v>1</v>
      </c>
      <c r="AT985" s="50">
        <v>0</v>
      </c>
      <c r="AU985" s="50">
        <v>0</v>
      </c>
      <c r="AV985" s="81"/>
      <c r="AW985" s="81"/>
      <c r="AX985" s="81"/>
      <c r="AY985" s="81"/>
      <c r="AZ985" s="81"/>
      <c r="BA985" s="81"/>
      <c r="BB985" s="81"/>
      <c r="BC985" s="81"/>
      <c r="BD985" s="81"/>
      <c r="BE985" s="81"/>
      <c r="BF985" s="81"/>
      <c r="BG985" s="81"/>
      <c r="BH985" s="81"/>
      <c r="BI985" s="81"/>
      <c r="BJ985" s="81"/>
    </row>
    <row r="986" spans="1:62" ht="15" hidden="1">
      <c r="A986" s="81" t="s">
        <v>3978</v>
      </c>
      <c r="B986" s="50" t="s">
        <v>2801</v>
      </c>
      <c r="C986" s="82" t="s">
        <v>744</v>
      </c>
      <c r="D986" s="83" t="s">
        <v>571</v>
      </c>
      <c r="E986" s="84" t="s">
        <v>712</v>
      </c>
      <c r="F986" s="84">
        <v>92171</v>
      </c>
      <c r="G986" s="50">
        <v>427200</v>
      </c>
      <c r="H986" s="50" t="s">
        <v>1824</v>
      </c>
      <c r="I986" s="50">
        <v>534</v>
      </c>
      <c r="J986" s="50">
        <v>800</v>
      </c>
      <c r="K986" s="50">
        <v>2</v>
      </c>
      <c r="L986" s="50"/>
      <c r="M986" s="50"/>
      <c r="N986" s="50"/>
      <c r="O986" s="50">
        <v>1</v>
      </c>
      <c r="P986" s="50">
        <v>0.66749999999999998</v>
      </c>
      <c r="Q986" s="50">
        <v>4737.2219999999998</v>
      </c>
      <c r="R986" s="50">
        <v>74.133740000000003</v>
      </c>
      <c r="S986" s="50">
        <v>0</v>
      </c>
      <c r="T986" s="50">
        <v>0</v>
      </c>
      <c r="U986" s="50">
        <v>0</v>
      </c>
      <c r="V986" s="50">
        <v>0</v>
      </c>
      <c r="W986" s="50">
        <v>0</v>
      </c>
      <c r="X986" s="50">
        <v>0</v>
      </c>
      <c r="Y986" s="50">
        <v>1</v>
      </c>
      <c r="Z986" s="50">
        <v>0</v>
      </c>
      <c r="AA986" s="50">
        <v>0</v>
      </c>
      <c r="AB986" s="50">
        <v>0</v>
      </c>
      <c r="AC986" s="50">
        <v>0</v>
      </c>
      <c r="AD986" s="50">
        <v>0</v>
      </c>
      <c r="AE986" s="50">
        <v>0</v>
      </c>
      <c r="AF986" s="50">
        <v>0</v>
      </c>
      <c r="AG986" s="50">
        <v>0</v>
      </c>
      <c r="AH986" s="50">
        <v>0</v>
      </c>
      <c r="AI986" s="50">
        <v>0</v>
      </c>
      <c r="AJ986" s="50">
        <v>0</v>
      </c>
      <c r="AK986" s="50">
        <v>0</v>
      </c>
      <c r="AL986" s="50">
        <v>0</v>
      </c>
      <c r="AM986" s="50">
        <v>0</v>
      </c>
      <c r="AN986" s="50">
        <v>0</v>
      </c>
      <c r="AO986" s="50">
        <v>0</v>
      </c>
      <c r="AP986" s="50">
        <v>0</v>
      </c>
      <c r="AQ986" s="50">
        <v>0</v>
      </c>
      <c r="AR986" s="50">
        <v>0</v>
      </c>
      <c r="AS986" s="50">
        <v>1</v>
      </c>
      <c r="AT986" s="50">
        <v>0</v>
      </c>
      <c r="AU986" s="50">
        <v>0</v>
      </c>
      <c r="AV986" s="81"/>
      <c r="AW986" s="81"/>
      <c r="AX986" s="81"/>
      <c r="AY986" s="81"/>
      <c r="AZ986" s="81"/>
      <c r="BA986" s="81"/>
      <c r="BB986" s="81"/>
      <c r="BC986" s="81"/>
      <c r="BD986" s="81"/>
      <c r="BE986" s="81"/>
      <c r="BF986" s="81"/>
      <c r="BG986" s="81"/>
      <c r="BH986" s="81"/>
      <c r="BI986" s="81"/>
      <c r="BJ986" s="81"/>
    </row>
    <row r="987" spans="1:62" ht="15" hidden="1">
      <c r="A987" s="81" t="s">
        <v>3979</v>
      </c>
      <c r="B987" s="50" t="s">
        <v>2802</v>
      </c>
      <c r="C987" s="82" t="s">
        <v>745</v>
      </c>
      <c r="D987" s="83" t="s">
        <v>571</v>
      </c>
      <c r="E987" s="84" t="s">
        <v>746</v>
      </c>
      <c r="F987" s="84">
        <v>14060</v>
      </c>
      <c r="G987" s="50">
        <v>43000</v>
      </c>
      <c r="H987" s="50" t="s">
        <v>1824</v>
      </c>
      <c r="I987" s="50">
        <v>172</v>
      </c>
      <c r="J987" s="50">
        <v>250</v>
      </c>
      <c r="K987" s="50">
        <v>0</v>
      </c>
      <c r="L987" s="50"/>
      <c r="M987" s="50"/>
      <c r="N987" s="50"/>
      <c r="O987" s="50">
        <v>0</v>
      </c>
      <c r="P987" s="50">
        <v>0.68799999999999994</v>
      </c>
      <c r="Q987" s="50">
        <v>4261.8459999999995</v>
      </c>
      <c r="R987" s="50">
        <v>54.78416</v>
      </c>
      <c r="S987" s="50">
        <v>0</v>
      </c>
      <c r="T987" s="50">
        <v>0</v>
      </c>
      <c r="U987" s="50">
        <v>0</v>
      </c>
      <c r="V987" s="50">
        <v>0</v>
      </c>
      <c r="W987" s="50">
        <v>0</v>
      </c>
      <c r="X987" s="50">
        <v>0</v>
      </c>
      <c r="Y987" s="50">
        <v>1</v>
      </c>
      <c r="Z987" s="50">
        <v>0</v>
      </c>
      <c r="AA987" s="50">
        <v>0</v>
      </c>
      <c r="AB987" s="50">
        <v>0</v>
      </c>
      <c r="AC987" s="50">
        <v>0</v>
      </c>
      <c r="AD987" s="50">
        <v>0</v>
      </c>
      <c r="AE987" s="50">
        <v>0</v>
      </c>
      <c r="AF987" s="50">
        <v>0</v>
      </c>
      <c r="AG987" s="50">
        <v>0</v>
      </c>
      <c r="AH987" s="50">
        <v>0</v>
      </c>
      <c r="AI987" s="50">
        <v>0</v>
      </c>
      <c r="AJ987" s="50">
        <v>0</v>
      </c>
      <c r="AK987" s="50">
        <v>0</v>
      </c>
      <c r="AL987" s="50">
        <v>0</v>
      </c>
      <c r="AM987" s="50">
        <v>0</v>
      </c>
      <c r="AN987" s="50">
        <v>0</v>
      </c>
      <c r="AO987" s="50">
        <v>0</v>
      </c>
      <c r="AP987" s="50">
        <v>0</v>
      </c>
      <c r="AQ987" s="50">
        <v>0</v>
      </c>
      <c r="AR987" s="50">
        <v>0</v>
      </c>
      <c r="AS987" s="50">
        <v>0</v>
      </c>
      <c r="AT987" s="50">
        <v>1</v>
      </c>
      <c r="AU987" s="50">
        <v>0</v>
      </c>
      <c r="AV987" s="81"/>
      <c r="AW987" s="81"/>
      <c r="AX987" s="81"/>
      <c r="AY987" s="81"/>
      <c r="AZ987" s="81"/>
      <c r="BA987" s="81"/>
      <c r="BB987" s="81"/>
      <c r="BC987" s="81"/>
      <c r="BD987" s="81"/>
      <c r="BE987" s="81"/>
      <c r="BF987" s="81"/>
      <c r="BG987" s="81"/>
      <c r="BH987" s="81"/>
      <c r="BI987" s="81"/>
      <c r="BJ987" s="81"/>
    </row>
    <row r="988" spans="1:62" ht="15" hidden="1">
      <c r="A988" s="81" t="s">
        <v>3980</v>
      </c>
      <c r="B988" s="50" t="s">
        <v>2803</v>
      </c>
      <c r="C988" s="82" t="s">
        <v>747</v>
      </c>
      <c r="D988" s="83" t="s">
        <v>571</v>
      </c>
      <c r="E988" s="84" t="s">
        <v>746</v>
      </c>
      <c r="F988" s="84">
        <v>29265</v>
      </c>
      <c r="G988" s="50">
        <v>273280</v>
      </c>
      <c r="H988" s="50" t="s">
        <v>1824</v>
      </c>
      <c r="I988" s="50">
        <v>427</v>
      </c>
      <c r="J988" s="50">
        <v>640</v>
      </c>
      <c r="K988" s="50">
        <v>2</v>
      </c>
      <c r="L988" s="50"/>
      <c r="M988" s="50"/>
      <c r="N988" s="50"/>
      <c r="O988" s="50">
        <v>0</v>
      </c>
      <c r="P988" s="50">
        <v>0.66718750000000004</v>
      </c>
      <c r="Q988" s="50">
        <v>1755.7940000000001</v>
      </c>
      <c r="R988" s="50">
        <v>84.512690000000006</v>
      </c>
      <c r="S988" s="50">
        <v>0</v>
      </c>
      <c r="T988" s="50">
        <v>0</v>
      </c>
      <c r="U988" s="50">
        <v>0</v>
      </c>
      <c r="V988" s="50">
        <v>0</v>
      </c>
      <c r="W988" s="50">
        <v>0</v>
      </c>
      <c r="X988" s="50">
        <v>0</v>
      </c>
      <c r="Y988" s="50">
        <v>1</v>
      </c>
      <c r="Z988" s="50">
        <v>0</v>
      </c>
      <c r="AA988" s="50">
        <v>0</v>
      </c>
      <c r="AB988" s="50">
        <v>0</v>
      </c>
      <c r="AC988" s="50">
        <v>0</v>
      </c>
      <c r="AD988" s="50">
        <v>0</v>
      </c>
      <c r="AE988" s="50">
        <v>0</v>
      </c>
      <c r="AF988" s="50">
        <v>0</v>
      </c>
      <c r="AG988" s="50">
        <v>0</v>
      </c>
      <c r="AH988" s="50">
        <v>0</v>
      </c>
      <c r="AI988" s="50">
        <v>0</v>
      </c>
      <c r="AJ988" s="50">
        <v>0</v>
      </c>
      <c r="AK988" s="50">
        <v>0</v>
      </c>
      <c r="AL988" s="50">
        <v>0</v>
      </c>
      <c r="AM988" s="50">
        <v>0</v>
      </c>
      <c r="AN988" s="50">
        <v>0</v>
      </c>
      <c r="AO988" s="50">
        <v>0</v>
      </c>
      <c r="AP988" s="50">
        <v>0</v>
      </c>
      <c r="AQ988" s="50">
        <v>0</v>
      </c>
      <c r="AR988" s="50">
        <v>0</v>
      </c>
      <c r="AS988" s="50">
        <v>0</v>
      </c>
      <c r="AT988" s="50">
        <v>1</v>
      </c>
      <c r="AU988" s="50">
        <v>0</v>
      </c>
      <c r="AV988" s="81"/>
      <c r="AW988" s="81"/>
      <c r="AX988" s="81"/>
      <c r="AY988" s="81"/>
      <c r="AZ988" s="81"/>
      <c r="BA988" s="81"/>
      <c r="BB988" s="81"/>
      <c r="BC988" s="81"/>
      <c r="BD988" s="81"/>
      <c r="BE988" s="81"/>
      <c r="BF988" s="81"/>
      <c r="BG988" s="81"/>
      <c r="BH988" s="81"/>
      <c r="BI988" s="81"/>
      <c r="BJ988" s="81"/>
    </row>
    <row r="989" spans="1:62" ht="15" hidden="1">
      <c r="A989" s="81" t="s">
        <v>3981</v>
      </c>
      <c r="B989" s="50" t="s">
        <v>2804</v>
      </c>
      <c r="C989" s="82" t="s">
        <v>748</v>
      </c>
      <c r="D989" s="83" t="s">
        <v>571</v>
      </c>
      <c r="E989" s="84" t="s">
        <v>746</v>
      </c>
      <c r="F989" s="84">
        <v>39601</v>
      </c>
      <c r="G989" s="50">
        <v>273280</v>
      </c>
      <c r="H989" s="50" t="s">
        <v>1824</v>
      </c>
      <c r="I989" s="50">
        <v>427</v>
      </c>
      <c r="J989" s="50">
        <v>640</v>
      </c>
      <c r="K989" s="50">
        <v>2</v>
      </c>
      <c r="L989" s="50"/>
      <c r="M989" s="50"/>
      <c r="N989" s="50"/>
      <c r="O989" s="50">
        <v>0</v>
      </c>
      <c r="P989" s="50">
        <v>0.66718750000000004</v>
      </c>
      <c r="Q989" s="50">
        <v>2350.2649999999999</v>
      </c>
      <c r="R989" s="50">
        <v>68.401970000000006</v>
      </c>
      <c r="S989" s="50">
        <v>0</v>
      </c>
      <c r="T989" s="50">
        <v>0</v>
      </c>
      <c r="U989" s="50">
        <v>0</v>
      </c>
      <c r="V989" s="50">
        <v>0</v>
      </c>
      <c r="W989" s="50">
        <v>0</v>
      </c>
      <c r="X989" s="50">
        <v>0</v>
      </c>
      <c r="Y989" s="50">
        <v>1</v>
      </c>
      <c r="Z989" s="50">
        <v>0</v>
      </c>
      <c r="AA989" s="50">
        <v>0</v>
      </c>
      <c r="AB989" s="50">
        <v>0</v>
      </c>
      <c r="AC989" s="50">
        <v>0</v>
      </c>
      <c r="AD989" s="50">
        <v>0</v>
      </c>
      <c r="AE989" s="50">
        <v>0</v>
      </c>
      <c r="AF989" s="50">
        <v>0</v>
      </c>
      <c r="AG989" s="50">
        <v>0</v>
      </c>
      <c r="AH989" s="50">
        <v>0</v>
      </c>
      <c r="AI989" s="50">
        <v>0</v>
      </c>
      <c r="AJ989" s="50">
        <v>0</v>
      </c>
      <c r="AK989" s="50">
        <v>0</v>
      </c>
      <c r="AL989" s="50">
        <v>0</v>
      </c>
      <c r="AM989" s="50">
        <v>0</v>
      </c>
      <c r="AN989" s="50">
        <v>0</v>
      </c>
      <c r="AO989" s="50">
        <v>0</v>
      </c>
      <c r="AP989" s="50">
        <v>0</v>
      </c>
      <c r="AQ989" s="50">
        <v>0</v>
      </c>
      <c r="AR989" s="50">
        <v>0</v>
      </c>
      <c r="AS989" s="50">
        <v>0</v>
      </c>
      <c r="AT989" s="50">
        <v>1</v>
      </c>
      <c r="AU989" s="50">
        <v>0</v>
      </c>
      <c r="AV989" s="81"/>
      <c r="AW989" s="81"/>
      <c r="AX989" s="81"/>
      <c r="AY989" s="81"/>
      <c r="AZ989" s="81"/>
      <c r="BA989" s="81"/>
      <c r="BB989" s="81"/>
      <c r="BC989" s="81"/>
      <c r="BD989" s="81"/>
      <c r="BE989" s="81"/>
      <c r="BF989" s="81"/>
      <c r="BG989" s="81"/>
      <c r="BH989" s="81"/>
      <c r="BI989" s="81"/>
      <c r="BJ989" s="81"/>
    </row>
    <row r="990" spans="1:62" ht="15" hidden="1">
      <c r="A990" s="81" t="s">
        <v>3982</v>
      </c>
      <c r="B990" s="50" t="s">
        <v>2805</v>
      </c>
      <c r="C990" s="82" t="s">
        <v>749</v>
      </c>
      <c r="D990" s="83" t="s">
        <v>571</v>
      </c>
      <c r="E990" s="84" t="s">
        <v>746</v>
      </c>
      <c r="F990" s="84">
        <v>34463</v>
      </c>
      <c r="G990" s="50">
        <v>273280</v>
      </c>
      <c r="H990" s="50" t="s">
        <v>1824</v>
      </c>
      <c r="I990" s="50">
        <v>427</v>
      </c>
      <c r="J990" s="50">
        <v>640</v>
      </c>
      <c r="K990" s="50">
        <v>2</v>
      </c>
      <c r="L990" s="50"/>
      <c r="M990" s="50"/>
      <c r="N990" s="50"/>
      <c r="O990" s="50">
        <v>0</v>
      </c>
      <c r="P990" s="50">
        <v>0.66718750000000004</v>
      </c>
      <c r="Q990" s="50">
        <v>2018.694</v>
      </c>
      <c r="R990" s="50">
        <v>78.395480000000006</v>
      </c>
      <c r="S990" s="50">
        <v>0</v>
      </c>
      <c r="T990" s="50">
        <v>0</v>
      </c>
      <c r="U990" s="50">
        <v>0</v>
      </c>
      <c r="V990" s="50">
        <v>0</v>
      </c>
      <c r="W990" s="50">
        <v>0</v>
      </c>
      <c r="X990" s="50">
        <v>0</v>
      </c>
      <c r="Y990" s="50">
        <v>1</v>
      </c>
      <c r="Z990" s="50">
        <v>0</v>
      </c>
      <c r="AA990" s="50">
        <v>0</v>
      </c>
      <c r="AB990" s="50">
        <v>0</v>
      </c>
      <c r="AC990" s="50">
        <v>0</v>
      </c>
      <c r="AD990" s="50">
        <v>0</v>
      </c>
      <c r="AE990" s="50">
        <v>0</v>
      </c>
      <c r="AF990" s="50">
        <v>0</v>
      </c>
      <c r="AG990" s="50">
        <v>0</v>
      </c>
      <c r="AH990" s="50">
        <v>0</v>
      </c>
      <c r="AI990" s="50">
        <v>0</v>
      </c>
      <c r="AJ990" s="50">
        <v>0</v>
      </c>
      <c r="AK990" s="50">
        <v>0</v>
      </c>
      <c r="AL990" s="50">
        <v>0</v>
      </c>
      <c r="AM990" s="50">
        <v>0</v>
      </c>
      <c r="AN990" s="50">
        <v>0</v>
      </c>
      <c r="AO990" s="50">
        <v>0</v>
      </c>
      <c r="AP990" s="50">
        <v>0</v>
      </c>
      <c r="AQ990" s="50">
        <v>0</v>
      </c>
      <c r="AR990" s="50">
        <v>0</v>
      </c>
      <c r="AS990" s="50">
        <v>0</v>
      </c>
      <c r="AT990" s="50">
        <v>1</v>
      </c>
      <c r="AU990" s="50">
        <v>0</v>
      </c>
      <c r="AV990" s="81"/>
      <c r="AW990" s="81"/>
      <c r="AX990" s="81"/>
      <c r="AY990" s="81"/>
      <c r="AZ990" s="81"/>
      <c r="BA990" s="81"/>
      <c r="BB990" s="81"/>
      <c r="BC990" s="81"/>
      <c r="BD990" s="81"/>
      <c r="BE990" s="81"/>
      <c r="BF990" s="81"/>
      <c r="BG990" s="81"/>
      <c r="BH990" s="81"/>
      <c r="BI990" s="81"/>
      <c r="BJ990" s="81"/>
    </row>
    <row r="991" spans="1:62" ht="15" hidden="1">
      <c r="A991" s="81" t="s">
        <v>3983</v>
      </c>
      <c r="B991" s="50" t="s">
        <v>2806</v>
      </c>
      <c r="C991" s="82" t="s">
        <v>750</v>
      </c>
      <c r="D991" s="83" t="s">
        <v>571</v>
      </c>
      <c r="E991" s="84" t="s">
        <v>746</v>
      </c>
      <c r="F991" s="84">
        <v>36680</v>
      </c>
      <c r="G991" s="50">
        <v>273280</v>
      </c>
      <c r="H991" s="50" t="s">
        <v>1824</v>
      </c>
      <c r="I991" s="50">
        <v>427</v>
      </c>
      <c r="J991" s="50">
        <v>640</v>
      </c>
      <c r="K991" s="50">
        <v>2</v>
      </c>
      <c r="L991" s="50"/>
      <c r="M991" s="50"/>
      <c r="N991" s="50"/>
      <c r="O991" s="50">
        <v>0</v>
      </c>
      <c r="P991" s="50">
        <v>0.66718750000000004</v>
      </c>
      <c r="Q991" s="50">
        <v>2357.61</v>
      </c>
      <c r="R991" s="50">
        <v>80.384529999999998</v>
      </c>
      <c r="S991" s="50">
        <v>0</v>
      </c>
      <c r="T991" s="50">
        <v>0</v>
      </c>
      <c r="U991" s="50">
        <v>0</v>
      </c>
      <c r="V991" s="50">
        <v>0</v>
      </c>
      <c r="W991" s="50">
        <v>0</v>
      </c>
      <c r="X991" s="50">
        <v>0</v>
      </c>
      <c r="Y991" s="50">
        <v>1</v>
      </c>
      <c r="Z991" s="50">
        <v>0</v>
      </c>
      <c r="AA991" s="50">
        <v>0</v>
      </c>
      <c r="AB991" s="50">
        <v>0</v>
      </c>
      <c r="AC991" s="50">
        <v>0</v>
      </c>
      <c r="AD991" s="50">
        <v>0</v>
      </c>
      <c r="AE991" s="50">
        <v>0</v>
      </c>
      <c r="AF991" s="50">
        <v>0</v>
      </c>
      <c r="AG991" s="50">
        <v>0</v>
      </c>
      <c r="AH991" s="50">
        <v>0</v>
      </c>
      <c r="AI991" s="50">
        <v>0</v>
      </c>
      <c r="AJ991" s="50">
        <v>0</v>
      </c>
      <c r="AK991" s="50">
        <v>0</v>
      </c>
      <c r="AL991" s="50">
        <v>0</v>
      </c>
      <c r="AM991" s="50">
        <v>0</v>
      </c>
      <c r="AN991" s="50">
        <v>0</v>
      </c>
      <c r="AO991" s="50">
        <v>0</v>
      </c>
      <c r="AP991" s="50">
        <v>0</v>
      </c>
      <c r="AQ991" s="50">
        <v>0</v>
      </c>
      <c r="AR991" s="50">
        <v>0</v>
      </c>
      <c r="AS991" s="50">
        <v>0</v>
      </c>
      <c r="AT991" s="50">
        <v>1</v>
      </c>
      <c r="AU991" s="50">
        <v>0</v>
      </c>
      <c r="AV991" s="81"/>
      <c r="AW991" s="81"/>
      <c r="AX991" s="81"/>
      <c r="AY991" s="81"/>
      <c r="AZ991" s="81"/>
      <c r="BA991" s="81"/>
      <c r="BB991" s="81"/>
      <c r="BC991" s="81"/>
      <c r="BD991" s="81"/>
      <c r="BE991" s="81"/>
      <c r="BF991" s="81"/>
      <c r="BG991" s="81"/>
      <c r="BH991" s="81"/>
      <c r="BI991" s="81"/>
      <c r="BJ991" s="81"/>
    </row>
    <row r="992" spans="1:62" ht="15" hidden="1">
      <c r="A992" s="81" t="s">
        <v>3984</v>
      </c>
      <c r="B992" s="50" t="s">
        <v>2807</v>
      </c>
      <c r="C992" s="82" t="s">
        <v>751</v>
      </c>
      <c r="D992" s="83" t="s">
        <v>571</v>
      </c>
      <c r="E992" s="84" t="s">
        <v>746</v>
      </c>
      <c r="F992" s="84">
        <v>32444</v>
      </c>
      <c r="G992" s="50">
        <v>273280</v>
      </c>
      <c r="H992" s="50" t="s">
        <v>1824</v>
      </c>
      <c r="I992" s="50">
        <v>427</v>
      </c>
      <c r="J992" s="50">
        <v>640</v>
      </c>
      <c r="K992" s="50">
        <v>2</v>
      </c>
      <c r="L992" s="50"/>
      <c r="M992" s="50"/>
      <c r="N992" s="50"/>
      <c r="O992" s="50">
        <v>0</v>
      </c>
      <c r="P992" s="50">
        <v>0.66718750000000004</v>
      </c>
      <c r="Q992" s="50">
        <v>1881.826</v>
      </c>
      <c r="R992" s="50">
        <v>85.389240000000001</v>
      </c>
      <c r="S992" s="50">
        <v>0</v>
      </c>
      <c r="T992" s="50">
        <v>0</v>
      </c>
      <c r="U992" s="50">
        <v>0</v>
      </c>
      <c r="V992" s="50">
        <v>0</v>
      </c>
      <c r="W992" s="50">
        <v>0</v>
      </c>
      <c r="X992" s="50">
        <v>0</v>
      </c>
      <c r="Y992" s="50">
        <v>1</v>
      </c>
      <c r="Z992" s="50">
        <v>0</v>
      </c>
      <c r="AA992" s="50">
        <v>0</v>
      </c>
      <c r="AB992" s="50">
        <v>0</v>
      </c>
      <c r="AC992" s="50">
        <v>0</v>
      </c>
      <c r="AD992" s="50">
        <v>0</v>
      </c>
      <c r="AE992" s="50">
        <v>0</v>
      </c>
      <c r="AF992" s="50">
        <v>0</v>
      </c>
      <c r="AG992" s="50">
        <v>0</v>
      </c>
      <c r="AH992" s="50">
        <v>0</v>
      </c>
      <c r="AI992" s="50">
        <v>0</v>
      </c>
      <c r="AJ992" s="50">
        <v>0</v>
      </c>
      <c r="AK992" s="50">
        <v>0</v>
      </c>
      <c r="AL992" s="50">
        <v>0</v>
      </c>
      <c r="AM992" s="50">
        <v>0</v>
      </c>
      <c r="AN992" s="50">
        <v>0</v>
      </c>
      <c r="AO992" s="50">
        <v>0</v>
      </c>
      <c r="AP992" s="50">
        <v>0</v>
      </c>
      <c r="AQ992" s="50">
        <v>0</v>
      </c>
      <c r="AR992" s="50">
        <v>0</v>
      </c>
      <c r="AS992" s="50">
        <v>0</v>
      </c>
      <c r="AT992" s="50">
        <v>1</v>
      </c>
      <c r="AU992" s="50">
        <v>0</v>
      </c>
      <c r="AV992" s="81"/>
      <c r="AW992" s="81"/>
      <c r="AX992" s="81"/>
      <c r="AY992" s="81"/>
      <c r="AZ992" s="81"/>
      <c r="BA992" s="81"/>
      <c r="BB992" s="81"/>
      <c r="BC992" s="81"/>
      <c r="BD992" s="81"/>
      <c r="BE992" s="81"/>
      <c r="BF992" s="81"/>
      <c r="BG992" s="81"/>
      <c r="BH992" s="81"/>
      <c r="BI992" s="81"/>
      <c r="BJ992" s="81"/>
    </row>
    <row r="993" spans="1:62" ht="15" hidden="1">
      <c r="A993" s="81" t="s">
        <v>3985</v>
      </c>
      <c r="B993" s="50" t="s">
        <v>2808</v>
      </c>
      <c r="C993" s="82" t="s">
        <v>752</v>
      </c>
      <c r="D993" s="83" t="s">
        <v>571</v>
      </c>
      <c r="E993" s="84" t="s">
        <v>746</v>
      </c>
      <c r="F993" s="84">
        <v>35059</v>
      </c>
      <c r="G993" s="50">
        <v>273280</v>
      </c>
      <c r="H993" s="50" t="s">
        <v>1824</v>
      </c>
      <c r="I993" s="50">
        <v>427</v>
      </c>
      <c r="J993" s="50">
        <v>640</v>
      </c>
      <c r="K993" s="50">
        <v>2</v>
      </c>
      <c r="L993" s="50"/>
      <c r="M993" s="50"/>
      <c r="N993" s="50"/>
      <c r="O993" s="50">
        <v>0</v>
      </c>
      <c r="P993" s="50">
        <v>0.66718750000000004</v>
      </c>
      <c r="Q993" s="50">
        <v>2452.8710000000001</v>
      </c>
      <c r="R993" s="50">
        <v>79.022570000000002</v>
      </c>
      <c r="S993" s="50">
        <v>0</v>
      </c>
      <c r="T993" s="50">
        <v>0</v>
      </c>
      <c r="U993" s="50">
        <v>0</v>
      </c>
      <c r="V993" s="50">
        <v>0</v>
      </c>
      <c r="W993" s="50">
        <v>0</v>
      </c>
      <c r="X993" s="50">
        <v>0</v>
      </c>
      <c r="Y993" s="50">
        <v>1</v>
      </c>
      <c r="Z993" s="50">
        <v>0</v>
      </c>
      <c r="AA993" s="50">
        <v>0</v>
      </c>
      <c r="AB993" s="50">
        <v>0</v>
      </c>
      <c r="AC993" s="50">
        <v>0</v>
      </c>
      <c r="AD993" s="50">
        <v>0</v>
      </c>
      <c r="AE993" s="50">
        <v>0</v>
      </c>
      <c r="AF993" s="50">
        <v>0</v>
      </c>
      <c r="AG993" s="50">
        <v>0</v>
      </c>
      <c r="AH993" s="50">
        <v>0</v>
      </c>
      <c r="AI993" s="50">
        <v>0</v>
      </c>
      <c r="AJ993" s="50">
        <v>0</v>
      </c>
      <c r="AK993" s="50">
        <v>0</v>
      </c>
      <c r="AL993" s="50">
        <v>0</v>
      </c>
      <c r="AM993" s="50">
        <v>0</v>
      </c>
      <c r="AN993" s="50">
        <v>0</v>
      </c>
      <c r="AO993" s="50">
        <v>0</v>
      </c>
      <c r="AP993" s="50">
        <v>0</v>
      </c>
      <c r="AQ993" s="50">
        <v>0</v>
      </c>
      <c r="AR993" s="50">
        <v>0</v>
      </c>
      <c r="AS993" s="50">
        <v>0</v>
      </c>
      <c r="AT993" s="50">
        <v>1</v>
      </c>
      <c r="AU993" s="50">
        <v>0</v>
      </c>
      <c r="AV993" s="81"/>
      <c r="AW993" s="81"/>
      <c r="AX993" s="81"/>
      <c r="AY993" s="81"/>
      <c r="AZ993" s="81"/>
      <c r="BA993" s="81"/>
      <c r="BB993" s="81"/>
      <c r="BC993" s="81"/>
      <c r="BD993" s="81"/>
      <c r="BE993" s="81"/>
      <c r="BF993" s="81"/>
      <c r="BG993" s="81"/>
      <c r="BH993" s="81"/>
      <c r="BI993" s="81"/>
      <c r="BJ993" s="81"/>
    </row>
    <row r="994" spans="1:62" ht="15" hidden="1">
      <c r="A994" s="81" t="s">
        <v>3986</v>
      </c>
      <c r="B994" s="50" t="s">
        <v>2809</v>
      </c>
      <c r="C994" s="82" t="s">
        <v>753</v>
      </c>
      <c r="D994" s="83" t="s">
        <v>571</v>
      </c>
      <c r="E994" s="84" t="s">
        <v>746</v>
      </c>
      <c r="F994" s="84">
        <v>49554</v>
      </c>
      <c r="G994" s="50">
        <v>273280</v>
      </c>
      <c r="H994" s="50" t="s">
        <v>1824</v>
      </c>
      <c r="I994" s="50">
        <v>427</v>
      </c>
      <c r="J994" s="50">
        <v>640</v>
      </c>
      <c r="K994" s="50">
        <v>2</v>
      </c>
      <c r="L994" s="50"/>
      <c r="M994" s="50"/>
      <c r="N994" s="50"/>
      <c r="O994" s="50">
        <v>0</v>
      </c>
      <c r="P994" s="50">
        <v>0.66718750000000004</v>
      </c>
      <c r="Q994" s="50">
        <v>4651.3429999999998</v>
      </c>
      <c r="R994" s="50">
        <v>60.320230000000002</v>
      </c>
      <c r="S994" s="50">
        <v>0</v>
      </c>
      <c r="T994" s="50">
        <v>0</v>
      </c>
      <c r="U994" s="50">
        <v>0</v>
      </c>
      <c r="V994" s="50">
        <v>0</v>
      </c>
      <c r="W994" s="50">
        <v>0</v>
      </c>
      <c r="X994" s="50">
        <v>0</v>
      </c>
      <c r="Y994" s="50">
        <v>1</v>
      </c>
      <c r="Z994" s="50">
        <v>0</v>
      </c>
      <c r="AA994" s="50">
        <v>0</v>
      </c>
      <c r="AB994" s="50">
        <v>0</v>
      </c>
      <c r="AC994" s="50">
        <v>0</v>
      </c>
      <c r="AD994" s="50">
        <v>0</v>
      </c>
      <c r="AE994" s="50">
        <v>0</v>
      </c>
      <c r="AF994" s="50">
        <v>0</v>
      </c>
      <c r="AG994" s="50">
        <v>0</v>
      </c>
      <c r="AH994" s="50">
        <v>0</v>
      </c>
      <c r="AI994" s="50">
        <v>0</v>
      </c>
      <c r="AJ994" s="50">
        <v>0</v>
      </c>
      <c r="AK994" s="50">
        <v>0</v>
      </c>
      <c r="AL994" s="50">
        <v>0</v>
      </c>
      <c r="AM994" s="50">
        <v>0</v>
      </c>
      <c r="AN994" s="50">
        <v>0</v>
      </c>
      <c r="AO994" s="50">
        <v>0</v>
      </c>
      <c r="AP994" s="50">
        <v>0</v>
      </c>
      <c r="AQ994" s="50">
        <v>0</v>
      </c>
      <c r="AR994" s="50">
        <v>0</v>
      </c>
      <c r="AS994" s="50">
        <v>0</v>
      </c>
      <c r="AT994" s="50">
        <v>1</v>
      </c>
      <c r="AU994" s="50">
        <v>0</v>
      </c>
      <c r="AV994" s="81"/>
      <c r="AW994" s="81"/>
      <c r="AX994" s="81"/>
      <c r="AY994" s="81"/>
      <c r="AZ994" s="81"/>
      <c r="BA994" s="81"/>
      <c r="BB994" s="81"/>
      <c r="BC994" s="81"/>
      <c r="BD994" s="81"/>
      <c r="BE994" s="81"/>
      <c r="BF994" s="81"/>
      <c r="BG994" s="81"/>
      <c r="BH994" s="81"/>
      <c r="BI994" s="81"/>
      <c r="BJ994" s="81"/>
    </row>
    <row r="995" spans="1:62" ht="15" hidden="1">
      <c r="A995" s="81" t="s">
        <v>3987</v>
      </c>
      <c r="B995" s="50" t="s">
        <v>2810</v>
      </c>
      <c r="C995" s="82" t="s">
        <v>754</v>
      </c>
      <c r="D995" s="83" t="s">
        <v>571</v>
      </c>
      <c r="E995" s="84" t="s">
        <v>746</v>
      </c>
      <c r="F995" s="84">
        <v>35235</v>
      </c>
      <c r="G995" s="50">
        <v>273280</v>
      </c>
      <c r="H995" s="50" t="s">
        <v>1824</v>
      </c>
      <c r="I995" s="50">
        <v>427</v>
      </c>
      <c r="J995" s="50">
        <v>640</v>
      </c>
      <c r="K995" s="50">
        <v>2</v>
      </c>
      <c r="L995" s="50"/>
      <c r="M995" s="50"/>
      <c r="N995" s="50"/>
      <c r="O995" s="50">
        <v>0</v>
      </c>
      <c r="P995" s="50">
        <v>0.66718750000000004</v>
      </c>
      <c r="Q995" s="50">
        <v>2048.721</v>
      </c>
      <c r="R995" s="50">
        <v>76.974980000000002</v>
      </c>
      <c r="S995" s="50">
        <v>0</v>
      </c>
      <c r="T995" s="50">
        <v>0</v>
      </c>
      <c r="U995" s="50">
        <v>0</v>
      </c>
      <c r="V995" s="50">
        <v>0</v>
      </c>
      <c r="W995" s="50">
        <v>0</v>
      </c>
      <c r="X995" s="50">
        <v>0</v>
      </c>
      <c r="Y995" s="50">
        <v>1</v>
      </c>
      <c r="Z995" s="50">
        <v>0</v>
      </c>
      <c r="AA995" s="50">
        <v>0</v>
      </c>
      <c r="AB995" s="50">
        <v>0</v>
      </c>
      <c r="AC995" s="50">
        <v>0</v>
      </c>
      <c r="AD995" s="50">
        <v>0</v>
      </c>
      <c r="AE995" s="50">
        <v>0</v>
      </c>
      <c r="AF995" s="50">
        <v>0</v>
      </c>
      <c r="AG995" s="50">
        <v>0</v>
      </c>
      <c r="AH995" s="50">
        <v>0</v>
      </c>
      <c r="AI995" s="50">
        <v>0</v>
      </c>
      <c r="AJ995" s="50">
        <v>0</v>
      </c>
      <c r="AK995" s="50">
        <v>0</v>
      </c>
      <c r="AL995" s="50">
        <v>0</v>
      </c>
      <c r="AM995" s="50">
        <v>0</v>
      </c>
      <c r="AN995" s="50">
        <v>0</v>
      </c>
      <c r="AO995" s="50">
        <v>0</v>
      </c>
      <c r="AP995" s="50">
        <v>0</v>
      </c>
      <c r="AQ995" s="50">
        <v>0</v>
      </c>
      <c r="AR995" s="50">
        <v>0</v>
      </c>
      <c r="AS995" s="50">
        <v>0</v>
      </c>
      <c r="AT995" s="50">
        <v>1</v>
      </c>
      <c r="AU995" s="50">
        <v>0</v>
      </c>
      <c r="AV995" s="81"/>
      <c r="AW995" s="81"/>
      <c r="AX995" s="81"/>
      <c r="AY995" s="81"/>
      <c r="AZ995" s="81"/>
      <c r="BA995" s="81"/>
      <c r="BB995" s="81"/>
      <c r="BC995" s="81"/>
      <c r="BD995" s="81"/>
      <c r="BE995" s="81"/>
      <c r="BF995" s="81"/>
      <c r="BG995" s="81"/>
      <c r="BH995" s="81"/>
      <c r="BI995" s="81"/>
      <c r="BJ995" s="81"/>
    </row>
    <row r="996" spans="1:62" ht="15" hidden="1">
      <c r="A996" s="81" t="s">
        <v>3988</v>
      </c>
      <c r="B996" s="50" t="s">
        <v>2811</v>
      </c>
      <c r="C996" s="82" t="s">
        <v>755</v>
      </c>
      <c r="D996" s="83" t="s">
        <v>571</v>
      </c>
      <c r="E996" s="84" t="s">
        <v>746</v>
      </c>
      <c r="F996" s="84">
        <v>32444</v>
      </c>
      <c r="G996" s="50">
        <v>273280</v>
      </c>
      <c r="H996" s="50" t="s">
        <v>1824</v>
      </c>
      <c r="I996" s="50">
        <v>427</v>
      </c>
      <c r="J996" s="50">
        <v>640</v>
      </c>
      <c r="K996" s="50">
        <v>2</v>
      </c>
      <c r="L996" s="50"/>
      <c r="M996" s="50"/>
      <c r="N996" s="50"/>
      <c r="O996" s="50">
        <v>0</v>
      </c>
      <c r="P996" s="50">
        <v>0.66718750000000004</v>
      </c>
      <c r="Q996" s="50">
        <v>1881.826</v>
      </c>
      <c r="R996" s="50">
        <v>85.389240000000001</v>
      </c>
      <c r="S996" s="50">
        <v>0</v>
      </c>
      <c r="T996" s="50">
        <v>0</v>
      </c>
      <c r="U996" s="50">
        <v>0</v>
      </c>
      <c r="V996" s="50">
        <v>0</v>
      </c>
      <c r="W996" s="50">
        <v>0</v>
      </c>
      <c r="X996" s="50">
        <v>0</v>
      </c>
      <c r="Y996" s="50">
        <v>1</v>
      </c>
      <c r="Z996" s="50">
        <v>0</v>
      </c>
      <c r="AA996" s="50">
        <v>0</v>
      </c>
      <c r="AB996" s="50">
        <v>0</v>
      </c>
      <c r="AC996" s="50">
        <v>0</v>
      </c>
      <c r="AD996" s="50">
        <v>0</v>
      </c>
      <c r="AE996" s="50">
        <v>0</v>
      </c>
      <c r="AF996" s="50">
        <v>0</v>
      </c>
      <c r="AG996" s="50">
        <v>0</v>
      </c>
      <c r="AH996" s="50">
        <v>0</v>
      </c>
      <c r="AI996" s="50">
        <v>0</v>
      </c>
      <c r="AJ996" s="50">
        <v>0</v>
      </c>
      <c r="AK996" s="50">
        <v>0</v>
      </c>
      <c r="AL996" s="50">
        <v>0</v>
      </c>
      <c r="AM996" s="50">
        <v>0</v>
      </c>
      <c r="AN996" s="50">
        <v>0</v>
      </c>
      <c r="AO996" s="50">
        <v>0</v>
      </c>
      <c r="AP996" s="50">
        <v>0</v>
      </c>
      <c r="AQ996" s="50">
        <v>0</v>
      </c>
      <c r="AR996" s="50">
        <v>0</v>
      </c>
      <c r="AS996" s="50">
        <v>0</v>
      </c>
      <c r="AT996" s="50">
        <v>1</v>
      </c>
      <c r="AU996" s="50">
        <v>0</v>
      </c>
      <c r="AV996" s="81"/>
      <c r="AW996" s="81"/>
      <c r="AX996" s="81"/>
      <c r="AY996" s="81"/>
      <c r="AZ996" s="81"/>
      <c r="BA996" s="81"/>
      <c r="BB996" s="81"/>
      <c r="BC996" s="81"/>
      <c r="BD996" s="81"/>
      <c r="BE996" s="81"/>
      <c r="BF996" s="81"/>
      <c r="BG996" s="81"/>
      <c r="BH996" s="81"/>
      <c r="BI996" s="81"/>
      <c r="BJ996" s="81"/>
    </row>
    <row r="997" spans="1:62" ht="15" hidden="1">
      <c r="A997" s="81" t="s">
        <v>3989</v>
      </c>
      <c r="B997" s="50" t="s">
        <v>2813</v>
      </c>
      <c r="C997" s="82" t="s">
        <v>756</v>
      </c>
      <c r="D997" s="83" t="s">
        <v>571</v>
      </c>
      <c r="E997" s="84" t="s">
        <v>746</v>
      </c>
      <c r="F997" s="84">
        <v>55123</v>
      </c>
      <c r="G997" s="50">
        <v>273280</v>
      </c>
      <c r="H997" s="50" t="s">
        <v>1824</v>
      </c>
      <c r="I997" s="50">
        <v>427</v>
      </c>
      <c r="J997" s="50">
        <v>640</v>
      </c>
      <c r="K997" s="50">
        <v>2</v>
      </c>
      <c r="L997" s="50"/>
      <c r="M997" s="50"/>
      <c r="N997" s="50"/>
      <c r="O997" s="50">
        <v>0</v>
      </c>
      <c r="P997" s="50">
        <v>0.66718750000000004</v>
      </c>
      <c r="Q997" s="50">
        <v>2793.913</v>
      </c>
      <c r="R997" s="50">
        <v>82.349760000000003</v>
      </c>
      <c r="S997" s="50">
        <v>0</v>
      </c>
      <c r="T997" s="50">
        <v>0</v>
      </c>
      <c r="U997" s="50">
        <v>0</v>
      </c>
      <c r="V997" s="50">
        <v>0</v>
      </c>
      <c r="W997" s="50">
        <v>0</v>
      </c>
      <c r="X997" s="50">
        <v>0</v>
      </c>
      <c r="Y997" s="50">
        <v>1</v>
      </c>
      <c r="Z997" s="50">
        <v>0</v>
      </c>
      <c r="AA997" s="50">
        <v>0</v>
      </c>
      <c r="AB997" s="50">
        <v>0</v>
      </c>
      <c r="AC997" s="50">
        <v>0</v>
      </c>
      <c r="AD997" s="50">
        <v>0</v>
      </c>
      <c r="AE997" s="50">
        <v>0</v>
      </c>
      <c r="AF997" s="50">
        <v>0</v>
      </c>
      <c r="AG997" s="50">
        <v>0</v>
      </c>
      <c r="AH997" s="50">
        <v>0</v>
      </c>
      <c r="AI997" s="50">
        <v>0</v>
      </c>
      <c r="AJ997" s="50">
        <v>0</v>
      </c>
      <c r="AK997" s="50">
        <v>0</v>
      </c>
      <c r="AL997" s="50">
        <v>0</v>
      </c>
      <c r="AM997" s="50">
        <v>0</v>
      </c>
      <c r="AN997" s="50">
        <v>0</v>
      </c>
      <c r="AO997" s="50">
        <v>0</v>
      </c>
      <c r="AP997" s="50">
        <v>0</v>
      </c>
      <c r="AQ997" s="50">
        <v>0</v>
      </c>
      <c r="AR997" s="50">
        <v>0</v>
      </c>
      <c r="AS997" s="50">
        <v>0</v>
      </c>
      <c r="AT997" s="50">
        <v>1</v>
      </c>
      <c r="AU997" s="50">
        <v>0</v>
      </c>
      <c r="AV997" s="81"/>
      <c r="AW997" s="81"/>
      <c r="AX997" s="81"/>
      <c r="AY997" s="81"/>
      <c r="AZ997" s="81"/>
      <c r="BA997" s="81"/>
      <c r="BB997" s="81"/>
      <c r="BC997" s="81"/>
      <c r="BD997" s="81"/>
      <c r="BE997" s="81"/>
      <c r="BF997" s="81"/>
      <c r="BG997" s="81"/>
      <c r="BH997" s="81"/>
      <c r="BI997" s="81"/>
      <c r="BJ997" s="81"/>
    </row>
    <row r="998" spans="1:62" ht="15" hidden="1">
      <c r="A998" s="81" t="s">
        <v>3990</v>
      </c>
      <c r="B998" s="50" t="s">
        <v>2814</v>
      </c>
      <c r="C998" s="82" t="s">
        <v>757</v>
      </c>
      <c r="D998" s="83" t="s">
        <v>571</v>
      </c>
      <c r="E998" s="84" t="s">
        <v>746</v>
      </c>
      <c r="F998" s="84">
        <v>59255</v>
      </c>
      <c r="G998" s="50">
        <v>273280</v>
      </c>
      <c r="H998" s="50" t="s">
        <v>1824</v>
      </c>
      <c r="I998" s="50">
        <v>427</v>
      </c>
      <c r="J998" s="50">
        <v>640</v>
      </c>
      <c r="K998" s="50">
        <v>2</v>
      </c>
      <c r="L998" s="50"/>
      <c r="M998" s="50"/>
      <c r="N998" s="50"/>
      <c r="O998" s="50">
        <v>0</v>
      </c>
      <c r="P998" s="50">
        <v>0.66718750000000004</v>
      </c>
      <c r="Q998" s="50">
        <v>3894.9929999999999</v>
      </c>
      <c r="R998" s="50">
        <v>82.615870000000001</v>
      </c>
      <c r="S998" s="50">
        <v>0</v>
      </c>
      <c r="T998" s="50">
        <v>0</v>
      </c>
      <c r="U998" s="50">
        <v>0</v>
      </c>
      <c r="V998" s="50">
        <v>0</v>
      </c>
      <c r="W998" s="50">
        <v>0</v>
      </c>
      <c r="X998" s="50">
        <v>0</v>
      </c>
      <c r="Y998" s="50">
        <v>1</v>
      </c>
      <c r="Z998" s="50">
        <v>0</v>
      </c>
      <c r="AA998" s="50">
        <v>0</v>
      </c>
      <c r="AB998" s="50">
        <v>0</v>
      </c>
      <c r="AC998" s="50">
        <v>0</v>
      </c>
      <c r="AD998" s="50">
        <v>0</v>
      </c>
      <c r="AE998" s="50">
        <v>0</v>
      </c>
      <c r="AF998" s="50">
        <v>0</v>
      </c>
      <c r="AG998" s="50">
        <v>0</v>
      </c>
      <c r="AH998" s="50">
        <v>0</v>
      </c>
      <c r="AI998" s="50">
        <v>0</v>
      </c>
      <c r="AJ998" s="50">
        <v>0</v>
      </c>
      <c r="AK998" s="50">
        <v>0</v>
      </c>
      <c r="AL998" s="50">
        <v>0</v>
      </c>
      <c r="AM998" s="50">
        <v>0</v>
      </c>
      <c r="AN998" s="50">
        <v>0</v>
      </c>
      <c r="AO998" s="50">
        <v>0</v>
      </c>
      <c r="AP998" s="50">
        <v>0</v>
      </c>
      <c r="AQ998" s="50">
        <v>0</v>
      </c>
      <c r="AR998" s="50">
        <v>0</v>
      </c>
      <c r="AS998" s="50">
        <v>0</v>
      </c>
      <c r="AT998" s="50">
        <v>1</v>
      </c>
      <c r="AU998" s="50">
        <v>0</v>
      </c>
      <c r="AV998" s="81"/>
      <c r="AW998" s="81"/>
      <c r="AX998" s="81"/>
      <c r="AY998" s="81"/>
      <c r="AZ998" s="81"/>
      <c r="BA998" s="81"/>
      <c r="BB998" s="81"/>
      <c r="BC998" s="81"/>
      <c r="BD998" s="81"/>
      <c r="BE998" s="81"/>
      <c r="BF998" s="81"/>
      <c r="BG998" s="81"/>
      <c r="BH998" s="81"/>
      <c r="BI998" s="81"/>
      <c r="BJ998" s="81"/>
    </row>
    <row r="999" spans="1:62" ht="15" hidden="1">
      <c r="A999" s="81" t="s">
        <v>3991</v>
      </c>
      <c r="B999" s="50" t="s">
        <v>2815</v>
      </c>
      <c r="C999" s="82" t="s">
        <v>758</v>
      </c>
      <c r="D999" s="83" t="s">
        <v>571</v>
      </c>
      <c r="E999" s="84" t="s">
        <v>746</v>
      </c>
      <c r="F999" s="84">
        <v>47736</v>
      </c>
      <c r="G999" s="50">
        <v>273280</v>
      </c>
      <c r="H999" s="50" t="s">
        <v>1824</v>
      </c>
      <c r="I999" s="50">
        <v>427</v>
      </c>
      <c r="J999" s="50">
        <v>640</v>
      </c>
      <c r="K999" s="50">
        <v>2</v>
      </c>
      <c r="L999" s="50"/>
      <c r="M999" s="50"/>
      <c r="N999" s="50"/>
      <c r="O999" s="50">
        <v>0</v>
      </c>
      <c r="P999" s="50">
        <v>0.66718750000000004</v>
      </c>
      <c r="Q999" s="50">
        <v>3235.5619999999999</v>
      </c>
      <c r="R999" s="50">
        <v>79.991929999999996</v>
      </c>
      <c r="S999" s="50">
        <v>0</v>
      </c>
      <c r="T999" s="50">
        <v>0</v>
      </c>
      <c r="U999" s="50">
        <v>0</v>
      </c>
      <c r="V999" s="50">
        <v>0</v>
      </c>
      <c r="W999" s="50">
        <v>0</v>
      </c>
      <c r="X999" s="50">
        <v>0</v>
      </c>
      <c r="Y999" s="50">
        <v>1</v>
      </c>
      <c r="Z999" s="50">
        <v>0</v>
      </c>
      <c r="AA999" s="50">
        <v>0</v>
      </c>
      <c r="AB999" s="50">
        <v>0</v>
      </c>
      <c r="AC999" s="50">
        <v>0</v>
      </c>
      <c r="AD999" s="50">
        <v>0</v>
      </c>
      <c r="AE999" s="50">
        <v>0</v>
      </c>
      <c r="AF999" s="50">
        <v>0</v>
      </c>
      <c r="AG999" s="50">
        <v>0</v>
      </c>
      <c r="AH999" s="50">
        <v>0</v>
      </c>
      <c r="AI999" s="50">
        <v>0</v>
      </c>
      <c r="AJ999" s="50">
        <v>0</v>
      </c>
      <c r="AK999" s="50">
        <v>0</v>
      </c>
      <c r="AL999" s="50">
        <v>0</v>
      </c>
      <c r="AM999" s="50">
        <v>0</v>
      </c>
      <c r="AN999" s="50">
        <v>0</v>
      </c>
      <c r="AO999" s="50">
        <v>0</v>
      </c>
      <c r="AP999" s="50">
        <v>0</v>
      </c>
      <c r="AQ999" s="50">
        <v>0</v>
      </c>
      <c r="AR999" s="50">
        <v>0</v>
      </c>
      <c r="AS999" s="50">
        <v>0</v>
      </c>
      <c r="AT999" s="50">
        <v>1</v>
      </c>
      <c r="AU999" s="50">
        <v>0</v>
      </c>
      <c r="AV999" s="81"/>
      <c r="AW999" s="81"/>
      <c r="AX999" s="81"/>
      <c r="AY999" s="81"/>
      <c r="AZ999" s="81"/>
      <c r="BA999" s="81"/>
      <c r="BB999" s="81"/>
      <c r="BC999" s="81"/>
      <c r="BD999" s="81"/>
      <c r="BE999" s="81"/>
      <c r="BF999" s="81"/>
      <c r="BG999" s="81"/>
      <c r="BH999" s="81"/>
      <c r="BI999" s="81"/>
      <c r="BJ999" s="81"/>
    </row>
    <row r="1000" spans="1:62" ht="15" hidden="1">
      <c r="A1000" s="81" t="s">
        <v>3992</v>
      </c>
      <c r="B1000" s="50" t="s">
        <v>2816</v>
      </c>
      <c r="C1000" s="82" t="s">
        <v>759</v>
      </c>
      <c r="D1000" s="83" t="s">
        <v>571</v>
      </c>
      <c r="E1000" s="84" t="s">
        <v>746</v>
      </c>
      <c r="F1000" s="84">
        <v>48411</v>
      </c>
      <c r="G1000" s="50">
        <v>273280</v>
      </c>
      <c r="H1000" s="50" t="s">
        <v>1824</v>
      </c>
      <c r="I1000" s="50">
        <v>427</v>
      </c>
      <c r="J1000" s="50">
        <v>640</v>
      </c>
      <c r="K1000" s="50">
        <v>2</v>
      </c>
      <c r="L1000" s="50"/>
      <c r="M1000" s="50"/>
      <c r="N1000" s="50"/>
      <c r="O1000" s="50">
        <v>0</v>
      </c>
      <c r="P1000" s="50">
        <v>0.66718750000000004</v>
      </c>
      <c r="Q1000" s="50">
        <v>2605.7170000000001</v>
      </c>
      <c r="R1000" s="50">
        <v>83.809950000000001</v>
      </c>
      <c r="S1000" s="50">
        <v>0</v>
      </c>
      <c r="T1000" s="50">
        <v>0</v>
      </c>
      <c r="U1000" s="50">
        <v>0</v>
      </c>
      <c r="V1000" s="50">
        <v>0</v>
      </c>
      <c r="W1000" s="50">
        <v>0</v>
      </c>
      <c r="X1000" s="50">
        <v>0</v>
      </c>
      <c r="Y1000" s="50">
        <v>1</v>
      </c>
      <c r="Z1000" s="50">
        <v>0</v>
      </c>
      <c r="AA1000" s="50">
        <v>0</v>
      </c>
      <c r="AB1000" s="50">
        <v>0</v>
      </c>
      <c r="AC1000" s="50">
        <v>0</v>
      </c>
      <c r="AD1000" s="50">
        <v>0</v>
      </c>
      <c r="AE1000" s="50">
        <v>0</v>
      </c>
      <c r="AF1000" s="50">
        <v>0</v>
      </c>
      <c r="AG1000" s="50">
        <v>0</v>
      </c>
      <c r="AH1000" s="50">
        <v>0</v>
      </c>
      <c r="AI1000" s="50">
        <v>0</v>
      </c>
      <c r="AJ1000" s="50">
        <v>0</v>
      </c>
      <c r="AK1000" s="50">
        <v>0</v>
      </c>
      <c r="AL1000" s="50">
        <v>0</v>
      </c>
      <c r="AM1000" s="50">
        <v>0</v>
      </c>
      <c r="AN1000" s="50">
        <v>0</v>
      </c>
      <c r="AO1000" s="50">
        <v>0</v>
      </c>
      <c r="AP1000" s="50">
        <v>0</v>
      </c>
      <c r="AQ1000" s="50">
        <v>0</v>
      </c>
      <c r="AR1000" s="50">
        <v>0</v>
      </c>
      <c r="AS1000" s="50">
        <v>0</v>
      </c>
      <c r="AT1000" s="50">
        <v>1</v>
      </c>
      <c r="AU1000" s="50">
        <v>0</v>
      </c>
      <c r="AV1000" s="81"/>
      <c r="AW1000" s="81"/>
      <c r="AX1000" s="81"/>
      <c r="AY1000" s="81"/>
      <c r="AZ1000" s="81"/>
      <c r="BA1000" s="81"/>
      <c r="BB1000" s="81"/>
      <c r="BC1000" s="81"/>
      <c r="BD1000" s="81"/>
      <c r="BE1000" s="81"/>
      <c r="BF1000" s="81"/>
      <c r="BG1000" s="81"/>
      <c r="BH1000" s="81"/>
      <c r="BI1000" s="81"/>
      <c r="BJ1000" s="81"/>
    </row>
    <row r="1001" spans="1:62" ht="15" hidden="1">
      <c r="A1001" s="81" t="s">
        <v>3993</v>
      </c>
      <c r="B1001" s="50" t="s">
        <v>2817</v>
      </c>
      <c r="C1001" s="82" t="s">
        <v>760</v>
      </c>
      <c r="D1001" s="83" t="s">
        <v>571</v>
      </c>
      <c r="E1001" s="84" t="s">
        <v>746</v>
      </c>
      <c r="F1001" s="84">
        <v>46915</v>
      </c>
      <c r="G1001" s="50">
        <v>273280</v>
      </c>
      <c r="H1001" s="50" t="s">
        <v>1824</v>
      </c>
      <c r="I1001" s="50">
        <v>427</v>
      </c>
      <c r="J1001" s="50">
        <v>640</v>
      </c>
      <c r="K1001" s="50">
        <v>2</v>
      </c>
      <c r="L1001" s="50"/>
      <c r="M1001" s="50"/>
      <c r="N1001" s="50"/>
      <c r="O1001" s="50">
        <v>0</v>
      </c>
      <c r="P1001" s="50">
        <v>0.66718750000000004</v>
      </c>
      <c r="Q1001" s="50">
        <v>2455.491</v>
      </c>
      <c r="R1001" s="50">
        <v>83.961659999999995</v>
      </c>
      <c r="S1001" s="50">
        <v>0</v>
      </c>
      <c r="T1001" s="50">
        <v>0</v>
      </c>
      <c r="U1001" s="50">
        <v>0</v>
      </c>
      <c r="V1001" s="50">
        <v>0</v>
      </c>
      <c r="W1001" s="50">
        <v>0</v>
      </c>
      <c r="X1001" s="50">
        <v>0</v>
      </c>
      <c r="Y1001" s="50">
        <v>1</v>
      </c>
      <c r="Z1001" s="50">
        <v>0</v>
      </c>
      <c r="AA1001" s="50">
        <v>0</v>
      </c>
      <c r="AB1001" s="50">
        <v>0</v>
      </c>
      <c r="AC1001" s="50">
        <v>0</v>
      </c>
      <c r="AD1001" s="50">
        <v>0</v>
      </c>
      <c r="AE1001" s="50">
        <v>0</v>
      </c>
      <c r="AF1001" s="50">
        <v>0</v>
      </c>
      <c r="AG1001" s="50">
        <v>0</v>
      </c>
      <c r="AH1001" s="50">
        <v>0</v>
      </c>
      <c r="AI1001" s="50">
        <v>0</v>
      </c>
      <c r="AJ1001" s="50">
        <v>0</v>
      </c>
      <c r="AK1001" s="50">
        <v>0</v>
      </c>
      <c r="AL1001" s="50">
        <v>0</v>
      </c>
      <c r="AM1001" s="50">
        <v>0</v>
      </c>
      <c r="AN1001" s="50">
        <v>0</v>
      </c>
      <c r="AO1001" s="50">
        <v>0</v>
      </c>
      <c r="AP1001" s="50">
        <v>0</v>
      </c>
      <c r="AQ1001" s="50">
        <v>0</v>
      </c>
      <c r="AR1001" s="50">
        <v>0</v>
      </c>
      <c r="AS1001" s="50">
        <v>0</v>
      </c>
      <c r="AT1001" s="50">
        <v>1</v>
      </c>
      <c r="AU1001" s="50">
        <v>0</v>
      </c>
      <c r="AV1001" s="81"/>
      <c r="AW1001" s="81"/>
      <c r="AX1001" s="81"/>
      <c r="AY1001" s="81"/>
      <c r="AZ1001" s="81"/>
      <c r="BA1001" s="81"/>
      <c r="BB1001" s="81"/>
      <c r="BC1001" s="81"/>
      <c r="BD1001" s="81"/>
      <c r="BE1001" s="81"/>
      <c r="BF1001" s="81"/>
      <c r="BG1001" s="81"/>
      <c r="BH1001" s="81"/>
      <c r="BI1001" s="81"/>
      <c r="BJ1001" s="81"/>
    </row>
    <row r="1002" spans="1:62" ht="15" hidden="1">
      <c r="A1002" s="81" t="s">
        <v>3994</v>
      </c>
      <c r="B1002" s="50" t="s">
        <v>2818</v>
      </c>
      <c r="C1002" s="82" t="s">
        <v>761</v>
      </c>
      <c r="D1002" s="83" t="s">
        <v>571</v>
      </c>
      <c r="E1002" s="84" t="s">
        <v>746</v>
      </c>
      <c r="F1002" s="84">
        <v>68285</v>
      </c>
      <c r="G1002" s="50">
        <v>273280</v>
      </c>
      <c r="H1002" s="50" t="s">
        <v>1824</v>
      </c>
      <c r="I1002" s="50">
        <v>427</v>
      </c>
      <c r="J1002" s="50">
        <v>640</v>
      </c>
      <c r="K1002" s="50">
        <v>2</v>
      </c>
      <c r="L1002" s="50"/>
      <c r="M1002" s="50"/>
      <c r="N1002" s="50"/>
      <c r="O1002" s="50">
        <v>0</v>
      </c>
      <c r="P1002" s="50">
        <v>0.66718750000000004</v>
      </c>
      <c r="Q1002" s="50">
        <v>5528.9319999999998</v>
      </c>
      <c r="R1002" s="50">
        <v>78.664730000000006</v>
      </c>
      <c r="S1002" s="50">
        <v>0</v>
      </c>
      <c r="T1002" s="50">
        <v>0</v>
      </c>
      <c r="U1002" s="50">
        <v>0</v>
      </c>
      <c r="V1002" s="50">
        <v>0</v>
      </c>
      <c r="W1002" s="50">
        <v>0</v>
      </c>
      <c r="X1002" s="50">
        <v>0</v>
      </c>
      <c r="Y1002" s="50">
        <v>1</v>
      </c>
      <c r="Z1002" s="50">
        <v>0</v>
      </c>
      <c r="AA1002" s="50">
        <v>0</v>
      </c>
      <c r="AB1002" s="50">
        <v>0</v>
      </c>
      <c r="AC1002" s="50">
        <v>0</v>
      </c>
      <c r="AD1002" s="50">
        <v>0</v>
      </c>
      <c r="AE1002" s="50">
        <v>0</v>
      </c>
      <c r="AF1002" s="50">
        <v>0</v>
      </c>
      <c r="AG1002" s="50">
        <v>0</v>
      </c>
      <c r="AH1002" s="50">
        <v>0</v>
      </c>
      <c r="AI1002" s="50">
        <v>0</v>
      </c>
      <c r="AJ1002" s="50">
        <v>0</v>
      </c>
      <c r="AK1002" s="50">
        <v>0</v>
      </c>
      <c r="AL1002" s="50">
        <v>0</v>
      </c>
      <c r="AM1002" s="50">
        <v>0</v>
      </c>
      <c r="AN1002" s="50">
        <v>0</v>
      </c>
      <c r="AO1002" s="50">
        <v>0</v>
      </c>
      <c r="AP1002" s="50">
        <v>0</v>
      </c>
      <c r="AQ1002" s="50">
        <v>0</v>
      </c>
      <c r="AR1002" s="50">
        <v>0</v>
      </c>
      <c r="AS1002" s="50">
        <v>0</v>
      </c>
      <c r="AT1002" s="50">
        <v>1</v>
      </c>
      <c r="AU1002" s="50">
        <v>0</v>
      </c>
      <c r="AV1002" s="81"/>
      <c r="AW1002" s="81"/>
      <c r="AX1002" s="81"/>
      <c r="AY1002" s="81"/>
      <c r="AZ1002" s="81"/>
      <c r="BA1002" s="81"/>
      <c r="BB1002" s="81"/>
      <c r="BC1002" s="81"/>
      <c r="BD1002" s="81"/>
      <c r="BE1002" s="81"/>
      <c r="BF1002" s="81"/>
      <c r="BG1002" s="81"/>
      <c r="BH1002" s="81"/>
      <c r="BI1002" s="81"/>
      <c r="BJ1002" s="81"/>
    </row>
    <row r="1003" spans="1:62" ht="15" hidden="1">
      <c r="A1003" s="81" t="s">
        <v>3995</v>
      </c>
      <c r="B1003" s="50" t="s">
        <v>2819</v>
      </c>
      <c r="C1003" s="82" t="s">
        <v>762</v>
      </c>
      <c r="D1003" s="83" t="s">
        <v>571</v>
      </c>
      <c r="E1003" s="84" t="s">
        <v>746</v>
      </c>
      <c r="F1003" s="84">
        <v>104653</v>
      </c>
      <c r="G1003" s="50">
        <v>273280</v>
      </c>
      <c r="H1003" s="50" t="s">
        <v>1824</v>
      </c>
      <c r="I1003" s="50">
        <v>427</v>
      </c>
      <c r="J1003" s="50">
        <v>640</v>
      </c>
      <c r="K1003" s="50">
        <v>2</v>
      </c>
      <c r="L1003" s="50"/>
      <c r="M1003" s="50"/>
      <c r="N1003" s="50"/>
      <c r="O1003" s="50">
        <v>1</v>
      </c>
      <c r="P1003" s="50">
        <v>0.66718750000000004</v>
      </c>
      <c r="Q1003" s="50">
        <v>18983.080000000002</v>
      </c>
      <c r="R1003" s="50">
        <v>83.535520000000005</v>
      </c>
      <c r="S1003" s="50">
        <v>0</v>
      </c>
      <c r="T1003" s="50">
        <v>0</v>
      </c>
      <c r="U1003" s="50">
        <v>0</v>
      </c>
      <c r="V1003" s="50">
        <v>0</v>
      </c>
      <c r="W1003" s="50">
        <v>0</v>
      </c>
      <c r="X1003" s="50">
        <v>0</v>
      </c>
      <c r="Y1003" s="50">
        <v>1</v>
      </c>
      <c r="Z1003" s="50">
        <v>0</v>
      </c>
      <c r="AA1003" s="50">
        <v>0</v>
      </c>
      <c r="AB1003" s="50">
        <v>0</v>
      </c>
      <c r="AC1003" s="50">
        <v>0</v>
      </c>
      <c r="AD1003" s="50">
        <v>0</v>
      </c>
      <c r="AE1003" s="50">
        <v>0</v>
      </c>
      <c r="AF1003" s="50">
        <v>0</v>
      </c>
      <c r="AG1003" s="50">
        <v>0</v>
      </c>
      <c r="AH1003" s="50">
        <v>0</v>
      </c>
      <c r="AI1003" s="50">
        <v>0</v>
      </c>
      <c r="AJ1003" s="50">
        <v>0</v>
      </c>
      <c r="AK1003" s="50">
        <v>0</v>
      </c>
      <c r="AL1003" s="50">
        <v>0</v>
      </c>
      <c r="AM1003" s="50">
        <v>0</v>
      </c>
      <c r="AN1003" s="50">
        <v>0</v>
      </c>
      <c r="AO1003" s="50">
        <v>0</v>
      </c>
      <c r="AP1003" s="50">
        <v>0</v>
      </c>
      <c r="AQ1003" s="50">
        <v>0</v>
      </c>
      <c r="AR1003" s="50">
        <v>0</v>
      </c>
      <c r="AS1003" s="50">
        <v>0</v>
      </c>
      <c r="AT1003" s="50">
        <v>1</v>
      </c>
      <c r="AU1003" s="50">
        <v>0</v>
      </c>
      <c r="AV1003" s="81"/>
      <c r="AW1003" s="81"/>
      <c r="AX1003" s="81"/>
      <c r="AY1003" s="81"/>
      <c r="AZ1003" s="81"/>
      <c r="BA1003" s="81"/>
      <c r="BB1003" s="81"/>
      <c r="BC1003" s="81"/>
      <c r="BD1003" s="81"/>
      <c r="BE1003" s="81"/>
      <c r="BF1003" s="81"/>
      <c r="BG1003" s="81"/>
      <c r="BH1003" s="81"/>
      <c r="BI1003" s="81"/>
      <c r="BJ1003" s="81"/>
    </row>
    <row r="1004" spans="1:62" ht="15" hidden="1">
      <c r="A1004" s="81" t="s">
        <v>3996</v>
      </c>
      <c r="B1004" s="50" t="s">
        <v>2820</v>
      </c>
      <c r="C1004" s="82" t="s">
        <v>763</v>
      </c>
      <c r="D1004" s="83" t="s">
        <v>571</v>
      </c>
      <c r="E1004" s="84" t="s">
        <v>746</v>
      </c>
      <c r="F1004" s="84">
        <v>88089</v>
      </c>
      <c r="G1004" s="50">
        <v>273280</v>
      </c>
      <c r="H1004" s="50" t="s">
        <v>1824</v>
      </c>
      <c r="I1004" s="50">
        <v>427</v>
      </c>
      <c r="J1004" s="50">
        <v>640</v>
      </c>
      <c r="K1004" s="50">
        <v>2</v>
      </c>
      <c r="L1004" s="50"/>
      <c r="M1004" s="50"/>
      <c r="N1004" s="50"/>
      <c r="O1004" s="50">
        <v>0</v>
      </c>
      <c r="P1004" s="50">
        <v>0.66718750000000004</v>
      </c>
      <c r="Q1004" s="50">
        <v>12306.21</v>
      </c>
      <c r="R1004" s="50">
        <v>73.716220000000007</v>
      </c>
      <c r="S1004" s="50">
        <v>0</v>
      </c>
      <c r="T1004" s="50">
        <v>0</v>
      </c>
      <c r="U1004" s="50">
        <v>0</v>
      </c>
      <c r="V1004" s="50">
        <v>0</v>
      </c>
      <c r="W1004" s="50">
        <v>0</v>
      </c>
      <c r="X1004" s="50">
        <v>0</v>
      </c>
      <c r="Y1004" s="50">
        <v>1</v>
      </c>
      <c r="Z1004" s="50">
        <v>0</v>
      </c>
      <c r="AA1004" s="50">
        <v>0</v>
      </c>
      <c r="AB1004" s="50">
        <v>0</v>
      </c>
      <c r="AC1004" s="50">
        <v>0</v>
      </c>
      <c r="AD1004" s="50">
        <v>0</v>
      </c>
      <c r="AE1004" s="50">
        <v>0</v>
      </c>
      <c r="AF1004" s="50">
        <v>0</v>
      </c>
      <c r="AG1004" s="50">
        <v>0</v>
      </c>
      <c r="AH1004" s="50">
        <v>0</v>
      </c>
      <c r="AI1004" s="50">
        <v>0</v>
      </c>
      <c r="AJ1004" s="50">
        <v>0</v>
      </c>
      <c r="AK1004" s="50">
        <v>0</v>
      </c>
      <c r="AL1004" s="50">
        <v>0</v>
      </c>
      <c r="AM1004" s="50">
        <v>0</v>
      </c>
      <c r="AN1004" s="50">
        <v>0</v>
      </c>
      <c r="AO1004" s="50">
        <v>0</v>
      </c>
      <c r="AP1004" s="50">
        <v>0</v>
      </c>
      <c r="AQ1004" s="50">
        <v>0</v>
      </c>
      <c r="AR1004" s="50">
        <v>0</v>
      </c>
      <c r="AS1004" s="50">
        <v>0</v>
      </c>
      <c r="AT1004" s="50">
        <v>1</v>
      </c>
      <c r="AU1004" s="50">
        <v>0</v>
      </c>
      <c r="AV1004" s="81"/>
      <c r="AW1004" s="81"/>
      <c r="AX1004" s="81"/>
      <c r="AY1004" s="81"/>
      <c r="AZ1004" s="81"/>
      <c r="BA1004" s="81"/>
      <c r="BB1004" s="81"/>
      <c r="BC1004" s="81"/>
      <c r="BD1004" s="81"/>
      <c r="BE1004" s="81"/>
      <c r="BF1004" s="81"/>
      <c r="BG1004" s="81"/>
      <c r="BH1004" s="81"/>
      <c r="BI1004" s="81"/>
      <c r="BJ1004" s="81"/>
    </row>
    <row r="1005" spans="1:62" ht="15" hidden="1">
      <c r="A1005" s="81" t="s">
        <v>3997</v>
      </c>
      <c r="B1005" s="50" t="s">
        <v>2821</v>
      </c>
      <c r="C1005" s="82" t="s">
        <v>764</v>
      </c>
      <c r="D1005" s="83" t="s">
        <v>571</v>
      </c>
      <c r="E1005" s="84" t="s">
        <v>746</v>
      </c>
      <c r="F1005" s="84">
        <v>52491</v>
      </c>
      <c r="G1005" s="50">
        <v>426400</v>
      </c>
      <c r="H1005" s="50" t="s">
        <v>1824</v>
      </c>
      <c r="I1005" s="50">
        <v>533</v>
      </c>
      <c r="J1005" s="50">
        <v>800</v>
      </c>
      <c r="K1005" s="50">
        <v>2</v>
      </c>
      <c r="L1005" s="50"/>
      <c r="M1005" s="50"/>
      <c r="N1005" s="50"/>
      <c r="O1005" s="50">
        <v>0</v>
      </c>
      <c r="P1005" s="50">
        <v>0.66625000000000001</v>
      </c>
      <c r="Q1005" s="50">
        <v>1442.9159999999999</v>
      </c>
      <c r="R1005" s="50">
        <v>50.762270000000001</v>
      </c>
      <c r="S1005" s="50">
        <v>0</v>
      </c>
      <c r="T1005" s="50">
        <v>0</v>
      </c>
      <c r="U1005" s="50">
        <v>0</v>
      </c>
      <c r="V1005" s="50">
        <v>0</v>
      </c>
      <c r="W1005" s="50">
        <v>0</v>
      </c>
      <c r="X1005" s="50">
        <v>0</v>
      </c>
      <c r="Y1005" s="50">
        <v>1</v>
      </c>
      <c r="Z1005" s="50">
        <v>0</v>
      </c>
      <c r="AA1005" s="50">
        <v>0</v>
      </c>
      <c r="AB1005" s="50">
        <v>0</v>
      </c>
      <c r="AC1005" s="50">
        <v>0</v>
      </c>
      <c r="AD1005" s="50">
        <v>0</v>
      </c>
      <c r="AE1005" s="50">
        <v>0</v>
      </c>
      <c r="AF1005" s="50">
        <v>0</v>
      </c>
      <c r="AG1005" s="50">
        <v>0</v>
      </c>
      <c r="AH1005" s="50">
        <v>0</v>
      </c>
      <c r="AI1005" s="50">
        <v>0</v>
      </c>
      <c r="AJ1005" s="50">
        <v>0</v>
      </c>
      <c r="AK1005" s="50">
        <v>0</v>
      </c>
      <c r="AL1005" s="50">
        <v>0</v>
      </c>
      <c r="AM1005" s="50">
        <v>0</v>
      </c>
      <c r="AN1005" s="50">
        <v>0</v>
      </c>
      <c r="AO1005" s="50">
        <v>0</v>
      </c>
      <c r="AP1005" s="50">
        <v>0</v>
      </c>
      <c r="AQ1005" s="50">
        <v>0</v>
      </c>
      <c r="AR1005" s="50">
        <v>0</v>
      </c>
      <c r="AS1005" s="50">
        <v>0</v>
      </c>
      <c r="AT1005" s="50">
        <v>1</v>
      </c>
      <c r="AU1005" s="50">
        <v>0</v>
      </c>
      <c r="AV1005" s="81"/>
      <c r="AW1005" s="81"/>
      <c r="AX1005" s="81"/>
      <c r="AY1005" s="81"/>
      <c r="AZ1005" s="81"/>
      <c r="BA1005" s="81"/>
      <c r="BB1005" s="81"/>
      <c r="BC1005" s="81"/>
      <c r="BD1005" s="81"/>
      <c r="BE1005" s="81"/>
      <c r="BF1005" s="81"/>
      <c r="BG1005" s="81"/>
      <c r="BH1005" s="81"/>
      <c r="BI1005" s="81"/>
      <c r="BJ1005" s="81"/>
    </row>
    <row r="1006" spans="1:62" ht="15" hidden="1">
      <c r="A1006" s="81" t="s">
        <v>3998</v>
      </c>
      <c r="B1006" s="50" t="s">
        <v>2822</v>
      </c>
      <c r="C1006" s="82" t="s">
        <v>765</v>
      </c>
      <c r="D1006" s="83" t="s">
        <v>571</v>
      </c>
      <c r="E1006" s="84" t="s">
        <v>746</v>
      </c>
      <c r="F1006" s="84">
        <v>47981</v>
      </c>
      <c r="G1006" s="50">
        <v>426400</v>
      </c>
      <c r="H1006" s="50" t="s">
        <v>1824</v>
      </c>
      <c r="I1006" s="50">
        <v>533</v>
      </c>
      <c r="J1006" s="50">
        <v>800</v>
      </c>
      <c r="K1006" s="50">
        <v>2</v>
      </c>
      <c r="L1006" s="50"/>
      <c r="M1006" s="50"/>
      <c r="N1006" s="50"/>
      <c r="O1006" s="50">
        <v>0</v>
      </c>
      <c r="P1006" s="50">
        <v>0.66625000000000001</v>
      </c>
      <c r="Q1006" s="50">
        <v>803.10360000000003</v>
      </c>
      <c r="R1006" s="50">
        <v>59.795960000000001</v>
      </c>
      <c r="S1006" s="50">
        <v>0</v>
      </c>
      <c r="T1006" s="50">
        <v>0</v>
      </c>
      <c r="U1006" s="50">
        <v>0</v>
      </c>
      <c r="V1006" s="50">
        <v>0</v>
      </c>
      <c r="W1006" s="50">
        <v>0</v>
      </c>
      <c r="X1006" s="50">
        <v>0</v>
      </c>
      <c r="Y1006" s="50">
        <v>1</v>
      </c>
      <c r="Z1006" s="50">
        <v>0</v>
      </c>
      <c r="AA1006" s="50">
        <v>0</v>
      </c>
      <c r="AB1006" s="50">
        <v>0</v>
      </c>
      <c r="AC1006" s="50">
        <v>0</v>
      </c>
      <c r="AD1006" s="50">
        <v>0</v>
      </c>
      <c r="AE1006" s="50">
        <v>0</v>
      </c>
      <c r="AF1006" s="50">
        <v>0</v>
      </c>
      <c r="AG1006" s="50">
        <v>0</v>
      </c>
      <c r="AH1006" s="50">
        <v>0</v>
      </c>
      <c r="AI1006" s="50">
        <v>0</v>
      </c>
      <c r="AJ1006" s="50">
        <v>0</v>
      </c>
      <c r="AK1006" s="50">
        <v>0</v>
      </c>
      <c r="AL1006" s="50">
        <v>0</v>
      </c>
      <c r="AM1006" s="50">
        <v>0</v>
      </c>
      <c r="AN1006" s="50">
        <v>0</v>
      </c>
      <c r="AO1006" s="50">
        <v>0</v>
      </c>
      <c r="AP1006" s="50">
        <v>0</v>
      </c>
      <c r="AQ1006" s="50">
        <v>0</v>
      </c>
      <c r="AR1006" s="50">
        <v>0</v>
      </c>
      <c r="AS1006" s="50">
        <v>0</v>
      </c>
      <c r="AT1006" s="50">
        <v>1</v>
      </c>
      <c r="AU1006" s="50">
        <v>0</v>
      </c>
      <c r="AV1006" s="81"/>
      <c r="AW1006" s="81"/>
      <c r="AX1006" s="81"/>
      <c r="AY1006" s="81"/>
      <c r="AZ1006" s="81"/>
      <c r="BA1006" s="81"/>
      <c r="BB1006" s="81"/>
      <c r="BC1006" s="81"/>
      <c r="BD1006" s="81"/>
      <c r="BE1006" s="81"/>
      <c r="BF1006" s="81"/>
      <c r="BG1006" s="81"/>
      <c r="BH1006" s="81"/>
      <c r="BI1006" s="81"/>
      <c r="BJ1006" s="81"/>
    </row>
    <row r="1007" spans="1:62" ht="15" hidden="1">
      <c r="A1007" s="81" t="s">
        <v>3999</v>
      </c>
      <c r="B1007" s="50" t="s">
        <v>2823</v>
      </c>
      <c r="C1007" s="82" t="s">
        <v>766</v>
      </c>
      <c r="D1007" s="83" t="s">
        <v>571</v>
      </c>
      <c r="E1007" s="84" t="s">
        <v>746</v>
      </c>
      <c r="F1007" s="84">
        <v>57201</v>
      </c>
      <c r="G1007" s="50">
        <v>426400</v>
      </c>
      <c r="H1007" s="50" t="s">
        <v>1824</v>
      </c>
      <c r="I1007" s="50">
        <v>533</v>
      </c>
      <c r="J1007" s="50">
        <v>800</v>
      </c>
      <c r="K1007" s="50">
        <v>2</v>
      </c>
      <c r="L1007" s="50"/>
      <c r="M1007" s="50"/>
      <c r="N1007" s="50"/>
      <c r="O1007" s="50">
        <v>0</v>
      </c>
      <c r="P1007" s="50">
        <v>0.66625000000000001</v>
      </c>
      <c r="Q1007" s="50">
        <v>1144.9760000000001</v>
      </c>
      <c r="R1007" s="50">
        <v>72.237930000000006</v>
      </c>
      <c r="S1007" s="50">
        <v>0</v>
      </c>
      <c r="T1007" s="50">
        <v>0</v>
      </c>
      <c r="U1007" s="50">
        <v>0</v>
      </c>
      <c r="V1007" s="50">
        <v>0</v>
      </c>
      <c r="W1007" s="50">
        <v>0</v>
      </c>
      <c r="X1007" s="50">
        <v>0</v>
      </c>
      <c r="Y1007" s="50">
        <v>1</v>
      </c>
      <c r="Z1007" s="50">
        <v>0</v>
      </c>
      <c r="AA1007" s="50">
        <v>0</v>
      </c>
      <c r="AB1007" s="50">
        <v>0</v>
      </c>
      <c r="AC1007" s="50">
        <v>0</v>
      </c>
      <c r="AD1007" s="50">
        <v>0</v>
      </c>
      <c r="AE1007" s="50">
        <v>0</v>
      </c>
      <c r="AF1007" s="50">
        <v>0</v>
      </c>
      <c r="AG1007" s="50">
        <v>0</v>
      </c>
      <c r="AH1007" s="50">
        <v>0</v>
      </c>
      <c r="AI1007" s="50">
        <v>0</v>
      </c>
      <c r="AJ1007" s="50">
        <v>0</v>
      </c>
      <c r="AK1007" s="50">
        <v>0</v>
      </c>
      <c r="AL1007" s="50">
        <v>0</v>
      </c>
      <c r="AM1007" s="50">
        <v>0</v>
      </c>
      <c r="AN1007" s="50">
        <v>0</v>
      </c>
      <c r="AO1007" s="50">
        <v>0</v>
      </c>
      <c r="AP1007" s="50">
        <v>0</v>
      </c>
      <c r="AQ1007" s="50">
        <v>0</v>
      </c>
      <c r="AR1007" s="50">
        <v>0</v>
      </c>
      <c r="AS1007" s="50">
        <v>0</v>
      </c>
      <c r="AT1007" s="50">
        <v>1</v>
      </c>
      <c r="AU1007" s="50">
        <v>0</v>
      </c>
      <c r="AV1007" s="81"/>
      <c r="AW1007" s="81"/>
      <c r="AX1007" s="81"/>
      <c r="AY1007" s="81"/>
      <c r="AZ1007" s="81"/>
      <c r="BA1007" s="81"/>
      <c r="BB1007" s="81"/>
      <c r="BC1007" s="81"/>
      <c r="BD1007" s="81"/>
      <c r="BE1007" s="81"/>
      <c r="BF1007" s="81"/>
      <c r="BG1007" s="81"/>
      <c r="BH1007" s="81"/>
      <c r="BI1007" s="81"/>
      <c r="BJ1007" s="81"/>
    </row>
    <row r="1008" spans="1:62" ht="15" hidden="1">
      <c r="A1008" s="81" t="s">
        <v>4000</v>
      </c>
      <c r="B1008" s="50" t="s">
        <v>2830</v>
      </c>
      <c r="C1008" s="82" t="s">
        <v>767</v>
      </c>
      <c r="D1008" s="83" t="s">
        <v>571</v>
      </c>
      <c r="E1008" s="84" t="s">
        <v>768</v>
      </c>
      <c r="F1008" s="84">
        <v>57479</v>
      </c>
      <c r="G1008" s="50">
        <v>259200</v>
      </c>
      <c r="H1008" s="50" t="s">
        <v>1824</v>
      </c>
      <c r="I1008" s="50">
        <v>405</v>
      </c>
      <c r="J1008" s="50">
        <v>640</v>
      </c>
      <c r="K1008" s="50">
        <v>2</v>
      </c>
      <c r="L1008" s="50"/>
      <c r="M1008" s="50"/>
      <c r="N1008" s="50"/>
      <c r="O1008" s="50">
        <v>0</v>
      </c>
      <c r="P1008" s="50">
        <v>0.6328125</v>
      </c>
      <c r="Q1008" s="50">
        <v>936.58219999999994</v>
      </c>
      <c r="R1008" s="50">
        <v>49.658969999999997</v>
      </c>
      <c r="S1008" s="50">
        <v>0</v>
      </c>
      <c r="T1008" s="50">
        <v>0</v>
      </c>
      <c r="U1008" s="50">
        <v>0</v>
      </c>
      <c r="V1008" s="50">
        <v>0</v>
      </c>
      <c r="W1008" s="50">
        <v>0</v>
      </c>
      <c r="X1008" s="50">
        <v>0</v>
      </c>
      <c r="Y1008" s="50">
        <v>1</v>
      </c>
      <c r="Z1008" s="50">
        <v>0</v>
      </c>
      <c r="AA1008" s="50">
        <v>0</v>
      </c>
      <c r="AB1008" s="50">
        <v>0</v>
      </c>
      <c r="AC1008" s="50">
        <v>0</v>
      </c>
      <c r="AD1008" s="50">
        <v>0</v>
      </c>
      <c r="AE1008" s="50">
        <v>0</v>
      </c>
      <c r="AF1008" s="50">
        <v>0</v>
      </c>
      <c r="AG1008" s="50">
        <v>0</v>
      </c>
      <c r="AH1008" s="50">
        <v>0</v>
      </c>
      <c r="AI1008" s="50">
        <v>0</v>
      </c>
      <c r="AJ1008" s="50">
        <v>0</v>
      </c>
      <c r="AK1008" s="50">
        <v>0</v>
      </c>
      <c r="AL1008" s="50">
        <v>0</v>
      </c>
      <c r="AM1008" s="50">
        <v>0</v>
      </c>
      <c r="AN1008" s="50">
        <v>0</v>
      </c>
      <c r="AO1008" s="50">
        <v>0</v>
      </c>
      <c r="AP1008" s="50">
        <v>0</v>
      </c>
      <c r="AQ1008" s="50">
        <v>0</v>
      </c>
      <c r="AR1008" s="50">
        <v>0</v>
      </c>
      <c r="AS1008" s="50">
        <v>0</v>
      </c>
      <c r="AT1008" s="50">
        <v>0</v>
      </c>
      <c r="AU1008" s="50">
        <v>1</v>
      </c>
      <c r="AV1008" s="81"/>
      <c r="AW1008" s="81"/>
      <c r="AX1008" s="81"/>
      <c r="AY1008" s="81"/>
      <c r="AZ1008" s="81"/>
      <c r="BA1008" s="81"/>
      <c r="BB1008" s="81"/>
      <c r="BC1008" s="81"/>
      <c r="BD1008" s="81"/>
      <c r="BE1008" s="81"/>
      <c r="BF1008" s="81"/>
      <c r="BG1008" s="81"/>
      <c r="BH1008" s="81"/>
      <c r="BI1008" s="81"/>
      <c r="BJ1008" s="81"/>
    </row>
    <row r="1009" spans="1:62" ht="15" hidden="1">
      <c r="A1009" s="81" t="s">
        <v>4001</v>
      </c>
      <c r="B1009" s="50" t="s">
        <v>2831</v>
      </c>
      <c r="C1009" s="82" t="s">
        <v>769</v>
      </c>
      <c r="D1009" s="83" t="s">
        <v>571</v>
      </c>
      <c r="E1009" s="84" t="s">
        <v>768</v>
      </c>
      <c r="F1009" s="84">
        <v>95080</v>
      </c>
      <c r="G1009" s="50">
        <v>307200</v>
      </c>
      <c r="H1009" s="50" t="s">
        <v>1824</v>
      </c>
      <c r="I1009" s="50">
        <v>480</v>
      </c>
      <c r="J1009" s="50">
        <v>640</v>
      </c>
      <c r="K1009" s="50">
        <v>2</v>
      </c>
      <c r="L1009" s="50"/>
      <c r="M1009" s="50"/>
      <c r="N1009" s="50"/>
      <c r="O1009" s="50">
        <v>1</v>
      </c>
      <c r="P1009" s="50">
        <v>0.75</v>
      </c>
      <c r="Q1009" s="50">
        <v>4822.7349999999997</v>
      </c>
      <c r="R1009" s="50">
        <v>50.471119999999999</v>
      </c>
      <c r="S1009" s="50">
        <v>0</v>
      </c>
      <c r="T1009" s="50">
        <v>0</v>
      </c>
      <c r="U1009" s="50">
        <v>0</v>
      </c>
      <c r="V1009" s="50">
        <v>0</v>
      </c>
      <c r="W1009" s="50">
        <v>0</v>
      </c>
      <c r="X1009" s="50">
        <v>0</v>
      </c>
      <c r="Y1009" s="50">
        <v>1</v>
      </c>
      <c r="Z1009" s="50">
        <v>0</v>
      </c>
      <c r="AA1009" s="50">
        <v>0</v>
      </c>
      <c r="AB1009" s="50">
        <v>0</v>
      </c>
      <c r="AC1009" s="50">
        <v>0</v>
      </c>
      <c r="AD1009" s="50">
        <v>0</v>
      </c>
      <c r="AE1009" s="50">
        <v>0</v>
      </c>
      <c r="AF1009" s="50">
        <v>0</v>
      </c>
      <c r="AG1009" s="50">
        <v>0</v>
      </c>
      <c r="AH1009" s="50">
        <v>0</v>
      </c>
      <c r="AI1009" s="50">
        <v>0</v>
      </c>
      <c r="AJ1009" s="50">
        <v>0</v>
      </c>
      <c r="AK1009" s="50">
        <v>0</v>
      </c>
      <c r="AL1009" s="50">
        <v>0</v>
      </c>
      <c r="AM1009" s="50">
        <v>0</v>
      </c>
      <c r="AN1009" s="50">
        <v>0</v>
      </c>
      <c r="AO1009" s="50">
        <v>0</v>
      </c>
      <c r="AP1009" s="50">
        <v>0</v>
      </c>
      <c r="AQ1009" s="50">
        <v>0</v>
      </c>
      <c r="AR1009" s="50">
        <v>0</v>
      </c>
      <c r="AS1009" s="50">
        <v>0</v>
      </c>
      <c r="AT1009" s="50">
        <v>0</v>
      </c>
      <c r="AU1009" s="50">
        <v>1</v>
      </c>
      <c r="AV1009" s="81"/>
      <c r="AW1009" s="81"/>
      <c r="AX1009" s="81"/>
      <c r="AY1009" s="81"/>
      <c r="AZ1009" s="81"/>
      <c r="BA1009" s="81"/>
      <c r="BB1009" s="81"/>
      <c r="BC1009" s="81"/>
      <c r="BD1009" s="81"/>
      <c r="BE1009" s="81"/>
      <c r="BF1009" s="81"/>
      <c r="BG1009" s="81"/>
      <c r="BH1009" s="81"/>
      <c r="BI1009" s="81"/>
      <c r="BJ1009" s="81"/>
    </row>
    <row r="1010" spans="1:62" ht="15" hidden="1">
      <c r="A1010" s="81" t="s">
        <v>4002</v>
      </c>
      <c r="B1010" s="50" t="s">
        <v>2832</v>
      </c>
      <c r="C1010" s="82" t="s">
        <v>770</v>
      </c>
      <c r="D1010" s="83" t="s">
        <v>571</v>
      </c>
      <c r="E1010" s="84" t="s">
        <v>768</v>
      </c>
      <c r="F1010" s="84">
        <v>51703</v>
      </c>
      <c r="G1010" s="50">
        <v>279040</v>
      </c>
      <c r="H1010" s="50" t="s">
        <v>1824</v>
      </c>
      <c r="I1010" s="50">
        <v>436</v>
      </c>
      <c r="J1010" s="50">
        <v>640</v>
      </c>
      <c r="K1010" s="50">
        <v>2</v>
      </c>
      <c r="L1010" s="50"/>
      <c r="M1010" s="50"/>
      <c r="N1010" s="50"/>
      <c r="O1010" s="50">
        <v>0</v>
      </c>
      <c r="P1010" s="50">
        <v>0.68125000000000002</v>
      </c>
      <c r="Q1010" s="50">
        <v>835.13009999999997</v>
      </c>
      <c r="R1010" s="50">
        <v>43.083350000000003</v>
      </c>
      <c r="S1010" s="50">
        <v>0</v>
      </c>
      <c r="T1010" s="50">
        <v>0</v>
      </c>
      <c r="U1010" s="50">
        <v>0</v>
      </c>
      <c r="V1010" s="50">
        <v>0</v>
      </c>
      <c r="W1010" s="50">
        <v>0</v>
      </c>
      <c r="X1010" s="50">
        <v>0</v>
      </c>
      <c r="Y1010" s="50">
        <v>1</v>
      </c>
      <c r="Z1010" s="50">
        <v>0</v>
      </c>
      <c r="AA1010" s="50">
        <v>0</v>
      </c>
      <c r="AB1010" s="50">
        <v>0</v>
      </c>
      <c r="AC1010" s="50">
        <v>0</v>
      </c>
      <c r="AD1010" s="50">
        <v>0</v>
      </c>
      <c r="AE1010" s="50">
        <v>0</v>
      </c>
      <c r="AF1010" s="50">
        <v>0</v>
      </c>
      <c r="AG1010" s="50">
        <v>0</v>
      </c>
      <c r="AH1010" s="50">
        <v>0</v>
      </c>
      <c r="AI1010" s="50">
        <v>0</v>
      </c>
      <c r="AJ1010" s="50">
        <v>0</v>
      </c>
      <c r="AK1010" s="50">
        <v>0</v>
      </c>
      <c r="AL1010" s="50">
        <v>0</v>
      </c>
      <c r="AM1010" s="50">
        <v>0</v>
      </c>
      <c r="AN1010" s="50">
        <v>0</v>
      </c>
      <c r="AO1010" s="50">
        <v>0</v>
      </c>
      <c r="AP1010" s="50">
        <v>0</v>
      </c>
      <c r="AQ1010" s="50">
        <v>0</v>
      </c>
      <c r="AR1010" s="50">
        <v>0</v>
      </c>
      <c r="AS1010" s="50">
        <v>0</v>
      </c>
      <c r="AT1010" s="50">
        <v>0</v>
      </c>
      <c r="AU1010" s="50">
        <v>1</v>
      </c>
      <c r="AV1010" s="81"/>
      <c r="AW1010" s="81"/>
      <c r="AX1010" s="81"/>
      <c r="AY1010" s="81"/>
      <c r="AZ1010" s="81"/>
      <c r="BA1010" s="81"/>
      <c r="BB1010" s="81"/>
      <c r="BC1010" s="81"/>
      <c r="BD1010" s="81"/>
      <c r="BE1010" s="81"/>
      <c r="BF1010" s="81"/>
      <c r="BG1010" s="81"/>
      <c r="BH1010" s="81"/>
      <c r="BI1010" s="81"/>
      <c r="BJ1010" s="81"/>
    </row>
    <row r="1011" spans="1:62" ht="15" hidden="1">
      <c r="A1011" s="81" t="s">
        <v>4003</v>
      </c>
      <c r="B1011" s="50" t="s">
        <v>2833</v>
      </c>
      <c r="C1011" s="82" t="s">
        <v>771</v>
      </c>
      <c r="D1011" s="83" t="s">
        <v>571</v>
      </c>
      <c r="E1011" s="84" t="s">
        <v>768</v>
      </c>
      <c r="F1011" s="84">
        <v>51676</v>
      </c>
      <c r="G1011" s="50">
        <v>273280</v>
      </c>
      <c r="H1011" s="50" t="s">
        <v>1824</v>
      </c>
      <c r="I1011" s="50">
        <v>427</v>
      </c>
      <c r="J1011" s="50">
        <v>640</v>
      </c>
      <c r="K1011" s="50">
        <v>2</v>
      </c>
      <c r="L1011" s="50"/>
      <c r="M1011" s="50"/>
      <c r="N1011" s="50"/>
      <c r="O1011" s="50">
        <v>0</v>
      </c>
      <c r="P1011" s="50">
        <v>0.66718750000000004</v>
      </c>
      <c r="Q1011" s="50">
        <v>1017.5170000000001</v>
      </c>
      <c r="R1011" s="50">
        <v>47.778669999999998</v>
      </c>
      <c r="S1011" s="50">
        <v>0</v>
      </c>
      <c r="T1011" s="50">
        <v>0</v>
      </c>
      <c r="U1011" s="50">
        <v>0</v>
      </c>
      <c r="V1011" s="50">
        <v>0</v>
      </c>
      <c r="W1011" s="50">
        <v>0</v>
      </c>
      <c r="X1011" s="50">
        <v>0</v>
      </c>
      <c r="Y1011" s="50">
        <v>1</v>
      </c>
      <c r="Z1011" s="50">
        <v>0</v>
      </c>
      <c r="AA1011" s="50">
        <v>0</v>
      </c>
      <c r="AB1011" s="50">
        <v>0</v>
      </c>
      <c r="AC1011" s="50">
        <v>0</v>
      </c>
      <c r="AD1011" s="50">
        <v>0</v>
      </c>
      <c r="AE1011" s="50">
        <v>0</v>
      </c>
      <c r="AF1011" s="50">
        <v>0</v>
      </c>
      <c r="AG1011" s="50">
        <v>0</v>
      </c>
      <c r="AH1011" s="50">
        <v>0</v>
      </c>
      <c r="AI1011" s="50">
        <v>0</v>
      </c>
      <c r="AJ1011" s="50">
        <v>0</v>
      </c>
      <c r="AK1011" s="50">
        <v>0</v>
      </c>
      <c r="AL1011" s="50">
        <v>0</v>
      </c>
      <c r="AM1011" s="50">
        <v>0</v>
      </c>
      <c r="AN1011" s="50">
        <v>0</v>
      </c>
      <c r="AO1011" s="50">
        <v>0</v>
      </c>
      <c r="AP1011" s="50">
        <v>0</v>
      </c>
      <c r="AQ1011" s="50">
        <v>0</v>
      </c>
      <c r="AR1011" s="50">
        <v>0</v>
      </c>
      <c r="AS1011" s="50">
        <v>0</v>
      </c>
      <c r="AT1011" s="50">
        <v>0</v>
      </c>
      <c r="AU1011" s="50">
        <v>1</v>
      </c>
      <c r="AV1011" s="81"/>
      <c r="AW1011" s="81"/>
      <c r="AX1011" s="81"/>
      <c r="AY1011" s="81"/>
      <c r="AZ1011" s="81"/>
      <c r="BA1011" s="81"/>
      <c r="BB1011" s="81"/>
      <c r="BC1011" s="81"/>
      <c r="BD1011" s="81"/>
      <c r="BE1011" s="81"/>
      <c r="BF1011" s="81"/>
      <c r="BG1011" s="81"/>
      <c r="BH1011" s="81"/>
      <c r="BI1011" s="81"/>
      <c r="BJ1011" s="81"/>
    </row>
    <row r="1012" spans="1:62" ht="15" hidden="1">
      <c r="A1012" s="81" t="s">
        <v>4004</v>
      </c>
      <c r="B1012" s="50" t="s">
        <v>2834</v>
      </c>
      <c r="C1012" s="82" t="s">
        <v>772</v>
      </c>
      <c r="D1012" s="83" t="s">
        <v>571</v>
      </c>
      <c r="E1012" s="84" t="s">
        <v>768</v>
      </c>
      <c r="F1012" s="84">
        <v>63653</v>
      </c>
      <c r="G1012" s="50">
        <v>273280</v>
      </c>
      <c r="H1012" s="50" t="s">
        <v>1824</v>
      </c>
      <c r="I1012" s="50">
        <v>427</v>
      </c>
      <c r="J1012" s="50">
        <v>640</v>
      </c>
      <c r="K1012" s="50">
        <v>2</v>
      </c>
      <c r="L1012" s="50"/>
      <c r="M1012" s="50"/>
      <c r="N1012" s="50"/>
      <c r="O1012" s="50">
        <v>0</v>
      </c>
      <c r="P1012" s="50">
        <v>0.66718750000000004</v>
      </c>
      <c r="Q1012" s="50">
        <v>1659.0319999999999</v>
      </c>
      <c r="R1012" s="50">
        <v>39.145969999999998</v>
      </c>
      <c r="S1012" s="50">
        <v>0</v>
      </c>
      <c r="T1012" s="50">
        <v>0</v>
      </c>
      <c r="U1012" s="50">
        <v>0</v>
      </c>
      <c r="V1012" s="50">
        <v>0</v>
      </c>
      <c r="W1012" s="50">
        <v>0</v>
      </c>
      <c r="X1012" s="50">
        <v>0</v>
      </c>
      <c r="Y1012" s="50">
        <v>1</v>
      </c>
      <c r="Z1012" s="50">
        <v>0</v>
      </c>
      <c r="AA1012" s="50">
        <v>0</v>
      </c>
      <c r="AB1012" s="50">
        <v>0</v>
      </c>
      <c r="AC1012" s="50">
        <v>0</v>
      </c>
      <c r="AD1012" s="50">
        <v>0</v>
      </c>
      <c r="AE1012" s="50">
        <v>0</v>
      </c>
      <c r="AF1012" s="50">
        <v>0</v>
      </c>
      <c r="AG1012" s="50">
        <v>0</v>
      </c>
      <c r="AH1012" s="50">
        <v>0</v>
      </c>
      <c r="AI1012" s="50">
        <v>0</v>
      </c>
      <c r="AJ1012" s="50">
        <v>0</v>
      </c>
      <c r="AK1012" s="50">
        <v>0</v>
      </c>
      <c r="AL1012" s="50">
        <v>0</v>
      </c>
      <c r="AM1012" s="50">
        <v>0</v>
      </c>
      <c r="AN1012" s="50">
        <v>0</v>
      </c>
      <c r="AO1012" s="50">
        <v>0</v>
      </c>
      <c r="AP1012" s="50">
        <v>0</v>
      </c>
      <c r="AQ1012" s="50">
        <v>0</v>
      </c>
      <c r="AR1012" s="50">
        <v>0</v>
      </c>
      <c r="AS1012" s="50">
        <v>0</v>
      </c>
      <c r="AT1012" s="50">
        <v>0</v>
      </c>
      <c r="AU1012" s="50">
        <v>1</v>
      </c>
      <c r="AV1012" s="81"/>
      <c r="AW1012" s="81"/>
      <c r="AX1012" s="81"/>
      <c r="AY1012" s="81"/>
      <c r="AZ1012" s="81"/>
      <c r="BA1012" s="81"/>
      <c r="BB1012" s="81"/>
      <c r="BC1012" s="81"/>
      <c r="BD1012" s="81"/>
      <c r="BE1012" s="81"/>
      <c r="BF1012" s="81"/>
      <c r="BG1012" s="81"/>
      <c r="BH1012" s="81"/>
      <c r="BI1012" s="81"/>
      <c r="BJ1012" s="81"/>
    </row>
    <row r="1013" spans="1:62" ht="15" hidden="1">
      <c r="A1013" s="81" t="s">
        <v>4005</v>
      </c>
      <c r="B1013" s="50" t="s">
        <v>2835</v>
      </c>
      <c r="C1013" s="82" t="s">
        <v>773</v>
      </c>
      <c r="D1013" s="83" t="s">
        <v>571</v>
      </c>
      <c r="E1013" s="84" t="s">
        <v>768</v>
      </c>
      <c r="F1013" s="84">
        <v>73960</v>
      </c>
      <c r="G1013" s="50">
        <v>273280</v>
      </c>
      <c r="H1013" s="50" t="s">
        <v>1824</v>
      </c>
      <c r="I1013" s="50">
        <v>427</v>
      </c>
      <c r="J1013" s="50">
        <v>640</v>
      </c>
      <c r="K1013" s="50">
        <v>2</v>
      </c>
      <c r="L1013" s="50"/>
      <c r="M1013" s="50"/>
      <c r="N1013" s="50"/>
      <c r="O1013" s="50">
        <v>0</v>
      </c>
      <c r="P1013" s="50">
        <v>0.66718750000000004</v>
      </c>
      <c r="Q1013" s="50">
        <v>3106.3960000000002</v>
      </c>
      <c r="R1013" s="50">
        <v>50.46264</v>
      </c>
      <c r="S1013" s="50">
        <v>0</v>
      </c>
      <c r="T1013" s="50">
        <v>0</v>
      </c>
      <c r="U1013" s="50">
        <v>0</v>
      </c>
      <c r="V1013" s="50">
        <v>0</v>
      </c>
      <c r="W1013" s="50">
        <v>0</v>
      </c>
      <c r="X1013" s="50">
        <v>0</v>
      </c>
      <c r="Y1013" s="50">
        <v>1</v>
      </c>
      <c r="Z1013" s="50">
        <v>0</v>
      </c>
      <c r="AA1013" s="50">
        <v>0</v>
      </c>
      <c r="AB1013" s="50">
        <v>0</v>
      </c>
      <c r="AC1013" s="50">
        <v>0</v>
      </c>
      <c r="AD1013" s="50">
        <v>0</v>
      </c>
      <c r="AE1013" s="50">
        <v>0</v>
      </c>
      <c r="AF1013" s="50">
        <v>0</v>
      </c>
      <c r="AG1013" s="50">
        <v>0</v>
      </c>
      <c r="AH1013" s="50">
        <v>0</v>
      </c>
      <c r="AI1013" s="50">
        <v>0</v>
      </c>
      <c r="AJ1013" s="50">
        <v>0</v>
      </c>
      <c r="AK1013" s="50">
        <v>0</v>
      </c>
      <c r="AL1013" s="50">
        <v>0</v>
      </c>
      <c r="AM1013" s="50">
        <v>0</v>
      </c>
      <c r="AN1013" s="50">
        <v>0</v>
      </c>
      <c r="AO1013" s="50">
        <v>0</v>
      </c>
      <c r="AP1013" s="50">
        <v>0</v>
      </c>
      <c r="AQ1013" s="50">
        <v>0</v>
      </c>
      <c r="AR1013" s="50">
        <v>0</v>
      </c>
      <c r="AS1013" s="50">
        <v>0</v>
      </c>
      <c r="AT1013" s="50">
        <v>0</v>
      </c>
      <c r="AU1013" s="50">
        <v>1</v>
      </c>
      <c r="AV1013" s="81"/>
      <c r="AW1013" s="81"/>
      <c r="AX1013" s="81"/>
      <c r="AY1013" s="81"/>
      <c r="AZ1013" s="81"/>
      <c r="BA1013" s="81"/>
      <c r="BB1013" s="81"/>
      <c r="BC1013" s="81"/>
      <c r="BD1013" s="81"/>
      <c r="BE1013" s="81"/>
      <c r="BF1013" s="81"/>
      <c r="BG1013" s="81"/>
      <c r="BH1013" s="81"/>
      <c r="BI1013" s="81"/>
      <c r="BJ1013" s="81"/>
    </row>
    <row r="1014" spans="1:62" ht="15" hidden="1">
      <c r="A1014" s="81" t="s">
        <v>4006</v>
      </c>
      <c r="B1014" s="50" t="s">
        <v>2836</v>
      </c>
      <c r="C1014" s="82" t="s">
        <v>774</v>
      </c>
      <c r="D1014" s="83" t="s">
        <v>571</v>
      </c>
      <c r="E1014" s="84" t="s">
        <v>768</v>
      </c>
      <c r="F1014" s="84">
        <v>69918</v>
      </c>
      <c r="G1014" s="50">
        <v>273280</v>
      </c>
      <c r="H1014" s="50" t="s">
        <v>1824</v>
      </c>
      <c r="I1014" s="50">
        <v>427</v>
      </c>
      <c r="J1014" s="50">
        <v>640</v>
      </c>
      <c r="K1014" s="50">
        <v>2</v>
      </c>
      <c r="L1014" s="50"/>
      <c r="M1014" s="50"/>
      <c r="N1014" s="50"/>
      <c r="O1014" s="50">
        <v>0</v>
      </c>
      <c r="P1014" s="50">
        <v>0.66718750000000004</v>
      </c>
      <c r="Q1014" s="50">
        <v>2650.3380000000002</v>
      </c>
      <c r="R1014" s="50">
        <v>53.454650000000001</v>
      </c>
      <c r="S1014" s="50">
        <v>0</v>
      </c>
      <c r="T1014" s="50">
        <v>0</v>
      </c>
      <c r="U1014" s="50">
        <v>0</v>
      </c>
      <c r="V1014" s="50">
        <v>0</v>
      </c>
      <c r="W1014" s="50">
        <v>0</v>
      </c>
      <c r="X1014" s="50">
        <v>0</v>
      </c>
      <c r="Y1014" s="50">
        <v>1</v>
      </c>
      <c r="Z1014" s="50">
        <v>0</v>
      </c>
      <c r="AA1014" s="50">
        <v>0</v>
      </c>
      <c r="AB1014" s="50">
        <v>0</v>
      </c>
      <c r="AC1014" s="50">
        <v>0</v>
      </c>
      <c r="AD1014" s="50">
        <v>0</v>
      </c>
      <c r="AE1014" s="50">
        <v>0</v>
      </c>
      <c r="AF1014" s="50">
        <v>0</v>
      </c>
      <c r="AG1014" s="50">
        <v>0</v>
      </c>
      <c r="AH1014" s="50">
        <v>0</v>
      </c>
      <c r="AI1014" s="50">
        <v>0</v>
      </c>
      <c r="AJ1014" s="50">
        <v>0</v>
      </c>
      <c r="AK1014" s="50">
        <v>0</v>
      </c>
      <c r="AL1014" s="50">
        <v>0</v>
      </c>
      <c r="AM1014" s="50">
        <v>0</v>
      </c>
      <c r="AN1014" s="50">
        <v>0</v>
      </c>
      <c r="AO1014" s="50">
        <v>0</v>
      </c>
      <c r="AP1014" s="50">
        <v>0</v>
      </c>
      <c r="AQ1014" s="50">
        <v>0</v>
      </c>
      <c r="AR1014" s="50">
        <v>0</v>
      </c>
      <c r="AS1014" s="50">
        <v>0</v>
      </c>
      <c r="AT1014" s="50">
        <v>0</v>
      </c>
      <c r="AU1014" s="50">
        <v>1</v>
      </c>
      <c r="AV1014" s="81"/>
      <c r="AW1014" s="81"/>
      <c r="AX1014" s="81"/>
      <c r="AY1014" s="81"/>
      <c r="AZ1014" s="81"/>
      <c r="BA1014" s="81"/>
      <c r="BB1014" s="81"/>
      <c r="BC1014" s="81"/>
      <c r="BD1014" s="81"/>
      <c r="BE1014" s="81"/>
      <c r="BF1014" s="81"/>
      <c r="BG1014" s="81"/>
      <c r="BH1014" s="81"/>
      <c r="BI1014" s="81"/>
      <c r="BJ1014" s="81"/>
    </row>
    <row r="1015" spans="1:62" ht="15" hidden="1">
      <c r="A1015" s="81" t="s">
        <v>4007</v>
      </c>
      <c r="B1015" s="50" t="s">
        <v>2837</v>
      </c>
      <c r="C1015" s="82" t="s">
        <v>775</v>
      </c>
      <c r="D1015" s="83" t="s">
        <v>571</v>
      </c>
      <c r="E1015" s="84" t="s">
        <v>768</v>
      </c>
      <c r="F1015" s="84">
        <v>82454</v>
      </c>
      <c r="G1015" s="50">
        <v>273280</v>
      </c>
      <c r="H1015" s="50" t="s">
        <v>1824</v>
      </c>
      <c r="I1015" s="50">
        <v>427</v>
      </c>
      <c r="J1015" s="50">
        <v>640</v>
      </c>
      <c r="K1015" s="50">
        <v>2</v>
      </c>
      <c r="L1015" s="50"/>
      <c r="M1015" s="50"/>
      <c r="N1015" s="50"/>
      <c r="O1015" s="50">
        <v>0</v>
      </c>
      <c r="P1015" s="50">
        <v>0.66718750000000004</v>
      </c>
      <c r="Q1015" s="50">
        <v>4745.5709999999999</v>
      </c>
      <c r="R1015" s="50">
        <v>48.124830000000003</v>
      </c>
      <c r="S1015" s="50">
        <v>0</v>
      </c>
      <c r="T1015" s="50">
        <v>0</v>
      </c>
      <c r="U1015" s="50">
        <v>0</v>
      </c>
      <c r="V1015" s="50">
        <v>0</v>
      </c>
      <c r="W1015" s="50">
        <v>0</v>
      </c>
      <c r="X1015" s="50">
        <v>0</v>
      </c>
      <c r="Y1015" s="50">
        <v>1</v>
      </c>
      <c r="Z1015" s="50">
        <v>0</v>
      </c>
      <c r="AA1015" s="50">
        <v>0</v>
      </c>
      <c r="AB1015" s="50">
        <v>0</v>
      </c>
      <c r="AC1015" s="50">
        <v>0</v>
      </c>
      <c r="AD1015" s="50">
        <v>0</v>
      </c>
      <c r="AE1015" s="50">
        <v>0</v>
      </c>
      <c r="AF1015" s="50">
        <v>0</v>
      </c>
      <c r="AG1015" s="50">
        <v>0</v>
      </c>
      <c r="AH1015" s="50">
        <v>0</v>
      </c>
      <c r="AI1015" s="50">
        <v>0</v>
      </c>
      <c r="AJ1015" s="50">
        <v>0</v>
      </c>
      <c r="AK1015" s="50">
        <v>0</v>
      </c>
      <c r="AL1015" s="50">
        <v>0</v>
      </c>
      <c r="AM1015" s="50">
        <v>0</v>
      </c>
      <c r="AN1015" s="50">
        <v>0</v>
      </c>
      <c r="AO1015" s="50">
        <v>0</v>
      </c>
      <c r="AP1015" s="50">
        <v>0</v>
      </c>
      <c r="AQ1015" s="50">
        <v>0</v>
      </c>
      <c r="AR1015" s="50">
        <v>0</v>
      </c>
      <c r="AS1015" s="50">
        <v>0</v>
      </c>
      <c r="AT1015" s="50">
        <v>0</v>
      </c>
      <c r="AU1015" s="50">
        <v>1</v>
      </c>
      <c r="AV1015" s="81"/>
      <c r="AW1015" s="81"/>
      <c r="AX1015" s="81"/>
      <c r="AY1015" s="81"/>
      <c r="AZ1015" s="81"/>
      <c r="BA1015" s="81"/>
      <c r="BB1015" s="81"/>
      <c r="BC1015" s="81"/>
      <c r="BD1015" s="81"/>
      <c r="BE1015" s="81"/>
      <c r="BF1015" s="81"/>
      <c r="BG1015" s="81"/>
      <c r="BH1015" s="81"/>
      <c r="BI1015" s="81"/>
      <c r="BJ1015" s="81"/>
    </row>
    <row r="1016" spans="1:62" ht="15" hidden="1">
      <c r="A1016" s="81" t="s">
        <v>4008</v>
      </c>
      <c r="B1016" s="50" t="s">
        <v>2838</v>
      </c>
      <c r="C1016" s="82" t="s">
        <v>776</v>
      </c>
      <c r="D1016" s="83" t="s">
        <v>571</v>
      </c>
      <c r="E1016" s="84" t="s">
        <v>768</v>
      </c>
      <c r="F1016" s="84">
        <v>112971</v>
      </c>
      <c r="G1016" s="50">
        <v>272640</v>
      </c>
      <c r="H1016" s="50" t="s">
        <v>1824</v>
      </c>
      <c r="I1016" s="50">
        <v>426</v>
      </c>
      <c r="J1016" s="50">
        <v>640</v>
      </c>
      <c r="K1016" s="50">
        <v>2</v>
      </c>
      <c r="L1016" s="50"/>
      <c r="M1016" s="50"/>
      <c r="N1016" s="50"/>
      <c r="O1016" s="50">
        <v>1</v>
      </c>
      <c r="P1016" s="50">
        <v>0.66562500000000002</v>
      </c>
      <c r="Q1016" s="50">
        <v>24196.25</v>
      </c>
      <c r="R1016" s="50">
        <v>75.195440000000005</v>
      </c>
      <c r="S1016" s="50">
        <v>0</v>
      </c>
      <c r="T1016" s="50">
        <v>0</v>
      </c>
      <c r="U1016" s="50">
        <v>0</v>
      </c>
      <c r="V1016" s="50">
        <v>0</v>
      </c>
      <c r="W1016" s="50">
        <v>0</v>
      </c>
      <c r="X1016" s="50">
        <v>0</v>
      </c>
      <c r="Y1016" s="50">
        <v>1</v>
      </c>
      <c r="Z1016" s="50">
        <v>0</v>
      </c>
      <c r="AA1016" s="50">
        <v>0</v>
      </c>
      <c r="AB1016" s="50">
        <v>0</v>
      </c>
      <c r="AC1016" s="50">
        <v>0</v>
      </c>
      <c r="AD1016" s="50">
        <v>0</v>
      </c>
      <c r="AE1016" s="50">
        <v>0</v>
      </c>
      <c r="AF1016" s="50">
        <v>0</v>
      </c>
      <c r="AG1016" s="50">
        <v>0</v>
      </c>
      <c r="AH1016" s="50">
        <v>0</v>
      </c>
      <c r="AI1016" s="50">
        <v>0</v>
      </c>
      <c r="AJ1016" s="50">
        <v>0</v>
      </c>
      <c r="AK1016" s="50">
        <v>0</v>
      </c>
      <c r="AL1016" s="50">
        <v>0</v>
      </c>
      <c r="AM1016" s="50">
        <v>0</v>
      </c>
      <c r="AN1016" s="50">
        <v>0</v>
      </c>
      <c r="AO1016" s="50">
        <v>0</v>
      </c>
      <c r="AP1016" s="50">
        <v>0</v>
      </c>
      <c r="AQ1016" s="50">
        <v>0</v>
      </c>
      <c r="AR1016" s="50">
        <v>0</v>
      </c>
      <c r="AS1016" s="50">
        <v>0</v>
      </c>
      <c r="AT1016" s="50">
        <v>0</v>
      </c>
      <c r="AU1016" s="50">
        <v>1</v>
      </c>
      <c r="AV1016" s="81"/>
      <c r="AW1016" s="81"/>
      <c r="AX1016" s="81"/>
      <c r="AY1016" s="81"/>
      <c r="AZ1016" s="81"/>
      <c r="BA1016" s="81"/>
      <c r="BB1016" s="81"/>
      <c r="BC1016" s="81"/>
      <c r="BD1016" s="81"/>
      <c r="BE1016" s="81"/>
      <c r="BF1016" s="81"/>
      <c r="BG1016" s="81"/>
      <c r="BH1016" s="81"/>
      <c r="BI1016" s="81"/>
      <c r="BJ1016" s="81"/>
    </row>
    <row r="1017" spans="1:62" ht="15" hidden="1">
      <c r="A1017" s="81" t="s">
        <v>4009</v>
      </c>
      <c r="B1017" s="50" t="s">
        <v>2839</v>
      </c>
      <c r="C1017" s="82" t="s">
        <v>777</v>
      </c>
      <c r="D1017" s="83" t="s">
        <v>571</v>
      </c>
      <c r="E1017" s="84" t="s">
        <v>768</v>
      </c>
      <c r="F1017" s="84">
        <v>76603</v>
      </c>
      <c r="G1017" s="50">
        <v>273280</v>
      </c>
      <c r="H1017" s="50" t="s">
        <v>1824</v>
      </c>
      <c r="I1017" s="50">
        <v>427</v>
      </c>
      <c r="J1017" s="50">
        <v>640</v>
      </c>
      <c r="K1017" s="50">
        <v>2</v>
      </c>
      <c r="L1017" s="50"/>
      <c r="M1017" s="50"/>
      <c r="N1017" s="50"/>
      <c r="O1017" s="50">
        <v>0</v>
      </c>
      <c r="P1017" s="50">
        <v>0.66718750000000004</v>
      </c>
      <c r="Q1017" s="50">
        <v>6447.8940000000002</v>
      </c>
      <c r="R1017" s="50">
        <v>73.209969999999998</v>
      </c>
      <c r="S1017" s="50">
        <v>0</v>
      </c>
      <c r="T1017" s="50">
        <v>0</v>
      </c>
      <c r="U1017" s="50">
        <v>0</v>
      </c>
      <c r="V1017" s="50">
        <v>0</v>
      </c>
      <c r="W1017" s="50">
        <v>0</v>
      </c>
      <c r="X1017" s="50">
        <v>0</v>
      </c>
      <c r="Y1017" s="50">
        <v>1</v>
      </c>
      <c r="Z1017" s="50">
        <v>0</v>
      </c>
      <c r="AA1017" s="50">
        <v>0</v>
      </c>
      <c r="AB1017" s="50">
        <v>0</v>
      </c>
      <c r="AC1017" s="50">
        <v>0</v>
      </c>
      <c r="AD1017" s="50">
        <v>0</v>
      </c>
      <c r="AE1017" s="50">
        <v>0</v>
      </c>
      <c r="AF1017" s="50">
        <v>0</v>
      </c>
      <c r="AG1017" s="50">
        <v>0</v>
      </c>
      <c r="AH1017" s="50">
        <v>0</v>
      </c>
      <c r="AI1017" s="50">
        <v>0</v>
      </c>
      <c r="AJ1017" s="50">
        <v>0</v>
      </c>
      <c r="AK1017" s="50">
        <v>0</v>
      </c>
      <c r="AL1017" s="50">
        <v>0</v>
      </c>
      <c r="AM1017" s="50">
        <v>0</v>
      </c>
      <c r="AN1017" s="50">
        <v>0</v>
      </c>
      <c r="AO1017" s="50">
        <v>0</v>
      </c>
      <c r="AP1017" s="50">
        <v>0</v>
      </c>
      <c r="AQ1017" s="50">
        <v>0</v>
      </c>
      <c r="AR1017" s="50">
        <v>0</v>
      </c>
      <c r="AS1017" s="50">
        <v>0</v>
      </c>
      <c r="AT1017" s="50">
        <v>0</v>
      </c>
      <c r="AU1017" s="50">
        <v>1</v>
      </c>
      <c r="AV1017" s="81"/>
      <c r="AW1017" s="81"/>
      <c r="AX1017" s="81"/>
      <c r="AY1017" s="81"/>
      <c r="AZ1017" s="81"/>
      <c r="BA1017" s="81"/>
      <c r="BB1017" s="81"/>
      <c r="BC1017" s="81"/>
      <c r="BD1017" s="81"/>
      <c r="BE1017" s="81"/>
      <c r="BF1017" s="81"/>
      <c r="BG1017" s="81"/>
      <c r="BH1017" s="81"/>
      <c r="BI1017" s="81"/>
      <c r="BJ1017" s="81"/>
    </row>
    <row r="1018" spans="1:62" ht="15" hidden="1">
      <c r="A1018" s="81" t="s">
        <v>4010</v>
      </c>
      <c r="B1018" s="50" t="s">
        <v>2840</v>
      </c>
      <c r="C1018" s="82" t="s">
        <v>778</v>
      </c>
      <c r="D1018" s="83" t="s">
        <v>571</v>
      </c>
      <c r="E1018" s="84" t="s">
        <v>768</v>
      </c>
      <c r="F1018" s="84">
        <v>56138</v>
      </c>
      <c r="G1018" s="50">
        <v>272640</v>
      </c>
      <c r="H1018" s="50" t="s">
        <v>1824</v>
      </c>
      <c r="I1018" s="50">
        <v>426</v>
      </c>
      <c r="J1018" s="50">
        <v>640</v>
      </c>
      <c r="K1018" s="50">
        <v>2</v>
      </c>
      <c r="L1018" s="50"/>
      <c r="M1018" s="50"/>
      <c r="N1018" s="50"/>
      <c r="O1018" s="50">
        <v>0</v>
      </c>
      <c r="P1018" s="50">
        <v>0.66562500000000002</v>
      </c>
      <c r="Q1018" s="50">
        <v>3700.8380000000002</v>
      </c>
      <c r="R1018" s="50">
        <v>86.512919999999994</v>
      </c>
      <c r="S1018" s="50">
        <v>0</v>
      </c>
      <c r="T1018" s="50">
        <v>0</v>
      </c>
      <c r="U1018" s="50">
        <v>0</v>
      </c>
      <c r="V1018" s="50">
        <v>0</v>
      </c>
      <c r="W1018" s="50">
        <v>0</v>
      </c>
      <c r="X1018" s="50">
        <v>0</v>
      </c>
      <c r="Y1018" s="50">
        <v>1</v>
      </c>
      <c r="Z1018" s="50">
        <v>0</v>
      </c>
      <c r="AA1018" s="50">
        <v>0</v>
      </c>
      <c r="AB1018" s="50">
        <v>0</v>
      </c>
      <c r="AC1018" s="50">
        <v>0</v>
      </c>
      <c r="AD1018" s="50">
        <v>0</v>
      </c>
      <c r="AE1018" s="50">
        <v>0</v>
      </c>
      <c r="AF1018" s="50">
        <v>0</v>
      </c>
      <c r="AG1018" s="50">
        <v>0</v>
      </c>
      <c r="AH1018" s="50">
        <v>0</v>
      </c>
      <c r="AI1018" s="50">
        <v>0</v>
      </c>
      <c r="AJ1018" s="50">
        <v>0</v>
      </c>
      <c r="AK1018" s="50">
        <v>0</v>
      </c>
      <c r="AL1018" s="50">
        <v>0</v>
      </c>
      <c r="AM1018" s="50">
        <v>0</v>
      </c>
      <c r="AN1018" s="50">
        <v>0</v>
      </c>
      <c r="AO1018" s="50">
        <v>0</v>
      </c>
      <c r="AP1018" s="50">
        <v>0</v>
      </c>
      <c r="AQ1018" s="50">
        <v>0</v>
      </c>
      <c r="AR1018" s="50">
        <v>0</v>
      </c>
      <c r="AS1018" s="50">
        <v>0</v>
      </c>
      <c r="AT1018" s="50">
        <v>0</v>
      </c>
      <c r="AU1018" s="50">
        <v>1</v>
      </c>
      <c r="AV1018" s="81"/>
      <c r="AW1018" s="81"/>
      <c r="AX1018" s="81"/>
      <c r="AY1018" s="81"/>
      <c r="AZ1018" s="81"/>
      <c r="BA1018" s="81"/>
      <c r="BB1018" s="81"/>
      <c r="BC1018" s="81"/>
      <c r="BD1018" s="81"/>
      <c r="BE1018" s="81"/>
      <c r="BF1018" s="81"/>
      <c r="BG1018" s="81"/>
      <c r="BH1018" s="81"/>
      <c r="BI1018" s="81"/>
      <c r="BJ1018" s="81"/>
    </row>
    <row r="1019" spans="1:62" ht="15" hidden="1">
      <c r="A1019" s="81" t="s">
        <v>4011</v>
      </c>
      <c r="B1019" s="50" t="s">
        <v>2841</v>
      </c>
      <c r="C1019" s="82" t="s">
        <v>779</v>
      </c>
      <c r="D1019" s="83" t="s">
        <v>571</v>
      </c>
      <c r="E1019" s="84" t="s">
        <v>768</v>
      </c>
      <c r="F1019" s="84">
        <v>42676</v>
      </c>
      <c r="G1019" s="50">
        <v>272640</v>
      </c>
      <c r="H1019" s="50" t="s">
        <v>1824</v>
      </c>
      <c r="I1019" s="50">
        <v>426</v>
      </c>
      <c r="J1019" s="50">
        <v>640</v>
      </c>
      <c r="K1019" s="50">
        <v>2</v>
      </c>
      <c r="L1019" s="50"/>
      <c r="M1019" s="50"/>
      <c r="N1019" s="50"/>
      <c r="O1019" s="50">
        <v>0</v>
      </c>
      <c r="P1019" s="50">
        <v>0.66562500000000002</v>
      </c>
      <c r="Q1019" s="50">
        <v>1251.32</v>
      </c>
      <c r="R1019" s="50">
        <v>89.363529999999997</v>
      </c>
      <c r="S1019" s="50">
        <v>0</v>
      </c>
      <c r="T1019" s="50">
        <v>0</v>
      </c>
      <c r="U1019" s="50">
        <v>0</v>
      </c>
      <c r="V1019" s="50">
        <v>0</v>
      </c>
      <c r="W1019" s="50">
        <v>0</v>
      </c>
      <c r="X1019" s="50">
        <v>0</v>
      </c>
      <c r="Y1019" s="50">
        <v>1</v>
      </c>
      <c r="Z1019" s="50">
        <v>0</v>
      </c>
      <c r="AA1019" s="50">
        <v>0</v>
      </c>
      <c r="AB1019" s="50">
        <v>0</v>
      </c>
      <c r="AC1019" s="50">
        <v>0</v>
      </c>
      <c r="AD1019" s="50">
        <v>0</v>
      </c>
      <c r="AE1019" s="50">
        <v>0</v>
      </c>
      <c r="AF1019" s="50">
        <v>0</v>
      </c>
      <c r="AG1019" s="50">
        <v>0</v>
      </c>
      <c r="AH1019" s="50">
        <v>0</v>
      </c>
      <c r="AI1019" s="50">
        <v>0</v>
      </c>
      <c r="AJ1019" s="50">
        <v>0</v>
      </c>
      <c r="AK1019" s="50">
        <v>0</v>
      </c>
      <c r="AL1019" s="50">
        <v>0</v>
      </c>
      <c r="AM1019" s="50">
        <v>0</v>
      </c>
      <c r="AN1019" s="50">
        <v>0</v>
      </c>
      <c r="AO1019" s="50">
        <v>0</v>
      </c>
      <c r="AP1019" s="50">
        <v>0</v>
      </c>
      <c r="AQ1019" s="50">
        <v>0</v>
      </c>
      <c r="AR1019" s="50">
        <v>0</v>
      </c>
      <c r="AS1019" s="50">
        <v>0</v>
      </c>
      <c r="AT1019" s="50">
        <v>0</v>
      </c>
      <c r="AU1019" s="50">
        <v>1</v>
      </c>
      <c r="AV1019" s="81"/>
      <c r="AW1019" s="81"/>
      <c r="AX1019" s="81"/>
      <c r="AY1019" s="81"/>
      <c r="AZ1019" s="81"/>
      <c r="BA1019" s="81"/>
      <c r="BB1019" s="81"/>
      <c r="BC1019" s="81"/>
      <c r="BD1019" s="81"/>
      <c r="BE1019" s="81"/>
      <c r="BF1019" s="81"/>
      <c r="BG1019" s="81"/>
      <c r="BH1019" s="81"/>
      <c r="BI1019" s="81"/>
      <c r="BJ1019" s="81"/>
    </row>
    <row r="1020" spans="1:62" ht="15" hidden="1">
      <c r="A1020" s="81" t="s">
        <v>4012</v>
      </c>
      <c r="B1020" s="50" t="s">
        <v>2842</v>
      </c>
      <c r="C1020" s="82" t="s">
        <v>780</v>
      </c>
      <c r="D1020" s="83" t="s">
        <v>571</v>
      </c>
      <c r="E1020" s="84" t="s">
        <v>768</v>
      </c>
      <c r="F1020" s="84">
        <v>81691</v>
      </c>
      <c r="G1020" s="50">
        <v>272640</v>
      </c>
      <c r="H1020" s="50" t="s">
        <v>1824</v>
      </c>
      <c r="I1020" s="50">
        <v>426</v>
      </c>
      <c r="J1020" s="50">
        <v>640</v>
      </c>
      <c r="K1020" s="50">
        <v>2</v>
      </c>
      <c r="L1020" s="50"/>
      <c r="M1020" s="50"/>
      <c r="N1020" s="50"/>
      <c r="O1020" s="50">
        <v>0</v>
      </c>
      <c r="P1020" s="50">
        <v>0.66562500000000002</v>
      </c>
      <c r="Q1020" s="50">
        <v>5030.6899999999996</v>
      </c>
      <c r="R1020" s="50">
        <v>68.401910000000001</v>
      </c>
      <c r="S1020" s="50">
        <v>0</v>
      </c>
      <c r="T1020" s="50">
        <v>0</v>
      </c>
      <c r="U1020" s="50">
        <v>0</v>
      </c>
      <c r="V1020" s="50">
        <v>0</v>
      </c>
      <c r="W1020" s="50">
        <v>0</v>
      </c>
      <c r="X1020" s="50">
        <v>0</v>
      </c>
      <c r="Y1020" s="50">
        <v>1</v>
      </c>
      <c r="Z1020" s="50">
        <v>0</v>
      </c>
      <c r="AA1020" s="50">
        <v>0</v>
      </c>
      <c r="AB1020" s="50">
        <v>0</v>
      </c>
      <c r="AC1020" s="50">
        <v>0</v>
      </c>
      <c r="AD1020" s="50">
        <v>0</v>
      </c>
      <c r="AE1020" s="50">
        <v>0</v>
      </c>
      <c r="AF1020" s="50">
        <v>0</v>
      </c>
      <c r="AG1020" s="50">
        <v>0</v>
      </c>
      <c r="AH1020" s="50">
        <v>0</v>
      </c>
      <c r="AI1020" s="50">
        <v>0</v>
      </c>
      <c r="AJ1020" s="50">
        <v>0</v>
      </c>
      <c r="AK1020" s="50">
        <v>0</v>
      </c>
      <c r="AL1020" s="50">
        <v>0</v>
      </c>
      <c r="AM1020" s="50">
        <v>0</v>
      </c>
      <c r="AN1020" s="50">
        <v>0</v>
      </c>
      <c r="AO1020" s="50">
        <v>0</v>
      </c>
      <c r="AP1020" s="50">
        <v>0</v>
      </c>
      <c r="AQ1020" s="50">
        <v>0</v>
      </c>
      <c r="AR1020" s="50">
        <v>0</v>
      </c>
      <c r="AS1020" s="50">
        <v>0</v>
      </c>
      <c r="AT1020" s="50">
        <v>0</v>
      </c>
      <c r="AU1020" s="50">
        <v>1</v>
      </c>
      <c r="AV1020" s="81"/>
      <c r="AW1020" s="81"/>
      <c r="AX1020" s="81"/>
      <c r="AY1020" s="81"/>
      <c r="AZ1020" s="81"/>
      <c r="BA1020" s="81"/>
      <c r="BB1020" s="81"/>
      <c r="BC1020" s="81"/>
      <c r="BD1020" s="81"/>
      <c r="BE1020" s="81"/>
      <c r="BF1020" s="81"/>
      <c r="BG1020" s="81"/>
      <c r="BH1020" s="81"/>
      <c r="BI1020" s="81"/>
      <c r="BJ1020" s="81"/>
    </row>
    <row r="1021" spans="1:62" ht="15" hidden="1">
      <c r="A1021" s="81" t="s">
        <v>4013</v>
      </c>
      <c r="B1021" s="50" t="s">
        <v>2843</v>
      </c>
      <c r="C1021" s="82" t="s">
        <v>781</v>
      </c>
      <c r="D1021" s="83" t="s">
        <v>571</v>
      </c>
      <c r="E1021" s="84" t="s">
        <v>768</v>
      </c>
      <c r="F1021" s="84">
        <v>40559</v>
      </c>
      <c r="G1021" s="50">
        <v>273280</v>
      </c>
      <c r="H1021" s="50" t="s">
        <v>1824</v>
      </c>
      <c r="I1021" s="50">
        <v>427</v>
      </c>
      <c r="J1021" s="50">
        <v>640</v>
      </c>
      <c r="K1021" s="50">
        <v>2</v>
      </c>
      <c r="L1021" s="50"/>
      <c r="M1021" s="50"/>
      <c r="N1021" s="50"/>
      <c r="O1021" s="50">
        <v>0</v>
      </c>
      <c r="P1021" s="50">
        <v>0.66718750000000004</v>
      </c>
      <c r="Q1021" s="50">
        <v>1518.078</v>
      </c>
      <c r="R1021" s="50">
        <v>81.256200000000007</v>
      </c>
      <c r="S1021" s="50">
        <v>0</v>
      </c>
      <c r="T1021" s="50">
        <v>0</v>
      </c>
      <c r="U1021" s="50">
        <v>0</v>
      </c>
      <c r="V1021" s="50">
        <v>0</v>
      </c>
      <c r="W1021" s="50">
        <v>0</v>
      </c>
      <c r="X1021" s="50">
        <v>0</v>
      </c>
      <c r="Y1021" s="50">
        <v>1</v>
      </c>
      <c r="Z1021" s="50">
        <v>0</v>
      </c>
      <c r="AA1021" s="50">
        <v>0</v>
      </c>
      <c r="AB1021" s="50">
        <v>0</v>
      </c>
      <c r="AC1021" s="50">
        <v>0</v>
      </c>
      <c r="AD1021" s="50">
        <v>0</v>
      </c>
      <c r="AE1021" s="50">
        <v>0</v>
      </c>
      <c r="AF1021" s="50">
        <v>0</v>
      </c>
      <c r="AG1021" s="50">
        <v>0</v>
      </c>
      <c r="AH1021" s="50">
        <v>0</v>
      </c>
      <c r="AI1021" s="50">
        <v>0</v>
      </c>
      <c r="AJ1021" s="50">
        <v>0</v>
      </c>
      <c r="AK1021" s="50">
        <v>0</v>
      </c>
      <c r="AL1021" s="50">
        <v>0</v>
      </c>
      <c r="AM1021" s="50">
        <v>0</v>
      </c>
      <c r="AN1021" s="50">
        <v>0</v>
      </c>
      <c r="AO1021" s="50">
        <v>0</v>
      </c>
      <c r="AP1021" s="50">
        <v>0</v>
      </c>
      <c r="AQ1021" s="50">
        <v>0</v>
      </c>
      <c r="AR1021" s="50">
        <v>0</v>
      </c>
      <c r="AS1021" s="50">
        <v>0</v>
      </c>
      <c r="AT1021" s="50">
        <v>0</v>
      </c>
      <c r="AU1021" s="50">
        <v>1</v>
      </c>
      <c r="AV1021" s="81"/>
      <c r="AW1021" s="81"/>
      <c r="AX1021" s="81"/>
      <c r="AY1021" s="81"/>
      <c r="AZ1021" s="81"/>
      <c r="BA1021" s="81"/>
      <c r="BB1021" s="81"/>
      <c r="BC1021" s="81"/>
      <c r="BD1021" s="81"/>
      <c r="BE1021" s="81"/>
      <c r="BF1021" s="81"/>
      <c r="BG1021" s="81"/>
      <c r="BH1021" s="81"/>
      <c r="BI1021" s="81"/>
      <c r="BJ1021" s="81"/>
    </row>
    <row r="1022" spans="1:62" ht="15" hidden="1">
      <c r="A1022" s="81" t="s">
        <v>4014</v>
      </c>
      <c r="B1022" s="50" t="s">
        <v>2844</v>
      </c>
      <c r="C1022" s="82" t="s">
        <v>782</v>
      </c>
      <c r="D1022" s="83" t="s">
        <v>571</v>
      </c>
      <c r="E1022" s="84" t="s">
        <v>768</v>
      </c>
      <c r="F1022" s="84">
        <v>46972</v>
      </c>
      <c r="G1022" s="50">
        <v>273280</v>
      </c>
      <c r="H1022" s="50" t="s">
        <v>1824</v>
      </c>
      <c r="I1022" s="50">
        <v>427</v>
      </c>
      <c r="J1022" s="50">
        <v>640</v>
      </c>
      <c r="K1022" s="50">
        <v>2</v>
      </c>
      <c r="L1022" s="50"/>
      <c r="M1022" s="50"/>
      <c r="N1022" s="50"/>
      <c r="O1022" s="50">
        <v>0</v>
      </c>
      <c r="P1022" s="50">
        <v>0.66718750000000004</v>
      </c>
      <c r="Q1022" s="50">
        <v>1814.2059999999999</v>
      </c>
      <c r="R1022" s="50">
        <v>62.968879999999999</v>
      </c>
      <c r="S1022" s="50">
        <v>0</v>
      </c>
      <c r="T1022" s="50">
        <v>0</v>
      </c>
      <c r="U1022" s="50">
        <v>0</v>
      </c>
      <c r="V1022" s="50">
        <v>0</v>
      </c>
      <c r="W1022" s="50">
        <v>0</v>
      </c>
      <c r="X1022" s="50">
        <v>0</v>
      </c>
      <c r="Y1022" s="50">
        <v>1</v>
      </c>
      <c r="Z1022" s="50">
        <v>0</v>
      </c>
      <c r="AA1022" s="50">
        <v>0</v>
      </c>
      <c r="AB1022" s="50">
        <v>0</v>
      </c>
      <c r="AC1022" s="50">
        <v>0</v>
      </c>
      <c r="AD1022" s="50">
        <v>0</v>
      </c>
      <c r="AE1022" s="50">
        <v>0</v>
      </c>
      <c r="AF1022" s="50">
        <v>0</v>
      </c>
      <c r="AG1022" s="50">
        <v>0</v>
      </c>
      <c r="AH1022" s="50">
        <v>0</v>
      </c>
      <c r="AI1022" s="50">
        <v>0</v>
      </c>
      <c r="AJ1022" s="50">
        <v>0</v>
      </c>
      <c r="AK1022" s="50">
        <v>0</v>
      </c>
      <c r="AL1022" s="50">
        <v>0</v>
      </c>
      <c r="AM1022" s="50">
        <v>0</v>
      </c>
      <c r="AN1022" s="50">
        <v>0</v>
      </c>
      <c r="AO1022" s="50">
        <v>0</v>
      </c>
      <c r="AP1022" s="50">
        <v>0</v>
      </c>
      <c r="AQ1022" s="50">
        <v>0</v>
      </c>
      <c r="AR1022" s="50">
        <v>0</v>
      </c>
      <c r="AS1022" s="50">
        <v>0</v>
      </c>
      <c r="AT1022" s="50">
        <v>0</v>
      </c>
      <c r="AU1022" s="50">
        <v>1</v>
      </c>
      <c r="AV1022" s="81"/>
      <c r="AW1022" s="81"/>
      <c r="AX1022" s="81"/>
      <c r="AY1022" s="81"/>
      <c r="AZ1022" s="81"/>
      <c r="BA1022" s="81"/>
      <c r="BB1022" s="81"/>
      <c r="BC1022" s="81"/>
      <c r="BD1022" s="81"/>
      <c r="BE1022" s="81"/>
      <c r="BF1022" s="81"/>
      <c r="BG1022" s="81"/>
      <c r="BH1022" s="81"/>
      <c r="BI1022" s="81"/>
      <c r="BJ1022" s="81"/>
    </row>
    <row r="1023" spans="1:62" ht="15" hidden="1">
      <c r="A1023" s="81" t="s">
        <v>4015</v>
      </c>
      <c r="B1023" s="50" t="s">
        <v>2845</v>
      </c>
      <c r="C1023" s="82" t="s">
        <v>783</v>
      </c>
      <c r="D1023" s="83" t="s">
        <v>571</v>
      </c>
      <c r="E1023" s="84" t="s">
        <v>768</v>
      </c>
      <c r="F1023" s="84">
        <v>49441</v>
      </c>
      <c r="G1023" s="50">
        <v>273280</v>
      </c>
      <c r="H1023" s="50" t="s">
        <v>1824</v>
      </c>
      <c r="I1023" s="50">
        <v>427</v>
      </c>
      <c r="J1023" s="50">
        <v>640</v>
      </c>
      <c r="K1023" s="50">
        <v>2</v>
      </c>
      <c r="L1023" s="50"/>
      <c r="M1023" s="50"/>
      <c r="N1023" s="50"/>
      <c r="O1023" s="50">
        <v>0</v>
      </c>
      <c r="P1023" s="50">
        <v>0.66718750000000004</v>
      </c>
      <c r="Q1023" s="50">
        <v>2104.0169999999998</v>
      </c>
      <c r="R1023" s="50">
        <v>59.419179999999997</v>
      </c>
      <c r="S1023" s="50">
        <v>0</v>
      </c>
      <c r="T1023" s="50">
        <v>0</v>
      </c>
      <c r="U1023" s="50">
        <v>0</v>
      </c>
      <c r="V1023" s="50">
        <v>0</v>
      </c>
      <c r="W1023" s="50">
        <v>0</v>
      </c>
      <c r="X1023" s="50">
        <v>0</v>
      </c>
      <c r="Y1023" s="50">
        <v>1</v>
      </c>
      <c r="Z1023" s="50">
        <v>0</v>
      </c>
      <c r="AA1023" s="50">
        <v>0</v>
      </c>
      <c r="AB1023" s="50">
        <v>0</v>
      </c>
      <c r="AC1023" s="50">
        <v>0</v>
      </c>
      <c r="AD1023" s="50">
        <v>0</v>
      </c>
      <c r="AE1023" s="50">
        <v>0</v>
      </c>
      <c r="AF1023" s="50">
        <v>0</v>
      </c>
      <c r="AG1023" s="50">
        <v>0</v>
      </c>
      <c r="AH1023" s="50">
        <v>0</v>
      </c>
      <c r="AI1023" s="50">
        <v>0</v>
      </c>
      <c r="AJ1023" s="50">
        <v>0</v>
      </c>
      <c r="AK1023" s="50">
        <v>0</v>
      </c>
      <c r="AL1023" s="50">
        <v>0</v>
      </c>
      <c r="AM1023" s="50">
        <v>0</v>
      </c>
      <c r="AN1023" s="50">
        <v>0</v>
      </c>
      <c r="AO1023" s="50">
        <v>0</v>
      </c>
      <c r="AP1023" s="50">
        <v>0</v>
      </c>
      <c r="AQ1023" s="50">
        <v>0</v>
      </c>
      <c r="AR1023" s="50">
        <v>0</v>
      </c>
      <c r="AS1023" s="50">
        <v>0</v>
      </c>
      <c r="AT1023" s="50">
        <v>0</v>
      </c>
      <c r="AU1023" s="50">
        <v>1</v>
      </c>
      <c r="AV1023" s="81"/>
      <c r="AW1023" s="81"/>
      <c r="AX1023" s="81"/>
      <c r="AY1023" s="81"/>
      <c r="AZ1023" s="81"/>
      <c r="BA1023" s="81"/>
      <c r="BB1023" s="81"/>
      <c r="BC1023" s="81"/>
      <c r="BD1023" s="81"/>
      <c r="BE1023" s="81"/>
      <c r="BF1023" s="81"/>
      <c r="BG1023" s="81"/>
      <c r="BH1023" s="81"/>
      <c r="BI1023" s="81"/>
      <c r="BJ1023" s="81"/>
    </row>
    <row r="1024" spans="1:62" ht="15" hidden="1">
      <c r="A1024" s="81" t="s">
        <v>4016</v>
      </c>
      <c r="B1024" s="50" t="s">
        <v>2846</v>
      </c>
      <c r="C1024" s="82" t="s">
        <v>784</v>
      </c>
      <c r="D1024" s="83" t="s">
        <v>571</v>
      </c>
      <c r="E1024" s="84" t="s">
        <v>768</v>
      </c>
      <c r="F1024" s="84">
        <v>44838</v>
      </c>
      <c r="G1024" s="50">
        <v>273280</v>
      </c>
      <c r="H1024" s="50" t="s">
        <v>1824</v>
      </c>
      <c r="I1024" s="50">
        <v>427</v>
      </c>
      <c r="J1024" s="50">
        <v>640</v>
      </c>
      <c r="K1024" s="50">
        <v>2</v>
      </c>
      <c r="L1024" s="50"/>
      <c r="M1024" s="50"/>
      <c r="N1024" s="50"/>
      <c r="O1024" s="50">
        <v>0</v>
      </c>
      <c r="P1024" s="50">
        <v>0.66718750000000004</v>
      </c>
      <c r="Q1024" s="50">
        <v>2210.85</v>
      </c>
      <c r="R1024" s="50">
        <v>68.761060000000001</v>
      </c>
      <c r="S1024" s="50">
        <v>0</v>
      </c>
      <c r="T1024" s="50">
        <v>0</v>
      </c>
      <c r="U1024" s="50">
        <v>0</v>
      </c>
      <c r="V1024" s="50">
        <v>0</v>
      </c>
      <c r="W1024" s="50">
        <v>0</v>
      </c>
      <c r="X1024" s="50">
        <v>0</v>
      </c>
      <c r="Y1024" s="50">
        <v>1</v>
      </c>
      <c r="Z1024" s="50">
        <v>0</v>
      </c>
      <c r="AA1024" s="50">
        <v>0</v>
      </c>
      <c r="AB1024" s="50">
        <v>0</v>
      </c>
      <c r="AC1024" s="50">
        <v>0</v>
      </c>
      <c r="AD1024" s="50">
        <v>0</v>
      </c>
      <c r="AE1024" s="50">
        <v>0</v>
      </c>
      <c r="AF1024" s="50">
        <v>0</v>
      </c>
      <c r="AG1024" s="50">
        <v>0</v>
      </c>
      <c r="AH1024" s="50">
        <v>0</v>
      </c>
      <c r="AI1024" s="50">
        <v>0</v>
      </c>
      <c r="AJ1024" s="50">
        <v>0</v>
      </c>
      <c r="AK1024" s="50">
        <v>0</v>
      </c>
      <c r="AL1024" s="50">
        <v>0</v>
      </c>
      <c r="AM1024" s="50">
        <v>0</v>
      </c>
      <c r="AN1024" s="50">
        <v>0</v>
      </c>
      <c r="AO1024" s="50">
        <v>0</v>
      </c>
      <c r="AP1024" s="50">
        <v>0</v>
      </c>
      <c r="AQ1024" s="50">
        <v>0</v>
      </c>
      <c r="AR1024" s="50">
        <v>0</v>
      </c>
      <c r="AS1024" s="50">
        <v>0</v>
      </c>
      <c r="AT1024" s="50">
        <v>0</v>
      </c>
      <c r="AU1024" s="50">
        <v>1</v>
      </c>
      <c r="AV1024" s="81"/>
      <c r="AW1024" s="81"/>
      <c r="AX1024" s="81"/>
      <c r="AY1024" s="81"/>
      <c r="AZ1024" s="81"/>
      <c r="BA1024" s="81"/>
      <c r="BB1024" s="81"/>
      <c r="BC1024" s="81"/>
      <c r="BD1024" s="81"/>
      <c r="BE1024" s="81"/>
      <c r="BF1024" s="81"/>
      <c r="BG1024" s="81"/>
      <c r="BH1024" s="81"/>
      <c r="BI1024" s="81"/>
      <c r="BJ1024" s="81"/>
    </row>
    <row r="1025" spans="1:62" ht="15" hidden="1">
      <c r="A1025" s="81" t="s">
        <v>4017</v>
      </c>
      <c r="B1025" s="50" t="s">
        <v>2847</v>
      </c>
      <c r="C1025" s="82" t="s">
        <v>785</v>
      </c>
      <c r="D1025" s="83" t="s">
        <v>571</v>
      </c>
      <c r="E1025" s="84" t="s">
        <v>768</v>
      </c>
      <c r="F1025" s="84">
        <v>56133</v>
      </c>
      <c r="G1025" s="50">
        <v>273280</v>
      </c>
      <c r="H1025" s="50" t="s">
        <v>1824</v>
      </c>
      <c r="I1025" s="50">
        <v>427</v>
      </c>
      <c r="J1025" s="50">
        <v>640</v>
      </c>
      <c r="K1025" s="50">
        <v>2</v>
      </c>
      <c r="L1025" s="50"/>
      <c r="M1025" s="50"/>
      <c r="N1025" s="50"/>
      <c r="O1025" s="50">
        <v>0</v>
      </c>
      <c r="P1025" s="50">
        <v>0.66718750000000004</v>
      </c>
      <c r="Q1025" s="50">
        <v>2403.3710000000001</v>
      </c>
      <c r="R1025" s="50">
        <v>56.132289999999998</v>
      </c>
      <c r="S1025" s="50">
        <v>0</v>
      </c>
      <c r="T1025" s="50">
        <v>0</v>
      </c>
      <c r="U1025" s="50">
        <v>0</v>
      </c>
      <c r="V1025" s="50">
        <v>0</v>
      </c>
      <c r="W1025" s="50">
        <v>0</v>
      </c>
      <c r="X1025" s="50">
        <v>0</v>
      </c>
      <c r="Y1025" s="50">
        <v>1</v>
      </c>
      <c r="Z1025" s="50">
        <v>0</v>
      </c>
      <c r="AA1025" s="50">
        <v>0</v>
      </c>
      <c r="AB1025" s="50">
        <v>0</v>
      </c>
      <c r="AC1025" s="50">
        <v>0</v>
      </c>
      <c r="AD1025" s="50">
        <v>0</v>
      </c>
      <c r="AE1025" s="50">
        <v>0</v>
      </c>
      <c r="AF1025" s="50">
        <v>0</v>
      </c>
      <c r="AG1025" s="50">
        <v>0</v>
      </c>
      <c r="AH1025" s="50">
        <v>0</v>
      </c>
      <c r="AI1025" s="50">
        <v>0</v>
      </c>
      <c r="AJ1025" s="50">
        <v>0</v>
      </c>
      <c r="AK1025" s="50">
        <v>0</v>
      </c>
      <c r="AL1025" s="50">
        <v>0</v>
      </c>
      <c r="AM1025" s="50">
        <v>0</v>
      </c>
      <c r="AN1025" s="50">
        <v>0</v>
      </c>
      <c r="AO1025" s="50">
        <v>0</v>
      </c>
      <c r="AP1025" s="50">
        <v>0</v>
      </c>
      <c r="AQ1025" s="50">
        <v>0</v>
      </c>
      <c r="AR1025" s="50">
        <v>0</v>
      </c>
      <c r="AS1025" s="50">
        <v>0</v>
      </c>
      <c r="AT1025" s="50">
        <v>0</v>
      </c>
      <c r="AU1025" s="50">
        <v>1</v>
      </c>
      <c r="AV1025" s="81"/>
      <c r="AW1025" s="81"/>
      <c r="AX1025" s="81"/>
      <c r="AY1025" s="81"/>
      <c r="AZ1025" s="81"/>
      <c r="BA1025" s="81"/>
      <c r="BB1025" s="81"/>
      <c r="BC1025" s="81"/>
      <c r="BD1025" s="81"/>
      <c r="BE1025" s="81"/>
      <c r="BF1025" s="81"/>
      <c r="BG1025" s="81"/>
      <c r="BH1025" s="81"/>
      <c r="BI1025" s="81"/>
      <c r="BJ1025" s="81"/>
    </row>
    <row r="1026" spans="1:62" ht="15" hidden="1">
      <c r="A1026" s="81" t="s">
        <v>4018</v>
      </c>
      <c r="B1026" s="50" t="s">
        <v>2848</v>
      </c>
      <c r="C1026" s="82" t="s">
        <v>786</v>
      </c>
      <c r="D1026" s="83" t="s">
        <v>571</v>
      </c>
      <c r="E1026" s="84" t="s">
        <v>768</v>
      </c>
      <c r="F1026" s="84">
        <v>53041</v>
      </c>
      <c r="G1026" s="50">
        <v>273280</v>
      </c>
      <c r="H1026" s="50" t="s">
        <v>1824</v>
      </c>
      <c r="I1026" s="50">
        <v>427</v>
      </c>
      <c r="J1026" s="50">
        <v>640</v>
      </c>
      <c r="K1026" s="50">
        <v>2</v>
      </c>
      <c r="L1026" s="50"/>
      <c r="M1026" s="50"/>
      <c r="N1026" s="50"/>
      <c r="O1026" s="50">
        <v>0</v>
      </c>
      <c r="P1026" s="50">
        <v>0.66718750000000004</v>
      </c>
      <c r="Q1026" s="50">
        <v>2581.3490000000002</v>
      </c>
      <c r="R1026" s="50">
        <v>60.142740000000003</v>
      </c>
      <c r="S1026" s="50">
        <v>0</v>
      </c>
      <c r="T1026" s="50">
        <v>0</v>
      </c>
      <c r="U1026" s="50">
        <v>0</v>
      </c>
      <c r="V1026" s="50">
        <v>0</v>
      </c>
      <c r="W1026" s="50">
        <v>0</v>
      </c>
      <c r="X1026" s="50">
        <v>0</v>
      </c>
      <c r="Y1026" s="50">
        <v>1</v>
      </c>
      <c r="Z1026" s="50">
        <v>0</v>
      </c>
      <c r="AA1026" s="50">
        <v>0</v>
      </c>
      <c r="AB1026" s="50">
        <v>0</v>
      </c>
      <c r="AC1026" s="50">
        <v>0</v>
      </c>
      <c r="AD1026" s="50">
        <v>0</v>
      </c>
      <c r="AE1026" s="50">
        <v>0</v>
      </c>
      <c r="AF1026" s="50">
        <v>0</v>
      </c>
      <c r="AG1026" s="50">
        <v>0</v>
      </c>
      <c r="AH1026" s="50">
        <v>0</v>
      </c>
      <c r="AI1026" s="50">
        <v>0</v>
      </c>
      <c r="AJ1026" s="50">
        <v>0</v>
      </c>
      <c r="AK1026" s="50">
        <v>0</v>
      </c>
      <c r="AL1026" s="50">
        <v>0</v>
      </c>
      <c r="AM1026" s="50">
        <v>0</v>
      </c>
      <c r="AN1026" s="50">
        <v>0</v>
      </c>
      <c r="AO1026" s="50">
        <v>0</v>
      </c>
      <c r="AP1026" s="50">
        <v>0</v>
      </c>
      <c r="AQ1026" s="50">
        <v>0</v>
      </c>
      <c r="AR1026" s="50">
        <v>0</v>
      </c>
      <c r="AS1026" s="50">
        <v>0</v>
      </c>
      <c r="AT1026" s="50">
        <v>0</v>
      </c>
      <c r="AU1026" s="50">
        <v>1</v>
      </c>
      <c r="AV1026" s="81"/>
      <c r="AW1026" s="81"/>
      <c r="AX1026" s="81"/>
      <c r="AY1026" s="81"/>
      <c r="AZ1026" s="81"/>
      <c r="BA1026" s="81"/>
      <c r="BB1026" s="81"/>
      <c r="BC1026" s="81"/>
      <c r="BD1026" s="81"/>
      <c r="BE1026" s="81"/>
      <c r="BF1026" s="81"/>
      <c r="BG1026" s="81"/>
      <c r="BH1026" s="81"/>
      <c r="BI1026" s="81"/>
      <c r="BJ1026" s="81"/>
    </row>
    <row r="1027" spans="1:62" ht="15" hidden="1">
      <c r="A1027" s="81" t="s">
        <v>4019</v>
      </c>
      <c r="B1027" s="50" t="s">
        <v>2849</v>
      </c>
      <c r="C1027" s="82" t="s">
        <v>787</v>
      </c>
      <c r="D1027" s="83" t="s">
        <v>571</v>
      </c>
      <c r="E1027" s="84" t="s">
        <v>768</v>
      </c>
      <c r="F1027" s="84">
        <v>59596</v>
      </c>
      <c r="G1027" s="50">
        <v>273280</v>
      </c>
      <c r="H1027" s="50" t="s">
        <v>1824</v>
      </c>
      <c r="I1027" s="50">
        <v>427</v>
      </c>
      <c r="J1027" s="50">
        <v>640</v>
      </c>
      <c r="K1027" s="50">
        <v>2</v>
      </c>
      <c r="L1027" s="50"/>
      <c r="M1027" s="50"/>
      <c r="N1027" s="50"/>
      <c r="O1027" s="50">
        <v>0</v>
      </c>
      <c r="P1027" s="50">
        <v>0.66718750000000004</v>
      </c>
      <c r="Q1027" s="50">
        <v>5695.2250000000004</v>
      </c>
      <c r="R1027" s="50">
        <v>73.981290000000001</v>
      </c>
      <c r="S1027" s="50">
        <v>0</v>
      </c>
      <c r="T1027" s="50">
        <v>0</v>
      </c>
      <c r="U1027" s="50">
        <v>0</v>
      </c>
      <c r="V1027" s="50">
        <v>0</v>
      </c>
      <c r="W1027" s="50">
        <v>0</v>
      </c>
      <c r="X1027" s="50">
        <v>0</v>
      </c>
      <c r="Y1027" s="50">
        <v>1</v>
      </c>
      <c r="Z1027" s="50">
        <v>0</v>
      </c>
      <c r="AA1027" s="50">
        <v>0</v>
      </c>
      <c r="AB1027" s="50">
        <v>0</v>
      </c>
      <c r="AC1027" s="50">
        <v>0</v>
      </c>
      <c r="AD1027" s="50">
        <v>0</v>
      </c>
      <c r="AE1027" s="50">
        <v>0</v>
      </c>
      <c r="AF1027" s="50">
        <v>0</v>
      </c>
      <c r="AG1027" s="50">
        <v>0</v>
      </c>
      <c r="AH1027" s="50">
        <v>0</v>
      </c>
      <c r="AI1027" s="50">
        <v>0</v>
      </c>
      <c r="AJ1027" s="50">
        <v>0</v>
      </c>
      <c r="AK1027" s="50">
        <v>0</v>
      </c>
      <c r="AL1027" s="50">
        <v>0</v>
      </c>
      <c r="AM1027" s="50">
        <v>0</v>
      </c>
      <c r="AN1027" s="50">
        <v>0</v>
      </c>
      <c r="AO1027" s="50">
        <v>0</v>
      </c>
      <c r="AP1027" s="50">
        <v>0</v>
      </c>
      <c r="AQ1027" s="50">
        <v>0</v>
      </c>
      <c r="AR1027" s="50">
        <v>0</v>
      </c>
      <c r="AS1027" s="50">
        <v>0</v>
      </c>
      <c r="AT1027" s="50">
        <v>0</v>
      </c>
      <c r="AU1027" s="50">
        <v>1</v>
      </c>
      <c r="AV1027" s="81"/>
      <c r="AW1027" s="81"/>
      <c r="AX1027" s="81"/>
      <c r="AY1027" s="81"/>
      <c r="AZ1027" s="81"/>
      <c r="BA1027" s="81"/>
      <c r="BB1027" s="81"/>
      <c r="BC1027" s="81"/>
      <c r="BD1027" s="81"/>
      <c r="BE1027" s="81"/>
      <c r="BF1027" s="81"/>
      <c r="BG1027" s="81"/>
      <c r="BH1027" s="81"/>
      <c r="BI1027" s="81"/>
      <c r="BJ1027" s="81"/>
    </row>
    <row r="1028" spans="1:62" ht="15" hidden="1">
      <c r="A1028" s="81" t="s">
        <v>4020</v>
      </c>
      <c r="B1028" s="50" t="s">
        <v>2850</v>
      </c>
      <c r="C1028" s="82" t="s">
        <v>788</v>
      </c>
      <c r="D1028" s="83" t="s">
        <v>571</v>
      </c>
      <c r="E1028" s="84" t="s">
        <v>768</v>
      </c>
      <c r="F1028" s="84">
        <v>59427</v>
      </c>
      <c r="G1028" s="50">
        <v>273280</v>
      </c>
      <c r="H1028" s="50" t="s">
        <v>1824</v>
      </c>
      <c r="I1028" s="50">
        <v>427</v>
      </c>
      <c r="J1028" s="50">
        <v>640</v>
      </c>
      <c r="K1028" s="50">
        <v>2</v>
      </c>
      <c r="L1028" s="50"/>
      <c r="M1028" s="50"/>
      <c r="N1028" s="50"/>
      <c r="O1028" s="50">
        <v>0</v>
      </c>
      <c r="P1028" s="50">
        <v>0.66718750000000004</v>
      </c>
      <c r="Q1028" s="50">
        <v>3278.634</v>
      </c>
      <c r="R1028" s="50">
        <v>89.138210000000001</v>
      </c>
      <c r="S1028" s="50">
        <v>0</v>
      </c>
      <c r="T1028" s="50">
        <v>0</v>
      </c>
      <c r="U1028" s="50">
        <v>0</v>
      </c>
      <c r="V1028" s="50">
        <v>0</v>
      </c>
      <c r="W1028" s="50">
        <v>0</v>
      </c>
      <c r="X1028" s="50">
        <v>0</v>
      </c>
      <c r="Y1028" s="50">
        <v>1</v>
      </c>
      <c r="Z1028" s="50">
        <v>0</v>
      </c>
      <c r="AA1028" s="50">
        <v>0</v>
      </c>
      <c r="AB1028" s="50">
        <v>0</v>
      </c>
      <c r="AC1028" s="50">
        <v>0</v>
      </c>
      <c r="AD1028" s="50">
        <v>0</v>
      </c>
      <c r="AE1028" s="50">
        <v>0</v>
      </c>
      <c r="AF1028" s="50">
        <v>0</v>
      </c>
      <c r="AG1028" s="50">
        <v>0</v>
      </c>
      <c r="AH1028" s="50">
        <v>0</v>
      </c>
      <c r="AI1028" s="50">
        <v>0</v>
      </c>
      <c r="AJ1028" s="50">
        <v>0</v>
      </c>
      <c r="AK1028" s="50">
        <v>0</v>
      </c>
      <c r="AL1028" s="50">
        <v>0</v>
      </c>
      <c r="AM1028" s="50">
        <v>0</v>
      </c>
      <c r="AN1028" s="50">
        <v>0</v>
      </c>
      <c r="AO1028" s="50">
        <v>0</v>
      </c>
      <c r="AP1028" s="50">
        <v>0</v>
      </c>
      <c r="AQ1028" s="50">
        <v>0</v>
      </c>
      <c r="AR1028" s="50">
        <v>0</v>
      </c>
      <c r="AS1028" s="50">
        <v>0</v>
      </c>
      <c r="AT1028" s="50">
        <v>0</v>
      </c>
      <c r="AU1028" s="50">
        <v>1</v>
      </c>
      <c r="AV1028" s="81"/>
      <c r="AW1028" s="81"/>
      <c r="AX1028" s="81"/>
      <c r="AY1028" s="81"/>
      <c r="AZ1028" s="81"/>
      <c r="BA1028" s="81"/>
      <c r="BB1028" s="81"/>
      <c r="BC1028" s="81"/>
      <c r="BD1028" s="81"/>
      <c r="BE1028" s="81"/>
      <c r="BF1028" s="81"/>
      <c r="BG1028" s="81"/>
      <c r="BH1028" s="81"/>
      <c r="BI1028" s="81"/>
      <c r="BJ1028" s="81"/>
    </row>
    <row r="1029" spans="1:62" ht="15" hidden="1">
      <c r="A1029" s="81" t="s">
        <v>4021</v>
      </c>
      <c r="B1029" s="50" t="s">
        <v>2851</v>
      </c>
      <c r="C1029" s="82" t="s">
        <v>789</v>
      </c>
      <c r="D1029" s="83" t="s">
        <v>571</v>
      </c>
      <c r="E1029" s="84" t="s">
        <v>768</v>
      </c>
      <c r="F1029" s="84">
        <v>46364</v>
      </c>
      <c r="G1029" s="50">
        <v>271360</v>
      </c>
      <c r="H1029" s="50" t="s">
        <v>1824</v>
      </c>
      <c r="I1029" s="50">
        <v>424</v>
      </c>
      <c r="J1029" s="50">
        <v>640</v>
      </c>
      <c r="K1029" s="50">
        <v>2</v>
      </c>
      <c r="L1029" s="50"/>
      <c r="M1029" s="50"/>
      <c r="N1029" s="50"/>
      <c r="O1029" s="50">
        <v>0</v>
      </c>
      <c r="P1029" s="50">
        <v>0.66249999999999998</v>
      </c>
      <c r="Q1029" s="50">
        <v>1085.0340000000001</v>
      </c>
      <c r="R1029" s="50">
        <v>84.211110000000005</v>
      </c>
      <c r="S1029" s="50">
        <v>0</v>
      </c>
      <c r="T1029" s="50">
        <v>0</v>
      </c>
      <c r="U1029" s="50">
        <v>0</v>
      </c>
      <c r="V1029" s="50">
        <v>0</v>
      </c>
      <c r="W1029" s="50">
        <v>0</v>
      </c>
      <c r="X1029" s="50">
        <v>0</v>
      </c>
      <c r="Y1029" s="50">
        <v>1</v>
      </c>
      <c r="Z1029" s="50">
        <v>0</v>
      </c>
      <c r="AA1029" s="50">
        <v>0</v>
      </c>
      <c r="AB1029" s="50">
        <v>0</v>
      </c>
      <c r="AC1029" s="50">
        <v>0</v>
      </c>
      <c r="AD1029" s="50">
        <v>0</v>
      </c>
      <c r="AE1029" s="50">
        <v>0</v>
      </c>
      <c r="AF1029" s="50">
        <v>0</v>
      </c>
      <c r="AG1029" s="50">
        <v>0</v>
      </c>
      <c r="AH1029" s="50">
        <v>0</v>
      </c>
      <c r="AI1029" s="50">
        <v>0</v>
      </c>
      <c r="AJ1029" s="50">
        <v>0</v>
      </c>
      <c r="AK1029" s="50">
        <v>0</v>
      </c>
      <c r="AL1029" s="50">
        <v>0</v>
      </c>
      <c r="AM1029" s="50">
        <v>0</v>
      </c>
      <c r="AN1029" s="50">
        <v>0</v>
      </c>
      <c r="AO1029" s="50">
        <v>0</v>
      </c>
      <c r="AP1029" s="50">
        <v>0</v>
      </c>
      <c r="AQ1029" s="50">
        <v>0</v>
      </c>
      <c r="AR1029" s="50">
        <v>0</v>
      </c>
      <c r="AS1029" s="50">
        <v>0</v>
      </c>
      <c r="AT1029" s="50">
        <v>0</v>
      </c>
      <c r="AU1029" s="50">
        <v>1</v>
      </c>
      <c r="AV1029" s="81"/>
      <c r="AW1029" s="81"/>
      <c r="AX1029" s="81"/>
      <c r="AY1029" s="81"/>
      <c r="AZ1029" s="81"/>
      <c r="BA1029" s="81"/>
      <c r="BB1029" s="81"/>
      <c r="BC1029" s="81"/>
      <c r="BD1029" s="81"/>
      <c r="BE1029" s="81"/>
      <c r="BF1029" s="81"/>
      <c r="BG1029" s="81"/>
      <c r="BH1029" s="81"/>
      <c r="BI1029" s="81"/>
      <c r="BJ1029" s="81"/>
    </row>
    <row r="1030" spans="1:62" ht="15" hidden="1">
      <c r="A1030" s="81" t="s">
        <v>4022</v>
      </c>
      <c r="B1030" s="50" t="s">
        <v>2852</v>
      </c>
      <c r="C1030" s="82" t="s">
        <v>790</v>
      </c>
      <c r="D1030" s="83" t="s">
        <v>571</v>
      </c>
      <c r="E1030" s="84" t="s">
        <v>768</v>
      </c>
      <c r="F1030" s="84">
        <v>45362</v>
      </c>
      <c r="G1030" s="50">
        <v>271360</v>
      </c>
      <c r="H1030" s="50" t="s">
        <v>1824</v>
      </c>
      <c r="I1030" s="50">
        <v>424</v>
      </c>
      <c r="J1030" s="50">
        <v>640</v>
      </c>
      <c r="K1030" s="50">
        <v>2</v>
      </c>
      <c r="L1030" s="50"/>
      <c r="M1030" s="50"/>
      <c r="N1030" s="50"/>
      <c r="O1030" s="50">
        <v>0</v>
      </c>
      <c r="P1030" s="50">
        <v>0.66249999999999998</v>
      </c>
      <c r="Q1030" s="50">
        <v>774.9289</v>
      </c>
      <c r="R1030" s="50">
        <v>33.072150000000001</v>
      </c>
      <c r="S1030" s="50">
        <v>0</v>
      </c>
      <c r="T1030" s="50">
        <v>0</v>
      </c>
      <c r="U1030" s="50">
        <v>0</v>
      </c>
      <c r="V1030" s="50">
        <v>0</v>
      </c>
      <c r="W1030" s="50">
        <v>0</v>
      </c>
      <c r="X1030" s="50">
        <v>0</v>
      </c>
      <c r="Y1030" s="50">
        <v>1</v>
      </c>
      <c r="Z1030" s="50">
        <v>0</v>
      </c>
      <c r="AA1030" s="50">
        <v>0</v>
      </c>
      <c r="AB1030" s="50">
        <v>0</v>
      </c>
      <c r="AC1030" s="50">
        <v>0</v>
      </c>
      <c r="AD1030" s="50">
        <v>0</v>
      </c>
      <c r="AE1030" s="50">
        <v>0</v>
      </c>
      <c r="AF1030" s="50">
        <v>0</v>
      </c>
      <c r="AG1030" s="50">
        <v>0</v>
      </c>
      <c r="AH1030" s="50">
        <v>0</v>
      </c>
      <c r="AI1030" s="50">
        <v>0</v>
      </c>
      <c r="AJ1030" s="50">
        <v>0</v>
      </c>
      <c r="AK1030" s="50">
        <v>0</v>
      </c>
      <c r="AL1030" s="50">
        <v>0</v>
      </c>
      <c r="AM1030" s="50">
        <v>0</v>
      </c>
      <c r="AN1030" s="50">
        <v>0</v>
      </c>
      <c r="AO1030" s="50">
        <v>0</v>
      </c>
      <c r="AP1030" s="50">
        <v>0</v>
      </c>
      <c r="AQ1030" s="50">
        <v>0</v>
      </c>
      <c r="AR1030" s="50">
        <v>0</v>
      </c>
      <c r="AS1030" s="50">
        <v>0</v>
      </c>
      <c r="AT1030" s="50">
        <v>0</v>
      </c>
      <c r="AU1030" s="50">
        <v>1</v>
      </c>
      <c r="AV1030" s="81"/>
      <c r="AW1030" s="81"/>
      <c r="AX1030" s="81"/>
      <c r="AY1030" s="81"/>
      <c r="AZ1030" s="81"/>
      <c r="BA1030" s="81"/>
      <c r="BB1030" s="81"/>
      <c r="BC1030" s="81"/>
      <c r="BD1030" s="81"/>
      <c r="BE1030" s="81"/>
      <c r="BF1030" s="81"/>
      <c r="BG1030" s="81"/>
      <c r="BH1030" s="81"/>
      <c r="BI1030" s="81"/>
      <c r="BJ1030" s="81"/>
    </row>
    <row r="1031" spans="1:62" ht="15" hidden="1">
      <c r="A1031" s="81" t="s">
        <v>4023</v>
      </c>
      <c r="B1031" s="50" t="s">
        <v>2853</v>
      </c>
      <c r="C1031" s="82" t="s">
        <v>791</v>
      </c>
      <c r="D1031" s="83" t="s">
        <v>571</v>
      </c>
      <c r="E1031" s="84" t="s">
        <v>768</v>
      </c>
      <c r="F1031" s="84">
        <v>51626</v>
      </c>
      <c r="G1031" s="50">
        <v>273280</v>
      </c>
      <c r="H1031" s="50" t="s">
        <v>1824</v>
      </c>
      <c r="I1031" s="50">
        <v>427</v>
      </c>
      <c r="J1031" s="50">
        <v>640</v>
      </c>
      <c r="K1031" s="50">
        <v>2</v>
      </c>
      <c r="L1031" s="50"/>
      <c r="M1031" s="50"/>
      <c r="N1031" s="50"/>
      <c r="O1031" s="50">
        <v>0</v>
      </c>
      <c r="P1031" s="50">
        <v>0.66718750000000004</v>
      </c>
      <c r="Q1031" s="50">
        <v>2526.7649999999999</v>
      </c>
      <c r="R1031" s="50">
        <v>68.892700000000005</v>
      </c>
      <c r="S1031" s="50">
        <v>0</v>
      </c>
      <c r="T1031" s="50">
        <v>0</v>
      </c>
      <c r="U1031" s="50">
        <v>0</v>
      </c>
      <c r="V1031" s="50">
        <v>0</v>
      </c>
      <c r="W1031" s="50">
        <v>0</v>
      </c>
      <c r="X1031" s="50">
        <v>0</v>
      </c>
      <c r="Y1031" s="50">
        <v>1</v>
      </c>
      <c r="Z1031" s="50">
        <v>0</v>
      </c>
      <c r="AA1031" s="50">
        <v>0</v>
      </c>
      <c r="AB1031" s="50">
        <v>0</v>
      </c>
      <c r="AC1031" s="50">
        <v>0</v>
      </c>
      <c r="AD1031" s="50">
        <v>0</v>
      </c>
      <c r="AE1031" s="50">
        <v>0</v>
      </c>
      <c r="AF1031" s="50">
        <v>0</v>
      </c>
      <c r="AG1031" s="50">
        <v>0</v>
      </c>
      <c r="AH1031" s="50">
        <v>0</v>
      </c>
      <c r="AI1031" s="50">
        <v>0</v>
      </c>
      <c r="AJ1031" s="50">
        <v>0</v>
      </c>
      <c r="AK1031" s="50">
        <v>0</v>
      </c>
      <c r="AL1031" s="50">
        <v>0</v>
      </c>
      <c r="AM1031" s="50">
        <v>0</v>
      </c>
      <c r="AN1031" s="50">
        <v>0</v>
      </c>
      <c r="AO1031" s="50">
        <v>0</v>
      </c>
      <c r="AP1031" s="50">
        <v>0</v>
      </c>
      <c r="AQ1031" s="50">
        <v>0</v>
      </c>
      <c r="AR1031" s="50">
        <v>0</v>
      </c>
      <c r="AS1031" s="50">
        <v>0</v>
      </c>
      <c r="AT1031" s="50">
        <v>0</v>
      </c>
      <c r="AU1031" s="50">
        <v>1</v>
      </c>
      <c r="AV1031" s="81"/>
      <c r="AW1031" s="81"/>
      <c r="AX1031" s="81"/>
      <c r="AY1031" s="81"/>
      <c r="AZ1031" s="81"/>
      <c r="BA1031" s="81"/>
      <c r="BB1031" s="81"/>
      <c r="BC1031" s="81"/>
      <c r="BD1031" s="81"/>
      <c r="BE1031" s="81"/>
      <c r="BF1031" s="81"/>
      <c r="BG1031" s="81"/>
      <c r="BH1031" s="81"/>
      <c r="BI1031" s="81"/>
      <c r="BJ1031" s="81"/>
    </row>
    <row r="1032" spans="1:62" ht="15" hidden="1">
      <c r="A1032" s="81" t="s">
        <v>4024</v>
      </c>
      <c r="B1032" s="50" t="s">
        <v>2854</v>
      </c>
      <c r="C1032" s="82" t="s">
        <v>792</v>
      </c>
      <c r="D1032" s="83" t="s">
        <v>571</v>
      </c>
      <c r="E1032" s="84" t="s">
        <v>768</v>
      </c>
      <c r="F1032" s="84">
        <v>54515</v>
      </c>
      <c r="G1032" s="50">
        <v>273280</v>
      </c>
      <c r="H1032" s="50" t="s">
        <v>1824</v>
      </c>
      <c r="I1032" s="50">
        <v>427</v>
      </c>
      <c r="J1032" s="50">
        <v>640</v>
      </c>
      <c r="K1032" s="50">
        <v>2</v>
      </c>
      <c r="L1032" s="50"/>
      <c r="M1032" s="50"/>
      <c r="N1032" s="50"/>
      <c r="O1032" s="50">
        <v>0</v>
      </c>
      <c r="P1032" s="50">
        <v>0.66718750000000004</v>
      </c>
      <c r="Q1032" s="50">
        <v>3180.2820000000002</v>
      </c>
      <c r="R1032" s="50">
        <v>75.493740000000003</v>
      </c>
      <c r="S1032" s="50">
        <v>0</v>
      </c>
      <c r="T1032" s="50">
        <v>0</v>
      </c>
      <c r="U1032" s="50">
        <v>0</v>
      </c>
      <c r="V1032" s="50">
        <v>0</v>
      </c>
      <c r="W1032" s="50">
        <v>0</v>
      </c>
      <c r="X1032" s="50">
        <v>0</v>
      </c>
      <c r="Y1032" s="50">
        <v>1</v>
      </c>
      <c r="Z1032" s="50">
        <v>0</v>
      </c>
      <c r="AA1032" s="50">
        <v>0</v>
      </c>
      <c r="AB1032" s="50">
        <v>0</v>
      </c>
      <c r="AC1032" s="50">
        <v>0</v>
      </c>
      <c r="AD1032" s="50">
        <v>0</v>
      </c>
      <c r="AE1032" s="50">
        <v>0</v>
      </c>
      <c r="AF1032" s="50">
        <v>0</v>
      </c>
      <c r="AG1032" s="50">
        <v>0</v>
      </c>
      <c r="AH1032" s="50">
        <v>0</v>
      </c>
      <c r="AI1032" s="50">
        <v>0</v>
      </c>
      <c r="AJ1032" s="50">
        <v>0</v>
      </c>
      <c r="AK1032" s="50">
        <v>0</v>
      </c>
      <c r="AL1032" s="50">
        <v>0</v>
      </c>
      <c r="AM1032" s="50">
        <v>0</v>
      </c>
      <c r="AN1032" s="50">
        <v>0</v>
      </c>
      <c r="AO1032" s="50">
        <v>0</v>
      </c>
      <c r="AP1032" s="50">
        <v>0</v>
      </c>
      <c r="AQ1032" s="50">
        <v>0</v>
      </c>
      <c r="AR1032" s="50">
        <v>0</v>
      </c>
      <c r="AS1032" s="50">
        <v>0</v>
      </c>
      <c r="AT1032" s="50">
        <v>0</v>
      </c>
      <c r="AU1032" s="50">
        <v>1</v>
      </c>
      <c r="AV1032" s="81"/>
      <c r="AW1032" s="81"/>
      <c r="AX1032" s="81"/>
      <c r="AY1032" s="81"/>
      <c r="AZ1032" s="81"/>
      <c r="BA1032" s="81"/>
      <c r="BB1032" s="81"/>
      <c r="BC1032" s="81"/>
      <c r="BD1032" s="81"/>
      <c r="BE1032" s="81"/>
      <c r="BF1032" s="81"/>
      <c r="BG1032" s="81"/>
      <c r="BH1032" s="81"/>
      <c r="BI1032" s="81"/>
      <c r="BJ1032" s="81"/>
    </row>
    <row r="1033" spans="1:62" ht="15" hidden="1">
      <c r="A1033" s="81" t="s">
        <v>4025</v>
      </c>
      <c r="B1033" s="50" t="s">
        <v>2855</v>
      </c>
      <c r="C1033" s="82" t="s">
        <v>793</v>
      </c>
      <c r="D1033" s="83" t="s">
        <v>571</v>
      </c>
      <c r="E1033" s="84" t="s">
        <v>768</v>
      </c>
      <c r="F1033" s="84">
        <v>55706</v>
      </c>
      <c r="G1033" s="50">
        <v>273280</v>
      </c>
      <c r="H1033" s="50" t="s">
        <v>1824</v>
      </c>
      <c r="I1033" s="50">
        <v>427</v>
      </c>
      <c r="J1033" s="50">
        <v>640</v>
      </c>
      <c r="K1033" s="50">
        <v>2</v>
      </c>
      <c r="L1033" s="50"/>
      <c r="M1033" s="50"/>
      <c r="N1033" s="50"/>
      <c r="O1033" s="50">
        <v>0</v>
      </c>
      <c r="P1033" s="50">
        <v>0.66718750000000004</v>
      </c>
      <c r="Q1033" s="50">
        <v>3518.8229999999999</v>
      </c>
      <c r="R1033" s="50">
        <v>62.333300000000001</v>
      </c>
      <c r="S1033" s="50">
        <v>0</v>
      </c>
      <c r="T1033" s="50">
        <v>0</v>
      </c>
      <c r="U1033" s="50">
        <v>0</v>
      </c>
      <c r="V1033" s="50">
        <v>0</v>
      </c>
      <c r="W1033" s="50">
        <v>0</v>
      </c>
      <c r="X1033" s="50">
        <v>0</v>
      </c>
      <c r="Y1033" s="50">
        <v>1</v>
      </c>
      <c r="Z1033" s="50">
        <v>0</v>
      </c>
      <c r="AA1033" s="50">
        <v>0</v>
      </c>
      <c r="AB1033" s="50">
        <v>0</v>
      </c>
      <c r="AC1033" s="50">
        <v>0</v>
      </c>
      <c r="AD1033" s="50">
        <v>0</v>
      </c>
      <c r="AE1033" s="50">
        <v>0</v>
      </c>
      <c r="AF1033" s="50">
        <v>0</v>
      </c>
      <c r="AG1033" s="50">
        <v>0</v>
      </c>
      <c r="AH1033" s="50">
        <v>0</v>
      </c>
      <c r="AI1033" s="50">
        <v>0</v>
      </c>
      <c r="AJ1033" s="50">
        <v>0</v>
      </c>
      <c r="AK1033" s="50">
        <v>0</v>
      </c>
      <c r="AL1033" s="50">
        <v>0</v>
      </c>
      <c r="AM1033" s="50">
        <v>0</v>
      </c>
      <c r="AN1033" s="50">
        <v>0</v>
      </c>
      <c r="AO1033" s="50">
        <v>0</v>
      </c>
      <c r="AP1033" s="50">
        <v>0</v>
      </c>
      <c r="AQ1033" s="50">
        <v>0</v>
      </c>
      <c r="AR1033" s="50">
        <v>0</v>
      </c>
      <c r="AS1033" s="50">
        <v>0</v>
      </c>
      <c r="AT1033" s="50">
        <v>0</v>
      </c>
      <c r="AU1033" s="50">
        <v>1</v>
      </c>
      <c r="AV1033" s="81"/>
      <c r="AW1033" s="81"/>
      <c r="AX1033" s="81"/>
      <c r="AY1033" s="81"/>
      <c r="AZ1033" s="81"/>
      <c r="BA1033" s="81"/>
      <c r="BB1033" s="81"/>
      <c r="BC1033" s="81"/>
      <c r="BD1033" s="81"/>
      <c r="BE1033" s="81"/>
      <c r="BF1033" s="81"/>
      <c r="BG1033" s="81"/>
      <c r="BH1033" s="81"/>
      <c r="BI1033" s="81"/>
      <c r="BJ1033" s="81"/>
    </row>
    <row r="1034" spans="1:62" ht="15" hidden="1">
      <c r="A1034" s="81" t="s">
        <v>4026</v>
      </c>
      <c r="B1034" s="50" t="s">
        <v>2856</v>
      </c>
      <c r="C1034" s="82" t="s">
        <v>794</v>
      </c>
      <c r="D1034" s="83" t="s">
        <v>571</v>
      </c>
      <c r="E1034" s="84" t="s">
        <v>768</v>
      </c>
      <c r="F1034" s="84">
        <v>54154</v>
      </c>
      <c r="G1034" s="50">
        <v>273280</v>
      </c>
      <c r="H1034" s="50" t="s">
        <v>1824</v>
      </c>
      <c r="I1034" s="50">
        <v>427</v>
      </c>
      <c r="J1034" s="50">
        <v>640</v>
      </c>
      <c r="K1034" s="50">
        <v>2</v>
      </c>
      <c r="L1034" s="50"/>
      <c r="M1034" s="50"/>
      <c r="N1034" s="50"/>
      <c r="O1034" s="50">
        <v>0</v>
      </c>
      <c r="P1034" s="50">
        <v>0.66718750000000004</v>
      </c>
      <c r="Q1034" s="50">
        <v>3014.6439999999998</v>
      </c>
      <c r="R1034" s="50">
        <v>63.399419999999999</v>
      </c>
      <c r="S1034" s="50">
        <v>0</v>
      </c>
      <c r="T1034" s="50">
        <v>0</v>
      </c>
      <c r="U1034" s="50">
        <v>0</v>
      </c>
      <c r="V1034" s="50">
        <v>0</v>
      </c>
      <c r="W1034" s="50">
        <v>0</v>
      </c>
      <c r="X1034" s="50">
        <v>0</v>
      </c>
      <c r="Y1034" s="50">
        <v>1</v>
      </c>
      <c r="Z1034" s="50">
        <v>0</v>
      </c>
      <c r="AA1034" s="50">
        <v>0</v>
      </c>
      <c r="AB1034" s="50">
        <v>0</v>
      </c>
      <c r="AC1034" s="50">
        <v>0</v>
      </c>
      <c r="AD1034" s="50">
        <v>0</v>
      </c>
      <c r="AE1034" s="50">
        <v>0</v>
      </c>
      <c r="AF1034" s="50">
        <v>0</v>
      </c>
      <c r="AG1034" s="50">
        <v>0</v>
      </c>
      <c r="AH1034" s="50">
        <v>0</v>
      </c>
      <c r="AI1034" s="50">
        <v>0</v>
      </c>
      <c r="AJ1034" s="50">
        <v>0</v>
      </c>
      <c r="AK1034" s="50">
        <v>0</v>
      </c>
      <c r="AL1034" s="50">
        <v>0</v>
      </c>
      <c r="AM1034" s="50">
        <v>0</v>
      </c>
      <c r="AN1034" s="50">
        <v>0</v>
      </c>
      <c r="AO1034" s="50">
        <v>0</v>
      </c>
      <c r="AP1034" s="50">
        <v>0</v>
      </c>
      <c r="AQ1034" s="50">
        <v>0</v>
      </c>
      <c r="AR1034" s="50">
        <v>0</v>
      </c>
      <c r="AS1034" s="50">
        <v>0</v>
      </c>
      <c r="AT1034" s="50">
        <v>0</v>
      </c>
      <c r="AU1034" s="50">
        <v>1</v>
      </c>
      <c r="AV1034" s="81"/>
      <c r="AW1034" s="81"/>
      <c r="AX1034" s="81"/>
      <c r="AY1034" s="81"/>
      <c r="AZ1034" s="81"/>
      <c r="BA1034" s="81"/>
      <c r="BB1034" s="81"/>
      <c r="BC1034" s="81"/>
      <c r="BD1034" s="81"/>
      <c r="BE1034" s="81"/>
      <c r="BF1034" s="81"/>
      <c r="BG1034" s="81"/>
      <c r="BH1034" s="81"/>
      <c r="BI1034" s="81"/>
      <c r="BJ1034" s="81"/>
    </row>
    <row r="1035" spans="1:62" ht="15" hidden="1">
      <c r="A1035" s="81" t="s">
        <v>4027</v>
      </c>
      <c r="B1035" s="50" t="s">
        <v>2857</v>
      </c>
      <c r="C1035" s="82" t="s">
        <v>795</v>
      </c>
      <c r="D1035" s="83" t="s">
        <v>571</v>
      </c>
      <c r="E1035" s="84" t="s">
        <v>768</v>
      </c>
      <c r="F1035" s="84">
        <v>54887</v>
      </c>
      <c r="G1035" s="50">
        <v>273280</v>
      </c>
      <c r="H1035" s="50" t="s">
        <v>1824</v>
      </c>
      <c r="I1035" s="50">
        <v>427</v>
      </c>
      <c r="J1035" s="50">
        <v>640</v>
      </c>
      <c r="K1035" s="50">
        <v>2</v>
      </c>
      <c r="L1035" s="50"/>
      <c r="M1035" s="50"/>
      <c r="N1035" s="50"/>
      <c r="O1035" s="50">
        <v>0</v>
      </c>
      <c r="P1035" s="50">
        <v>0.66718750000000004</v>
      </c>
      <c r="Q1035" s="50">
        <v>3877.3829999999998</v>
      </c>
      <c r="R1035" s="50">
        <v>88.247569999999996</v>
      </c>
      <c r="S1035" s="50">
        <v>0</v>
      </c>
      <c r="T1035" s="50">
        <v>0</v>
      </c>
      <c r="U1035" s="50">
        <v>0</v>
      </c>
      <c r="V1035" s="50">
        <v>0</v>
      </c>
      <c r="W1035" s="50">
        <v>0</v>
      </c>
      <c r="X1035" s="50">
        <v>0</v>
      </c>
      <c r="Y1035" s="50">
        <v>1</v>
      </c>
      <c r="Z1035" s="50">
        <v>0</v>
      </c>
      <c r="AA1035" s="50">
        <v>0</v>
      </c>
      <c r="AB1035" s="50">
        <v>0</v>
      </c>
      <c r="AC1035" s="50">
        <v>0</v>
      </c>
      <c r="AD1035" s="50">
        <v>0</v>
      </c>
      <c r="AE1035" s="50">
        <v>0</v>
      </c>
      <c r="AF1035" s="50">
        <v>0</v>
      </c>
      <c r="AG1035" s="50">
        <v>0</v>
      </c>
      <c r="AH1035" s="50">
        <v>0</v>
      </c>
      <c r="AI1035" s="50">
        <v>0</v>
      </c>
      <c r="AJ1035" s="50">
        <v>0</v>
      </c>
      <c r="AK1035" s="50">
        <v>0</v>
      </c>
      <c r="AL1035" s="50">
        <v>0</v>
      </c>
      <c r="AM1035" s="50">
        <v>0</v>
      </c>
      <c r="AN1035" s="50">
        <v>0</v>
      </c>
      <c r="AO1035" s="50">
        <v>0</v>
      </c>
      <c r="AP1035" s="50">
        <v>0</v>
      </c>
      <c r="AQ1035" s="50">
        <v>0</v>
      </c>
      <c r="AR1035" s="50">
        <v>0</v>
      </c>
      <c r="AS1035" s="50">
        <v>0</v>
      </c>
      <c r="AT1035" s="50">
        <v>0</v>
      </c>
      <c r="AU1035" s="50">
        <v>1</v>
      </c>
      <c r="AV1035" s="81"/>
      <c r="AW1035" s="81"/>
      <c r="AX1035" s="81"/>
      <c r="AY1035" s="81"/>
      <c r="AZ1035" s="81"/>
      <c r="BA1035" s="81"/>
      <c r="BB1035" s="81"/>
      <c r="BC1035" s="81"/>
      <c r="BD1035" s="81"/>
      <c r="BE1035" s="81"/>
      <c r="BF1035" s="81"/>
      <c r="BG1035" s="81"/>
      <c r="BH1035" s="81"/>
      <c r="BI1035" s="81"/>
      <c r="BJ1035" s="81"/>
    </row>
    <row r="1036" spans="1:62" ht="15" hidden="1">
      <c r="A1036" s="81" t="s">
        <v>4028</v>
      </c>
      <c r="B1036" s="50" t="s">
        <v>2858</v>
      </c>
      <c r="C1036" s="82" t="s">
        <v>796</v>
      </c>
      <c r="D1036" s="83" t="s">
        <v>571</v>
      </c>
      <c r="E1036" s="84" t="s">
        <v>768</v>
      </c>
      <c r="F1036" s="84">
        <v>74052</v>
      </c>
      <c r="G1036" s="50">
        <v>273280</v>
      </c>
      <c r="H1036" s="50" t="s">
        <v>1824</v>
      </c>
      <c r="I1036" s="50">
        <v>427</v>
      </c>
      <c r="J1036" s="50">
        <v>640</v>
      </c>
      <c r="K1036" s="50">
        <v>2</v>
      </c>
      <c r="L1036" s="50"/>
      <c r="M1036" s="50"/>
      <c r="N1036" s="50"/>
      <c r="O1036" s="50">
        <v>0</v>
      </c>
      <c r="P1036" s="50">
        <v>0.66718750000000004</v>
      </c>
      <c r="Q1036" s="50">
        <v>4940.634</v>
      </c>
      <c r="R1036" s="50">
        <v>62.221330000000002</v>
      </c>
      <c r="S1036" s="50">
        <v>0</v>
      </c>
      <c r="T1036" s="50">
        <v>0</v>
      </c>
      <c r="U1036" s="50">
        <v>0</v>
      </c>
      <c r="V1036" s="50">
        <v>0</v>
      </c>
      <c r="W1036" s="50">
        <v>0</v>
      </c>
      <c r="X1036" s="50">
        <v>0</v>
      </c>
      <c r="Y1036" s="50">
        <v>1</v>
      </c>
      <c r="Z1036" s="50">
        <v>0</v>
      </c>
      <c r="AA1036" s="50">
        <v>0</v>
      </c>
      <c r="AB1036" s="50">
        <v>0</v>
      </c>
      <c r="AC1036" s="50">
        <v>0</v>
      </c>
      <c r="AD1036" s="50">
        <v>0</v>
      </c>
      <c r="AE1036" s="50">
        <v>0</v>
      </c>
      <c r="AF1036" s="50">
        <v>0</v>
      </c>
      <c r="AG1036" s="50">
        <v>0</v>
      </c>
      <c r="AH1036" s="50">
        <v>0</v>
      </c>
      <c r="AI1036" s="50">
        <v>0</v>
      </c>
      <c r="AJ1036" s="50">
        <v>0</v>
      </c>
      <c r="AK1036" s="50">
        <v>0</v>
      </c>
      <c r="AL1036" s="50">
        <v>0</v>
      </c>
      <c r="AM1036" s="50">
        <v>0</v>
      </c>
      <c r="AN1036" s="50">
        <v>0</v>
      </c>
      <c r="AO1036" s="50">
        <v>0</v>
      </c>
      <c r="AP1036" s="50">
        <v>0</v>
      </c>
      <c r="AQ1036" s="50">
        <v>0</v>
      </c>
      <c r="AR1036" s="50">
        <v>0</v>
      </c>
      <c r="AS1036" s="50">
        <v>0</v>
      </c>
      <c r="AT1036" s="50">
        <v>0</v>
      </c>
      <c r="AU1036" s="50">
        <v>1</v>
      </c>
      <c r="AV1036" s="81"/>
      <c r="AW1036" s="81"/>
      <c r="AX1036" s="81"/>
      <c r="AY1036" s="81"/>
      <c r="AZ1036" s="81"/>
      <c r="BA1036" s="81"/>
      <c r="BB1036" s="81"/>
      <c r="BC1036" s="81"/>
      <c r="BD1036" s="81"/>
      <c r="BE1036" s="81"/>
      <c r="BF1036" s="81"/>
      <c r="BG1036" s="81"/>
      <c r="BH1036" s="81"/>
      <c r="BI1036" s="81"/>
      <c r="BJ1036" s="81"/>
    </row>
    <row r="1037" spans="1:62" ht="15" hidden="1">
      <c r="A1037" s="81" t="s">
        <v>4029</v>
      </c>
      <c r="B1037" s="50" t="s">
        <v>2859</v>
      </c>
      <c r="C1037" s="82" t="s">
        <v>797</v>
      </c>
      <c r="D1037" s="83" t="s">
        <v>571</v>
      </c>
      <c r="E1037" s="84" t="s">
        <v>768</v>
      </c>
      <c r="F1037" s="84">
        <v>50726</v>
      </c>
      <c r="G1037" s="50">
        <v>273280</v>
      </c>
      <c r="H1037" s="50" t="s">
        <v>1824</v>
      </c>
      <c r="I1037" s="50">
        <v>427</v>
      </c>
      <c r="J1037" s="50">
        <v>640</v>
      </c>
      <c r="K1037" s="50">
        <v>2</v>
      </c>
      <c r="L1037" s="50"/>
      <c r="M1037" s="50"/>
      <c r="N1037" s="50"/>
      <c r="O1037" s="50">
        <v>0</v>
      </c>
      <c r="P1037" s="50">
        <v>0.66718750000000004</v>
      </c>
      <c r="Q1037" s="50">
        <v>2114.942</v>
      </c>
      <c r="R1037" s="50">
        <v>82.681420000000003</v>
      </c>
      <c r="S1037" s="50">
        <v>0</v>
      </c>
      <c r="T1037" s="50">
        <v>0</v>
      </c>
      <c r="U1037" s="50">
        <v>0</v>
      </c>
      <c r="V1037" s="50">
        <v>0</v>
      </c>
      <c r="W1037" s="50">
        <v>0</v>
      </c>
      <c r="X1037" s="50">
        <v>0</v>
      </c>
      <c r="Y1037" s="50">
        <v>1</v>
      </c>
      <c r="Z1037" s="50">
        <v>0</v>
      </c>
      <c r="AA1037" s="50">
        <v>0</v>
      </c>
      <c r="AB1037" s="50">
        <v>0</v>
      </c>
      <c r="AC1037" s="50">
        <v>0</v>
      </c>
      <c r="AD1037" s="50">
        <v>0</v>
      </c>
      <c r="AE1037" s="50">
        <v>0</v>
      </c>
      <c r="AF1037" s="50">
        <v>0</v>
      </c>
      <c r="AG1037" s="50">
        <v>0</v>
      </c>
      <c r="AH1037" s="50">
        <v>0</v>
      </c>
      <c r="AI1037" s="50">
        <v>0</v>
      </c>
      <c r="AJ1037" s="50">
        <v>0</v>
      </c>
      <c r="AK1037" s="50">
        <v>0</v>
      </c>
      <c r="AL1037" s="50">
        <v>0</v>
      </c>
      <c r="AM1037" s="50">
        <v>0</v>
      </c>
      <c r="AN1037" s="50">
        <v>0</v>
      </c>
      <c r="AO1037" s="50">
        <v>0</v>
      </c>
      <c r="AP1037" s="50">
        <v>0</v>
      </c>
      <c r="AQ1037" s="50">
        <v>0</v>
      </c>
      <c r="AR1037" s="50">
        <v>0</v>
      </c>
      <c r="AS1037" s="50">
        <v>0</v>
      </c>
      <c r="AT1037" s="50">
        <v>0</v>
      </c>
      <c r="AU1037" s="50">
        <v>1</v>
      </c>
      <c r="AV1037" s="81"/>
      <c r="AW1037" s="81"/>
      <c r="AX1037" s="81"/>
      <c r="AY1037" s="81"/>
      <c r="AZ1037" s="81"/>
      <c r="BA1037" s="81"/>
      <c r="BB1037" s="81"/>
      <c r="BC1037" s="81"/>
      <c r="BD1037" s="81"/>
      <c r="BE1037" s="81"/>
      <c r="BF1037" s="81"/>
      <c r="BG1037" s="81"/>
      <c r="BH1037" s="81"/>
      <c r="BI1037" s="81"/>
      <c r="BJ1037" s="81"/>
    </row>
    <row r="1038" spans="1:62" ht="15" hidden="1">
      <c r="A1038" s="81" t="s">
        <v>4030</v>
      </c>
      <c r="B1038" s="50" t="s">
        <v>2860</v>
      </c>
      <c r="C1038" s="82" t="s">
        <v>798</v>
      </c>
      <c r="D1038" s="83" t="s">
        <v>571</v>
      </c>
      <c r="E1038" s="84" t="s">
        <v>768</v>
      </c>
      <c r="F1038" s="84">
        <v>83347</v>
      </c>
      <c r="G1038" s="50">
        <v>273280</v>
      </c>
      <c r="H1038" s="50" t="s">
        <v>1824</v>
      </c>
      <c r="I1038" s="50">
        <v>427</v>
      </c>
      <c r="J1038" s="50">
        <v>640</v>
      </c>
      <c r="K1038" s="50">
        <v>2</v>
      </c>
      <c r="L1038" s="50"/>
      <c r="M1038" s="50"/>
      <c r="N1038" s="50"/>
      <c r="O1038" s="50">
        <v>0</v>
      </c>
      <c r="P1038" s="50">
        <v>0.66718750000000004</v>
      </c>
      <c r="Q1038" s="50">
        <v>3381.6840000000002</v>
      </c>
      <c r="R1038" s="50">
        <v>45.043599999999998</v>
      </c>
      <c r="S1038" s="50">
        <v>0</v>
      </c>
      <c r="T1038" s="50">
        <v>0</v>
      </c>
      <c r="U1038" s="50">
        <v>0</v>
      </c>
      <c r="V1038" s="50">
        <v>0</v>
      </c>
      <c r="W1038" s="50">
        <v>0</v>
      </c>
      <c r="X1038" s="50">
        <v>0</v>
      </c>
      <c r="Y1038" s="50">
        <v>1</v>
      </c>
      <c r="Z1038" s="50">
        <v>0</v>
      </c>
      <c r="AA1038" s="50">
        <v>0</v>
      </c>
      <c r="AB1038" s="50">
        <v>0</v>
      </c>
      <c r="AC1038" s="50">
        <v>0</v>
      </c>
      <c r="AD1038" s="50">
        <v>0</v>
      </c>
      <c r="AE1038" s="50">
        <v>0</v>
      </c>
      <c r="AF1038" s="50">
        <v>0</v>
      </c>
      <c r="AG1038" s="50">
        <v>0</v>
      </c>
      <c r="AH1038" s="50">
        <v>0</v>
      </c>
      <c r="AI1038" s="50">
        <v>0</v>
      </c>
      <c r="AJ1038" s="50">
        <v>0</v>
      </c>
      <c r="AK1038" s="50">
        <v>0</v>
      </c>
      <c r="AL1038" s="50">
        <v>0</v>
      </c>
      <c r="AM1038" s="50">
        <v>0</v>
      </c>
      <c r="AN1038" s="50">
        <v>0</v>
      </c>
      <c r="AO1038" s="50">
        <v>0</v>
      </c>
      <c r="AP1038" s="50">
        <v>0</v>
      </c>
      <c r="AQ1038" s="50">
        <v>0</v>
      </c>
      <c r="AR1038" s="50">
        <v>0</v>
      </c>
      <c r="AS1038" s="50">
        <v>0</v>
      </c>
      <c r="AT1038" s="50">
        <v>0</v>
      </c>
      <c r="AU1038" s="50">
        <v>1</v>
      </c>
      <c r="AV1038" s="81"/>
      <c r="AW1038" s="81"/>
      <c r="AX1038" s="81"/>
      <c r="AY1038" s="81"/>
      <c r="AZ1038" s="81"/>
      <c r="BA1038" s="81"/>
      <c r="BB1038" s="81"/>
      <c r="BC1038" s="81"/>
      <c r="BD1038" s="81"/>
      <c r="BE1038" s="81"/>
      <c r="BF1038" s="81"/>
      <c r="BG1038" s="81"/>
      <c r="BH1038" s="81"/>
      <c r="BI1038" s="81"/>
      <c r="BJ1038" s="81"/>
    </row>
    <row r="1039" spans="1:62" ht="15" hidden="1">
      <c r="A1039" s="81" t="s">
        <v>4031</v>
      </c>
      <c r="B1039" s="50" t="s">
        <v>2861</v>
      </c>
      <c r="C1039" s="82" t="s">
        <v>799</v>
      </c>
      <c r="D1039" s="83" t="s">
        <v>571</v>
      </c>
      <c r="E1039" s="84" t="s">
        <v>768</v>
      </c>
      <c r="F1039" s="84">
        <v>48967</v>
      </c>
      <c r="G1039" s="50">
        <v>273280</v>
      </c>
      <c r="H1039" s="50" t="s">
        <v>1824</v>
      </c>
      <c r="I1039" s="50">
        <v>427</v>
      </c>
      <c r="J1039" s="50">
        <v>640</v>
      </c>
      <c r="K1039" s="50">
        <v>2</v>
      </c>
      <c r="L1039" s="50"/>
      <c r="M1039" s="50"/>
      <c r="N1039" s="50"/>
      <c r="O1039" s="50">
        <v>0</v>
      </c>
      <c r="P1039" s="50">
        <v>0.66718750000000004</v>
      </c>
      <c r="Q1039" s="50">
        <v>2062.5889999999999</v>
      </c>
      <c r="R1039" s="50">
        <v>87.291390000000007</v>
      </c>
      <c r="S1039" s="50">
        <v>0</v>
      </c>
      <c r="T1039" s="50">
        <v>0</v>
      </c>
      <c r="U1039" s="50">
        <v>0</v>
      </c>
      <c r="V1039" s="50">
        <v>0</v>
      </c>
      <c r="W1039" s="50">
        <v>0</v>
      </c>
      <c r="X1039" s="50">
        <v>0</v>
      </c>
      <c r="Y1039" s="50">
        <v>1</v>
      </c>
      <c r="Z1039" s="50">
        <v>0</v>
      </c>
      <c r="AA1039" s="50">
        <v>0</v>
      </c>
      <c r="AB1039" s="50">
        <v>0</v>
      </c>
      <c r="AC1039" s="50">
        <v>0</v>
      </c>
      <c r="AD1039" s="50">
        <v>0</v>
      </c>
      <c r="AE1039" s="50">
        <v>0</v>
      </c>
      <c r="AF1039" s="50">
        <v>0</v>
      </c>
      <c r="AG1039" s="50">
        <v>0</v>
      </c>
      <c r="AH1039" s="50">
        <v>0</v>
      </c>
      <c r="AI1039" s="50">
        <v>0</v>
      </c>
      <c r="AJ1039" s="50">
        <v>0</v>
      </c>
      <c r="AK1039" s="50">
        <v>0</v>
      </c>
      <c r="AL1039" s="50">
        <v>0</v>
      </c>
      <c r="AM1039" s="50">
        <v>0</v>
      </c>
      <c r="AN1039" s="50">
        <v>0</v>
      </c>
      <c r="AO1039" s="50">
        <v>0</v>
      </c>
      <c r="AP1039" s="50">
        <v>0</v>
      </c>
      <c r="AQ1039" s="50">
        <v>0</v>
      </c>
      <c r="AR1039" s="50">
        <v>0</v>
      </c>
      <c r="AS1039" s="50">
        <v>0</v>
      </c>
      <c r="AT1039" s="50">
        <v>0</v>
      </c>
      <c r="AU1039" s="50">
        <v>1</v>
      </c>
      <c r="AV1039" s="81"/>
      <c r="AW1039" s="81"/>
      <c r="AX1039" s="81"/>
      <c r="AY1039" s="81"/>
      <c r="AZ1039" s="81"/>
      <c r="BA1039" s="81"/>
      <c r="BB1039" s="81"/>
      <c r="BC1039" s="81"/>
      <c r="BD1039" s="81"/>
      <c r="BE1039" s="81"/>
      <c r="BF1039" s="81"/>
      <c r="BG1039" s="81"/>
      <c r="BH1039" s="81"/>
      <c r="BI1039" s="81"/>
      <c r="BJ1039" s="81"/>
    </row>
    <row r="1040" spans="1:62" ht="15" hidden="1">
      <c r="A1040" s="81" t="s">
        <v>4032</v>
      </c>
      <c r="B1040" s="50" t="s">
        <v>2862</v>
      </c>
      <c r="C1040" s="82" t="s">
        <v>800</v>
      </c>
      <c r="D1040" s="83" t="s">
        <v>571</v>
      </c>
      <c r="E1040" s="84" t="s">
        <v>768</v>
      </c>
      <c r="F1040" s="84">
        <v>62637</v>
      </c>
      <c r="G1040" s="50">
        <v>273280</v>
      </c>
      <c r="H1040" s="50" t="s">
        <v>1824</v>
      </c>
      <c r="I1040" s="50">
        <v>427</v>
      </c>
      <c r="J1040" s="50">
        <v>640</v>
      </c>
      <c r="K1040" s="50">
        <v>2</v>
      </c>
      <c r="L1040" s="50"/>
      <c r="M1040" s="50"/>
      <c r="N1040" s="50"/>
      <c r="O1040" s="50">
        <v>0</v>
      </c>
      <c r="P1040" s="50">
        <v>0.66718750000000004</v>
      </c>
      <c r="Q1040" s="50">
        <v>3008.8020000000001</v>
      </c>
      <c r="R1040" s="50">
        <v>71.577280000000002</v>
      </c>
      <c r="S1040" s="50">
        <v>0</v>
      </c>
      <c r="T1040" s="50">
        <v>0</v>
      </c>
      <c r="U1040" s="50">
        <v>0</v>
      </c>
      <c r="V1040" s="50">
        <v>0</v>
      </c>
      <c r="W1040" s="50">
        <v>0</v>
      </c>
      <c r="X1040" s="50">
        <v>0</v>
      </c>
      <c r="Y1040" s="50">
        <v>1</v>
      </c>
      <c r="Z1040" s="50">
        <v>0</v>
      </c>
      <c r="AA1040" s="50">
        <v>0</v>
      </c>
      <c r="AB1040" s="50">
        <v>0</v>
      </c>
      <c r="AC1040" s="50">
        <v>0</v>
      </c>
      <c r="AD1040" s="50">
        <v>0</v>
      </c>
      <c r="AE1040" s="50">
        <v>0</v>
      </c>
      <c r="AF1040" s="50">
        <v>0</v>
      </c>
      <c r="AG1040" s="50">
        <v>0</v>
      </c>
      <c r="AH1040" s="50">
        <v>0</v>
      </c>
      <c r="AI1040" s="50">
        <v>0</v>
      </c>
      <c r="AJ1040" s="50">
        <v>0</v>
      </c>
      <c r="AK1040" s="50">
        <v>0</v>
      </c>
      <c r="AL1040" s="50">
        <v>0</v>
      </c>
      <c r="AM1040" s="50">
        <v>0</v>
      </c>
      <c r="AN1040" s="50">
        <v>0</v>
      </c>
      <c r="AO1040" s="50">
        <v>0</v>
      </c>
      <c r="AP1040" s="50">
        <v>0</v>
      </c>
      <c r="AQ1040" s="50">
        <v>0</v>
      </c>
      <c r="AR1040" s="50">
        <v>0</v>
      </c>
      <c r="AS1040" s="50">
        <v>0</v>
      </c>
      <c r="AT1040" s="50">
        <v>0</v>
      </c>
      <c r="AU1040" s="50">
        <v>1</v>
      </c>
      <c r="AV1040" s="81"/>
      <c r="AW1040" s="81"/>
      <c r="AX1040" s="81"/>
      <c r="AY1040" s="81"/>
      <c r="AZ1040" s="81"/>
      <c r="BA1040" s="81"/>
      <c r="BB1040" s="81"/>
      <c r="BC1040" s="81"/>
      <c r="BD1040" s="81"/>
      <c r="BE1040" s="81"/>
      <c r="BF1040" s="81"/>
      <c r="BG1040" s="81"/>
      <c r="BH1040" s="81"/>
      <c r="BI1040" s="81"/>
      <c r="BJ1040" s="81"/>
    </row>
    <row r="1041" spans="1:62" ht="15" hidden="1">
      <c r="A1041" s="81" t="s">
        <v>4033</v>
      </c>
      <c r="B1041" s="50" t="s">
        <v>2863</v>
      </c>
      <c r="C1041" s="82" t="s">
        <v>801</v>
      </c>
      <c r="D1041" s="83" t="s">
        <v>571</v>
      </c>
      <c r="E1041" s="84" t="s">
        <v>768</v>
      </c>
      <c r="F1041" s="84">
        <v>74168</v>
      </c>
      <c r="G1041" s="50">
        <v>273280</v>
      </c>
      <c r="H1041" s="50" t="s">
        <v>1824</v>
      </c>
      <c r="I1041" s="50">
        <v>427</v>
      </c>
      <c r="J1041" s="50">
        <v>640</v>
      </c>
      <c r="K1041" s="50">
        <v>2</v>
      </c>
      <c r="L1041" s="50"/>
      <c r="M1041" s="50"/>
      <c r="N1041" s="50"/>
      <c r="O1041" s="50">
        <v>0</v>
      </c>
      <c r="P1041" s="50">
        <v>0.66718750000000004</v>
      </c>
      <c r="Q1041" s="50">
        <v>3430.029</v>
      </c>
      <c r="R1041" s="50">
        <v>67.173720000000003</v>
      </c>
      <c r="S1041" s="50">
        <v>0</v>
      </c>
      <c r="T1041" s="50">
        <v>0</v>
      </c>
      <c r="U1041" s="50">
        <v>0</v>
      </c>
      <c r="V1041" s="50">
        <v>0</v>
      </c>
      <c r="W1041" s="50">
        <v>0</v>
      </c>
      <c r="X1041" s="50">
        <v>0</v>
      </c>
      <c r="Y1041" s="50">
        <v>1</v>
      </c>
      <c r="Z1041" s="50">
        <v>0</v>
      </c>
      <c r="AA1041" s="50">
        <v>0</v>
      </c>
      <c r="AB1041" s="50">
        <v>0</v>
      </c>
      <c r="AC1041" s="50">
        <v>0</v>
      </c>
      <c r="AD1041" s="50">
        <v>0</v>
      </c>
      <c r="AE1041" s="50">
        <v>0</v>
      </c>
      <c r="AF1041" s="50">
        <v>0</v>
      </c>
      <c r="AG1041" s="50">
        <v>0</v>
      </c>
      <c r="AH1041" s="50">
        <v>0</v>
      </c>
      <c r="AI1041" s="50">
        <v>0</v>
      </c>
      <c r="AJ1041" s="50">
        <v>0</v>
      </c>
      <c r="AK1041" s="50">
        <v>0</v>
      </c>
      <c r="AL1041" s="50">
        <v>0</v>
      </c>
      <c r="AM1041" s="50">
        <v>0</v>
      </c>
      <c r="AN1041" s="50">
        <v>0</v>
      </c>
      <c r="AO1041" s="50">
        <v>0</v>
      </c>
      <c r="AP1041" s="50">
        <v>0</v>
      </c>
      <c r="AQ1041" s="50">
        <v>0</v>
      </c>
      <c r="AR1041" s="50">
        <v>0</v>
      </c>
      <c r="AS1041" s="50">
        <v>0</v>
      </c>
      <c r="AT1041" s="50">
        <v>0</v>
      </c>
      <c r="AU1041" s="50">
        <v>1</v>
      </c>
      <c r="AV1041" s="81"/>
      <c r="AW1041" s="81"/>
      <c r="AX1041" s="81"/>
      <c r="AY1041" s="81"/>
      <c r="AZ1041" s="81"/>
      <c r="BA1041" s="81"/>
      <c r="BB1041" s="81"/>
      <c r="BC1041" s="81"/>
      <c r="BD1041" s="81"/>
      <c r="BE1041" s="81"/>
      <c r="BF1041" s="81"/>
      <c r="BG1041" s="81"/>
      <c r="BH1041" s="81"/>
      <c r="BI1041" s="81"/>
      <c r="BJ1041" s="81"/>
    </row>
    <row r="1042" spans="1:62" ht="15" hidden="1">
      <c r="A1042" s="81" t="s">
        <v>4034</v>
      </c>
      <c r="B1042" s="50" t="s">
        <v>2864</v>
      </c>
      <c r="C1042" s="82" t="s">
        <v>802</v>
      </c>
      <c r="D1042" s="83" t="s">
        <v>571</v>
      </c>
      <c r="E1042" s="84" t="s">
        <v>768</v>
      </c>
      <c r="F1042" s="84">
        <v>73259</v>
      </c>
      <c r="G1042" s="50">
        <v>273280</v>
      </c>
      <c r="H1042" s="50" t="s">
        <v>1824</v>
      </c>
      <c r="I1042" s="50">
        <v>427</v>
      </c>
      <c r="J1042" s="50">
        <v>640</v>
      </c>
      <c r="K1042" s="50">
        <v>2</v>
      </c>
      <c r="L1042" s="50"/>
      <c r="M1042" s="50"/>
      <c r="N1042" s="50"/>
      <c r="O1042" s="50">
        <v>0</v>
      </c>
      <c r="P1042" s="50">
        <v>0.66718750000000004</v>
      </c>
      <c r="Q1042" s="50">
        <v>4402.116</v>
      </c>
      <c r="R1042" s="50">
        <v>68.900059999999996</v>
      </c>
      <c r="S1042" s="50">
        <v>0</v>
      </c>
      <c r="T1042" s="50">
        <v>0</v>
      </c>
      <c r="U1042" s="50">
        <v>0</v>
      </c>
      <c r="V1042" s="50">
        <v>0</v>
      </c>
      <c r="W1042" s="50">
        <v>0</v>
      </c>
      <c r="X1042" s="50">
        <v>0</v>
      </c>
      <c r="Y1042" s="50">
        <v>1</v>
      </c>
      <c r="Z1042" s="50">
        <v>0</v>
      </c>
      <c r="AA1042" s="50">
        <v>0</v>
      </c>
      <c r="AB1042" s="50">
        <v>0</v>
      </c>
      <c r="AC1042" s="50">
        <v>0</v>
      </c>
      <c r="AD1042" s="50">
        <v>0</v>
      </c>
      <c r="AE1042" s="50">
        <v>0</v>
      </c>
      <c r="AF1042" s="50">
        <v>0</v>
      </c>
      <c r="AG1042" s="50">
        <v>0</v>
      </c>
      <c r="AH1042" s="50">
        <v>0</v>
      </c>
      <c r="AI1042" s="50">
        <v>0</v>
      </c>
      <c r="AJ1042" s="50">
        <v>0</v>
      </c>
      <c r="AK1042" s="50">
        <v>0</v>
      </c>
      <c r="AL1042" s="50">
        <v>0</v>
      </c>
      <c r="AM1042" s="50">
        <v>0</v>
      </c>
      <c r="AN1042" s="50">
        <v>0</v>
      </c>
      <c r="AO1042" s="50">
        <v>0</v>
      </c>
      <c r="AP1042" s="50">
        <v>0</v>
      </c>
      <c r="AQ1042" s="50">
        <v>0</v>
      </c>
      <c r="AR1042" s="50">
        <v>0</v>
      </c>
      <c r="AS1042" s="50">
        <v>0</v>
      </c>
      <c r="AT1042" s="50">
        <v>0</v>
      </c>
      <c r="AU1042" s="50">
        <v>1</v>
      </c>
      <c r="AV1042" s="81"/>
      <c r="AW1042" s="81"/>
      <c r="AX1042" s="81"/>
      <c r="AY1042" s="81"/>
      <c r="AZ1042" s="81"/>
      <c r="BA1042" s="81"/>
      <c r="BB1042" s="81"/>
      <c r="BC1042" s="81"/>
      <c r="BD1042" s="81"/>
      <c r="BE1042" s="81"/>
      <c r="BF1042" s="81"/>
      <c r="BG1042" s="81"/>
      <c r="BH1042" s="81"/>
      <c r="BI1042" s="81"/>
      <c r="BJ1042" s="81"/>
    </row>
    <row r="1043" spans="1:62" ht="15" hidden="1">
      <c r="A1043" s="81" t="s">
        <v>4035</v>
      </c>
      <c r="B1043" s="50" t="s">
        <v>2865</v>
      </c>
      <c r="C1043" s="82" t="s">
        <v>803</v>
      </c>
      <c r="D1043" s="83" t="s">
        <v>571</v>
      </c>
      <c r="E1043" s="84" t="s">
        <v>768</v>
      </c>
      <c r="F1043" s="84">
        <v>73414</v>
      </c>
      <c r="G1043" s="50">
        <v>273280</v>
      </c>
      <c r="H1043" s="50" t="s">
        <v>1824</v>
      </c>
      <c r="I1043" s="50">
        <v>427</v>
      </c>
      <c r="J1043" s="50">
        <v>640</v>
      </c>
      <c r="K1043" s="50">
        <v>2</v>
      </c>
      <c r="L1043" s="50"/>
      <c r="M1043" s="50"/>
      <c r="N1043" s="50"/>
      <c r="O1043" s="50">
        <v>0</v>
      </c>
      <c r="P1043" s="50">
        <v>0.66718750000000004</v>
      </c>
      <c r="Q1043" s="50">
        <v>3941.4360000000001</v>
      </c>
      <c r="R1043" s="50">
        <v>62.124510000000001</v>
      </c>
      <c r="S1043" s="50">
        <v>0</v>
      </c>
      <c r="T1043" s="50">
        <v>0</v>
      </c>
      <c r="U1043" s="50">
        <v>0</v>
      </c>
      <c r="V1043" s="50">
        <v>0</v>
      </c>
      <c r="W1043" s="50">
        <v>0</v>
      </c>
      <c r="X1043" s="50">
        <v>0</v>
      </c>
      <c r="Y1043" s="50">
        <v>1</v>
      </c>
      <c r="Z1043" s="50">
        <v>0</v>
      </c>
      <c r="AA1043" s="50">
        <v>0</v>
      </c>
      <c r="AB1043" s="50">
        <v>0</v>
      </c>
      <c r="AC1043" s="50">
        <v>0</v>
      </c>
      <c r="AD1043" s="50">
        <v>0</v>
      </c>
      <c r="AE1043" s="50">
        <v>0</v>
      </c>
      <c r="AF1043" s="50">
        <v>0</v>
      </c>
      <c r="AG1043" s="50">
        <v>0</v>
      </c>
      <c r="AH1043" s="50">
        <v>0</v>
      </c>
      <c r="AI1043" s="50">
        <v>0</v>
      </c>
      <c r="AJ1043" s="50">
        <v>0</v>
      </c>
      <c r="AK1043" s="50">
        <v>0</v>
      </c>
      <c r="AL1043" s="50">
        <v>0</v>
      </c>
      <c r="AM1043" s="50">
        <v>0</v>
      </c>
      <c r="AN1043" s="50">
        <v>0</v>
      </c>
      <c r="AO1043" s="50">
        <v>0</v>
      </c>
      <c r="AP1043" s="50">
        <v>0</v>
      </c>
      <c r="AQ1043" s="50">
        <v>0</v>
      </c>
      <c r="AR1043" s="50">
        <v>0</v>
      </c>
      <c r="AS1043" s="50">
        <v>0</v>
      </c>
      <c r="AT1043" s="50">
        <v>0</v>
      </c>
      <c r="AU1043" s="50">
        <v>1</v>
      </c>
      <c r="AV1043" s="81"/>
      <c r="AW1043" s="81"/>
      <c r="AX1043" s="81"/>
      <c r="AY1043" s="81"/>
      <c r="AZ1043" s="81"/>
      <c r="BA1043" s="81"/>
      <c r="BB1043" s="81"/>
      <c r="BC1043" s="81"/>
      <c r="BD1043" s="81"/>
      <c r="BE1043" s="81"/>
      <c r="BF1043" s="81"/>
      <c r="BG1043" s="81"/>
      <c r="BH1043" s="81"/>
      <c r="BI1043" s="81"/>
      <c r="BJ1043" s="81"/>
    </row>
    <row r="1044" spans="1:62" ht="15" hidden="1">
      <c r="A1044" s="81" t="s">
        <v>4036</v>
      </c>
      <c r="B1044" s="50" t="s">
        <v>2866</v>
      </c>
      <c r="C1044" s="82" t="s">
        <v>804</v>
      </c>
      <c r="D1044" s="83" t="s">
        <v>571</v>
      </c>
      <c r="E1044" s="84" t="s">
        <v>768</v>
      </c>
      <c r="F1044" s="84">
        <v>63814</v>
      </c>
      <c r="G1044" s="50">
        <v>273280</v>
      </c>
      <c r="H1044" s="50" t="s">
        <v>1824</v>
      </c>
      <c r="I1044" s="50">
        <v>427</v>
      </c>
      <c r="J1044" s="50">
        <v>640</v>
      </c>
      <c r="K1044" s="50">
        <v>2</v>
      </c>
      <c r="L1044" s="50"/>
      <c r="M1044" s="50"/>
      <c r="N1044" s="50"/>
      <c r="O1044" s="50">
        <v>0</v>
      </c>
      <c r="P1044" s="50">
        <v>0.66718750000000004</v>
      </c>
      <c r="Q1044" s="50">
        <v>3466.6410000000001</v>
      </c>
      <c r="R1044" s="50">
        <v>56.326920000000001</v>
      </c>
      <c r="S1044" s="50">
        <v>0</v>
      </c>
      <c r="T1044" s="50">
        <v>0</v>
      </c>
      <c r="U1044" s="50">
        <v>0</v>
      </c>
      <c r="V1044" s="50">
        <v>0</v>
      </c>
      <c r="W1044" s="50">
        <v>0</v>
      </c>
      <c r="X1044" s="50">
        <v>0</v>
      </c>
      <c r="Y1044" s="50">
        <v>1</v>
      </c>
      <c r="Z1044" s="50">
        <v>0</v>
      </c>
      <c r="AA1044" s="50">
        <v>0</v>
      </c>
      <c r="AB1044" s="50">
        <v>0</v>
      </c>
      <c r="AC1044" s="50">
        <v>0</v>
      </c>
      <c r="AD1044" s="50">
        <v>0</v>
      </c>
      <c r="AE1044" s="50">
        <v>0</v>
      </c>
      <c r="AF1044" s="50">
        <v>0</v>
      </c>
      <c r="AG1044" s="50">
        <v>0</v>
      </c>
      <c r="AH1044" s="50">
        <v>0</v>
      </c>
      <c r="AI1044" s="50">
        <v>0</v>
      </c>
      <c r="AJ1044" s="50">
        <v>0</v>
      </c>
      <c r="AK1044" s="50">
        <v>0</v>
      </c>
      <c r="AL1044" s="50">
        <v>0</v>
      </c>
      <c r="AM1044" s="50">
        <v>0</v>
      </c>
      <c r="AN1044" s="50">
        <v>0</v>
      </c>
      <c r="AO1044" s="50">
        <v>0</v>
      </c>
      <c r="AP1044" s="50">
        <v>0</v>
      </c>
      <c r="AQ1044" s="50">
        <v>0</v>
      </c>
      <c r="AR1044" s="50">
        <v>0</v>
      </c>
      <c r="AS1044" s="50">
        <v>0</v>
      </c>
      <c r="AT1044" s="50">
        <v>0</v>
      </c>
      <c r="AU1044" s="50">
        <v>1</v>
      </c>
      <c r="AV1044" s="81"/>
      <c r="AW1044" s="81"/>
      <c r="AX1044" s="81"/>
      <c r="AY1044" s="81"/>
      <c r="AZ1044" s="81"/>
      <c r="BA1044" s="81"/>
      <c r="BB1044" s="81"/>
      <c r="BC1044" s="81"/>
      <c r="BD1044" s="81"/>
      <c r="BE1044" s="81"/>
      <c r="BF1044" s="81"/>
      <c r="BG1044" s="81"/>
      <c r="BH1044" s="81"/>
      <c r="BI1044" s="81"/>
      <c r="BJ1044" s="81"/>
    </row>
    <row r="1045" spans="1:62" ht="15" hidden="1">
      <c r="A1045" s="81" t="s">
        <v>4037</v>
      </c>
      <c r="B1045" s="50" t="s">
        <v>2867</v>
      </c>
      <c r="C1045" s="82" t="s">
        <v>805</v>
      </c>
      <c r="D1045" s="83" t="s">
        <v>571</v>
      </c>
      <c r="E1045" s="84" t="s">
        <v>768</v>
      </c>
      <c r="F1045" s="84">
        <v>52669</v>
      </c>
      <c r="G1045" s="50">
        <v>273280</v>
      </c>
      <c r="H1045" s="50" t="s">
        <v>1824</v>
      </c>
      <c r="I1045" s="50">
        <v>427</v>
      </c>
      <c r="J1045" s="50">
        <v>640</v>
      </c>
      <c r="K1045" s="50">
        <v>2</v>
      </c>
      <c r="L1045" s="50"/>
      <c r="M1045" s="50"/>
      <c r="N1045" s="50"/>
      <c r="O1045" s="50">
        <v>0</v>
      </c>
      <c r="P1045" s="50">
        <v>0.66718750000000004</v>
      </c>
      <c r="Q1045" s="50">
        <v>1807.0429999999999</v>
      </c>
      <c r="R1045" s="50">
        <v>69.065700000000007</v>
      </c>
      <c r="S1045" s="50">
        <v>0</v>
      </c>
      <c r="T1045" s="50">
        <v>0</v>
      </c>
      <c r="U1045" s="50">
        <v>0</v>
      </c>
      <c r="V1045" s="50">
        <v>0</v>
      </c>
      <c r="W1045" s="50">
        <v>0</v>
      </c>
      <c r="X1045" s="50">
        <v>0</v>
      </c>
      <c r="Y1045" s="50">
        <v>1</v>
      </c>
      <c r="Z1045" s="50">
        <v>0</v>
      </c>
      <c r="AA1045" s="50">
        <v>0</v>
      </c>
      <c r="AB1045" s="50">
        <v>0</v>
      </c>
      <c r="AC1045" s="50">
        <v>0</v>
      </c>
      <c r="AD1045" s="50">
        <v>0</v>
      </c>
      <c r="AE1045" s="50">
        <v>0</v>
      </c>
      <c r="AF1045" s="50">
        <v>0</v>
      </c>
      <c r="AG1045" s="50">
        <v>0</v>
      </c>
      <c r="AH1045" s="50">
        <v>0</v>
      </c>
      <c r="AI1045" s="50">
        <v>0</v>
      </c>
      <c r="AJ1045" s="50">
        <v>0</v>
      </c>
      <c r="AK1045" s="50">
        <v>0</v>
      </c>
      <c r="AL1045" s="50">
        <v>0</v>
      </c>
      <c r="AM1045" s="50">
        <v>0</v>
      </c>
      <c r="AN1045" s="50">
        <v>0</v>
      </c>
      <c r="AO1045" s="50">
        <v>0</v>
      </c>
      <c r="AP1045" s="50">
        <v>0</v>
      </c>
      <c r="AQ1045" s="50">
        <v>0</v>
      </c>
      <c r="AR1045" s="50">
        <v>0</v>
      </c>
      <c r="AS1045" s="50">
        <v>0</v>
      </c>
      <c r="AT1045" s="50">
        <v>0</v>
      </c>
      <c r="AU1045" s="50">
        <v>1</v>
      </c>
      <c r="AV1045" s="81"/>
      <c r="AW1045" s="81"/>
      <c r="AX1045" s="81"/>
      <c r="AY1045" s="81"/>
      <c r="AZ1045" s="81"/>
      <c r="BA1045" s="81"/>
      <c r="BB1045" s="81"/>
      <c r="BC1045" s="81"/>
      <c r="BD1045" s="81"/>
      <c r="BE1045" s="81"/>
      <c r="BF1045" s="81"/>
      <c r="BG1045" s="81"/>
      <c r="BH1045" s="81"/>
      <c r="BI1045" s="81"/>
      <c r="BJ1045" s="81"/>
    </row>
    <row r="1046" spans="1:62" ht="15" hidden="1">
      <c r="A1046" s="81" t="s">
        <v>4038</v>
      </c>
      <c r="B1046" s="50" t="s">
        <v>2868</v>
      </c>
      <c r="C1046" s="82" t="s">
        <v>806</v>
      </c>
      <c r="D1046" s="83" t="s">
        <v>571</v>
      </c>
      <c r="E1046" s="84" t="s">
        <v>768</v>
      </c>
      <c r="F1046" s="84">
        <v>49982</v>
      </c>
      <c r="G1046" s="50">
        <v>273280</v>
      </c>
      <c r="H1046" s="50" t="s">
        <v>1824</v>
      </c>
      <c r="I1046" s="50">
        <v>427</v>
      </c>
      <c r="J1046" s="50">
        <v>640</v>
      </c>
      <c r="K1046" s="50">
        <v>2</v>
      </c>
      <c r="L1046" s="50"/>
      <c r="M1046" s="50"/>
      <c r="N1046" s="50"/>
      <c r="O1046" s="50">
        <v>0</v>
      </c>
      <c r="P1046" s="50">
        <v>0.66718750000000004</v>
      </c>
      <c r="Q1046" s="50">
        <v>1371.155</v>
      </c>
      <c r="R1046" s="50">
        <v>65.704390000000004</v>
      </c>
      <c r="S1046" s="50">
        <v>0</v>
      </c>
      <c r="T1046" s="50">
        <v>0</v>
      </c>
      <c r="U1046" s="50">
        <v>0</v>
      </c>
      <c r="V1046" s="50">
        <v>0</v>
      </c>
      <c r="W1046" s="50">
        <v>0</v>
      </c>
      <c r="X1046" s="50">
        <v>0</v>
      </c>
      <c r="Y1046" s="50">
        <v>1</v>
      </c>
      <c r="Z1046" s="50">
        <v>0</v>
      </c>
      <c r="AA1046" s="50">
        <v>0</v>
      </c>
      <c r="AB1046" s="50">
        <v>0</v>
      </c>
      <c r="AC1046" s="50">
        <v>0</v>
      </c>
      <c r="AD1046" s="50">
        <v>0</v>
      </c>
      <c r="AE1046" s="50">
        <v>0</v>
      </c>
      <c r="AF1046" s="50">
        <v>0</v>
      </c>
      <c r="AG1046" s="50">
        <v>0</v>
      </c>
      <c r="AH1046" s="50">
        <v>0</v>
      </c>
      <c r="AI1046" s="50">
        <v>0</v>
      </c>
      <c r="AJ1046" s="50">
        <v>0</v>
      </c>
      <c r="AK1046" s="50">
        <v>0</v>
      </c>
      <c r="AL1046" s="50">
        <v>0</v>
      </c>
      <c r="AM1046" s="50">
        <v>0</v>
      </c>
      <c r="AN1046" s="50">
        <v>0</v>
      </c>
      <c r="AO1046" s="50">
        <v>0</v>
      </c>
      <c r="AP1046" s="50">
        <v>0</v>
      </c>
      <c r="AQ1046" s="50">
        <v>0</v>
      </c>
      <c r="AR1046" s="50">
        <v>0</v>
      </c>
      <c r="AS1046" s="50">
        <v>0</v>
      </c>
      <c r="AT1046" s="50">
        <v>0</v>
      </c>
      <c r="AU1046" s="50">
        <v>1</v>
      </c>
      <c r="AV1046" s="81"/>
      <c r="AW1046" s="81"/>
      <c r="AX1046" s="81"/>
      <c r="AY1046" s="81"/>
      <c r="AZ1046" s="81"/>
      <c r="BA1046" s="81"/>
      <c r="BB1046" s="81"/>
      <c r="BC1046" s="81"/>
      <c r="BD1046" s="81"/>
      <c r="BE1046" s="81"/>
      <c r="BF1046" s="81"/>
      <c r="BG1046" s="81"/>
      <c r="BH1046" s="81"/>
      <c r="BI1046" s="81"/>
      <c r="BJ1046" s="81"/>
    </row>
    <row r="1047" spans="1:62" ht="15" hidden="1">
      <c r="A1047" s="81" t="s">
        <v>4039</v>
      </c>
      <c r="B1047" s="50" t="s">
        <v>2869</v>
      </c>
      <c r="C1047" s="82" t="s">
        <v>807</v>
      </c>
      <c r="D1047" s="83" t="s">
        <v>571</v>
      </c>
      <c r="E1047" s="84" t="s">
        <v>768</v>
      </c>
      <c r="F1047" s="84">
        <v>63720</v>
      </c>
      <c r="G1047" s="50">
        <v>273280</v>
      </c>
      <c r="H1047" s="50" t="s">
        <v>1824</v>
      </c>
      <c r="I1047" s="50">
        <v>427</v>
      </c>
      <c r="J1047" s="50">
        <v>640</v>
      </c>
      <c r="K1047" s="50">
        <v>2</v>
      </c>
      <c r="L1047" s="50"/>
      <c r="M1047" s="50"/>
      <c r="N1047" s="50"/>
      <c r="O1047" s="50">
        <v>0</v>
      </c>
      <c r="P1047" s="50">
        <v>0.66718750000000004</v>
      </c>
      <c r="Q1047" s="50">
        <v>3856.2950000000001</v>
      </c>
      <c r="R1047" s="50">
        <v>59.529919999999997</v>
      </c>
      <c r="S1047" s="50">
        <v>0</v>
      </c>
      <c r="T1047" s="50">
        <v>0</v>
      </c>
      <c r="U1047" s="50">
        <v>0</v>
      </c>
      <c r="V1047" s="50">
        <v>0</v>
      </c>
      <c r="W1047" s="50">
        <v>0</v>
      </c>
      <c r="X1047" s="50">
        <v>0</v>
      </c>
      <c r="Y1047" s="50">
        <v>1</v>
      </c>
      <c r="Z1047" s="50">
        <v>0</v>
      </c>
      <c r="AA1047" s="50">
        <v>0</v>
      </c>
      <c r="AB1047" s="50">
        <v>0</v>
      </c>
      <c r="AC1047" s="50">
        <v>0</v>
      </c>
      <c r="AD1047" s="50">
        <v>0</v>
      </c>
      <c r="AE1047" s="50">
        <v>0</v>
      </c>
      <c r="AF1047" s="50">
        <v>0</v>
      </c>
      <c r="AG1047" s="50">
        <v>0</v>
      </c>
      <c r="AH1047" s="50">
        <v>0</v>
      </c>
      <c r="AI1047" s="50">
        <v>0</v>
      </c>
      <c r="AJ1047" s="50">
        <v>0</v>
      </c>
      <c r="AK1047" s="50">
        <v>0</v>
      </c>
      <c r="AL1047" s="50">
        <v>0</v>
      </c>
      <c r="AM1047" s="50">
        <v>0</v>
      </c>
      <c r="AN1047" s="50">
        <v>0</v>
      </c>
      <c r="AO1047" s="50">
        <v>0</v>
      </c>
      <c r="AP1047" s="50">
        <v>0</v>
      </c>
      <c r="AQ1047" s="50">
        <v>0</v>
      </c>
      <c r="AR1047" s="50">
        <v>0</v>
      </c>
      <c r="AS1047" s="50">
        <v>0</v>
      </c>
      <c r="AT1047" s="50">
        <v>0</v>
      </c>
      <c r="AU1047" s="50">
        <v>1</v>
      </c>
      <c r="AV1047" s="81"/>
      <c r="AW1047" s="81"/>
      <c r="AX1047" s="81"/>
      <c r="AY1047" s="81"/>
      <c r="AZ1047" s="81"/>
      <c r="BA1047" s="81"/>
      <c r="BB1047" s="81"/>
      <c r="BC1047" s="81"/>
      <c r="BD1047" s="81"/>
      <c r="BE1047" s="81"/>
      <c r="BF1047" s="81"/>
      <c r="BG1047" s="81"/>
      <c r="BH1047" s="81"/>
      <c r="BI1047" s="81"/>
      <c r="BJ1047" s="81"/>
    </row>
    <row r="1048" spans="1:62" ht="15" hidden="1">
      <c r="A1048" s="81" t="s">
        <v>4040</v>
      </c>
      <c r="B1048" s="50" t="s">
        <v>2876</v>
      </c>
      <c r="C1048" s="82" t="s">
        <v>808</v>
      </c>
      <c r="D1048" s="83" t="s">
        <v>571</v>
      </c>
      <c r="E1048" s="84" t="s">
        <v>768</v>
      </c>
      <c r="F1048" s="84">
        <v>101004</v>
      </c>
      <c r="G1048" s="50">
        <v>307200</v>
      </c>
      <c r="H1048" s="50" t="s">
        <v>1824</v>
      </c>
      <c r="I1048" s="50">
        <v>480</v>
      </c>
      <c r="J1048" s="50">
        <v>640</v>
      </c>
      <c r="K1048" s="50">
        <v>2</v>
      </c>
      <c r="L1048" s="50"/>
      <c r="M1048" s="50"/>
      <c r="N1048" s="50"/>
      <c r="O1048" s="50">
        <v>1</v>
      </c>
      <c r="P1048" s="50">
        <v>0.75</v>
      </c>
      <c r="Q1048" s="50">
        <v>6632.5150000000003</v>
      </c>
      <c r="R1048" s="50">
        <v>64.233329999999995</v>
      </c>
      <c r="S1048" s="50">
        <v>0</v>
      </c>
      <c r="T1048" s="50">
        <v>0</v>
      </c>
      <c r="U1048" s="50">
        <v>0</v>
      </c>
      <c r="V1048" s="50">
        <v>0</v>
      </c>
      <c r="W1048" s="50">
        <v>0</v>
      </c>
      <c r="X1048" s="50">
        <v>0</v>
      </c>
      <c r="Y1048" s="50">
        <v>1</v>
      </c>
      <c r="Z1048" s="50">
        <v>0</v>
      </c>
      <c r="AA1048" s="50">
        <v>0</v>
      </c>
      <c r="AB1048" s="50">
        <v>0</v>
      </c>
      <c r="AC1048" s="50">
        <v>0</v>
      </c>
      <c r="AD1048" s="50">
        <v>0</v>
      </c>
      <c r="AE1048" s="50">
        <v>0</v>
      </c>
      <c r="AF1048" s="50">
        <v>0</v>
      </c>
      <c r="AG1048" s="50">
        <v>0</v>
      </c>
      <c r="AH1048" s="50">
        <v>0</v>
      </c>
      <c r="AI1048" s="50">
        <v>0</v>
      </c>
      <c r="AJ1048" s="50">
        <v>0</v>
      </c>
      <c r="AK1048" s="50">
        <v>0</v>
      </c>
      <c r="AL1048" s="50">
        <v>0</v>
      </c>
      <c r="AM1048" s="50">
        <v>0</v>
      </c>
      <c r="AN1048" s="50">
        <v>0</v>
      </c>
      <c r="AO1048" s="50">
        <v>0</v>
      </c>
      <c r="AP1048" s="50">
        <v>0</v>
      </c>
      <c r="AQ1048" s="50">
        <v>0</v>
      </c>
      <c r="AR1048" s="50">
        <v>0</v>
      </c>
      <c r="AS1048" s="50">
        <v>0</v>
      </c>
      <c r="AT1048" s="50">
        <v>0</v>
      </c>
      <c r="AU1048" s="50">
        <v>1</v>
      </c>
      <c r="AV1048" s="81"/>
      <c r="AW1048" s="81"/>
      <c r="AX1048" s="81"/>
      <c r="AY1048" s="81"/>
      <c r="AZ1048" s="81"/>
      <c r="BA1048" s="81"/>
      <c r="BB1048" s="81"/>
      <c r="BC1048" s="81"/>
      <c r="BD1048" s="81"/>
      <c r="BE1048" s="81"/>
      <c r="BF1048" s="81"/>
      <c r="BG1048" s="81"/>
      <c r="BH1048" s="81"/>
      <c r="BI1048" s="81"/>
      <c r="BJ1048" s="81"/>
    </row>
    <row r="1049" spans="1:62" ht="15">
      <c r="A1049" s="89"/>
      <c r="B1049" s="90"/>
      <c r="C1049" s="91"/>
      <c r="D1049" s="92"/>
      <c r="E1049" s="93"/>
      <c r="F1049" s="93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81">
        <f t="shared" ref="S1049:AU1049" si="4">SUM(S3:S228)</f>
        <v>14</v>
      </c>
      <c r="T1049" s="81">
        <f t="shared" si="4"/>
        <v>22</v>
      </c>
      <c r="U1049" s="81">
        <f t="shared" si="4"/>
        <v>58</v>
      </c>
      <c r="V1049" s="81">
        <f t="shared" si="4"/>
        <v>34</v>
      </c>
      <c r="W1049" s="81">
        <f t="shared" si="4"/>
        <v>21</v>
      </c>
      <c r="X1049" s="81">
        <f t="shared" si="4"/>
        <v>16</v>
      </c>
      <c r="Y1049" s="81">
        <f t="shared" si="4"/>
        <v>61</v>
      </c>
      <c r="Z1049" s="81">
        <f t="shared" si="4"/>
        <v>3</v>
      </c>
      <c r="AA1049" s="81">
        <f t="shared" si="4"/>
        <v>4</v>
      </c>
      <c r="AB1049" s="81">
        <f t="shared" si="4"/>
        <v>3</v>
      </c>
      <c r="AC1049" s="81">
        <f t="shared" si="4"/>
        <v>4</v>
      </c>
      <c r="AD1049" s="81">
        <f t="shared" si="4"/>
        <v>25</v>
      </c>
      <c r="AE1049" s="81">
        <f t="shared" si="4"/>
        <v>27</v>
      </c>
      <c r="AF1049" s="81">
        <f t="shared" si="4"/>
        <v>6</v>
      </c>
      <c r="AG1049" s="81">
        <f t="shared" si="4"/>
        <v>4</v>
      </c>
      <c r="AH1049" s="81">
        <f t="shared" si="4"/>
        <v>3</v>
      </c>
      <c r="AI1049" s="81">
        <f t="shared" si="4"/>
        <v>24</v>
      </c>
      <c r="AJ1049" s="81">
        <f t="shared" si="4"/>
        <v>3</v>
      </c>
      <c r="AK1049" s="81">
        <f t="shared" si="4"/>
        <v>5</v>
      </c>
      <c r="AL1049" s="81">
        <f t="shared" si="4"/>
        <v>4</v>
      </c>
      <c r="AM1049" s="81">
        <f t="shared" si="4"/>
        <v>4</v>
      </c>
      <c r="AN1049" s="81">
        <f t="shared" si="4"/>
        <v>3</v>
      </c>
      <c r="AO1049" s="81">
        <f t="shared" si="4"/>
        <v>0</v>
      </c>
      <c r="AP1049" s="81">
        <f t="shared" si="4"/>
        <v>6</v>
      </c>
      <c r="AQ1049" s="81">
        <f t="shared" si="4"/>
        <v>5</v>
      </c>
      <c r="AR1049" s="81">
        <f t="shared" si="4"/>
        <v>24</v>
      </c>
      <c r="AS1049" s="81">
        <f t="shared" si="4"/>
        <v>9</v>
      </c>
      <c r="AT1049" s="81">
        <f t="shared" si="4"/>
        <v>6</v>
      </c>
      <c r="AU1049" s="81">
        <f t="shared" si="4"/>
        <v>11</v>
      </c>
      <c r="AV1049" s="81"/>
      <c r="AW1049" s="81"/>
      <c r="AX1049" s="81"/>
      <c r="AY1049" s="81"/>
      <c r="AZ1049" s="81"/>
      <c r="BA1049" s="81"/>
      <c r="BB1049" s="81"/>
      <c r="BC1049" s="81"/>
      <c r="BD1049" s="81"/>
      <c r="BE1049" s="81"/>
      <c r="BF1049" s="42"/>
      <c r="BG1049" s="42"/>
      <c r="BH1049" s="42"/>
      <c r="BI1049" s="42"/>
      <c r="BJ1049" s="42"/>
    </row>
    <row r="1050" spans="1:62" ht="15">
      <c r="A1050" s="89"/>
      <c r="B1050" s="90"/>
      <c r="C1050" s="91"/>
      <c r="D1050" s="92"/>
      <c r="E1050" s="93"/>
      <c r="F1050" s="93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  <c r="W1050" s="90"/>
      <c r="X1050" s="90"/>
      <c r="Y1050" s="90"/>
      <c r="Z1050" s="90"/>
      <c r="AA1050" s="90"/>
      <c r="AB1050" s="90"/>
      <c r="AC1050" s="90"/>
      <c r="AD1050" s="90"/>
      <c r="AE1050" s="90"/>
      <c r="AF1050" s="90"/>
      <c r="AG1050" s="90"/>
      <c r="AH1050" s="90"/>
      <c r="AI1050" s="90"/>
      <c r="AJ1050" s="90"/>
      <c r="AK1050" s="90"/>
      <c r="AL1050" s="90"/>
      <c r="AM1050" s="90"/>
      <c r="AN1050" s="90"/>
      <c r="AO1050" s="90"/>
      <c r="AP1050" s="90"/>
      <c r="AQ1050" s="90"/>
      <c r="AR1050" s="90"/>
      <c r="AS1050" s="90"/>
      <c r="AT1050" s="90"/>
      <c r="AU1050" s="90"/>
      <c r="AV1050" s="104" t="s">
        <v>4041</v>
      </c>
      <c r="AW1050" s="98"/>
      <c r="AX1050" s="81">
        <f>SUM(AX3:AX228)</f>
        <v>197</v>
      </c>
      <c r="AY1050" s="104" t="s">
        <v>4042</v>
      </c>
      <c r="AZ1050" s="98"/>
      <c r="BA1050" s="81">
        <f>SUM(BA3:BA228)</f>
        <v>155</v>
      </c>
      <c r="BB1050" s="104" t="s">
        <v>4043</v>
      </c>
      <c r="BC1050" s="98"/>
      <c r="BD1050" s="81">
        <f>SUM(BD3:BD228)</f>
        <v>205</v>
      </c>
      <c r="BE1050" s="105" t="s">
        <v>4044</v>
      </c>
      <c r="BF1050" s="106"/>
      <c r="BG1050" s="81">
        <f>SUM(BE3:BE228)</f>
        <v>191</v>
      </c>
      <c r="BH1050" s="42"/>
      <c r="BI1050" s="42"/>
      <c r="BJ1050" s="42"/>
    </row>
    <row r="1051" spans="1:62" ht="15">
      <c r="A1051" s="89"/>
      <c r="B1051" s="90"/>
      <c r="C1051" s="91"/>
      <c r="D1051" s="92"/>
      <c r="E1051" s="93"/>
      <c r="F1051" s="93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  <c r="W1051" s="90"/>
      <c r="X1051" s="90"/>
      <c r="Y1051" s="90"/>
      <c r="Z1051" s="90"/>
      <c r="AA1051" s="90"/>
      <c r="AB1051" s="90"/>
      <c r="AC1051" s="90"/>
      <c r="AD1051" s="90"/>
      <c r="AE1051" s="90"/>
      <c r="AF1051" s="90"/>
      <c r="AG1051" s="90"/>
      <c r="AH1051" s="90"/>
      <c r="AI1051" s="90"/>
      <c r="AJ1051" s="90"/>
      <c r="AK1051" s="90"/>
      <c r="AL1051" s="90"/>
      <c r="AM1051" s="90"/>
      <c r="AN1051" s="90"/>
      <c r="AO1051" s="90"/>
      <c r="AP1051" s="90"/>
      <c r="AQ1051" s="90"/>
      <c r="AR1051" s="90"/>
      <c r="AS1051" s="90"/>
      <c r="AT1051" s="90"/>
      <c r="AU1051" s="90"/>
      <c r="AV1051" s="104" t="s">
        <v>4045</v>
      </c>
      <c r="AW1051" s="98"/>
      <c r="AX1051" s="81">
        <f>238-AX1050</f>
        <v>41</v>
      </c>
      <c r="AY1051" s="104" t="s">
        <v>4046</v>
      </c>
      <c r="AZ1051" s="98"/>
      <c r="BA1051" s="81">
        <f>238 - BA1050</f>
        <v>83</v>
      </c>
      <c r="BB1051" s="104" t="s">
        <v>4047</v>
      </c>
      <c r="BC1051" s="98"/>
      <c r="BD1051" s="81">
        <f>238 - BD1050</f>
        <v>33</v>
      </c>
      <c r="BE1051" s="105" t="s">
        <v>4048</v>
      </c>
      <c r="BF1051" s="106"/>
      <c r="BG1051" s="81">
        <f>238 - BG1050</f>
        <v>47</v>
      </c>
      <c r="BH1051" s="42"/>
      <c r="BI1051" s="42"/>
      <c r="BJ1051" s="42"/>
    </row>
    <row r="1052" spans="1:62" ht="15">
      <c r="A1052" s="89"/>
      <c r="B1052" s="90"/>
      <c r="C1052" s="91"/>
      <c r="D1052" s="92"/>
      <c r="E1052" s="93"/>
      <c r="F1052" s="93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  <c r="AL1052" s="90"/>
      <c r="AM1052" s="90"/>
      <c r="AN1052" s="90"/>
      <c r="AO1052" s="90"/>
      <c r="AP1052" s="90"/>
      <c r="AQ1052" s="90"/>
      <c r="AR1052" s="90"/>
      <c r="AS1052" s="90"/>
      <c r="AT1052" s="90"/>
      <c r="AU1052" s="90"/>
      <c r="AV1052" s="42"/>
      <c r="AW1052" s="42"/>
      <c r="AX1052" s="42"/>
      <c r="AY1052" s="42"/>
      <c r="AZ1052" s="42"/>
      <c r="BA1052" s="42"/>
      <c r="BB1052" s="42"/>
      <c r="BC1052" s="42"/>
      <c r="BD1052" s="42"/>
      <c r="BE1052" s="42"/>
      <c r="BF1052" s="42"/>
      <c r="BG1052" s="42"/>
      <c r="BH1052" s="42"/>
      <c r="BI1052" s="42"/>
      <c r="BJ1052" s="42"/>
    </row>
    <row r="1053" spans="1:62" ht="15">
      <c r="A1053" s="89"/>
      <c r="B1053" s="90"/>
      <c r="C1053" s="91"/>
      <c r="D1053" s="92"/>
      <c r="E1053" s="93"/>
      <c r="F1053" s="93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  <c r="W1053" s="90"/>
      <c r="X1053" s="90"/>
      <c r="Y1053" s="90"/>
      <c r="Z1053" s="90"/>
      <c r="AA1053" s="90"/>
      <c r="AB1053" s="90"/>
      <c r="AC1053" s="90"/>
      <c r="AD1053" s="90"/>
      <c r="AE1053" s="90"/>
      <c r="AF1053" s="90"/>
      <c r="AG1053" s="90"/>
      <c r="AH1053" s="90"/>
      <c r="AI1053" s="90"/>
      <c r="AJ1053" s="90"/>
      <c r="AK1053" s="90"/>
      <c r="AL1053" s="90"/>
      <c r="AM1053" s="90"/>
      <c r="AN1053" s="90"/>
      <c r="AO1053" s="90"/>
      <c r="AP1053" s="90"/>
      <c r="AQ1053" s="90"/>
      <c r="AR1053" s="90"/>
      <c r="AS1053" s="90"/>
      <c r="AT1053" s="90"/>
      <c r="AU1053" s="90"/>
      <c r="AV1053" s="42"/>
      <c r="AW1053" s="42"/>
      <c r="AX1053" s="42"/>
      <c r="AY1053" s="42"/>
      <c r="AZ1053" s="42"/>
      <c r="BA1053" s="42"/>
      <c r="BB1053" s="42"/>
      <c r="BC1053" s="42"/>
      <c r="BD1053" s="42"/>
      <c r="BE1053" s="42"/>
      <c r="BF1053" s="42"/>
      <c r="BG1053" s="42"/>
      <c r="BH1053" s="42"/>
      <c r="BI1053" s="42"/>
      <c r="BJ1053" s="42"/>
    </row>
    <row r="1054" spans="1:62" ht="15">
      <c r="A1054" s="89"/>
      <c r="B1054" s="90"/>
      <c r="C1054" s="91"/>
      <c r="D1054" s="92"/>
      <c r="E1054" s="93"/>
      <c r="F1054" s="93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  <c r="W1054" s="90"/>
      <c r="X1054" s="90"/>
      <c r="Y1054" s="90"/>
      <c r="Z1054" s="90"/>
      <c r="AA1054" s="90"/>
      <c r="AB1054" s="90"/>
      <c r="AC1054" s="90"/>
      <c r="AD1054" s="90"/>
      <c r="AE1054" s="90"/>
      <c r="AF1054" s="90"/>
      <c r="AG1054" s="90"/>
      <c r="AH1054" s="90"/>
      <c r="AI1054" s="90"/>
      <c r="AJ1054" s="90"/>
      <c r="AK1054" s="90"/>
      <c r="AL1054" s="90"/>
      <c r="AM1054" s="90"/>
      <c r="AN1054" s="90"/>
      <c r="AO1054" s="90"/>
      <c r="AP1054" s="90"/>
      <c r="AQ1054" s="90"/>
      <c r="AR1054" s="90"/>
      <c r="AS1054" s="90"/>
      <c r="AT1054" s="90"/>
      <c r="AU1054" s="90"/>
      <c r="AV1054" s="42"/>
      <c r="AW1054" s="42"/>
      <c r="AX1054" s="42"/>
      <c r="AY1054" s="42"/>
      <c r="AZ1054" s="42"/>
      <c r="BA1054" s="42"/>
      <c r="BB1054" s="42"/>
      <c r="BC1054" s="42"/>
      <c r="BD1054" s="42"/>
      <c r="BE1054" s="42"/>
      <c r="BF1054" s="42"/>
      <c r="BG1054" s="42"/>
      <c r="BH1054" s="42"/>
      <c r="BI1054" s="42"/>
      <c r="BJ1054" s="42"/>
    </row>
    <row r="1055" spans="1:62" ht="15">
      <c r="A1055" s="89"/>
      <c r="B1055" s="90"/>
      <c r="C1055" s="91"/>
      <c r="D1055" s="92"/>
      <c r="E1055" s="93"/>
      <c r="F1055" s="93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  <c r="AL1055" s="90"/>
      <c r="AM1055" s="90"/>
      <c r="AN1055" s="90"/>
      <c r="AO1055" s="90"/>
      <c r="AP1055" s="90"/>
      <c r="AQ1055" s="90"/>
      <c r="AR1055" s="90"/>
      <c r="AS1055" s="90"/>
      <c r="AT1055" s="90"/>
      <c r="AU1055" s="90"/>
      <c r="AV1055" s="42"/>
      <c r="AW1055" s="42"/>
      <c r="AX1055" s="42"/>
      <c r="AY1055" s="42"/>
      <c r="AZ1055" s="42"/>
      <c r="BA1055" s="42"/>
      <c r="BB1055" s="42"/>
      <c r="BC1055" s="42"/>
      <c r="BD1055" s="42"/>
      <c r="BE1055" s="42"/>
      <c r="BF1055" s="42"/>
      <c r="BG1055" s="42"/>
      <c r="BH1055" s="42"/>
      <c r="BI1055" s="42"/>
      <c r="BJ1055" s="42"/>
    </row>
    <row r="1056" spans="1:62" ht="15">
      <c r="A1056" s="89"/>
      <c r="B1056" s="90"/>
      <c r="C1056" s="91"/>
      <c r="D1056" s="92"/>
      <c r="E1056" s="93"/>
      <c r="F1056" s="93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  <c r="AL1056" s="90"/>
      <c r="AM1056" s="90"/>
      <c r="AN1056" s="90"/>
      <c r="AO1056" s="90"/>
      <c r="AP1056" s="90"/>
      <c r="AQ1056" s="90"/>
      <c r="AR1056" s="90"/>
      <c r="AS1056" s="90"/>
      <c r="AT1056" s="90"/>
      <c r="AU1056" s="90"/>
      <c r="AV1056" s="42"/>
      <c r="AW1056" s="42"/>
      <c r="AX1056" s="42"/>
      <c r="AY1056" s="42"/>
      <c r="AZ1056" s="42"/>
      <c r="BA1056" s="42"/>
      <c r="BB1056" s="42"/>
      <c r="BC1056" s="42"/>
      <c r="BD1056" s="42"/>
      <c r="BE1056" s="42"/>
      <c r="BF1056" s="42"/>
      <c r="BG1056" s="42"/>
      <c r="BH1056" s="42"/>
      <c r="BI1056" s="42"/>
      <c r="BJ1056" s="42"/>
    </row>
    <row r="1057" spans="1:62" ht="15">
      <c r="A1057" s="89"/>
      <c r="B1057" s="90"/>
      <c r="C1057" s="91"/>
      <c r="D1057" s="92"/>
      <c r="E1057" s="93"/>
      <c r="F1057" s="93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  <c r="W1057" s="90"/>
      <c r="X1057" s="90"/>
      <c r="Y1057" s="90"/>
      <c r="Z1057" s="90"/>
      <c r="AA1057" s="90"/>
      <c r="AB1057" s="90"/>
      <c r="AC1057" s="90"/>
      <c r="AD1057" s="90"/>
      <c r="AE1057" s="90"/>
      <c r="AF1057" s="90"/>
      <c r="AG1057" s="90"/>
      <c r="AH1057" s="90"/>
      <c r="AI1057" s="90"/>
      <c r="AJ1057" s="90"/>
      <c r="AK1057" s="90"/>
      <c r="AL1057" s="90"/>
      <c r="AM1057" s="90"/>
      <c r="AN1057" s="90"/>
      <c r="AO1057" s="90"/>
      <c r="AP1057" s="90"/>
      <c r="AQ1057" s="90"/>
      <c r="AR1057" s="90"/>
      <c r="AS1057" s="90"/>
      <c r="AT1057" s="90"/>
      <c r="AU1057" s="90"/>
      <c r="AV1057" s="42"/>
      <c r="AW1057" s="42"/>
      <c r="AX1057" s="42"/>
      <c r="AY1057" s="42"/>
      <c r="AZ1057" s="42"/>
      <c r="BA1057" s="42"/>
      <c r="BB1057" s="42"/>
      <c r="BC1057" s="42"/>
      <c r="BD1057" s="42"/>
      <c r="BE1057" s="42"/>
      <c r="BF1057" s="42"/>
      <c r="BG1057" s="42"/>
      <c r="BH1057" s="42"/>
      <c r="BI1057" s="42"/>
      <c r="BJ1057" s="42"/>
    </row>
    <row r="1058" spans="1:62" ht="15">
      <c r="A1058" s="89"/>
      <c r="B1058" s="90"/>
      <c r="C1058" s="91"/>
      <c r="D1058" s="92"/>
      <c r="E1058" s="93"/>
      <c r="F1058" s="93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  <c r="W1058" s="90"/>
      <c r="X1058" s="90"/>
      <c r="Y1058" s="90"/>
      <c r="Z1058" s="90"/>
      <c r="AA1058" s="90"/>
      <c r="AB1058" s="90"/>
      <c r="AC1058" s="90"/>
      <c r="AD1058" s="90"/>
      <c r="AE1058" s="90"/>
      <c r="AF1058" s="90"/>
      <c r="AG1058" s="90"/>
      <c r="AH1058" s="90"/>
      <c r="AI1058" s="90"/>
      <c r="AJ1058" s="90"/>
      <c r="AK1058" s="90"/>
      <c r="AL1058" s="90"/>
      <c r="AM1058" s="90"/>
      <c r="AN1058" s="90"/>
      <c r="AO1058" s="90"/>
      <c r="AP1058" s="90"/>
      <c r="AQ1058" s="90"/>
      <c r="AR1058" s="90"/>
      <c r="AS1058" s="90"/>
      <c r="AT1058" s="90"/>
      <c r="AU1058" s="90"/>
      <c r="AV1058" s="42"/>
      <c r="AW1058" s="42"/>
      <c r="AX1058" s="42"/>
      <c r="AY1058" s="42"/>
      <c r="AZ1058" s="42"/>
      <c r="BA1058" s="42"/>
      <c r="BB1058" s="42"/>
      <c r="BC1058" s="42"/>
      <c r="BD1058" s="42"/>
      <c r="BE1058" s="42"/>
      <c r="BF1058" s="42"/>
      <c r="BG1058" s="42"/>
      <c r="BH1058" s="42"/>
      <c r="BI1058" s="42"/>
      <c r="BJ1058" s="42"/>
    </row>
    <row r="1059" spans="1:62" ht="15">
      <c r="A1059" s="89"/>
      <c r="B1059" s="90"/>
      <c r="C1059" s="91"/>
      <c r="D1059" s="92"/>
      <c r="E1059" s="93"/>
      <c r="F1059" s="93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  <c r="W1059" s="90"/>
      <c r="X1059" s="90"/>
      <c r="Y1059" s="90"/>
      <c r="Z1059" s="90"/>
      <c r="AA1059" s="90"/>
      <c r="AB1059" s="90"/>
      <c r="AC1059" s="90"/>
      <c r="AD1059" s="90"/>
      <c r="AE1059" s="90"/>
      <c r="AF1059" s="90"/>
      <c r="AG1059" s="90"/>
      <c r="AH1059" s="90"/>
      <c r="AI1059" s="90"/>
      <c r="AJ1059" s="90"/>
      <c r="AK1059" s="90"/>
      <c r="AL1059" s="90"/>
      <c r="AM1059" s="90"/>
      <c r="AN1059" s="90"/>
      <c r="AO1059" s="90"/>
      <c r="AP1059" s="90"/>
      <c r="AQ1059" s="90"/>
      <c r="AR1059" s="90"/>
      <c r="AS1059" s="90"/>
      <c r="AT1059" s="90"/>
      <c r="AU1059" s="90"/>
      <c r="AV1059" s="42"/>
      <c r="AW1059" s="42"/>
      <c r="AX1059" s="42"/>
      <c r="AY1059" s="42"/>
      <c r="AZ1059" s="42"/>
      <c r="BA1059" s="42"/>
      <c r="BB1059" s="42"/>
      <c r="BC1059" s="42"/>
      <c r="BD1059" s="42"/>
      <c r="BE1059" s="42"/>
      <c r="BF1059" s="42"/>
      <c r="BG1059" s="42"/>
      <c r="BH1059" s="42"/>
      <c r="BI1059" s="42"/>
      <c r="BJ1059" s="42"/>
    </row>
    <row r="1060" spans="1:62" ht="15">
      <c r="A1060" s="89"/>
      <c r="B1060" s="90"/>
      <c r="C1060" s="91"/>
      <c r="D1060" s="92"/>
      <c r="E1060" s="93"/>
      <c r="F1060" s="93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  <c r="W1060" s="90"/>
      <c r="X1060" s="90"/>
      <c r="Y1060" s="90"/>
      <c r="Z1060" s="90"/>
      <c r="AA1060" s="90"/>
      <c r="AB1060" s="90"/>
      <c r="AC1060" s="90"/>
      <c r="AD1060" s="90"/>
      <c r="AE1060" s="90"/>
      <c r="AF1060" s="90"/>
      <c r="AG1060" s="90"/>
      <c r="AH1060" s="90"/>
      <c r="AI1060" s="90"/>
      <c r="AJ1060" s="90"/>
      <c r="AK1060" s="90"/>
      <c r="AL1060" s="90"/>
      <c r="AM1060" s="90"/>
      <c r="AN1060" s="90"/>
      <c r="AO1060" s="90"/>
      <c r="AP1060" s="90"/>
      <c r="AQ1060" s="90"/>
      <c r="AR1060" s="90"/>
      <c r="AS1060" s="90"/>
      <c r="AT1060" s="90"/>
      <c r="AU1060" s="90"/>
      <c r="AV1060" s="42"/>
      <c r="AW1060" s="42"/>
      <c r="AX1060" s="42"/>
      <c r="AY1060" s="42"/>
      <c r="AZ1060" s="42"/>
      <c r="BA1060" s="42"/>
      <c r="BB1060" s="42"/>
      <c r="BC1060" s="42"/>
      <c r="BD1060" s="42"/>
      <c r="BE1060" s="42"/>
      <c r="BF1060" s="42"/>
      <c r="BG1060" s="42"/>
      <c r="BH1060" s="42"/>
      <c r="BI1060" s="42"/>
      <c r="BJ1060" s="42"/>
    </row>
    <row r="1061" spans="1:62" ht="15">
      <c r="A1061" s="89"/>
      <c r="B1061" s="90"/>
      <c r="C1061" s="91"/>
      <c r="D1061" s="92"/>
      <c r="E1061" s="93"/>
      <c r="F1061" s="93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  <c r="W1061" s="90"/>
      <c r="X1061" s="90"/>
      <c r="Y1061" s="90"/>
      <c r="Z1061" s="90"/>
      <c r="AA1061" s="90"/>
      <c r="AB1061" s="90"/>
      <c r="AC1061" s="90"/>
      <c r="AD1061" s="90"/>
      <c r="AE1061" s="90"/>
      <c r="AF1061" s="90"/>
      <c r="AG1061" s="90"/>
      <c r="AH1061" s="90"/>
      <c r="AI1061" s="90"/>
      <c r="AJ1061" s="90"/>
      <c r="AK1061" s="90"/>
      <c r="AL1061" s="90"/>
      <c r="AM1061" s="90"/>
      <c r="AN1061" s="90"/>
      <c r="AO1061" s="90"/>
      <c r="AP1061" s="90"/>
      <c r="AQ1061" s="90"/>
      <c r="AR1061" s="90"/>
      <c r="AS1061" s="90"/>
      <c r="AT1061" s="90"/>
      <c r="AU1061" s="90"/>
      <c r="AV1061" s="42"/>
      <c r="AW1061" s="42"/>
      <c r="AX1061" s="42"/>
      <c r="AY1061" s="42"/>
      <c r="AZ1061" s="42"/>
      <c r="BA1061" s="42"/>
      <c r="BB1061" s="42"/>
      <c r="BC1061" s="42"/>
      <c r="BD1061" s="42"/>
      <c r="BE1061" s="42"/>
      <c r="BF1061" s="42"/>
      <c r="BG1061" s="42"/>
      <c r="BH1061" s="42"/>
      <c r="BI1061" s="42"/>
      <c r="BJ1061" s="42"/>
    </row>
    <row r="1062" spans="1:62" ht="15">
      <c r="A1062" s="89"/>
      <c r="B1062" s="90"/>
      <c r="C1062" s="91"/>
      <c r="D1062" s="92"/>
      <c r="E1062" s="93"/>
      <c r="F1062" s="93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  <c r="W1062" s="90"/>
      <c r="X1062" s="90"/>
      <c r="Y1062" s="90"/>
      <c r="Z1062" s="90"/>
      <c r="AA1062" s="90"/>
      <c r="AB1062" s="90"/>
      <c r="AC1062" s="90"/>
      <c r="AD1062" s="90"/>
      <c r="AE1062" s="90"/>
      <c r="AF1062" s="90"/>
      <c r="AG1062" s="90"/>
      <c r="AH1062" s="90"/>
      <c r="AI1062" s="90"/>
      <c r="AJ1062" s="90"/>
      <c r="AK1062" s="90"/>
      <c r="AL1062" s="90"/>
      <c r="AM1062" s="90"/>
      <c r="AN1062" s="90"/>
      <c r="AO1062" s="90"/>
      <c r="AP1062" s="90"/>
      <c r="AQ1062" s="90"/>
      <c r="AR1062" s="90"/>
      <c r="AS1062" s="90"/>
      <c r="AT1062" s="90"/>
      <c r="AU1062" s="90"/>
      <c r="AV1062" s="42"/>
      <c r="AW1062" s="42"/>
      <c r="AX1062" s="42"/>
      <c r="AY1062" s="42"/>
      <c r="AZ1062" s="42"/>
      <c r="BA1062" s="42"/>
      <c r="BB1062" s="42"/>
      <c r="BC1062" s="42"/>
      <c r="BD1062" s="42"/>
      <c r="BE1062" s="42"/>
      <c r="BF1062" s="42"/>
      <c r="BG1062" s="42"/>
      <c r="BH1062" s="42"/>
      <c r="BI1062" s="42"/>
      <c r="BJ1062" s="42"/>
    </row>
    <row r="1063" spans="1:62" ht="15">
      <c r="A1063" s="89"/>
      <c r="B1063" s="90"/>
      <c r="C1063" s="91"/>
      <c r="D1063" s="92"/>
      <c r="E1063" s="93"/>
      <c r="F1063" s="93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  <c r="W1063" s="90"/>
      <c r="X1063" s="90"/>
      <c r="Y1063" s="90"/>
      <c r="Z1063" s="90"/>
      <c r="AA1063" s="90"/>
      <c r="AB1063" s="90"/>
      <c r="AC1063" s="90"/>
      <c r="AD1063" s="90"/>
      <c r="AE1063" s="90"/>
      <c r="AF1063" s="90"/>
      <c r="AG1063" s="90"/>
      <c r="AH1063" s="90"/>
      <c r="AI1063" s="90"/>
      <c r="AJ1063" s="90"/>
      <c r="AK1063" s="90"/>
      <c r="AL1063" s="90"/>
      <c r="AM1063" s="90"/>
      <c r="AN1063" s="90"/>
      <c r="AO1063" s="90"/>
      <c r="AP1063" s="90"/>
      <c r="AQ1063" s="90"/>
      <c r="AR1063" s="90"/>
      <c r="AS1063" s="90"/>
      <c r="AT1063" s="90"/>
      <c r="AU1063" s="90"/>
      <c r="AV1063" s="42"/>
      <c r="AW1063" s="42"/>
      <c r="AX1063" s="42"/>
      <c r="AY1063" s="42"/>
      <c r="AZ1063" s="42"/>
      <c r="BA1063" s="42"/>
      <c r="BB1063" s="42"/>
      <c r="BC1063" s="42"/>
      <c r="BD1063" s="42"/>
      <c r="BE1063" s="42"/>
      <c r="BF1063" s="42"/>
      <c r="BG1063" s="42"/>
      <c r="BH1063" s="42"/>
      <c r="BI1063" s="42"/>
      <c r="BJ1063" s="42"/>
    </row>
    <row r="1064" spans="1:62" ht="15">
      <c r="A1064" s="89"/>
      <c r="B1064" s="90"/>
      <c r="C1064" s="91"/>
      <c r="D1064" s="92"/>
      <c r="E1064" s="93"/>
      <c r="F1064" s="93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  <c r="W1064" s="90"/>
      <c r="X1064" s="90"/>
      <c r="Y1064" s="90"/>
      <c r="Z1064" s="90"/>
      <c r="AA1064" s="90"/>
      <c r="AB1064" s="90"/>
      <c r="AC1064" s="90"/>
      <c r="AD1064" s="90"/>
      <c r="AE1064" s="90"/>
      <c r="AF1064" s="90"/>
      <c r="AG1064" s="90"/>
      <c r="AH1064" s="90"/>
      <c r="AI1064" s="90"/>
      <c r="AJ1064" s="90"/>
      <c r="AK1064" s="90"/>
      <c r="AL1064" s="90"/>
      <c r="AM1064" s="90"/>
      <c r="AN1064" s="90"/>
      <c r="AO1064" s="90"/>
      <c r="AP1064" s="90"/>
      <c r="AQ1064" s="90"/>
      <c r="AR1064" s="90"/>
      <c r="AS1064" s="90"/>
      <c r="AT1064" s="90"/>
      <c r="AU1064" s="90"/>
      <c r="AV1064" s="42"/>
      <c r="AW1064" s="42"/>
      <c r="AX1064" s="42"/>
      <c r="AY1064" s="42"/>
      <c r="AZ1064" s="42"/>
      <c r="BA1064" s="42"/>
      <c r="BB1064" s="42"/>
      <c r="BC1064" s="42"/>
      <c r="BD1064" s="42"/>
      <c r="BE1064" s="42"/>
      <c r="BF1064" s="42"/>
      <c r="BG1064" s="42"/>
      <c r="BH1064" s="42"/>
      <c r="BI1064" s="42"/>
      <c r="BJ1064" s="42"/>
    </row>
    <row r="1065" spans="1:62" ht="15">
      <c r="A1065" s="89"/>
      <c r="B1065" s="90"/>
      <c r="C1065" s="91"/>
      <c r="D1065" s="92"/>
      <c r="E1065" s="93"/>
      <c r="F1065" s="93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  <c r="W1065" s="90"/>
      <c r="X1065" s="90"/>
      <c r="Y1065" s="90"/>
      <c r="Z1065" s="90"/>
      <c r="AA1065" s="90"/>
      <c r="AB1065" s="90"/>
      <c r="AC1065" s="90"/>
      <c r="AD1065" s="90"/>
      <c r="AE1065" s="90"/>
      <c r="AF1065" s="90"/>
      <c r="AG1065" s="90"/>
      <c r="AH1065" s="90"/>
      <c r="AI1065" s="90"/>
      <c r="AJ1065" s="90"/>
      <c r="AK1065" s="90"/>
      <c r="AL1065" s="90"/>
      <c r="AM1065" s="90"/>
      <c r="AN1065" s="90"/>
      <c r="AO1065" s="90"/>
      <c r="AP1065" s="90"/>
      <c r="AQ1065" s="90"/>
      <c r="AR1065" s="90"/>
      <c r="AS1065" s="90"/>
      <c r="AT1065" s="90"/>
      <c r="AU1065" s="90"/>
      <c r="AV1065" s="42"/>
      <c r="AW1065" s="42"/>
      <c r="AX1065" s="42"/>
      <c r="AY1065" s="42"/>
      <c r="AZ1065" s="42"/>
      <c r="BA1065" s="42"/>
      <c r="BB1065" s="42"/>
      <c r="BC1065" s="42"/>
      <c r="BD1065" s="42"/>
      <c r="BE1065" s="42"/>
      <c r="BF1065" s="42"/>
      <c r="BG1065" s="42"/>
      <c r="BH1065" s="42"/>
      <c r="BI1065" s="42"/>
      <c r="BJ1065" s="42"/>
    </row>
    <row r="1066" spans="1:62" ht="15">
      <c r="A1066" s="89"/>
      <c r="B1066" s="90"/>
      <c r="C1066" s="91"/>
      <c r="D1066" s="92"/>
      <c r="E1066" s="93"/>
      <c r="F1066" s="93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  <c r="W1066" s="90"/>
      <c r="X1066" s="90"/>
      <c r="Y1066" s="90"/>
      <c r="Z1066" s="90"/>
      <c r="AA1066" s="90"/>
      <c r="AB1066" s="90"/>
      <c r="AC1066" s="90"/>
      <c r="AD1066" s="90"/>
      <c r="AE1066" s="90"/>
      <c r="AF1066" s="90"/>
      <c r="AG1066" s="90"/>
      <c r="AH1066" s="90"/>
      <c r="AI1066" s="90"/>
      <c r="AJ1066" s="90"/>
      <c r="AK1066" s="90"/>
      <c r="AL1066" s="90"/>
      <c r="AM1066" s="90"/>
      <c r="AN1066" s="90"/>
      <c r="AO1066" s="90"/>
      <c r="AP1066" s="90"/>
      <c r="AQ1066" s="90"/>
      <c r="AR1066" s="90"/>
      <c r="AS1066" s="90"/>
      <c r="AT1066" s="90"/>
      <c r="AU1066" s="90"/>
      <c r="AV1066" s="42"/>
      <c r="AW1066" s="42"/>
      <c r="AX1066" s="42"/>
      <c r="AY1066" s="42"/>
      <c r="AZ1066" s="42"/>
      <c r="BA1066" s="42"/>
      <c r="BB1066" s="42"/>
      <c r="BC1066" s="42"/>
      <c r="BD1066" s="42"/>
      <c r="BE1066" s="42"/>
      <c r="BF1066" s="42"/>
      <c r="BG1066" s="42"/>
      <c r="BH1066" s="42"/>
      <c r="BI1066" s="42"/>
      <c r="BJ1066" s="42"/>
    </row>
    <row r="1067" spans="1:62" ht="15">
      <c r="A1067" s="89"/>
      <c r="B1067" s="90"/>
      <c r="C1067" s="91"/>
      <c r="D1067" s="92"/>
      <c r="E1067" s="93"/>
      <c r="F1067" s="93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  <c r="W1067" s="90"/>
      <c r="X1067" s="90"/>
      <c r="Y1067" s="90"/>
      <c r="Z1067" s="90"/>
      <c r="AA1067" s="90"/>
      <c r="AB1067" s="90"/>
      <c r="AC1067" s="90"/>
      <c r="AD1067" s="90"/>
      <c r="AE1067" s="90"/>
      <c r="AF1067" s="90"/>
      <c r="AG1067" s="90"/>
      <c r="AH1067" s="90"/>
      <c r="AI1067" s="90"/>
      <c r="AJ1067" s="90"/>
      <c r="AK1067" s="90"/>
      <c r="AL1067" s="90"/>
      <c r="AM1067" s="90"/>
      <c r="AN1067" s="90"/>
      <c r="AO1067" s="90"/>
      <c r="AP1067" s="90"/>
      <c r="AQ1067" s="90"/>
      <c r="AR1067" s="90"/>
      <c r="AS1067" s="90"/>
      <c r="AT1067" s="90"/>
      <c r="AU1067" s="90"/>
      <c r="AV1067" s="42"/>
      <c r="AW1067" s="42"/>
      <c r="AX1067" s="42"/>
      <c r="AY1067" s="42"/>
      <c r="AZ1067" s="42"/>
      <c r="BA1067" s="42"/>
      <c r="BB1067" s="42"/>
      <c r="BC1067" s="42"/>
      <c r="BD1067" s="42"/>
      <c r="BE1067" s="42"/>
      <c r="BF1067" s="42"/>
      <c r="BG1067" s="42"/>
      <c r="BH1067" s="42"/>
      <c r="BI1067" s="42"/>
      <c r="BJ1067" s="42"/>
    </row>
    <row r="1068" spans="1:62" ht="15">
      <c r="A1068" s="89"/>
      <c r="B1068" s="90"/>
      <c r="C1068" s="91"/>
      <c r="D1068" s="92"/>
      <c r="E1068" s="93"/>
      <c r="F1068" s="93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  <c r="W1068" s="90"/>
      <c r="X1068" s="90"/>
      <c r="Y1068" s="90"/>
      <c r="Z1068" s="90"/>
      <c r="AA1068" s="90"/>
      <c r="AB1068" s="90"/>
      <c r="AC1068" s="90"/>
      <c r="AD1068" s="90"/>
      <c r="AE1068" s="90"/>
      <c r="AF1068" s="90"/>
      <c r="AG1068" s="90"/>
      <c r="AH1068" s="90"/>
      <c r="AI1068" s="90"/>
      <c r="AJ1068" s="90"/>
      <c r="AK1068" s="90"/>
      <c r="AL1068" s="90"/>
      <c r="AM1068" s="90"/>
      <c r="AN1068" s="90"/>
      <c r="AO1068" s="90"/>
      <c r="AP1068" s="90"/>
      <c r="AQ1068" s="90"/>
      <c r="AR1068" s="90"/>
      <c r="AS1068" s="90"/>
      <c r="AT1068" s="90"/>
      <c r="AU1068" s="90"/>
      <c r="AV1068" s="42"/>
      <c r="AW1068" s="42"/>
      <c r="AX1068" s="42"/>
      <c r="AY1068" s="42"/>
      <c r="AZ1068" s="42"/>
      <c r="BA1068" s="42"/>
      <c r="BB1068" s="42"/>
      <c r="BC1068" s="42"/>
      <c r="BD1068" s="42"/>
      <c r="BE1068" s="42"/>
      <c r="BF1068" s="42"/>
      <c r="BG1068" s="42"/>
      <c r="BH1068" s="42"/>
      <c r="BI1068" s="42"/>
      <c r="BJ1068" s="42"/>
    </row>
    <row r="1069" spans="1:62" ht="15">
      <c r="A1069" s="89"/>
      <c r="B1069" s="90"/>
      <c r="C1069" s="91"/>
      <c r="D1069" s="92"/>
      <c r="E1069" s="93"/>
      <c r="F1069" s="93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  <c r="W1069" s="90"/>
      <c r="X1069" s="90"/>
      <c r="Y1069" s="90"/>
      <c r="Z1069" s="90"/>
      <c r="AA1069" s="90"/>
      <c r="AB1069" s="90"/>
      <c r="AC1069" s="90"/>
      <c r="AD1069" s="90"/>
      <c r="AE1069" s="90"/>
      <c r="AF1069" s="90"/>
      <c r="AG1069" s="90"/>
      <c r="AH1069" s="90"/>
      <c r="AI1069" s="90"/>
      <c r="AJ1069" s="90"/>
      <c r="AK1069" s="90"/>
      <c r="AL1069" s="90"/>
      <c r="AM1069" s="90"/>
      <c r="AN1069" s="90"/>
      <c r="AO1069" s="90"/>
      <c r="AP1069" s="90"/>
      <c r="AQ1069" s="90"/>
      <c r="AR1069" s="90"/>
      <c r="AS1069" s="90"/>
      <c r="AT1069" s="90"/>
      <c r="AU1069" s="90"/>
      <c r="AV1069" s="42"/>
      <c r="AW1069" s="42"/>
      <c r="AX1069" s="42"/>
      <c r="AY1069" s="42"/>
      <c r="AZ1069" s="42"/>
      <c r="BA1069" s="42"/>
      <c r="BB1069" s="42"/>
      <c r="BC1069" s="42"/>
      <c r="BD1069" s="42"/>
      <c r="BE1069" s="42"/>
      <c r="BF1069" s="42"/>
      <c r="BG1069" s="42"/>
      <c r="BH1069" s="42"/>
      <c r="BI1069" s="42"/>
      <c r="BJ1069" s="42"/>
    </row>
    <row r="1070" spans="1:62" ht="15">
      <c r="A1070" s="89"/>
      <c r="B1070" s="90"/>
      <c r="C1070" s="91"/>
      <c r="D1070" s="92"/>
      <c r="E1070" s="93"/>
      <c r="F1070" s="93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  <c r="W1070" s="90"/>
      <c r="X1070" s="90"/>
      <c r="Y1070" s="90"/>
      <c r="Z1070" s="90"/>
      <c r="AA1070" s="90"/>
      <c r="AB1070" s="90"/>
      <c r="AC1070" s="90"/>
      <c r="AD1070" s="90"/>
      <c r="AE1070" s="90"/>
      <c r="AF1070" s="90"/>
      <c r="AG1070" s="90"/>
      <c r="AH1070" s="90"/>
      <c r="AI1070" s="90"/>
      <c r="AJ1070" s="90"/>
      <c r="AK1070" s="90"/>
      <c r="AL1070" s="90"/>
      <c r="AM1070" s="90"/>
      <c r="AN1070" s="90"/>
      <c r="AO1070" s="90"/>
      <c r="AP1070" s="90"/>
      <c r="AQ1070" s="90"/>
      <c r="AR1070" s="90"/>
      <c r="AS1070" s="90"/>
      <c r="AT1070" s="90"/>
      <c r="AU1070" s="90"/>
      <c r="AV1070" s="42"/>
      <c r="AW1070" s="42"/>
      <c r="AX1070" s="42"/>
      <c r="AY1070" s="42"/>
      <c r="AZ1070" s="42"/>
      <c r="BA1070" s="42"/>
      <c r="BB1070" s="42"/>
      <c r="BC1070" s="42"/>
      <c r="BD1070" s="42"/>
      <c r="BE1070" s="42"/>
      <c r="BF1070" s="42"/>
      <c r="BG1070" s="42"/>
      <c r="BH1070" s="42"/>
      <c r="BI1070" s="42"/>
      <c r="BJ1070" s="42"/>
    </row>
    <row r="1071" spans="1:62" ht="15">
      <c r="A1071" s="89"/>
      <c r="B1071" s="90"/>
      <c r="C1071" s="91"/>
      <c r="D1071" s="92"/>
      <c r="E1071" s="93"/>
      <c r="F1071" s="93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  <c r="W1071" s="90"/>
      <c r="X1071" s="90"/>
      <c r="Y1071" s="90"/>
      <c r="Z1071" s="90"/>
      <c r="AA1071" s="90"/>
      <c r="AB1071" s="90"/>
      <c r="AC1071" s="90"/>
      <c r="AD1071" s="90"/>
      <c r="AE1071" s="90"/>
      <c r="AF1071" s="90"/>
      <c r="AG1071" s="90"/>
      <c r="AH1071" s="90"/>
      <c r="AI1071" s="90"/>
      <c r="AJ1071" s="90"/>
      <c r="AK1071" s="90"/>
      <c r="AL1071" s="90"/>
      <c r="AM1071" s="90"/>
      <c r="AN1071" s="90"/>
      <c r="AO1071" s="90"/>
      <c r="AP1071" s="90"/>
      <c r="AQ1071" s="90"/>
      <c r="AR1071" s="90"/>
      <c r="AS1071" s="90"/>
      <c r="AT1071" s="90"/>
      <c r="AU1071" s="90"/>
      <c r="AV1071" s="42"/>
      <c r="AW1071" s="42"/>
      <c r="AX1071" s="42"/>
      <c r="AY1071" s="42"/>
      <c r="AZ1071" s="42"/>
      <c r="BA1071" s="42"/>
      <c r="BB1071" s="42"/>
      <c r="BC1071" s="42"/>
      <c r="BD1071" s="42"/>
      <c r="BE1071" s="42"/>
      <c r="BF1071" s="42"/>
      <c r="BG1071" s="42"/>
      <c r="BH1071" s="42"/>
      <c r="BI1071" s="42"/>
      <c r="BJ1071" s="42"/>
    </row>
    <row r="1072" spans="1:62" ht="15">
      <c r="A1072" s="89"/>
      <c r="B1072" s="90"/>
      <c r="C1072" s="91"/>
      <c r="D1072" s="92"/>
      <c r="E1072" s="93"/>
      <c r="F1072" s="93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  <c r="W1072" s="90"/>
      <c r="X1072" s="90"/>
      <c r="Y1072" s="90"/>
      <c r="Z1072" s="90"/>
      <c r="AA1072" s="90"/>
      <c r="AB1072" s="90"/>
      <c r="AC1072" s="90"/>
      <c r="AD1072" s="90"/>
      <c r="AE1072" s="90"/>
      <c r="AF1072" s="90"/>
      <c r="AG1072" s="90"/>
      <c r="AH1072" s="90"/>
      <c r="AI1072" s="90"/>
      <c r="AJ1072" s="90"/>
      <c r="AK1072" s="90"/>
      <c r="AL1072" s="90"/>
      <c r="AM1072" s="90"/>
      <c r="AN1072" s="90"/>
      <c r="AO1072" s="90"/>
      <c r="AP1072" s="90"/>
      <c r="AQ1072" s="90"/>
      <c r="AR1072" s="90"/>
      <c r="AS1072" s="90"/>
      <c r="AT1072" s="90"/>
      <c r="AU1072" s="90"/>
      <c r="AV1072" s="42"/>
      <c r="AW1072" s="42"/>
      <c r="AX1072" s="42"/>
      <c r="AY1072" s="42"/>
      <c r="AZ1072" s="42"/>
      <c r="BA1072" s="42"/>
      <c r="BB1072" s="42"/>
      <c r="BC1072" s="42"/>
      <c r="BD1072" s="42"/>
      <c r="BE1072" s="42"/>
      <c r="BF1072" s="42"/>
      <c r="BG1072" s="42"/>
      <c r="BH1072" s="42"/>
      <c r="BI1072" s="42"/>
      <c r="BJ1072" s="42"/>
    </row>
    <row r="1073" spans="1:62" ht="15">
      <c r="A1073" s="89"/>
      <c r="B1073" s="90"/>
      <c r="C1073" s="91"/>
      <c r="D1073" s="92"/>
      <c r="E1073" s="93"/>
      <c r="F1073" s="93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  <c r="W1073" s="90"/>
      <c r="X1073" s="90"/>
      <c r="Y1073" s="90"/>
      <c r="Z1073" s="90"/>
      <c r="AA1073" s="90"/>
      <c r="AB1073" s="90"/>
      <c r="AC1073" s="90"/>
      <c r="AD1073" s="90"/>
      <c r="AE1073" s="90"/>
      <c r="AF1073" s="90"/>
      <c r="AG1073" s="90"/>
      <c r="AH1073" s="90"/>
      <c r="AI1073" s="90"/>
      <c r="AJ1073" s="90"/>
      <c r="AK1073" s="90"/>
      <c r="AL1073" s="90"/>
      <c r="AM1073" s="90"/>
      <c r="AN1073" s="90"/>
      <c r="AO1073" s="90"/>
      <c r="AP1073" s="90"/>
      <c r="AQ1073" s="90"/>
      <c r="AR1073" s="90"/>
      <c r="AS1073" s="90"/>
      <c r="AT1073" s="90"/>
      <c r="AU1073" s="90"/>
      <c r="AV1073" s="42"/>
      <c r="AW1073" s="42"/>
      <c r="AX1073" s="42"/>
      <c r="AY1073" s="42"/>
      <c r="AZ1073" s="42"/>
      <c r="BA1073" s="42"/>
      <c r="BB1073" s="42"/>
      <c r="BC1073" s="42"/>
      <c r="BD1073" s="42"/>
      <c r="BE1073" s="42"/>
      <c r="BF1073" s="42"/>
      <c r="BG1073" s="42"/>
      <c r="BH1073" s="42"/>
      <c r="BI1073" s="42"/>
      <c r="BJ1073" s="42"/>
    </row>
    <row r="1074" spans="1:62" ht="15">
      <c r="A1074" s="89"/>
      <c r="B1074" s="90"/>
      <c r="C1074" s="91"/>
      <c r="D1074" s="92"/>
      <c r="E1074" s="93"/>
      <c r="F1074" s="93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  <c r="W1074" s="90"/>
      <c r="X1074" s="90"/>
      <c r="Y1074" s="90"/>
      <c r="Z1074" s="90"/>
      <c r="AA1074" s="90"/>
      <c r="AB1074" s="90"/>
      <c r="AC1074" s="90"/>
      <c r="AD1074" s="90"/>
      <c r="AE1074" s="90"/>
      <c r="AF1074" s="90"/>
      <c r="AG1074" s="90"/>
      <c r="AH1074" s="90"/>
      <c r="AI1074" s="90"/>
      <c r="AJ1074" s="90"/>
      <c r="AK1074" s="90"/>
      <c r="AL1074" s="90"/>
      <c r="AM1074" s="90"/>
      <c r="AN1074" s="90"/>
      <c r="AO1074" s="90"/>
      <c r="AP1074" s="90"/>
      <c r="AQ1074" s="90"/>
      <c r="AR1074" s="90"/>
      <c r="AS1074" s="90"/>
      <c r="AT1074" s="90"/>
      <c r="AU1074" s="90"/>
      <c r="AV1074" s="42"/>
      <c r="AW1074" s="42"/>
      <c r="AX1074" s="42"/>
      <c r="AY1074" s="42"/>
      <c r="AZ1074" s="42"/>
      <c r="BA1074" s="42"/>
      <c r="BB1074" s="42"/>
      <c r="BC1074" s="42"/>
      <c r="BD1074" s="42"/>
      <c r="BE1074" s="42"/>
      <c r="BF1074" s="42"/>
      <c r="BG1074" s="42"/>
      <c r="BH1074" s="42"/>
      <c r="BI1074" s="42"/>
      <c r="BJ1074" s="42"/>
    </row>
    <row r="1075" spans="1:62" ht="15">
      <c r="A1075" s="89"/>
      <c r="B1075" s="90"/>
      <c r="C1075" s="91"/>
      <c r="D1075" s="92"/>
      <c r="E1075" s="93"/>
      <c r="F1075" s="93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  <c r="W1075" s="90"/>
      <c r="X1075" s="90"/>
      <c r="Y1075" s="90"/>
      <c r="Z1075" s="90"/>
      <c r="AA1075" s="90"/>
      <c r="AB1075" s="90"/>
      <c r="AC1075" s="90"/>
      <c r="AD1075" s="90"/>
      <c r="AE1075" s="90"/>
      <c r="AF1075" s="90"/>
      <c r="AG1075" s="90"/>
      <c r="AH1075" s="90"/>
      <c r="AI1075" s="90"/>
      <c r="AJ1075" s="90"/>
      <c r="AK1075" s="90"/>
      <c r="AL1075" s="90"/>
      <c r="AM1075" s="90"/>
      <c r="AN1075" s="90"/>
      <c r="AO1075" s="90"/>
      <c r="AP1075" s="90"/>
      <c r="AQ1075" s="90"/>
      <c r="AR1075" s="90"/>
      <c r="AS1075" s="90"/>
      <c r="AT1075" s="90"/>
      <c r="AU1075" s="90"/>
      <c r="AV1075" s="42"/>
      <c r="AW1075" s="42"/>
      <c r="AX1075" s="42"/>
      <c r="AY1075" s="42"/>
      <c r="AZ1075" s="42"/>
      <c r="BA1075" s="42"/>
      <c r="BB1075" s="42"/>
      <c r="BC1075" s="42"/>
      <c r="BD1075" s="42"/>
      <c r="BE1075" s="42"/>
      <c r="BF1075" s="42"/>
      <c r="BG1075" s="42"/>
      <c r="BH1075" s="42"/>
      <c r="BI1075" s="42"/>
      <c r="BJ1075" s="42"/>
    </row>
    <row r="1076" spans="1:62" ht="15">
      <c r="A1076" s="89"/>
      <c r="B1076" s="90"/>
      <c r="C1076" s="91"/>
      <c r="D1076" s="92"/>
      <c r="E1076" s="93"/>
      <c r="F1076" s="93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  <c r="W1076" s="90"/>
      <c r="X1076" s="90"/>
      <c r="Y1076" s="90"/>
      <c r="Z1076" s="90"/>
      <c r="AA1076" s="90"/>
      <c r="AB1076" s="90"/>
      <c r="AC1076" s="90"/>
      <c r="AD1076" s="90"/>
      <c r="AE1076" s="90"/>
      <c r="AF1076" s="90"/>
      <c r="AG1076" s="90"/>
      <c r="AH1076" s="90"/>
      <c r="AI1076" s="90"/>
      <c r="AJ1076" s="90"/>
      <c r="AK1076" s="90"/>
      <c r="AL1076" s="90"/>
      <c r="AM1076" s="90"/>
      <c r="AN1076" s="90"/>
      <c r="AO1076" s="90"/>
      <c r="AP1076" s="90"/>
      <c r="AQ1076" s="90"/>
      <c r="AR1076" s="90"/>
      <c r="AS1076" s="90"/>
      <c r="AT1076" s="90"/>
      <c r="AU1076" s="90"/>
      <c r="AV1076" s="42"/>
      <c r="AW1076" s="42"/>
      <c r="AX1076" s="42"/>
      <c r="AY1076" s="42"/>
      <c r="AZ1076" s="42"/>
      <c r="BA1076" s="42"/>
      <c r="BB1076" s="42"/>
      <c r="BC1076" s="42"/>
      <c r="BD1076" s="42"/>
      <c r="BE1076" s="42"/>
      <c r="BF1076" s="42"/>
      <c r="BG1076" s="42"/>
      <c r="BH1076" s="42"/>
      <c r="BI1076" s="42"/>
      <c r="BJ1076" s="42"/>
    </row>
    <row r="1077" spans="1:62" ht="15">
      <c r="A1077" s="89"/>
      <c r="B1077" s="90"/>
      <c r="C1077" s="91"/>
      <c r="D1077" s="92"/>
      <c r="E1077" s="93"/>
      <c r="F1077" s="93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  <c r="W1077" s="90"/>
      <c r="X1077" s="90"/>
      <c r="Y1077" s="90"/>
      <c r="Z1077" s="90"/>
      <c r="AA1077" s="90"/>
      <c r="AB1077" s="90"/>
      <c r="AC1077" s="90"/>
      <c r="AD1077" s="90"/>
      <c r="AE1077" s="90"/>
      <c r="AF1077" s="90"/>
      <c r="AG1077" s="90"/>
      <c r="AH1077" s="90"/>
      <c r="AI1077" s="90"/>
      <c r="AJ1077" s="90"/>
      <c r="AK1077" s="90"/>
      <c r="AL1077" s="90"/>
      <c r="AM1077" s="90"/>
      <c r="AN1077" s="90"/>
      <c r="AO1077" s="90"/>
      <c r="AP1077" s="90"/>
      <c r="AQ1077" s="90"/>
      <c r="AR1077" s="90"/>
      <c r="AS1077" s="90"/>
      <c r="AT1077" s="90"/>
      <c r="AU1077" s="90"/>
      <c r="AV1077" s="42"/>
      <c r="AW1077" s="42"/>
      <c r="AX1077" s="42"/>
      <c r="AY1077" s="42"/>
      <c r="AZ1077" s="42"/>
      <c r="BA1077" s="42"/>
      <c r="BB1077" s="42"/>
      <c r="BC1077" s="42"/>
      <c r="BD1077" s="42"/>
      <c r="BE1077" s="42"/>
      <c r="BF1077" s="42"/>
      <c r="BG1077" s="42"/>
      <c r="BH1077" s="42"/>
      <c r="BI1077" s="42"/>
      <c r="BJ1077" s="42"/>
    </row>
    <row r="1078" spans="1:62" ht="15">
      <c r="A1078" s="89"/>
      <c r="B1078" s="90"/>
      <c r="C1078" s="91"/>
      <c r="D1078" s="92"/>
      <c r="E1078" s="93"/>
      <c r="F1078" s="93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  <c r="W1078" s="90"/>
      <c r="X1078" s="90"/>
      <c r="Y1078" s="90"/>
      <c r="Z1078" s="90"/>
      <c r="AA1078" s="90"/>
      <c r="AB1078" s="90"/>
      <c r="AC1078" s="90"/>
      <c r="AD1078" s="90"/>
      <c r="AE1078" s="90"/>
      <c r="AF1078" s="90"/>
      <c r="AG1078" s="90"/>
      <c r="AH1078" s="90"/>
      <c r="AI1078" s="90"/>
      <c r="AJ1078" s="90"/>
      <c r="AK1078" s="90"/>
      <c r="AL1078" s="90"/>
      <c r="AM1078" s="90"/>
      <c r="AN1078" s="90"/>
      <c r="AO1078" s="90"/>
      <c r="AP1078" s="90"/>
      <c r="AQ1078" s="90"/>
      <c r="AR1078" s="90"/>
      <c r="AS1078" s="90"/>
      <c r="AT1078" s="90"/>
      <c r="AU1078" s="90"/>
      <c r="AV1078" s="42"/>
      <c r="AW1078" s="42"/>
      <c r="AX1078" s="42"/>
      <c r="AY1078" s="42"/>
      <c r="AZ1078" s="42"/>
      <c r="BA1078" s="42"/>
      <c r="BB1078" s="42"/>
      <c r="BC1078" s="42"/>
      <c r="BD1078" s="42"/>
      <c r="BE1078" s="42"/>
      <c r="BF1078" s="42"/>
      <c r="BG1078" s="42"/>
      <c r="BH1078" s="42"/>
      <c r="BI1078" s="42"/>
      <c r="BJ1078" s="42"/>
    </row>
    <row r="1079" spans="1:62" ht="15">
      <c r="A1079" s="89"/>
      <c r="B1079" s="90"/>
      <c r="C1079" s="91"/>
      <c r="D1079" s="92"/>
      <c r="E1079" s="93"/>
      <c r="F1079" s="93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  <c r="W1079" s="90"/>
      <c r="X1079" s="90"/>
      <c r="Y1079" s="90"/>
      <c r="Z1079" s="90"/>
      <c r="AA1079" s="90"/>
      <c r="AB1079" s="90"/>
      <c r="AC1079" s="90"/>
      <c r="AD1079" s="90"/>
      <c r="AE1079" s="90"/>
      <c r="AF1079" s="90"/>
      <c r="AG1079" s="90"/>
      <c r="AH1079" s="90"/>
      <c r="AI1079" s="90"/>
      <c r="AJ1079" s="90"/>
      <c r="AK1079" s="90"/>
      <c r="AL1079" s="90"/>
      <c r="AM1079" s="90"/>
      <c r="AN1079" s="90"/>
      <c r="AO1079" s="90"/>
      <c r="AP1079" s="90"/>
      <c r="AQ1079" s="90"/>
      <c r="AR1079" s="90"/>
      <c r="AS1079" s="90"/>
      <c r="AT1079" s="90"/>
      <c r="AU1079" s="90"/>
      <c r="AV1079" s="42"/>
      <c r="AW1079" s="42"/>
      <c r="AX1079" s="42"/>
      <c r="AY1079" s="42"/>
      <c r="AZ1079" s="42"/>
      <c r="BA1079" s="42"/>
      <c r="BB1079" s="42"/>
      <c r="BC1079" s="42"/>
      <c r="BD1079" s="42"/>
      <c r="BE1079" s="42"/>
      <c r="BF1079" s="42"/>
      <c r="BG1079" s="42"/>
      <c r="BH1079" s="42"/>
      <c r="BI1079" s="42"/>
      <c r="BJ1079" s="42"/>
    </row>
    <row r="1080" spans="1:62" ht="15">
      <c r="A1080" s="89"/>
      <c r="B1080" s="90"/>
      <c r="C1080" s="91"/>
      <c r="D1080" s="92"/>
      <c r="E1080" s="93"/>
      <c r="F1080" s="93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  <c r="W1080" s="90"/>
      <c r="X1080" s="90"/>
      <c r="Y1080" s="90"/>
      <c r="Z1080" s="90"/>
      <c r="AA1080" s="90"/>
      <c r="AB1080" s="90"/>
      <c r="AC1080" s="90"/>
      <c r="AD1080" s="90"/>
      <c r="AE1080" s="90"/>
      <c r="AF1080" s="90"/>
      <c r="AG1080" s="90"/>
      <c r="AH1080" s="90"/>
      <c r="AI1080" s="90"/>
      <c r="AJ1080" s="90"/>
      <c r="AK1080" s="90"/>
      <c r="AL1080" s="90"/>
      <c r="AM1080" s="90"/>
      <c r="AN1080" s="90"/>
      <c r="AO1080" s="90"/>
      <c r="AP1080" s="90"/>
      <c r="AQ1080" s="90"/>
      <c r="AR1080" s="90"/>
      <c r="AS1080" s="90"/>
      <c r="AT1080" s="90"/>
      <c r="AU1080" s="90"/>
      <c r="AV1080" s="42"/>
      <c r="AW1080" s="42"/>
      <c r="AX1080" s="42"/>
      <c r="AY1080" s="42"/>
      <c r="AZ1080" s="42"/>
      <c r="BA1080" s="42"/>
      <c r="BB1080" s="42"/>
      <c r="BC1080" s="42"/>
      <c r="BD1080" s="42"/>
      <c r="BE1080" s="42"/>
      <c r="BF1080" s="42"/>
      <c r="BG1080" s="42"/>
      <c r="BH1080" s="42"/>
      <c r="BI1080" s="42"/>
      <c r="BJ1080" s="42"/>
    </row>
    <row r="1081" spans="1:62" ht="15">
      <c r="A1081" s="89"/>
      <c r="B1081" s="90"/>
      <c r="C1081" s="91"/>
      <c r="D1081" s="92"/>
      <c r="E1081" s="93"/>
      <c r="F1081" s="93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  <c r="W1081" s="90"/>
      <c r="X1081" s="90"/>
      <c r="Y1081" s="90"/>
      <c r="Z1081" s="90"/>
      <c r="AA1081" s="90"/>
      <c r="AB1081" s="90"/>
      <c r="AC1081" s="90"/>
      <c r="AD1081" s="90"/>
      <c r="AE1081" s="90"/>
      <c r="AF1081" s="90"/>
      <c r="AG1081" s="90"/>
      <c r="AH1081" s="90"/>
      <c r="AI1081" s="90"/>
      <c r="AJ1081" s="90"/>
      <c r="AK1081" s="90"/>
      <c r="AL1081" s="90"/>
      <c r="AM1081" s="90"/>
      <c r="AN1081" s="90"/>
      <c r="AO1081" s="90"/>
      <c r="AP1081" s="90"/>
      <c r="AQ1081" s="90"/>
      <c r="AR1081" s="90"/>
      <c r="AS1081" s="90"/>
      <c r="AT1081" s="90"/>
      <c r="AU1081" s="90"/>
      <c r="AV1081" s="42"/>
      <c r="AW1081" s="42"/>
      <c r="AX1081" s="42"/>
      <c r="AY1081" s="42"/>
      <c r="AZ1081" s="42"/>
      <c r="BA1081" s="42"/>
      <c r="BB1081" s="42"/>
      <c r="BC1081" s="42"/>
      <c r="BD1081" s="42"/>
      <c r="BE1081" s="42"/>
      <c r="BF1081" s="42"/>
      <c r="BG1081" s="42"/>
      <c r="BH1081" s="42"/>
      <c r="BI1081" s="42"/>
      <c r="BJ1081" s="42"/>
    </row>
    <row r="1082" spans="1:62" ht="15">
      <c r="A1082" s="89"/>
      <c r="B1082" s="90"/>
      <c r="C1082" s="91"/>
      <c r="D1082" s="92"/>
      <c r="E1082" s="93"/>
      <c r="F1082" s="93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  <c r="W1082" s="90"/>
      <c r="X1082" s="90"/>
      <c r="Y1082" s="90"/>
      <c r="Z1082" s="90"/>
      <c r="AA1082" s="90"/>
      <c r="AB1082" s="90"/>
      <c r="AC1082" s="90"/>
      <c r="AD1082" s="90"/>
      <c r="AE1082" s="90"/>
      <c r="AF1082" s="90"/>
      <c r="AG1082" s="90"/>
      <c r="AH1082" s="90"/>
      <c r="AI1082" s="90"/>
      <c r="AJ1082" s="90"/>
      <c r="AK1082" s="90"/>
      <c r="AL1082" s="90"/>
      <c r="AM1082" s="90"/>
      <c r="AN1082" s="90"/>
      <c r="AO1082" s="90"/>
      <c r="AP1082" s="90"/>
      <c r="AQ1082" s="90"/>
      <c r="AR1082" s="90"/>
      <c r="AS1082" s="90"/>
      <c r="AT1082" s="90"/>
      <c r="AU1082" s="90"/>
      <c r="AV1082" s="42"/>
      <c r="AW1082" s="42"/>
      <c r="AX1082" s="42"/>
      <c r="AY1082" s="42"/>
      <c r="AZ1082" s="42"/>
      <c r="BA1082" s="42"/>
      <c r="BB1082" s="42"/>
      <c r="BC1082" s="42"/>
      <c r="BD1082" s="42"/>
      <c r="BE1082" s="42"/>
      <c r="BF1082" s="42"/>
      <c r="BG1082" s="42"/>
      <c r="BH1082" s="42"/>
      <c r="BI1082" s="42"/>
      <c r="BJ1082" s="42"/>
    </row>
    <row r="1083" spans="1:62" ht="15">
      <c r="A1083" s="89"/>
      <c r="B1083" s="90"/>
      <c r="C1083" s="91"/>
      <c r="D1083" s="92"/>
      <c r="E1083" s="93"/>
      <c r="F1083" s="93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  <c r="W1083" s="90"/>
      <c r="X1083" s="90"/>
      <c r="Y1083" s="90"/>
      <c r="Z1083" s="90"/>
      <c r="AA1083" s="90"/>
      <c r="AB1083" s="90"/>
      <c r="AC1083" s="90"/>
      <c r="AD1083" s="90"/>
      <c r="AE1083" s="90"/>
      <c r="AF1083" s="90"/>
      <c r="AG1083" s="90"/>
      <c r="AH1083" s="90"/>
      <c r="AI1083" s="90"/>
      <c r="AJ1083" s="90"/>
      <c r="AK1083" s="90"/>
      <c r="AL1083" s="90"/>
      <c r="AM1083" s="90"/>
      <c r="AN1083" s="90"/>
      <c r="AO1083" s="90"/>
      <c r="AP1083" s="90"/>
      <c r="AQ1083" s="90"/>
      <c r="AR1083" s="90"/>
      <c r="AS1083" s="90"/>
      <c r="AT1083" s="90"/>
      <c r="AU1083" s="90"/>
      <c r="AV1083" s="42"/>
      <c r="AW1083" s="42"/>
      <c r="AX1083" s="42"/>
      <c r="AY1083" s="42"/>
      <c r="AZ1083" s="42"/>
      <c r="BA1083" s="42"/>
      <c r="BB1083" s="42"/>
      <c r="BC1083" s="42"/>
      <c r="BD1083" s="42"/>
      <c r="BE1083" s="42"/>
      <c r="BF1083" s="42"/>
      <c r="BG1083" s="42"/>
      <c r="BH1083" s="42"/>
      <c r="BI1083" s="42"/>
      <c r="BJ1083" s="42"/>
    </row>
    <row r="1084" spans="1:62" ht="15">
      <c r="A1084" s="89"/>
      <c r="B1084" s="90"/>
      <c r="C1084" s="91"/>
      <c r="D1084" s="92"/>
      <c r="E1084" s="93"/>
      <c r="F1084" s="93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  <c r="W1084" s="90"/>
      <c r="X1084" s="90"/>
      <c r="Y1084" s="90"/>
      <c r="Z1084" s="90"/>
      <c r="AA1084" s="90"/>
      <c r="AB1084" s="90"/>
      <c r="AC1084" s="90"/>
      <c r="AD1084" s="90"/>
      <c r="AE1084" s="90"/>
      <c r="AF1084" s="90"/>
      <c r="AG1084" s="90"/>
      <c r="AH1084" s="90"/>
      <c r="AI1084" s="90"/>
      <c r="AJ1084" s="90"/>
      <c r="AK1084" s="90"/>
      <c r="AL1084" s="90"/>
      <c r="AM1084" s="90"/>
      <c r="AN1084" s="90"/>
      <c r="AO1084" s="90"/>
      <c r="AP1084" s="90"/>
      <c r="AQ1084" s="90"/>
      <c r="AR1084" s="90"/>
      <c r="AS1084" s="90"/>
      <c r="AT1084" s="90"/>
      <c r="AU1084" s="90"/>
      <c r="AV1084" s="94"/>
      <c r="AW1084" s="94"/>
      <c r="AX1084" s="94"/>
      <c r="AY1084" s="94"/>
      <c r="AZ1084" s="94"/>
      <c r="BA1084" s="94"/>
      <c r="BB1084" s="95"/>
      <c r="BC1084" s="95"/>
      <c r="BD1084" s="95"/>
      <c r="BE1084" s="42"/>
      <c r="BF1084" s="42"/>
      <c r="BG1084" s="42"/>
      <c r="BH1084" s="42"/>
      <c r="BI1084" s="42"/>
      <c r="BJ1084" s="42"/>
    </row>
    <row r="1085" spans="1:62" ht="15">
      <c r="A1085" s="89"/>
      <c r="B1085" s="90"/>
      <c r="C1085" s="91"/>
      <c r="D1085" s="92"/>
      <c r="E1085" s="93"/>
      <c r="F1085" s="93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  <c r="W1085" s="90"/>
      <c r="X1085" s="90"/>
      <c r="Y1085" s="90"/>
      <c r="Z1085" s="90"/>
      <c r="AA1085" s="90"/>
      <c r="AB1085" s="90"/>
      <c r="AC1085" s="90"/>
      <c r="AD1085" s="90"/>
      <c r="AE1085" s="90"/>
      <c r="AF1085" s="90"/>
      <c r="AG1085" s="90"/>
      <c r="AH1085" s="90"/>
      <c r="AI1085" s="90"/>
      <c r="AJ1085" s="90"/>
      <c r="AK1085" s="90"/>
      <c r="AL1085" s="90"/>
      <c r="AM1085" s="90"/>
      <c r="AN1085" s="90"/>
      <c r="AO1085" s="90"/>
      <c r="AP1085" s="90"/>
      <c r="AQ1085" s="90"/>
      <c r="AR1085" s="90"/>
      <c r="AS1085" s="90"/>
      <c r="AT1085" s="90"/>
      <c r="AU1085" s="90"/>
      <c r="AV1085" s="94"/>
      <c r="AW1085" s="94"/>
      <c r="AX1085" s="94"/>
      <c r="AY1085" s="94"/>
      <c r="AZ1085" s="94"/>
      <c r="BA1085" s="94"/>
      <c r="BB1085" s="95"/>
      <c r="BC1085" s="95"/>
      <c r="BD1085" s="95"/>
      <c r="BE1085" s="42"/>
      <c r="BF1085" s="42"/>
      <c r="BG1085" s="42"/>
      <c r="BH1085" s="42"/>
      <c r="BI1085" s="42"/>
      <c r="BJ1085" s="42"/>
    </row>
    <row r="1086" spans="1:62" ht="15">
      <c r="A1086" s="89"/>
      <c r="B1086" s="90"/>
      <c r="C1086" s="91"/>
      <c r="D1086" s="92"/>
      <c r="E1086" s="93"/>
      <c r="F1086" s="93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  <c r="W1086" s="90"/>
      <c r="X1086" s="90"/>
      <c r="Y1086" s="90"/>
      <c r="Z1086" s="90"/>
      <c r="AA1086" s="90"/>
      <c r="AB1086" s="90"/>
      <c r="AC1086" s="90"/>
      <c r="AD1086" s="90"/>
      <c r="AE1086" s="90"/>
      <c r="AF1086" s="90"/>
      <c r="AG1086" s="90"/>
      <c r="AH1086" s="90"/>
      <c r="AI1086" s="90"/>
      <c r="AJ1086" s="90"/>
      <c r="AK1086" s="90"/>
      <c r="AL1086" s="90"/>
      <c r="AM1086" s="90"/>
      <c r="AN1086" s="90"/>
      <c r="AO1086" s="90"/>
      <c r="AP1086" s="90"/>
      <c r="AQ1086" s="90"/>
      <c r="AR1086" s="90"/>
      <c r="AS1086" s="90"/>
      <c r="AT1086" s="90"/>
      <c r="AU1086" s="90"/>
      <c r="AV1086" s="94"/>
      <c r="AW1086" s="94"/>
      <c r="AX1086" s="94"/>
      <c r="AY1086" s="94"/>
      <c r="AZ1086" s="94"/>
      <c r="BA1086" s="94"/>
      <c r="BB1086" s="95"/>
      <c r="BC1086" s="95"/>
      <c r="BD1086" s="95"/>
      <c r="BE1086" s="42"/>
      <c r="BF1086" s="42"/>
      <c r="BG1086" s="42"/>
      <c r="BH1086" s="42"/>
      <c r="BI1086" s="42"/>
      <c r="BJ1086" s="42"/>
    </row>
    <row r="1087" spans="1:62" ht="15">
      <c r="A1087" s="89"/>
      <c r="B1087" s="90"/>
      <c r="C1087" s="91"/>
      <c r="D1087" s="92"/>
      <c r="E1087" s="93"/>
      <c r="F1087" s="93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  <c r="W1087" s="90"/>
      <c r="X1087" s="90"/>
      <c r="Y1087" s="90"/>
      <c r="Z1087" s="90"/>
      <c r="AA1087" s="90"/>
      <c r="AB1087" s="90"/>
      <c r="AC1087" s="90"/>
      <c r="AD1087" s="90"/>
      <c r="AE1087" s="90"/>
      <c r="AF1087" s="90"/>
      <c r="AG1087" s="90"/>
      <c r="AH1087" s="90"/>
      <c r="AI1087" s="90"/>
      <c r="AJ1087" s="90"/>
      <c r="AK1087" s="90"/>
      <c r="AL1087" s="90"/>
      <c r="AM1087" s="90"/>
      <c r="AN1087" s="90"/>
      <c r="AO1087" s="90"/>
      <c r="AP1087" s="90"/>
      <c r="AQ1087" s="90"/>
      <c r="AR1087" s="90"/>
      <c r="AS1087" s="90"/>
      <c r="AT1087" s="90"/>
      <c r="AU1087" s="90"/>
      <c r="AV1087" s="94"/>
      <c r="AW1087" s="94"/>
      <c r="AX1087" s="94"/>
      <c r="AY1087" s="94"/>
      <c r="AZ1087" s="94"/>
      <c r="BA1087" s="94"/>
      <c r="BB1087" s="95"/>
      <c r="BC1087" s="95"/>
      <c r="BD1087" s="95"/>
      <c r="BE1087" s="42"/>
      <c r="BF1087" s="42"/>
      <c r="BG1087" s="42"/>
      <c r="BH1087" s="42"/>
      <c r="BI1087" s="42"/>
      <c r="BJ1087" s="42"/>
    </row>
    <row r="1088" spans="1:62" ht="15">
      <c r="A1088" s="89"/>
      <c r="B1088" s="90"/>
      <c r="C1088" s="91"/>
      <c r="D1088" s="92"/>
      <c r="E1088" s="93"/>
      <c r="F1088" s="93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  <c r="W1088" s="90"/>
      <c r="X1088" s="90"/>
      <c r="Y1088" s="90"/>
      <c r="Z1088" s="90"/>
      <c r="AA1088" s="90"/>
      <c r="AB1088" s="90"/>
      <c r="AC1088" s="90"/>
      <c r="AD1088" s="90"/>
      <c r="AE1088" s="90"/>
      <c r="AF1088" s="90"/>
      <c r="AG1088" s="90"/>
      <c r="AH1088" s="90"/>
      <c r="AI1088" s="90"/>
      <c r="AJ1088" s="90"/>
      <c r="AK1088" s="90"/>
      <c r="AL1088" s="90"/>
      <c r="AM1088" s="90"/>
      <c r="AN1088" s="90"/>
      <c r="AO1088" s="90"/>
      <c r="AP1088" s="90"/>
      <c r="AQ1088" s="90"/>
      <c r="AR1088" s="90"/>
      <c r="AS1088" s="90"/>
      <c r="AT1088" s="90"/>
      <c r="AU1088" s="90"/>
      <c r="AV1088" s="94"/>
      <c r="AW1088" s="94"/>
      <c r="AX1088" s="94"/>
      <c r="AY1088" s="94"/>
      <c r="AZ1088" s="94"/>
      <c r="BA1088" s="94"/>
      <c r="BB1088" s="95"/>
      <c r="BC1088" s="95"/>
      <c r="BD1088" s="95"/>
      <c r="BE1088" s="42"/>
      <c r="BF1088" s="42"/>
      <c r="BG1088" s="42"/>
      <c r="BH1088" s="42"/>
      <c r="BI1088" s="42"/>
      <c r="BJ1088" s="42"/>
    </row>
    <row r="1089" spans="1:62" ht="15">
      <c r="A1089" s="89"/>
      <c r="B1089" s="90"/>
      <c r="C1089" s="91"/>
      <c r="D1089" s="92"/>
      <c r="E1089" s="93"/>
      <c r="F1089" s="93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  <c r="W1089" s="90"/>
      <c r="X1089" s="90"/>
      <c r="Y1089" s="90"/>
      <c r="Z1089" s="90"/>
      <c r="AA1089" s="90"/>
      <c r="AB1089" s="90"/>
      <c r="AC1089" s="90"/>
      <c r="AD1089" s="90"/>
      <c r="AE1089" s="90"/>
      <c r="AF1089" s="90"/>
      <c r="AG1089" s="90"/>
      <c r="AH1089" s="90"/>
      <c r="AI1089" s="90"/>
      <c r="AJ1089" s="90"/>
      <c r="AK1089" s="90"/>
      <c r="AL1089" s="90"/>
      <c r="AM1089" s="90"/>
      <c r="AN1089" s="90"/>
      <c r="AO1089" s="90"/>
      <c r="AP1089" s="90"/>
      <c r="AQ1089" s="90"/>
      <c r="AR1089" s="90"/>
      <c r="AS1089" s="90"/>
      <c r="AT1089" s="90"/>
      <c r="AU1089" s="90"/>
      <c r="AV1089" s="94"/>
      <c r="AW1089" s="94"/>
      <c r="AX1089" s="94"/>
      <c r="AY1089" s="94"/>
      <c r="AZ1089" s="94"/>
      <c r="BA1089" s="94"/>
      <c r="BB1089" s="95"/>
      <c r="BC1089" s="95"/>
      <c r="BD1089" s="95"/>
      <c r="BE1089" s="42"/>
      <c r="BF1089" s="42"/>
      <c r="BG1089" s="42"/>
      <c r="BH1089" s="42"/>
      <c r="BI1089" s="42"/>
      <c r="BJ1089" s="42"/>
    </row>
    <row r="1090" spans="1:62" ht="15">
      <c r="A1090" s="89"/>
      <c r="B1090" s="90"/>
      <c r="C1090" s="91"/>
      <c r="D1090" s="92"/>
      <c r="E1090" s="93"/>
      <c r="F1090" s="93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  <c r="W1090" s="90"/>
      <c r="X1090" s="90"/>
      <c r="Y1090" s="90"/>
      <c r="Z1090" s="90"/>
      <c r="AA1090" s="90"/>
      <c r="AB1090" s="90"/>
      <c r="AC1090" s="90"/>
      <c r="AD1090" s="90"/>
      <c r="AE1090" s="90"/>
      <c r="AF1090" s="90"/>
      <c r="AG1090" s="90"/>
      <c r="AH1090" s="90"/>
      <c r="AI1090" s="90"/>
      <c r="AJ1090" s="90"/>
      <c r="AK1090" s="90"/>
      <c r="AL1090" s="90"/>
      <c r="AM1090" s="90"/>
      <c r="AN1090" s="90"/>
      <c r="AO1090" s="90"/>
      <c r="AP1090" s="90"/>
      <c r="AQ1090" s="90"/>
      <c r="AR1090" s="90"/>
      <c r="AS1090" s="90"/>
      <c r="AT1090" s="90"/>
      <c r="AU1090" s="90"/>
      <c r="AV1090" s="94"/>
      <c r="AW1090" s="94"/>
      <c r="AX1090" s="94"/>
      <c r="AY1090" s="94"/>
      <c r="AZ1090" s="94"/>
      <c r="BA1090" s="94"/>
      <c r="BB1090" s="95"/>
      <c r="BC1090" s="95"/>
      <c r="BD1090" s="95"/>
      <c r="BE1090" s="42"/>
      <c r="BF1090" s="42"/>
      <c r="BG1090" s="42"/>
      <c r="BH1090" s="42"/>
      <c r="BI1090" s="42"/>
      <c r="BJ1090" s="42"/>
    </row>
    <row r="1091" spans="1:62" ht="15">
      <c r="A1091" s="89"/>
      <c r="B1091" s="90"/>
      <c r="C1091" s="91"/>
      <c r="D1091" s="92"/>
      <c r="E1091" s="93"/>
      <c r="F1091" s="93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  <c r="W1091" s="90"/>
      <c r="X1091" s="90"/>
      <c r="Y1091" s="90"/>
      <c r="Z1091" s="90"/>
      <c r="AA1091" s="90"/>
      <c r="AB1091" s="90"/>
      <c r="AC1091" s="90"/>
      <c r="AD1091" s="90"/>
      <c r="AE1091" s="90"/>
      <c r="AF1091" s="90"/>
      <c r="AG1091" s="90"/>
      <c r="AH1091" s="90"/>
      <c r="AI1091" s="90"/>
      <c r="AJ1091" s="90"/>
      <c r="AK1091" s="90"/>
      <c r="AL1091" s="90"/>
      <c r="AM1091" s="90"/>
      <c r="AN1091" s="90"/>
      <c r="AO1091" s="90"/>
      <c r="AP1091" s="90"/>
      <c r="AQ1091" s="90"/>
      <c r="AR1091" s="90"/>
      <c r="AS1091" s="90"/>
      <c r="AT1091" s="90"/>
      <c r="AU1091" s="90"/>
      <c r="AV1091" s="94"/>
      <c r="AW1091" s="94"/>
      <c r="AX1091" s="94"/>
      <c r="AY1091" s="94"/>
      <c r="AZ1091" s="94"/>
      <c r="BA1091" s="94"/>
      <c r="BB1091" s="95"/>
      <c r="BC1091" s="95"/>
      <c r="BD1091" s="95"/>
      <c r="BE1091" s="42"/>
      <c r="BF1091" s="42"/>
      <c r="BG1091" s="42"/>
      <c r="BH1091" s="42"/>
      <c r="BI1091" s="42"/>
      <c r="BJ1091" s="42"/>
    </row>
    <row r="1092" spans="1:62" ht="15">
      <c r="A1092" s="89"/>
      <c r="B1092" s="90"/>
      <c r="C1092" s="91"/>
      <c r="D1092" s="92"/>
      <c r="E1092" s="93"/>
      <c r="F1092" s="93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  <c r="W1092" s="90"/>
      <c r="X1092" s="90"/>
      <c r="Y1092" s="90"/>
      <c r="Z1092" s="90"/>
      <c r="AA1092" s="90"/>
      <c r="AB1092" s="90"/>
      <c r="AC1092" s="90"/>
      <c r="AD1092" s="90"/>
      <c r="AE1092" s="90"/>
      <c r="AF1092" s="90"/>
      <c r="AG1092" s="90"/>
      <c r="AH1092" s="90"/>
      <c r="AI1092" s="90"/>
      <c r="AJ1092" s="90"/>
      <c r="AK1092" s="90"/>
      <c r="AL1092" s="90"/>
      <c r="AM1092" s="90"/>
      <c r="AN1092" s="90"/>
      <c r="AO1092" s="90"/>
      <c r="AP1092" s="90"/>
      <c r="AQ1092" s="90"/>
      <c r="AR1092" s="90"/>
      <c r="AS1092" s="90"/>
      <c r="AT1092" s="90"/>
      <c r="AU1092" s="90"/>
      <c r="AV1092" s="94"/>
      <c r="AW1092" s="94"/>
      <c r="AX1092" s="94"/>
      <c r="AY1092" s="94"/>
      <c r="AZ1092" s="94"/>
      <c r="BA1092" s="94"/>
      <c r="BB1092" s="95"/>
      <c r="BC1092" s="95"/>
      <c r="BD1092" s="95"/>
      <c r="BE1092" s="42"/>
      <c r="BF1092" s="42"/>
      <c r="BG1092" s="42"/>
      <c r="BH1092" s="42"/>
      <c r="BI1092" s="42"/>
      <c r="BJ1092" s="42"/>
    </row>
    <row r="1093" spans="1:62" ht="15">
      <c r="A1093" s="89"/>
      <c r="B1093" s="90"/>
      <c r="C1093" s="91"/>
      <c r="D1093" s="92"/>
      <c r="E1093" s="93"/>
      <c r="F1093" s="93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  <c r="W1093" s="90"/>
      <c r="X1093" s="90"/>
      <c r="Y1093" s="90"/>
      <c r="Z1093" s="90"/>
      <c r="AA1093" s="90"/>
      <c r="AB1093" s="90"/>
      <c r="AC1093" s="90"/>
      <c r="AD1093" s="90"/>
      <c r="AE1093" s="90"/>
      <c r="AF1093" s="90"/>
      <c r="AG1093" s="90"/>
      <c r="AH1093" s="90"/>
      <c r="AI1093" s="90"/>
      <c r="AJ1093" s="90"/>
      <c r="AK1093" s="90"/>
      <c r="AL1093" s="90"/>
      <c r="AM1093" s="90"/>
      <c r="AN1093" s="90"/>
      <c r="AO1093" s="90"/>
      <c r="AP1093" s="90"/>
      <c r="AQ1093" s="90"/>
      <c r="AR1093" s="90"/>
      <c r="AS1093" s="90"/>
      <c r="AT1093" s="90"/>
      <c r="AU1093" s="90"/>
      <c r="AV1093" s="94"/>
      <c r="AW1093" s="94"/>
      <c r="AX1093" s="94"/>
      <c r="AY1093" s="94"/>
      <c r="AZ1093" s="94"/>
      <c r="BA1093" s="94"/>
      <c r="BB1093" s="95"/>
      <c r="BC1093" s="95"/>
      <c r="BD1093" s="95"/>
      <c r="BE1093" s="42"/>
      <c r="BF1093" s="42"/>
      <c r="BG1093" s="42"/>
      <c r="BH1093" s="42"/>
      <c r="BI1093" s="42"/>
      <c r="BJ1093" s="42"/>
    </row>
    <row r="1094" spans="1:62" ht="15">
      <c r="A1094" s="89"/>
      <c r="B1094" s="90"/>
      <c r="C1094" s="91"/>
      <c r="D1094" s="92"/>
      <c r="E1094" s="93"/>
      <c r="F1094" s="93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  <c r="W1094" s="90"/>
      <c r="X1094" s="90"/>
      <c r="Y1094" s="90"/>
      <c r="Z1094" s="90"/>
      <c r="AA1094" s="90"/>
      <c r="AB1094" s="90"/>
      <c r="AC1094" s="90"/>
      <c r="AD1094" s="90"/>
      <c r="AE1094" s="90"/>
      <c r="AF1094" s="90"/>
      <c r="AG1094" s="90"/>
      <c r="AH1094" s="90"/>
      <c r="AI1094" s="90"/>
      <c r="AJ1094" s="90"/>
      <c r="AK1094" s="90"/>
      <c r="AL1094" s="90"/>
      <c r="AM1094" s="90"/>
      <c r="AN1094" s="90"/>
      <c r="AO1094" s="90"/>
      <c r="AP1094" s="90"/>
      <c r="AQ1094" s="90"/>
      <c r="AR1094" s="90"/>
      <c r="AS1094" s="90"/>
      <c r="AT1094" s="90"/>
      <c r="AU1094" s="90"/>
      <c r="AV1094" s="94"/>
      <c r="AW1094" s="94"/>
      <c r="AX1094" s="94"/>
      <c r="AY1094" s="94"/>
      <c r="AZ1094" s="94"/>
      <c r="BA1094" s="94"/>
      <c r="BB1094" s="95"/>
      <c r="BC1094" s="95"/>
      <c r="BD1094" s="95"/>
      <c r="BE1094" s="42"/>
      <c r="BF1094" s="42"/>
      <c r="BG1094" s="42"/>
      <c r="BH1094" s="42"/>
      <c r="BI1094" s="42"/>
      <c r="BJ1094" s="42"/>
    </row>
    <row r="1095" spans="1:62" ht="15">
      <c r="A1095" s="89"/>
      <c r="B1095" s="90"/>
      <c r="C1095" s="91"/>
      <c r="D1095" s="92"/>
      <c r="E1095" s="93"/>
      <c r="F1095" s="93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  <c r="W1095" s="90"/>
      <c r="X1095" s="90"/>
      <c r="Y1095" s="90"/>
      <c r="Z1095" s="90"/>
      <c r="AA1095" s="90"/>
      <c r="AB1095" s="90"/>
      <c r="AC1095" s="90"/>
      <c r="AD1095" s="90"/>
      <c r="AE1095" s="90"/>
      <c r="AF1095" s="90"/>
      <c r="AG1095" s="90"/>
      <c r="AH1095" s="90"/>
      <c r="AI1095" s="90"/>
      <c r="AJ1095" s="90"/>
      <c r="AK1095" s="90"/>
      <c r="AL1095" s="90"/>
      <c r="AM1095" s="90"/>
      <c r="AN1095" s="90"/>
      <c r="AO1095" s="90"/>
      <c r="AP1095" s="90"/>
      <c r="AQ1095" s="90"/>
      <c r="AR1095" s="90"/>
      <c r="AS1095" s="90"/>
      <c r="AT1095" s="90"/>
      <c r="AU1095" s="90"/>
      <c r="AV1095" s="94"/>
      <c r="AW1095" s="94"/>
      <c r="AX1095" s="94"/>
      <c r="AY1095" s="94"/>
      <c r="AZ1095" s="94"/>
      <c r="BA1095" s="94"/>
      <c r="BB1095" s="95"/>
      <c r="BC1095" s="95"/>
      <c r="BD1095" s="95"/>
      <c r="BE1095" s="42"/>
      <c r="BF1095" s="42"/>
      <c r="BG1095" s="42"/>
      <c r="BH1095" s="42"/>
      <c r="BI1095" s="42"/>
      <c r="BJ1095" s="42"/>
    </row>
    <row r="1096" spans="1:62" ht="15">
      <c r="A1096" s="89"/>
      <c r="B1096" s="90"/>
      <c r="C1096" s="91"/>
      <c r="D1096" s="92"/>
      <c r="E1096" s="93"/>
      <c r="F1096" s="93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  <c r="W1096" s="90"/>
      <c r="X1096" s="90"/>
      <c r="Y1096" s="90"/>
      <c r="Z1096" s="90"/>
      <c r="AA1096" s="90"/>
      <c r="AB1096" s="90"/>
      <c r="AC1096" s="90"/>
      <c r="AD1096" s="90"/>
      <c r="AE1096" s="90"/>
      <c r="AF1096" s="90"/>
      <c r="AG1096" s="90"/>
      <c r="AH1096" s="90"/>
      <c r="AI1096" s="90"/>
      <c r="AJ1096" s="90"/>
      <c r="AK1096" s="90"/>
      <c r="AL1096" s="90"/>
      <c r="AM1096" s="90"/>
      <c r="AN1096" s="90"/>
      <c r="AO1096" s="90"/>
      <c r="AP1096" s="90"/>
      <c r="AQ1096" s="90"/>
      <c r="AR1096" s="90"/>
      <c r="AS1096" s="90"/>
      <c r="AT1096" s="90"/>
      <c r="AU1096" s="90"/>
      <c r="AV1096" s="94"/>
      <c r="AW1096" s="94"/>
      <c r="AX1096" s="94"/>
      <c r="AY1096" s="94"/>
      <c r="AZ1096" s="94"/>
      <c r="BA1096" s="94"/>
      <c r="BB1096" s="95"/>
      <c r="BC1096" s="95"/>
      <c r="BD1096" s="95"/>
      <c r="BE1096" s="42"/>
      <c r="BF1096" s="42"/>
      <c r="BG1096" s="42"/>
      <c r="BH1096" s="42"/>
      <c r="BI1096" s="42"/>
      <c r="BJ1096" s="42"/>
    </row>
    <row r="1097" spans="1:62" ht="15">
      <c r="A1097" s="89"/>
      <c r="B1097" s="90"/>
      <c r="C1097" s="91"/>
      <c r="D1097" s="92"/>
      <c r="E1097" s="93"/>
      <c r="F1097" s="93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  <c r="W1097" s="90"/>
      <c r="X1097" s="90"/>
      <c r="Y1097" s="90"/>
      <c r="Z1097" s="90"/>
      <c r="AA1097" s="90"/>
      <c r="AB1097" s="90"/>
      <c r="AC1097" s="90"/>
      <c r="AD1097" s="90"/>
      <c r="AE1097" s="90"/>
      <c r="AF1097" s="90"/>
      <c r="AG1097" s="90"/>
      <c r="AH1097" s="90"/>
      <c r="AI1097" s="90"/>
      <c r="AJ1097" s="90"/>
      <c r="AK1097" s="90"/>
      <c r="AL1097" s="90"/>
      <c r="AM1097" s="90"/>
      <c r="AN1097" s="90"/>
      <c r="AO1097" s="90"/>
      <c r="AP1097" s="90"/>
      <c r="AQ1097" s="90"/>
      <c r="AR1097" s="90"/>
      <c r="AS1097" s="90"/>
      <c r="AT1097" s="90"/>
      <c r="AU1097" s="90"/>
      <c r="AV1097" s="94"/>
      <c r="AW1097" s="94"/>
      <c r="AX1097" s="94"/>
      <c r="AY1097" s="94"/>
      <c r="AZ1097" s="94"/>
      <c r="BA1097" s="94"/>
      <c r="BB1097" s="95"/>
      <c r="BC1097" s="95"/>
      <c r="BD1097" s="95"/>
      <c r="BE1097" s="42"/>
      <c r="BF1097" s="42"/>
      <c r="BG1097" s="42"/>
      <c r="BH1097" s="42"/>
      <c r="BI1097" s="42"/>
      <c r="BJ1097" s="42"/>
    </row>
    <row r="1098" spans="1:62" ht="15">
      <c r="A1098" s="89"/>
      <c r="B1098" s="90"/>
      <c r="C1098" s="91"/>
      <c r="D1098" s="92"/>
      <c r="E1098" s="93"/>
      <c r="F1098" s="93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  <c r="W1098" s="90"/>
      <c r="X1098" s="90"/>
      <c r="Y1098" s="90"/>
      <c r="Z1098" s="90"/>
      <c r="AA1098" s="90"/>
      <c r="AB1098" s="90"/>
      <c r="AC1098" s="90"/>
      <c r="AD1098" s="90"/>
      <c r="AE1098" s="90"/>
      <c r="AF1098" s="90"/>
      <c r="AG1098" s="90"/>
      <c r="AH1098" s="90"/>
      <c r="AI1098" s="90"/>
      <c r="AJ1098" s="90"/>
      <c r="AK1098" s="90"/>
      <c r="AL1098" s="90"/>
      <c r="AM1098" s="90"/>
      <c r="AN1098" s="90"/>
      <c r="AO1098" s="90"/>
      <c r="AP1098" s="90"/>
      <c r="AQ1098" s="90"/>
      <c r="AR1098" s="90"/>
      <c r="AS1098" s="90"/>
      <c r="AT1098" s="90"/>
      <c r="AU1098" s="90"/>
      <c r="AV1098" s="94"/>
      <c r="AW1098" s="94"/>
      <c r="AX1098" s="94"/>
      <c r="AY1098" s="94"/>
      <c r="AZ1098" s="94"/>
      <c r="BA1098" s="94"/>
      <c r="BB1098" s="95"/>
      <c r="BC1098" s="95"/>
      <c r="BD1098" s="95"/>
      <c r="BE1098" s="42"/>
      <c r="BF1098" s="42"/>
      <c r="BG1098" s="42"/>
      <c r="BH1098" s="42"/>
      <c r="BI1098" s="42"/>
      <c r="BJ1098" s="42"/>
    </row>
    <row r="1099" spans="1:62" ht="15">
      <c r="A1099" s="89"/>
      <c r="B1099" s="90"/>
      <c r="C1099" s="91"/>
      <c r="D1099" s="92"/>
      <c r="E1099" s="93"/>
      <c r="F1099" s="93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  <c r="W1099" s="90"/>
      <c r="X1099" s="90"/>
      <c r="Y1099" s="90"/>
      <c r="Z1099" s="90"/>
      <c r="AA1099" s="90"/>
      <c r="AB1099" s="90"/>
      <c r="AC1099" s="90"/>
      <c r="AD1099" s="90"/>
      <c r="AE1099" s="90"/>
      <c r="AF1099" s="90"/>
      <c r="AG1099" s="90"/>
      <c r="AH1099" s="90"/>
      <c r="AI1099" s="90"/>
      <c r="AJ1099" s="90"/>
      <c r="AK1099" s="90"/>
      <c r="AL1099" s="90"/>
      <c r="AM1099" s="90"/>
      <c r="AN1099" s="90"/>
      <c r="AO1099" s="90"/>
      <c r="AP1099" s="90"/>
      <c r="AQ1099" s="90"/>
      <c r="AR1099" s="90"/>
      <c r="AS1099" s="90"/>
      <c r="AT1099" s="90"/>
      <c r="AU1099" s="90"/>
      <c r="AV1099" s="94"/>
      <c r="AW1099" s="94"/>
      <c r="AX1099" s="94"/>
      <c r="AY1099" s="94"/>
      <c r="AZ1099" s="94"/>
      <c r="BA1099" s="94"/>
      <c r="BB1099" s="95"/>
      <c r="BC1099" s="95"/>
      <c r="BD1099" s="95"/>
      <c r="BE1099" s="42"/>
      <c r="BF1099" s="42"/>
      <c r="BG1099" s="42"/>
      <c r="BH1099" s="42"/>
      <c r="BI1099" s="42"/>
      <c r="BJ1099" s="42"/>
    </row>
    <row r="1100" spans="1:62" ht="15">
      <c r="A1100" s="89"/>
      <c r="B1100" s="90"/>
      <c r="C1100" s="91"/>
      <c r="D1100" s="92"/>
      <c r="E1100" s="93"/>
      <c r="F1100" s="93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  <c r="W1100" s="90"/>
      <c r="X1100" s="90"/>
      <c r="Y1100" s="90"/>
      <c r="Z1100" s="90"/>
      <c r="AA1100" s="90"/>
      <c r="AB1100" s="90"/>
      <c r="AC1100" s="90"/>
      <c r="AD1100" s="90"/>
      <c r="AE1100" s="90"/>
      <c r="AF1100" s="90"/>
      <c r="AG1100" s="90"/>
      <c r="AH1100" s="90"/>
      <c r="AI1100" s="90"/>
      <c r="AJ1100" s="90"/>
      <c r="AK1100" s="90"/>
      <c r="AL1100" s="90"/>
      <c r="AM1100" s="90"/>
      <c r="AN1100" s="90"/>
      <c r="AO1100" s="90"/>
      <c r="AP1100" s="90"/>
      <c r="AQ1100" s="90"/>
      <c r="AR1100" s="90"/>
      <c r="AS1100" s="90"/>
      <c r="AT1100" s="90"/>
      <c r="AU1100" s="90"/>
      <c r="AV1100" s="94"/>
      <c r="AW1100" s="94"/>
      <c r="AX1100" s="94"/>
      <c r="AY1100" s="94"/>
      <c r="AZ1100" s="94"/>
      <c r="BA1100" s="94"/>
      <c r="BB1100" s="95"/>
      <c r="BC1100" s="95"/>
      <c r="BD1100" s="95"/>
      <c r="BE1100" s="42"/>
      <c r="BF1100" s="42"/>
      <c r="BG1100" s="42"/>
      <c r="BH1100" s="42"/>
      <c r="BI1100" s="42"/>
      <c r="BJ1100" s="42"/>
    </row>
    <row r="1101" spans="1:62" ht="15">
      <c r="A1101" s="89"/>
      <c r="B1101" s="90"/>
      <c r="C1101" s="91"/>
      <c r="D1101" s="92"/>
      <c r="E1101" s="93"/>
      <c r="F1101" s="93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  <c r="W1101" s="90"/>
      <c r="X1101" s="90"/>
      <c r="Y1101" s="90"/>
      <c r="Z1101" s="90"/>
      <c r="AA1101" s="90"/>
      <c r="AB1101" s="90"/>
      <c r="AC1101" s="90"/>
      <c r="AD1101" s="90"/>
      <c r="AE1101" s="90"/>
      <c r="AF1101" s="90"/>
      <c r="AG1101" s="90"/>
      <c r="AH1101" s="90"/>
      <c r="AI1101" s="90"/>
      <c r="AJ1101" s="90"/>
      <c r="AK1101" s="90"/>
      <c r="AL1101" s="90"/>
      <c r="AM1101" s="90"/>
      <c r="AN1101" s="90"/>
      <c r="AO1101" s="90"/>
      <c r="AP1101" s="90"/>
      <c r="AQ1101" s="90"/>
      <c r="AR1101" s="90"/>
      <c r="AS1101" s="90"/>
      <c r="AT1101" s="90"/>
      <c r="AU1101" s="90"/>
      <c r="AV1101" s="94"/>
      <c r="AW1101" s="94"/>
      <c r="AX1101" s="94"/>
      <c r="AY1101" s="94"/>
      <c r="AZ1101" s="94"/>
      <c r="BA1101" s="94"/>
      <c r="BB1101" s="95"/>
      <c r="BC1101" s="95"/>
      <c r="BD1101" s="95"/>
      <c r="BE1101" s="42"/>
      <c r="BF1101" s="42"/>
      <c r="BG1101" s="42"/>
      <c r="BH1101" s="42"/>
      <c r="BI1101" s="42"/>
      <c r="BJ1101" s="42"/>
    </row>
    <row r="1102" spans="1:62" ht="15">
      <c r="A1102" s="89"/>
      <c r="B1102" s="90"/>
      <c r="C1102" s="91"/>
      <c r="D1102" s="92"/>
      <c r="E1102" s="93"/>
      <c r="F1102" s="93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  <c r="U1102" s="90"/>
      <c r="V1102" s="90"/>
      <c r="W1102" s="90"/>
      <c r="X1102" s="90"/>
      <c r="Y1102" s="90"/>
      <c r="Z1102" s="90"/>
      <c r="AA1102" s="90"/>
      <c r="AB1102" s="90"/>
      <c r="AC1102" s="90"/>
      <c r="AD1102" s="90"/>
      <c r="AE1102" s="90"/>
      <c r="AF1102" s="90"/>
      <c r="AG1102" s="90"/>
      <c r="AH1102" s="90"/>
      <c r="AI1102" s="90"/>
      <c r="AJ1102" s="90"/>
      <c r="AK1102" s="90"/>
      <c r="AL1102" s="90"/>
      <c r="AM1102" s="90"/>
      <c r="AN1102" s="90"/>
      <c r="AO1102" s="90"/>
      <c r="AP1102" s="90"/>
      <c r="AQ1102" s="90"/>
      <c r="AR1102" s="90"/>
      <c r="AS1102" s="90"/>
      <c r="AT1102" s="90"/>
      <c r="AU1102" s="90"/>
      <c r="AV1102" s="94"/>
      <c r="AW1102" s="94"/>
      <c r="AX1102" s="94"/>
      <c r="AY1102" s="94"/>
      <c r="AZ1102" s="94"/>
      <c r="BA1102" s="94"/>
      <c r="BB1102" s="95"/>
      <c r="BC1102" s="95"/>
      <c r="BD1102" s="95"/>
      <c r="BE1102" s="42"/>
      <c r="BF1102" s="42"/>
      <c r="BG1102" s="42"/>
      <c r="BH1102" s="42"/>
      <c r="BI1102" s="42"/>
      <c r="BJ1102" s="42"/>
    </row>
    <row r="1103" spans="1:62" ht="15">
      <c r="A1103" s="89"/>
      <c r="B1103" s="90"/>
      <c r="C1103" s="91"/>
      <c r="D1103" s="92"/>
      <c r="E1103" s="93"/>
      <c r="F1103" s="93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  <c r="U1103" s="90"/>
      <c r="V1103" s="90"/>
      <c r="W1103" s="90"/>
      <c r="X1103" s="90"/>
      <c r="Y1103" s="90"/>
      <c r="Z1103" s="90"/>
      <c r="AA1103" s="90"/>
      <c r="AB1103" s="90"/>
      <c r="AC1103" s="90"/>
      <c r="AD1103" s="90"/>
      <c r="AE1103" s="90"/>
      <c r="AF1103" s="90"/>
      <c r="AG1103" s="90"/>
      <c r="AH1103" s="90"/>
      <c r="AI1103" s="90"/>
      <c r="AJ1103" s="90"/>
      <c r="AK1103" s="90"/>
      <c r="AL1103" s="90"/>
      <c r="AM1103" s="90"/>
      <c r="AN1103" s="90"/>
      <c r="AO1103" s="90"/>
      <c r="AP1103" s="90"/>
      <c r="AQ1103" s="90"/>
      <c r="AR1103" s="90"/>
      <c r="AS1103" s="90"/>
      <c r="AT1103" s="90"/>
      <c r="AU1103" s="90"/>
      <c r="AV1103" s="94"/>
      <c r="AW1103" s="94"/>
      <c r="AX1103" s="94"/>
      <c r="AY1103" s="94"/>
      <c r="AZ1103" s="94"/>
      <c r="BA1103" s="94"/>
      <c r="BB1103" s="95"/>
      <c r="BC1103" s="95"/>
      <c r="BD1103" s="95"/>
      <c r="BE1103" s="42"/>
      <c r="BF1103" s="42"/>
      <c r="BG1103" s="42"/>
      <c r="BH1103" s="42"/>
      <c r="BI1103" s="42"/>
      <c r="BJ1103" s="42"/>
    </row>
    <row r="1104" spans="1:62" ht="15">
      <c r="A1104" s="89"/>
      <c r="B1104" s="90"/>
      <c r="C1104" s="91"/>
      <c r="D1104" s="92"/>
      <c r="E1104" s="93"/>
      <c r="F1104" s="93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  <c r="U1104" s="90"/>
      <c r="V1104" s="90"/>
      <c r="W1104" s="90"/>
      <c r="X1104" s="90"/>
      <c r="Y1104" s="90"/>
      <c r="Z1104" s="90"/>
      <c r="AA1104" s="90"/>
      <c r="AB1104" s="90"/>
      <c r="AC1104" s="90"/>
      <c r="AD1104" s="90"/>
      <c r="AE1104" s="90"/>
      <c r="AF1104" s="90"/>
      <c r="AG1104" s="90"/>
      <c r="AH1104" s="90"/>
      <c r="AI1104" s="90"/>
      <c r="AJ1104" s="90"/>
      <c r="AK1104" s="90"/>
      <c r="AL1104" s="90"/>
      <c r="AM1104" s="90"/>
      <c r="AN1104" s="90"/>
      <c r="AO1104" s="90"/>
      <c r="AP1104" s="90"/>
      <c r="AQ1104" s="90"/>
      <c r="AR1104" s="90"/>
      <c r="AS1104" s="90"/>
      <c r="AT1104" s="90"/>
      <c r="AU1104" s="90"/>
      <c r="AV1104" s="94"/>
      <c r="AW1104" s="94"/>
      <c r="AX1104" s="94"/>
      <c r="AY1104" s="94"/>
      <c r="AZ1104" s="94"/>
      <c r="BA1104" s="94"/>
      <c r="BB1104" s="95"/>
      <c r="BC1104" s="95"/>
      <c r="BD1104" s="95"/>
      <c r="BE1104" s="42"/>
      <c r="BF1104" s="42"/>
      <c r="BG1104" s="42"/>
      <c r="BH1104" s="42"/>
      <c r="BI1104" s="42"/>
      <c r="BJ1104" s="42"/>
    </row>
    <row r="1105" spans="1:62" ht="15">
      <c r="A1105" s="89"/>
      <c r="B1105" s="90"/>
      <c r="C1105" s="91"/>
      <c r="D1105" s="92"/>
      <c r="E1105" s="93"/>
      <c r="F1105" s="93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  <c r="U1105" s="90"/>
      <c r="V1105" s="90"/>
      <c r="W1105" s="90"/>
      <c r="X1105" s="90"/>
      <c r="Y1105" s="90"/>
      <c r="Z1105" s="90"/>
      <c r="AA1105" s="90"/>
      <c r="AB1105" s="90"/>
      <c r="AC1105" s="90"/>
      <c r="AD1105" s="90"/>
      <c r="AE1105" s="90"/>
      <c r="AF1105" s="90"/>
      <c r="AG1105" s="90"/>
      <c r="AH1105" s="90"/>
      <c r="AI1105" s="90"/>
      <c r="AJ1105" s="90"/>
      <c r="AK1105" s="90"/>
      <c r="AL1105" s="90"/>
      <c r="AM1105" s="90"/>
      <c r="AN1105" s="90"/>
      <c r="AO1105" s="90"/>
      <c r="AP1105" s="90"/>
      <c r="AQ1105" s="90"/>
      <c r="AR1105" s="90"/>
      <c r="AS1105" s="90"/>
      <c r="AT1105" s="90"/>
      <c r="AU1105" s="90"/>
      <c r="AV1105" s="94"/>
      <c r="AW1105" s="94"/>
      <c r="AX1105" s="94"/>
      <c r="AY1105" s="94"/>
      <c r="AZ1105" s="94"/>
      <c r="BA1105" s="94"/>
      <c r="BB1105" s="95"/>
      <c r="BC1105" s="95"/>
      <c r="BD1105" s="95"/>
      <c r="BE1105" s="42"/>
      <c r="BF1105" s="42"/>
      <c r="BG1105" s="42"/>
      <c r="BH1105" s="42"/>
      <c r="BI1105" s="42"/>
      <c r="BJ1105" s="42"/>
    </row>
    <row r="1106" spans="1:62" ht="15">
      <c r="A1106" s="89"/>
      <c r="B1106" s="90"/>
      <c r="C1106" s="91"/>
      <c r="D1106" s="92"/>
      <c r="E1106" s="93"/>
      <c r="F1106" s="93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  <c r="U1106" s="90"/>
      <c r="V1106" s="90"/>
      <c r="W1106" s="90"/>
      <c r="X1106" s="90"/>
      <c r="Y1106" s="90"/>
      <c r="Z1106" s="90"/>
      <c r="AA1106" s="90"/>
      <c r="AB1106" s="90"/>
      <c r="AC1106" s="90"/>
      <c r="AD1106" s="90"/>
      <c r="AE1106" s="90"/>
      <c r="AF1106" s="90"/>
      <c r="AG1106" s="90"/>
      <c r="AH1106" s="90"/>
      <c r="AI1106" s="90"/>
      <c r="AJ1106" s="90"/>
      <c r="AK1106" s="90"/>
      <c r="AL1106" s="90"/>
      <c r="AM1106" s="90"/>
      <c r="AN1106" s="90"/>
      <c r="AO1106" s="90"/>
      <c r="AP1106" s="90"/>
      <c r="AQ1106" s="90"/>
      <c r="AR1106" s="90"/>
      <c r="AS1106" s="90"/>
      <c r="AT1106" s="90"/>
      <c r="AU1106" s="90"/>
      <c r="AV1106" s="94"/>
      <c r="AW1106" s="94"/>
      <c r="AX1106" s="94"/>
      <c r="AY1106" s="94"/>
      <c r="AZ1106" s="94"/>
      <c r="BA1106" s="94"/>
      <c r="BB1106" s="95"/>
      <c r="BC1106" s="95"/>
      <c r="BD1106" s="95"/>
      <c r="BE1106" s="42"/>
      <c r="BF1106" s="42"/>
      <c r="BG1106" s="42"/>
      <c r="BH1106" s="42"/>
      <c r="BI1106" s="42"/>
      <c r="BJ1106" s="42"/>
    </row>
    <row r="1107" spans="1:62" ht="15">
      <c r="A1107" s="89"/>
      <c r="B1107" s="90"/>
      <c r="C1107" s="91"/>
      <c r="D1107" s="92"/>
      <c r="E1107" s="93"/>
      <c r="F1107" s="93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  <c r="U1107" s="90"/>
      <c r="V1107" s="90"/>
      <c r="W1107" s="90"/>
      <c r="X1107" s="90"/>
      <c r="Y1107" s="90"/>
      <c r="Z1107" s="90"/>
      <c r="AA1107" s="90"/>
      <c r="AB1107" s="90"/>
      <c r="AC1107" s="90"/>
      <c r="AD1107" s="90"/>
      <c r="AE1107" s="90"/>
      <c r="AF1107" s="90"/>
      <c r="AG1107" s="90"/>
      <c r="AH1107" s="90"/>
      <c r="AI1107" s="90"/>
      <c r="AJ1107" s="90"/>
      <c r="AK1107" s="90"/>
      <c r="AL1107" s="90"/>
      <c r="AM1107" s="90"/>
      <c r="AN1107" s="90"/>
      <c r="AO1107" s="90"/>
      <c r="AP1107" s="90"/>
      <c r="AQ1107" s="90"/>
      <c r="AR1107" s="90"/>
      <c r="AS1107" s="90"/>
      <c r="AT1107" s="90"/>
      <c r="AU1107" s="90"/>
      <c r="AV1107" s="94"/>
      <c r="AW1107" s="94"/>
      <c r="AX1107" s="94"/>
      <c r="AY1107" s="94"/>
      <c r="AZ1107" s="94"/>
      <c r="BA1107" s="94"/>
      <c r="BB1107" s="95"/>
      <c r="BC1107" s="95"/>
      <c r="BD1107" s="95"/>
      <c r="BE1107" s="42"/>
      <c r="BF1107" s="42"/>
      <c r="BG1107" s="42"/>
      <c r="BH1107" s="42"/>
      <c r="BI1107" s="42"/>
      <c r="BJ1107" s="42"/>
    </row>
    <row r="1108" spans="1:62" ht="15">
      <c r="A1108" s="89"/>
      <c r="B1108" s="90"/>
      <c r="C1108" s="91"/>
      <c r="D1108" s="92"/>
      <c r="E1108" s="93"/>
      <c r="F1108" s="93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  <c r="U1108" s="90"/>
      <c r="V1108" s="90"/>
      <c r="W1108" s="90"/>
      <c r="X1108" s="90"/>
      <c r="Y1108" s="90"/>
      <c r="Z1108" s="90"/>
      <c r="AA1108" s="90"/>
      <c r="AB1108" s="90"/>
      <c r="AC1108" s="90"/>
      <c r="AD1108" s="90"/>
      <c r="AE1108" s="90"/>
      <c r="AF1108" s="90"/>
      <c r="AG1108" s="90"/>
      <c r="AH1108" s="90"/>
      <c r="AI1108" s="90"/>
      <c r="AJ1108" s="90"/>
      <c r="AK1108" s="90"/>
      <c r="AL1108" s="90"/>
      <c r="AM1108" s="90"/>
      <c r="AN1108" s="90"/>
      <c r="AO1108" s="90"/>
      <c r="AP1108" s="90"/>
      <c r="AQ1108" s="90"/>
      <c r="AR1108" s="90"/>
      <c r="AS1108" s="90"/>
      <c r="AT1108" s="90"/>
      <c r="AU1108" s="90"/>
      <c r="AV1108" s="94"/>
      <c r="AW1108" s="94"/>
      <c r="AX1108" s="94"/>
      <c r="AY1108" s="94"/>
      <c r="AZ1108" s="94"/>
      <c r="BA1108" s="94"/>
      <c r="BB1108" s="95"/>
      <c r="BC1108" s="95"/>
      <c r="BD1108" s="95"/>
      <c r="BE1108" s="42"/>
      <c r="BF1108" s="42"/>
      <c r="BG1108" s="42"/>
      <c r="BH1108" s="42"/>
      <c r="BI1108" s="42"/>
      <c r="BJ1108" s="42"/>
    </row>
    <row r="1109" spans="1:62" ht="15">
      <c r="A1109" s="89"/>
      <c r="B1109" s="90"/>
      <c r="C1109" s="91"/>
      <c r="D1109" s="92"/>
      <c r="E1109" s="93"/>
      <c r="F1109" s="93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  <c r="U1109" s="90"/>
      <c r="V1109" s="90"/>
      <c r="W1109" s="90"/>
      <c r="X1109" s="90"/>
      <c r="Y1109" s="90"/>
      <c r="Z1109" s="90"/>
      <c r="AA1109" s="90"/>
      <c r="AB1109" s="90"/>
      <c r="AC1109" s="90"/>
      <c r="AD1109" s="90"/>
      <c r="AE1109" s="90"/>
      <c r="AF1109" s="90"/>
      <c r="AG1109" s="90"/>
      <c r="AH1109" s="90"/>
      <c r="AI1109" s="90"/>
      <c r="AJ1109" s="90"/>
      <c r="AK1109" s="90"/>
      <c r="AL1109" s="90"/>
      <c r="AM1109" s="90"/>
      <c r="AN1109" s="90"/>
      <c r="AO1109" s="90"/>
      <c r="AP1109" s="90"/>
      <c r="AQ1109" s="90"/>
      <c r="AR1109" s="90"/>
      <c r="AS1109" s="90"/>
      <c r="AT1109" s="90"/>
      <c r="AU1109" s="90"/>
      <c r="AV1109" s="94"/>
      <c r="AW1109" s="94"/>
      <c r="AX1109" s="94"/>
      <c r="AY1109" s="94"/>
      <c r="AZ1109" s="94"/>
      <c r="BA1109" s="94"/>
      <c r="BB1109" s="95"/>
      <c r="BC1109" s="95"/>
      <c r="BD1109" s="95"/>
      <c r="BE1109" s="42"/>
      <c r="BF1109" s="42"/>
      <c r="BG1109" s="42"/>
      <c r="BH1109" s="42"/>
      <c r="BI1109" s="42"/>
      <c r="BJ1109" s="42"/>
    </row>
    <row r="1110" spans="1:62" ht="15">
      <c r="A1110" s="89"/>
      <c r="B1110" s="90"/>
      <c r="C1110" s="91"/>
      <c r="D1110" s="92"/>
      <c r="E1110" s="93"/>
      <c r="F1110" s="93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  <c r="U1110" s="90"/>
      <c r="V1110" s="90"/>
      <c r="W1110" s="90"/>
      <c r="X1110" s="90"/>
      <c r="Y1110" s="90"/>
      <c r="Z1110" s="90"/>
      <c r="AA1110" s="90"/>
      <c r="AB1110" s="90"/>
      <c r="AC1110" s="90"/>
      <c r="AD1110" s="90"/>
      <c r="AE1110" s="90"/>
      <c r="AF1110" s="90"/>
      <c r="AG1110" s="90"/>
      <c r="AH1110" s="90"/>
      <c r="AI1110" s="90"/>
      <c r="AJ1110" s="90"/>
      <c r="AK1110" s="90"/>
      <c r="AL1110" s="90"/>
      <c r="AM1110" s="90"/>
      <c r="AN1110" s="90"/>
      <c r="AO1110" s="90"/>
      <c r="AP1110" s="90"/>
      <c r="AQ1110" s="90"/>
      <c r="AR1110" s="90"/>
      <c r="AS1110" s="90"/>
      <c r="AT1110" s="90"/>
      <c r="AU1110" s="90"/>
      <c r="AV1110" s="94"/>
      <c r="AW1110" s="94"/>
      <c r="AX1110" s="94"/>
      <c r="AY1110" s="94"/>
      <c r="AZ1110" s="94"/>
      <c r="BA1110" s="94"/>
      <c r="BB1110" s="95"/>
      <c r="BC1110" s="95"/>
      <c r="BD1110" s="95"/>
      <c r="BE1110" s="42"/>
      <c r="BF1110" s="42"/>
      <c r="BG1110" s="42"/>
      <c r="BH1110" s="42"/>
      <c r="BI1110" s="42"/>
      <c r="BJ1110" s="42"/>
    </row>
    <row r="1111" spans="1:62" ht="15">
      <c r="A1111" s="89"/>
      <c r="B1111" s="90"/>
      <c r="C1111" s="91"/>
      <c r="D1111" s="92"/>
      <c r="E1111" s="93"/>
      <c r="F1111" s="93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  <c r="U1111" s="90"/>
      <c r="V1111" s="90"/>
      <c r="W1111" s="90"/>
      <c r="X1111" s="90"/>
      <c r="Y1111" s="90"/>
      <c r="Z1111" s="90"/>
      <c r="AA1111" s="90"/>
      <c r="AB1111" s="90"/>
      <c r="AC1111" s="90"/>
      <c r="AD1111" s="90"/>
      <c r="AE1111" s="90"/>
      <c r="AF1111" s="90"/>
      <c r="AG1111" s="90"/>
      <c r="AH1111" s="90"/>
      <c r="AI1111" s="90"/>
      <c r="AJ1111" s="90"/>
      <c r="AK1111" s="90"/>
      <c r="AL1111" s="90"/>
      <c r="AM1111" s="90"/>
      <c r="AN1111" s="90"/>
      <c r="AO1111" s="90"/>
      <c r="AP1111" s="90"/>
      <c r="AQ1111" s="90"/>
      <c r="AR1111" s="90"/>
      <c r="AS1111" s="90"/>
      <c r="AT1111" s="90"/>
      <c r="AU1111" s="90"/>
      <c r="AV1111" s="94"/>
      <c r="AW1111" s="94"/>
      <c r="AX1111" s="94"/>
      <c r="AY1111" s="94"/>
      <c r="AZ1111" s="94"/>
      <c r="BA1111" s="94"/>
      <c r="BB1111" s="95"/>
      <c r="BC1111" s="95"/>
      <c r="BD1111" s="95"/>
      <c r="BE1111" s="42"/>
      <c r="BF1111" s="42"/>
      <c r="BG1111" s="42"/>
      <c r="BH1111" s="42"/>
      <c r="BI1111" s="42"/>
      <c r="BJ1111" s="42"/>
    </row>
    <row r="1112" spans="1:62" ht="15">
      <c r="A1112" s="89"/>
      <c r="B1112" s="90"/>
      <c r="C1112" s="91"/>
      <c r="D1112" s="92"/>
      <c r="E1112" s="93"/>
      <c r="F1112" s="93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  <c r="U1112" s="90"/>
      <c r="V1112" s="90"/>
      <c r="W1112" s="90"/>
      <c r="X1112" s="90"/>
      <c r="Y1112" s="90"/>
      <c r="Z1112" s="90"/>
      <c r="AA1112" s="90"/>
      <c r="AB1112" s="90"/>
      <c r="AC1112" s="90"/>
      <c r="AD1112" s="90"/>
      <c r="AE1112" s="90"/>
      <c r="AF1112" s="90"/>
      <c r="AG1112" s="90"/>
      <c r="AH1112" s="90"/>
      <c r="AI1112" s="90"/>
      <c r="AJ1112" s="90"/>
      <c r="AK1112" s="90"/>
      <c r="AL1112" s="90"/>
      <c r="AM1112" s="90"/>
      <c r="AN1112" s="90"/>
      <c r="AO1112" s="90"/>
      <c r="AP1112" s="90"/>
      <c r="AQ1112" s="90"/>
      <c r="AR1112" s="90"/>
      <c r="AS1112" s="90"/>
      <c r="AT1112" s="90"/>
      <c r="AU1112" s="90"/>
      <c r="AV1112" s="94"/>
      <c r="AW1112" s="94"/>
      <c r="AX1112" s="94"/>
      <c r="AY1112" s="94"/>
      <c r="AZ1112" s="94"/>
      <c r="BA1112" s="94"/>
      <c r="BB1112" s="95"/>
      <c r="BC1112" s="95"/>
      <c r="BD1112" s="95"/>
      <c r="BE1112" s="42"/>
      <c r="BF1112" s="42"/>
      <c r="BG1112" s="42"/>
      <c r="BH1112" s="42"/>
      <c r="BI1112" s="42"/>
      <c r="BJ1112" s="42"/>
    </row>
    <row r="1113" spans="1:62" ht="15">
      <c r="A1113" s="89"/>
      <c r="B1113" s="90"/>
      <c r="C1113" s="91"/>
      <c r="D1113" s="92"/>
      <c r="E1113" s="93"/>
      <c r="F1113" s="93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  <c r="U1113" s="90"/>
      <c r="V1113" s="90"/>
      <c r="W1113" s="90"/>
      <c r="X1113" s="90"/>
      <c r="Y1113" s="90"/>
      <c r="Z1113" s="90"/>
      <c r="AA1113" s="90"/>
      <c r="AB1113" s="90"/>
      <c r="AC1113" s="90"/>
      <c r="AD1113" s="90"/>
      <c r="AE1113" s="90"/>
      <c r="AF1113" s="90"/>
      <c r="AG1113" s="90"/>
      <c r="AH1113" s="90"/>
      <c r="AI1113" s="90"/>
      <c r="AJ1113" s="90"/>
      <c r="AK1113" s="90"/>
      <c r="AL1113" s="90"/>
      <c r="AM1113" s="90"/>
      <c r="AN1113" s="90"/>
      <c r="AO1113" s="90"/>
      <c r="AP1113" s="90"/>
      <c r="AQ1113" s="90"/>
      <c r="AR1113" s="90"/>
      <c r="AS1113" s="90"/>
      <c r="AT1113" s="90"/>
      <c r="AU1113" s="90"/>
      <c r="AV1113" s="94"/>
      <c r="AW1113" s="94"/>
      <c r="AX1113" s="94"/>
      <c r="AY1113" s="94"/>
      <c r="AZ1113" s="94"/>
      <c r="BA1113" s="94"/>
      <c r="BB1113" s="95"/>
      <c r="BC1113" s="95"/>
      <c r="BD1113" s="95"/>
      <c r="BE1113" s="42"/>
      <c r="BF1113" s="42"/>
      <c r="BG1113" s="42"/>
      <c r="BH1113" s="42"/>
      <c r="BI1113" s="42"/>
      <c r="BJ1113" s="42"/>
    </row>
    <row r="1114" spans="1:62" ht="15">
      <c r="A1114" s="89"/>
      <c r="B1114" s="90"/>
      <c r="C1114" s="91"/>
      <c r="D1114" s="92"/>
      <c r="E1114" s="93"/>
      <c r="F1114" s="93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  <c r="U1114" s="90"/>
      <c r="V1114" s="90"/>
      <c r="W1114" s="90"/>
      <c r="X1114" s="90"/>
      <c r="Y1114" s="90"/>
      <c r="Z1114" s="90"/>
      <c r="AA1114" s="90"/>
      <c r="AB1114" s="90"/>
      <c r="AC1114" s="90"/>
      <c r="AD1114" s="90"/>
      <c r="AE1114" s="90"/>
      <c r="AF1114" s="90"/>
      <c r="AG1114" s="90"/>
      <c r="AH1114" s="90"/>
      <c r="AI1114" s="90"/>
      <c r="AJ1114" s="90"/>
      <c r="AK1114" s="90"/>
      <c r="AL1114" s="90"/>
      <c r="AM1114" s="90"/>
      <c r="AN1114" s="90"/>
      <c r="AO1114" s="90"/>
      <c r="AP1114" s="90"/>
      <c r="AQ1114" s="90"/>
      <c r="AR1114" s="90"/>
      <c r="AS1114" s="90"/>
      <c r="AT1114" s="90"/>
      <c r="AU1114" s="90"/>
      <c r="AV1114" s="94"/>
      <c r="AW1114" s="94"/>
      <c r="AX1114" s="94"/>
      <c r="AY1114" s="94"/>
      <c r="AZ1114" s="94"/>
      <c r="BA1114" s="94"/>
      <c r="BB1114" s="95"/>
      <c r="BC1114" s="95"/>
      <c r="BD1114" s="95"/>
      <c r="BE1114" s="42"/>
      <c r="BF1114" s="42"/>
      <c r="BG1114" s="42"/>
      <c r="BH1114" s="42"/>
      <c r="BI1114" s="42"/>
      <c r="BJ1114" s="42"/>
    </row>
    <row r="1115" spans="1:62" ht="15">
      <c r="A1115" s="89"/>
      <c r="B1115" s="90"/>
      <c r="C1115" s="91"/>
      <c r="D1115" s="92"/>
      <c r="E1115" s="93"/>
      <c r="F1115" s="93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  <c r="U1115" s="90"/>
      <c r="V1115" s="90"/>
      <c r="W1115" s="90"/>
      <c r="X1115" s="90"/>
      <c r="Y1115" s="90"/>
      <c r="Z1115" s="90"/>
      <c r="AA1115" s="90"/>
      <c r="AB1115" s="90"/>
      <c r="AC1115" s="90"/>
      <c r="AD1115" s="90"/>
      <c r="AE1115" s="90"/>
      <c r="AF1115" s="90"/>
      <c r="AG1115" s="90"/>
      <c r="AH1115" s="90"/>
      <c r="AI1115" s="90"/>
      <c r="AJ1115" s="90"/>
      <c r="AK1115" s="90"/>
      <c r="AL1115" s="90"/>
      <c r="AM1115" s="90"/>
      <c r="AN1115" s="90"/>
      <c r="AO1115" s="90"/>
      <c r="AP1115" s="90"/>
      <c r="AQ1115" s="90"/>
      <c r="AR1115" s="90"/>
      <c r="AS1115" s="90"/>
      <c r="AT1115" s="90"/>
      <c r="AU1115" s="90"/>
      <c r="AV1115" s="94"/>
      <c r="AW1115" s="94"/>
      <c r="AX1115" s="94"/>
      <c r="AY1115" s="94"/>
      <c r="AZ1115" s="94"/>
      <c r="BA1115" s="94"/>
      <c r="BB1115" s="95"/>
      <c r="BC1115" s="95"/>
      <c r="BD1115" s="95"/>
      <c r="BE1115" s="42"/>
      <c r="BF1115" s="42"/>
      <c r="BG1115" s="42"/>
      <c r="BH1115" s="42"/>
      <c r="BI1115" s="42"/>
      <c r="BJ1115" s="42"/>
    </row>
    <row r="1116" spans="1:62" ht="15">
      <c r="A1116" s="89"/>
      <c r="B1116" s="90"/>
      <c r="C1116" s="91"/>
      <c r="D1116" s="92"/>
      <c r="E1116" s="93"/>
      <c r="F1116" s="93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  <c r="U1116" s="90"/>
      <c r="V1116" s="90"/>
      <c r="W1116" s="90"/>
      <c r="X1116" s="90"/>
      <c r="Y1116" s="90"/>
      <c r="Z1116" s="90"/>
      <c r="AA1116" s="90"/>
      <c r="AB1116" s="90"/>
      <c r="AC1116" s="90"/>
      <c r="AD1116" s="90"/>
      <c r="AE1116" s="90"/>
      <c r="AF1116" s="90"/>
      <c r="AG1116" s="90"/>
      <c r="AH1116" s="90"/>
      <c r="AI1116" s="90"/>
      <c r="AJ1116" s="90"/>
      <c r="AK1116" s="90"/>
      <c r="AL1116" s="90"/>
      <c r="AM1116" s="90"/>
      <c r="AN1116" s="90"/>
      <c r="AO1116" s="90"/>
      <c r="AP1116" s="90"/>
      <c r="AQ1116" s="90"/>
      <c r="AR1116" s="90"/>
      <c r="AS1116" s="90"/>
      <c r="AT1116" s="90"/>
      <c r="AU1116" s="90"/>
      <c r="AV1116" s="94"/>
      <c r="AW1116" s="94"/>
      <c r="AX1116" s="94"/>
      <c r="AY1116" s="94"/>
      <c r="AZ1116" s="94"/>
      <c r="BA1116" s="94"/>
      <c r="BB1116" s="95"/>
      <c r="BC1116" s="95"/>
      <c r="BD1116" s="95"/>
      <c r="BE1116" s="42"/>
      <c r="BF1116" s="42"/>
      <c r="BG1116" s="42"/>
      <c r="BH1116" s="42"/>
      <c r="BI1116" s="42"/>
      <c r="BJ1116" s="42"/>
    </row>
    <row r="1117" spans="1:62" ht="15">
      <c r="A1117" s="89"/>
      <c r="B1117" s="90"/>
      <c r="C1117" s="91"/>
      <c r="D1117" s="92"/>
      <c r="E1117" s="93"/>
      <c r="F1117" s="93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  <c r="U1117" s="90"/>
      <c r="V1117" s="90"/>
      <c r="W1117" s="90"/>
      <c r="X1117" s="90"/>
      <c r="Y1117" s="90"/>
      <c r="Z1117" s="90"/>
      <c r="AA1117" s="90"/>
      <c r="AB1117" s="90"/>
      <c r="AC1117" s="90"/>
      <c r="AD1117" s="90"/>
      <c r="AE1117" s="90"/>
      <c r="AF1117" s="90"/>
      <c r="AG1117" s="90"/>
      <c r="AH1117" s="90"/>
      <c r="AI1117" s="90"/>
      <c r="AJ1117" s="90"/>
      <c r="AK1117" s="90"/>
      <c r="AL1117" s="90"/>
      <c r="AM1117" s="90"/>
      <c r="AN1117" s="90"/>
      <c r="AO1117" s="90"/>
      <c r="AP1117" s="90"/>
      <c r="AQ1117" s="90"/>
      <c r="AR1117" s="90"/>
      <c r="AS1117" s="90"/>
      <c r="AT1117" s="90"/>
      <c r="AU1117" s="90"/>
      <c r="AV1117" s="94"/>
      <c r="AW1117" s="94"/>
      <c r="AX1117" s="94"/>
      <c r="AY1117" s="94"/>
      <c r="AZ1117" s="94"/>
      <c r="BA1117" s="94"/>
      <c r="BB1117" s="95"/>
      <c r="BC1117" s="95"/>
      <c r="BD1117" s="95"/>
      <c r="BE1117" s="42"/>
      <c r="BF1117" s="42"/>
      <c r="BG1117" s="42"/>
      <c r="BH1117" s="42"/>
      <c r="BI1117" s="42"/>
      <c r="BJ1117" s="42"/>
    </row>
    <row r="1118" spans="1:62" ht="15">
      <c r="A1118" s="89"/>
      <c r="B1118" s="90"/>
      <c r="C1118" s="91"/>
      <c r="D1118" s="92"/>
      <c r="E1118" s="93"/>
      <c r="F1118" s="93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  <c r="U1118" s="90"/>
      <c r="V1118" s="90"/>
      <c r="W1118" s="90"/>
      <c r="X1118" s="90"/>
      <c r="Y1118" s="90"/>
      <c r="Z1118" s="90"/>
      <c r="AA1118" s="90"/>
      <c r="AB1118" s="90"/>
      <c r="AC1118" s="90"/>
      <c r="AD1118" s="90"/>
      <c r="AE1118" s="90"/>
      <c r="AF1118" s="90"/>
      <c r="AG1118" s="90"/>
      <c r="AH1118" s="90"/>
      <c r="AI1118" s="90"/>
      <c r="AJ1118" s="90"/>
      <c r="AK1118" s="90"/>
      <c r="AL1118" s="90"/>
      <c r="AM1118" s="90"/>
      <c r="AN1118" s="90"/>
      <c r="AO1118" s="90"/>
      <c r="AP1118" s="90"/>
      <c r="AQ1118" s="90"/>
      <c r="AR1118" s="90"/>
      <c r="AS1118" s="90"/>
      <c r="AT1118" s="90"/>
      <c r="AU1118" s="90"/>
      <c r="AV1118" s="94"/>
      <c r="AW1118" s="94"/>
      <c r="AX1118" s="94"/>
      <c r="AY1118" s="94"/>
      <c r="AZ1118" s="94"/>
      <c r="BA1118" s="94"/>
      <c r="BB1118" s="95"/>
      <c r="BC1118" s="95"/>
      <c r="BD1118" s="95"/>
      <c r="BE1118" s="42"/>
      <c r="BF1118" s="42"/>
      <c r="BG1118" s="42"/>
      <c r="BH1118" s="42"/>
      <c r="BI1118" s="42"/>
      <c r="BJ1118" s="42"/>
    </row>
    <row r="1119" spans="1:62" ht="15">
      <c r="A1119" s="89"/>
      <c r="B1119" s="90"/>
      <c r="C1119" s="91"/>
      <c r="D1119" s="92"/>
      <c r="E1119" s="93"/>
      <c r="F1119" s="93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  <c r="U1119" s="90"/>
      <c r="V1119" s="90"/>
      <c r="W1119" s="90"/>
      <c r="X1119" s="90"/>
      <c r="Y1119" s="90"/>
      <c r="Z1119" s="90"/>
      <c r="AA1119" s="90"/>
      <c r="AB1119" s="90"/>
      <c r="AC1119" s="90"/>
      <c r="AD1119" s="90"/>
      <c r="AE1119" s="90"/>
      <c r="AF1119" s="90"/>
      <c r="AG1119" s="90"/>
      <c r="AH1119" s="90"/>
      <c r="AI1119" s="90"/>
      <c r="AJ1119" s="90"/>
      <c r="AK1119" s="90"/>
      <c r="AL1119" s="90"/>
      <c r="AM1119" s="90"/>
      <c r="AN1119" s="90"/>
      <c r="AO1119" s="90"/>
      <c r="AP1119" s="90"/>
      <c r="AQ1119" s="90"/>
      <c r="AR1119" s="90"/>
      <c r="AS1119" s="90"/>
      <c r="AT1119" s="90"/>
      <c r="AU1119" s="90"/>
      <c r="AV1119" s="94"/>
      <c r="AW1119" s="94"/>
      <c r="AX1119" s="94"/>
      <c r="AY1119" s="94"/>
      <c r="AZ1119" s="94"/>
      <c r="BA1119" s="94"/>
      <c r="BB1119" s="95"/>
      <c r="BC1119" s="95"/>
      <c r="BD1119" s="95"/>
      <c r="BE1119" s="42"/>
      <c r="BF1119" s="42"/>
      <c r="BG1119" s="42"/>
      <c r="BH1119" s="42"/>
      <c r="BI1119" s="42"/>
      <c r="BJ1119" s="42"/>
    </row>
    <row r="1120" spans="1:62" ht="15">
      <c r="A1120" s="89"/>
      <c r="B1120" s="90"/>
      <c r="C1120" s="91"/>
      <c r="D1120" s="92"/>
      <c r="E1120" s="93"/>
      <c r="F1120" s="93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  <c r="U1120" s="90"/>
      <c r="V1120" s="90"/>
      <c r="W1120" s="90"/>
      <c r="X1120" s="90"/>
      <c r="Y1120" s="90"/>
      <c r="Z1120" s="90"/>
      <c r="AA1120" s="90"/>
      <c r="AB1120" s="90"/>
      <c r="AC1120" s="90"/>
      <c r="AD1120" s="90"/>
      <c r="AE1120" s="90"/>
      <c r="AF1120" s="90"/>
      <c r="AG1120" s="90"/>
      <c r="AH1120" s="90"/>
      <c r="AI1120" s="90"/>
      <c r="AJ1120" s="90"/>
      <c r="AK1120" s="90"/>
      <c r="AL1120" s="90"/>
      <c r="AM1120" s="90"/>
      <c r="AN1120" s="90"/>
      <c r="AO1120" s="90"/>
      <c r="AP1120" s="90"/>
      <c r="AQ1120" s="90"/>
      <c r="AR1120" s="90"/>
      <c r="AS1120" s="90"/>
      <c r="AT1120" s="90"/>
      <c r="AU1120" s="90"/>
      <c r="AV1120" s="94"/>
      <c r="AW1120" s="94"/>
      <c r="AX1120" s="94"/>
      <c r="AY1120" s="94"/>
      <c r="AZ1120" s="94"/>
      <c r="BA1120" s="94"/>
      <c r="BB1120" s="95"/>
      <c r="BC1120" s="95"/>
      <c r="BD1120" s="95"/>
      <c r="BE1120" s="42"/>
      <c r="BF1120" s="42"/>
      <c r="BG1120" s="42"/>
      <c r="BH1120" s="42"/>
      <c r="BI1120" s="42"/>
      <c r="BJ1120" s="42"/>
    </row>
    <row r="1121" spans="1:62" ht="15">
      <c r="A1121" s="89"/>
      <c r="B1121" s="90"/>
      <c r="C1121" s="91"/>
      <c r="D1121" s="92"/>
      <c r="E1121" s="93"/>
      <c r="F1121" s="93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  <c r="U1121" s="90"/>
      <c r="V1121" s="90"/>
      <c r="W1121" s="90"/>
      <c r="X1121" s="90"/>
      <c r="Y1121" s="90"/>
      <c r="Z1121" s="90"/>
      <c r="AA1121" s="90"/>
      <c r="AB1121" s="90"/>
      <c r="AC1121" s="90"/>
      <c r="AD1121" s="90"/>
      <c r="AE1121" s="90"/>
      <c r="AF1121" s="90"/>
      <c r="AG1121" s="90"/>
      <c r="AH1121" s="90"/>
      <c r="AI1121" s="90"/>
      <c r="AJ1121" s="90"/>
      <c r="AK1121" s="90"/>
      <c r="AL1121" s="90"/>
      <c r="AM1121" s="90"/>
      <c r="AN1121" s="90"/>
      <c r="AO1121" s="90"/>
      <c r="AP1121" s="90"/>
      <c r="AQ1121" s="90"/>
      <c r="AR1121" s="90"/>
      <c r="AS1121" s="90"/>
      <c r="AT1121" s="90"/>
      <c r="AU1121" s="90"/>
      <c r="AV1121" s="94"/>
      <c r="AW1121" s="94"/>
      <c r="AX1121" s="94"/>
      <c r="AY1121" s="94"/>
      <c r="AZ1121" s="94"/>
      <c r="BA1121" s="94"/>
      <c r="BB1121" s="95"/>
      <c r="BC1121" s="95"/>
      <c r="BD1121" s="95"/>
      <c r="BE1121" s="42"/>
      <c r="BF1121" s="42"/>
      <c r="BG1121" s="42"/>
      <c r="BH1121" s="42"/>
      <c r="BI1121" s="42"/>
      <c r="BJ1121" s="42"/>
    </row>
    <row r="1122" spans="1:62" ht="15">
      <c r="A1122" s="89"/>
      <c r="B1122" s="90"/>
      <c r="C1122" s="91"/>
      <c r="D1122" s="92"/>
      <c r="E1122" s="93"/>
      <c r="F1122" s="93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  <c r="U1122" s="90"/>
      <c r="V1122" s="90"/>
      <c r="W1122" s="90"/>
      <c r="X1122" s="90"/>
      <c r="Y1122" s="90"/>
      <c r="Z1122" s="90"/>
      <c r="AA1122" s="90"/>
      <c r="AB1122" s="90"/>
      <c r="AC1122" s="90"/>
      <c r="AD1122" s="90"/>
      <c r="AE1122" s="90"/>
      <c r="AF1122" s="90"/>
      <c r="AG1122" s="90"/>
      <c r="AH1122" s="90"/>
      <c r="AI1122" s="90"/>
      <c r="AJ1122" s="90"/>
      <c r="AK1122" s="90"/>
      <c r="AL1122" s="90"/>
      <c r="AM1122" s="90"/>
      <c r="AN1122" s="90"/>
      <c r="AO1122" s="90"/>
      <c r="AP1122" s="90"/>
      <c r="AQ1122" s="90"/>
      <c r="AR1122" s="90"/>
      <c r="AS1122" s="90"/>
      <c r="AT1122" s="90"/>
      <c r="AU1122" s="90"/>
      <c r="AV1122" s="94"/>
      <c r="AW1122" s="94"/>
      <c r="AX1122" s="94"/>
      <c r="AY1122" s="94"/>
      <c r="AZ1122" s="94"/>
      <c r="BA1122" s="94"/>
      <c r="BB1122" s="95"/>
      <c r="BC1122" s="95"/>
      <c r="BD1122" s="95"/>
      <c r="BE1122" s="42"/>
      <c r="BF1122" s="42"/>
      <c r="BG1122" s="42"/>
      <c r="BH1122" s="42"/>
      <c r="BI1122" s="42"/>
      <c r="BJ1122" s="42"/>
    </row>
    <row r="1123" spans="1:62" ht="15">
      <c r="A1123" s="89"/>
      <c r="B1123" s="90"/>
      <c r="C1123" s="91"/>
      <c r="D1123" s="92"/>
      <c r="E1123" s="93"/>
      <c r="F1123" s="93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  <c r="U1123" s="90"/>
      <c r="V1123" s="90"/>
      <c r="W1123" s="90"/>
      <c r="X1123" s="90"/>
      <c r="Y1123" s="90"/>
      <c r="Z1123" s="90"/>
      <c r="AA1123" s="90"/>
      <c r="AB1123" s="90"/>
      <c r="AC1123" s="90"/>
      <c r="AD1123" s="90"/>
      <c r="AE1123" s="90"/>
      <c r="AF1123" s="90"/>
      <c r="AG1123" s="90"/>
      <c r="AH1123" s="90"/>
      <c r="AI1123" s="90"/>
      <c r="AJ1123" s="90"/>
      <c r="AK1123" s="90"/>
      <c r="AL1123" s="90"/>
      <c r="AM1123" s="90"/>
      <c r="AN1123" s="90"/>
      <c r="AO1123" s="90"/>
      <c r="AP1123" s="90"/>
      <c r="AQ1123" s="90"/>
      <c r="AR1123" s="90"/>
      <c r="AS1123" s="90"/>
      <c r="AT1123" s="90"/>
      <c r="AU1123" s="90"/>
      <c r="AV1123" s="94"/>
      <c r="AW1123" s="94"/>
      <c r="AX1123" s="94"/>
      <c r="AY1123" s="94"/>
      <c r="AZ1123" s="94"/>
      <c r="BA1123" s="94"/>
      <c r="BB1123" s="95"/>
      <c r="BC1123" s="95"/>
      <c r="BD1123" s="95"/>
      <c r="BE1123" s="42"/>
      <c r="BF1123" s="42"/>
      <c r="BG1123" s="42"/>
      <c r="BH1123" s="42"/>
      <c r="BI1123" s="42"/>
      <c r="BJ1123" s="42"/>
    </row>
    <row r="1124" spans="1:62" ht="15">
      <c r="A1124" s="89"/>
      <c r="B1124" s="90"/>
      <c r="C1124" s="91"/>
      <c r="D1124" s="92"/>
      <c r="E1124" s="93"/>
      <c r="F1124" s="93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  <c r="U1124" s="90"/>
      <c r="V1124" s="90"/>
      <c r="W1124" s="90"/>
      <c r="X1124" s="90"/>
      <c r="Y1124" s="90"/>
      <c r="Z1124" s="90"/>
      <c r="AA1124" s="90"/>
      <c r="AB1124" s="90"/>
      <c r="AC1124" s="90"/>
      <c r="AD1124" s="90"/>
      <c r="AE1124" s="90"/>
      <c r="AF1124" s="90"/>
      <c r="AG1124" s="90"/>
      <c r="AH1124" s="90"/>
      <c r="AI1124" s="90"/>
      <c r="AJ1124" s="90"/>
      <c r="AK1124" s="90"/>
      <c r="AL1124" s="90"/>
      <c r="AM1124" s="90"/>
      <c r="AN1124" s="90"/>
      <c r="AO1124" s="90"/>
      <c r="AP1124" s="90"/>
      <c r="AQ1124" s="90"/>
      <c r="AR1124" s="90"/>
      <c r="AS1124" s="90"/>
      <c r="AT1124" s="90"/>
      <c r="AU1124" s="90"/>
      <c r="AV1124" s="94"/>
      <c r="AW1124" s="94"/>
      <c r="AX1124" s="94"/>
      <c r="AY1124" s="94"/>
      <c r="AZ1124" s="94"/>
      <c r="BA1124" s="94"/>
      <c r="BB1124" s="95"/>
      <c r="BC1124" s="95"/>
      <c r="BD1124" s="95"/>
      <c r="BE1124" s="42"/>
      <c r="BF1124" s="42"/>
      <c r="BG1124" s="42"/>
      <c r="BH1124" s="42"/>
      <c r="BI1124" s="42"/>
      <c r="BJ1124" s="42"/>
    </row>
    <row r="1125" spans="1:62" ht="15">
      <c r="A1125" s="89"/>
      <c r="B1125" s="90"/>
      <c r="C1125" s="91"/>
      <c r="D1125" s="92"/>
      <c r="E1125" s="93"/>
      <c r="F1125" s="93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  <c r="U1125" s="90"/>
      <c r="V1125" s="90"/>
      <c r="W1125" s="90"/>
      <c r="X1125" s="90"/>
      <c r="Y1125" s="90"/>
      <c r="Z1125" s="90"/>
      <c r="AA1125" s="90"/>
      <c r="AB1125" s="90"/>
      <c r="AC1125" s="90"/>
      <c r="AD1125" s="90"/>
      <c r="AE1125" s="90"/>
      <c r="AF1125" s="90"/>
      <c r="AG1125" s="90"/>
      <c r="AH1125" s="90"/>
      <c r="AI1125" s="90"/>
      <c r="AJ1125" s="90"/>
      <c r="AK1125" s="90"/>
      <c r="AL1125" s="90"/>
      <c r="AM1125" s="90"/>
      <c r="AN1125" s="90"/>
      <c r="AO1125" s="90"/>
      <c r="AP1125" s="90"/>
      <c r="AQ1125" s="90"/>
      <c r="AR1125" s="90"/>
      <c r="AS1125" s="90"/>
      <c r="AT1125" s="90"/>
      <c r="AU1125" s="90"/>
      <c r="AV1125" s="94"/>
      <c r="AW1125" s="94"/>
      <c r="AX1125" s="94"/>
      <c r="AY1125" s="94"/>
      <c r="AZ1125" s="94"/>
      <c r="BA1125" s="94"/>
      <c r="BB1125" s="95"/>
      <c r="BC1125" s="95"/>
      <c r="BD1125" s="95"/>
      <c r="BE1125" s="42"/>
      <c r="BF1125" s="42"/>
      <c r="BG1125" s="42"/>
      <c r="BH1125" s="42"/>
      <c r="BI1125" s="42"/>
      <c r="BJ1125" s="42"/>
    </row>
    <row r="1126" spans="1:62" ht="15">
      <c r="A1126" s="89"/>
      <c r="B1126" s="90"/>
      <c r="C1126" s="91"/>
      <c r="D1126" s="92"/>
      <c r="E1126" s="93"/>
      <c r="F1126" s="93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  <c r="U1126" s="90"/>
      <c r="V1126" s="90"/>
      <c r="W1126" s="90"/>
      <c r="X1126" s="90"/>
      <c r="Y1126" s="90"/>
      <c r="Z1126" s="90"/>
      <c r="AA1126" s="90"/>
      <c r="AB1126" s="90"/>
      <c r="AC1126" s="90"/>
      <c r="AD1126" s="90"/>
      <c r="AE1126" s="90"/>
      <c r="AF1126" s="90"/>
      <c r="AG1126" s="90"/>
      <c r="AH1126" s="90"/>
      <c r="AI1126" s="90"/>
      <c r="AJ1126" s="90"/>
      <c r="AK1126" s="90"/>
      <c r="AL1126" s="90"/>
      <c r="AM1126" s="90"/>
      <c r="AN1126" s="90"/>
      <c r="AO1126" s="90"/>
      <c r="AP1126" s="90"/>
      <c r="AQ1126" s="90"/>
      <c r="AR1126" s="90"/>
      <c r="AS1126" s="90"/>
      <c r="AT1126" s="90"/>
      <c r="AU1126" s="90"/>
      <c r="AV1126" s="94"/>
      <c r="AW1126" s="94"/>
      <c r="AX1126" s="94"/>
      <c r="AY1126" s="94"/>
      <c r="AZ1126" s="94"/>
      <c r="BA1126" s="94"/>
      <c r="BB1126" s="95"/>
      <c r="BC1126" s="95"/>
      <c r="BD1126" s="95"/>
      <c r="BE1126" s="42"/>
      <c r="BF1126" s="42"/>
      <c r="BG1126" s="42"/>
      <c r="BH1126" s="42"/>
      <c r="BI1126" s="42"/>
      <c r="BJ1126" s="42"/>
    </row>
    <row r="1127" spans="1:62" ht="15">
      <c r="A1127" s="89"/>
      <c r="B1127" s="90"/>
      <c r="C1127" s="91"/>
      <c r="D1127" s="92"/>
      <c r="E1127" s="93"/>
      <c r="F1127" s="93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  <c r="U1127" s="90"/>
      <c r="V1127" s="90"/>
      <c r="W1127" s="90"/>
      <c r="X1127" s="90"/>
      <c r="Y1127" s="90"/>
      <c r="Z1127" s="90"/>
      <c r="AA1127" s="90"/>
      <c r="AB1127" s="90"/>
      <c r="AC1127" s="90"/>
      <c r="AD1127" s="90"/>
      <c r="AE1127" s="90"/>
      <c r="AF1127" s="90"/>
      <c r="AG1127" s="90"/>
      <c r="AH1127" s="90"/>
      <c r="AI1127" s="90"/>
      <c r="AJ1127" s="90"/>
      <c r="AK1127" s="90"/>
      <c r="AL1127" s="90"/>
      <c r="AM1127" s="90"/>
      <c r="AN1127" s="90"/>
      <c r="AO1127" s="90"/>
      <c r="AP1127" s="90"/>
      <c r="AQ1127" s="90"/>
      <c r="AR1127" s="90"/>
      <c r="AS1127" s="90"/>
      <c r="AT1127" s="90"/>
      <c r="AU1127" s="90"/>
      <c r="AV1127" s="94"/>
      <c r="AW1127" s="94"/>
      <c r="AX1127" s="94"/>
      <c r="AY1127" s="94"/>
      <c r="AZ1127" s="94"/>
      <c r="BA1127" s="94"/>
      <c r="BB1127" s="95"/>
      <c r="BC1127" s="95"/>
      <c r="BD1127" s="95"/>
      <c r="BE1127" s="42"/>
      <c r="BF1127" s="42"/>
      <c r="BG1127" s="42"/>
      <c r="BH1127" s="42"/>
      <c r="BI1127" s="42"/>
      <c r="BJ1127" s="42"/>
    </row>
    <row r="1128" spans="1:62" ht="15">
      <c r="A1128" s="89"/>
      <c r="B1128" s="90"/>
      <c r="C1128" s="91"/>
      <c r="D1128" s="92"/>
      <c r="E1128" s="93"/>
      <c r="F1128" s="93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  <c r="U1128" s="90"/>
      <c r="V1128" s="90"/>
      <c r="W1128" s="90"/>
      <c r="X1128" s="90"/>
      <c r="Y1128" s="90"/>
      <c r="Z1128" s="90"/>
      <c r="AA1128" s="90"/>
      <c r="AB1128" s="90"/>
      <c r="AC1128" s="90"/>
      <c r="AD1128" s="90"/>
      <c r="AE1128" s="90"/>
      <c r="AF1128" s="90"/>
      <c r="AG1128" s="90"/>
      <c r="AH1128" s="90"/>
      <c r="AI1128" s="90"/>
      <c r="AJ1128" s="90"/>
      <c r="AK1128" s="90"/>
      <c r="AL1128" s="90"/>
      <c r="AM1128" s="90"/>
      <c r="AN1128" s="90"/>
      <c r="AO1128" s="90"/>
      <c r="AP1128" s="90"/>
      <c r="AQ1128" s="90"/>
      <c r="AR1128" s="90"/>
      <c r="AS1128" s="90"/>
      <c r="AT1128" s="90"/>
      <c r="AU1128" s="90"/>
      <c r="AV1128" s="94"/>
      <c r="AW1128" s="94"/>
      <c r="AX1128" s="94"/>
      <c r="AY1128" s="94"/>
      <c r="AZ1128" s="94"/>
      <c r="BA1128" s="94"/>
      <c r="BB1128" s="95"/>
      <c r="BC1128" s="95"/>
      <c r="BD1128" s="95"/>
      <c r="BE1128" s="42"/>
      <c r="BF1128" s="42"/>
      <c r="BG1128" s="42"/>
      <c r="BH1128" s="42"/>
      <c r="BI1128" s="42"/>
      <c r="BJ1128" s="42"/>
    </row>
    <row r="1129" spans="1:62" ht="15">
      <c r="A1129" s="89"/>
      <c r="B1129" s="90"/>
      <c r="C1129" s="91"/>
      <c r="D1129" s="92"/>
      <c r="E1129" s="93"/>
      <c r="F1129" s="93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  <c r="U1129" s="90"/>
      <c r="V1129" s="90"/>
      <c r="W1129" s="90"/>
      <c r="X1129" s="90"/>
      <c r="Y1129" s="90"/>
      <c r="Z1129" s="90"/>
      <c r="AA1129" s="90"/>
      <c r="AB1129" s="90"/>
      <c r="AC1129" s="90"/>
      <c r="AD1129" s="90"/>
      <c r="AE1129" s="90"/>
      <c r="AF1129" s="90"/>
      <c r="AG1129" s="90"/>
      <c r="AH1129" s="90"/>
      <c r="AI1129" s="90"/>
      <c r="AJ1129" s="90"/>
      <c r="AK1129" s="90"/>
      <c r="AL1129" s="90"/>
      <c r="AM1129" s="90"/>
      <c r="AN1129" s="90"/>
      <c r="AO1129" s="90"/>
      <c r="AP1129" s="90"/>
      <c r="AQ1129" s="90"/>
      <c r="AR1129" s="90"/>
      <c r="AS1129" s="90"/>
      <c r="AT1129" s="90"/>
      <c r="AU1129" s="90"/>
      <c r="AV1129" s="94"/>
      <c r="AW1129" s="94"/>
      <c r="AX1129" s="94"/>
      <c r="AY1129" s="94"/>
      <c r="AZ1129" s="94"/>
      <c r="BA1129" s="94"/>
      <c r="BB1129" s="95"/>
      <c r="BC1129" s="95"/>
      <c r="BD1129" s="95"/>
      <c r="BE1129" s="42"/>
      <c r="BF1129" s="42"/>
      <c r="BG1129" s="42"/>
      <c r="BH1129" s="42"/>
      <c r="BI1129" s="42"/>
      <c r="BJ1129" s="42"/>
    </row>
    <row r="1130" spans="1:62" ht="15">
      <c r="A1130" s="89"/>
      <c r="B1130" s="90"/>
      <c r="C1130" s="91"/>
      <c r="D1130" s="92"/>
      <c r="E1130" s="93"/>
      <c r="F1130" s="93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  <c r="U1130" s="90"/>
      <c r="V1130" s="90"/>
      <c r="W1130" s="90"/>
      <c r="X1130" s="90"/>
      <c r="Y1130" s="90"/>
      <c r="Z1130" s="90"/>
      <c r="AA1130" s="90"/>
      <c r="AB1130" s="90"/>
      <c r="AC1130" s="90"/>
      <c r="AD1130" s="90"/>
      <c r="AE1130" s="90"/>
      <c r="AF1130" s="90"/>
      <c r="AG1130" s="90"/>
      <c r="AH1130" s="90"/>
      <c r="AI1130" s="90"/>
      <c r="AJ1130" s="90"/>
      <c r="AK1130" s="90"/>
      <c r="AL1130" s="90"/>
      <c r="AM1130" s="90"/>
      <c r="AN1130" s="90"/>
      <c r="AO1130" s="90"/>
      <c r="AP1130" s="90"/>
      <c r="AQ1130" s="90"/>
      <c r="AR1130" s="90"/>
      <c r="AS1130" s="90"/>
      <c r="AT1130" s="90"/>
      <c r="AU1130" s="90"/>
      <c r="AV1130" s="94"/>
      <c r="AW1130" s="94"/>
      <c r="AX1130" s="94"/>
      <c r="AY1130" s="94"/>
      <c r="AZ1130" s="94"/>
      <c r="BA1130" s="94"/>
      <c r="BB1130" s="95"/>
      <c r="BC1130" s="95"/>
      <c r="BD1130" s="95"/>
      <c r="BE1130" s="42"/>
      <c r="BF1130" s="42"/>
      <c r="BG1130" s="42"/>
      <c r="BH1130" s="42"/>
      <c r="BI1130" s="42"/>
      <c r="BJ1130" s="42"/>
    </row>
    <row r="1131" spans="1:62" ht="15">
      <c r="A1131" s="89"/>
      <c r="B1131" s="90"/>
      <c r="C1131" s="91"/>
      <c r="D1131" s="92"/>
      <c r="E1131" s="93"/>
      <c r="F1131" s="93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  <c r="U1131" s="90"/>
      <c r="V1131" s="90"/>
      <c r="W1131" s="90"/>
      <c r="X1131" s="90"/>
      <c r="Y1131" s="90"/>
      <c r="Z1131" s="90"/>
      <c r="AA1131" s="90"/>
      <c r="AB1131" s="90"/>
      <c r="AC1131" s="90"/>
      <c r="AD1131" s="90"/>
      <c r="AE1131" s="90"/>
      <c r="AF1131" s="90"/>
      <c r="AG1131" s="90"/>
      <c r="AH1131" s="90"/>
      <c r="AI1131" s="90"/>
      <c r="AJ1131" s="90"/>
      <c r="AK1131" s="90"/>
      <c r="AL1131" s="90"/>
      <c r="AM1131" s="90"/>
      <c r="AN1131" s="90"/>
      <c r="AO1131" s="90"/>
      <c r="AP1131" s="90"/>
      <c r="AQ1131" s="90"/>
      <c r="AR1131" s="90"/>
      <c r="AS1131" s="90"/>
      <c r="AT1131" s="90"/>
      <c r="AU1131" s="90"/>
      <c r="AV1131" s="94"/>
      <c r="AW1131" s="94"/>
      <c r="AX1131" s="94"/>
      <c r="AY1131" s="94"/>
      <c r="AZ1131" s="94"/>
      <c r="BA1131" s="94"/>
      <c r="BB1131" s="95"/>
      <c r="BC1131" s="95"/>
      <c r="BD1131" s="95"/>
      <c r="BE1131" s="42"/>
      <c r="BF1131" s="42"/>
      <c r="BG1131" s="42"/>
      <c r="BH1131" s="42"/>
      <c r="BI1131" s="42"/>
      <c r="BJ1131" s="42"/>
    </row>
    <row r="1132" spans="1:62" ht="15">
      <c r="A1132" s="89"/>
      <c r="B1132" s="90"/>
      <c r="C1132" s="91"/>
      <c r="D1132" s="92"/>
      <c r="E1132" s="93"/>
      <c r="F1132" s="93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  <c r="U1132" s="90"/>
      <c r="V1132" s="90"/>
      <c r="W1132" s="90"/>
      <c r="X1132" s="90"/>
      <c r="Y1132" s="90"/>
      <c r="Z1132" s="90"/>
      <c r="AA1132" s="90"/>
      <c r="AB1132" s="90"/>
      <c r="AC1132" s="90"/>
      <c r="AD1132" s="90"/>
      <c r="AE1132" s="90"/>
      <c r="AF1132" s="90"/>
      <c r="AG1132" s="90"/>
      <c r="AH1132" s="90"/>
      <c r="AI1132" s="90"/>
      <c r="AJ1132" s="90"/>
      <c r="AK1132" s="90"/>
      <c r="AL1132" s="90"/>
      <c r="AM1132" s="90"/>
      <c r="AN1132" s="90"/>
      <c r="AO1132" s="90"/>
      <c r="AP1132" s="90"/>
      <c r="AQ1132" s="90"/>
      <c r="AR1132" s="90"/>
      <c r="AS1132" s="90"/>
      <c r="AT1132" s="90"/>
      <c r="AU1132" s="90"/>
      <c r="AV1132" s="94"/>
      <c r="AW1132" s="94"/>
      <c r="AX1132" s="94"/>
      <c r="AY1132" s="94"/>
      <c r="AZ1132" s="94"/>
      <c r="BA1132" s="94"/>
      <c r="BB1132" s="95"/>
      <c r="BC1132" s="95"/>
      <c r="BD1132" s="95"/>
      <c r="BE1132" s="42"/>
      <c r="BF1132" s="42"/>
      <c r="BG1132" s="42"/>
      <c r="BH1132" s="42"/>
      <c r="BI1132" s="42"/>
      <c r="BJ1132" s="42"/>
    </row>
    <row r="1133" spans="1:62" ht="15">
      <c r="A1133" s="89"/>
      <c r="B1133" s="90"/>
      <c r="C1133" s="91"/>
      <c r="D1133" s="92"/>
      <c r="E1133" s="93"/>
      <c r="F1133" s="93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  <c r="U1133" s="90"/>
      <c r="V1133" s="90"/>
      <c r="W1133" s="90"/>
      <c r="X1133" s="90"/>
      <c r="Y1133" s="90"/>
      <c r="Z1133" s="90"/>
      <c r="AA1133" s="90"/>
      <c r="AB1133" s="90"/>
      <c r="AC1133" s="90"/>
      <c r="AD1133" s="90"/>
      <c r="AE1133" s="90"/>
      <c r="AF1133" s="90"/>
      <c r="AG1133" s="90"/>
      <c r="AH1133" s="90"/>
      <c r="AI1133" s="90"/>
      <c r="AJ1133" s="90"/>
      <c r="AK1133" s="90"/>
      <c r="AL1133" s="90"/>
      <c r="AM1133" s="90"/>
      <c r="AN1133" s="90"/>
      <c r="AO1133" s="90"/>
      <c r="AP1133" s="90"/>
      <c r="AQ1133" s="90"/>
      <c r="AR1133" s="90"/>
      <c r="AS1133" s="90"/>
      <c r="AT1133" s="90"/>
      <c r="AU1133" s="90"/>
      <c r="AV1133" s="94"/>
      <c r="AW1133" s="94"/>
      <c r="AX1133" s="94"/>
      <c r="AY1133" s="94"/>
      <c r="AZ1133" s="94"/>
      <c r="BA1133" s="94"/>
      <c r="BB1133" s="95"/>
      <c r="BC1133" s="95"/>
      <c r="BD1133" s="95"/>
      <c r="BE1133" s="42"/>
      <c r="BF1133" s="42"/>
      <c r="BG1133" s="42"/>
      <c r="BH1133" s="42"/>
      <c r="BI1133" s="42"/>
      <c r="BJ1133" s="42"/>
    </row>
    <row r="1134" spans="1:62" ht="15">
      <c r="A1134" s="89"/>
      <c r="B1134" s="90"/>
      <c r="C1134" s="91"/>
      <c r="D1134" s="92"/>
      <c r="E1134" s="93"/>
      <c r="F1134" s="93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  <c r="U1134" s="90"/>
      <c r="V1134" s="90"/>
      <c r="W1134" s="90"/>
      <c r="X1134" s="90"/>
      <c r="Y1134" s="90"/>
      <c r="Z1134" s="90"/>
      <c r="AA1134" s="90"/>
      <c r="AB1134" s="90"/>
      <c r="AC1134" s="90"/>
      <c r="AD1134" s="90"/>
      <c r="AE1134" s="90"/>
      <c r="AF1134" s="90"/>
      <c r="AG1134" s="90"/>
      <c r="AH1134" s="90"/>
      <c r="AI1134" s="90"/>
      <c r="AJ1134" s="90"/>
      <c r="AK1134" s="90"/>
      <c r="AL1134" s="90"/>
      <c r="AM1134" s="90"/>
      <c r="AN1134" s="90"/>
      <c r="AO1134" s="90"/>
      <c r="AP1134" s="90"/>
      <c r="AQ1134" s="90"/>
      <c r="AR1134" s="90"/>
      <c r="AS1134" s="90"/>
      <c r="AT1134" s="90"/>
      <c r="AU1134" s="90"/>
      <c r="AV1134" s="94"/>
      <c r="AW1134" s="94"/>
      <c r="AX1134" s="94"/>
      <c r="AY1134" s="94"/>
      <c r="AZ1134" s="94"/>
      <c r="BA1134" s="94"/>
      <c r="BB1134" s="95"/>
      <c r="BC1134" s="95"/>
      <c r="BD1134" s="95"/>
      <c r="BE1134" s="42"/>
      <c r="BF1134" s="42"/>
      <c r="BG1134" s="42"/>
      <c r="BH1134" s="42"/>
      <c r="BI1134" s="42"/>
      <c r="BJ1134" s="42"/>
    </row>
    <row r="1135" spans="1:62" ht="15">
      <c r="A1135" s="89"/>
      <c r="B1135" s="90"/>
      <c r="C1135" s="91"/>
      <c r="D1135" s="92"/>
      <c r="E1135" s="93"/>
      <c r="F1135" s="93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  <c r="U1135" s="90"/>
      <c r="V1135" s="90"/>
      <c r="W1135" s="90"/>
      <c r="X1135" s="90"/>
      <c r="Y1135" s="90"/>
      <c r="Z1135" s="90"/>
      <c r="AA1135" s="90"/>
      <c r="AB1135" s="90"/>
      <c r="AC1135" s="90"/>
      <c r="AD1135" s="90"/>
      <c r="AE1135" s="90"/>
      <c r="AF1135" s="90"/>
      <c r="AG1135" s="90"/>
      <c r="AH1135" s="90"/>
      <c r="AI1135" s="90"/>
      <c r="AJ1135" s="90"/>
      <c r="AK1135" s="90"/>
      <c r="AL1135" s="90"/>
      <c r="AM1135" s="90"/>
      <c r="AN1135" s="90"/>
      <c r="AO1135" s="90"/>
      <c r="AP1135" s="90"/>
      <c r="AQ1135" s="90"/>
      <c r="AR1135" s="90"/>
      <c r="AS1135" s="90"/>
      <c r="AT1135" s="90"/>
      <c r="AU1135" s="90"/>
      <c r="AV1135" s="94"/>
      <c r="AW1135" s="94"/>
      <c r="AX1135" s="94"/>
      <c r="AY1135" s="94"/>
      <c r="AZ1135" s="94"/>
      <c r="BA1135" s="94"/>
      <c r="BB1135" s="95"/>
      <c r="BC1135" s="95"/>
      <c r="BD1135" s="95"/>
      <c r="BE1135" s="42"/>
      <c r="BF1135" s="42"/>
      <c r="BG1135" s="42"/>
      <c r="BH1135" s="42"/>
      <c r="BI1135" s="42"/>
      <c r="BJ1135" s="42"/>
    </row>
    <row r="1136" spans="1:62" ht="15">
      <c r="A1136" s="89"/>
      <c r="B1136" s="90"/>
      <c r="C1136" s="91"/>
      <c r="D1136" s="92"/>
      <c r="E1136" s="93"/>
      <c r="F1136" s="93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  <c r="U1136" s="90"/>
      <c r="V1136" s="90"/>
      <c r="W1136" s="90"/>
      <c r="X1136" s="90"/>
      <c r="Y1136" s="90"/>
      <c r="Z1136" s="90"/>
      <c r="AA1136" s="90"/>
      <c r="AB1136" s="90"/>
      <c r="AC1136" s="90"/>
      <c r="AD1136" s="90"/>
      <c r="AE1136" s="90"/>
      <c r="AF1136" s="90"/>
      <c r="AG1136" s="90"/>
      <c r="AH1136" s="90"/>
      <c r="AI1136" s="90"/>
      <c r="AJ1136" s="90"/>
      <c r="AK1136" s="90"/>
      <c r="AL1136" s="90"/>
      <c r="AM1136" s="90"/>
      <c r="AN1136" s="90"/>
      <c r="AO1136" s="90"/>
      <c r="AP1136" s="90"/>
      <c r="AQ1136" s="90"/>
      <c r="AR1136" s="90"/>
      <c r="AS1136" s="90"/>
      <c r="AT1136" s="90"/>
      <c r="AU1136" s="90"/>
      <c r="AV1136" s="94"/>
      <c r="AW1136" s="94"/>
      <c r="AX1136" s="94"/>
      <c r="AY1136" s="94"/>
      <c r="AZ1136" s="94"/>
      <c r="BA1136" s="94"/>
      <c r="BB1136" s="95"/>
      <c r="BC1136" s="95"/>
      <c r="BD1136" s="95"/>
      <c r="BE1136" s="42"/>
      <c r="BF1136" s="42"/>
      <c r="BG1136" s="42"/>
      <c r="BH1136" s="42"/>
      <c r="BI1136" s="42"/>
      <c r="BJ1136" s="42"/>
    </row>
    <row r="1137" spans="1:62" ht="15">
      <c r="A1137" s="89"/>
      <c r="B1137" s="90"/>
      <c r="C1137" s="91"/>
      <c r="D1137" s="92"/>
      <c r="E1137" s="93"/>
      <c r="F1137" s="93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  <c r="U1137" s="90"/>
      <c r="V1137" s="90"/>
      <c r="W1137" s="90"/>
      <c r="X1137" s="90"/>
      <c r="Y1137" s="90"/>
      <c r="Z1137" s="90"/>
      <c r="AA1137" s="90"/>
      <c r="AB1137" s="90"/>
      <c r="AC1137" s="90"/>
      <c r="AD1137" s="90"/>
      <c r="AE1137" s="90"/>
      <c r="AF1137" s="90"/>
      <c r="AG1137" s="90"/>
      <c r="AH1137" s="90"/>
      <c r="AI1137" s="90"/>
      <c r="AJ1137" s="90"/>
      <c r="AK1137" s="90"/>
      <c r="AL1137" s="90"/>
      <c r="AM1137" s="90"/>
      <c r="AN1137" s="90"/>
      <c r="AO1137" s="90"/>
      <c r="AP1137" s="90"/>
      <c r="AQ1137" s="90"/>
      <c r="AR1137" s="90"/>
      <c r="AS1137" s="90"/>
      <c r="AT1137" s="90"/>
      <c r="AU1137" s="90"/>
      <c r="AV1137" s="94"/>
      <c r="AW1137" s="94"/>
      <c r="AX1137" s="94"/>
      <c r="AY1137" s="94"/>
      <c r="AZ1137" s="94"/>
      <c r="BA1137" s="94"/>
      <c r="BB1137" s="95"/>
      <c r="BC1137" s="95"/>
      <c r="BD1137" s="95"/>
      <c r="BE1137" s="42"/>
      <c r="BF1137" s="42"/>
      <c r="BG1137" s="42"/>
      <c r="BH1137" s="42"/>
      <c r="BI1137" s="42"/>
      <c r="BJ1137" s="42"/>
    </row>
    <row r="1138" spans="1:62" ht="15">
      <c r="A1138" s="89"/>
      <c r="B1138" s="90"/>
      <c r="C1138" s="91"/>
      <c r="D1138" s="92"/>
      <c r="E1138" s="93"/>
      <c r="F1138" s="93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  <c r="U1138" s="90"/>
      <c r="V1138" s="90"/>
      <c r="W1138" s="90"/>
      <c r="X1138" s="90"/>
      <c r="Y1138" s="90"/>
      <c r="Z1138" s="90"/>
      <c r="AA1138" s="90"/>
      <c r="AB1138" s="90"/>
      <c r="AC1138" s="90"/>
      <c r="AD1138" s="90"/>
      <c r="AE1138" s="90"/>
      <c r="AF1138" s="90"/>
      <c r="AG1138" s="90"/>
      <c r="AH1138" s="90"/>
      <c r="AI1138" s="90"/>
      <c r="AJ1138" s="90"/>
      <c r="AK1138" s="90"/>
      <c r="AL1138" s="90"/>
      <c r="AM1138" s="90"/>
      <c r="AN1138" s="90"/>
      <c r="AO1138" s="90"/>
      <c r="AP1138" s="90"/>
      <c r="AQ1138" s="90"/>
      <c r="AR1138" s="90"/>
      <c r="AS1138" s="90"/>
      <c r="AT1138" s="90"/>
      <c r="AU1138" s="90"/>
      <c r="AV1138" s="94"/>
      <c r="AW1138" s="94"/>
      <c r="AX1138" s="94"/>
      <c r="AY1138" s="94"/>
      <c r="AZ1138" s="94"/>
      <c r="BA1138" s="94"/>
      <c r="BB1138" s="95"/>
      <c r="BC1138" s="95"/>
      <c r="BD1138" s="95"/>
      <c r="BE1138" s="42"/>
      <c r="BF1138" s="42"/>
      <c r="BG1138" s="42"/>
      <c r="BH1138" s="42"/>
      <c r="BI1138" s="42"/>
      <c r="BJ1138" s="42"/>
    </row>
    <row r="1139" spans="1:62" ht="15">
      <c r="A1139" s="89"/>
      <c r="B1139" s="90"/>
      <c r="C1139" s="91"/>
      <c r="D1139" s="92"/>
      <c r="E1139" s="93"/>
      <c r="F1139" s="93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  <c r="U1139" s="90"/>
      <c r="V1139" s="90"/>
      <c r="W1139" s="90"/>
      <c r="X1139" s="90"/>
      <c r="Y1139" s="90"/>
      <c r="Z1139" s="90"/>
      <c r="AA1139" s="90"/>
      <c r="AB1139" s="90"/>
      <c r="AC1139" s="90"/>
      <c r="AD1139" s="90"/>
      <c r="AE1139" s="90"/>
      <c r="AF1139" s="90"/>
      <c r="AG1139" s="90"/>
      <c r="AH1139" s="90"/>
      <c r="AI1139" s="90"/>
      <c r="AJ1139" s="90"/>
      <c r="AK1139" s="90"/>
      <c r="AL1139" s="90"/>
      <c r="AM1139" s="90"/>
      <c r="AN1139" s="90"/>
      <c r="AO1139" s="90"/>
      <c r="AP1139" s="90"/>
      <c r="AQ1139" s="90"/>
      <c r="AR1139" s="90"/>
      <c r="AS1139" s="90"/>
      <c r="AT1139" s="90"/>
      <c r="AU1139" s="90"/>
      <c r="AV1139" s="94"/>
      <c r="AW1139" s="94"/>
      <c r="AX1139" s="94"/>
      <c r="AY1139" s="94"/>
      <c r="AZ1139" s="94"/>
      <c r="BA1139" s="94"/>
      <c r="BB1139" s="95"/>
      <c r="BC1139" s="95"/>
      <c r="BD1139" s="95"/>
      <c r="BE1139" s="42"/>
      <c r="BF1139" s="42"/>
      <c r="BG1139" s="42"/>
      <c r="BH1139" s="42"/>
      <c r="BI1139" s="42"/>
      <c r="BJ1139" s="42"/>
    </row>
    <row r="1140" spans="1:62" ht="15">
      <c r="A1140" s="89"/>
      <c r="B1140" s="90"/>
      <c r="C1140" s="91"/>
      <c r="D1140" s="92"/>
      <c r="E1140" s="93"/>
      <c r="F1140" s="93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  <c r="U1140" s="90"/>
      <c r="V1140" s="90"/>
      <c r="W1140" s="90"/>
      <c r="X1140" s="90"/>
      <c r="Y1140" s="90"/>
      <c r="Z1140" s="90"/>
      <c r="AA1140" s="90"/>
      <c r="AB1140" s="90"/>
      <c r="AC1140" s="90"/>
      <c r="AD1140" s="90"/>
      <c r="AE1140" s="90"/>
      <c r="AF1140" s="90"/>
      <c r="AG1140" s="90"/>
      <c r="AH1140" s="90"/>
      <c r="AI1140" s="90"/>
      <c r="AJ1140" s="90"/>
      <c r="AK1140" s="90"/>
      <c r="AL1140" s="90"/>
      <c r="AM1140" s="90"/>
      <c r="AN1140" s="90"/>
      <c r="AO1140" s="90"/>
      <c r="AP1140" s="90"/>
      <c r="AQ1140" s="90"/>
      <c r="AR1140" s="90"/>
      <c r="AS1140" s="90"/>
      <c r="AT1140" s="90"/>
      <c r="AU1140" s="90"/>
      <c r="AV1140" s="94"/>
      <c r="AW1140" s="94"/>
      <c r="AX1140" s="94"/>
      <c r="AY1140" s="94"/>
      <c r="AZ1140" s="94"/>
      <c r="BA1140" s="94"/>
      <c r="BB1140" s="95"/>
      <c r="BC1140" s="95"/>
      <c r="BD1140" s="95"/>
      <c r="BE1140" s="42"/>
      <c r="BF1140" s="42"/>
      <c r="BG1140" s="42"/>
      <c r="BH1140" s="42"/>
      <c r="BI1140" s="42"/>
      <c r="BJ1140" s="42"/>
    </row>
    <row r="1141" spans="1:62" ht="15">
      <c r="A1141" s="89"/>
      <c r="B1141" s="90"/>
      <c r="C1141" s="91"/>
      <c r="D1141" s="92"/>
      <c r="E1141" s="93"/>
      <c r="F1141" s="93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  <c r="U1141" s="90"/>
      <c r="V1141" s="90"/>
      <c r="W1141" s="90"/>
      <c r="X1141" s="90"/>
      <c r="Y1141" s="90"/>
      <c r="Z1141" s="90"/>
      <c r="AA1141" s="90"/>
      <c r="AB1141" s="90"/>
      <c r="AC1141" s="90"/>
      <c r="AD1141" s="90"/>
      <c r="AE1141" s="90"/>
      <c r="AF1141" s="90"/>
      <c r="AG1141" s="90"/>
      <c r="AH1141" s="90"/>
      <c r="AI1141" s="90"/>
      <c r="AJ1141" s="90"/>
      <c r="AK1141" s="90"/>
      <c r="AL1141" s="90"/>
      <c r="AM1141" s="90"/>
      <c r="AN1141" s="90"/>
      <c r="AO1141" s="90"/>
      <c r="AP1141" s="90"/>
      <c r="AQ1141" s="90"/>
      <c r="AR1141" s="90"/>
      <c r="AS1141" s="90"/>
      <c r="AT1141" s="90"/>
      <c r="AU1141" s="90"/>
      <c r="AV1141" s="94"/>
      <c r="AW1141" s="94"/>
      <c r="AX1141" s="94"/>
      <c r="AY1141" s="94"/>
      <c r="AZ1141" s="94"/>
      <c r="BA1141" s="94"/>
      <c r="BB1141" s="95"/>
      <c r="BC1141" s="95"/>
      <c r="BD1141" s="95"/>
      <c r="BE1141" s="42"/>
      <c r="BF1141" s="42"/>
      <c r="BG1141" s="42"/>
      <c r="BH1141" s="42"/>
      <c r="BI1141" s="42"/>
      <c r="BJ1141" s="42"/>
    </row>
    <row r="1142" spans="1:62" ht="15">
      <c r="A1142" s="89"/>
      <c r="B1142" s="90"/>
      <c r="C1142" s="91"/>
      <c r="D1142" s="92"/>
      <c r="E1142" s="93"/>
      <c r="F1142" s="93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  <c r="U1142" s="90"/>
      <c r="V1142" s="90"/>
      <c r="W1142" s="90"/>
      <c r="X1142" s="90"/>
      <c r="Y1142" s="90"/>
      <c r="Z1142" s="90"/>
      <c r="AA1142" s="90"/>
      <c r="AB1142" s="90"/>
      <c r="AC1142" s="90"/>
      <c r="AD1142" s="90"/>
      <c r="AE1142" s="90"/>
      <c r="AF1142" s="90"/>
      <c r="AG1142" s="90"/>
      <c r="AH1142" s="90"/>
      <c r="AI1142" s="90"/>
      <c r="AJ1142" s="90"/>
      <c r="AK1142" s="90"/>
      <c r="AL1142" s="90"/>
      <c r="AM1142" s="90"/>
      <c r="AN1142" s="90"/>
      <c r="AO1142" s="90"/>
      <c r="AP1142" s="90"/>
      <c r="AQ1142" s="90"/>
      <c r="AR1142" s="90"/>
      <c r="AS1142" s="90"/>
      <c r="AT1142" s="90"/>
      <c r="AU1142" s="90"/>
      <c r="AV1142" s="94"/>
      <c r="AW1142" s="94"/>
      <c r="AX1142" s="94"/>
      <c r="AY1142" s="94"/>
      <c r="AZ1142" s="94"/>
      <c r="BA1142" s="94"/>
      <c r="BB1142" s="95"/>
      <c r="BC1142" s="95"/>
      <c r="BD1142" s="95"/>
      <c r="BE1142" s="42"/>
      <c r="BF1142" s="42"/>
      <c r="BG1142" s="42"/>
      <c r="BH1142" s="42"/>
      <c r="BI1142" s="42"/>
      <c r="BJ1142" s="42"/>
    </row>
    <row r="1143" spans="1:62" ht="15">
      <c r="A1143" s="89"/>
      <c r="B1143" s="90"/>
      <c r="C1143" s="91"/>
      <c r="D1143" s="92"/>
      <c r="E1143" s="93"/>
      <c r="F1143" s="93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  <c r="U1143" s="90"/>
      <c r="V1143" s="90"/>
      <c r="W1143" s="90"/>
      <c r="X1143" s="90"/>
      <c r="Y1143" s="90"/>
      <c r="Z1143" s="90"/>
      <c r="AA1143" s="90"/>
      <c r="AB1143" s="90"/>
      <c r="AC1143" s="90"/>
      <c r="AD1143" s="90"/>
      <c r="AE1143" s="90"/>
      <c r="AF1143" s="90"/>
      <c r="AG1143" s="90"/>
      <c r="AH1143" s="90"/>
      <c r="AI1143" s="90"/>
      <c r="AJ1143" s="90"/>
      <c r="AK1143" s="90"/>
      <c r="AL1143" s="90"/>
      <c r="AM1143" s="90"/>
      <c r="AN1143" s="90"/>
      <c r="AO1143" s="90"/>
      <c r="AP1143" s="90"/>
      <c r="AQ1143" s="90"/>
      <c r="AR1143" s="90"/>
      <c r="AS1143" s="90"/>
      <c r="AT1143" s="90"/>
      <c r="AU1143" s="90"/>
      <c r="AV1143" s="94"/>
      <c r="AW1143" s="94"/>
      <c r="AX1143" s="94"/>
      <c r="AY1143" s="94"/>
      <c r="AZ1143" s="94"/>
      <c r="BA1143" s="94"/>
      <c r="BB1143" s="95"/>
      <c r="BC1143" s="95"/>
      <c r="BD1143" s="95"/>
      <c r="BE1143" s="42"/>
      <c r="BF1143" s="42"/>
      <c r="BG1143" s="42"/>
      <c r="BH1143" s="42"/>
      <c r="BI1143" s="42"/>
      <c r="BJ1143" s="42"/>
    </row>
    <row r="1144" spans="1:62" ht="15">
      <c r="A1144" s="89"/>
      <c r="B1144" s="90"/>
      <c r="C1144" s="91"/>
      <c r="D1144" s="92"/>
      <c r="E1144" s="93"/>
      <c r="F1144" s="93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  <c r="U1144" s="90"/>
      <c r="V1144" s="90"/>
      <c r="W1144" s="90"/>
      <c r="X1144" s="90"/>
      <c r="Y1144" s="90"/>
      <c r="Z1144" s="90"/>
      <c r="AA1144" s="90"/>
      <c r="AB1144" s="90"/>
      <c r="AC1144" s="90"/>
      <c r="AD1144" s="90"/>
      <c r="AE1144" s="90"/>
      <c r="AF1144" s="90"/>
      <c r="AG1144" s="90"/>
      <c r="AH1144" s="90"/>
      <c r="AI1144" s="90"/>
      <c r="AJ1144" s="90"/>
      <c r="AK1144" s="90"/>
      <c r="AL1144" s="90"/>
      <c r="AM1144" s="90"/>
      <c r="AN1144" s="90"/>
      <c r="AO1144" s="90"/>
      <c r="AP1144" s="90"/>
      <c r="AQ1144" s="90"/>
      <c r="AR1144" s="90"/>
      <c r="AS1144" s="90"/>
      <c r="AT1144" s="90"/>
      <c r="AU1144" s="90"/>
      <c r="AV1144" s="94"/>
      <c r="AW1144" s="94"/>
      <c r="AX1144" s="94"/>
      <c r="AY1144" s="94"/>
      <c r="AZ1144" s="94"/>
      <c r="BA1144" s="94"/>
      <c r="BB1144" s="95"/>
      <c r="BC1144" s="95"/>
      <c r="BD1144" s="95"/>
      <c r="BE1144" s="42"/>
      <c r="BF1144" s="42"/>
      <c r="BG1144" s="42"/>
      <c r="BH1144" s="42"/>
      <c r="BI1144" s="42"/>
      <c r="BJ1144" s="42"/>
    </row>
    <row r="1145" spans="1:62" ht="15">
      <c r="A1145" s="89"/>
      <c r="B1145" s="90"/>
      <c r="C1145" s="91"/>
      <c r="D1145" s="92"/>
      <c r="E1145" s="93"/>
      <c r="F1145" s="93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  <c r="U1145" s="90"/>
      <c r="V1145" s="90"/>
      <c r="W1145" s="90"/>
      <c r="X1145" s="90"/>
      <c r="Y1145" s="90"/>
      <c r="Z1145" s="90"/>
      <c r="AA1145" s="90"/>
      <c r="AB1145" s="90"/>
      <c r="AC1145" s="90"/>
      <c r="AD1145" s="90"/>
      <c r="AE1145" s="90"/>
      <c r="AF1145" s="90"/>
      <c r="AG1145" s="90"/>
      <c r="AH1145" s="90"/>
      <c r="AI1145" s="90"/>
      <c r="AJ1145" s="90"/>
      <c r="AK1145" s="90"/>
      <c r="AL1145" s="90"/>
      <c r="AM1145" s="90"/>
      <c r="AN1145" s="90"/>
      <c r="AO1145" s="90"/>
      <c r="AP1145" s="90"/>
      <c r="AQ1145" s="90"/>
      <c r="AR1145" s="90"/>
      <c r="AS1145" s="90"/>
      <c r="AT1145" s="90"/>
      <c r="AU1145" s="90"/>
      <c r="AV1145" s="94"/>
      <c r="AW1145" s="94"/>
      <c r="AX1145" s="94"/>
      <c r="AY1145" s="94"/>
      <c r="AZ1145" s="94"/>
      <c r="BA1145" s="94"/>
      <c r="BB1145" s="95"/>
      <c r="BC1145" s="95"/>
      <c r="BD1145" s="95"/>
      <c r="BE1145" s="42"/>
      <c r="BF1145" s="42"/>
      <c r="BG1145" s="42"/>
      <c r="BH1145" s="42"/>
      <c r="BI1145" s="42"/>
      <c r="BJ1145" s="42"/>
    </row>
    <row r="1146" spans="1:62" ht="15">
      <c r="A1146" s="89"/>
      <c r="B1146" s="90"/>
      <c r="C1146" s="91"/>
      <c r="D1146" s="92"/>
      <c r="E1146" s="93"/>
      <c r="F1146" s="93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  <c r="U1146" s="90"/>
      <c r="V1146" s="90"/>
      <c r="W1146" s="90"/>
      <c r="X1146" s="90"/>
      <c r="Y1146" s="90"/>
      <c r="Z1146" s="90"/>
      <c r="AA1146" s="90"/>
      <c r="AB1146" s="90"/>
      <c r="AC1146" s="90"/>
      <c r="AD1146" s="90"/>
      <c r="AE1146" s="90"/>
      <c r="AF1146" s="90"/>
      <c r="AG1146" s="90"/>
      <c r="AH1146" s="90"/>
      <c r="AI1146" s="90"/>
      <c r="AJ1146" s="90"/>
      <c r="AK1146" s="90"/>
      <c r="AL1146" s="90"/>
      <c r="AM1146" s="90"/>
      <c r="AN1146" s="90"/>
      <c r="AO1146" s="90"/>
      <c r="AP1146" s="90"/>
      <c r="AQ1146" s="90"/>
      <c r="AR1146" s="90"/>
      <c r="AS1146" s="90"/>
      <c r="AT1146" s="90"/>
      <c r="AU1146" s="90"/>
      <c r="AV1146" s="94"/>
      <c r="AW1146" s="94"/>
      <c r="AX1146" s="94"/>
      <c r="AY1146" s="94"/>
      <c r="AZ1146" s="94"/>
      <c r="BA1146" s="94"/>
      <c r="BB1146" s="95"/>
      <c r="BC1146" s="95"/>
      <c r="BD1146" s="95"/>
      <c r="BE1146" s="42"/>
      <c r="BF1146" s="42"/>
      <c r="BG1146" s="42"/>
      <c r="BH1146" s="42"/>
      <c r="BI1146" s="42"/>
      <c r="BJ1146" s="42"/>
    </row>
    <row r="1147" spans="1:62" ht="15">
      <c r="A1147" s="89"/>
      <c r="B1147" s="90"/>
      <c r="C1147" s="91"/>
      <c r="D1147" s="92"/>
      <c r="E1147" s="93"/>
      <c r="F1147" s="93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  <c r="U1147" s="90"/>
      <c r="V1147" s="90"/>
      <c r="W1147" s="90"/>
      <c r="X1147" s="90"/>
      <c r="Y1147" s="90"/>
      <c r="Z1147" s="90"/>
      <c r="AA1147" s="90"/>
      <c r="AB1147" s="90"/>
      <c r="AC1147" s="90"/>
      <c r="AD1147" s="90"/>
      <c r="AE1147" s="90"/>
      <c r="AF1147" s="90"/>
      <c r="AG1147" s="90"/>
      <c r="AH1147" s="90"/>
      <c r="AI1147" s="90"/>
      <c r="AJ1147" s="90"/>
      <c r="AK1147" s="90"/>
      <c r="AL1147" s="90"/>
      <c r="AM1147" s="90"/>
      <c r="AN1147" s="90"/>
      <c r="AO1147" s="90"/>
      <c r="AP1147" s="90"/>
      <c r="AQ1147" s="90"/>
      <c r="AR1147" s="90"/>
      <c r="AS1147" s="90"/>
      <c r="AT1147" s="90"/>
      <c r="AU1147" s="90"/>
      <c r="AV1147" s="94"/>
      <c r="AW1147" s="94"/>
      <c r="AX1147" s="94"/>
      <c r="AY1147" s="94"/>
      <c r="AZ1147" s="94"/>
      <c r="BA1147" s="94"/>
      <c r="BB1147" s="95"/>
      <c r="BC1147" s="95"/>
      <c r="BD1147" s="95"/>
      <c r="BE1147" s="42"/>
      <c r="BF1147" s="42"/>
      <c r="BG1147" s="42"/>
      <c r="BH1147" s="42"/>
      <c r="BI1147" s="42"/>
      <c r="BJ1147" s="42"/>
    </row>
    <row r="1148" spans="1:62" ht="15">
      <c r="A1148" s="89"/>
      <c r="B1148" s="90"/>
      <c r="C1148" s="91"/>
      <c r="D1148" s="92"/>
      <c r="E1148" s="93"/>
      <c r="F1148" s="93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  <c r="U1148" s="90"/>
      <c r="V1148" s="90"/>
      <c r="W1148" s="90"/>
      <c r="X1148" s="90"/>
      <c r="Y1148" s="90"/>
      <c r="Z1148" s="90"/>
      <c r="AA1148" s="90"/>
      <c r="AB1148" s="90"/>
      <c r="AC1148" s="90"/>
      <c r="AD1148" s="90"/>
      <c r="AE1148" s="90"/>
      <c r="AF1148" s="90"/>
      <c r="AG1148" s="90"/>
      <c r="AH1148" s="90"/>
      <c r="AI1148" s="90"/>
      <c r="AJ1148" s="90"/>
      <c r="AK1148" s="90"/>
      <c r="AL1148" s="90"/>
      <c r="AM1148" s="90"/>
      <c r="AN1148" s="90"/>
      <c r="AO1148" s="90"/>
      <c r="AP1148" s="90"/>
      <c r="AQ1148" s="90"/>
      <c r="AR1148" s="90"/>
      <c r="AS1148" s="90"/>
      <c r="AT1148" s="90"/>
      <c r="AU1148" s="90"/>
      <c r="AV1148" s="94"/>
      <c r="AW1148" s="94"/>
      <c r="AX1148" s="94"/>
      <c r="AY1148" s="94"/>
      <c r="AZ1148" s="94"/>
      <c r="BA1148" s="94"/>
      <c r="BB1148" s="95"/>
      <c r="BC1148" s="95"/>
      <c r="BD1148" s="95"/>
      <c r="BE1148" s="42"/>
      <c r="BF1148" s="42"/>
      <c r="BG1148" s="42"/>
      <c r="BH1148" s="42"/>
      <c r="BI1148" s="42"/>
      <c r="BJ1148" s="42"/>
    </row>
    <row r="1149" spans="1:62" ht="15">
      <c r="A1149" s="89"/>
      <c r="B1149" s="90"/>
      <c r="C1149" s="91"/>
      <c r="D1149" s="92"/>
      <c r="E1149" s="93"/>
      <c r="F1149" s="93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  <c r="U1149" s="90"/>
      <c r="V1149" s="90"/>
      <c r="W1149" s="90"/>
      <c r="X1149" s="90"/>
      <c r="Y1149" s="90"/>
      <c r="Z1149" s="90"/>
      <c r="AA1149" s="90"/>
      <c r="AB1149" s="90"/>
      <c r="AC1149" s="90"/>
      <c r="AD1149" s="90"/>
      <c r="AE1149" s="90"/>
      <c r="AF1149" s="90"/>
      <c r="AG1149" s="90"/>
      <c r="AH1149" s="90"/>
      <c r="AI1149" s="90"/>
      <c r="AJ1149" s="90"/>
      <c r="AK1149" s="90"/>
      <c r="AL1149" s="90"/>
      <c r="AM1149" s="90"/>
      <c r="AN1149" s="90"/>
      <c r="AO1149" s="90"/>
      <c r="AP1149" s="90"/>
      <c r="AQ1149" s="90"/>
      <c r="AR1149" s="90"/>
      <c r="AS1149" s="90"/>
      <c r="AT1149" s="90"/>
      <c r="AU1149" s="90"/>
      <c r="AV1149" s="94"/>
      <c r="AW1149" s="94"/>
      <c r="AX1149" s="94"/>
      <c r="AY1149" s="94"/>
      <c r="AZ1149" s="94"/>
      <c r="BA1149" s="94"/>
      <c r="BB1149" s="95"/>
      <c r="BC1149" s="95"/>
      <c r="BD1149" s="95"/>
      <c r="BE1149" s="42"/>
      <c r="BF1149" s="42"/>
      <c r="BG1149" s="42"/>
      <c r="BH1149" s="42"/>
      <c r="BI1149" s="42"/>
      <c r="BJ1149" s="42"/>
    </row>
    <row r="1150" spans="1:62" ht="15">
      <c r="A1150" s="89"/>
      <c r="B1150" s="90"/>
      <c r="C1150" s="91"/>
      <c r="D1150" s="92"/>
      <c r="E1150" s="93"/>
      <c r="F1150" s="93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90"/>
      <c r="AM1150" s="90"/>
      <c r="AN1150" s="90"/>
      <c r="AO1150" s="90"/>
      <c r="AP1150" s="90"/>
      <c r="AQ1150" s="90"/>
      <c r="AR1150" s="90"/>
      <c r="AS1150" s="90"/>
      <c r="AT1150" s="90"/>
      <c r="AU1150" s="90"/>
      <c r="AV1150" s="94"/>
      <c r="AW1150" s="94"/>
      <c r="AX1150" s="94"/>
      <c r="AY1150" s="94"/>
      <c r="AZ1150" s="94"/>
      <c r="BA1150" s="94"/>
      <c r="BB1150" s="95"/>
      <c r="BC1150" s="95"/>
      <c r="BD1150" s="95"/>
      <c r="BE1150" s="42"/>
      <c r="BF1150" s="42"/>
      <c r="BG1150" s="42"/>
      <c r="BH1150" s="42"/>
      <c r="BI1150" s="42"/>
      <c r="BJ1150" s="42"/>
    </row>
    <row r="1151" spans="1:62" ht="15">
      <c r="A1151" s="89"/>
      <c r="B1151" s="90"/>
      <c r="C1151" s="91"/>
      <c r="D1151" s="92"/>
      <c r="E1151" s="93"/>
      <c r="F1151" s="93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  <c r="U1151" s="90"/>
      <c r="V1151" s="90"/>
      <c r="W1151" s="90"/>
      <c r="X1151" s="90"/>
      <c r="Y1151" s="90"/>
      <c r="Z1151" s="90"/>
      <c r="AA1151" s="90"/>
      <c r="AB1151" s="90"/>
      <c r="AC1151" s="90"/>
      <c r="AD1151" s="90"/>
      <c r="AE1151" s="90"/>
      <c r="AF1151" s="90"/>
      <c r="AG1151" s="90"/>
      <c r="AH1151" s="90"/>
      <c r="AI1151" s="90"/>
      <c r="AJ1151" s="90"/>
      <c r="AK1151" s="90"/>
      <c r="AL1151" s="90"/>
      <c r="AM1151" s="90"/>
      <c r="AN1151" s="90"/>
      <c r="AO1151" s="90"/>
      <c r="AP1151" s="90"/>
      <c r="AQ1151" s="90"/>
      <c r="AR1151" s="90"/>
      <c r="AS1151" s="90"/>
      <c r="AT1151" s="90"/>
      <c r="AU1151" s="90"/>
      <c r="AV1151" s="94"/>
      <c r="AW1151" s="94"/>
      <c r="AX1151" s="94"/>
      <c r="AY1151" s="94"/>
      <c r="AZ1151" s="94"/>
      <c r="BA1151" s="94"/>
      <c r="BB1151" s="95"/>
      <c r="BC1151" s="95"/>
      <c r="BD1151" s="95"/>
      <c r="BE1151" s="42"/>
      <c r="BF1151" s="42"/>
      <c r="BG1151" s="42"/>
      <c r="BH1151" s="42"/>
      <c r="BI1151" s="42"/>
      <c r="BJ1151" s="42"/>
    </row>
    <row r="1152" spans="1:62" ht="15">
      <c r="A1152" s="89"/>
      <c r="B1152" s="90"/>
      <c r="C1152" s="91"/>
      <c r="D1152" s="92"/>
      <c r="E1152" s="93"/>
      <c r="F1152" s="93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  <c r="U1152" s="90"/>
      <c r="V1152" s="90"/>
      <c r="W1152" s="90"/>
      <c r="X1152" s="90"/>
      <c r="Y1152" s="90"/>
      <c r="Z1152" s="90"/>
      <c r="AA1152" s="90"/>
      <c r="AB1152" s="90"/>
      <c r="AC1152" s="90"/>
      <c r="AD1152" s="90"/>
      <c r="AE1152" s="90"/>
      <c r="AF1152" s="90"/>
      <c r="AG1152" s="90"/>
      <c r="AH1152" s="90"/>
      <c r="AI1152" s="90"/>
      <c r="AJ1152" s="90"/>
      <c r="AK1152" s="90"/>
      <c r="AL1152" s="90"/>
      <c r="AM1152" s="90"/>
      <c r="AN1152" s="90"/>
      <c r="AO1152" s="90"/>
      <c r="AP1152" s="90"/>
      <c r="AQ1152" s="90"/>
      <c r="AR1152" s="90"/>
      <c r="AS1152" s="90"/>
      <c r="AT1152" s="90"/>
      <c r="AU1152" s="90"/>
      <c r="AV1152" s="94"/>
      <c r="AW1152" s="94"/>
      <c r="AX1152" s="94"/>
      <c r="AY1152" s="94"/>
      <c r="AZ1152" s="94"/>
      <c r="BA1152" s="94"/>
      <c r="BB1152" s="95"/>
      <c r="BC1152" s="95"/>
      <c r="BD1152" s="95"/>
      <c r="BE1152" s="42"/>
      <c r="BF1152" s="42"/>
      <c r="BG1152" s="42"/>
      <c r="BH1152" s="42"/>
      <c r="BI1152" s="42"/>
      <c r="BJ1152" s="42"/>
    </row>
    <row r="1153" spans="1:62" ht="15">
      <c r="A1153" s="89"/>
      <c r="B1153" s="90"/>
      <c r="C1153" s="91"/>
      <c r="D1153" s="92"/>
      <c r="E1153" s="93"/>
      <c r="F1153" s="93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90"/>
      <c r="AM1153" s="90"/>
      <c r="AN1153" s="90"/>
      <c r="AO1153" s="90"/>
      <c r="AP1153" s="90"/>
      <c r="AQ1153" s="90"/>
      <c r="AR1153" s="90"/>
      <c r="AS1153" s="90"/>
      <c r="AT1153" s="90"/>
      <c r="AU1153" s="90"/>
      <c r="AV1153" s="94"/>
      <c r="AW1153" s="94"/>
      <c r="AX1153" s="94"/>
      <c r="AY1153" s="94"/>
      <c r="AZ1153" s="94"/>
      <c r="BA1153" s="94"/>
      <c r="BB1153" s="95"/>
      <c r="BC1153" s="95"/>
      <c r="BD1153" s="95"/>
      <c r="BE1153" s="42"/>
      <c r="BF1153" s="42"/>
      <c r="BG1153" s="42"/>
      <c r="BH1153" s="42"/>
      <c r="BI1153" s="42"/>
      <c r="BJ1153" s="42"/>
    </row>
    <row r="1154" spans="1:62" ht="15">
      <c r="A1154" s="89"/>
      <c r="B1154" s="90"/>
      <c r="C1154" s="91"/>
      <c r="D1154" s="92"/>
      <c r="E1154" s="93"/>
      <c r="F1154" s="93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90"/>
      <c r="AM1154" s="90"/>
      <c r="AN1154" s="90"/>
      <c r="AO1154" s="90"/>
      <c r="AP1154" s="90"/>
      <c r="AQ1154" s="90"/>
      <c r="AR1154" s="90"/>
      <c r="AS1154" s="90"/>
      <c r="AT1154" s="90"/>
      <c r="AU1154" s="90"/>
      <c r="AV1154" s="94"/>
      <c r="AW1154" s="94"/>
      <c r="AX1154" s="94"/>
      <c r="AY1154" s="94"/>
      <c r="AZ1154" s="94"/>
      <c r="BA1154" s="94"/>
      <c r="BB1154" s="95"/>
      <c r="BC1154" s="95"/>
      <c r="BD1154" s="95"/>
      <c r="BE1154" s="42"/>
      <c r="BF1154" s="42"/>
      <c r="BG1154" s="42"/>
      <c r="BH1154" s="42"/>
      <c r="BI1154" s="42"/>
      <c r="BJ1154" s="42"/>
    </row>
    <row r="1155" spans="1:62" ht="15">
      <c r="A1155" s="89"/>
      <c r="B1155" s="90"/>
      <c r="C1155" s="91"/>
      <c r="D1155" s="92"/>
      <c r="E1155" s="93"/>
      <c r="F1155" s="93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  <c r="U1155" s="90"/>
      <c r="V1155" s="90"/>
      <c r="W1155" s="90"/>
      <c r="X1155" s="90"/>
      <c r="Y1155" s="90"/>
      <c r="Z1155" s="90"/>
      <c r="AA1155" s="90"/>
      <c r="AB1155" s="90"/>
      <c r="AC1155" s="90"/>
      <c r="AD1155" s="90"/>
      <c r="AE1155" s="90"/>
      <c r="AF1155" s="90"/>
      <c r="AG1155" s="90"/>
      <c r="AH1155" s="90"/>
      <c r="AI1155" s="90"/>
      <c r="AJ1155" s="90"/>
      <c r="AK1155" s="90"/>
      <c r="AL1155" s="90"/>
      <c r="AM1155" s="90"/>
      <c r="AN1155" s="90"/>
      <c r="AO1155" s="90"/>
      <c r="AP1155" s="90"/>
      <c r="AQ1155" s="90"/>
      <c r="AR1155" s="90"/>
      <c r="AS1155" s="90"/>
      <c r="AT1155" s="90"/>
      <c r="AU1155" s="90"/>
      <c r="AV1155" s="94"/>
      <c r="AW1155" s="94"/>
      <c r="AX1155" s="94"/>
      <c r="AY1155" s="94"/>
      <c r="AZ1155" s="94"/>
      <c r="BA1155" s="94"/>
      <c r="BB1155" s="95"/>
      <c r="BC1155" s="95"/>
      <c r="BD1155" s="95"/>
      <c r="BE1155" s="42"/>
      <c r="BF1155" s="42"/>
      <c r="BG1155" s="42"/>
      <c r="BH1155" s="42"/>
      <c r="BI1155" s="42"/>
      <c r="BJ1155" s="42"/>
    </row>
    <row r="1156" spans="1:62" ht="15">
      <c r="A1156" s="89"/>
      <c r="B1156" s="90"/>
      <c r="C1156" s="91"/>
      <c r="D1156" s="92"/>
      <c r="E1156" s="93"/>
      <c r="F1156" s="93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  <c r="U1156" s="90"/>
      <c r="V1156" s="90"/>
      <c r="W1156" s="90"/>
      <c r="X1156" s="90"/>
      <c r="Y1156" s="90"/>
      <c r="Z1156" s="90"/>
      <c r="AA1156" s="90"/>
      <c r="AB1156" s="90"/>
      <c r="AC1156" s="90"/>
      <c r="AD1156" s="90"/>
      <c r="AE1156" s="90"/>
      <c r="AF1156" s="90"/>
      <c r="AG1156" s="90"/>
      <c r="AH1156" s="90"/>
      <c r="AI1156" s="90"/>
      <c r="AJ1156" s="90"/>
      <c r="AK1156" s="90"/>
      <c r="AL1156" s="90"/>
      <c r="AM1156" s="90"/>
      <c r="AN1156" s="90"/>
      <c r="AO1156" s="90"/>
      <c r="AP1156" s="90"/>
      <c r="AQ1156" s="90"/>
      <c r="AR1156" s="90"/>
      <c r="AS1156" s="90"/>
      <c r="AT1156" s="90"/>
      <c r="AU1156" s="90"/>
      <c r="AV1156" s="94"/>
      <c r="AW1156" s="94"/>
      <c r="AX1156" s="94"/>
      <c r="AY1156" s="94"/>
      <c r="AZ1156" s="94"/>
      <c r="BA1156" s="94"/>
      <c r="BB1156" s="95"/>
      <c r="BC1156" s="95"/>
      <c r="BD1156" s="95"/>
      <c r="BE1156" s="42"/>
      <c r="BF1156" s="42"/>
      <c r="BG1156" s="42"/>
      <c r="BH1156" s="42"/>
      <c r="BI1156" s="42"/>
      <c r="BJ1156" s="42"/>
    </row>
    <row r="1157" spans="1:62" ht="15">
      <c r="A1157" s="89"/>
      <c r="B1157" s="90"/>
      <c r="C1157" s="91"/>
      <c r="D1157" s="92"/>
      <c r="E1157" s="93"/>
      <c r="F1157" s="93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  <c r="U1157" s="90"/>
      <c r="V1157" s="90"/>
      <c r="W1157" s="90"/>
      <c r="X1157" s="90"/>
      <c r="Y1157" s="90"/>
      <c r="Z1157" s="90"/>
      <c r="AA1157" s="90"/>
      <c r="AB1157" s="90"/>
      <c r="AC1157" s="90"/>
      <c r="AD1157" s="90"/>
      <c r="AE1157" s="90"/>
      <c r="AF1157" s="90"/>
      <c r="AG1157" s="90"/>
      <c r="AH1157" s="90"/>
      <c r="AI1157" s="90"/>
      <c r="AJ1157" s="90"/>
      <c r="AK1157" s="90"/>
      <c r="AL1157" s="90"/>
      <c r="AM1157" s="90"/>
      <c r="AN1157" s="90"/>
      <c r="AO1157" s="90"/>
      <c r="AP1157" s="90"/>
      <c r="AQ1157" s="90"/>
      <c r="AR1157" s="90"/>
      <c r="AS1157" s="90"/>
      <c r="AT1157" s="90"/>
      <c r="AU1157" s="90"/>
      <c r="AV1157" s="94"/>
      <c r="AW1157" s="94"/>
      <c r="AX1157" s="94"/>
      <c r="AY1157" s="94"/>
      <c r="AZ1157" s="94"/>
      <c r="BA1157" s="94"/>
      <c r="BB1157" s="95"/>
      <c r="BC1157" s="95"/>
      <c r="BD1157" s="95"/>
      <c r="BE1157" s="42"/>
      <c r="BF1157" s="42"/>
      <c r="BG1157" s="42"/>
      <c r="BH1157" s="42"/>
      <c r="BI1157" s="42"/>
      <c r="BJ1157" s="42"/>
    </row>
    <row r="1158" spans="1:62" ht="15">
      <c r="A1158" s="89"/>
      <c r="B1158" s="90"/>
      <c r="C1158" s="91"/>
      <c r="D1158" s="92"/>
      <c r="E1158" s="93"/>
      <c r="F1158" s="93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  <c r="U1158" s="90"/>
      <c r="V1158" s="90"/>
      <c r="W1158" s="90"/>
      <c r="X1158" s="90"/>
      <c r="Y1158" s="90"/>
      <c r="Z1158" s="90"/>
      <c r="AA1158" s="90"/>
      <c r="AB1158" s="90"/>
      <c r="AC1158" s="90"/>
      <c r="AD1158" s="90"/>
      <c r="AE1158" s="90"/>
      <c r="AF1158" s="90"/>
      <c r="AG1158" s="90"/>
      <c r="AH1158" s="90"/>
      <c r="AI1158" s="90"/>
      <c r="AJ1158" s="90"/>
      <c r="AK1158" s="90"/>
      <c r="AL1158" s="90"/>
      <c r="AM1158" s="90"/>
      <c r="AN1158" s="90"/>
      <c r="AO1158" s="90"/>
      <c r="AP1158" s="90"/>
      <c r="AQ1158" s="90"/>
      <c r="AR1158" s="90"/>
      <c r="AS1158" s="90"/>
      <c r="AT1158" s="90"/>
      <c r="AU1158" s="90"/>
      <c r="AV1158" s="94"/>
      <c r="AW1158" s="94"/>
      <c r="AX1158" s="94"/>
      <c r="AY1158" s="94"/>
      <c r="AZ1158" s="94"/>
      <c r="BA1158" s="94"/>
      <c r="BB1158" s="95"/>
      <c r="BC1158" s="95"/>
      <c r="BD1158" s="95"/>
      <c r="BE1158" s="42"/>
      <c r="BF1158" s="42"/>
      <c r="BG1158" s="42"/>
      <c r="BH1158" s="42"/>
      <c r="BI1158" s="42"/>
      <c r="BJ1158" s="42"/>
    </row>
    <row r="1159" spans="1:62" ht="15">
      <c r="A1159" s="89"/>
      <c r="B1159" s="90"/>
      <c r="C1159" s="91"/>
      <c r="D1159" s="92"/>
      <c r="E1159" s="93"/>
      <c r="F1159" s="93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  <c r="U1159" s="90"/>
      <c r="V1159" s="90"/>
      <c r="W1159" s="90"/>
      <c r="X1159" s="90"/>
      <c r="Y1159" s="90"/>
      <c r="Z1159" s="90"/>
      <c r="AA1159" s="90"/>
      <c r="AB1159" s="90"/>
      <c r="AC1159" s="90"/>
      <c r="AD1159" s="90"/>
      <c r="AE1159" s="90"/>
      <c r="AF1159" s="90"/>
      <c r="AG1159" s="90"/>
      <c r="AH1159" s="90"/>
      <c r="AI1159" s="90"/>
      <c r="AJ1159" s="90"/>
      <c r="AK1159" s="90"/>
      <c r="AL1159" s="90"/>
      <c r="AM1159" s="90"/>
      <c r="AN1159" s="90"/>
      <c r="AO1159" s="90"/>
      <c r="AP1159" s="90"/>
      <c r="AQ1159" s="90"/>
      <c r="AR1159" s="90"/>
      <c r="AS1159" s="90"/>
      <c r="AT1159" s="90"/>
      <c r="AU1159" s="90"/>
      <c r="AV1159" s="94"/>
      <c r="AW1159" s="94"/>
      <c r="AX1159" s="94"/>
      <c r="AY1159" s="94"/>
      <c r="AZ1159" s="94"/>
      <c r="BA1159" s="94"/>
      <c r="BB1159" s="95"/>
      <c r="BC1159" s="95"/>
      <c r="BD1159" s="95"/>
      <c r="BE1159" s="42"/>
      <c r="BF1159" s="42"/>
      <c r="BG1159" s="42"/>
      <c r="BH1159" s="42"/>
      <c r="BI1159" s="42"/>
      <c r="BJ1159" s="42"/>
    </row>
    <row r="1160" spans="1:62" ht="15">
      <c r="A1160" s="89"/>
      <c r="B1160" s="90"/>
      <c r="C1160" s="91"/>
      <c r="D1160" s="92"/>
      <c r="E1160" s="93"/>
      <c r="F1160" s="93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  <c r="U1160" s="90"/>
      <c r="V1160" s="90"/>
      <c r="W1160" s="90"/>
      <c r="X1160" s="90"/>
      <c r="Y1160" s="90"/>
      <c r="Z1160" s="90"/>
      <c r="AA1160" s="90"/>
      <c r="AB1160" s="90"/>
      <c r="AC1160" s="90"/>
      <c r="AD1160" s="90"/>
      <c r="AE1160" s="90"/>
      <c r="AF1160" s="90"/>
      <c r="AG1160" s="90"/>
      <c r="AH1160" s="90"/>
      <c r="AI1160" s="90"/>
      <c r="AJ1160" s="90"/>
      <c r="AK1160" s="90"/>
      <c r="AL1160" s="90"/>
      <c r="AM1160" s="90"/>
      <c r="AN1160" s="90"/>
      <c r="AO1160" s="90"/>
      <c r="AP1160" s="90"/>
      <c r="AQ1160" s="90"/>
      <c r="AR1160" s="90"/>
      <c r="AS1160" s="90"/>
      <c r="AT1160" s="90"/>
      <c r="AU1160" s="90"/>
      <c r="AV1160" s="94"/>
      <c r="AW1160" s="94"/>
      <c r="AX1160" s="94"/>
      <c r="AY1160" s="94"/>
      <c r="AZ1160" s="94"/>
      <c r="BA1160" s="94"/>
      <c r="BB1160" s="95"/>
      <c r="BC1160" s="95"/>
      <c r="BD1160" s="95"/>
      <c r="BE1160" s="42"/>
      <c r="BF1160" s="42"/>
      <c r="BG1160" s="42"/>
      <c r="BH1160" s="42"/>
      <c r="BI1160" s="42"/>
      <c r="BJ1160" s="42"/>
    </row>
    <row r="1161" spans="1:62" ht="15">
      <c r="A1161" s="89"/>
      <c r="B1161" s="90"/>
      <c r="C1161" s="91"/>
      <c r="D1161" s="92"/>
      <c r="E1161" s="93"/>
      <c r="F1161" s="93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  <c r="U1161" s="90"/>
      <c r="V1161" s="90"/>
      <c r="W1161" s="90"/>
      <c r="X1161" s="90"/>
      <c r="Y1161" s="90"/>
      <c r="Z1161" s="90"/>
      <c r="AA1161" s="90"/>
      <c r="AB1161" s="90"/>
      <c r="AC1161" s="90"/>
      <c r="AD1161" s="90"/>
      <c r="AE1161" s="90"/>
      <c r="AF1161" s="90"/>
      <c r="AG1161" s="90"/>
      <c r="AH1161" s="90"/>
      <c r="AI1161" s="90"/>
      <c r="AJ1161" s="90"/>
      <c r="AK1161" s="90"/>
      <c r="AL1161" s="90"/>
      <c r="AM1161" s="90"/>
      <c r="AN1161" s="90"/>
      <c r="AO1161" s="90"/>
      <c r="AP1161" s="90"/>
      <c r="AQ1161" s="90"/>
      <c r="AR1161" s="90"/>
      <c r="AS1161" s="90"/>
      <c r="AT1161" s="90"/>
      <c r="AU1161" s="90"/>
      <c r="AV1161" s="94"/>
      <c r="AW1161" s="94"/>
      <c r="AX1161" s="94"/>
      <c r="AY1161" s="94"/>
      <c r="AZ1161" s="94"/>
      <c r="BA1161" s="94"/>
      <c r="BB1161" s="95"/>
      <c r="BC1161" s="95"/>
      <c r="BD1161" s="95"/>
      <c r="BE1161" s="42"/>
      <c r="BF1161" s="42"/>
      <c r="BG1161" s="42"/>
      <c r="BH1161" s="42"/>
      <c r="BI1161" s="42"/>
      <c r="BJ1161" s="42"/>
    </row>
    <row r="1162" spans="1:62" ht="15">
      <c r="A1162" s="89"/>
      <c r="B1162" s="90"/>
      <c r="C1162" s="91"/>
      <c r="D1162" s="92"/>
      <c r="E1162" s="93"/>
      <c r="F1162" s="93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  <c r="U1162" s="90"/>
      <c r="V1162" s="90"/>
      <c r="W1162" s="90"/>
      <c r="X1162" s="90"/>
      <c r="Y1162" s="90"/>
      <c r="Z1162" s="90"/>
      <c r="AA1162" s="90"/>
      <c r="AB1162" s="90"/>
      <c r="AC1162" s="90"/>
      <c r="AD1162" s="90"/>
      <c r="AE1162" s="90"/>
      <c r="AF1162" s="90"/>
      <c r="AG1162" s="90"/>
      <c r="AH1162" s="90"/>
      <c r="AI1162" s="90"/>
      <c r="AJ1162" s="90"/>
      <c r="AK1162" s="90"/>
      <c r="AL1162" s="90"/>
      <c r="AM1162" s="90"/>
      <c r="AN1162" s="90"/>
      <c r="AO1162" s="90"/>
      <c r="AP1162" s="90"/>
      <c r="AQ1162" s="90"/>
      <c r="AR1162" s="90"/>
      <c r="AS1162" s="90"/>
      <c r="AT1162" s="90"/>
      <c r="AU1162" s="90"/>
      <c r="AV1162" s="94"/>
      <c r="AW1162" s="94"/>
      <c r="AX1162" s="94"/>
      <c r="AY1162" s="94"/>
      <c r="AZ1162" s="94"/>
      <c r="BA1162" s="94"/>
      <c r="BB1162" s="95"/>
      <c r="BC1162" s="95"/>
      <c r="BD1162" s="95"/>
      <c r="BE1162" s="42"/>
      <c r="BF1162" s="42"/>
      <c r="BG1162" s="42"/>
      <c r="BH1162" s="42"/>
      <c r="BI1162" s="42"/>
      <c r="BJ1162" s="42"/>
    </row>
    <row r="1163" spans="1:62" ht="15">
      <c r="A1163" s="89"/>
      <c r="B1163" s="90"/>
      <c r="C1163" s="91"/>
      <c r="D1163" s="92"/>
      <c r="E1163" s="93"/>
      <c r="F1163" s="93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  <c r="U1163" s="90"/>
      <c r="V1163" s="90"/>
      <c r="W1163" s="90"/>
      <c r="X1163" s="90"/>
      <c r="Y1163" s="90"/>
      <c r="Z1163" s="90"/>
      <c r="AA1163" s="90"/>
      <c r="AB1163" s="90"/>
      <c r="AC1163" s="90"/>
      <c r="AD1163" s="90"/>
      <c r="AE1163" s="90"/>
      <c r="AF1163" s="90"/>
      <c r="AG1163" s="90"/>
      <c r="AH1163" s="90"/>
      <c r="AI1163" s="90"/>
      <c r="AJ1163" s="90"/>
      <c r="AK1163" s="90"/>
      <c r="AL1163" s="90"/>
      <c r="AM1163" s="90"/>
      <c r="AN1163" s="90"/>
      <c r="AO1163" s="90"/>
      <c r="AP1163" s="90"/>
      <c r="AQ1163" s="90"/>
      <c r="AR1163" s="90"/>
      <c r="AS1163" s="90"/>
      <c r="AT1163" s="90"/>
      <c r="AU1163" s="90"/>
      <c r="AV1163" s="94"/>
      <c r="AW1163" s="94"/>
      <c r="AX1163" s="94"/>
      <c r="AY1163" s="94"/>
      <c r="AZ1163" s="94"/>
      <c r="BA1163" s="94"/>
      <c r="BB1163" s="95"/>
      <c r="BC1163" s="95"/>
      <c r="BD1163" s="95"/>
      <c r="BE1163" s="42"/>
      <c r="BF1163" s="42"/>
      <c r="BG1163" s="42"/>
      <c r="BH1163" s="42"/>
      <c r="BI1163" s="42"/>
      <c r="BJ1163" s="42"/>
    </row>
    <row r="1164" spans="1:62" ht="15">
      <c r="A1164" s="89"/>
      <c r="B1164" s="90"/>
      <c r="C1164" s="91"/>
      <c r="D1164" s="92"/>
      <c r="E1164" s="93"/>
      <c r="F1164" s="93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  <c r="U1164" s="90"/>
      <c r="V1164" s="90"/>
      <c r="W1164" s="90"/>
      <c r="X1164" s="90"/>
      <c r="Y1164" s="90"/>
      <c r="Z1164" s="90"/>
      <c r="AA1164" s="90"/>
      <c r="AB1164" s="90"/>
      <c r="AC1164" s="90"/>
      <c r="AD1164" s="90"/>
      <c r="AE1164" s="90"/>
      <c r="AF1164" s="90"/>
      <c r="AG1164" s="90"/>
      <c r="AH1164" s="90"/>
      <c r="AI1164" s="90"/>
      <c r="AJ1164" s="90"/>
      <c r="AK1164" s="90"/>
      <c r="AL1164" s="90"/>
      <c r="AM1164" s="90"/>
      <c r="AN1164" s="90"/>
      <c r="AO1164" s="90"/>
      <c r="AP1164" s="90"/>
      <c r="AQ1164" s="90"/>
      <c r="AR1164" s="90"/>
      <c r="AS1164" s="90"/>
      <c r="AT1164" s="90"/>
      <c r="AU1164" s="90"/>
      <c r="AV1164" s="94"/>
      <c r="AW1164" s="94"/>
      <c r="AX1164" s="94"/>
      <c r="AY1164" s="94"/>
      <c r="AZ1164" s="94"/>
      <c r="BA1164" s="94"/>
      <c r="BB1164" s="95"/>
      <c r="BC1164" s="95"/>
      <c r="BD1164" s="95"/>
      <c r="BE1164" s="42"/>
      <c r="BF1164" s="42"/>
      <c r="BG1164" s="42"/>
      <c r="BH1164" s="42"/>
      <c r="BI1164" s="42"/>
      <c r="BJ1164" s="42"/>
    </row>
    <row r="1165" spans="1:62" ht="15">
      <c r="A1165" s="89"/>
      <c r="B1165" s="90"/>
      <c r="C1165" s="91"/>
      <c r="D1165" s="92"/>
      <c r="E1165" s="93"/>
      <c r="F1165" s="93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  <c r="U1165" s="90"/>
      <c r="V1165" s="90"/>
      <c r="W1165" s="90"/>
      <c r="X1165" s="90"/>
      <c r="Y1165" s="90"/>
      <c r="Z1165" s="90"/>
      <c r="AA1165" s="90"/>
      <c r="AB1165" s="90"/>
      <c r="AC1165" s="90"/>
      <c r="AD1165" s="90"/>
      <c r="AE1165" s="90"/>
      <c r="AF1165" s="90"/>
      <c r="AG1165" s="90"/>
      <c r="AH1165" s="90"/>
      <c r="AI1165" s="90"/>
      <c r="AJ1165" s="90"/>
      <c r="AK1165" s="90"/>
      <c r="AL1165" s="90"/>
      <c r="AM1165" s="90"/>
      <c r="AN1165" s="90"/>
      <c r="AO1165" s="90"/>
      <c r="AP1165" s="90"/>
      <c r="AQ1165" s="90"/>
      <c r="AR1165" s="90"/>
      <c r="AS1165" s="90"/>
      <c r="AT1165" s="90"/>
      <c r="AU1165" s="90"/>
      <c r="AV1165" s="94"/>
      <c r="AW1165" s="94"/>
      <c r="AX1165" s="94"/>
      <c r="AY1165" s="94"/>
      <c r="AZ1165" s="94"/>
      <c r="BA1165" s="94"/>
      <c r="BB1165" s="95"/>
      <c r="BC1165" s="95"/>
      <c r="BD1165" s="95"/>
      <c r="BE1165" s="42"/>
      <c r="BF1165" s="42"/>
      <c r="BG1165" s="42"/>
      <c r="BH1165" s="42"/>
      <c r="BI1165" s="42"/>
      <c r="BJ1165" s="42"/>
    </row>
    <row r="1166" spans="1:62" ht="15">
      <c r="A1166" s="89"/>
      <c r="B1166" s="90"/>
      <c r="C1166" s="91"/>
      <c r="D1166" s="92"/>
      <c r="E1166" s="93"/>
      <c r="F1166" s="93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  <c r="U1166" s="90"/>
      <c r="V1166" s="90"/>
      <c r="W1166" s="90"/>
      <c r="X1166" s="90"/>
      <c r="Y1166" s="90"/>
      <c r="Z1166" s="90"/>
      <c r="AA1166" s="90"/>
      <c r="AB1166" s="90"/>
      <c r="AC1166" s="90"/>
      <c r="AD1166" s="90"/>
      <c r="AE1166" s="90"/>
      <c r="AF1166" s="90"/>
      <c r="AG1166" s="90"/>
      <c r="AH1166" s="90"/>
      <c r="AI1166" s="90"/>
      <c r="AJ1166" s="90"/>
      <c r="AK1166" s="90"/>
      <c r="AL1166" s="90"/>
      <c r="AM1166" s="90"/>
      <c r="AN1166" s="90"/>
      <c r="AO1166" s="90"/>
      <c r="AP1166" s="90"/>
      <c r="AQ1166" s="90"/>
      <c r="AR1166" s="90"/>
      <c r="AS1166" s="90"/>
      <c r="AT1166" s="90"/>
      <c r="AU1166" s="90"/>
      <c r="AV1166" s="94"/>
      <c r="AW1166" s="94"/>
      <c r="AX1166" s="94"/>
      <c r="AY1166" s="94"/>
      <c r="AZ1166" s="94"/>
      <c r="BA1166" s="94"/>
      <c r="BB1166" s="95"/>
      <c r="BC1166" s="95"/>
      <c r="BD1166" s="95"/>
      <c r="BE1166" s="42"/>
      <c r="BF1166" s="42"/>
      <c r="BG1166" s="42"/>
      <c r="BH1166" s="42"/>
      <c r="BI1166" s="42"/>
      <c r="BJ1166" s="42"/>
    </row>
    <row r="1167" spans="1:62" ht="15">
      <c r="A1167" s="89"/>
      <c r="B1167" s="90"/>
      <c r="C1167" s="91"/>
      <c r="D1167" s="92"/>
      <c r="E1167" s="93"/>
      <c r="F1167" s="93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  <c r="U1167" s="90"/>
      <c r="V1167" s="90"/>
      <c r="W1167" s="90"/>
      <c r="X1167" s="90"/>
      <c r="Y1167" s="90"/>
      <c r="Z1167" s="90"/>
      <c r="AA1167" s="90"/>
      <c r="AB1167" s="90"/>
      <c r="AC1167" s="90"/>
      <c r="AD1167" s="90"/>
      <c r="AE1167" s="90"/>
      <c r="AF1167" s="90"/>
      <c r="AG1167" s="90"/>
      <c r="AH1167" s="90"/>
      <c r="AI1167" s="90"/>
      <c r="AJ1167" s="90"/>
      <c r="AK1167" s="90"/>
      <c r="AL1167" s="90"/>
      <c r="AM1167" s="90"/>
      <c r="AN1167" s="90"/>
      <c r="AO1167" s="90"/>
      <c r="AP1167" s="90"/>
      <c r="AQ1167" s="90"/>
      <c r="AR1167" s="90"/>
      <c r="AS1167" s="90"/>
      <c r="AT1167" s="90"/>
      <c r="AU1167" s="90"/>
      <c r="AV1167" s="94"/>
      <c r="AW1167" s="94"/>
      <c r="AX1167" s="94"/>
      <c r="AY1167" s="94"/>
      <c r="AZ1167" s="94"/>
      <c r="BA1167" s="94"/>
      <c r="BB1167" s="95"/>
      <c r="BC1167" s="95"/>
      <c r="BD1167" s="95"/>
      <c r="BE1167" s="42"/>
      <c r="BF1167" s="42"/>
      <c r="BG1167" s="42"/>
      <c r="BH1167" s="42"/>
      <c r="BI1167" s="42"/>
      <c r="BJ1167" s="42"/>
    </row>
    <row r="1168" spans="1:62" ht="15">
      <c r="A1168" s="89"/>
      <c r="B1168" s="90"/>
      <c r="C1168" s="91"/>
      <c r="D1168" s="92"/>
      <c r="E1168" s="93"/>
      <c r="F1168" s="93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  <c r="U1168" s="90"/>
      <c r="V1168" s="90"/>
      <c r="W1168" s="90"/>
      <c r="X1168" s="90"/>
      <c r="Y1168" s="90"/>
      <c r="Z1168" s="90"/>
      <c r="AA1168" s="90"/>
      <c r="AB1168" s="90"/>
      <c r="AC1168" s="90"/>
      <c r="AD1168" s="90"/>
      <c r="AE1168" s="90"/>
      <c r="AF1168" s="90"/>
      <c r="AG1168" s="90"/>
      <c r="AH1168" s="90"/>
      <c r="AI1168" s="90"/>
      <c r="AJ1168" s="90"/>
      <c r="AK1168" s="90"/>
      <c r="AL1168" s="90"/>
      <c r="AM1168" s="90"/>
      <c r="AN1168" s="90"/>
      <c r="AO1168" s="90"/>
      <c r="AP1168" s="90"/>
      <c r="AQ1168" s="90"/>
      <c r="AR1168" s="90"/>
      <c r="AS1168" s="90"/>
      <c r="AT1168" s="90"/>
      <c r="AU1168" s="90"/>
      <c r="AV1168" s="94"/>
      <c r="AW1168" s="94"/>
      <c r="AX1168" s="94"/>
      <c r="AY1168" s="94"/>
      <c r="AZ1168" s="94"/>
      <c r="BA1168" s="94"/>
      <c r="BB1168" s="95"/>
      <c r="BC1168" s="95"/>
      <c r="BD1168" s="95"/>
      <c r="BE1168" s="42"/>
      <c r="BF1168" s="42"/>
      <c r="BG1168" s="42"/>
      <c r="BH1168" s="42"/>
      <c r="BI1168" s="42"/>
      <c r="BJ1168" s="42"/>
    </row>
    <row r="1169" spans="1:62" ht="15">
      <c r="A1169" s="89"/>
      <c r="B1169" s="90"/>
      <c r="C1169" s="91"/>
      <c r="D1169" s="92"/>
      <c r="E1169" s="93"/>
      <c r="F1169" s="93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  <c r="U1169" s="90"/>
      <c r="V1169" s="90"/>
      <c r="W1169" s="90"/>
      <c r="X1169" s="90"/>
      <c r="Y1169" s="90"/>
      <c r="Z1169" s="90"/>
      <c r="AA1169" s="90"/>
      <c r="AB1169" s="90"/>
      <c r="AC1169" s="90"/>
      <c r="AD1169" s="90"/>
      <c r="AE1169" s="90"/>
      <c r="AF1169" s="90"/>
      <c r="AG1169" s="90"/>
      <c r="AH1169" s="90"/>
      <c r="AI1169" s="90"/>
      <c r="AJ1169" s="90"/>
      <c r="AK1169" s="90"/>
      <c r="AL1169" s="90"/>
      <c r="AM1169" s="90"/>
      <c r="AN1169" s="90"/>
      <c r="AO1169" s="90"/>
      <c r="AP1169" s="90"/>
      <c r="AQ1169" s="90"/>
      <c r="AR1169" s="90"/>
      <c r="AS1169" s="90"/>
      <c r="AT1169" s="90"/>
      <c r="AU1169" s="90"/>
      <c r="AV1169" s="94"/>
      <c r="AW1169" s="94"/>
      <c r="AX1169" s="94"/>
      <c r="AY1169" s="94"/>
      <c r="AZ1169" s="94"/>
      <c r="BA1169" s="94"/>
      <c r="BB1169" s="95"/>
      <c r="BC1169" s="95"/>
      <c r="BD1169" s="95"/>
      <c r="BE1169" s="42"/>
      <c r="BF1169" s="42"/>
      <c r="BG1169" s="42"/>
      <c r="BH1169" s="42"/>
      <c r="BI1169" s="42"/>
      <c r="BJ1169" s="42"/>
    </row>
    <row r="1170" spans="1:62" ht="15">
      <c r="A1170" s="89"/>
      <c r="B1170" s="90"/>
      <c r="C1170" s="91"/>
      <c r="D1170" s="92"/>
      <c r="E1170" s="93"/>
      <c r="F1170" s="93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  <c r="U1170" s="90"/>
      <c r="V1170" s="90"/>
      <c r="W1170" s="90"/>
      <c r="X1170" s="90"/>
      <c r="Y1170" s="90"/>
      <c r="Z1170" s="90"/>
      <c r="AA1170" s="90"/>
      <c r="AB1170" s="90"/>
      <c r="AC1170" s="90"/>
      <c r="AD1170" s="90"/>
      <c r="AE1170" s="90"/>
      <c r="AF1170" s="90"/>
      <c r="AG1170" s="90"/>
      <c r="AH1170" s="90"/>
      <c r="AI1170" s="90"/>
      <c r="AJ1170" s="90"/>
      <c r="AK1170" s="90"/>
      <c r="AL1170" s="90"/>
      <c r="AM1170" s="90"/>
      <c r="AN1170" s="90"/>
      <c r="AO1170" s="90"/>
      <c r="AP1170" s="90"/>
      <c r="AQ1170" s="90"/>
      <c r="AR1170" s="90"/>
      <c r="AS1170" s="90"/>
      <c r="AT1170" s="90"/>
      <c r="AU1170" s="90"/>
      <c r="AV1170" s="94"/>
      <c r="AW1170" s="94"/>
      <c r="AX1170" s="94"/>
      <c r="AY1170" s="94"/>
      <c r="AZ1170" s="94"/>
      <c r="BA1170" s="94"/>
      <c r="BB1170" s="95"/>
      <c r="BC1170" s="95"/>
      <c r="BD1170" s="95"/>
      <c r="BE1170" s="42"/>
      <c r="BF1170" s="42"/>
      <c r="BG1170" s="42"/>
      <c r="BH1170" s="42"/>
      <c r="BI1170" s="42"/>
      <c r="BJ1170" s="42"/>
    </row>
    <row r="1171" spans="1:62" ht="15">
      <c r="A1171" s="89"/>
      <c r="B1171" s="90"/>
      <c r="C1171" s="91"/>
      <c r="D1171" s="92"/>
      <c r="E1171" s="93"/>
      <c r="F1171" s="93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  <c r="U1171" s="90"/>
      <c r="V1171" s="90"/>
      <c r="W1171" s="90"/>
      <c r="X1171" s="90"/>
      <c r="Y1171" s="90"/>
      <c r="Z1171" s="90"/>
      <c r="AA1171" s="90"/>
      <c r="AB1171" s="90"/>
      <c r="AC1171" s="90"/>
      <c r="AD1171" s="90"/>
      <c r="AE1171" s="90"/>
      <c r="AF1171" s="90"/>
      <c r="AG1171" s="90"/>
      <c r="AH1171" s="90"/>
      <c r="AI1171" s="90"/>
      <c r="AJ1171" s="90"/>
      <c r="AK1171" s="90"/>
      <c r="AL1171" s="90"/>
      <c r="AM1171" s="90"/>
      <c r="AN1171" s="90"/>
      <c r="AO1171" s="90"/>
      <c r="AP1171" s="90"/>
      <c r="AQ1171" s="90"/>
      <c r="AR1171" s="90"/>
      <c r="AS1171" s="90"/>
      <c r="AT1171" s="90"/>
      <c r="AU1171" s="90"/>
      <c r="AV1171" s="94"/>
      <c r="AW1171" s="94"/>
      <c r="AX1171" s="94"/>
      <c r="AY1171" s="94"/>
      <c r="AZ1171" s="94"/>
      <c r="BA1171" s="94"/>
      <c r="BB1171" s="95"/>
      <c r="BC1171" s="95"/>
      <c r="BD1171" s="95"/>
      <c r="BE1171" s="42"/>
      <c r="BF1171" s="42"/>
      <c r="BG1171" s="42"/>
      <c r="BH1171" s="42"/>
      <c r="BI1171" s="42"/>
      <c r="BJ1171" s="42"/>
    </row>
    <row r="1172" spans="1:62" ht="15">
      <c r="A1172" s="89"/>
      <c r="B1172" s="90"/>
      <c r="C1172" s="91"/>
      <c r="D1172" s="92"/>
      <c r="E1172" s="93"/>
      <c r="F1172" s="93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  <c r="U1172" s="90"/>
      <c r="V1172" s="90"/>
      <c r="W1172" s="90"/>
      <c r="X1172" s="90"/>
      <c r="Y1172" s="90"/>
      <c r="Z1172" s="90"/>
      <c r="AA1172" s="90"/>
      <c r="AB1172" s="90"/>
      <c r="AC1172" s="90"/>
      <c r="AD1172" s="90"/>
      <c r="AE1172" s="90"/>
      <c r="AF1172" s="90"/>
      <c r="AG1172" s="90"/>
      <c r="AH1172" s="90"/>
      <c r="AI1172" s="90"/>
      <c r="AJ1172" s="90"/>
      <c r="AK1172" s="90"/>
      <c r="AL1172" s="90"/>
      <c r="AM1172" s="90"/>
      <c r="AN1172" s="90"/>
      <c r="AO1172" s="90"/>
      <c r="AP1172" s="90"/>
      <c r="AQ1172" s="90"/>
      <c r="AR1172" s="90"/>
      <c r="AS1172" s="90"/>
      <c r="AT1172" s="90"/>
      <c r="AU1172" s="90"/>
      <c r="AV1172" s="94"/>
      <c r="AW1172" s="94"/>
      <c r="AX1172" s="94"/>
      <c r="AY1172" s="94"/>
      <c r="AZ1172" s="94"/>
      <c r="BA1172" s="94"/>
      <c r="BB1172" s="95"/>
      <c r="BC1172" s="95"/>
      <c r="BD1172" s="95"/>
      <c r="BE1172" s="42"/>
      <c r="BF1172" s="42"/>
      <c r="BG1172" s="42"/>
      <c r="BH1172" s="42"/>
      <c r="BI1172" s="42"/>
      <c r="BJ1172" s="42"/>
    </row>
    <row r="1173" spans="1:62" ht="15">
      <c r="A1173" s="89"/>
      <c r="B1173" s="90"/>
      <c r="C1173" s="91"/>
      <c r="D1173" s="92"/>
      <c r="E1173" s="93"/>
      <c r="F1173" s="93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  <c r="U1173" s="90"/>
      <c r="V1173" s="90"/>
      <c r="W1173" s="90"/>
      <c r="X1173" s="90"/>
      <c r="Y1173" s="90"/>
      <c r="Z1173" s="90"/>
      <c r="AA1173" s="90"/>
      <c r="AB1173" s="90"/>
      <c r="AC1173" s="90"/>
      <c r="AD1173" s="90"/>
      <c r="AE1173" s="90"/>
      <c r="AF1173" s="90"/>
      <c r="AG1173" s="90"/>
      <c r="AH1173" s="90"/>
      <c r="AI1173" s="90"/>
      <c r="AJ1173" s="90"/>
      <c r="AK1173" s="90"/>
      <c r="AL1173" s="90"/>
      <c r="AM1173" s="90"/>
      <c r="AN1173" s="90"/>
      <c r="AO1173" s="90"/>
      <c r="AP1173" s="90"/>
      <c r="AQ1173" s="90"/>
      <c r="AR1173" s="90"/>
      <c r="AS1173" s="90"/>
      <c r="AT1173" s="90"/>
      <c r="AU1173" s="90"/>
      <c r="AV1173" s="94"/>
      <c r="AW1173" s="94"/>
      <c r="AX1173" s="94"/>
      <c r="AY1173" s="94"/>
      <c r="AZ1173" s="94"/>
      <c r="BA1173" s="94"/>
      <c r="BB1173" s="95"/>
      <c r="BC1173" s="95"/>
      <c r="BD1173" s="95"/>
      <c r="BE1173" s="42"/>
      <c r="BF1173" s="42"/>
      <c r="BG1173" s="42"/>
      <c r="BH1173" s="42"/>
      <c r="BI1173" s="42"/>
      <c r="BJ1173" s="42"/>
    </row>
    <row r="1174" spans="1:62" ht="15">
      <c r="A1174" s="89"/>
      <c r="B1174" s="90"/>
      <c r="C1174" s="91"/>
      <c r="D1174" s="92"/>
      <c r="E1174" s="93"/>
      <c r="F1174" s="93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  <c r="U1174" s="90"/>
      <c r="V1174" s="90"/>
      <c r="W1174" s="90"/>
      <c r="X1174" s="90"/>
      <c r="Y1174" s="90"/>
      <c r="Z1174" s="90"/>
      <c r="AA1174" s="90"/>
      <c r="AB1174" s="90"/>
      <c r="AC1174" s="90"/>
      <c r="AD1174" s="90"/>
      <c r="AE1174" s="90"/>
      <c r="AF1174" s="90"/>
      <c r="AG1174" s="90"/>
      <c r="AH1174" s="90"/>
      <c r="AI1174" s="90"/>
      <c r="AJ1174" s="90"/>
      <c r="AK1174" s="90"/>
      <c r="AL1174" s="90"/>
      <c r="AM1174" s="90"/>
      <c r="AN1174" s="90"/>
      <c r="AO1174" s="90"/>
      <c r="AP1174" s="90"/>
      <c r="AQ1174" s="90"/>
      <c r="AR1174" s="90"/>
      <c r="AS1174" s="90"/>
      <c r="AT1174" s="90"/>
      <c r="AU1174" s="90"/>
      <c r="AV1174" s="94"/>
      <c r="AW1174" s="94"/>
      <c r="AX1174" s="94"/>
      <c r="AY1174" s="94"/>
      <c r="AZ1174" s="94"/>
      <c r="BA1174" s="94"/>
      <c r="BB1174" s="95"/>
      <c r="BC1174" s="95"/>
      <c r="BD1174" s="95"/>
      <c r="BE1174" s="42"/>
      <c r="BF1174" s="42"/>
      <c r="BG1174" s="42"/>
      <c r="BH1174" s="42"/>
      <c r="BI1174" s="42"/>
      <c r="BJ1174" s="42"/>
    </row>
    <row r="1175" spans="1:62" ht="15">
      <c r="A1175" s="89"/>
      <c r="B1175" s="90"/>
      <c r="C1175" s="91"/>
      <c r="D1175" s="92"/>
      <c r="E1175" s="93"/>
      <c r="F1175" s="93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  <c r="U1175" s="90"/>
      <c r="V1175" s="90"/>
      <c r="W1175" s="90"/>
      <c r="X1175" s="90"/>
      <c r="Y1175" s="90"/>
      <c r="Z1175" s="90"/>
      <c r="AA1175" s="90"/>
      <c r="AB1175" s="90"/>
      <c r="AC1175" s="90"/>
      <c r="AD1175" s="90"/>
      <c r="AE1175" s="90"/>
      <c r="AF1175" s="90"/>
      <c r="AG1175" s="90"/>
      <c r="AH1175" s="90"/>
      <c r="AI1175" s="90"/>
      <c r="AJ1175" s="90"/>
      <c r="AK1175" s="90"/>
      <c r="AL1175" s="90"/>
      <c r="AM1175" s="90"/>
      <c r="AN1175" s="90"/>
      <c r="AO1175" s="90"/>
      <c r="AP1175" s="90"/>
      <c r="AQ1175" s="90"/>
      <c r="AR1175" s="90"/>
      <c r="AS1175" s="90"/>
      <c r="AT1175" s="90"/>
      <c r="AU1175" s="90"/>
      <c r="AV1175" s="94"/>
      <c r="AW1175" s="94"/>
      <c r="AX1175" s="94"/>
      <c r="AY1175" s="94"/>
      <c r="AZ1175" s="94"/>
      <c r="BA1175" s="94"/>
      <c r="BB1175" s="95"/>
      <c r="BC1175" s="95"/>
      <c r="BD1175" s="95"/>
      <c r="BE1175" s="42"/>
      <c r="BF1175" s="42"/>
      <c r="BG1175" s="42"/>
      <c r="BH1175" s="42"/>
      <c r="BI1175" s="42"/>
      <c r="BJ1175" s="42"/>
    </row>
    <row r="1176" spans="1:62" ht="15">
      <c r="A1176" s="89"/>
      <c r="B1176" s="90"/>
      <c r="C1176" s="91"/>
      <c r="D1176" s="92"/>
      <c r="E1176" s="93"/>
      <c r="F1176" s="93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  <c r="U1176" s="90"/>
      <c r="V1176" s="90"/>
      <c r="W1176" s="90"/>
      <c r="X1176" s="90"/>
      <c r="Y1176" s="90"/>
      <c r="Z1176" s="90"/>
      <c r="AA1176" s="90"/>
      <c r="AB1176" s="90"/>
      <c r="AC1176" s="90"/>
      <c r="AD1176" s="90"/>
      <c r="AE1176" s="90"/>
      <c r="AF1176" s="90"/>
      <c r="AG1176" s="90"/>
      <c r="AH1176" s="90"/>
      <c r="AI1176" s="90"/>
      <c r="AJ1176" s="90"/>
      <c r="AK1176" s="90"/>
      <c r="AL1176" s="90"/>
      <c r="AM1176" s="90"/>
      <c r="AN1176" s="90"/>
      <c r="AO1176" s="90"/>
      <c r="AP1176" s="90"/>
      <c r="AQ1176" s="90"/>
      <c r="AR1176" s="90"/>
      <c r="AS1176" s="90"/>
      <c r="AT1176" s="90"/>
      <c r="AU1176" s="90"/>
      <c r="AV1176" s="94"/>
      <c r="AW1176" s="94"/>
      <c r="AX1176" s="94"/>
      <c r="AY1176" s="94"/>
      <c r="AZ1176" s="94"/>
      <c r="BA1176" s="94"/>
      <c r="BB1176" s="95"/>
      <c r="BC1176" s="95"/>
      <c r="BD1176" s="95"/>
      <c r="BE1176" s="42"/>
      <c r="BF1176" s="42"/>
      <c r="BG1176" s="42"/>
      <c r="BH1176" s="42"/>
      <c r="BI1176" s="42"/>
      <c r="BJ1176" s="42"/>
    </row>
    <row r="1177" spans="1:62" ht="15">
      <c r="A1177" s="89"/>
      <c r="B1177" s="90"/>
      <c r="C1177" s="91"/>
      <c r="D1177" s="92"/>
      <c r="E1177" s="93"/>
      <c r="F1177" s="93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  <c r="U1177" s="90"/>
      <c r="V1177" s="90"/>
      <c r="W1177" s="90"/>
      <c r="X1177" s="90"/>
      <c r="Y1177" s="90"/>
      <c r="Z1177" s="90"/>
      <c r="AA1177" s="90"/>
      <c r="AB1177" s="90"/>
      <c r="AC1177" s="90"/>
      <c r="AD1177" s="90"/>
      <c r="AE1177" s="90"/>
      <c r="AF1177" s="90"/>
      <c r="AG1177" s="90"/>
      <c r="AH1177" s="90"/>
      <c r="AI1177" s="90"/>
      <c r="AJ1177" s="90"/>
      <c r="AK1177" s="90"/>
      <c r="AL1177" s="90"/>
      <c r="AM1177" s="90"/>
      <c r="AN1177" s="90"/>
      <c r="AO1177" s="90"/>
      <c r="AP1177" s="90"/>
      <c r="AQ1177" s="90"/>
      <c r="AR1177" s="90"/>
      <c r="AS1177" s="90"/>
      <c r="AT1177" s="90"/>
      <c r="AU1177" s="90"/>
      <c r="AV1177" s="94"/>
      <c r="AW1177" s="94"/>
      <c r="AX1177" s="94"/>
      <c r="AY1177" s="94"/>
      <c r="AZ1177" s="94"/>
      <c r="BA1177" s="94"/>
      <c r="BB1177" s="95"/>
      <c r="BC1177" s="95"/>
      <c r="BD1177" s="95"/>
      <c r="BE1177" s="42"/>
      <c r="BF1177" s="42"/>
      <c r="BG1177" s="42"/>
      <c r="BH1177" s="42"/>
      <c r="BI1177" s="42"/>
      <c r="BJ1177" s="42"/>
    </row>
    <row r="1178" spans="1:62" ht="15">
      <c r="A1178" s="89"/>
      <c r="B1178" s="90"/>
      <c r="C1178" s="91"/>
      <c r="D1178" s="92"/>
      <c r="E1178" s="93"/>
      <c r="F1178" s="93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  <c r="U1178" s="90"/>
      <c r="V1178" s="90"/>
      <c r="W1178" s="90"/>
      <c r="X1178" s="90"/>
      <c r="Y1178" s="90"/>
      <c r="Z1178" s="90"/>
      <c r="AA1178" s="90"/>
      <c r="AB1178" s="90"/>
      <c r="AC1178" s="90"/>
      <c r="AD1178" s="90"/>
      <c r="AE1178" s="90"/>
      <c r="AF1178" s="90"/>
      <c r="AG1178" s="90"/>
      <c r="AH1178" s="90"/>
      <c r="AI1178" s="90"/>
      <c r="AJ1178" s="90"/>
      <c r="AK1178" s="90"/>
      <c r="AL1178" s="90"/>
      <c r="AM1178" s="90"/>
      <c r="AN1178" s="90"/>
      <c r="AO1178" s="90"/>
      <c r="AP1178" s="90"/>
      <c r="AQ1178" s="90"/>
      <c r="AR1178" s="90"/>
      <c r="AS1178" s="90"/>
      <c r="AT1178" s="90"/>
      <c r="AU1178" s="90"/>
      <c r="AV1178" s="94"/>
      <c r="AW1178" s="94"/>
      <c r="AX1178" s="94"/>
      <c r="AY1178" s="94"/>
      <c r="AZ1178" s="94"/>
      <c r="BA1178" s="94"/>
      <c r="BB1178" s="95"/>
      <c r="BC1178" s="95"/>
      <c r="BD1178" s="95"/>
      <c r="BE1178" s="42"/>
      <c r="BF1178" s="42"/>
      <c r="BG1178" s="42"/>
      <c r="BH1178" s="42"/>
      <c r="BI1178" s="42"/>
      <c r="BJ1178" s="42"/>
    </row>
    <row r="1179" spans="1:62" ht="15">
      <c r="A1179" s="89"/>
      <c r="B1179" s="90"/>
      <c r="C1179" s="91"/>
      <c r="D1179" s="92"/>
      <c r="E1179" s="93"/>
      <c r="F1179" s="93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  <c r="U1179" s="90"/>
      <c r="V1179" s="90"/>
      <c r="W1179" s="90"/>
      <c r="X1179" s="90"/>
      <c r="Y1179" s="90"/>
      <c r="Z1179" s="90"/>
      <c r="AA1179" s="90"/>
      <c r="AB1179" s="90"/>
      <c r="AC1179" s="90"/>
      <c r="AD1179" s="90"/>
      <c r="AE1179" s="90"/>
      <c r="AF1179" s="90"/>
      <c r="AG1179" s="90"/>
      <c r="AH1179" s="90"/>
      <c r="AI1179" s="90"/>
      <c r="AJ1179" s="90"/>
      <c r="AK1179" s="90"/>
      <c r="AL1179" s="90"/>
      <c r="AM1179" s="90"/>
      <c r="AN1179" s="90"/>
      <c r="AO1179" s="90"/>
      <c r="AP1179" s="90"/>
      <c r="AQ1179" s="90"/>
      <c r="AR1179" s="90"/>
      <c r="AS1179" s="90"/>
      <c r="AT1179" s="90"/>
      <c r="AU1179" s="90"/>
      <c r="AV1179" s="94"/>
      <c r="AW1179" s="94"/>
      <c r="AX1179" s="94"/>
      <c r="AY1179" s="94"/>
      <c r="AZ1179" s="94"/>
      <c r="BA1179" s="94"/>
      <c r="BB1179" s="95"/>
      <c r="BC1179" s="95"/>
      <c r="BD1179" s="95"/>
      <c r="BE1179" s="42"/>
      <c r="BF1179" s="42"/>
      <c r="BG1179" s="42"/>
      <c r="BH1179" s="42"/>
      <c r="BI1179" s="42"/>
      <c r="BJ1179" s="42"/>
    </row>
    <row r="1180" spans="1:62" ht="15">
      <c r="A1180" s="89"/>
      <c r="B1180" s="90"/>
      <c r="C1180" s="91"/>
      <c r="D1180" s="92"/>
      <c r="E1180" s="93"/>
      <c r="F1180" s="93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  <c r="U1180" s="90"/>
      <c r="V1180" s="90"/>
      <c r="W1180" s="90"/>
      <c r="X1180" s="90"/>
      <c r="Y1180" s="90"/>
      <c r="Z1180" s="90"/>
      <c r="AA1180" s="90"/>
      <c r="AB1180" s="90"/>
      <c r="AC1180" s="90"/>
      <c r="AD1180" s="90"/>
      <c r="AE1180" s="90"/>
      <c r="AF1180" s="90"/>
      <c r="AG1180" s="90"/>
      <c r="AH1180" s="90"/>
      <c r="AI1180" s="90"/>
      <c r="AJ1180" s="90"/>
      <c r="AK1180" s="90"/>
      <c r="AL1180" s="90"/>
      <c r="AM1180" s="90"/>
      <c r="AN1180" s="90"/>
      <c r="AO1180" s="90"/>
      <c r="AP1180" s="90"/>
      <c r="AQ1180" s="90"/>
      <c r="AR1180" s="90"/>
      <c r="AS1180" s="90"/>
      <c r="AT1180" s="90"/>
      <c r="AU1180" s="90"/>
      <c r="AV1180" s="94"/>
      <c r="AW1180" s="94"/>
      <c r="AX1180" s="94"/>
      <c r="AY1180" s="94"/>
      <c r="AZ1180" s="94"/>
      <c r="BA1180" s="94"/>
      <c r="BB1180" s="95"/>
      <c r="BC1180" s="95"/>
      <c r="BD1180" s="95"/>
      <c r="BE1180" s="42"/>
      <c r="BF1180" s="42"/>
      <c r="BG1180" s="42"/>
      <c r="BH1180" s="42"/>
      <c r="BI1180" s="42"/>
      <c r="BJ1180" s="42"/>
    </row>
    <row r="1181" spans="1:62" ht="15">
      <c r="A1181" s="89"/>
      <c r="B1181" s="90"/>
      <c r="C1181" s="91"/>
      <c r="D1181" s="92"/>
      <c r="E1181" s="93"/>
      <c r="F1181" s="93"/>
      <c r="G1181" s="90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  <c r="U1181" s="90"/>
      <c r="V1181" s="90"/>
      <c r="W1181" s="90"/>
      <c r="X1181" s="90"/>
      <c r="Y1181" s="90"/>
      <c r="Z1181" s="90"/>
      <c r="AA1181" s="90"/>
      <c r="AB1181" s="90"/>
      <c r="AC1181" s="90"/>
      <c r="AD1181" s="90"/>
      <c r="AE1181" s="90"/>
      <c r="AF1181" s="90"/>
      <c r="AG1181" s="90"/>
      <c r="AH1181" s="90"/>
      <c r="AI1181" s="90"/>
      <c r="AJ1181" s="90"/>
      <c r="AK1181" s="90"/>
      <c r="AL1181" s="90"/>
      <c r="AM1181" s="90"/>
      <c r="AN1181" s="90"/>
      <c r="AO1181" s="90"/>
      <c r="AP1181" s="90"/>
      <c r="AQ1181" s="90"/>
      <c r="AR1181" s="90"/>
      <c r="AS1181" s="90"/>
      <c r="AT1181" s="90"/>
      <c r="AU1181" s="90"/>
      <c r="AV1181" s="94"/>
      <c r="AW1181" s="94"/>
      <c r="AX1181" s="94"/>
      <c r="AY1181" s="94"/>
      <c r="AZ1181" s="94"/>
      <c r="BA1181" s="94"/>
      <c r="BB1181" s="95"/>
      <c r="BC1181" s="95"/>
      <c r="BD1181" s="95"/>
      <c r="BE1181" s="42"/>
      <c r="BF1181" s="42"/>
      <c r="BG1181" s="42"/>
      <c r="BH1181" s="42"/>
      <c r="BI1181" s="42"/>
      <c r="BJ1181" s="42"/>
    </row>
    <row r="1182" spans="1:62" ht="15">
      <c r="A1182" s="89"/>
      <c r="B1182" s="90"/>
      <c r="C1182" s="91"/>
      <c r="D1182" s="92"/>
      <c r="E1182" s="93"/>
      <c r="F1182" s="93"/>
      <c r="G1182" s="90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  <c r="U1182" s="90"/>
      <c r="V1182" s="90"/>
      <c r="W1182" s="90"/>
      <c r="X1182" s="90"/>
      <c r="Y1182" s="90"/>
      <c r="Z1182" s="90"/>
      <c r="AA1182" s="90"/>
      <c r="AB1182" s="90"/>
      <c r="AC1182" s="90"/>
      <c r="AD1182" s="90"/>
      <c r="AE1182" s="90"/>
      <c r="AF1182" s="90"/>
      <c r="AG1182" s="90"/>
      <c r="AH1182" s="90"/>
      <c r="AI1182" s="90"/>
      <c r="AJ1182" s="90"/>
      <c r="AK1182" s="90"/>
      <c r="AL1182" s="90"/>
      <c r="AM1182" s="90"/>
      <c r="AN1182" s="90"/>
      <c r="AO1182" s="90"/>
      <c r="AP1182" s="90"/>
      <c r="AQ1182" s="90"/>
      <c r="AR1182" s="90"/>
      <c r="AS1182" s="90"/>
      <c r="AT1182" s="90"/>
      <c r="AU1182" s="90"/>
      <c r="AV1182" s="94"/>
      <c r="AW1182" s="94"/>
      <c r="AX1182" s="94"/>
      <c r="AY1182" s="94"/>
      <c r="AZ1182" s="94"/>
      <c r="BA1182" s="94"/>
      <c r="BB1182" s="95"/>
      <c r="BC1182" s="95"/>
      <c r="BD1182" s="95"/>
      <c r="BE1182" s="42"/>
      <c r="BF1182" s="42"/>
      <c r="BG1182" s="42"/>
      <c r="BH1182" s="42"/>
      <c r="BI1182" s="42"/>
      <c r="BJ1182" s="42"/>
    </row>
    <row r="1183" spans="1:62" ht="15">
      <c r="A1183" s="89"/>
      <c r="B1183" s="90"/>
      <c r="C1183" s="91"/>
      <c r="D1183" s="92"/>
      <c r="E1183" s="93"/>
      <c r="F1183" s="93"/>
      <c r="G1183" s="90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  <c r="U1183" s="90"/>
      <c r="V1183" s="90"/>
      <c r="W1183" s="90"/>
      <c r="X1183" s="90"/>
      <c r="Y1183" s="90"/>
      <c r="Z1183" s="90"/>
      <c r="AA1183" s="90"/>
      <c r="AB1183" s="90"/>
      <c r="AC1183" s="90"/>
      <c r="AD1183" s="90"/>
      <c r="AE1183" s="90"/>
      <c r="AF1183" s="90"/>
      <c r="AG1183" s="90"/>
      <c r="AH1183" s="90"/>
      <c r="AI1183" s="90"/>
      <c r="AJ1183" s="90"/>
      <c r="AK1183" s="90"/>
      <c r="AL1183" s="90"/>
      <c r="AM1183" s="90"/>
      <c r="AN1183" s="90"/>
      <c r="AO1183" s="90"/>
      <c r="AP1183" s="90"/>
      <c r="AQ1183" s="90"/>
      <c r="AR1183" s="90"/>
      <c r="AS1183" s="90"/>
      <c r="AT1183" s="90"/>
      <c r="AU1183" s="90"/>
      <c r="AV1183" s="94"/>
      <c r="AW1183" s="94"/>
      <c r="AX1183" s="94"/>
      <c r="AY1183" s="94"/>
      <c r="AZ1183" s="94"/>
      <c r="BA1183" s="94"/>
      <c r="BB1183" s="95"/>
      <c r="BC1183" s="95"/>
      <c r="BD1183" s="95"/>
      <c r="BE1183" s="42"/>
      <c r="BF1183" s="42"/>
      <c r="BG1183" s="42"/>
      <c r="BH1183" s="42"/>
      <c r="BI1183" s="42"/>
      <c r="BJ1183" s="42"/>
    </row>
    <row r="1184" spans="1:62" ht="15">
      <c r="A1184" s="89"/>
      <c r="B1184" s="90"/>
      <c r="C1184" s="91"/>
      <c r="D1184" s="92"/>
      <c r="E1184" s="93"/>
      <c r="F1184" s="93"/>
      <c r="G1184" s="90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  <c r="U1184" s="90"/>
      <c r="V1184" s="90"/>
      <c r="W1184" s="90"/>
      <c r="X1184" s="90"/>
      <c r="Y1184" s="90"/>
      <c r="Z1184" s="90"/>
      <c r="AA1184" s="90"/>
      <c r="AB1184" s="90"/>
      <c r="AC1184" s="90"/>
      <c r="AD1184" s="90"/>
      <c r="AE1184" s="90"/>
      <c r="AF1184" s="90"/>
      <c r="AG1184" s="90"/>
      <c r="AH1184" s="90"/>
      <c r="AI1184" s="90"/>
      <c r="AJ1184" s="90"/>
      <c r="AK1184" s="90"/>
      <c r="AL1184" s="90"/>
      <c r="AM1184" s="90"/>
      <c r="AN1184" s="90"/>
      <c r="AO1184" s="90"/>
      <c r="AP1184" s="90"/>
      <c r="AQ1184" s="90"/>
      <c r="AR1184" s="90"/>
      <c r="AS1184" s="90"/>
      <c r="AT1184" s="90"/>
      <c r="AU1184" s="90"/>
      <c r="AV1184" s="94"/>
      <c r="AW1184" s="94"/>
      <c r="AX1184" s="94"/>
      <c r="AY1184" s="94"/>
      <c r="AZ1184" s="94"/>
      <c r="BA1184" s="94"/>
      <c r="BB1184" s="95"/>
      <c r="BC1184" s="95"/>
      <c r="BD1184" s="95"/>
      <c r="BE1184" s="42"/>
      <c r="BF1184" s="42"/>
      <c r="BG1184" s="42"/>
      <c r="BH1184" s="42"/>
      <c r="BI1184" s="42"/>
      <c r="BJ1184" s="42"/>
    </row>
    <row r="1185" spans="1:62" ht="15">
      <c r="A1185" s="89"/>
      <c r="B1185" s="90"/>
      <c r="C1185" s="91"/>
      <c r="D1185" s="92"/>
      <c r="E1185" s="93"/>
      <c r="F1185" s="93"/>
      <c r="G1185" s="90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  <c r="U1185" s="90"/>
      <c r="V1185" s="90"/>
      <c r="W1185" s="90"/>
      <c r="X1185" s="90"/>
      <c r="Y1185" s="90"/>
      <c r="Z1185" s="90"/>
      <c r="AA1185" s="90"/>
      <c r="AB1185" s="90"/>
      <c r="AC1185" s="90"/>
      <c r="AD1185" s="90"/>
      <c r="AE1185" s="90"/>
      <c r="AF1185" s="90"/>
      <c r="AG1185" s="90"/>
      <c r="AH1185" s="90"/>
      <c r="AI1185" s="90"/>
      <c r="AJ1185" s="90"/>
      <c r="AK1185" s="90"/>
      <c r="AL1185" s="90"/>
      <c r="AM1185" s="90"/>
      <c r="AN1185" s="90"/>
      <c r="AO1185" s="90"/>
      <c r="AP1185" s="90"/>
      <c r="AQ1185" s="90"/>
      <c r="AR1185" s="90"/>
      <c r="AS1185" s="90"/>
      <c r="AT1185" s="90"/>
      <c r="AU1185" s="90"/>
      <c r="AV1185" s="94"/>
      <c r="AW1185" s="94"/>
      <c r="AX1185" s="94"/>
      <c r="AY1185" s="94"/>
      <c r="AZ1185" s="94"/>
      <c r="BA1185" s="94"/>
      <c r="BB1185" s="95"/>
      <c r="BC1185" s="95"/>
      <c r="BD1185" s="95"/>
      <c r="BE1185" s="42"/>
      <c r="BF1185" s="42"/>
      <c r="BG1185" s="42"/>
      <c r="BH1185" s="42"/>
      <c r="BI1185" s="42"/>
      <c r="BJ1185" s="42"/>
    </row>
    <row r="1186" spans="1:62" ht="15">
      <c r="A1186" s="89"/>
      <c r="B1186" s="90"/>
      <c r="C1186" s="91"/>
      <c r="D1186" s="92"/>
      <c r="E1186" s="93"/>
      <c r="F1186" s="93"/>
      <c r="G1186" s="90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  <c r="U1186" s="90"/>
      <c r="V1186" s="90"/>
      <c r="W1186" s="90"/>
      <c r="X1186" s="90"/>
      <c r="Y1186" s="90"/>
      <c r="Z1186" s="90"/>
      <c r="AA1186" s="90"/>
      <c r="AB1186" s="90"/>
      <c r="AC1186" s="90"/>
      <c r="AD1186" s="90"/>
      <c r="AE1186" s="90"/>
      <c r="AF1186" s="90"/>
      <c r="AG1186" s="90"/>
      <c r="AH1186" s="90"/>
      <c r="AI1186" s="90"/>
      <c r="AJ1186" s="90"/>
      <c r="AK1186" s="90"/>
      <c r="AL1186" s="90"/>
      <c r="AM1186" s="90"/>
      <c r="AN1186" s="90"/>
      <c r="AO1186" s="90"/>
      <c r="AP1186" s="90"/>
      <c r="AQ1186" s="90"/>
      <c r="AR1186" s="90"/>
      <c r="AS1186" s="90"/>
      <c r="AT1186" s="90"/>
      <c r="AU1186" s="90"/>
      <c r="AV1186" s="94"/>
      <c r="AW1186" s="94"/>
      <c r="AX1186" s="94"/>
      <c r="AY1186" s="94"/>
      <c r="AZ1186" s="94"/>
      <c r="BA1186" s="94"/>
      <c r="BB1186" s="95"/>
      <c r="BC1186" s="95"/>
      <c r="BD1186" s="95"/>
      <c r="BE1186" s="42"/>
      <c r="BF1186" s="42"/>
      <c r="BG1186" s="42"/>
      <c r="BH1186" s="42"/>
      <c r="BI1186" s="42"/>
      <c r="BJ1186" s="42"/>
    </row>
    <row r="1187" spans="1:62" ht="15">
      <c r="A1187" s="89"/>
      <c r="B1187" s="90"/>
      <c r="C1187" s="91"/>
      <c r="D1187" s="92"/>
      <c r="E1187" s="93"/>
      <c r="F1187" s="93"/>
      <c r="G1187" s="90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  <c r="U1187" s="90"/>
      <c r="V1187" s="90"/>
      <c r="W1187" s="90"/>
      <c r="X1187" s="90"/>
      <c r="Y1187" s="90"/>
      <c r="Z1187" s="90"/>
      <c r="AA1187" s="90"/>
      <c r="AB1187" s="90"/>
      <c r="AC1187" s="90"/>
      <c r="AD1187" s="90"/>
      <c r="AE1187" s="90"/>
      <c r="AF1187" s="90"/>
      <c r="AG1187" s="90"/>
      <c r="AH1187" s="90"/>
      <c r="AI1187" s="90"/>
      <c r="AJ1187" s="90"/>
      <c r="AK1187" s="90"/>
      <c r="AL1187" s="90"/>
      <c r="AM1187" s="90"/>
      <c r="AN1187" s="90"/>
      <c r="AO1187" s="90"/>
      <c r="AP1187" s="90"/>
      <c r="AQ1187" s="90"/>
      <c r="AR1187" s="90"/>
      <c r="AS1187" s="90"/>
      <c r="AT1187" s="90"/>
      <c r="AU1187" s="90"/>
      <c r="AV1187" s="94"/>
      <c r="AW1187" s="94"/>
      <c r="AX1187" s="94"/>
      <c r="AY1187" s="94"/>
      <c r="AZ1187" s="94"/>
      <c r="BA1187" s="94"/>
      <c r="BB1187" s="95"/>
      <c r="BC1187" s="95"/>
      <c r="BD1187" s="95"/>
      <c r="BE1187" s="42"/>
      <c r="BF1187" s="42"/>
      <c r="BG1187" s="42"/>
      <c r="BH1187" s="42"/>
      <c r="BI1187" s="42"/>
      <c r="BJ1187" s="42"/>
    </row>
    <row r="1188" spans="1:62" ht="15">
      <c r="A1188" s="89"/>
      <c r="B1188" s="90"/>
      <c r="C1188" s="91"/>
      <c r="D1188" s="92"/>
      <c r="E1188" s="93"/>
      <c r="F1188" s="93"/>
      <c r="G1188" s="90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  <c r="U1188" s="90"/>
      <c r="V1188" s="90"/>
      <c r="W1188" s="90"/>
      <c r="X1188" s="90"/>
      <c r="Y1188" s="90"/>
      <c r="Z1188" s="90"/>
      <c r="AA1188" s="90"/>
      <c r="AB1188" s="90"/>
      <c r="AC1188" s="90"/>
      <c r="AD1188" s="90"/>
      <c r="AE1188" s="90"/>
      <c r="AF1188" s="90"/>
      <c r="AG1188" s="90"/>
      <c r="AH1188" s="90"/>
      <c r="AI1188" s="90"/>
      <c r="AJ1188" s="90"/>
      <c r="AK1188" s="90"/>
      <c r="AL1188" s="90"/>
      <c r="AM1188" s="90"/>
      <c r="AN1188" s="90"/>
      <c r="AO1188" s="90"/>
      <c r="AP1188" s="90"/>
      <c r="AQ1188" s="90"/>
      <c r="AR1188" s="90"/>
      <c r="AS1188" s="90"/>
      <c r="AT1188" s="90"/>
      <c r="AU1188" s="90"/>
      <c r="AV1188" s="94"/>
      <c r="AW1188" s="94"/>
      <c r="AX1188" s="94"/>
      <c r="AY1188" s="94"/>
      <c r="AZ1188" s="94"/>
      <c r="BA1188" s="94"/>
      <c r="BB1188" s="95"/>
      <c r="BC1188" s="95"/>
      <c r="BD1188" s="95"/>
      <c r="BE1188" s="42"/>
      <c r="BF1188" s="42"/>
      <c r="BG1188" s="42"/>
      <c r="BH1188" s="42"/>
      <c r="BI1188" s="42"/>
      <c r="BJ1188" s="42"/>
    </row>
    <row r="1189" spans="1:62" ht="15">
      <c r="A1189" s="89"/>
      <c r="B1189" s="90"/>
      <c r="C1189" s="91"/>
      <c r="D1189" s="92"/>
      <c r="E1189" s="93"/>
      <c r="F1189" s="93"/>
      <c r="G1189" s="90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  <c r="U1189" s="90"/>
      <c r="V1189" s="90"/>
      <c r="W1189" s="90"/>
      <c r="X1189" s="90"/>
      <c r="Y1189" s="90"/>
      <c r="Z1189" s="90"/>
      <c r="AA1189" s="90"/>
      <c r="AB1189" s="90"/>
      <c r="AC1189" s="90"/>
      <c r="AD1189" s="90"/>
      <c r="AE1189" s="90"/>
      <c r="AF1189" s="90"/>
      <c r="AG1189" s="90"/>
      <c r="AH1189" s="90"/>
      <c r="AI1189" s="90"/>
      <c r="AJ1189" s="90"/>
      <c r="AK1189" s="90"/>
      <c r="AL1189" s="90"/>
      <c r="AM1189" s="90"/>
      <c r="AN1189" s="90"/>
      <c r="AO1189" s="90"/>
      <c r="AP1189" s="90"/>
      <c r="AQ1189" s="90"/>
      <c r="AR1189" s="90"/>
      <c r="AS1189" s="90"/>
      <c r="AT1189" s="90"/>
      <c r="AU1189" s="90"/>
      <c r="AV1189" s="94"/>
      <c r="AW1189" s="94"/>
      <c r="AX1189" s="94"/>
      <c r="AY1189" s="94"/>
      <c r="AZ1189" s="94"/>
      <c r="BA1189" s="94"/>
      <c r="BB1189" s="95"/>
      <c r="BC1189" s="95"/>
      <c r="BD1189" s="95"/>
      <c r="BE1189" s="42"/>
      <c r="BF1189" s="42"/>
      <c r="BG1189" s="42"/>
      <c r="BH1189" s="42"/>
      <c r="BI1189" s="42"/>
      <c r="BJ1189" s="42"/>
    </row>
    <row r="1190" spans="1:62" ht="15">
      <c r="A1190" s="89"/>
      <c r="B1190" s="90"/>
      <c r="C1190" s="91"/>
      <c r="D1190" s="92"/>
      <c r="E1190" s="93"/>
      <c r="F1190" s="93"/>
      <c r="G1190" s="90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  <c r="U1190" s="90"/>
      <c r="V1190" s="90"/>
      <c r="W1190" s="90"/>
      <c r="X1190" s="90"/>
      <c r="Y1190" s="90"/>
      <c r="Z1190" s="90"/>
      <c r="AA1190" s="90"/>
      <c r="AB1190" s="90"/>
      <c r="AC1190" s="90"/>
      <c r="AD1190" s="90"/>
      <c r="AE1190" s="90"/>
      <c r="AF1190" s="90"/>
      <c r="AG1190" s="90"/>
      <c r="AH1190" s="90"/>
      <c r="AI1190" s="90"/>
      <c r="AJ1190" s="90"/>
      <c r="AK1190" s="90"/>
      <c r="AL1190" s="90"/>
      <c r="AM1190" s="90"/>
      <c r="AN1190" s="90"/>
      <c r="AO1190" s="90"/>
      <c r="AP1190" s="90"/>
      <c r="AQ1190" s="90"/>
      <c r="AR1190" s="90"/>
      <c r="AS1190" s="90"/>
      <c r="AT1190" s="90"/>
      <c r="AU1190" s="90"/>
      <c r="AV1190" s="94"/>
      <c r="AW1190" s="94"/>
      <c r="AX1190" s="94"/>
      <c r="AY1190" s="94"/>
      <c r="AZ1190" s="94"/>
      <c r="BA1190" s="94"/>
      <c r="BB1190" s="95"/>
      <c r="BC1190" s="95"/>
      <c r="BD1190" s="95"/>
      <c r="BE1190" s="42"/>
      <c r="BF1190" s="42"/>
      <c r="BG1190" s="42"/>
      <c r="BH1190" s="42"/>
      <c r="BI1190" s="42"/>
      <c r="BJ1190" s="42"/>
    </row>
    <row r="1191" spans="1:62" ht="15">
      <c r="A1191" s="89"/>
      <c r="B1191" s="90"/>
      <c r="C1191" s="91"/>
      <c r="D1191" s="92"/>
      <c r="E1191" s="93"/>
      <c r="F1191" s="93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  <c r="AL1191" s="90"/>
      <c r="AM1191" s="90"/>
      <c r="AN1191" s="90"/>
      <c r="AO1191" s="90"/>
      <c r="AP1191" s="90"/>
      <c r="AQ1191" s="90"/>
      <c r="AR1191" s="90"/>
      <c r="AS1191" s="90"/>
      <c r="AT1191" s="90"/>
      <c r="AU1191" s="90"/>
      <c r="AV1191" s="94"/>
      <c r="AW1191" s="94"/>
      <c r="AX1191" s="94"/>
      <c r="AY1191" s="94"/>
      <c r="AZ1191" s="94"/>
      <c r="BA1191" s="94"/>
      <c r="BB1191" s="95"/>
      <c r="BC1191" s="95"/>
      <c r="BD1191" s="95"/>
      <c r="BE1191" s="42"/>
      <c r="BF1191" s="42"/>
      <c r="BG1191" s="42"/>
      <c r="BH1191" s="42"/>
      <c r="BI1191" s="42"/>
      <c r="BJ1191" s="42"/>
    </row>
    <row r="1192" spans="1:62" ht="15">
      <c r="A1192" s="89"/>
      <c r="B1192" s="90"/>
      <c r="C1192" s="91"/>
      <c r="D1192" s="92"/>
      <c r="E1192" s="93"/>
      <c r="F1192" s="93"/>
      <c r="G1192" s="90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  <c r="U1192" s="90"/>
      <c r="V1192" s="90"/>
      <c r="W1192" s="90"/>
      <c r="X1192" s="90"/>
      <c r="Y1192" s="90"/>
      <c r="Z1192" s="90"/>
      <c r="AA1192" s="90"/>
      <c r="AB1192" s="90"/>
      <c r="AC1192" s="90"/>
      <c r="AD1192" s="90"/>
      <c r="AE1192" s="90"/>
      <c r="AF1192" s="90"/>
      <c r="AG1192" s="90"/>
      <c r="AH1192" s="90"/>
      <c r="AI1192" s="90"/>
      <c r="AJ1192" s="90"/>
      <c r="AK1192" s="90"/>
      <c r="AL1192" s="90"/>
      <c r="AM1192" s="90"/>
      <c r="AN1192" s="90"/>
      <c r="AO1192" s="90"/>
      <c r="AP1192" s="90"/>
      <c r="AQ1192" s="90"/>
      <c r="AR1192" s="90"/>
      <c r="AS1192" s="90"/>
      <c r="AT1192" s="90"/>
      <c r="AU1192" s="90"/>
      <c r="AV1192" s="94"/>
      <c r="AW1192" s="94"/>
      <c r="AX1192" s="94"/>
      <c r="AY1192" s="94"/>
      <c r="AZ1192" s="94"/>
      <c r="BA1192" s="94"/>
      <c r="BB1192" s="95"/>
      <c r="BC1192" s="95"/>
      <c r="BD1192" s="95"/>
      <c r="BE1192" s="42"/>
      <c r="BF1192" s="42"/>
      <c r="BG1192" s="42"/>
      <c r="BH1192" s="42"/>
      <c r="BI1192" s="42"/>
      <c r="BJ1192" s="42"/>
    </row>
    <row r="1193" spans="1:62" ht="15">
      <c r="A1193" s="89"/>
      <c r="B1193" s="90"/>
      <c r="C1193" s="91"/>
      <c r="D1193" s="92"/>
      <c r="E1193" s="93"/>
      <c r="F1193" s="93"/>
      <c r="G1193" s="90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  <c r="U1193" s="90"/>
      <c r="V1193" s="90"/>
      <c r="W1193" s="90"/>
      <c r="X1193" s="90"/>
      <c r="Y1193" s="90"/>
      <c r="Z1193" s="90"/>
      <c r="AA1193" s="90"/>
      <c r="AB1193" s="90"/>
      <c r="AC1193" s="90"/>
      <c r="AD1193" s="90"/>
      <c r="AE1193" s="90"/>
      <c r="AF1193" s="90"/>
      <c r="AG1193" s="90"/>
      <c r="AH1193" s="90"/>
      <c r="AI1193" s="90"/>
      <c r="AJ1193" s="90"/>
      <c r="AK1193" s="90"/>
      <c r="AL1193" s="90"/>
      <c r="AM1193" s="90"/>
      <c r="AN1193" s="90"/>
      <c r="AO1193" s="90"/>
      <c r="AP1193" s="90"/>
      <c r="AQ1193" s="90"/>
      <c r="AR1193" s="90"/>
      <c r="AS1193" s="90"/>
      <c r="AT1193" s="90"/>
      <c r="AU1193" s="90"/>
      <c r="AV1193" s="94"/>
      <c r="AW1193" s="94"/>
      <c r="AX1193" s="94"/>
      <c r="AY1193" s="94"/>
      <c r="AZ1193" s="94"/>
      <c r="BA1193" s="94"/>
      <c r="BB1193" s="95"/>
      <c r="BC1193" s="95"/>
      <c r="BD1193" s="95"/>
      <c r="BE1193" s="42"/>
      <c r="BF1193" s="42"/>
      <c r="BG1193" s="42"/>
      <c r="BH1193" s="42"/>
      <c r="BI1193" s="42"/>
      <c r="BJ1193" s="42"/>
    </row>
    <row r="1194" spans="1:62" ht="15">
      <c r="A1194" s="89"/>
      <c r="B1194" s="90"/>
      <c r="C1194" s="91"/>
      <c r="D1194" s="92"/>
      <c r="E1194" s="93"/>
      <c r="F1194" s="93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  <c r="AL1194" s="90"/>
      <c r="AM1194" s="90"/>
      <c r="AN1194" s="90"/>
      <c r="AO1194" s="90"/>
      <c r="AP1194" s="90"/>
      <c r="AQ1194" s="90"/>
      <c r="AR1194" s="90"/>
      <c r="AS1194" s="90"/>
      <c r="AT1194" s="90"/>
      <c r="AU1194" s="90"/>
      <c r="AV1194" s="94"/>
      <c r="AW1194" s="94"/>
      <c r="AX1194" s="94"/>
      <c r="AY1194" s="94"/>
      <c r="AZ1194" s="94"/>
      <c r="BA1194" s="94"/>
      <c r="BB1194" s="95"/>
      <c r="BC1194" s="95"/>
      <c r="BD1194" s="95"/>
      <c r="BE1194" s="42"/>
      <c r="BF1194" s="42"/>
      <c r="BG1194" s="42"/>
      <c r="BH1194" s="42"/>
      <c r="BI1194" s="42"/>
      <c r="BJ1194" s="42"/>
    </row>
    <row r="1195" spans="1:62" ht="15">
      <c r="A1195" s="89"/>
      <c r="B1195" s="90"/>
      <c r="C1195" s="91"/>
      <c r="D1195" s="92"/>
      <c r="E1195" s="93"/>
      <c r="F1195" s="93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  <c r="AL1195" s="90"/>
      <c r="AM1195" s="90"/>
      <c r="AN1195" s="90"/>
      <c r="AO1195" s="90"/>
      <c r="AP1195" s="90"/>
      <c r="AQ1195" s="90"/>
      <c r="AR1195" s="90"/>
      <c r="AS1195" s="90"/>
      <c r="AT1195" s="90"/>
      <c r="AU1195" s="90"/>
      <c r="AV1195" s="94"/>
      <c r="AW1195" s="94"/>
      <c r="AX1195" s="94"/>
      <c r="AY1195" s="94"/>
      <c r="AZ1195" s="94"/>
      <c r="BA1195" s="94"/>
      <c r="BB1195" s="95"/>
      <c r="BC1195" s="95"/>
      <c r="BD1195" s="95"/>
      <c r="BE1195" s="42"/>
      <c r="BF1195" s="42"/>
      <c r="BG1195" s="42"/>
      <c r="BH1195" s="42"/>
      <c r="BI1195" s="42"/>
      <c r="BJ1195" s="42"/>
    </row>
    <row r="1196" spans="1:62" ht="15">
      <c r="A1196" s="89"/>
      <c r="B1196" s="90"/>
      <c r="C1196" s="91"/>
      <c r="D1196" s="92"/>
      <c r="E1196" s="93"/>
      <c r="F1196" s="93"/>
      <c r="G1196" s="90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  <c r="U1196" s="90"/>
      <c r="V1196" s="90"/>
      <c r="W1196" s="90"/>
      <c r="X1196" s="90"/>
      <c r="Y1196" s="90"/>
      <c r="Z1196" s="90"/>
      <c r="AA1196" s="90"/>
      <c r="AB1196" s="90"/>
      <c r="AC1196" s="90"/>
      <c r="AD1196" s="90"/>
      <c r="AE1196" s="90"/>
      <c r="AF1196" s="90"/>
      <c r="AG1196" s="90"/>
      <c r="AH1196" s="90"/>
      <c r="AI1196" s="90"/>
      <c r="AJ1196" s="90"/>
      <c r="AK1196" s="90"/>
      <c r="AL1196" s="90"/>
      <c r="AM1196" s="90"/>
      <c r="AN1196" s="90"/>
      <c r="AO1196" s="90"/>
      <c r="AP1196" s="90"/>
      <c r="AQ1196" s="90"/>
      <c r="AR1196" s="90"/>
      <c r="AS1196" s="90"/>
      <c r="AT1196" s="90"/>
      <c r="AU1196" s="90"/>
      <c r="AV1196" s="94"/>
      <c r="AW1196" s="94"/>
      <c r="AX1196" s="94"/>
      <c r="AY1196" s="94"/>
      <c r="AZ1196" s="94"/>
      <c r="BA1196" s="94"/>
      <c r="BB1196" s="95"/>
      <c r="BC1196" s="95"/>
      <c r="BD1196" s="95"/>
      <c r="BE1196" s="42"/>
      <c r="BF1196" s="42"/>
      <c r="BG1196" s="42"/>
      <c r="BH1196" s="42"/>
      <c r="BI1196" s="42"/>
      <c r="BJ1196" s="42"/>
    </row>
    <row r="1197" spans="1:62" ht="15">
      <c r="A1197" s="89"/>
      <c r="B1197" s="90"/>
      <c r="C1197" s="91"/>
      <c r="D1197" s="92"/>
      <c r="E1197" s="93"/>
      <c r="F1197" s="93"/>
      <c r="G1197" s="90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  <c r="U1197" s="90"/>
      <c r="V1197" s="90"/>
      <c r="W1197" s="90"/>
      <c r="X1197" s="90"/>
      <c r="Y1197" s="90"/>
      <c r="Z1197" s="90"/>
      <c r="AA1197" s="90"/>
      <c r="AB1197" s="90"/>
      <c r="AC1197" s="90"/>
      <c r="AD1197" s="90"/>
      <c r="AE1197" s="90"/>
      <c r="AF1197" s="90"/>
      <c r="AG1197" s="90"/>
      <c r="AH1197" s="90"/>
      <c r="AI1197" s="90"/>
      <c r="AJ1197" s="90"/>
      <c r="AK1197" s="90"/>
      <c r="AL1197" s="90"/>
      <c r="AM1197" s="90"/>
      <c r="AN1197" s="90"/>
      <c r="AO1197" s="90"/>
      <c r="AP1197" s="90"/>
      <c r="AQ1197" s="90"/>
      <c r="AR1197" s="90"/>
      <c r="AS1197" s="90"/>
      <c r="AT1197" s="90"/>
      <c r="AU1197" s="90"/>
      <c r="AV1197" s="94"/>
      <c r="AW1197" s="94"/>
      <c r="AX1197" s="94"/>
      <c r="AY1197" s="94"/>
      <c r="AZ1197" s="94"/>
      <c r="BA1197" s="94"/>
      <c r="BB1197" s="95"/>
      <c r="BC1197" s="95"/>
      <c r="BD1197" s="95"/>
      <c r="BE1197" s="42"/>
      <c r="BF1197" s="42"/>
      <c r="BG1197" s="42"/>
      <c r="BH1197" s="42"/>
      <c r="BI1197" s="42"/>
      <c r="BJ1197" s="42"/>
    </row>
    <row r="1198" spans="1:62" ht="15">
      <c r="A1198" s="89"/>
      <c r="B1198" s="90"/>
      <c r="C1198" s="91"/>
      <c r="D1198" s="92"/>
      <c r="E1198" s="93"/>
      <c r="F1198" s="93"/>
      <c r="G1198" s="90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  <c r="U1198" s="90"/>
      <c r="V1198" s="90"/>
      <c r="W1198" s="90"/>
      <c r="X1198" s="90"/>
      <c r="Y1198" s="90"/>
      <c r="Z1198" s="90"/>
      <c r="AA1198" s="90"/>
      <c r="AB1198" s="90"/>
      <c r="AC1198" s="90"/>
      <c r="AD1198" s="90"/>
      <c r="AE1198" s="90"/>
      <c r="AF1198" s="90"/>
      <c r="AG1198" s="90"/>
      <c r="AH1198" s="90"/>
      <c r="AI1198" s="90"/>
      <c r="AJ1198" s="90"/>
      <c r="AK1198" s="90"/>
      <c r="AL1198" s="90"/>
      <c r="AM1198" s="90"/>
      <c r="AN1198" s="90"/>
      <c r="AO1198" s="90"/>
      <c r="AP1198" s="90"/>
      <c r="AQ1198" s="90"/>
      <c r="AR1198" s="90"/>
      <c r="AS1198" s="90"/>
      <c r="AT1198" s="90"/>
      <c r="AU1198" s="90"/>
      <c r="AV1198" s="94"/>
      <c r="AW1198" s="94"/>
      <c r="AX1198" s="94"/>
      <c r="AY1198" s="94"/>
      <c r="AZ1198" s="94"/>
      <c r="BA1198" s="94"/>
      <c r="BB1198" s="95"/>
      <c r="BC1198" s="95"/>
      <c r="BD1198" s="95"/>
      <c r="BE1198" s="42"/>
      <c r="BF1198" s="42"/>
      <c r="BG1198" s="42"/>
      <c r="BH1198" s="42"/>
      <c r="BI1198" s="42"/>
      <c r="BJ1198" s="42"/>
    </row>
    <row r="1199" spans="1:62" ht="15">
      <c r="A1199" s="89"/>
      <c r="B1199" s="90"/>
      <c r="C1199" s="91"/>
      <c r="D1199" s="92"/>
      <c r="E1199" s="93"/>
      <c r="F1199" s="93"/>
      <c r="G1199" s="90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  <c r="U1199" s="90"/>
      <c r="V1199" s="90"/>
      <c r="W1199" s="90"/>
      <c r="X1199" s="90"/>
      <c r="Y1199" s="90"/>
      <c r="Z1199" s="90"/>
      <c r="AA1199" s="90"/>
      <c r="AB1199" s="90"/>
      <c r="AC1199" s="90"/>
      <c r="AD1199" s="90"/>
      <c r="AE1199" s="90"/>
      <c r="AF1199" s="90"/>
      <c r="AG1199" s="90"/>
      <c r="AH1199" s="90"/>
      <c r="AI1199" s="90"/>
      <c r="AJ1199" s="90"/>
      <c r="AK1199" s="90"/>
      <c r="AL1199" s="90"/>
      <c r="AM1199" s="90"/>
      <c r="AN1199" s="90"/>
      <c r="AO1199" s="90"/>
      <c r="AP1199" s="90"/>
      <c r="AQ1199" s="90"/>
      <c r="AR1199" s="90"/>
      <c r="AS1199" s="90"/>
      <c r="AT1199" s="90"/>
      <c r="AU1199" s="90"/>
      <c r="AV1199" s="94"/>
      <c r="AW1199" s="94"/>
      <c r="AX1199" s="94"/>
      <c r="AY1199" s="94"/>
      <c r="AZ1199" s="94"/>
      <c r="BA1199" s="94"/>
      <c r="BB1199" s="95"/>
      <c r="BC1199" s="95"/>
      <c r="BD1199" s="95"/>
      <c r="BE1199" s="42"/>
      <c r="BF1199" s="42"/>
      <c r="BG1199" s="42"/>
      <c r="BH1199" s="42"/>
      <c r="BI1199" s="42"/>
      <c r="BJ1199" s="42"/>
    </row>
    <row r="1200" spans="1:62" ht="15">
      <c r="A1200" s="89"/>
      <c r="B1200" s="90"/>
      <c r="C1200" s="91"/>
      <c r="D1200" s="92"/>
      <c r="E1200" s="93"/>
      <c r="F1200" s="93"/>
      <c r="G1200" s="90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  <c r="U1200" s="90"/>
      <c r="V1200" s="90"/>
      <c r="W1200" s="90"/>
      <c r="X1200" s="90"/>
      <c r="Y1200" s="90"/>
      <c r="Z1200" s="90"/>
      <c r="AA1200" s="90"/>
      <c r="AB1200" s="90"/>
      <c r="AC1200" s="90"/>
      <c r="AD1200" s="90"/>
      <c r="AE1200" s="90"/>
      <c r="AF1200" s="90"/>
      <c r="AG1200" s="90"/>
      <c r="AH1200" s="90"/>
      <c r="AI1200" s="90"/>
      <c r="AJ1200" s="90"/>
      <c r="AK1200" s="90"/>
      <c r="AL1200" s="90"/>
      <c r="AM1200" s="90"/>
      <c r="AN1200" s="90"/>
      <c r="AO1200" s="90"/>
      <c r="AP1200" s="90"/>
      <c r="AQ1200" s="90"/>
      <c r="AR1200" s="90"/>
      <c r="AS1200" s="90"/>
      <c r="AT1200" s="90"/>
      <c r="AU1200" s="90"/>
      <c r="AV1200" s="94"/>
      <c r="AW1200" s="94"/>
      <c r="AX1200" s="94"/>
      <c r="AY1200" s="94"/>
      <c r="AZ1200" s="94"/>
      <c r="BA1200" s="94"/>
      <c r="BB1200" s="95"/>
      <c r="BC1200" s="95"/>
      <c r="BD1200" s="95"/>
      <c r="BE1200" s="42"/>
      <c r="BF1200" s="42"/>
      <c r="BG1200" s="42"/>
      <c r="BH1200" s="42"/>
      <c r="BI1200" s="42"/>
      <c r="BJ1200" s="42"/>
    </row>
    <row r="1201" spans="1:62" ht="15">
      <c r="A1201" s="89"/>
      <c r="B1201" s="90"/>
      <c r="C1201" s="91"/>
      <c r="D1201" s="92"/>
      <c r="E1201" s="93"/>
      <c r="F1201" s="93"/>
      <c r="G1201" s="90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  <c r="U1201" s="90"/>
      <c r="V1201" s="90"/>
      <c r="W1201" s="90"/>
      <c r="X1201" s="90"/>
      <c r="Y1201" s="90"/>
      <c r="Z1201" s="90"/>
      <c r="AA1201" s="90"/>
      <c r="AB1201" s="90"/>
      <c r="AC1201" s="90"/>
      <c r="AD1201" s="90"/>
      <c r="AE1201" s="90"/>
      <c r="AF1201" s="90"/>
      <c r="AG1201" s="90"/>
      <c r="AH1201" s="90"/>
      <c r="AI1201" s="90"/>
      <c r="AJ1201" s="90"/>
      <c r="AK1201" s="90"/>
      <c r="AL1201" s="90"/>
      <c r="AM1201" s="90"/>
      <c r="AN1201" s="90"/>
      <c r="AO1201" s="90"/>
      <c r="AP1201" s="90"/>
      <c r="AQ1201" s="90"/>
      <c r="AR1201" s="90"/>
      <c r="AS1201" s="90"/>
      <c r="AT1201" s="90"/>
      <c r="AU1201" s="90"/>
      <c r="AV1201" s="94"/>
      <c r="AW1201" s="94"/>
      <c r="AX1201" s="94"/>
      <c r="AY1201" s="94"/>
      <c r="AZ1201" s="94"/>
      <c r="BA1201" s="94"/>
      <c r="BB1201" s="95"/>
      <c r="BC1201" s="95"/>
      <c r="BD1201" s="95"/>
      <c r="BE1201" s="42"/>
      <c r="BF1201" s="42"/>
      <c r="BG1201" s="42"/>
      <c r="BH1201" s="42"/>
      <c r="BI1201" s="42"/>
      <c r="BJ1201" s="42"/>
    </row>
    <row r="1202" spans="1:62" ht="15">
      <c r="A1202" s="89"/>
      <c r="B1202" s="90"/>
      <c r="C1202" s="91"/>
      <c r="D1202" s="92"/>
      <c r="E1202" s="93"/>
      <c r="F1202" s="93"/>
      <c r="G1202" s="90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  <c r="U1202" s="90"/>
      <c r="V1202" s="90"/>
      <c r="W1202" s="90"/>
      <c r="X1202" s="90"/>
      <c r="Y1202" s="90"/>
      <c r="Z1202" s="90"/>
      <c r="AA1202" s="90"/>
      <c r="AB1202" s="90"/>
      <c r="AC1202" s="90"/>
      <c r="AD1202" s="90"/>
      <c r="AE1202" s="90"/>
      <c r="AF1202" s="90"/>
      <c r="AG1202" s="90"/>
      <c r="AH1202" s="90"/>
      <c r="AI1202" s="90"/>
      <c r="AJ1202" s="90"/>
      <c r="AK1202" s="90"/>
      <c r="AL1202" s="90"/>
      <c r="AM1202" s="90"/>
      <c r="AN1202" s="90"/>
      <c r="AO1202" s="90"/>
      <c r="AP1202" s="90"/>
      <c r="AQ1202" s="90"/>
      <c r="AR1202" s="90"/>
      <c r="AS1202" s="90"/>
      <c r="AT1202" s="90"/>
      <c r="AU1202" s="90"/>
      <c r="AV1202" s="94"/>
      <c r="AW1202" s="94"/>
      <c r="AX1202" s="94"/>
      <c r="AY1202" s="94"/>
      <c r="AZ1202" s="94"/>
      <c r="BA1202" s="94"/>
      <c r="BB1202" s="95"/>
      <c r="BC1202" s="95"/>
      <c r="BD1202" s="95"/>
      <c r="BE1202" s="42"/>
      <c r="BF1202" s="42"/>
      <c r="BG1202" s="42"/>
      <c r="BH1202" s="42"/>
      <c r="BI1202" s="42"/>
      <c r="BJ1202" s="42"/>
    </row>
    <row r="1203" spans="1:62" ht="15">
      <c r="A1203" s="89"/>
      <c r="B1203" s="90"/>
      <c r="C1203" s="91"/>
      <c r="D1203" s="92"/>
      <c r="E1203" s="93"/>
      <c r="F1203" s="93"/>
      <c r="G1203" s="90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  <c r="U1203" s="90"/>
      <c r="V1203" s="90"/>
      <c r="W1203" s="90"/>
      <c r="X1203" s="90"/>
      <c r="Y1203" s="90"/>
      <c r="Z1203" s="90"/>
      <c r="AA1203" s="90"/>
      <c r="AB1203" s="90"/>
      <c r="AC1203" s="90"/>
      <c r="AD1203" s="90"/>
      <c r="AE1203" s="90"/>
      <c r="AF1203" s="90"/>
      <c r="AG1203" s="90"/>
      <c r="AH1203" s="90"/>
      <c r="AI1203" s="90"/>
      <c r="AJ1203" s="90"/>
      <c r="AK1203" s="90"/>
      <c r="AL1203" s="90"/>
      <c r="AM1203" s="90"/>
      <c r="AN1203" s="90"/>
      <c r="AO1203" s="90"/>
      <c r="AP1203" s="90"/>
      <c r="AQ1203" s="90"/>
      <c r="AR1203" s="90"/>
      <c r="AS1203" s="90"/>
      <c r="AT1203" s="90"/>
      <c r="AU1203" s="90"/>
      <c r="AV1203" s="94"/>
      <c r="AW1203" s="94"/>
      <c r="AX1203" s="94"/>
      <c r="AY1203" s="94"/>
      <c r="AZ1203" s="94"/>
      <c r="BA1203" s="94"/>
      <c r="BB1203" s="95"/>
      <c r="BC1203" s="95"/>
      <c r="BD1203" s="95"/>
      <c r="BE1203" s="42"/>
      <c r="BF1203" s="42"/>
      <c r="BG1203" s="42"/>
      <c r="BH1203" s="42"/>
      <c r="BI1203" s="42"/>
      <c r="BJ1203" s="42"/>
    </row>
    <row r="1204" spans="1:62" ht="15">
      <c r="A1204" s="89"/>
      <c r="B1204" s="90"/>
      <c r="C1204" s="91"/>
      <c r="D1204" s="92"/>
      <c r="E1204" s="93"/>
      <c r="F1204" s="93"/>
      <c r="G1204" s="90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  <c r="U1204" s="90"/>
      <c r="V1204" s="90"/>
      <c r="W1204" s="90"/>
      <c r="X1204" s="90"/>
      <c r="Y1204" s="90"/>
      <c r="Z1204" s="90"/>
      <c r="AA1204" s="90"/>
      <c r="AB1204" s="90"/>
      <c r="AC1204" s="90"/>
      <c r="AD1204" s="90"/>
      <c r="AE1204" s="90"/>
      <c r="AF1204" s="90"/>
      <c r="AG1204" s="90"/>
      <c r="AH1204" s="90"/>
      <c r="AI1204" s="90"/>
      <c r="AJ1204" s="90"/>
      <c r="AK1204" s="90"/>
      <c r="AL1204" s="90"/>
      <c r="AM1204" s="90"/>
      <c r="AN1204" s="90"/>
      <c r="AO1204" s="90"/>
      <c r="AP1204" s="90"/>
      <c r="AQ1204" s="90"/>
      <c r="AR1204" s="90"/>
      <c r="AS1204" s="90"/>
      <c r="AT1204" s="90"/>
      <c r="AU1204" s="90"/>
      <c r="AV1204" s="94"/>
      <c r="AW1204" s="94"/>
      <c r="AX1204" s="94"/>
      <c r="AY1204" s="94"/>
      <c r="AZ1204" s="94"/>
      <c r="BA1204" s="94"/>
      <c r="BB1204" s="95"/>
      <c r="BC1204" s="95"/>
      <c r="BD1204" s="95"/>
      <c r="BE1204" s="42"/>
      <c r="BF1204" s="42"/>
      <c r="BG1204" s="42"/>
      <c r="BH1204" s="42"/>
      <c r="BI1204" s="42"/>
      <c r="BJ1204" s="42"/>
    </row>
    <row r="1205" spans="1:62" ht="15">
      <c r="A1205" s="89"/>
      <c r="B1205" s="90"/>
      <c r="C1205" s="91"/>
      <c r="D1205" s="92"/>
      <c r="E1205" s="93"/>
      <c r="F1205" s="93"/>
      <c r="G1205" s="90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  <c r="U1205" s="90"/>
      <c r="V1205" s="90"/>
      <c r="W1205" s="90"/>
      <c r="X1205" s="90"/>
      <c r="Y1205" s="90"/>
      <c r="Z1205" s="90"/>
      <c r="AA1205" s="90"/>
      <c r="AB1205" s="90"/>
      <c r="AC1205" s="90"/>
      <c r="AD1205" s="90"/>
      <c r="AE1205" s="90"/>
      <c r="AF1205" s="90"/>
      <c r="AG1205" s="90"/>
      <c r="AH1205" s="90"/>
      <c r="AI1205" s="90"/>
      <c r="AJ1205" s="90"/>
      <c r="AK1205" s="90"/>
      <c r="AL1205" s="90"/>
      <c r="AM1205" s="90"/>
      <c r="AN1205" s="90"/>
      <c r="AO1205" s="90"/>
      <c r="AP1205" s="90"/>
      <c r="AQ1205" s="90"/>
      <c r="AR1205" s="90"/>
      <c r="AS1205" s="90"/>
      <c r="AT1205" s="90"/>
      <c r="AU1205" s="90"/>
      <c r="AV1205" s="94"/>
      <c r="AW1205" s="94"/>
      <c r="AX1205" s="94"/>
      <c r="AY1205" s="94"/>
      <c r="AZ1205" s="94"/>
      <c r="BA1205" s="94"/>
      <c r="BB1205" s="95"/>
      <c r="BC1205" s="95"/>
      <c r="BD1205" s="95"/>
      <c r="BE1205" s="42"/>
      <c r="BF1205" s="42"/>
      <c r="BG1205" s="42"/>
      <c r="BH1205" s="42"/>
      <c r="BI1205" s="42"/>
      <c r="BJ1205" s="42"/>
    </row>
    <row r="1206" spans="1:62" ht="15">
      <c r="A1206" s="89"/>
      <c r="B1206" s="90"/>
      <c r="C1206" s="91"/>
      <c r="D1206" s="92"/>
      <c r="E1206" s="93"/>
      <c r="F1206" s="93"/>
      <c r="G1206" s="90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  <c r="U1206" s="90"/>
      <c r="V1206" s="90"/>
      <c r="W1206" s="90"/>
      <c r="X1206" s="90"/>
      <c r="Y1206" s="90"/>
      <c r="Z1206" s="90"/>
      <c r="AA1206" s="90"/>
      <c r="AB1206" s="90"/>
      <c r="AC1206" s="90"/>
      <c r="AD1206" s="90"/>
      <c r="AE1206" s="90"/>
      <c r="AF1206" s="90"/>
      <c r="AG1206" s="90"/>
      <c r="AH1206" s="90"/>
      <c r="AI1206" s="90"/>
      <c r="AJ1206" s="90"/>
      <c r="AK1206" s="90"/>
      <c r="AL1206" s="90"/>
      <c r="AM1206" s="90"/>
      <c r="AN1206" s="90"/>
      <c r="AO1206" s="90"/>
      <c r="AP1206" s="90"/>
      <c r="AQ1206" s="90"/>
      <c r="AR1206" s="90"/>
      <c r="AS1206" s="90"/>
      <c r="AT1206" s="90"/>
      <c r="AU1206" s="90"/>
      <c r="AV1206" s="94"/>
      <c r="AW1206" s="94"/>
      <c r="AX1206" s="94"/>
      <c r="AY1206" s="94"/>
      <c r="AZ1206" s="94"/>
      <c r="BA1206" s="94"/>
      <c r="BB1206" s="95"/>
      <c r="BC1206" s="95"/>
      <c r="BD1206" s="95"/>
      <c r="BE1206" s="42"/>
      <c r="BF1206" s="42"/>
      <c r="BG1206" s="42"/>
      <c r="BH1206" s="42"/>
      <c r="BI1206" s="42"/>
      <c r="BJ1206" s="42"/>
    </row>
    <row r="1207" spans="1:62" ht="15">
      <c r="A1207" s="89"/>
      <c r="B1207" s="90"/>
      <c r="C1207" s="91"/>
      <c r="D1207" s="92"/>
      <c r="E1207" s="93"/>
      <c r="F1207" s="93"/>
      <c r="G1207" s="90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  <c r="U1207" s="90"/>
      <c r="V1207" s="90"/>
      <c r="W1207" s="90"/>
      <c r="X1207" s="90"/>
      <c r="Y1207" s="90"/>
      <c r="Z1207" s="90"/>
      <c r="AA1207" s="90"/>
      <c r="AB1207" s="90"/>
      <c r="AC1207" s="90"/>
      <c r="AD1207" s="90"/>
      <c r="AE1207" s="90"/>
      <c r="AF1207" s="90"/>
      <c r="AG1207" s="90"/>
      <c r="AH1207" s="90"/>
      <c r="AI1207" s="90"/>
      <c r="AJ1207" s="90"/>
      <c r="AK1207" s="90"/>
      <c r="AL1207" s="90"/>
      <c r="AM1207" s="90"/>
      <c r="AN1207" s="90"/>
      <c r="AO1207" s="90"/>
      <c r="AP1207" s="90"/>
      <c r="AQ1207" s="90"/>
      <c r="AR1207" s="90"/>
      <c r="AS1207" s="90"/>
      <c r="AT1207" s="90"/>
      <c r="AU1207" s="90"/>
      <c r="AV1207" s="94"/>
      <c r="AW1207" s="94"/>
      <c r="AX1207" s="94"/>
      <c r="AY1207" s="94"/>
      <c r="AZ1207" s="94"/>
      <c r="BA1207" s="94"/>
      <c r="BB1207" s="95"/>
      <c r="BC1207" s="95"/>
      <c r="BD1207" s="95"/>
      <c r="BE1207" s="42"/>
      <c r="BF1207" s="42"/>
      <c r="BG1207" s="42"/>
      <c r="BH1207" s="42"/>
      <c r="BI1207" s="42"/>
      <c r="BJ1207" s="42"/>
    </row>
    <row r="1208" spans="1:62" ht="15">
      <c r="A1208" s="89"/>
      <c r="B1208" s="90"/>
      <c r="C1208" s="91"/>
      <c r="D1208" s="92"/>
      <c r="E1208" s="93"/>
      <c r="F1208" s="93"/>
      <c r="G1208" s="90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  <c r="U1208" s="90"/>
      <c r="V1208" s="90"/>
      <c r="W1208" s="90"/>
      <c r="X1208" s="90"/>
      <c r="Y1208" s="90"/>
      <c r="Z1208" s="90"/>
      <c r="AA1208" s="90"/>
      <c r="AB1208" s="90"/>
      <c r="AC1208" s="90"/>
      <c r="AD1208" s="90"/>
      <c r="AE1208" s="90"/>
      <c r="AF1208" s="90"/>
      <c r="AG1208" s="90"/>
      <c r="AH1208" s="90"/>
      <c r="AI1208" s="90"/>
      <c r="AJ1208" s="90"/>
      <c r="AK1208" s="90"/>
      <c r="AL1208" s="90"/>
      <c r="AM1208" s="90"/>
      <c r="AN1208" s="90"/>
      <c r="AO1208" s="90"/>
      <c r="AP1208" s="90"/>
      <c r="AQ1208" s="90"/>
      <c r="AR1208" s="90"/>
      <c r="AS1208" s="90"/>
      <c r="AT1208" s="90"/>
      <c r="AU1208" s="90"/>
      <c r="AV1208" s="94"/>
      <c r="AW1208" s="94"/>
      <c r="AX1208" s="94"/>
      <c r="AY1208" s="94"/>
      <c r="AZ1208" s="94"/>
      <c r="BA1208" s="94"/>
      <c r="BB1208" s="95"/>
      <c r="BC1208" s="95"/>
      <c r="BD1208" s="95"/>
      <c r="BE1208" s="42"/>
      <c r="BF1208" s="42"/>
      <c r="BG1208" s="42"/>
      <c r="BH1208" s="42"/>
      <c r="BI1208" s="42"/>
      <c r="BJ1208" s="42"/>
    </row>
    <row r="1209" spans="1:62" ht="15">
      <c r="A1209" s="89"/>
      <c r="B1209" s="90"/>
      <c r="C1209" s="91"/>
      <c r="D1209" s="92"/>
      <c r="E1209" s="93"/>
      <c r="F1209" s="93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90"/>
      <c r="AM1209" s="90"/>
      <c r="AN1209" s="90"/>
      <c r="AO1209" s="90"/>
      <c r="AP1209" s="90"/>
      <c r="AQ1209" s="90"/>
      <c r="AR1209" s="90"/>
      <c r="AS1209" s="90"/>
      <c r="AT1209" s="90"/>
      <c r="AU1209" s="90"/>
      <c r="AV1209" s="94"/>
      <c r="AW1209" s="94"/>
      <c r="AX1209" s="94"/>
      <c r="AY1209" s="94"/>
      <c r="AZ1209" s="94"/>
      <c r="BA1209" s="94"/>
      <c r="BB1209" s="95"/>
      <c r="BC1209" s="95"/>
      <c r="BD1209" s="95"/>
      <c r="BE1209" s="42"/>
      <c r="BF1209" s="42"/>
      <c r="BG1209" s="42"/>
      <c r="BH1209" s="42"/>
      <c r="BI1209" s="42"/>
      <c r="BJ1209" s="42"/>
    </row>
    <row r="1210" spans="1:62" ht="15">
      <c r="A1210" s="89"/>
      <c r="B1210" s="90"/>
      <c r="C1210" s="91"/>
      <c r="D1210" s="92"/>
      <c r="E1210" s="93"/>
      <c r="F1210" s="93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90"/>
      <c r="AM1210" s="90"/>
      <c r="AN1210" s="90"/>
      <c r="AO1210" s="90"/>
      <c r="AP1210" s="90"/>
      <c r="AQ1210" s="90"/>
      <c r="AR1210" s="90"/>
      <c r="AS1210" s="90"/>
      <c r="AT1210" s="90"/>
      <c r="AU1210" s="90"/>
      <c r="AV1210" s="94"/>
      <c r="AW1210" s="94"/>
      <c r="AX1210" s="94"/>
      <c r="AY1210" s="94"/>
      <c r="AZ1210" s="94"/>
      <c r="BA1210" s="94"/>
      <c r="BB1210" s="95"/>
      <c r="BC1210" s="95"/>
      <c r="BD1210" s="95"/>
      <c r="BE1210" s="42"/>
      <c r="BF1210" s="42"/>
      <c r="BG1210" s="42"/>
      <c r="BH1210" s="42"/>
      <c r="BI1210" s="42"/>
      <c r="BJ1210" s="42"/>
    </row>
    <row r="1211" spans="1:62" ht="15">
      <c r="A1211" s="89"/>
      <c r="B1211" s="90"/>
      <c r="C1211" s="91"/>
      <c r="D1211" s="92"/>
      <c r="E1211" s="93"/>
      <c r="F1211" s="93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90"/>
      <c r="AM1211" s="90"/>
      <c r="AN1211" s="90"/>
      <c r="AO1211" s="90"/>
      <c r="AP1211" s="90"/>
      <c r="AQ1211" s="90"/>
      <c r="AR1211" s="90"/>
      <c r="AS1211" s="90"/>
      <c r="AT1211" s="90"/>
      <c r="AU1211" s="90"/>
      <c r="AV1211" s="94"/>
      <c r="AW1211" s="94"/>
      <c r="AX1211" s="94"/>
      <c r="AY1211" s="94"/>
      <c r="AZ1211" s="94"/>
      <c r="BA1211" s="94"/>
      <c r="BB1211" s="95"/>
      <c r="BC1211" s="95"/>
      <c r="BD1211" s="95"/>
      <c r="BE1211" s="42"/>
      <c r="BF1211" s="42"/>
      <c r="BG1211" s="42"/>
      <c r="BH1211" s="42"/>
      <c r="BI1211" s="42"/>
      <c r="BJ1211" s="42"/>
    </row>
    <row r="1212" spans="1:62" ht="15">
      <c r="A1212" s="89"/>
      <c r="B1212" s="90"/>
      <c r="C1212" s="91"/>
      <c r="D1212" s="92"/>
      <c r="E1212" s="93"/>
      <c r="F1212" s="93"/>
      <c r="G1212" s="90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  <c r="U1212" s="90"/>
      <c r="V1212" s="90"/>
      <c r="W1212" s="90"/>
      <c r="X1212" s="90"/>
      <c r="Y1212" s="90"/>
      <c r="Z1212" s="90"/>
      <c r="AA1212" s="90"/>
      <c r="AB1212" s="90"/>
      <c r="AC1212" s="90"/>
      <c r="AD1212" s="90"/>
      <c r="AE1212" s="90"/>
      <c r="AF1212" s="90"/>
      <c r="AG1212" s="90"/>
      <c r="AH1212" s="90"/>
      <c r="AI1212" s="90"/>
      <c r="AJ1212" s="90"/>
      <c r="AK1212" s="90"/>
      <c r="AL1212" s="90"/>
      <c r="AM1212" s="90"/>
      <c r="AN1212" s="90"/>
      <c r="AO1212" s="90"/>
      <c r="AP1212" s="90"/>
      <c r="AQ1212" s="90"/>
      <c r="AR1212" s="90"/>
      <c r="AS1212" s="90"/>
      <c r="AT1212" s="90"/>
      <c r="AU1212" s="90"/>
      <c r="AV1212" s="94"/>
      <c r="AW1212" s="94"/>
      <c r="AX1212" s="94"/>
      <c r="AY1212" s="94"/>
      <c r="AZ1212" s="94"/>
      <c r="BA1212" s="94"/>
      <c r="BB1212" s="95"/>
      <c r="BC1212" s="95"/>
      <c r="BD1212" s="95"/>
      <c r="BE1212" s="42"/>
      <c r="BF1212" s="42"/>
      <c r="BG1212" s="42"/>
      <c r="BH1212" s="42"/>
      <c r="BI1212" s="42"/>
      <c r="BJ1212" s="42"/>
    </row>
    <row r="1213" spans="1:62" ht="15">
      <c r="A1213" s="89"/>
      <c r="B1213" s="90"/>
      <c r="C1213" s="91"/>
      <c r="D1213" s="92"/>
      <c r="E1213" s="93"/>
      <c r="F1213" s="93"/>
      <c r="G1213" s="90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  <c r="U1213" s="90"/>
      <c r="V1213" s="90"/>
      <c r="W1213" s="90"/>
      <c r="X1213" s="90"/>
      <c r="Y1213" s="90"/>
      <c r="Z1213" s="90"/>
      <c r="AA1213" s="90"/>
      <c r="AB1213" s="90"/>
      <c r="AC1213" s="90"/>
      <c r="AD1213" s="90"/>
      <c r="AE1213" s="90"/>
      <c r="AF1213" s="90"/>
      <c r="AG1213" s="90"/>
      <c r="AH1213" s="90"/>
      <c r="AI1213" s="90"/>
      <c r="AJ1213" s="90"/>
      <c r="AK1213" s="90"/>
      <c r="AL1213" s="90"/>
      <c r="AM1213" s="90"/>
      <c r="AN1213" s="90"/>
      <c r="AO1213" s="90"/>
      <c r="AP1213" s="90"/>
      <c r="AQ1213" s="90"/>
      <c r="AR1213" s="90"/>
      <c r="AS1213" s="90"/>
      <c r="AT1213" s="90"/>
      <c r="AU1213" s="90"/>
      <c r="AV1213" s="94"/>
      <c r="AW1213" s="94"/>
      <c r="AX1213" s="94"/>
      <c r="AY1213" s="94"/>
      <c r="AZ1213" s="94"/>
      <c r="BA1213" s="94"/>
      <c r="BB1213" s="95"/>
      <c r="BC1213" s="95"/>
      <c r="BD1213" s="95"/>
      <c r="BE1213" s="42"/>
      <c r="BF1213" s="42"/>
      <c r="BG1213" s="42"/>
      <c r="BH1213" s="42"/>
      <c r="BI1213" s="42"/>
      <c r="BJ1213" s="42"/>
    </row>
    <row r="1214" spans="1:62" ht="15">
      <c r="A1214" s="89"/>
      <c r="B1214" s="90"/>
      <c r="C1214" s="91"/>
      <c r="D1214" s="92"/>
      <c r="E1214" s="93"/>
      <c r="F1214" s="93"/>
      <c r="G1214" s="90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  <c r="U1214" s="90"/>
      <c r="V1214" s="90"/>
      <c r="W1214" s="90"/>
      <c r="X1214" s="90"/>
      <c r="Y1214" s="90"/>
      <c r="Z1214" s="90"/>
      <c r="AA1214" s="90"/>
      <c r="AB1214" s="90"/>
      <c r="AC1214" s="90"/>
      <c r="AD1214" s="90"/>
      <c r="AE1214" s="90"/>
      <c r="AF1214" s="90"/>
      <c r="AG1214" s="90"/>
      <c r="AH1214" s="90"/>
      <c r="AI1214" s="90"/>
      <c r="AJ1214" s="90"/>
      <c r="AK1214" s="90"/>
      <c r="AL1214" s="90"/>
      <c r="AM1214" s="90"/>
      <c r="AN1214" s="90"/>
      <c r="AO1214" s="90"/>
      <c r="AP1214" s="90"/>
      <c r="AQ1214" s="90"/>
      <c r="AR1214" s="90"/>
      <c r="AS1214" s="90"/>
      <c r="AT1214" s="90"/>
      <c r="AU1214" s="90"/>
      <c r="AV1214" s="94"/>
      <c r="AW1214" s="94"/>
      <c r="AX1214" s="94"/>
      <c r="AY1214" s="94"/>
      <c r="AZ1214" s="94"/>
      <c r="BA1214" s="94"/>
      <c r="BB1214" s="95"/>
      <c r="BC1214" s="95"/>
      <c r="BD1214" s="95"/>
      <c r="BE1214" s="42"/>
      <c r="BF1214" s="42"/>
      <c r="BG1214" s="42"/>
      <c r="BH1214" s="42"/>
      <c r="BI1214" s="42"/>
      <c r="BJ1214" s="42"/>
    </row>
    <row r="1215" spans="1:62" ht="15">
      <c r="A1215" s="89"/>
      <c r="B1215" s="90"/>
      <c r="C1215" s="91"/>
      <c r="D1215" s="92"/>
      <c r="E1215" s="93"/>
      <c r="F1215" s="93"/>
      <c r="G1215" s="90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  <c r="U1215" s="90"/>
      <c r="V1215" s="90"/>
      <c r="W1215" s="90"/>
      <c r="X1215" s="90"/>
      <c r="Y1215" s="90"/>
      <c r="Z1215" s="90"/>
      <c r="AA1215" s="90"/>
      <c r="AB1215" s="90"/>
      <c r="AC1215" s="90"/>
      <c r="AD1215" s="90"/>
      <c r="AE1215" s="90"/>
      <c r="AF1215" s="90"/>
      <c r="AG1215" s="90"/>
      <c r="AH1215" s="90"/>
      <c r="AI1215" s="90"/>
      <c r="AJ1215" s="90"/>
      <c r="AK1215" s="90"/>
      <c r="AL1215" s="90"/>
      <c r="AM1215" s="90"/>
      <c r="AN1215" s="90"/>
      <c r="AO1215" s="90"/>
      <c r="AP1215" s="90"/>
      <c r="AQ1215" s="90"/>
      <c r="AR1215" s="90"/>
      <c r="AS1215" s="90"/>
      <c r="AT1215" s="90"/>
      <c r="AU1215" s="90"/>
      <c r="AV1215" s="94"/>
      <c r="AW1215" s="94"/>
      <c r="AX1215" s="94"/>
      <c r="AY1215" s="94"/>
      <c r="AZ1215" s="94"/>
      <c r="BA1215" s="94"/>
      <c r="BB1215" s="95"/>
      <c r="BC1215" s="95"/>
      <c r="BD1215" s="95"/>
      <c r="BE1215" s="42"/>
      <c r="BF1215" s="42"/>
      <c r="BG1215" s="42"/>
      <c r="BH1215" s="42"/>
      <c r="BI1215" s="42"/>
      <c r="BJ1215" s="42"/>
    </row>
    <row r="1216" spans="1:62" ht="15">
      <c r="A1216" s="89"/>
      <c r="B1216" s="90"/>
      <c r="C1216" s="91"/>
      <c r="D1216" s="92"/>
      <c r="E1216" s="93"/>
      <c r="F1216" s="93"/>
      <c r="G1216" s="90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  <c r="U1216" s="90"/>
      <c r="V1216" s="90"/>
      <c r="W1216" s="90"/>
      <c r="X1216" s="90"/>
      <c r="Y1216" s="90"/>
      <c r="Z1216" s="90"/>
      <c r="AA1216" s="90"/>
      <c r="AB1216" s="90"/>
      <c r="AC1216" s="90"/>
      <c r="AD1216" s="90"/>
      <c r="AE1216" s="90"/>
      <c r="AF1216" s="90"/>
      <c r="AG1216" s="90"/>
      <c r="AH1216" s="90"/>
      <c r="AI1216" s="90"/>
      <c r="AJ1216" s="90"/>
      <c r="AK1216" s="90"/>
      <c r="AL1216" s="90"/>
      <c r="AM1216" s="90"/>
      <c r="AN1216" s="90"/>
      <c r="AO1216" s="90"/>
      <c r="AP1216" s="90"/>
      <c r="AQ1216" s="90"/>
      <c r="AR1216" s="90"/>
      <c r="AS1216" s="90"/>
      <c r="AT1216" s="90"/>
      <c r="AU1216" s="90"/>
      <c r="AV1216" s="94"/>
      <c r="AW1216" s="94"/>
      <c r="AX1216" s="94"/>
      <c r="AY1216" s="94"/>
      <c r="AZ1216" s="94"/>
      <c r="BA1216" s="94"/>
      <c r="BB1216" s="95"/>
      <c r="BC1216" s="95"/>
      <c r="BD1216" s="95"/>
      <c r="BE1216" s="42"/>
      <c r="BF1216" s="42"/>
      <c r="BG1216" s="42"/>
      <c r="BH1216" s="42"/>
      <c r="BI1216" s="42"/>
      <c r="BJ1216" s="42"/>
    </row>
    <row r="1217" spans="1:62" ht="15">
      <c r="A1217" s="89"/>
      <c r="B1217" s="90"/>
      <c r="C1217" s="91"/>
      <c r="D1217" s="92"/>
      <c r="E1217" s="93"/>
      <c r="F1217" s="93"/>
      <c r="G1217" s="90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  <c r="U1217" s="90"/>
      <c r="V1217" s="90"/>
      <c r="W1217" s="90"/>
      <c r="X1217" s="90"/>
      <c r="Y1217" s="90"/>
      <c r="Z1217" s="90"/>
      <c r="AA1217" s="90"/>
      <c r="AB1217" s="90"/>
      <c r="AC1217" s="90"/>
      <c r="AD1217" s="90"/>
      <c r="AE1217" s="90"/>
      <c r="AF1217" s="90"/>
      <c r="AG1217" s="90"/>
      <c r="AH1217" s="90"/>
      <c r="AI1217" s="90"/>
      <c r="AJ1217" s="90"/>
      <c r="AK1217" s="90"/>
      <c r="AL1217" s="90"/>
      <c r="AM1217" s="90"/>
      <c r="AN1217" s="90"/>
      <c r="AO1217" s="90"/>
      <c r="AP1217" s="90"/>
      <c r="AQ1217" s="90"/>
      <c r="AR1217" s="90"/>
      <c r="AS1217" s="90"/>
      <c r="AT1217" s="90"/>
      <c r="AU1217" s="90"/>
      <c r="AV1217" s="94"/>
      <c r="AW1217" s="94"/>
      <c r="AX1217" s="94"/>
      <c r="AY1217" s="94"/>
      <c r="AZ1217" s="94"/>
      <c r="BA1217" s="94"/>
      <c r="BB1217" s="95"/>
      <c r="BC1217" s="95"/>
      <c r="BD1217" s="95"/>
      <c r="BE1217" s="42"/>
      <c r="BF1217" s="42"/>
      <c r="BG1217" s="42"/>
      <c r="BH1217" s="42"/>
      <c r="BI1217" s="42"/>
      <c r="BJ1217" s="42"/>
    </row>
    <row r="1218" spans="1:62" ht="15">
      <c r="A1218" s="89"/>
      <c r="B1218" s="90"/>
      <c r="C1218" s="91"/>
      <c r="D1218" s="92"/>
      <c r="E1218" s="93"/>
      <c r="F1218" s="93"/>
      <c r="G1218" s="90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  <c r="U1218" s="90"/>
      <c r="V1218" s="90"/>
      <c r="W1218" s="90"/>
      <c r="X1218" s="90"/>
      <c r="Y1218" s="90"/>
      <c r="Z1218" s="90"/>
      <c r="AA1218" s="90"/>
      <c r="AB1218" s="90"/>
      <c r="AC1218" s="90"/>
      <c r="AD1218" s="90"/>
      <c r="AE1218" s="90"/>
      <c r="AF1218" s="90"/>
      <c r="AG1218" s="90"/>
      <c r="AH1218" s="90"/>
      <c r="AI1218" s="90"/>
      <c r="AJ1218" s="90"/>
      <c r="AK1218" s="90"/>
      <c r="AL1218" s="90"/>
      <c r="AM1218" s="90"/>
      <c r="AN1218" s="90"/>
      <c r="AO1218" s="90"/>
      <c r="AP1218" s="90"/>
      <c r="AQ1218" s="90"/>
      <c r="AR1218" s="90"/>
      <c r="AS1218" s="90"/>
      <c r="AT1218" s="90"/>
      <c r="AU1218" s="90"/>
      <c r="AV1218" s="94"/>
      <c r="AW1218" s="94"/>
      <c r="AX1218" s="94"/>
      <c r="AY1218" s="94"/>
      <c r="AZ1218" s="94"/>
      <c r="BA1218" s="94"/>
      <c r="BB1218" s="95"/>
      <c r="BC1218" s="95"/>
      <c r="BD1218" s="95"/>
      <c r="BE1218" s="42"/>
      <c r="BF1218" s="42"/>
      <c r="BG1218" s="42"/>
      <c r="BH1218" s="42"/>
      <c r="BI1218" s="42"/>
      <c r="BJ1218" s="42"/>
    </row>
    <row r="1219" spans="1:62" ht="15">
      <c r="A1219" s="89"/>
      <c r="B1219" s="90"/>
      <c r="C1219" s="91"/>
      <c r="D1219" s="92"/>
      <c r="E1219" s="93"/>
      <c r="F1219" s="93"/>
      <c r="G1219" s="90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  <c r="U1219" s="90"/>
      <c r="V1219" s="90"/>
      <c r="W1219" s="90"/>
      <c r="X1219" s="90"/>
      <c r="Y1219" s="90"/>
      <c r="Z1219" s="90"/>
      <c r="AA1219" s="90"/>
      <c r="AB1219" s="90"/>
      <c r="AC1219" s="90"/>
      <c r="AD1219" s="90"/>
      <c r="AE1219" s="90"/>
      <c r="AF1219" s="90"/>
      <c r="AG1219" s="90"/>
      <c r="AH1219" s="90"/>
      <c r="AI1219" s="90"/>
      <c r="AJ1219" s="90"/>
      <c r="AK1219" s="90"/>
      <c r="AL1219" s="90"/>
      <c r="AM1219" s="90"/>
      <c r="AN1219" s="90"/>
      <c r="AO1219" s="90"/>
      <c r="AP1219" s="90"/>
      <c r="AQ1219" s="90"/>
      <c r="AR1219" s="90"/>
      <c r="AS1219" s="90"/>
      <c r="AT1219" s="90"/>
      <c r="AU1219" s="90"/>
      <c r="AV1219" s="94"/>
      <c r="AW1219" s="94"/>
      <c r="AX1219" s="94"/>
      <c r="AY1219" s="94"/>
      <c r="AZ1219" s="94"/>
      <c r="BA1219" s="94"/>
      <c r="BB1219" s="95"/>
      <c r="BC1219" s="95"/>
      <c r="BD1219" s="95"/>
      <c r="BE1219" s="42"/>
      <c r="BF1219" s="42"/>
      <c r="BG1219" s="42"/>
      <c r="BH1219" s="42"/>
      <c r="BI1219" s="42"/>
      <c r="BJ1219" s="42"/>
    </row>
    <row r="1220" spans="1:62" ht="15">
      <c r="A1220" s="89"/>
      <c r="B1220" s="90"/>
      <c r="C1220" s="91"/>
      <c r="D1220" s="92"/>
      <c r="E1220" s="93"/>
      <c r="F1220" s="93"/>
      <c r="G1220" s="90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  <c r="U1220" s="90"/>
      <c r="V1220" s="90"/>
      <c r="W1220" s="90"/>
      <c r="X1220" s="90"/>
      <c r="Y1220" s="90"/>
      <c r="Z1220" s="90"/>
      <c r="AA1220" s="90"/>
      <c r="AB1220" s="90"/>
      <c r="AC1220" s="90"/>
      <c r="AD1220" s="90"/>
      <c r="AE1220" s="90"/>
      <c r="AF1220" s="90"/>
      <c r="AG1220" s="90"/>
      <c r="AH1220" s="90"/>
      <c r="AI1220" s="90"/>
      <c r="AJ1220" s="90"/>
      <c r="AK1220" s="90"/>
      <c r="AL1220" s="90"/>
      <c r="AM1220" s="90"/>
      <c r="AN1220" s="90"/>
      <c r="AO1220" s="90"/>
      <c r="AP1220" s="90"/>
      <c r="AQ1220" s="90"/>
      <c r="AR1220" s="90"/>
      <c r="AS1220" s="90"/>
      <c r="AT1220" s="90"/>
      <c r="AU1220" s="90"/>
      <c r="AV1220" s="94"/>
      <c r="AW1220" s="94"/>
      <c r="AX1220" s="94"/>
      <c r="AY1220" s="94"/>
      <c r="AZ1220" s="94"/>
      <c r="BA1220" s="94"/>
      <c r="BB1220" s="95"/>
      <c r="BC1220" s="95"/>
      <c r="BD1220" s="95"/>
      <c r="BE1220" s="42"/>
      <c r="BF1220" s="42"/>
      <c r="BG1220" s="42"/>
      <c r="BH1220" s="42"/>
      <c r="BI1220" s="42"/>
      <c r="BJ1220" s="42"/>
    </row>
    <row r="1221" spans="1:62" ht="15">
      <c r="A1221" s="89"/>
      <c r="B1221" s="90"/>
      <c r="C1221" s="91"/>
      <c r="D1221" s="92"/>
      <c r="E1221" s="93"/>
      <c r="F1221" s="93"/>
      <c r="G1221" s="90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  <c r="U1221" s="90"/>
      <c r="V1221" s="90"/>
      <c r="W1221" s="90"/>
      <c r="X1221" s="90"/>
      <c r="Y1221" s="90"/>
      <c r="Z1221" s="90"/>
      <c r="AA1221" s="90"/>
      <c r="AB1221" s="90"/>
      <c r="AC1221" s="90"/>
      <c r="AD1221" s="90"/>
      <c r="AE1221" s="90"/>
      <c r="AF1221" s="90"/>
      <c r="AG1221" s="90"/>
      <c r="AH1221" s="90"/>
      <c r="AI1221" s="90"/>
      <c r="AJ1221" s="90"/>
      <c r="AK1221" s="90"/>
      <c r="AL1221" s="90"/>
      <c r="AM1221" s="90"/>
      <c r="AN1221" s="90"/>
      <c r="AO1221" s="90"/>
      <c r="AP1221" s="90"/>
      <c r="AQ1221" s="90"/>
      <c r="AR1221" s="90"/>
      <c r="AS1221" s="90"/>
      <c r="AT1221" s="90"/>
      <c r="AU1221" s="90"/>
      <c r="AV1221" s="94"/>
      <c r="AW1221" s="94"/>
      <c r="AX1221" s="94"/>
      <c r="AY1221" s="94"/>
      <c r="AZ1221" s="94"/>
      <c r="BA1221" s="94"/>
      <c r="BB1221" s="95"/>
      <c r="BC1221" s="95"/>
      <c r="BD1221" s="95"/>
      <c r="BE1221" s="42"/>
      <c r="BF1221" s="42"/>
      <c r="BG1221" s="42"/>
      <c r="BH1221" s="42"/>
      <c r="BI1221" s="42"/>
      <c r="BJ1221" s="42"/>
    </row>
    <row r="1222" spans="1:62" ht="15">
      <c r="A1222" s="89"/>
      <c r="B1222" s="90"/>
      <c r="C1222" s="91"/>
      <c r="D1222" s="92"/>
      <c r="E1222" s="93"/>
      <c r="F1222" s="93"/>
      <c r="G1222" s="90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  <c r="U1222" s="90"/>
      <c r="V1222" s="90"/>
      <c r="W1222" s="90"/>
      <c r="X1222" s="90"/>
      <c r="Y1222" s="90"/>
      <c r="Z1222" s="90"/>
      <c r="AA1222" s="90"/>
      <c r="AB1222" s="90"/>
      <c r="AC1222" s="90"/>
      <c r="AD1222" s="90"/>
      <c r="AE1222" s="90"/>
      <c r="AF1222" s="90"/>
      <c r="AG1222" s="90"/>
      <c r="AH1222" s="90"/>
      <c r="AI1222" s="90"/>
      <c r="AJ1222" s="90"/>
      <c r="AK1222" s="90"/>
      <c r="AL1222" s="90"/>
      <c r="AM1222" s="90"/>
      <c r="AN1222" s="90"/>
      <c r="AO1222" s="90"/>
      <c r="AP1222" s="90"/>
      <c r="AQ1222" s="90"/>
      <c r="AR1222" s="90"/>
      <c r="AS1222" s="90"/>
      <c r="AT1222" s="90"/>
      <c r="AU1222" s="90"/>
      <c r="AV1222" s="94"/>
      <c r="AW1222" s="94"/>
      <c r="AX1222" s="94"/>
      <c r="AY1222" s="94"/>
      <c r="AZ1222" s="94"/>
      <c r="BA1222" s="94"/>
      <c r="BB1222" s="95"/>
      <c r="BC1222" s="95"/>
      <c r="BD1222" s="95"/>
      <c r="BE1222" s="42"/>
      <c r="BF1222" s="42"/>
      <c r="BG1222" s="42"/>
      <c r="BH1222" s="42"/>
      <c r="BI1222" s="42"/>
      <c r="BJ1222" s="42"/>
    </row>
    <row r="1223" spans="1:62" ht="15">
      <c r="A1223" s="89"/>
      <c r="B1223" s="90"/>
      <c r="C1223" s="91"/>
      <c r="D1223" s="92"/>
      <c r="E1223" s="93"/>
      <c r="F1223" s="93"/>
      <c r="G1223" s="90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  <c r="U1223" s="90"/>
      <c r="V1223" s="90"/>
      <c r="W1223" s="90"/>
      <c r="X1223" s="90"/>
      <c r="Y1223" s="90"/>
      <c r="Z1223" s="90"/>
      <c r="AA1223" s="90"/>
      <c r="AB1223" s="90"/>
      <c r="AC1223" s="90"/>
      <c r="AD1223" s="90"/>
      <c r="AE1223" s="90"/>
      <c r="AF1223" s="90"/>
      <c r="AG1223" s="90"/>
      <c r="AH1223" s="90"/>
      <c r="AI1223" s="90"/>
      <c r="AJ1223" s="90"/>
      <c r="AK1223" s="90"/>
      <c r="AL1223" s="90"/>
      <c r="AM1223" s="90"/>
      <c r="AN1223" s="90"/>
      <c r="AO1223" s="90"/>
      <c r="AP1223" s="90"/>
      <c r="AQ1223" s="90"/>
      <c r="AR1223" s="90"/>
      <c r="AS1223" s="90"/>
      <c r="AT1223" s="90"/>
      <c r="AU1223" s="90"/>
      <c r="AV1223" s="94"/>
      <c r="AW1223" s="94"/>
      <c r="AX1223" s="94"/>
      <c r="AY1223" s="94"/>
      <c r="AZ1223" s="94"/>
      <c r="BA1223" s="94"/>
      <c r="BB1223" s="95"/>
      <c r="BC1223" s="95"/>
      <c r="BD1223" s="95"/>
      <c r="BE1223" s="42"/>
      <c r="BF1223" s="42"/>
      <c r="BG1223" s="42"/>
      <c r="BH1223" s="42"/>
      <c r="BI1223" s="42"/>
      <c r="BJ1223" s="42"/>
    </row>
    <row r="1224" spans="1:62" ht="15">
      <c r="A1224" s="89"/>
      <c r="B1224" s="90"/>
      <c r="C1224" s="91"/>
      <c r="D1224" s="92"/>
      <c r="E1224" s="93"/>
      <c r="F1224" s="93"/>
      <c r="G1224" s="90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  <c r="U1224" s="90"/>
      <c r="V1224" s="90"/>
      <c r="W1224" s="90"/>
      <c r="X1224" s="90"/>
      <c r="Y1224" s="90"/>
      <c r="Z1224" s="90"/>
      <c r="AA1224" s="90"/>
      <c r="AB1224" s="90"/>
      <c r="AC1224" s="90"/>
      <c r="AD1224" s="90"/>
      <c r="AE1224" s="90"/>
      <c r="AF1224" s="90"/>
      <c r="AG1224" s="90"/>
      <c r="AH1224" s="90"/>
      <c r="AI1224" s="90"/>
      <c r="AJ1224" s="90"/>
      <c r="AK1224" s="90"/>
      <c r="AL1224" s="90"/>
      <c r="AM1224" s="90"/>
      <c r="AN1224" s="90"/>
      <c r="AO1224" s="90"/>
      <c r="AP1224" s="90"/>
      <c r="AQ1224" s="90"/>
      <c r="AR1224" s="90"/>
      <c r="AS1224" s="90"/>
      <c r="AT1224" s="90"/>
      <c r="AU1224" s="90"/>
      <c r="AV1224" s="94"/>
      <c r="AW1224" s="94"/>
      <c r="AX1224" s="94"/>
      <c r="AY1224" s="94"/>
      <c r="AZ1224" s="94"/>
      <c r="BA1224" s="94"/>
      <c r="BB1224" s="95"/>
      <c r="BC1224" s="95"/>
      <c r="BD1224" s="95"/>
      <c r="BE1224" s="42"/>
      <c r="BF1224" s="42"/>
      <c r="BG1224" s="42"/>
      <c r="BH1224" s="42"/>
      <c r="BI1224" s="42"/>
      <c r="BJ1224" s="42"/>
    </row>
    <row r="1225" spans="1:62" ht="15">
      <c r="A1225" s="89"/>
      <c r="B1225" s="90"/>
      <c r="C1225" s="91"/>
      <c r="D1225" s="92"/>
      <c r="E1225" s="93"/>
      <c r="F1225" s="93"/>
      <c r="G1225" s="90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  <c r="U1225" s="90"/>
      <c r="V1225" s="90"/>
      <c r="W1225" s="90"/>
      <c r="X1225" s="90"/>
      <c r="Y1225" s="90"/>
      <c r="Z1225" s="90"/>
      <c r="AA1225" s="90"/>
      <c r="AB1225" s="90"/>
      <c r="AC1225" s="90"/>
      <c r="AD1225" s="90"/>
      <c r="AE1225" s="90"/>
      <c r="AF1225" s="90"/>
      <c r="AG1225" s="90"/>
      <c r="AH1225" s="90"/>
      <c r="AI1225" s="90"/>
      <c r="AJ1225" s="90"/>
      <c r="AK1225" s="90"/>
      <c r="AL1225" s="90"/>
      <c r="AM1225" s="90"/>
      <c r="AN1225" s="90"/>
      <c r="AO1225" s="90"/>
      <c r="AP1225" s="90"/>
      <c r="AQ1225" s="90"/>
      <c r="AR1225" s="90"/>
      <c r="AS1225" s="90"/>
      <c r="AT1225" s="90"/>
      <c r="AU1225" s="90"/>
      <c r="AV1225" s="94"/>
      <c r="AW1225" s="94"/>
      <c r="AX1225" s="94"/>
      <c r="AY1225" s="94"/>
      <c r="AZ1225" s="94"/>
      <c r="BA1225" s="94"/>
      <c r="BB1225" s="95"/>
      <c r="BC1225" s="95"/>
      <c r="BD1225" s="95"/>
      <c r="BE1225" s="42"/>
      <c r="BF1225" s="42"/>
      <c r="BG1225" s="42"/>
      <c r="BH1225" s="42"/>
      <c r="BI1225" s="42"/>
      <c r="BJ1225" s="42"/>
    </row>
    <row r="1226" spans="1:62" ht="15">
      <c r="A1226" s="89"/>
      <c r="B1226" s="90"/>
      <c r="C1226" s="91"/>
      <c r="D1226" s="92"/>
      <c r="E1226" s="93"/>
      <c r="F1226" s="93"/>
      <c r="G1226" s="90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  <c r="U1226" s="90"/>
      <c r="V1226" s="90"/>
      <c r="W1226" s="90"/>
      <c r="X1226" s="90"/>
      <c r="Y1226" s="90"/>
      <c r="Z1226" s="90"/>
      <c r="AA1226" s="90"/>
      <c r="AB1226" s="90"/>
      <c r="AC1226" s="90"/>
      <c r="AD1226" s="90"/>
      <c r="AE1226" s="90"/>
      <c r="AF1226" s="90"/>
      <c r="AG1226" s="90"/>
      <c r="AH1226" s="90"/>
      <c r="AI1226" s="90"/>
      <c r="AJ1226" s="90"/>
      <c r="AK1226" s="90"/>
      <c r="AL1226" s="90"/>
      <c r="AM1226" s="90"/>
      <c r="AN1226" s="90"/>
      <c r="AO1226" s="90"/>
      <c r="AP1226" s="90"/>
      <c r="AQ1226" s="90"/>
      <c r="AR1226" s="90"/>
      <c r="AS1226" s="90"/>
      <c r="AT1226" s="90"/>
      <c r="AU1226" s="90"/>
      <c r="AV1226" s="94"/>
      <c r="AW1226" s="94"/>
      <c r="AX1226" s="94"/>
      <c r="AY1226" s="94"/>
      <c r="AZ1226" s="94"/>
      <c r="BA1226" s="94"/>
      <c r="BB1226" s="95"/>
      <c r="BC1226" s="95"/>
      <c r="BD1226" s="95"/>
      <c r="BE1226" s="42"/>
      <c r="BF1226" s="42"/>
      <c r="BG1226" s="42"/>
      <c r="BH1226" s="42"/>
      <c r="BI1226" s="42"/>
      <c r="BJ1226" s="42"/>
    </row>
    <row r="1227" spans="1:62" ht="15">
      <c r="A1227" s="89"/>
      <c r="B1227" s="90"/>
      <c r="C1227" s="91"/>
      <c r="D1227" s="92"/>
      <c r="E1227" s="93"/>
      <c r="F1227" s="93"/>
      <c r="G1227" s="90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  <c r="U1227" s="90"/>
      <c r="V1227" s="90"/>
      <c r="W1227" s="90"/>
      <c r="X1227" s="90"/>
      <c r="Y1227" s="90"/>
      <c r="Z1227" s="90"/>
      <c r="AA1227" s="90"/>
      <c r="AB1227" s="90"/>
      <c r="AC1227" s="90"/>
      <c r="AD1227" s="90"/>
      <c r="AE1227" s="90"/>
      <c r="AF1227" s="90"/>
      <c r="AG1227" s="90"/>
      <c r="AH1227" s="90"/>
      <c r="AI1227" s="90"/>
      <c r="AJ1227" s="90"/>
      <c r="AK1227" s="90"/>
      <c r="AL1227" s="90"/>
      <c r="AM1227" s="90"/>
      <c r="AN1227" s="90"/>
      <c r="AO1227" s="90"/>
      <c r="AP1227" s="90"/>
      <c r="AQ1227" s="90"/>
      <c r="AR1227" s="90"/>
      <c r="AS1227" s="90"/>
      <c r="AT1227" s="90"/>
      <c r="AU1227" s="90"/>
      <c r="AV1227" s="94"/>
      <c r="AW1227" s="94"/>
      <c r="AX1227" s="94"/>
      <c r="AY1227" s="94"/>
      <c r="AZ1227" s="94"/>
      <c r="BA1227" s="94"/>
      <c r="BB1227" s="95"/>
      <c r="BC1227" s="95"/>
      <c r="BD1227" s="95"/>
      <c r="BE1227" s="42"/>
      <c r="BF1227" s="42"/>
      <c r="BG1227" s="42"/>
      <c r="BH1227" s="42"/>
      <c r="BI1227" s="42"/>
      <c r="BJ1227" s="42"/>
    </row>
    <row r="1228" spans="1:62" ht="15">
      <c r="A1228" s="89"/>
      <c r="B1228" s="90"/>
      <c r="C1228" s="91"/>
      <c r="D1228" s="92"/>
      <c r="E1228" s="93"/>
      <c r="F1228" s="93"/>
      <c r="G1228" s="90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  <c r="U1228" s="90"/>
      <c r="V1228" s="90"/>
      <c r="W1228" s="90"/>
      <c r="X1228" s="90"/>
      <c r="Y1228" s="90"/>
      <c r="Z1228" s="90"/>
      <c r="AA1228" s="90"/>
      <c r="AB1228" s="90"/>
      <c r="AC1228" s="90"/>
      <c r="AD1228" s="90"/>
      <c r="AE1228" s="90"/>
      <c r="AF1228" s="90"/>
      <c r="AG1228" s="90"/>
      <c r="AH1228" s="90"/>
      <c r="AI1228" s="90"/>
      <c r="AJ1228" s="90"/>
      <c r="AK1228" s="90"/>
      <c r="AL1228" s="90"/>
      <c r="AM1228" s="90"/>
      <c r="AN1228" s="90"/>
      <c r="AO1228" s="90"/>
      <c r="AP1228" s="90"/>
      <c r="AQ1228" s="90"/>
      <c r="AR1228" s="90"/>
      <c r="AS1228" s="90"/>
      <c r="AT1228" s="90"/>
      <c r="AU1228" s="90"/>
      <c r="AV1228" s="94"/>
      <c r="AW1228" s="94"/>
      <c r="AX1228" s="94"/>
      <c r="AY1228" s="94"/>
      <c r="AZ1228" s="94"/>
      <c r="BA1228" s="94"/>
      <c r="BB1228" s="95"/>
      <c r="BC1228" s="95"/>
      <c r="BD1228" s="95"/>
      <c r="BE1228" s="42"/>
      <c r="BF1228" s="42"/>
      <c r="BG1228" s="42"/>
      <c r="BH1228" s="42"/>
      <c r="BI1228" s="42"/>
      <c r="BJ1228" s="42"/>
    </row>
    <row r="1229" spans="1:62" ht="15">
      <c r="A1229" s="89"/>
      <c r="B1229" s="90"/>
      <c r="C1229" s="91"/>
      <c r="D1229" s="92"/>
      <c r="E1229" s="93"/>
      <c r="F1229" s="93"/>
      <c r="G1229" s="90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  <c r="U1229" s="90"/>
      <c r="V1229" s="90"/>
      <c r="W1229" s="90"/>
      <c r="X1229" s="90"/>
      <c r="Y1229" s="90"/>
      <c r="Z1229" s="90"/>
      <c r="AA1229" s="90"/>
      <c r="AB1229" s="90"/>
      <c r="AC1229" s="90"/>
      <c r="AD1229" s="90"/>
      <c r="AE1229" s="90"/>
      <c r="AF1229" s="90"/>
      <c r="AG1229" s="90"/>
      <c r="AH1229" s="90"/>
      <c r="AI1229" s="90"/>
      <c r="AJ1229" s="90"/>
      <c r="AK1229" s="90"/>
      <c r="AL1229" s="90"/>
      <c r="AM1229" s="90"/>
      <c r="AN1229" s="90"/>
      <c r="AO1229" s="90"/>
      <c r="AP1229" s="90"/>
      <c r="AQ1229" s="90"/>
      <c r="AR1229" s="90"/>
      <c r="AS1229" s="90"/>
      <c r="AT1229" s="90"/>
      <c r="AU1229" s="90"/>
      <c r="AV1229" s="94"/>
      <c r="AW1229" s="94"/>
      <c r="AX1229" s="94"/>
      <c r="AY1229" s="94"/>
      <c r="AZ1229" s="94"/>
      <c r="BA1229" s="94"/>
      <c r="BB1229" s="95"/>
      <c r="BC1229" s="95"/>
      <c r="BD1229" s="95"/>
      <c r="BE1229" s="42"/>
      <c r="BF1229" s="42"/>
      <c r="BG1229" s="42"/>
      <c r="BH1229" s="42"/>
      <c r="BI1229" s="42"/>
      <c r="BJ1229" s="42"/>
    </row>
    <row r="1230" spans="1:62" ht="15">
      <c r="A1230" s="89"/>
      <c r="B1230" s="90"/>
      <c r="C1230" s="91"/>
      <c r="D1230" s="92"/>
      <c r="E1230" s="93"/>
      <c r="F1230" s="93"/>
      <c r="G1230" s="90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  <c r="U1230" s="90"/>
      <c r="V1230" s="90"/>
      <c r="W1230" s="90"/>
      <c r="X1230" s="90"/>
      <c r="Y1230" s="90"/>
      <c r="Z1230" s="90"/>
      <c r="AA1230" s="90"/>
      <c r="AB1230" s="90"/>
      <c r="AC1230" s="90"/>
      <c r="AD1230" s="90"/>
      <c r="AE1230" s="90"/>
      <c r="AF1230" s="90"/>
      <c r="AG1230" s="90"/>
      <c r="AH1230" s="90"/>
      <c r="AI1230" s="90"/>
      <c r="AJ1230" s="90"/>
      <c r="AK1230" s="90"/>
      <c r="AL1230" s="90"/>
      <c r="AM1230" s="90"/>
      <c r="AN1230" s="90"/>
      <c r="AO1230" s="90"/>
      <c r="AP1230" s="90"/>
      <c r="AQ1230" s="90"/>
      <c r="AR1230" s="90"/>
      <c r="AS1230" s="90"/>
      <c r="AT1230" s="90"/>
      <c r="AU1230" s="90"/>
      <c r="AV1230" s="94"/>
      <c r="AW1230" s="94"/>
      <c r="AX1230" s="94"/>
      <c r="AY1230" s="94"/>
      <c r="AZ1230" s="94"/>
      <c r="BA1230" s="94"/>
      <c r="BB1230" s="95"/>
      <c r="BC1230" s="95"/>
      <c r="BD1230" s="95"/>
      <c r="BE1230" s="42"/>
      <c r="BF1230" s="42"/>
      <c r="BG1230" s="42"/>
      <c r="BH1230" s="42"/>
      <c r="BI1230" s="42"/>
      <c r="BJ1230" s="42"/>
    </row>
    <row r="1231" spans="1:62" ht="15">
      <c r="A1231" s="89"/>
      <c r="B1231" s="90"/>
      <c r="C1231" s="91"/>
      <c r="D1231" s="92"/>
      <c r="E1231" s="93"/>
      <c r="F1231" s="93"/>
      <c r="G1231" s="90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  <c r="U1231" s="90"/>
      <c r="V1231" s="90"/>
      <c r="W1231" s="90"/>
      <c r="X1231" s="90"/>
      <c r="Y1231" s="90"/>
      <c r="Z1231" s="90"/>
      <c r="AA1231" s="90"/>
      <c r="AB1231" s="90"/>
      <c r="AC1231" s="90"/>
      <c r="AD1231" s="90"/>
      <c r="AE1231" s="90"/>
      <c r="AF1231" s="90"/>
      <c r="AG1231" s="90"/>
      <c r="AH1231" s="90"/>
      <c r="AI1231" s="90"/>
      <c r="AJ1231" s="90"/>
      <c r="AK1231" s="90"/>
      <c r="AL1231" s="90"/>
      <c r="AM1231" s="90"/>
      <c r="AN1231" s="90"/>
      <c r="AO1231" s="90"/>
      <c r="AP1231" s="90"/>
      <c r="AQ1231" s="90"/>
      <c r="AR1231" s="90"/>
      <c r="AS1231" s="90"/>
      <c r="AT1231" s="90"/>
      <c r="AU1231" s="90"/>
      <c r="AV1231" s="94"/>
      <c r="AW1231" s="94"/>
      <c r="AX1231" s="94"/>
      <c r="AY1231" s="94"/>
      <c r="AZ1231" s="94"/>
      <c r="BA1231" s="94"/>
      <c r="BB1231" s="95"/>
      <c r="BC1231" s="95"/>
      <c r="BD1231" s="95"/>
      <c r="BE1231" s="42"/>
      <c r="BF1231" s="42"/>
      <c r="BG1231" s="42"/>
      <c r="BH1231" s="42"/>
      <c r="BI1231" s="42"/>
      <c r="BJ1231" s="42"/>
    </row>
    <row r="1232" spans="1:62" ht="15">
      <c r="A1232" s="89"/>
      <c r="B1232" s="90"/>
      <c r="C1232" s="91"/>
      <c r="D1232" s="92"/>
      <c r="E1232" s="93"/>
      <c r="F1232" s="93"/>
      <c r="G1232" s="90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  <c r="U1232" s="90"/>
      <c r="V1232" s="90"/>
      <c r="W1232" s="90"/>
      <c r="X1232" s="90"/>
      <c r="Y1232" s="90"/>
      <c r="Z1232" s="90"/>
      <c r="AA1232" s="90"/>
      <c r="AB1232" s="90"/>
      <c r="AC1232" s="90"/>
      <c r="AD1232" s="90"/>
      <c r="AE1232" s="90"/>
      <c r="AF1232" s="90"/>
      <c r="AG1232" s="90"/>
      <c r="AH1232" s="90"/>
      <c r="AI1232" s="90"/>
      <c r="AJ1232" s="90"/>
      <c r="AK1232" s="90"/>
      <c r="AL1232" s="90"/>
      <c r="AM1232" s="90"/>
      <c r="AN1232" s="90"/>
      <c r="AO1232" s="90"/>
      <c r="AP1232" s="90"/>
      <c r="AQ1232" s="90"/>
      <c r="AR1232" s="90"/>
      <c r="AS1232" s="90"/>
      <c r="AT1232" s="90"/>
      <c r="AU1232" s="90"/>
      <c r="AV1232" s="94"/>
      <c r="AW1232" s="94"/>
      <c r="AX1232" s="94"/>
      <c r="AY1232" s="94"/>
      <c r="AZ1232" s="94"/>
      <c r="BA1232" s="94"/>
      <c r="BB1232" s="95"/>
      <c r="BC1232" s="95"/>
      <c r="BD1232" s="95"/>
      <c r="BE1232" s="42"/>
      <c r="BF1232" s="42"/>
      <c r="BG1232" s="42"/>
      <c r="BH1232" s="42"/>
      <c r="BI1232" s="42"/>
      <c r="BJ1232" s="42"/>
    </row>
    <row r="1233" spans="1:62" ht="15">
      <c r="A1233" s="89"/>
      <c r="B1233" s="90"/>
      <c r="C1233" s="91"/>
      <c r="D1233" s="92"/>
      <c r="E1233" s="93"/>
      <c r="F1233" s="93"/>
      <c r="G1233" s="90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  <c r="U1233" s="90"/>
      <c r="V1233" s="90"/>
      <c r="W1233" s="90"/>
      <c r="X1233" s="90"/>
      <c r="Y1233" s="90"/>
      <c r="Z1233" s="90"/>
      <c r="AA1233" s="90"/>
      <c r="AB1233" s="90"/>
      <c r="AC1233" s="90"/>
      <c r="AD1233" s="90"/>
      <c r="AE1233" s="90"/>
      <c r="AF1233" s="90"/>
      <c r="AG1233" s="90"/>
      <c r="AH1233" s="90"/>
      <c r="AI1233" s="90"/>
      <c r="AJ1233" s="90"/>
      <c r="AK1233" s="90"/>
      <c r="AL1233" s="90"/>
      <c r="AM1233" s="90"/>
      <c r="AN1233" s="90"/>
      <c r="AO1233" s="90"/>
      <c r="AP1233" s="90"/>
      <c r="AQ1233" s="90"/>
      <c r="AR1233" s="90"/>
      <c r="AS1233" s="90"/>
      <c r="AT1233" s="90"/>
      <c r="AU1233" s="90"/>
      <c r="AV1233" s="94"/>
      <c r="AW1233" s="94"/>
      <c r="AX1233" s="94"/>
      <c r="AY1233" s="94"/>
      <c r="AZ1233" s="94"/>
      <c r="BA1233" s="94"/>
      <c r="BB1233" s="95"/>
      <c r="BC1233" s="95"/>
      <c r="BD1233" s="95"/>
      <c r="BE1233" s="42"/>
      <c r="BF1233" s="42"/>
      <c r="BG1233" s="42"/>
      <c r="BH1233" s="42"/>
      <c r="BI1233" s="42"/>
      <c r="BJ1233" s="42"/>
    </row>
    <row r="1234" spans="1:62" ht="15">
      <c r="A1234" s="89"/>
      <c r="B1234" s="90"/>
      <c r="C1234" s="91"/>
      <c r="D1234" s="92"/>
      <c r="E1234" s="93"/>
      <c r="F1234" s="93"/>
      <c r="G1234" s="90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  <c r="U1234" s="90"/>
      <c r="V1234" s="90"/>
      <c r="W1234" s="90"/>
      <c r="X1234" s="90"/>
      <c r="Y1234" s="90"/>
      <c r="Z1234" s="90"/>
      <c r="AA1234" s="90"/>
      <c r="AB1234" s="90"/>
      <c r="AC1234" s="90"/>
      <c r="AD1234" s="90"/>
      <c r="AE1234" s="90"/>
      <c r="AF1234" s="90"/>
      <c r="AG1234" s="90"/>
      <c r="AH1234" s="90"/>
      <c r="AI1234" s="90"/>
      <c r="AJ1234" s="90"/>
      <c r="AK1234" s="90"/>
      <c r="AL1234" s="90"/>
      <c r="AM1234" s="90"/>
      <c r="AN1234" s="90"/>
      <c r="AO1234" s="90"/>
      <c r="AP1234" s="90"/>
      <c r="AQ1234" s="90"/>
      <c r="AR1234" s="90"/>
      <c r="AS1234" s="90"/>
      <c r="AT1234" s="90"/>
      <c r="AU1234" s="90"/>
      <c r="AV1234" s="94"/>
      <c r="AW1234" s="94"/>
      <c r="AX1234" s="94"/>
      <c r="AY1234" s="94"/>
      <c r="AZ1234" s="94"/>
      <c r="BA1234" s="94"/>
      <c r="BB1234" s="95"/>
      <c r="BC1234" s="95"/>
      <c r="BD1234" s="95"/>
      <c r="BE1234" s="42"/>
      <c r="BF1234" s="42"/>
      <c r="BG1234" s="42"/>
      <c r="BH1234" s="42"/>
      <c r="BI1234" s="42"/>
      <c r="BJ1234" s="42"/>
    </row>
    <row r="1235" spans="1:62" ht="15">
      <c r="A1235" s="89"/>
      <c r="B1235" s="90"/>
      <c r="C1235" s="91"/>
      <c r="D1235" s="92"/>
      <c r="E1235" s="93"/>
      <c r="F1235" s="93"/>
      <c r="G1235" s="90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  <c r="U1235" s="90"/>
      <c r="V1235" s="90"/>
      <c r="W1235" s="90"/>
      <c r="X1235" s="90"/>
      <c r="Y1235" s="90"/>
      <c r="Z1235" s="90"/>
      <c r="AA1235" s="90"/>
      <c r="AB1235" s="90"/>
      <c r="AC1235" s="90"/>
      <c r="AD1235" s="90"/>
      <c r="AE1235" s="90"/>
      <c r="AF1235" s="90"/>
      <c r="AG1235" s="90"/>
      <c r="AH1235" s="90"/>
      <c r="AI1235" s="90"/>
      <c r="AJ1235" s="90"/>
      <c r="AK1235" s="90"/>
      <c r="AL1235" s="90"/>
      <c r="AM1235" s="90"/>
      <c r="AN1235" s="90"/>
      <c r="AO1235" s="90"/>
      <c r="AP1235" s="90"/>
      <c r="AQ1235" s="90"/>
      <c r="AR1235" s="90"/>
      <c r="AS1235" s="90"/>
      <c r="AT1235" s="90"/>
      <c r="AU1235" s="90"/>
      <c r="AV1235" s="94"/>
      <c r="AW1235" s="94"/>
      <c r="AX1235" s="94"/>
      <c r="AY1235" s="94"/>
      <c r="AZ1235" s="94"/>
      <c r="BA1235" s="94"/>
      <c r="BB1235" s="95"/>
      <c r="BC1235" s="95"/>
      <c r="BD1235" s="95"/>
      <c r="BE1235" s="42"/>
      <c r="BF1235" s="42"/>
      <c r="BG1235" s="42"/>
      <c r="BH1235" s="42"/>
      <c r="BI1235" s="42"/>
      <c r="BJ1235" s="42"/>
    </row>
    <row r="1236" spans="1:62" ht="15">
      <c r="A1236" s="89"/>
      <c r="B1236" s="90"/>
      <c r="C1236" s="91"/>
      <c r="D1236" s="92"/>
      <c r="E1236" s="93"/>
      <c r="F1236" s="93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  <c r="AL1236" s="90"/>
      <c r="AM1236" s="90"/>
      <c r="AN1236" s="90"/>
      <c r="AO1236" s="90"/>
      <c r="AP1236" s="90"/>
      <c r="AQ1236" s="90"/>
      <c r="AR1236" s="90"/>
      <c r="AS1236" s="90"/>
      <c r="AT1236" s="90"/>
      <c r="AU1236" s="90"/>
      <c r="AV1236" s="94"/>
      <c r="AW1236" s="94"/>
      <c r="AX1236" s="94"/>
      <c r="AY1236" s="94"/>
      <c r="AZ1236" s="94"/>
      <c r="BA1236" s="94"/>
      <c r="BB1236" s="95"/>
      <c r="BC1236" s="95"/>
      <c r="BD1236" s="95"/>
      <c r="BE1236" s="42"/>
      <c r="BF1236" s="42"/>
      <c r="BG1236" s="42"/>
      <c r="BH1236" s="42"/>
      <c r="BI1236" s="42"/>
      <c r="BJ1236" s="42"/>
    </row>
    <row r="1237" spans="1:62" ht="15">
      <c r="A1237" s="89"/>
      <c r="B1237" s="90"/>
      <c r="C1237" s="91"/>
      <c r="D1237" s="92"/>
      <c r="E1237" s="93"/>
      <c r="F1237" s="93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  <c r="AL1237" s="90"/>
      <c r="AM1237" s="90"/>
      <c r="AN1237" s="90"/>
      <c r="AO1237" s="90"/>
      <c r="AP1237" s="90"/>
      <c r="AQ1237" s="90"/>
      <c r="AR1237" s="90"/>
      <c r="AS1237" s="90"/>
      <c r="AT1237" s="90"/>
      <c r="AU1237" s="90"/>
      <c r="AV1237" s="94"/>
      <c r="AW1237" s="94"/>
      <c r="AX1237" s="94"/>
      <c r="AY1237" s="94"/>
      <c r="AZ1237" s="94"/>
      <c r="BA1237" s="94"/>
      <c r="BB1237" s="95"/>
      <c r="BC1237" s="95"/>
      <c r="BD1237" s="95"/>
      <c r="BE1237" s="42"/>
      <c r="BF1237" s="42"/>
      <c r="BG1237" s="42"/>
      <c r="BH1237" s="42"/>
      <c r="BI1237" s="42"/>
      <c r="BJ1237" s="42"/>
    </row>
    <row r="1238" spans="1:62" ht="15">
      <c r="A1238" s="89"/>
      <c r="B1238" s="90"/>
      <c r="C1238" s="91"/>
      <c r="D1238" s="92"/>
      <c r="E1238" s="93"/>
      <c r="F1238" s="93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  <c r="AL1238" s="90"/>
      <c r="AM1238" s="90"/>
      <c r="AN1238" s="90"/>
      <c r="AO1238" s="90"/>
      <c r="AP1238" s="90"/>
      <c r="AQ1238" s="90"/>
      <c r="AR1238" s="90"/>
      <c r="AS1238" s="90"/>
      <c r="AT1238" s="90"/>
      <c r="AU1238" s="90"/>
      <c r="AV1238" s="94"/>
      <c r="AW1238" s="94"/>
      <c r="AX1238" s="94"/>
      <c r="AY1238" s="94"/>
      <c r="AZ1238" s="94"/>
      <c r="BA1238" s="94"/>
      <c r="BB1238" s="95"/>
      <c r="BC1238" s="95"/>
      <c r="BD1238" s="95"/>
      <c r="BE1238" s="42"/>
      <c r="BF1238" s="42"/>
      <c r="BG1238" s="42"/>
      <c r="BH1238" s="42"/>
      <c r="BI1238" s="42"/>
      <c r="BJ1238" s="42"/>
    </row>
    <row r="1239" spans="1:62" ht="15">
      <c r="A1239" s="89"/>
      <c r="B1239" s="90"/>
      <c r="C1239" s="91"/>
      <c r="D1239" s="92"/>
      <c r="E1239" s="93"/>
      <c r="F1239" s="93"/>
      <c r="G1239" s="90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  <c r="U1239" s="90"/>
      <c r="V1239" s="90"/>
      <c r="W1239" s="90"/>
      <c r="X1239" s="90"/>
      <c r="Y1239" s="90"/>
      <c r="Z1239" s="90"/>
      <c r="AA1239" s="90"/>
      <c r="AB1239" s="90"/>
      <c r="AC1239" s="90"/>
      <c r="AD1239" s="90"/>
      <c r="AE1239" s="90"/>
      <c r="AF1239" s="90"/>
      <c r="AG1239" s="90"/>
      <c r="AH1239" s="90"/>
      <c r="AI1239" s="90"/>
      <c r="AJ1239" s="90"/>
      <c r="AK1239" s="90"/>
      <c r="AL1239" s="90"/>
      <c r="AM1239" s="90"/>
      <c r="AN1239" s="90"/>
      <c r="AO1239" s="90"/>
      <c r="AP1239" s="90"/>
      <c r="AQ1239" s="90"/>
      <c r="AR1239" s="90"/>
      <c r="AS1239" s="90"/>
      <c r="AT1239" s="90"/>
      <c r="AU1239" s="90"/>
      <c r="AV1239" s="94"/>
      <c r="AW1239" s="94"/>
      <c r="AX1239" s="94"/>
      <c r="AY1239" s="94"/>
      <c r="AZ1239" s="94"/>
      <c r="BA1239" s="94"/>
      <c r="BB1239" s="95"/>
      <c r="BC1239" s="95"/>
      <c r="BD1239" s="95"/>
      <c r="BE1239" s="42"/>
      <c r="BF1239" s="42"/>
      <c r="BG1239" s="42"/>
      <c r="BH1239" s="42"/>
      <c r="BI1239" s="42"/>
      <c r="BJ1239" s="42"/>
    </row>
    <row r="1240" spans="1:62" ht="15">
      <c r="A1240" s="89"/>
      <c r="B1240" s="90"/>
      <c r="C1240" s="91"/>
      <c r="D1240" s="92"/>
      <c r="E1240" s="93"/>
      <c r="F1240" s="93"/>
      <c r="G1240" s="90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  <c r="U1240" s="90"/>
      <c r="V1240" s="90"/>
      <c r="W1240" s="90"/>
      <c r="X1240" s="90"/>
      <c r="Y1240" s="90"/>
      <c r="Z1240" s="90"/>
      <c r="AA1240" s="90"/>
      <c r="AB1240" s="90"/>
      <c r="AC1240" s="90"/>
      <c r="AD1240" s="90"/>
      <c r="AE1240" s="90"/>
      <c r="AF1240" s="90"/>
      <c r="AG1240" s="90"/>
      <c r="AH1240" s="90"/>
      <c r="AI1240" s="90"/>
      <c r="AJ1240" s="90"/>
      <c r="AK1240" s="90"/>
      <c r="AL1240" s="90"/>
      <c r="AM1240" s="90"/>
      <c r="AN1240" s="90"/>
      <c r="AO1240" s="90"/>
      <c r="AP1240" s="90"/>
      <c r="AQ1240" s="90"/>
      <c r="AR1240" s="90"/>
      <c r="AS1240" s="90"/>
      <c r="AT1240" s="90"/>
      <c r="AU1240" s="90"/>
      <c r="AV1240" s="94"/>
      <c r="AW1240" s="94"/>
      <c r="AX1240" s="94"/>
      <c r="AY1240" s="94"/>
      <c r="AZ1240" s="94"/>
      <c r="BA1240" s="94"/>
      <c r="BB1240" s="95"/>
      <c r="BC1240" s="95"/>
      <c r="BD1240" s="95"/>
      <c r="BE1240" s="42"/>
      <c r="BF1240" s="42"/>
      <c r="BG1240" s="42"/>
      <c r="BH1240" s="42"/>
      <c r="BI1240" s="42"/>
      <c r="BJ1240" s="42"/>
    </row>
    <row r="1241" spans="1:62" ht="15">
      <c r="A1241" s="89"/>
      <c r="B1241" s="90"/>
      <c r="C1241" s="91"/>
      <c r="D1241" s="92"/>
      <c r="E1241" s="93"/>
      <c r="F1241" s="93"/>
      <c r="G1241" s="90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  <c r="U1241" s="90"/>
      <c r="V1241" s="90"/>
      <c r="W1241" s="90"/>
      <c r="X1241" s="90"/>
      <c r="Y1241" s="90"/>
      <c r="Z1241" s="90"/>
      <c r="AA1241" s="90"/>
      <c r="AB1241" s="90"/>
      <c r="AC1241" s="90"/>
      <c r="AD1241" s="90"/>
      <c r="AE1241" s="90"/>
      <c r="AF1241" s="90"/>
      <c r="AG1241" s="90"/>
      <c r="AH1241" s="90"/>
      <c r="AI1241" s="90"/>
      <c r="AJ1241" s="90"/>
      <c r="AK1241" s="90"/>
      <c r="AL1241" s="90"/>
      <c r="AM1241" s="90"/>
      <c r="AN1241" s="90"/>
      <c r="AO1241" s="90"/>
      <c r="AP1241" s="90"/>
      <c r="AQ1241" s="90"/>
      <c r="AR1241" s="90"/>
      <c r="AS1241" s="90"/>
      <c r="AT1241" s="90"/>
      <c r="AU1241" s="90"/>
      <c r="AV1241" s="94"/>
      <c r="AW1241" s="94"/>
      <c r="AX1241" s="94"/>
      <c r="AY1241" s="94"/>
      <c r="AZ1241" s="94"/>
      <c r="BA1241" s="94"/>
      <c r="BB1241" s="95"/>
      <c r="BC1241" s="95"/>
      <c r="BD1241" s="95"/>
      <c r="BE1241" s="42"/>
      <c r="BF1241" s="42"/>
      <c r="BG1241" s="42"/>
      <c r="BH1241" s="42"/>
      <c r="BI1241" s="42"/>
      <c r="BJ1241" s="42"/>
    </row>
    <row r="1242" spans="1:62" ht="15">
      <c r="A1242" s="89"/>
      <c r="B1242" s="90"/>
      <c r="C1242" s="91"/>
      <c r="D1242" s="92"/>
      <c r="E1242" s="93"/>
      <c r="F1242" s="93"/>
      <c r="G1242" s="90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  <c r="U1242" s="90"/>
      <c r="V1242" s="90"/>
      <c r="W1242" s="90"/>
      <c r="X1242" s="90"/>
      <c r="Y1242" s="90"/>
      <c r="Z1242" s="90"/>
      <c r="AA1242" s="90"/>
      <c r="AB1242" s="90"/>
      <c r="AC1242" s="90"/>
      <c r="AD1242" s="90"/>
      <c r="AE1242" s="90"/>
      <c r="AF1242" s="90"/>
      <c r="AG1242" s="90"/>
      <c r="AH1242" s="90"/>
      <c r="AI1242" s="90"/>
      <c r="AJ1242" s="90"/>
      <c r="AK1242" s="90"/>
      <c r="AL1242" s="90"/>
      <c r="AM1242" s="90"/>
      <c r="AN1242" s="90"/>
      <c r="AO1242" s="90"/>
      <c r="AP1242" s="90"/>
      <c r="AQ1242" s="90"/>
      <c r="AR1242" s="90"/>
      <c r="AS1242" s="90"/>
      <c r="AT1242" s="90"/>
      <c r="AU1242" s="90"/>
      <c r="AV1242" s="94"/>
      <c r="AW1242" s="94"/>
      <c r="AX1242" s="94"/>
      <c r="AY1242" s="94"/>
      <c r="AZ1242" s="94"/>
      <c r="BA1242" s="94"/>
      <c r="BB1242" s="95"/>
      <c r="BC1242" s="95"/>
      <c r="BD1242" s="95"/>
      <c r="BE1242" s="42"/>
      <c r="BF1242" s="42"/>
      <c r="BG1242" s="42"/>
      <c r="BH1242" s="42"/>
      <c r="BI1242" s="42"/>
      <c r="BJ1242" s="42"/>
    </row>
    <row r="1243" spans="1:62" ht="15">
      <c r="A1243" s="89"/>
      <c r="B1243" s="90"/>
      <c r="C1243" s="91"/>
      <c r="D1243" s="92"/>
      <c r="E1243" s="93"/>
      <c r="F1243" s="93"/>
      <c r="G1243" s="90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  <c r="U1243" s="90"/>
      <c r="V1243" s="90"/>
      <c r="W1243" s="90"/>
      <c r="X1243" s="90"/>
      <c r="Y1243" s="90"/>
      <c r="Z1243" s="90"/>
      <c r="AA1243" s="90"/>
      <c r="AB1243" s="90"/>
      <c r="AC1243" s="90"/>
      <c r="AD1243" s="90"/>
      <c r="AE1243" s="90"/>
      <c r="AF1243" s="90"/>
      <c r="AG1243" s="90"/>
      <c r="AH1243" s="90"/>
      <c r="AI1243" s="90"/>
      <c r="AJ1243" s="90"/>
      <c r="AK1243" s="90"/>
      <c r="AL1243" s="90"/>
      <c r="AM1243" s="90"/>
      <c r="AN1243" s="90"/>
      <c r="AO1243" s="90"/>
      <c r="AP1243" s="90"/>
      <c r="AQ1243" s="90"/>
      <c r="AR1243" s="90"/>
      <c r="AS1243" s="90"/>
      <c r="AT1243" s="90"/>
      <c r="AU1243" s="90"/>
      <c r="AV1243" s="94"/>
      <c r="AW1243" s="94"/>
      <c r="AX1243" s="94"/>
      <c r="AY1243" s="94"/>
      <c r="AZ1243" s="94"/>
      <c r="BA1243" s="94"/>
      <c r="BB1243" s="95"/>
      <c r="BC1243" s="95"/>
      <c r="BD1243" s="95"/>
      <c r="BE1243" s="42"/>
      <c r="BF1243" s="42"/>
      <c r="BG1243" s="42"/>
      <c r="BH1243" s="42"/>
      <c r="BI1243" s="42"/>
      <c r="BJ1243" s="42"/>
    </row>
    <row r="1244" spans="1:62" ht="15">
      <c r="A1244" s="89"/>
      <c r="B1244" s="90"/>
      <c r="C1244" s="91"/>
      <c r="D1244" s="92"/>
      <c r="E1244" s="93"/>
      <c r="F1244" s="93"/>
      <c r="G1244" s="90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  <c r="U1244" s="90"/>
      <c r="V1244" s="90"/>
      <c r="W1244" s="90"/>
      <c r="X1244" s="90"/>
      <c r="Y1244" s="90"/>
      <c r="Z1244" s="90"/>
      <c r="AA1244" s="90"/>
      <c r="AB1244" s="90"/>
      <c r="AC1244" s="90"/>
      <c r="AD1244" s="90"/>
      <c r="AE1244" s="90"/>
      <c r="AF1244" s="90"/>
      <c r="AG1244" s="90"/>
      <c r="AH1244" s="90"/>
      <c r="AI1244" s="90"/>
      <c r="AJ1244" s="90"/>
      <c r="AK1244" s="90"/>
      <c r="AL1244" s="90"/>
      <c r="AM1244" s="90"/>
      <c r="AN1244" s="90"/>
      <c r="AO1244" s="90"/>
      <c r="AP1244" s="90"/>
      <c r="AQ1244" s="90"/>
      <c r="AR1244" s="90"/>
      <c r="AS1244" s="90"/>
      <c r="AT1244" s="90"/>
      <c r="AU1244" s="90"/>
      <c r="AV1244" s="94"/>
      <c r="AW1244" s="94"/>
      <c r="AX1244" s="94"/>
      <c r="AY1244" s="94"/>
      <c r="AZ1244" s="94"/>
      <c r="BA1244" s="94"/>
      <c r="BB1244" s="95"/>
      <c r="BC1244" s="95"/>
      <c r="BD1244" s="95"/>
      <c r="BE1244" s="42"/>
      <c r="BF1244" s="42"/>
      <c r="BG1244" s="42"/>
      <c r="BH1244" s="42"/>
      <c r="BI1244" s="42"/>
      <c r="BJ1244" s="42"/>
    </row>
    <row r="1245" spans="1:62" ht="15">
      <c r="A1245" s="89"/>
      <c r="B1245" s="90"/>
      <c r="C1245" s="91"/>
      <c r="D1245" s="92"/>
      <c r="E1245" s="93"/>
      <c r="F1245" s="93"/>
      <c r="G1245" s="90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  <c r="U1245" s="90"/>
      <c r="V1245" s="90"/>
      <c r="W1245" s="90"/>
      <c r="X1245" s="90"/>
      <c r="Y1245" s="90"/>
      <c r="Z1245" s="90"/>
      <c r="AA1245" s="90"/>
      <c r="AB1245" s="90"/>
      <c r="AC1245" s="90"/>
      <c r="AD1245" s="90"/>
      <c r="AE1245" s="90"/>
      <c r="AF1245" s="90"/>
      <c r="AG1245" s="90"/>
      <c r="AH1245" s="90"/>
      <c r="AI1245" s="90"/>
      <c r="AJ1245" s="90"/>
      <c r="AK1245" s="90"/>
      <c r="AL1245" s="90"/>
      <c r="AM1245" s="90"/>
      <c r="AN1245" s="90"/>
      <c r="AO1245" s="90"/>
      <c r="AP1245" s="90"/>
      <c r="AQ1245" s="90"/>
      <c r="AR1245" s="90"/>
      <c r="AS1245" s="90"/>
      <c r="AT1245" s="90"/>
      <c r="AU1245" s="90"/>
      <c r="AV1245" s="94"/>
      <c r="AW1245" s="94"/>
      <c r="AX1245" s="94"/>
      <c r="AY1245" s="94"/>
      <c r="AZ1245" s="94"/>
      <c r="BA1245" s="94"/>
      <c r="BB1245" s="95"/>
      <c r="BC1245" s="95"/>
      <c r="BD1245" s="95"/>
      <c r="BE1245" s="42"/>
      <c r="BF1245" s="42"/>
      <c r="BG1245" s="42"/>
      <c r="BH1245" s="42"/>
      <c r="BI1245" s="42"/>
      <c r="BJ1245" s="42"/>
    </row>
    <row r="1246" spans="1:62" ht="15">
      <c r="A1246" s="89"/>
      <c r="B1246" s="90"/>
      <c r="C1246" s="91"/>
      <c r="D1246" s="92"/>
      <c r="E1246" s="93"/>
      <c r="F1246" s="93"/>
      <c r="G1246" s="90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  <c r="U1246" s="90"/>
      <c r="V1246" s="90"/>
      <c r="W1246" s="90"/>
      <c r="X1246" s="90"/>
      <c r="Y1246" s="90"/>
      <c r="Z1246" s="90"/>
      <c r="AA1246" s="90"/>
      <c r="AB1246" s="90"/>
      <c r="AC1246" s="90"/>
      <c r="AD1246" s="90"/>
      <c r="AE1246" s="90"/>
      <c r="AF1246" s="90"/>
      <c r="AG1246" s="90"/>
      <c r="AH1246" s="90"/>
      <c r="AI1246" s="90"/>
      <c r="AJ1246" s="90"/>
      <c r="AK1246" s="90"/>
      <c r="AL1246" s="90"/>
      <c r="AM1246" s="90"/>
      <c r="AN1246" s="90"/>
      <c r="AO1246" s="90"/>
      <c r="AP1246" s="90"/>
      <c r="AQ1246" s="90"/>
      <c r="AR1246" s="90"/>
      <c r="AS1246" s="90"/>
      <c r="AT1246" s="90"/>
      <c r="AU1246" s="90"/>
      <c r="AV1246" s="94"/>
      <c r="AW1246" s="94"/>
      <c r="AX1246" s="94"/>
      <c r="AY1246" s="94"/>
      <c r="AZ1246" s="94"/>
      <c r="BA1246" s="94"/>
      <c r="BB1246" s="95"/>
      <c r="BC1246" s="95"/>
      <c r="BD1246" s="95"/>
      <c r="BE1246" s="42"/>
      <c r="BF1246" s="42"/>
      <c r="BG1246" s="42"/>
      <c r="BH1246" s="42"/>
      <c r="BI1246" s="42"/>
      <c r="BJ1246" s="42"/>
    </row>
    <row r="1247" spans="1:62" ht="15">
      <c r="A1247" s="89"/>
      <c r="B1247" s="90"/>
      <c r="C1247" s="91"/>
      <c r="D1247" s="92"/>
      <c r="E1247" s="93"/>
      <c r="F1247" s="93"/>
      <c r="G1247" s="90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  <c r="U1247" s="90"/>
      <c r="V1247" s="90"/>
      <c r="W1247" s="90"/>
      <c r="X1247" s="90"/>
      <c r="Y1247" s="90"/>
      <c r="Z1247" s="90"/>
      <c r="AA1247" s="90"/>
      <c r="AB1247" s="90"/>
      <c r="AC1247" s="90"/>
      <c r="AD1247" s="90"/>
      <c r="AE1247" s="90"/>
      <c r="AF1247" s="90"/>
      <c r="AG1247" s="90"/>
      <c r="AH1247" s="90"/>
      <c r="AI1247" s="90"/>
      <c r="AJ1247" s="90"/>
      <c r="AK1247" s="90"/>
      <c r="AL1247" s="90"/>
      <c r="AM1247" s="90"/>
      <c r="AN1247" s="90"/>
      <c r="AO1247" s="90"/>
      <c r="AP1247" s="90"/>
      <c r="AQ1247" s="90"/>
      <c r="AR1247" s="90"/>
      <c r="AS1247" s="90"/>
      <c r="AT1247" s="90"/>
      <c r="AU1247" s="90"/>
      <c r="AV1247" s="94"/>
      <c r="AW1247" s="94"/>
      <c r="AX1247" s="94"/>
      <c r="AY1247" s="94"/>
      <c r="AZ1247" s="94"/>
      <c r="BA1247" s="94"/>
      <c r="BB1247" s="95"/>
      <c r="BC1247" s="95"/>
      <c r="BD1247" s="95"/>
      <c r="BE1247" s="42"/>
      <c r="BF1247" s="42"/>
      <c r="BG1247" s="42"/>
      <c r="BH1247" s="42"/>
      <c r="BI1247" s="42"/>
      <c r="BJ1247" s="42"/>
    </row>
    <row r="1248" spans="1:62" ht="15">
      <c r="A1248" s="89"/>
      <c r="B1248" s="90"/>
      <c r="C1248" s="91"/>
      <c r="D1248" s="92"/>
      <c r="E1248" s="93"/>
      <c r="F1248" s="93"/>
      <c r="G1248" s="90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  <c r="U1248" s="90"/>
      <c r="V1248" s="90"/>
      <c r="W1248" s="90"/>
      <c r="X1248" s="90"/>
      <c r="Y1248" s="90"/>
      <c r="Z1248" s="90"/>
      <c r="AA1248" s="90"/>
      <c r="AB1248" s="90"/>
      <c r="AC1248" s="90"/>
      <c r="AD1248" s="90"/>
      <c r="AE1248" s="90"/>
      <c r="AF1248" s="90"/>
      <c r="AG1248" s="90"/>
      <c r="AH1248" s="90"/>
      <c r="AI1248" s="90"/>
      <c r="AJ1248" s="90"/>
      <c r="AK1248" s="90"/>
      <c r="AL1248" s="90"/>
      <c r="AM1248" s="90"/>
      <c r="AN1248" s="90"/>
      <c r="AO1248" s="90"/>
      <c r="AP1248" s="90"/>
      <c r="AQ1248" s="90"/>
      <c r="AR1248" s="90"/>
      <c r="AS1248" s="90"/>
      <c r="AT1248" s="90"/>
      <c r="AU1248" s="90"/>
      <c r="AV1248" s="94"/>
      <c r="AW1248" s="94"/>
      <c r="AX1248" s="94"/>
      <c r="AY1248" s="94"/>
      <c r="AZ1248" s="94"/>
      <c r="BA1248" s="94"/>
      <c r="BB1248" s="95"/>
      <c r="BC1248" s="95"/>
      <c r="BD1248" s="95"/>
      <c r="BE1248" s="42"/>
      <c r="BF1248" s="42"/>
      <c r="BG1248" s="42"/>
      <c r="BH1248" s="42"/>
      <c r="BI1248" s="42"/>
      <c r="BJ1248" s="42"/>
    </row>
    <row r="1249" spans="1:62" ht="15">
      <c r="A1249" s="89"/>
      <c r="B1249" s="90"/>
      <c r="C1249" s="91"/>
      <c r="D1249" s="92"/>
      <c r="E1249" s="93"/>
      <c r="F1249" s="93"/>
      <c r="G1249" s="90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  <c r="U1249" s="90"/>
      <c r="V1249" s="90"/>
      <c r="W1249" s="90"/>
      <c r="X1249" s="90"/>
      <c r="Y1249" s="90"/>
      <c r="Z1249" s="90"/>
      <c r="AA1249" s="90"/>
      <c r="AB1249" s="90"/>
      <c r="AC1249" s="90"/>
      <c r="AD1249" s="90"/>
      <c r="AE1249" s="90"/>
      <c r="AF1249" s="90"/>
      <c r="AG1249" s="90"/>
      <c r="AH1249" s="90"/>
      <c r="AI1249" s="90"/>
      <c r="AJ1249" s="90"/>
      <c r="AK1249" s="90"/>
      <c r="AL1249" s="90"/>
      <c r="AM1249" s="90"/>
      <c r="AN1249" s="90"/>
      <c r="AO1249" s="90"/>
      <c r="AP1249" s="90"/>
      <c r="AQ1249" s="90"/>
      <c r="AR1249" s="90"/>
      <c r="AS1249" s="90"/>
      <c r="AT1249" s="90"/>
      <c r="AU1249" s="90"/>
      <c r="AV1249" s="94"/>
      <c r="AW1249" s="94"/>
      <c r="AX1249" s="94"/>
      <c r="AY1249" s="94"/>
      <c r="AZ1249" s="94"/>
      <c r="BA1249" s="94"/>
      <c r="BB1249" s="95"/>
      <c r="BC1249" s="95"/>
      <c r="BD1249" s="95"/>
      <c r="BE1249" s="42"/>
      <c r="BF1249" s="42"/>
      <c r="BG1249" s="42"/>
      <c r="BH1249" s="42"/>
      <c r="BI1249" s="42"/>
      <c r="BJ1249" s="42"/>
    </row>
    <row r="1250" spans="1:62" ht="15">
      <c r="A1250" s="89"/>
      <c r="B1250" s="90"/>
      <c r="C1250" s="91"/>
      <c r="D1250" s="92"/>
      <c r="E1250" s="93"/>
      <c r="F1250" s="93"/>
      <c r="G1250" s="90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  <c r="U1250" s="90"/>
      <c r="V1250" s="90"/>
      <c r="W1250" s="90"/>
      <c r="X1250" s="90"/>
      <c r="Y1250" s="90"/>
      <c r="Z1250" s="90"/>
      <c r="AA1250" s="90"/>
      <c r="AB1250" s="90"/>
      <c r="AC1250" s="90"/>
      <c r="AD1250" s="90"/>
      <c r="AE1250" s="90"/>
      <c r="AF1250" s="90"/>
      <c r="AG1250" s="90"/>
      <c r="AH1250" s="90"/>
      <c r="AI1250" s="90"/>
      <c r="AJ1250" s="90"/>
      <c r="AK1250" s="90"/>
      <c r="AL1250" s="90"/>
      <c r="AM1250" s="90"/>
      <c r="AN1250" s="90"/>
      <c r="AO1250" s="90"/>
      <c r="AP1250" s="90"/>
      <c r="AQ1250" s="90"/>
      <c r="AR1250" s="90"/>
      <c r="AS1250" s="90"/>
      <c r="AT1250" s="90"/>
      <c r="AU1250" s="90"/>
      <c r="AV1250" s="94"/>
      <c r="AW1250" s="94"/>
      <c r="AX1250" s="94"/>
      <c r="AY1250" s="94"/>
      <c r="AZ1250" s="94"/>
      <c r="BA1250" s="94"/>
      <c r="BB1250" s="95"/>
      <c r="BC1250" s="95"/>
      <c r="BD1250" s="95"/>
      <c r="BE1250" s="42"/>
      <c r="BF1250" s="42"/>
      <c r="BG1250" s="42"/>
      <c r="BH1250" s="42"/>
      <c r="BI1250" s="42"/>
      <c r="BJ1250" s="42"/>
    </row>
    <row r="1251" spans="1:62" ht="15">
      <c r="A1251" s="89"/>
      <c r="B1251" s="90"/>
      <c r="C1251" s="91"/>
      <c r="D1251" s="92"/>
      <c r="E1251" s="93"/>
      <c r="F1251" s="93"/>
      <c r="G1251" s="90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  <c r="U1251" s="90"/>
      <c r="V1251" s="90"/>
      <c r="W1251" s="90"/>
      <c r="X1251" s="90"/>
      <c r="Y1251" s="90"/>
      <c r="Z1251" s="90"/>
      <c r="AA1251" s="90"/>
      <c r="AB1251" s="90"/>
      <c r="AC1251" s="90"/>
      <c r="AD1251" s="90"/>
      <c r="AE1251" s="90"/>
      <c r="AF1251" s="90"/>
      <c r="AG1251" s="90"/>
      <c r="AH1251" s="90"/>
      <c r="AI1251" s="90"/>
      <c r="AJ1251" s="90"/>
      <c r="AK1251" s="90"/>
      <c r="AL1251" s="90"/>
      <c r="AM1251" s="90"/>
      <c r="AN1251" s="90"/>
      <c r="AO1251" s="90"/>
      <c r="AP1251" s="90"/>
      <c r="AQ1251" s="90"/>
      <c r="AR1251" s="90"/>
      <c r="AS1251" s="90"/>
      <c r="AT1251" s="90"/>
      <c r="AU1251" s="90"/>
      <c r="AV1251" s="94"/>
      <c r="AW1251" s="94"/>
      <c r="AX1251" s="94"/>
      <c r="AY1251" s="94"/>
      <c r="AZ1251" s="94"/>
      <c r="BA1251" s="94"/>
      <c r="BB1251" s="95"/>
      <c r="BC1251" s="95"/>
      <c r="BD1251" s="95"/>
      <c r="BE1251" s="42"/>
      <c r="BF1251" s="42"/>
      <c r="BG1251" s="42"/>
      <c r="BH1251" s="42"/>
      <c r="BI1251" s="42"/>
      <c r="BJ1251" s="42"/>
    </row>
    <row r="1252" spans="1:62" ht="15">
      <c r="A1252" s="89"/>
      <c r="B1252" s="90"/>
      <c r="C1252" s="91"/>
      <c r="D1252" s="92"/>
      <c r="E1252" s="93"/>
      <c r="F1252" s="93"/>
      <c r="G1252" s="90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  <c r="U1252" s="90"/>
      <c r="V1252" s="90"/>
      <c r="W1252" s="90"/>
      <c r="X1252" s="90"/>
      <c r="Y1252" s="90"/>
      <c r="Z1252" s="90"/>
      <c r="AA1252" s="90"/>
      <c r="AB1252" s="90"/>
      <c r="AC1252" s="90"/>
      <c r="AD1252" s="90"/>
      <c r="AE1252" s="90"/>
      <c r="AF1252" s="90"/>
      <c r="AG1252" s="90"/>
      <c r="AH1252" s="90"/>
      <c r="AI1252" s="90"/>
      <c r="AJ1252" s="90"/>
      <c r="AK1252" s="90"/>
      <c r="AL1252" s="90"/>
      <c r="AM1252" s="90"/>
      <c r="AN1252" s="90"/>
      <c r="AO1252" s="90"/>
      <c r="AP1252" s="90"/>
      <c r="AQ1252" s="90"/>
      <c r="AR1252" s="90"/>
      <c r="AS1252" s="90"/>
      <c r="AT1252" s="90"/>
      <c r="AU1252" s="90"/>
      <c r="AV1252" s="94"/>
      <c r="AW1252" s="94"/>
      <c r="AX1252" s="94"/>
      <c r="AY1252" s="94"/>
      <c r="AZ1252" s="94"/>
      <c r="BA1252" s="94"/>
      <c r="BB1252" s="95"/>
      <c r="BC1252" s="95"/>
      <c r="BD1252" s="95"/>
      <c r="BE1252" s="42"/>
      <c r="BF1252" s="42"/>
      <c r="BG1252" s="42"/>
      <c r="BH1252" s="42"/>
      <c r="BI1252" s="42"/>
      <c r="BJ1252" s="42"/>
    </row>
    <row r="1253" spans="1:62" ht="15">
      <c r="A1253" s="89"/>
      <c r="B1253" s="90"/>
      <c r="C1253" s="91"/>
      <c r="D1253" s="92"/>
      <c r="E1253" s="93"/>
      <c r="F1253" s="93"/>
      <c r="G1253" s="90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  <c r="U1253" s="90"/>
      <c r="V1253" s="90"/>
      <c r="W1253" s="90"/>
      <c r="X1253" s="90"/>
      <c r="Y1253" s="90"/>
      <c r="Z1253" s="90"/>
      <c r="AA1253" s="90"/>
      <c r="AB1253" s="90"/>
      <c r="AC1253" s="90"/>
      <c r="AD1253" s="90"/>
      <c r="AE1253" s="90"/>
      <c r="AF1253" s="90"/>
      <c r="AG1253" s="90"/>
      <c r="AH1253" s="90"/>
      <c r="AI1253" s="90"/>
      <c r="AJ1253" s="90"/>
      <c r="AK1253" s="90"/>
      <c r="AL1253" s="90"/>
      <c r="AM1253" s="90"/>
      <c r="AN1253" s="90"/>
      <c r="AO1253" s="90"/>
      <c r="AP1253" s="90"/>
      <c r="AQ1253" s="90"/>
      <c r="AR1253" s="90"/>
      <c r="AS1253" s="90"/>
      <c r="AT1253" s="90"/>
      <c r="AU1253" s="90"/>
      <c r="AV1253" s="94"/>
      <c r="AW1253" s="94"/>
      <c r="AX1253" s="94"/>
      <c r="AY1253" s="94"/>
      <c r="AZ1253" s="94"/>
      <c r="BA1253" s="94"/>
      <c r="BB1253" s="95"/>
      <c r="BC1253" s="95"/>
      <c r="BD1253" s="95"/>
      <c r="BE1253" s="42"/>
      <c r="BF1253" s="42"/>
      <c r="BG1253" s="42"/>
      <c r="BH1253" s="42"/>
      <c r="BI1253" s="42"/>
      <c r="BJ1253" s="42"/>
    </row>
    <row r="1254" spans="1:62" ht="15">
      <c r="A1254" s="89"/>
      <c r="B1254" s="90"/>
      <c r="C1254" s="91"/>
      <c r="D1254" s="92"/>
      <c r="E1254" s="93"/>
      <c r="F1254" s="93"/>
      <c r="G1254" s="90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  <c r="U1254" s="90"/>
      <c r="V1254" s="90"/>
      <c r="W1254" s="90"/>
      <c r="X1254" s="90"/>
      <c r="Y1254" s="90"/>
      <c r="Z1254" s="90"/>
      <c r="AA1254" s="90"/>
      <c r="AB1254" s="90"/>
      <c r="AC1254" s="90"/>
      <c r="AD1254" s="90"/>
      <c r="AE1254" s="90"/>
      <c r="AF1254" s="90"/>
      <c r="AG1254" s="90"/>
      <c r="AH1254" s="90"/>
      <c r="AI1254" s="90"/>
      <c r="AJ1254" s="90"/>
      <c r="AK1254" s="90"/>
      <c r="AL1254" s="90"/>
      <c r="AM1254" s="90"/>
      <c r="AN1254" s="90"/>
      <c r="AO1254" s="90"/>
      <c r="AP1254" s="90"/>
      <c r="AQ1254" s="90"/>
      <c r="AR1254" s="90"/>
      <c r="AS1254" s="90"/>
      <c r="AT1254" s="90"/>
      <c r="AU1254" s="90"/>
      <c r="AV1254" s="94"/>
      <c r="AW1254" s="94"/>
      <c r="AX1254" s="94"/>
      <c r="AY1254" s="94"/>
      <c r="AZ1254" s="94"/>
      <c r="BA1254" s="94"/>
      <c r="BB1254" s="95"/>
      <c r="BC1254" s="95"/>
      <c r="BD1254" s="95"/>
      <c r="BE1254" s="42"/>
      <c r="BF1254" s="42"/>
      <c r="BG1254" s="42"/>
      <c r="BH1254" s="42"/>
      <c r="BI1254" s="42"/>
      <c r="BJ1254" s="42"/>
    </row>
    <row r="1255" spans="1:62" ht="15">
      <c r="A1255" s="89"/>
      <c r="B1255" s="90"/>
      <c r="C1255" s="91"/>
      <c r="D1255" s="92"/>
      <c r="E1255" s="93"/>
      <c r="F1255" s="93"/>
      <c r="G1255" s="90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  <c r="U1255" s="90"/>
      <c r="V1255" s="90"/>
      <c r="W1255" s="90"/>
      <c r="X1255" s="90"/>
      <c r="Y1255" s="90"/>
      <c r="Z1255" s="90"/>
      <c r="AA1255" s="90"/>
      <c r="AB1255" s="90"/>
      <c r="AC1255" s="90"/>
      <c r="AD1255" s="90"/>
      <c r="AE1255" s="90"/>
      <c r="AF1255" s="90"/>
      <c r="AG1255" s="90"/>
      <c r="AH1255" s="90"/>
      <c r="AI1255" s="90"/>
      <c r="AJ1255" s="90"/>
      <c r="AK1255" s="90"/>
      <c r="AL1255" s="90"/>
      <c r="AM1255" s="90"/>
      <c r="AN1255" s="90"/>
      <c r="AO1255" s="90"/>
      <c r="AP1255" s="90"/>
      <c r="AQ1255" s="90"/>
      <c r="AR1255" s="90"/>
      <c r="AS1255" s="90"/>
      <c r="AT1255" s="90"/>
      <c r="AU1255" s="90"/>
      <c r="AV1255" s="94"/>
      <c r="AW1255" s="94"/>
      <c r="AX1255" s="94"/>
      <c r="AY1255" s="94"/>
      <c r="AZ1255" s="94"/>
      <c r="BA1255" s="94"/>
      <c r="BB1255" s="95"/>
      <c r="BC1255" s="95"/>
      <c r="BD1255" s="95"/>
      <c r="BE1255" s="42"/>
      <c r="BF1255" s="42"/>
      <c r="BG1255" s="42"/>
      <c r="BH1255" s="42"/>
      <c r="BI1255" s="42"/>
      <c r="BJ1255" s="42"/>
    </row>
    <row r="1256" spans="1:62" ht="15">
      <c r="A1256" s="89"/>
      <c r="B1256" s="90"/>
      <c r="C1256" s="91"/>
      <c r="D1256" s="92"/>
      <c r="E1256" s="93"/>
      <c r="F1256" s="93"/>
      <c r="G1256" s="90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  <c r="U1256" s="90"/>
      <c r="V1256" s="90"/>
      <c r="W1256" s="90"/>
      <c r="X1256" s="90"/>
      <c r="Y1256" s="90"/>
      <c r="Z1256" s="90"/>
      <c r="AA1256" s="90"/>
      <c r="AB1256" s="90"/>
      <c r="AC1256" s="90"/>
      <c r="AD1256" s="90"/>
      <c r="AE1256" s="90"/>
      <c r="AF1256" s="90"/>
      <c r="AG1256" s="90"/>
      <c r="AH1256" s="90"/>
      <c r="AI1256" s="90"/>
      <c r="AJ1256" s="90"/>
      <c r="AK1256" s="90"/>
      <c r="AL1256" s="90"/>
      <c r="AM1256" s="90"/>
      <c r="AN1256" s="90"/>
      <c r="AO1256" s="90"/>
      <c r="AP1256" s="90"/>
      <c r="AQ1256" s="90"/>
      <c r="AR1256" s="90"/>
      <c r="AS1256" s="90"/>
      <c r="AT1256" s="90"/>
      <c r="AU1256" s="90"/>
      <c r="AV1256" s="94"/>
      <c r="AW1256" s="94"/>
      <c r="AX1256" s="94"/>
      <c r="AY1256" s="94"/>
      <c r="AZ1256" s="94"/>
      <c r="BA1256" s="94"/>
      <c r="BB1256" s="95"/>
      <c r="BC1256" s="95"/>
      <c r="BD1256" s="95"/>
      <c r="BE1256" s="42"/>
      <c r="BF1256" s="42"/>
      <c r="BG1256" s="42"/>
      <c r="BH1256" s="42"/>
      <c r="BI1256" s="42"/>
      <c r="BJ1256" s="42"/>
    </row>
    <row r="1257" spans="1:62" ht="15">
      <c r="A1257" s="89"/>
      <c r="B1257" s="90"/>
      <c r="C1257" s="91"/>
      <c r="D1257" s="92"/>
      <c r="E1257" s="93"/>
      <c r="F1257" s="93"/>
      <c r="G1257" s="90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  <c r="U1257" s="90"/>
      <c r="V1257" s="90"/>
      <c r="W1257" s="90"/>
      <c r="X1257" s="90"/>
      <c r="Y1257" s="90"/>
      <c r="Z1257" s="90"/>
      <c r="AA1257" s="90"/>
      <c r="AB1257" s="90"/>
      <c r="AC1257" s="90"/>
      <c r="AD1257" s="90"/>
      <c r="AE1257" s="90"/>
      <c r="AF1257" s="90"/>
      <c r="AG1257" s="90"/>
      <c r="AH1257" s="90"/>
      <c r="AI1257" s="90"/>
      <c r="AJ1257" s="90"/>
      <c r="AK1257" s="90"/>
      <c r="AL1257" s="90"/>
      <c r="AM1257" s="90"/>
      <c r="AN1257" s="90"/>
      <c r="AO1257" s="90"/>
      <c r="AP1257" s="90"/>
      <c r="AQ1257" s="90"/>
      <c r="AR1257" s="90"/>
      <c r="AS1257" s="90"/>
      <c r="AT1257" s="90"/>
      <c r="AU1257" s="90"/>
      <c r="AV1257" s="94"/>
      <c r="AW1257" s="94"/>
      <c r="AX1257" s="94"/>
      <c r="AY1257" s="94"/>
      <c r="AZ1257" s="94"/>
      <c r="BA1257" s="94"/>
      <c r="BB1257" s="95"/>
      <c r="BC1257" s="95"/>
      <c r="BD1257" s="95"/>
      <c r="BE1257" s="42"/>
      <c r="BF1257" s="42"/>
      <c r="BG1257" s="42"/>
      <c r="BH1257" s="42"/>
      <c r="BI1257" s="42"/>
      <c r="BJ1257" s="42"/>
    </row>
    <row r="1258" spans="1:62" ht="15">
      <c r="A1258" s="89"/>
      <c r="B1258" s="90"/>
      <c r="C1258" s="91"/>
      <c r="D1258" s="92"/>
      <c r="E1258" s="93"/>
      <c r="F1258" s="93"/>
      <c r="G1258" s="90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  <c r="U1258" s="90"/>
      <c r="V1258" s="90"/>
      <c r="W1258" s="90"/>
      <c r="X1258" s="90"/>
      <c r="Y1258" s="90"/>
      <c r="Z1258" s="90"/>
      <c r="AA1258" s="90"/>
      <c r="AB1258" s="90"/>
      <c r="AC1258" s="90"/>
      <c r="AD1258" s="90"/>
      <c r="AE1258" s="90"/>
      <c r="AF1258" s="90"/>
      <c r="AG1258" s="90"/>
      <c r="AH1258" s="90"/>
      <c r="AI1258" s="90"/>
      <c r="AJ1258" s="90"/>
      <c r="AK1258" s="90"/>
      <c r="AL1258" s="90"/>
      <c r="AM1258" s="90"/>
      <c r="AN1258" s="90"/>
      <c r="AO1258" s="90"/>
      <c r="AP1258" s="90"/>
      <c r="AQ1258" s="90"/>
      <c r="AR1258" s="90"/>
      <c r="AS1258" s="90"/>
      <c r="AT1258" s="90"/>
      <c r="AU1258" s="90"/>
      <c r="AV1258" s="94"/>
      <c r="AW1258" s="94"/>
      <c r="AX1258" s="94"/>
      <c r="AY1258" s="94"/>
      <c r="AZ1258" s="94"/>
      <c r="BA1258" s="94"/>
      <c r="BB1258" s="95"/>
      <c r="BC1258" s="95"/>
      <c r="BD1258" s="95"/>
      <c r="BE1258" s="42"/>
      <c r="BF1258" s="42"/>
      <c r="BG1258" s="42"/>
      <c r="BH1258" s="42"/>
      <c r="BI1258" s="42"/>
      <c r="BJ1258" s="42"/>
    </row>
    <row r="1259" spans="1:62" ht="15">
      <c r="A1259" s="89"/>
      <c r="B1259" s="90"/>
      <c r="C1259" s="91"/>
      <c r="D1259" s="92"/>
      <c r="E1259" s="93"/>
      <c r="F1259" s="93"/>
      <c r="G1259" s="90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  <c r="U1259" s="90"/>
      <c r="V1259" s="90"/>
      <c r="W1259" s="90"/>
      <c r="X1259" s="90"/>
      <c r="Y1259" s="90"/>
      <c r="Z1259" s="90"/>
      <c r="AA1259" s="90"/>
      <c r="AB1259" s="90"/>
      <c r="AC1259" s="90"/>
      <c r="AD1259" s="90"/>
      <c r="AE1259" s="90"/>
      <c r="AF1259" s="90"/>
      <c r="AG1259" s="90"/>
      <c r="AH1259" s="90"/>
      <c r="AI1259" s="90"/>
      <c r="AJ1259" s="90"/>
      <c r="AK1259" s="90"/>
      <c r="AL1259" s="90"/>
      <c r="AM1259" s="90"/>
      <c r="AN1259" s="90"/>
      <c r="AO1259" s="90"/>
      <c r="AP1259" s="90"/>
      <c r="AQ1259" s="90"/>
      <c r="AR1259" s="90"/>
      <c r="AS1259" s="90"/>
      <c r="AT1259" s="90"/>
      <c r="AU1259" s="90"/>
      <c r="AV1259" s="94"/>
      <c r="AW1259" s="94"/>
      <c r="AX1259" s="94"/>
      <c r="AY1259" s="94"/>
      <c r="AZ1259" s="94"/>
      <c r="BA1259" s="94"/>
      <c r="BB1259" s="95"/>
      <c r="BC1259" s="95"/>
      <c r="BD1259" s="95"/>
      <c r="BE1259" s="42"/>
      <c r="BF1259" s="42"/>
      <c r="BG1259" s="42"/>
      <c r="BH1259" s="42"/>
      <c r="BI1259" s="42"/>
      <c r="BJ1259" s="42"/>
    </row>
    <row r="1260" spans="1:62" ht="15">
      <c r="A1260" s="89"/>
      <c r="B1260" s="90"/>
      <c r="C1260" s="91"/>
      <c r="D1260" s="92"/>
      <c r="E1260" s="93"/>
      <c r="F1260" s="93"/>
      <c r="G1260" s="90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  <c r="U1260" s="90"/>
      <c r="V1260" s="90"/>
      <c r="W1260" s="90"/>
      <c r="X1260" s="90"/>
      <c r="Y1260" s="90"/>
      <c r="Z1260" s="90"/>
      <c r="AA1260" s="90"/>
      <c r="AB1260" s="90"/>
      <c r="AC1260" s="90"/>
      <c r="AD1260" s="90"/>
      <c r="AE1260" s="90"/>
      <c r="AF1260" s="90"/>
      <c r="AG1260" s="90"/>
      <c r="AH1260" s="90"/>
      <c r="AI1260" s="90"/>
      <c r="AJ1260" s="90"/>
      <c r="AK1260" s="90"/>
      <c r="AL1260" s="90"/>
      <c r="AM1260" s="90"/>
      <c r="AN1260" s="90"/>
      <c r="AO1260" s="90"/>
      <c r="AP1260" s="90"/>
      <c r="AQ1260" s="90"/>
      <c r="AR1260" s="90"/>
      <c r="AS1260" s="90"/>
      <c r="AT1260" s="90"/>
      <c r="AU1260" s="90"/>
      <c r="AV1260" s="94"/>
      <c r="AW1260" s="94"/>
      <c r="AX1260" s="94"/>
      <c r="AY1260" s="94"/>
      <c r="AZ1260" s="94"/>
      <c r="BA1260" s="94"/>
      <c r="BB1260" s="95"/>
      <c r="BC1260" s="95"/>
      <c r="BD1260" s="95"/>
      <c r="BE1260" s="42"/>
      <c r="BF1260" s="42"/>
      <c r="BG1260" s="42"/>
      <c r="BH1260" s="42"/>
      <c r="BI1260" s="42"/>
      <c r="BJ1260" s="42"/>
    </row>
    <row r="1261" spans="1:62" ht="15">
      <c r="A1261" s="89"/>
      <c r="B1261" s="90"/>
      <c r="C1261" s="91"/>
      <c r="D1261" s="92"/>
      <c r="E1261" s="93"/>
      <c r="F1261" s="93"/>
      <c r="G1261" s="90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  <c r="U1261" s="90"/>
      <c r="V1261" s="90"/>
      <c r="W1261" s="90"/>
      <c r="X1261" s="90"/>
      <c r="Y1261" s="90"/>
      <c r="Z1261" s="90"/>
      <c r="AA1261" s="90"/>
      <c r="AB1261" s="90"/>
      <c r="AC1261" s="90"/>
      <c r="AD1261" s="90"/>
      <c r="AE1261" s="90"/>
      <c r="AF1261" s="90"/>
      <c r="AG1261" s="90"/>
      <c r="AH1261" s="90"/>
      <c r="AI1261" s="90"/>
      <c r="AJ1261" s="90"/>
      <c r="AK1261" s="90"/>
      <c r="AL1261" s="90"/>
      <c r="AM1261" s="90"/>
      <c r="AN1261" s="90"/>
      <c r="AO1261" s="90"/>
      <c r="AP1261" s="90"/>
      <c r="AQ1261" s="90"/>
      <c r="AR1261" s="90"/>
      <c r="AS1261" s="90"/>
      <c r="AT1261" s="90"/>
      <c r="AU1261" s="90"/>
      <c r="AV1261" s="94"/>
      <c r="AW1261" s="94"/>
      <c r="AX1261" s="94"/>
      <c r="AY1261" s="94"/>
      <c r="AZ1261" s="94"/>
      <c r="BA1261" s="94"/>
      <c r="BB1261" s="95"/>
      <c r="BC1261" s="95"/>
      <c r="BD1261" s="95"/>
      <c r="BE1261" s="42"/>
      <c r="BF1261" s="42"/>
      <c r="BG1261" s="42"/>
      <c r="BH1261" s="42"/>
      <c r="BI1261" s="42"/>
      <c r="BJ1261" s="42"/>
    </row>
    <row r="1262" spans="1:62" ht="15">
      <c r="A1262" s="89"/>
      <c r="B1262" s="90"/>
      <c r="C1262" s="91"/>
      <c r="D1262" s="92"/>
      <c r="E1262" s="93"/>
      <c r="F1262" s="93"/>
      <c r="G1262" s="90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  <c r="U1262" s="90"/>
      <c r="V1262" s="90"/>
      <c r="W1262" s="90"/>
      <c r="X1262" s="90"/>
      <c r="Y1262" s="90"/>
      <c r="Z1262" s="90"/>
      <c r="AA1262" s="90"/>
      <c r="AB1262" s="90"/>
      <c r="AC1262" s="90"/>
      <c r="AD1262" s="90"/>
      <c r="AE1262" s="90"/>
      <c r="AF1262" s="90"/>
      <c r="AG1262" s="90"/>
      <c r="AH1262" s="90"/>
      <c r="AI1262" s="90"/>
      <c r="AJ1262" s="90"/>
      <c r="AK1262" s="90"/>
      <c r="AL1262" s="90"/>
      <c r="AM1262" s="90"/>
      <c r="AN1262" s="90"/>
      <c r="AO1262" s="90"/>
      <c r="AP1262" s="90"/>
      <c r="AQ1262" s="90"/>
      <c r="AR1262" s="90"/>
      <c r="AS1262" s="90"/>
      <c r="AT1262" s="90"/>
      <c r="AU1262" s="90"/>
      <c r="AV1262" s="94"/>
      <c r="AW1262" s="94"/>
      <c r="AX1262" s="94"/>
      <c r="AY1262" s="94"/>
      <c r="AZ1262" s="94"/>
      <c r="BA1262" s="94"/>
      <c r="BB1262" s="95"/>
      <c r="BC1262" s="95"/>
      <c r="BD1262" s="95"/>
      <c r="BE1262" s="42"/>
      <c r="BF1262" s="42"/>
      <c r="BG1262" s="42"/>
      <c r="BH1262" s="42"/>
      <c r="BI1262" s="42"/>
      <c r="BJ1262" s="42"/>
    </row>
    <row r="1263" spans="1:62" ht="15">
      <c r="A1263" s="89"/>
      <c r="B1263" s="90"/>
      <c r="C1263" s="91"/>
      <c r="D1263" s="92"/>
      <c r="E1263" s="93"/>
      <c r="F1263" s="93"/>
      <c r="G1263" s="90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  <c r="U1263" s="90"/>
      <c r="V1263" s="90"/>
      <c r="W1263" s="90"/>
      <c r="X1263" s="90"/>
      <c r="Y1263" s="90"/>
      <c r="Z1263" s="90"/>
      <c r="AA1263" s="90"/>
      <c r="AB1263" s="90"/>
      <c r="AC1263" s="90"/>
      <c r="AD1263" s="90"/>
      <c r="AE1263" s="90"/>
      <c r="AF1263" s="90"/>
      <c r="AG1263" s="90"/>
      <c r="AH1263" s="90"/>
      <c r="AI1263" s="90"/>
      <c r="AJ1263" s="90"/>
      <c r="AK1263" s="90"/>
      <c r="AL1263" s="90"/>
      <c r="AM1263" s="90"/>
      <c r="AN1263" s="90"/>
      <c r="AO1263" s="90"/>
      <c r="AP1263" s="90"/>
      <c r="AQ1263" s="90"/>
      <c r="AR1263" s="90"/>
      <c r="AS1263" s="90"/>
      <c r="AT1263" s="90"/>
      <c r="AU1263" s="90"/>
      <c r="AV1263" s="94"/>
      <c r="AW1263" s="94"/>
      <c r="AX1263" s="94"/>
      <c r="AY1263" s="94"/>
      <c r="AZ1263" s="94"/>
      <c r="BA1263" s="94"/>
      <c r="BB1263" s="95"/>
      <c r="BC1263" s="95"/>
      <c r="BD1263" s="95"/>
      <c r="BE1263" s="42"/>
      <c r="BF1263" s="42"/>
      <c r="BG1263" s="42"/>
      <c r="BH1263" s="42"/>
      <c r="BI1263" s="42"/>
      <c r="BJ1263" s="42"/>
    </row>
    <row r="1264" spans="1:62" ht="15">
      <c r="A1264" s="89"/>
      <c r="B1264" s="90"/>
      <c r="C1264" s="91"/>
      <c r="D1264" s="92"/>
      <c r="E1264" s="93"/>
      <c r="F1264" s="93"/>
      <c r="G1264" s="90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  <c r="U1264" s="90"/>
      <c r="V1264" s="90"/>
      <c r="W1264" s="90"/>
      <c r="X1264" s="90"/>
      <c r="Y1264" s="90"/>
      <c r="Z1264" s="90"/>
      <c r="AA1264" s="90"/>
      <c r="AB1264" s="90"/>
      <c r="AC1264" s="90"/>
      <c r="AD1264" s="90"/>
      <c r="AE1264" s="90"/>
      <c r="AF1264" s="90"/>
      <c r="AG1264" s="90"/>
      <c r="AH1264" s="90"/>
      <c r="AI1264" s="90"/>
      <c r="AJ1264" s="90"/>
      <c r="AK1264" s="90"/>
      <c r="AL1264" s="90"/>
      <c r="AM1264" s="90"/>
      <c r="AN1264" s="90"/>
      <c r="AO1264" s="90"/>
      <c r="AP1264" s="90"/>
      <c r="AQ1264" s="90"/>
      <c r="AR1264" s="90"/>
      <c r="AS1264" s="90"/>
      <c r="AT1264" s="90"/>
      <c r="AU1264" s="90"/>
      <c r="AV1264" s="94"/>
      <c r="AW1264" s="94"/>
      <c r="AX1264" s="94"/>
      <c r="AY1264" s="94"/>
      <c r="AZ1264" s="94"/>
      <c r="BA1264" s="94"/>
      <c r="BB1264" s="95"/>
      <c r="BC1264" s="95"/>
      <c r="BD1264" s="95"/>
      <c r="BE1264" s="42"/>
      <c r="BF1264" s="42"/>
      <c r="BG1264" s="42"/>
      <c r="BH1264" s="42"/>
      <c r="BI1264" s="42"/>
      <c r="BJ1264" s="42"/>
    </row>
    <row r="1265" spans="1:62" ht="15">
      <c r="A1265" s="89"/>
      <c r="B1265" s="90"/>
      <c r="C1265" s="91"/>
      <c r="D1265" s="92"/>
      <c r="E1265" s="93"/>
      <c r="F1265" s="93"/>
      <c r="G1265" s="90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  <c r="U1265" s="90"/>
      <c r="V1265" s="90"/>
      <c r="W1265" s="90"/>
      <c r="X1265" s="90"/>
      <c r="Y1265" s="90"/>
      <c r="Z1265" s="90"/>
      <c r="AA1265" s="90"/>
      <c r="AB1265" s="90"/>
      <c r="AC1265" s="90"/>
      <c r="AD1265" s="90"/>
      <c r="AE1265" s="90"/>
      <c r="AF1265" s="90"/>
      <c r="AG1265" s="90"/>
      <c r="AH1265" s="90"/>
      <c r="AI1265" s="90"/>
      <c r="AJ1265" s="90"/>
      <c r="AK1265" s="90"/>
      <c r="AL1265" s="90"/>
      <c r="AM1265" s="90"/>
      <c r="AN1265" s="90"/>
      <c r="AO1265" s="90"/>
      <c r="AP1265" s="90"/>
      <c r="AQ1265" s="90"/>
      <c r="AR1265" s="90"/>
      <c r="AS1265" s="90"/>
      <c r="AT1265" s="90"/>
      <c r="AU1265" s="90"/>
      <c r="AV1265" s="94"/>
      <c r="AW1265" s="94"/>
      <c r="AX1265" s="94"/>
      <c r="AY1265" s="94"/>
      <c r="AZ1265" s="94"/>
      <c r="BA1265" s="94"/>
      <c r="BB1265" s="95"/>
      <c r="BC1265" s="95"/>
      <c r="BD1265" s="95"/>
      <c r="BE1265" s="42"/>
      <c r="BF1265" s="42"/>
      <c r="BG1265" s="42"/>
      <c r="BH1265" s="42"/>
      <c r="BI1265" s="42"/>
      <c r="BJ1265" s="42"/>
    </row>
    <row r="1266" spans="1:62" ht="15">
      <c r="A1266" s="89"/>
      <c r="B1266" s="90"/>
      <c r="C1266" s="91"/>
      <c r="D1266" s="92"/>
      <c r="E1266" s="93"/>
      <c r="F1266" s="93"/>
      <c r="G1266" s="90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  <c r="U1266" s="90"/>
      <c r="V1266" s="90"/>
      <c r="W1266" s="90"/>
      <c r="X1266" s="90"/>
      <c r="Y1266" s="90"/>
      <c r="Z1266" s="90"/>
      <c r="AA1266" s="90"/>
      <c r="AB1266" s="90"/>
      <c r="AC1266" s="90"/>
      <c r="AD1266" s="90"/>
      <c r="AE1266" s="90"/>
      <c r="AF1266" s="90"/>
      <c r="AG1266" s="90"/>
      <c r="AH1266" s="90"/>
      <c r="AI1266" s="90"/>
      <c r="AJ1266" s="90"/>
      <c r="AK1266" s="90"/>
      <c r="AL1266" s="90"/>
      <c r="AM1266" s="90"/>
      <c r="AN1266" s="90"/>
      <c r="AO1266" s="90"/>
      <c r="AP1266" s="90"/>
      <c r="AQ1266" s="90"/>
      <c r="AR1266" s="90"/>
      <c r="AS1266" s="90"/>
      <c r="AT1266" s="90"/>
      <c r="AU1266" s="90"/>
      <c r="AV1266" s="94"/>
      <c r="AW1266" s="94"/>
      <c r="AX1266" s="94"/>
      <c r="AY1266" s="94"/>
      <c r="AZ1266" s="94"/>
      <c r="BA1266" s="94"/>
      <c r="BB1266" s="95"/>
      <c r="BC1266" s="95"/>
      <c r="BD1266" s="95"/>
      <c r="BE1266" s="42"/>
      <c r="BF1266" s="42"/>
      <c r="BG1266" s="42"/>
      <c r="BH1266" s="42"/>
      <c r="BI1266" s="42"/>
      <c r="BJ1266" s="42"/>
    </row>
    <row r="1267" spans="1:62" ht="15">
      <c r="A1267" s="89"/>
      <c r="B1267" s="90"/>
      <c r="C1267" s="91"/>
      <c r="D1267" s="92"/>
      <c r="E1267" s="93"/>
      <c r="F1267" s="93"/>
      <c r="G1267" s="90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  <c r="U1267" s="90"/>
      <c r="V1267" s="90"/>
      <c r="W1267" s="90"/>
      <c r="X1267" s="90"/>
      <c r="Y1267" s="90"/>
      <c r="Z1267" s="90"/>
      <c r="AA1267" s="90"/>
      <c r="AB1267" s="90"/>
      <c r="AC1267" s="90"/>
      <c r="AD1267" s="90"/>
      <c r="AE1267" s="90"/>
      <c r="AF1267" s="90"/>
      <c r="AG1267" s="90"/>
      <c r="AH1267" s="90"/>
      <c r="AI1267" s="90"/>
      <c r="AJ1267" s="90"/>
      <c r="AK1267" s="90"/>
      <c r="AL1267" s="90"/>
      <c r="AM1267" s="90"/>
      <c r="AN1267" s="90"/>
      <c r="AO1267" s="90"/>
      <c r="AP1267" s="90"/>
      <c r="AQ1267" s="90"/>
      <c r="AR1267" s="90"/>
      <c r="AS1267" s="90"/>
      <c r="AT1267" s="90"/>
      <c r="AU1267" s="90"/>
      <c r="AV1267" s="94"/>
      <c r="AW1267" s="94"/>
      <c r="AX1267" s="94"/>
      <c r="AY1267" s="94"/>
      <c r="AZ1267" s="94"/>
      <c r="BA1267" s="94"/>
      <c r="BB1267" s="95"/>
      <c r="BC1267" s="95"/>
      <c r="BD1267" s="95"/>
      <c r="BE1267" s="42"/>
      <c r="BF1267" s="42"/>
      <c r="BG1267" s="42"/>
      <c r="BH1267" s="42"/>
      <c r="BI1267" s="42"/>
      <c r="BJ1267" s="42"/>
    </row>
    <row r="1268" spans="1:62" ht="15">
      <c r="A1268" s="89"/>
      <c r="B1268" s="90"/>
      <c r="C1268" s="91"/>
      <c r="D1268" s="92"/>
      <c r="E1268" s="93"/>
      <c r="F1268" s="93"/>
      <c r="G1268" s="90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  <c r="U1268" s="90"/>
      <c r="V1268" s="90"/>
      <c r="W1268" s="90"/>
      <c r="X1268" s="90"/>
      <c r="Y1268" s="90"/>
      <c r="Z1268" s="90"/>
      <c r="AA1268" s="90"/>
      <c r="AB1268" s="90"/>
      <c r="AC1268" s="90"/>
      <c r="AD1268" s="90"/>
      <c r="AE1268" s="90"/>
      <c r="AF1268" s="90"/>
      <c r="AG1268" s="90"/>
      <c r="AH1268" s="90"/>
      <c r="AI1268" s="90"/>
      <c r="AJ1268" s="90"/>
      <c r="AK1268" s="90"/>
      <c r="AL1268" s="90"/>
      <c r="AM1268" s="90"/>
      <c r="AN1268" s="90"/>
      <c r="AO1268" s="90"/>
      <c r="AP1268" s="90"/>
      <c r="AQ1268" s="90"/>
      <c r="AR1268" s="90"/>
      <c r="AS1268" s="90"/>
      <c r="AT1268" s="90"/>
      <c r="AU1268" s="90"/>
      <c r="AV1268" s="94"/>
      <c r="AW1268" s="94"/>
      <c r="AX1268" s="94"/>
      <c r="AY1268" s="94"/>
      <c r="AZ1268" s="94"/>
      <c r="BA1268" s="94"/>
      <c r="BB1268" s="95"/>
      <c r="BC1268" s="95"/>
      <c r="BD1268" s="95"/>
      <c r="BE1268" s="42"/>
      <c r="BF1268" s="42"/>
      <c r="BG1268" s="42"/>
      <c r="BH1268" s="42"/>
      <c r="BI1268" s="42"/>
      <c r="BJ1268" s="42"/>
    </row>
    <row r="1269" spans="1:62" ht="15">
      <c r="A1269" s="89"/>
      <c r="B1269" s="90"/>
      <c r="C1269" s="91"/>
      <c r="D1269" s="92"/>
      <c r="E1269" s="93"/>
      <c r="F1269" s="93"/>
      <c r="G1269" s="90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  <c r="U1269" s="90"/>
      <c r="V1269" s="90"/>
      <c r="W1269" s="90"/>
      <c r="X1269" s="90"/>
      <c r="Y1269" s="90"/>
      <c r="Z1269" s="90"/>
      <c r="AA1269" s="90"/>
      <c r="AB1269" s="90"/>
      <c r="AC1269" s="90"/>
      <c r="AD1269" s="90"/>
      <c r="AE1269" s="90"/>
      <c r="AF1269" s="90"/>
      <c r="AG1269" s="90"/>
      <c r="AH1269" s="90"/>
      <c r="AI1269" s="90"/>
      <c r="AJ1269" s="90"/>
      <c r="AK1269" s="90"/>
      <c r="AL1269" s="90"/>
      <c r="AM1269" s="90"/>
      <c r="AN1269" s="90"/>
      <c r="AO1269" s="90"/>
      <c r="AP1269" s="90"/>
      <c r="AQ1269" s="90"/>
      <c r="AR1269" s="90"/>
      <c r="AS1269" s="90"/>
      <c r="AT1269" s="90"/>
      <c r="AU1269" s="90"/>
      <c r="AV1269" s="94"/>
      <c r="AW1269" s="94"/>
      <c r="AX1269" s="94"/>
      <c r="AY1269" s="94"/>
      <c r="AZ1269" s="94"/>
      <c r="BA1269" s="94"/>
      <c r="BB1269" s="95"/>
      <c r="BC1269" s="95"/>
      <c r="BD1269" s="95"/>
      <c r="BE1269" s="42"/>
      <c r="BF1269" s="42"/>
      <c r="BG1269" s="42"/>
      <c r="BH1269" s="42"/>
      <c r="BI1269" s="42"/>
      <c r="BJ1269" s="42"/>
    </row>
    <row r="1270" spans="1:62" ht="15">
      <c r="A1270" s="89"/>
      <c r="B1270" s="90"/>
      <c r="C1270" s="91"/>
      <c r="D1270" s="92"/>
      <c r="E1270" s="93"/>
      <c r="F1270" s="93"/>
      <c r="G1270" s="90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  <c r="U1270" s="90"/>
      <c r="V1270" s="90"/>
      <c r="W1270" s="90"/>
      <c r="X1270" s="90"/>
      <c r="Y1270" s="90"/>
      <c r="Z1270" s="90"/>
      <c r="AA1270" s="90"/>
      <c r="AB1270" s="90"/>
      <c r="AC1270" s="90"/>
      <c r="AD1270" s="90"/>
      <c r="AE1270" s="90"/>
      <c r="AF1270" s="90"/>
      <c r="AG1270" s="90"/>
      <c r="AH1270" s="90"/>
      <c r="AI1270" s="90"/>
      <c r="AJ1270" s="90"/>
      <c r="AK1270" s="90"/>
      <c r="AL1270" s="90"/>
      <c r="AM1270" s="90"/>
      <c r="AN1270" s="90"/>
      <c r="AO1270" s="90"/>
      <c r="AP1270" s="90"/>
      <c r="AQ1270" s="90"/>
      <c r="AR1270" s="90"/>
      <c r="AS1270" s="90"/>
      <c r="AT1270" s="90"/>
      <c r="AU1270" s="90"/>
      <c r="AV1270" s="94"/>
      <c r="AW1270" s="94"/>
      <c r="AX1270" s="94"/>
      <c r="AY1270" s="94"/>
      <c r="AZ1270" s="94"/>
      <c r="BA1270" s="94"/>
      <c r="BB1270" s="95"/>
      <c r="BC1270" s="95"/>
      <c r="BD1270" s="95"/>
      <c r="BE1270" s="42"/>
      <c r="BF1270" s="42"/>
      <c r="BG1270" s="42"/>
      <c r="BH1270" s="42"/>
      <c r="BI1270" s="42"/>
      <c r="BJ1270" s="42"/>
    </row>
    <row r="1271" spans="1:62" ht="15">
      <c r="A1271" s="89"/>
      <c r="B1271" s="90"/>
      <c r="C1271" s="91"/>
      <c r="D1271" s="92"/>
      <c r="E1271" s="93"/>
      <c r="F1271" s="93"/>
      <c r="G1271" s="90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  <c r="U1271" s="90"/>
      <c r="V1271" s="90"/>
      <c r="W1271" s="90"/>
      <c r="X1271" s="90"/>
      <c r="Y1271" s="90"/>
      <c r="Z1271" s="90"/>
      <c r="AA1271" s="90"/>
      <c r="AB1271" s="90"/>
      <c r="AC1271" s="90"/>
      <c r="AD1271" s="90"/>
      <c r="AE1271" s="90"/>
      <c r="AF1271" s="90"/>
      <c r="AG1271" s="90"/>
      <c r="AH1271" s="90"/>
      <c r="AI1271" s="90"/>
      <c r="AJ1271" s="90"/>
      <c r="AK1271" s="90"/>
      <c r="AL1271" s="90"/>
      <c r="AM1271" s="90"/>
      <c r="AN1271" s="90"/>
      <c r="AO1271" s="90"/>
      <c r="AP1271" s="90"/>
      <c r="AQ1271" s="90"/>
      <c r="AR1271" s="90"/>
      <c r="AS1271" s="90"/>
      <c r="AT1271" s="90"/>
      <c r="AU1271" s="90"/>
      <c r="AV1271" s="94"/>
      <c r="AW1271" s="94"/>
      <c r="AX1271" s="94"/>
      <c r="AY1271" s="94"/>
      <c r="AZ1271" s="94"/>
      <c r="BA1271" s="94"/>
      <c r="BB1271" s="95"/>
      <c r="BC1271" s="95"/>
      <c r="BD1271" s="95"/>
      <c r="BE1271" s="42"/>
      <c r="BF1271" s="42"/>
      <c r="BG1271" s="42"/>
      <c r="BH1271" s="42"/>
      <c r="BI1271" s="42"/>
      <c r="BJ1271" s="42"/>
    </row>
    <row r="1272" spans="1:62" ht="15">
      <c r="A1272" s="89"/>
      <c r="B1272" s="90"/>
      <c r="C1272" s="91"/>
      <c r="D1272" s="92"/>
      <c r="E1272" s="93"/>
      <c r="F1272" s="93"/>
      <c r="G1272" s="90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  <c r="U1272" s="90"/>
      <c r="V1272" s="90"/>
      <c r="W1272" s="90"/>
      <c r="X1272" s="90"/>
      <c r="Y1272" s="90"/>
      <c r="Z1272" s="90"/>
      <c r="AA1272" s="90"/>
      <c r="AB1272" s="90"/>
      <c r="AC1272" s="90"/>
      <c r="AD1272" s="90"/>
      <c r="AE1272" s="90"/>
      <c r="AF1272" s="90"/>
      <c r="AG1272" s="90"/>
      <c r="AH1272" s="90"/>
      <c r="AI1272" s="90"/>
      <c r="AJ1272" s="90"/>
      <c r="AK1272" s="90"/>
      <c r="AL1272" s="90"/>
      <c r="AM1272" s="90"/>
      <c r="AN1272" s="90"/>
      <c r="AO1272" s="90"/>
      <c r="AP1272" s="90"/>
      <c r="AQ1272" s="90"/>
      <c r="AR1272" s="90"/>
      <c r="AS1272" s="90"/>
      <c r="AT1272" s="90"/>
      <c r="AU1272" s="90"/>
      <c r="AV1272" s="94"/>
      <c r="AW1272" s="94"/>
      <c r="AX1272" s="94"/>
      <c r="AY1272" s="94"/>
      <c r="AZ1272" s="94"/>
      <c r="BA1272" s="94"/>
      <c r="BB1272" s="95"/>
      <c r="BC1272" s="95"/>
      <c r="BD1272" s="95"/>
      <c r="BE1272" s="42"/>
      <c r="BF1272" s="42"/>
      <c r="BG1272" s="42"/>
      <c r="BH1272" s="42"/>
      <c r="BI1272" s="42"/>
      <c r="BJ1272" s="42"/>
    </row>
    <row r="1273" spans="1:62" ht="15">
      <c r="A1273" s="89"/>
      <c r="B1273" s="90"/>
      <c r="C1273" s="91"/>
      <c r="D1273" s="92"/>
      <c r="E1273" s="93"/>
      <c r="F1273" s="93"/>
      <c r="G1273" s="90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  <c r="U1273" s="90"/>
      <c r="V1273" s="90"/>
      <c r="W1273" s="90"/>
      <c r="X1273" s="90"/>
      <c r="Y1273" s="90"/>
      <c r="Z1273" s="90"/>
      <c r="AA1273" s="90"/>
      <c r="AB1273" s="90"/>
      <c r="AC1273" s="90"/>
      <c r="AD1273" s="90"/>
      <c r="AE1273" s="90"/>
      <c r="AF1273" s="90"/>
      <c r="AG1273" s="90"/>
      <c r="AH1273" s="90"/>
      <c r="AI1273" s="90"/>
      <c r="AJ1273" s="90"/>
      <c r="AK1273" s="90"/>
      <c r="AL1273" s="90"/>
      <c r="AM1273" s="90"/>
      <c r="AN1273" s="90"/>
      <c r="AO1273" s="90"/>
      <c r="AP1273" s="90"/>
      <c r="AQ1273" s="90"/>
      <c r="AR1273" s="90"/>
      <c r="AS1273" s="90"/>
      <c r="AT1273" s="90"/>
      <c r="AU1273" s="90"/>
      <c r="AV1273" s="94"/>
      <c r="AW1273" s="94"/>
      <c r="AX1273" s="94"/>
      <c r="AY1273" s="94"/>
      <c r="AZ1273" s="94"/>
      <c r="BA1273" s="94"/>
      <c r="BB1273" s="95"/>
      <c r="BC1273" s="95"/>
      <c r="BD1273" s="95"/>
      <c r="BE1273" s="42"/>
      <c r="BF1273" s="42"/>
      <c r="BG1273" s="42"/>
      <c r="BH1273" s="42"/>
      <c r="BI1273" s="42"/>
      <c r="BJ1273" s="42"/>
    </row>
    <row r="1274" spans="1:62" ht="15">
      <c r="A1274" s="89"/>
      <c r="B1274" s="90"/>
      <c r="C1274" s="91"/>
      <c r="D1274" s="92"/>
      <c r="E1274" s="93"/>
      <c r="F1274" s="93"/>
      <c r="G1274" s="90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  <c r="U1274" s="90"/>
      <c r="V1274" s="90"/>
      <c r="W1274" s="90"/>
      <c r="X1274" s="90"/>
      <c r="Y1274" s="90"/>
      <c r="Z1274" s="90"/>
      <c r="AA1274" s="90"/>
      <c r="AB1274" s="90"/>
      <c r="AC1274" s="90"/>
      <c r="AD1274" s="90"/>
      <c r="AE1274" s="90"/>
      <c r="AF1274" s="90"/>
      <c r="AG1274" s="90"/>
      <c r="AH1274" s="90"/>
      <c r="AI1274" s="90"/>
      <c r="AJ1274" s="90"/>
      <c r="AK1274" s="90"/>
      <c r="AL1274" s="90"/>
      <c r="AM1274" s="90"/>
      <c r="AN1274" s="90"/>
      <c r="AO1274" s="90"/>
      <c r="AP1274" s="90"/>
      <c r="AQ1274" s="90"/>
      <c r="AR1274" s="90"/>
      <c r="AS1274" s="90"/>
      <c r="AT1274" s="90"/>
      <c r="AU1274" s="90"/>
      <c r="AV1274" s="94"/>
      <c r="AW1274" s="94"/>
      <c r="AX1274" s="94"/>
      <c r="AY1274" s="94"/>
      <c r="AZ1274" s="94"/>
      <c r="BA1274" s="94"/>
      <c r="BB1274" s="95"/>
      <c r="BC1274" s="95"/>
      <c r="BD1274" s="95"/>
      <c r="BE1274" s="42"/>
      <c r="BF1274" s="42"/>
      <c r="BG1274" s="42"/>
      <c r="BH1274" s="42"/>
      <c r="BI1274" s="42"/>
      <c r="BJ1274" s="42"/>
    </row>
    <row r="1275" spans="1:62" ht="15">
      <c r="A1275" s="89"/>
      <c r="B1275" s="90"/>
      <c r="C1275" s="91"/>
      <c r="D1275" s="92"/>
      <c r="E1275" s="93"/>
      <c r="F1275" s="93"/>
      <c r="G1275" s="90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  <c r="U1275" s="90"/>
      <c r="V1275" s="90"/>
      <c r="W1275" s="90"/>
      <c r="X1275" s="90"/>
      <c r="Y1275" s="90"/>
      <c r="Z1275" s="90"/>
      <c r="AA1275" s="90"/>
      <c r="AB1275" s="90"/>
      <c r="AC1275" s="90"/>
      <c r="AD1275" s="90"/>
      <c r="AE1275" s="90"/>
      <c r="AF1275" s="90"/>
      <c r="AG1275" s="90"/>
      <c r="AH1275" s="90"/>
      <c r="AI1275" s="90"/>
      <c r="AJ1275" s="90"/>
      <c r="AK1275" s="90"/>
      <c r="AL1275" s="90"/>
      <c r="AM1275" s="90"/>
      <c r="AN1275" s="90"/>
      <c r="AO1275" s="90"/>
      <c r="AP1275" s="90"/>
      <c r="AQ1275" s="90"/>
      <c r="AR1275" s="90"/>
      <c r="AS1275" s="90"/>
      <c r="AT1275" s="90"/>
      <c r="AU1275" s="90"/>
      <c r="AV1275" s="94"/>
      <c r="AW1275" s="94"/>
      <c r="AX1275" s="94"/>
      <c r="AY1275" s="94"/>
      <c r="AZ1275" s="94"/>
      <c r="BA1275" s="94"/>
      <c r="BB1275" s="95"/>
      <c r="BC1275" s="95"/>
      <c r="BD1275" s="95"/>
      <c r="BE1275" s="42"/>
      <c r="BF1275" s="42"/>
      <c r="BG1275" s="42"/>
      <c r="BH1275" s="42"/>
      <c r="BI1275" s="42"/>
      <c r="BJ1275" s="42"/>
    </row>
    <row r="1276" spans="1:62" ht="15">
      <c r="A1276" s="89"/>
      <c r="B1276" s="90"/>
      <c r="C1276" s="91"/>
      <c r="D1276" s="92"/>
      <c r="E1276" s="93"/>
      <c r="F1276" s="93"/>
      <c r="G1276" s="90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  <c r="U1276" s="90"/>
      <c r="V1276" s="90"/>
      <c r="W1276" s="90"/>
      <c r="X1276" s="90"/>
      <c r="Y1276" s="90"/>
      <c r="Z1276" s="90"/>
      <c r="AA1276" s="90"/>
      <c r="AB1276" s="90"/>
      <c r="AC1276" s="90"/>
      <c r="AD1276" s="90"/>
      <c r="AE1276" s="90"/>
      <c r="AF1276" s="90"/>
      <c r="AG1276" s="90"/>
      <c r="AH1276" s="90"/>
      <c r="AI1276" s="90"/>
      <c r="AJ1276" s="90"/>
      <c r="AK1276" s="90"/>
      <c r="AL1276" s="90"/>
      <c r="AM1276" s="90"/>
      <c r="AN1276" s="90"/>
      <c r="AO1276" s="90"/>
      <c r="AP1276" s="90"/>
      <c r="AQ1276" s="90"/>
      <c r="AR1276" s="90"/>
      <c r="AS1276" s="90"/>
      <c r="AT1276" s="90"/>
      <c r="AU1276" s="90"/>
      <c r="AV1276" s="94"/>
      <c r="AW1276" s="94"/>
      <c r="AX1276" s="94"/>
      <c r="AY1276" s="94"/>
      <c r="AZ1276" s="94"/>
      <c r="BA1276" s="94"/>
      <c r="BB1276" s="95"/>
      <c r="BC1276" s="95"/>
      <c r="BD1276" s="95"/>
      <c r="BE1276" s="42"/>
      <c r="BF1276" s="42"/>
      <c r="BG1276" s="42"/>
      <c r="BH1276" s="42"/>
      <c r="BI1276" s="42"/>
      <c r="BJ1276" s="42"/>
    </row>
    <row r="1277" spans="1:62" ht="15">
      <c r="A1277" s="89"/>
      <c r="B1277" s="90"/>
      <c r="C1277" s="91"/>
      <c r="D1277" s="92"/>
      <c r="E1277" s="93"/>
      <c r="F1277" s="93"/>
      <c r="G1277" s="90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  <c r="U1277" s="90"/>
      <c r="V1277" s="90"/>
      <c r="W1277" s="90"/>
      <c r="X1277" s="90"/>
      <c r="Y1277" s="90"/>
      <c r="Z1277" s="90"/>
      <c r="AA1277" s="90"/>
      <c r="AB1277" s="90"/>
      <c r="AC1277" s="90"/>
      <c r="AD1277" s="90"/>
      <c r="AE1277" s="90"/>
      <c r="AF1277" s="90"/>
      <c r="AG1277" s="90"/>
      <c r="AH1277" s="90"/>
      <c r="AI1277" s="90"/>
      <c r="AJ1277" s="90"/>
      <c r="AK1277" s="90"/>
      <c r="AL1277" s="90"/>
      <c r="AM1277" s="90"/>
      <c r="AN1277" s="90"/>
      <c r="AO1277" s="90"/>
      <c r="AP1277" s="90"/>
      <c r="AQ1277" s="90"/>
      <c r="AR1277" s="90"/>
      <c r="AS1277" s="90"/>
      <c r="AT1277" s="90"/>
      <c r="AU1277" s="90"/>
      <c r="AV1277" s="94"/>
      <c r="AW1277" s="94"/>
      <c r="AX1277" s="94"/>
      <c r="AY1277" s="94"/>
      <c r="AZ1277" s="94"/>
      <c r="BA1277" s="94"/>
      <c r="BB1277" s="95"/>
      <c r="BC1277" s="95"/>
      <c r="BD1277" s="95"/>
      <c r="BE1277" s="42"/>
      <c r="BF1277" s="42"/>
      <c r="BG1277" s="42"/>
      <c r="BH1277" s="42"/>
      <c r="BI1277" s="42"/>
      <c r="BJ1277" s="42"/>
    </row>
    <row r="1278" spans="1:62" ht="15">
      <c r="A1278" s="89"/>
      <c r="B1278" s="90"/>
      <c r="C1278" s="91"/>
      <c r="D1278" s="92"/>
      <c r="E1278" s="93"/>
      <c r="F1278" s="93"/>
      <c r="G1278" s="90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  <c r="U1278" s="90"/>
      <c r="V1278" s="90"/>
      <c r="W1278" s="90"/>
      <c r="X1278" s="90"/>
      <c r="Y1278" s="90"/>
      <c r="Z1278" s="90"/>
      <c r="AA1278" s="90"/>
      <c r="AB1278" s="90"/>
      <c r="AC1278" s="90"/>
      <c r="AD1278" s="90"/>
      <c r="AE1278" s="90"/>
      <c r="AF1278" s="90"/>
      <c r="AG1278" s="90"/>
      <c r="AH1278" s="90"/>
      <c r="AI1278" s="90"/>
      <c r="AJ1278" s="90"/>
      <c r="AK1278" s="90"/>
      <c r="AL1278" s="90"/>
      <c r="AM1278" s="90"/>
      <c r="AN1278" s="90"/>
      <c r="AO1278" s="90"/>
      <c r="AP1278" s="90"/>
      <c r="AQ1278" s="90"/>
      <c r="AR1278" s="90"/>
      <c r="AS1278" s="90"/>
      <c r="AT1278" s="90"/>
      <c r="AU1278" s="90"/>
      <c r="AV1278" s="94"/>
      <c r="AW1278" s="94"/>
      <c r="AX1278" s="94"/>
      <c r="AY1278" s="94"/>
      <c r="AZ1278" s="94"/>
      <c r="BA1278" s="94"/>
      <c r="BB1278" s="95"/>
      <c r="BC1278" s="95"/>
      <c r="BD1278" s="95"/>
      <c r="BE1278" s="42"/>
      <c r="BF1278" s="42"/>
      <c r="BG1278" s="42"/>
      <c r="BH1278" s="42"/>
      <c r="BI1278" s="42"/>
      <c r="BJ1278" s="42"/>
    </row>
    <row r="1279" spans="1:62" ht="15">
      <c r="A1279" s="89"/>
      <c r="B1279" s="90"/>
      <c r="C1279" s="91"/>
      <c r="D1279" s="92"/>
      <c r="E1279" s="93"/>
      <c r="F1279" s="93"/>
      <c r="G1279" s="90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  <c r="U1279" s="90"/>
      <c r="V1279" s="90"/>
      <c r="W1279" s="90"/>
      <c r="X1279" s="90"/>
      <c r="Y1279" s="90"/>
      <c r="Z1279" s="90"/>
      <c r="AA1279" s="90"/>
      <c r="AB1279" s="90"/>
      <c r="AC1279" s="90"/>
      <c r="AD1279" s="90"/>
      <c r="AE1279" s="90"/>
      <c r="AF1279" s="90"/>
      <c r="AG1279" s="90"/>
      <c r="AH1279" s="90"/>
      <c r="AI1279" s="90"/>
      <c r="AJ1279" s="90"/>
      <c r="AK1279" s="90"/>
      <c r="AL1279" s="90"/>
      <c r="AM1279" s="90"/>
      <c r="AN1279" s="90"/>
      <c r="AO1279" s="90"/>
      <c r="AP1279" s="90"/>
      <c r="AQ1279" s="90"/>
      <c r="AR1279" s="90"/>
      <c r="AS1279" s="90"/>
      <c r="AT1279" s="90"/>
      <c r="AU1279" s="90"/>
      <c r="AV1279" s="94"/>
      <c r="AW1279" s="94"/>
      <c r="AX1279" s="94"/>
      <c r="AY1279" s="94"/>
      <c r="AZ1279" s="94"/>
      <c r="BA1279" s="94"/>
      <c r="BB1279" s="95"/>
      <c r="BC1279" s="95"/>
      <c r="BD1279" s="95"/>
      <c r="BE1279" s="42"/>
      <c r="BF1279" s="42"/>
      <c r="BG1279" s="42"/>
      <c r="BH1279" s="42"/>
      <c r="BI1279" s="42"/>
      <c r="BJ1279" s="42"/>
    </row>
    <row r="1280" spans="1:62" ht="15">
      <c r="A1280" s="89"/>
      <c r="B1280" s="90"/>
      <c r="C1280" s="91"/>
      <c r="D1280" s="92"/>
      <c r="E1280" s="93"/>
      <c r="F1280" s="93"/>
      <c r="G1280" s="90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  <c r="U1280" s="90"/>
      <c r="V1280" s="90"/>
      <c r="W1280" s="90"/>
      <c r="X1280" s="90"/>
      <c r="Y1280" s="90"/>
      <c r="Z1280" s="90"/>
      <c r="AA1280" s="90"/>
      <c r="AB1280" s="90"/>
      <c r="AC1280" s="90"/>
      <c r="AD1280" s="90"/>
      <c r="AE1280" s="90"/>
      <c r="AF1280" s="90"/>
      <c r="AG1280" s="90"/>
      <c r="AH1280" s="90"/>
      <c r="AI1280" s="90"/>
      <c r="AJ1280" s="90"/>
      <c r="AK1280" s="90"/>
      <c r="AL1280" s="90"/>
      <c r="AM1280" s="90"/>
      <c r="AN1280" s="90"/>
      <c r="AO1280" s="90"/>
      <c r="AP1280" s="90"/>
      <c r="AQ1280" s="90"/>
      <c r="AR1280" s="90"/>
      <c r="AS1280" s="90"/>
      <c r="AT1280" s="90"/>
      <c r="AU1280" s="90"/>
      <c r="AV1280" s="94"/>
      <c r="AW1280" s="94"/>
      <c r="AX1280" s="94"/>
      <c r="AY1280" s="94"/>
      <c r="AZ1280" s="94"/>
      <c r="BA1280" s="94"/>
      <c r="BB1280" s="95"/>
      <c r="BC1280" s="95"/>
      <c r="BD1280" s="95"/>
      <c r="BE1280" s="42"/>
      <c r="BF1280" s="42"/>
      <c r="BG1280" s="42"/>
      <c r="BH1280" s="42"/>
      <c r="BI1280" s="42"/>
      <c r="BJ1280" s="42"/>
    </row>
    <row r="1281" spans="1:62" ht="15">
      <c r="A1281" s="89"/>
      <c r="B1281" s="90"/>
      <c r="C1281" s="91"/>
      <c r="D1281" s="92"/>
      <c r="E1281" s="93"/>
      <c r="F1281" s="93"/>
      <c r="G1281" s="90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  <c r="U1281" s="90"/>
      <c r="V1281" s="90"/>
      <c r="W1281" s="90"/>
      <c r="X1281" s="90"/>
      <c r="Y1281" s="90"/>
      <c r="Z1281" s="90"/>
      <c r="AA1281" s="90"/>
      <c r="AB1281" s="90"/>
      <c r="AC1281" s="90"/>
      <c r="AD1281" s="90"/>
      <c r="AE1281" s="90"/>
      <c r="AF1281" s="90"/>
      <c r="AG1281" s="90"/>
      <c r="AH1281" s="90"/>
      <c r="AI1281" s="90"/>
      <c r="AJ1281" s="90"/>
      <c r="AK1281" s="90"/>
      <c r="AL1281" s="90"/>
      <c r="AM1281" s="90"/>
      <c r="AN1281" s="90"/>
      <c r="AO1281" s="90"/>
      <c r="AP1281" s="90"/>
      <c r="AQ1281" s="90"/>
      <c r="AR1281" s="90"/>
      <c r="AS1281" s="90"/>
      <c r="AT1281" s="90"/>
      <c r="AU1281" s="90"/>
      <c r="AV1281" s="94"/>
      <c r="AW1281" s="94"/>
      <c r="AX1281" s="94"/>
      <c r="AY1281" s="94"/>
      <c r="AZ1281" s="94"/>
      <c r="BA1281" s="94"/>
      <c r="BB1281" s="95"/>
      <c r="BC1281" s="95"/>
      <c r="BD1281" s="95"/>
      <c r="BE1281" s="42"/>
      <c r="BF1281" s="42"/>
      <c r="BG1281" s="42"/>
      <c r="BH1281" s="42"/>
      <c r="BI1281" s="42"/>
      <c r="BJ1281" s="42"/>
    </row>
    <row r="1282" spans="1:62" ht="15">
      <c r="A1282" s="89"/>
      <c r="B1282" s="90"/>
      <c r="C1282" s="91"/>
      <c r="D1282" s="92"/>
      <c r="E1282" s="93"/>
      <c r="F1282" s="93"/>
      <c r="G1282" s="90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  <c r="U1282" s="90"/>
      <c r="V1282" s="90"/>
      <c r="W1282" s="90"/>
      <c r="X1282" s="90"/>
      <c r="Y1282" s="90"/>
      <c r="Z1282" s="90"/>
      <c r="AA1282" s="90"/>
      <c r="AB1282" s="90"/>
      <c r="AC1282" s="90"/>
      <c r="AD1282" s="90"/>
      <c r="AE1282" s="90"/>
      <c r="AF1282" s="90"/>
      <c r="AG1282" s="90"/>
      <c r="AH1282" s="90"/>
      <c r="AI1282" s="90"/>
      <c r="AJ1282" s="90"/>
      <c r="AK1282" s="90"/>
      <c r="AL1282" s="90"/>
      <c r="AM1282" s="90"/>
      <c r="AN1282" s="90"/>
      <c r="AO1282" s="90"/>
      <c r="AP1282" s="90"/>
      <c r="AQ1282" s="90"/>
      <c r="AR1282" s="90"/>
      <c r="AS1282" s="90"/>
      <c r="AT1282" s="90"/>
      <c r="AU1282" s="90"/>
      <c r="AV1282" s="94"/>
      <c r="AW1282" s="94"/>
      <c r="AX1282" s="94"/>
      <c r="AY1282" s="94"/>
      <c r="AZ1282" s="94"/>
      <c r="BA1282" s="94"/>
      <c r="BB1282" s="95"/>
      <c r="BC1282" s="95"/>
      <c r="BD1282" s="95"/>
      <c r="BE1282" s="42"/>
      <c r="BF1282" s="42"/>
      <c r="BG1282" s="42"/>
      <c r="BH1282" s="42"/>
      <c r="BI1282" s="42"/>
      <c r="BJ1282" s="42"/>
    </row>
    <row r="1283" spans="1:62" ht="15">
      <c r="A1283" s="89"/>
      <c r="B1283" s="90"/>
      <c r="C1283" s="91"/>
      <c r="D1283" s="92"/>
      <c r="E1283" s="93"/>
      <c r="F1283" s="93"/>
      <c r="G1283" s="90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  <c r="U1283" s="90"/>
      <c r="V1283" s="90"/>
      <c r="W1283" s="90"/>
      <c r="X1283" s="90"/>
      <c r="Y1283" s="90"/>
      <c r="Z1283" s="90"/>
      <c r="AA1283" s="90"/>
      <c r="AB1283" s="90"/>
      <c r="AC1283" s="90"/>
      <c r="AD1283" s="90"/>
      <c r="AE1283" s="90"/>
      <c r="AF1283" s="90"/>
      <c r="AG1283" s="90"/>
      <c r="AH1283" s="90"/>
      <c r="AI1283" s="90"/>
      <c r="AJ1283" s="90"/>
      <c r="AK1283" s="90"/>
      <c r="AL1283" s="90"/>
      <c r="AM1283" s="90"/>
      <c r="AN1283" s="90"/>
      <c r="AO1283" s="90"/>
      <c r="AP1283" s="90"/>
      <c r="AQ1283" s="90"/>
      <c r="AR1283" s="90"/>
      <c r="AS1283" s="90"/>
      <c r="AT1283" s="90"/>
      <c r="AU1283" s="90"/>
      <c r="AV1283" s="94"/>
      <c r="AW1283" s="94"/>
      <c r="AX1283" s="94"/>
      <c r="AY1283" s="94"/>
      <c r="AZ1283" s="94"/>
      <c r="BA1283" s="94"/>
      <c r="BB1283" s="95"/>
      <c r="BC1283" s="95"/>
      <c r="BD1283" s="95"/>
      <c r="BE1283" s="42"/>
      <c r="BF1283" s="42"/>
      <c r="BG1283" s="42"/>
      <c r="BH1283" s="42"/>
      <c r="BI1283" s="42"/>
      <c r="BJ1283" s="42"/>
    </row>
    <row r="1284" spans="1:62" ht="15">
      <c r="A1284" s="89"/>
      <c r="B1284" s="90"/>
      <c r="C1284" s="91"/>
      <c r="D1284" s="92"/>
      <c r="E1284" s="93"/>
      <c r="F1284" s="93"/>
      <c r="G1284" s="90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  <c r="U1284" s="90"/>
      <c r="V1284" s="90"/>
      <c r="W1284" s="90"/>
      <c r="X1284" s="90"/>
      <c r="Y1284" s="90"/>
      <c r="Z1284" s="90"/>
      <c r="AA1284" s="90"/>
      <c r="AB1284" s="90"/>
      <c r="AC1284" s="90"/>
      <c r="AD1284" s="90"/>
      <c r="AE1284" s="90"/>
      <c r="AF1284" s="90"/>
      <c r="AG1284" s="90"/>
      <c r="AH1284" s="90"/>
      <c r="AI1284" s="90"/>
      <c r="AJ1284" s="90"/>
      <c r="AK1284" s="90"/>
      <c r="AL1284" s="90"/>
      <c r="AM1284" s="90"/>
      <c r="AN1284" s="90"/>
      <c r="AO1284" s="90"/>
      <c r="AP1284" s="90"/>
      <c r="AQ1284" s="90"/>
      <c r="AR1284" s="90"/>
      <c r="AS1284" s="90"/>
      <c r="AT1284" s="90"/>
      <c r="AU1284" s="90"/>
      <c r="AV1284" s="94"/>
      <c r="AW1284" s="94"/>
      <c r="AX1284" s="94"/>
      <c r="AY1284" s="94"/>
      <c r="AZ1284" s="94"/>
      <c r="BA1284" s="94"/>
      <c r="BB1284" s="95"/>
      <c r="BC1284" s="95"/>
      <c r="BD1284" s="95"/>
      <c r="BE1284" s="42"/>
      <c r="BF1284" s="42"/>
      <c r="BG1284" s="42"/>
      <c r="BH1284" s="42"/>
      <c r="BI1284" s="42"/>
      <c r="BJ1284" s="42"/>
    </row>
    <row r="1285" spans="1:62" ht="15">
      <c r="A1285" s="89"/>
      <c r="B1285" s="90"/>
      <c r="C1285" s="91"/>
      <c r="D1285" s="92"/>
      <c r="E1285" s="93"/>
      <c r="F1285" s="93"/>
      <c r="G1285" s="90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  <c r="U1285" s="90"/>
      <c r="V1285" s="90"/>
      <c r="W1285" s="90"/>
      <c r="X1285" s="90"/>
      <c r="Y1285" s="90"/>
      <c r="Z1285" s="90"/>
      <c r="AA1285" s="90"/>
      <c r="AB1285" s="90"/>
      <c r="AC1285" s="90"/>
      <c r="AD1285" s="90"/>
      <c r="AE1285" s="90"/>
      <c r="AF1285" s="90"/>
      <c r="AG1285" s="90"/>
      <c r="AH1285" s="90"/>
      <c r="AI1285" s="90"/>
      <c r="AJ1285" s="90"/>
      <c r="AK1285" s="90"/>
      <c r="AL1285" s="90"/>
      <c r="AM1285" s="90"/>
      <c r="AN1285" s="90"/>
      <c r="AO1285" s="90"/>
      <c r="AP1285" s="90"/>
      <c r="AQ1285" s="90"/>
      <c r="AR1285" s="90"/>
      <c r="AS1285" s="90"/>
      <c r="AT1285" s="90"/>
      <c r="AU1285" s="90"/>
      <c r="AV1285" s="94"/>
      <c r="AW1285" s="94"/>
      <c r="AX1285" s="94"/>
      <c r="AY1285" s="94"/>
      <c r="AZ1285" s="94"/>
      <c r="BA1285" s="94"/>
      <c r="BB1285" s="95"/>
      <c r="BC1285" s="95"/>
      <c r="BD1285" s="95"/>
      <c r="BE1285" s="42"/>
      <c r="BF1285" s="42"/>
      <c r="BG1285" s="42"/>
      <c r="BH1285" s="42"/>
      <c r="BI1285" s="42"/>
      <c r="BJ1285" s="42"/>
    </row>
    <row r="1286" spans="1:62" ht="15">
      <c r="A1286" s="89"/>
      <c r="B1286" s="90"/>
      <c r="C1286" s="91"/>
      <c r="D1286" s="92"/>
      <c r="E1286" s="93"/>
      <c r="F1286" s="93"/>
      <c r="G1286" s="90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  <c r="U1286" s="90"/>
      <c r="V1286" s="90"/>
      <c r="W1286" s="90"/>
      <c r="X1286" s="90"/>
      <c r="Y1286" s="90"/>
      <c r="Z1286" s="90"/>
      <c r="AA1286" s="90"/>
      <c r="AB1286" s="90"/>
      <c r="AC1286" s="90"/>
      <c r="AD1286" s="90"/>
      <c r="AE1286" s="90"/>
      <c r="AF1286" s="90"/>
      <c r="AG1286" s="90"/>
      <c r="AH1286" s="90"/>
      <c r="AI1286" s="90"/>
      <c r="AJ1286" s="90"/>
      <c r="AK1286" s="90"/>
      <c r="AL1286" s="90"/>
      <c r="AM1286" s="90"/>
      <c r="AN1286" s="90"/>
      <c r="AO1286" s="90"/>
      <c r="AP1286" s="90"/>
      <c r="AQ1286" s="90"/>
      <c r="AR1286" s="90"/>
      <c r="AS1286" s="90"/>
      <c r="AT1286" s="90"/>
      <c r="AU1286" s="90"/>
      <c r="AV1286" s="94"/>
      <c r="AW1286" s="94"/>
      <c r="AX1286" s="94"/>
      <c r="AY1286" s="94"/>
      <c r="AZ1286" s="94"/>
      <c r="BA1286" s="94"/>
      <c r="BB1286" s="95"/>
      <c r="BC1286" s="95"/>
      <c r="BD1286" s="95"/>
      <c r="BE1286" s="42"/>
      <c r="BF1286" s="42"/>
      <c r="BG1286" s="42"/>
      <c r="BH1286" s="42"/>
      <c r="BI1286" s="42"/>
      <c r="BJ1286" s="42"/>
    </row>
    <row r="1287" spans="1:62" ht="15">
      <c r="A1287" s="89"/>
      <c r="B1287" s="90"/>
      <c r="C1287" s="91"/>
      <c r="D1287" s="92"/>
      <c r="E1287" s="93"/>
      <c r="F1287" s="93"/>
      <c r="G1287" s="90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  <c r="U1287" s="90"/>
      <c r="V1287" s="90"/>
      <c r="W1287" s="90"/>
      <c r="X1287" s="90"/>
      <c r="Y1287" s="90"/>
      <c r="Z1287" s="90"/>
      <c r="AA1287" s="90"/>
      <c r="AB1287" s="90"/>
      <c r="AC1287" s="90"/>
      <c r="AD1287" s="90"/>
      <c r="AE1287" s="90"/>
      <c r="AF1287" s="90"/>
      <c r="AG1287" s="90"/>
      <c r="AH1287" s="90"/>
      <c r="AI1287" s="90"/>
      <c r="AJ1287" s="90"/>
      <c r="AK1287" s="90"/>
      <c r="AL1287" s="90"/>
      <c r="AM1287" s="90"/>
      <c r="AN1287" s="90"/>
      <c r="AO1287" s="90"/>
      <c r="AP1287" s="90"/>
      <c r="AQ1287" s="90"/>
      <c r="AR1287" s="90"/>
      <c r="AS1287" s="90"/>
      <c r="AT1287" s="90"/>
      <c r="AU1287" s="90"/>
      <c r="AV1287" s="94"/>
      <c r="AW1287" s="94"/>
      <c r="AX1287" s="94"/>
      <c r="AY1287" s="94"/>
      <c r="AZ1287" s="94"/>
      <c r="BA1287" s="94"/>
      <c r="BB1287" s="95"/>
      <c r="BC1287" s="95"/>
      <c r="BD1287" s="95"/>
      <c r="BE1287" s="42"/>
      <c r="BF1287" s="42"/>
      <c r="BG1287" s="42"/>
      <c r="BH1287" s="42"/>
      <c r="BI1287" s="42"/>
      <c r="BJ1287" s="42"/>
    </row>
    <row r="1288" spans="1:62" ht="15">
      <c r="A1288" s="89"/>
      <c r="B1288" s="90"/>
      <c r="C1288" s="91"/>
      <c r="D1288" s="92"/>
      <c r="E1288" s="93"/>
      <c r="F1288" s="93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90"/>
      <c r="AM1288" s="90"/>
      <c r="AN1288" s="90"/>
      <c r="AO1288" s="90"/>
      <c r="AP1288" s="90"/>
      <c r="AQ1288" s="90"/>
      <c r="AR1288" s="90"/>
      <c r="AS1288" s="90"/>
      <c r="AT1288" s="90"/>
      <c r="AU1288" s="90"/>
      <c r="AV1288" s="94"/>
      <c r="AW1288" s="94"/>
      <c r="AX1288" s="94"/>
      <c r="AY1288" s="94"/>
      <c r="AZ1288" s="94"/>
      <c r="BA1288" s="94"/>
      <c r="BB1288" s="95"/>
      <c r="BC1288" s="95"/>
      <c r="BD1288" s="95"/>
      <c r="BE1288" s="42"/>
      <c r="BF1288" s="42"/>
      <c r="BG1288" s="42"/>
      <c r="BH1288" s="42"/>
      <c r="BI1288" s="42"/>
      <c r="BJ1288" s="42"/>
    </row>
    <row r="1289" spans="1:62" ht="15">
      <c r="A1289" s="89"/>
      <c r="B1289" s="90"/>
      <c r="C1289" s="91"/>
      <c r="D1289" s="92"/>
      <c r="E1289" s="93"/>
      <c r="F1289" s="93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90"/>
      <c r="AM1289" s="90"/>
      <c r="AN1289" s="90"/>
      <c r="AO1289" s="90"/>
      <c r="AP1289" s="90"/>
      <c r="AQ1289" s="90"/>
      <c r="AR1289" s="90"/>
      <c r="AS1289" s="90"/>
      <c r="AT1289" s="90"/>
      <c r="AU1289" s="90"/>
      <c r="AV1289" s="94"/>
      <c r="AW1289" s="94"/>
      <c r="AX1289" s="94"/>
      <c r="AY1289" s="94"/>
      <c r="AZ1289" s="94"/>
      <c r="BA1289" s="94"/>
      <c r="BB1289" s="95"/>
      <c r="BC1289" s="95"/>
      <c r="BD1289" s="95"/>
      <c r="BE1289" s="42"/>
      <c r="BF1289" s="42"/>
      <c r="BG1289" s="42"/>
      <c r="BH1289" s="42"/>
      <c r="BI1289" s="42"/>
      <c r="BJ1289" s="42"/>
    </row>
    <row r="1290" spans="1:62" ht="15">
      <c r="A1290" s="89"/>
      <c r="B1290" s="90"/>
      <c r="C1290" s="91"/>
      <c r="D1290" s="92"/>
      <c r="E1290" s="93"/>
      <c r="F1290" s="93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90"/>
      <c r="AM1290" s="90"/>
      <c r="AN1290" s="90"/>
      <c r="AO1290" s="90"/>
      <c r="AP1290" s="90"/>
      <c r="AQ1290" s="90"/>
      <c r="AR1290" s="90"/>
      <c r="AS1290" s="90"/>
      <c r="AT1290" s="90"/>
      <c r="AU1290" s="90"/>
      <c r="AV1290" s="94"/>
      <c r="AW1290" s="94"/>
      <c r="AX1290" s="94"/>
      <c r="AY1290" s="94"/>
      <c r="AZ1290" s="94"/>
      <c r="BA1290" s="94"/>
      <c r="BB1290" s="95"/>
      <c r="BC1290" s="95"/>
      <c r="BD1290" s="95"/>
      <c r="BE1290" s="42"/>
      <c r="BF1290" s="42"/>
      <c r="BG1290" s="42"/>
      <c r="BH1290" s="42"/>
      <c r="BI1290" s="42"/>
      <c r="BJ1290" s="42"/>
    </row>
    <row r="1291" spans="1:62" ht="15">
      <c r="A1291" s="89"/>
      <c r="B1291" s="90"/>
      <c r="C1291" s="91"/>
      <c r="D1291" s="92"/>
      <c r="E1291" s="93"/>
      <c r="F1291" s="93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90"/>
      <c r="AM1291" s="90"/>
      <c r="AN1291" s="90"/>
      <c r="AO1291" s="90"/>
      <c r="AP1291" s="90"/>
      <c r="AQ1291" s="90"/>
      <c r="AR1291" s="90"/>
      <c r="AS1291" s="90"/>
      <c r="AT1291" s="90"/>
      <c r="AU1291" s="90"/>
      <c r="AV1291" s="94"/>
      <c r="AW1291" s="94"/>
      <c r="AX1291" s="94"/>
      <c r="AY1291" s="94"/>
      <c r="AZ1291" s="94"/>
      <c r="BA1291" s="94"/>
      <c r="BB1291" s="95"/>
      <c r="BC1291" s="95"/>
      <c r="BD1291" s="95"/>
      <c r="BE1291" s="42"/>
      <c r="BF1291" s="42"/>
      <c r="BG1291" s="42"/>
      <c r="BH1291" s="42"/>
      <c r="BI1291" s="42"/>
      <c r="BJ1291" s="42"/>
    </row>
    <row r="1292" spans="1:62" ht="15">
      <c r="A1292" s="89"/>
      <c r="B1292" s="90"/>
      <c r="C1292" s="91"/>
      <c r="D1292" s="92"/>
      <c r="E1292" s="93"/>
      <c r="F1292" s="93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90"/>
      <c r="AM1292" s="90"/>
      <c r="AN1292" s="90"/>
      <c r="AO1292" s="90"/>
      <c r="AP1292" s="90"/>
      <c r="AQ1292" s="90"/>
      <c r="AR1292" s="90"/>
      <c r="AS1292" s="90"/>
      <c r="AT1292" s="90"/>
      <c r="AU1292" s="90"/>
      <c r="AV1292" s="94"/>
      <c r="AW1292" s="94"/>
      <c r="AX1292" s="94"/>
      <c r="AY1292" s="94"/>
      <c r="AZ1292" s="94"/>
      <c r="BA1292" s="94"/>
      <c r="BB1292" s="95"/>
      <c r="BC1292" s="95"/>
      <c r="BD1292" s="95"/>
      <c r="BE1292" s="42"/>
      <c r="BF1292" s="42"/>
      <c r="BG1292" s="42"/>
      <c r="BH1292" s="42"/>
      <c r="BI1292" s="42"/>
      <c r="BJ1292" s="42"/>
    </row>
    <row r="1293" spans="1:62" ht="15">
      <c r="A1293" s="89"/>
      <c r="B1293" s="90"/>
      <c r="C1293" s="91"/>
      <c r="D1293" s="92"/>
      <c r="E1293" s="93"/>
      <c r="F1293" s="93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90"/>
      <c r="AM1293" s="90"/>
      <c r="AN1293" s="90"/>
      <c r="AO1293" s="90"/>
      <c r="AP1293" s="90"/>
      <c r="AQ1293" s="90"/>
      <c r="AR1293" s="90"/>
      <c r="AS1293" s="90"/>
      <c r="AT1293" s="90"/>
      <c r="AU1293" s="90"/>
      <c r="AV1293" s="94"/>
      <c r="AW1293" s="94"/>
      <c r="AX1293" s="94"/>
      <c r="AY1293" s="94"/>
      <c r="AZ1293" s="94"/>
      <c r="BA1293" s="94"/>
      <c r="BB1293" s="95"/>
      <c r="BC1293" s="95"/>
      <c r="BD1293" s="95"/>
      <c r="BE1293" s="42"/>
      <c r="BF1293" s="42"/>
      <c r="BG1293" s="42"/>
      <c r="BH1293" s="42"/>
      <c r="BI1293" s="42"/>
      <c r="BJ1293" s="42"/>
    </row>
    <row r="1294" spans="1:62" ht="15">
      <c r="A1294" s="89"/>
      <c r="B1294" s="90"/>
      <c r="C1294" s="91"/>
      <c r="D1294" s="92"/>
      <c r="E1294" s="93"/>
      <c r="F1294" s="93"/>
      <c r="G1294" s="90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  <c r="U1294" s="90"/>
      <c r="V1294" s="90"/>
      <c r="W1294" s="90"/>
      <c r="X1294" s="90"/>
      <c r="Y1294" s="90"/>
      <c r="Z1294" s="90"/>
      <c r="AA1294" s="90"/>
      <c r="AB1294" s="90"/>
      <c r="AC1294" s="90"/>
      <c r="AD1294" s="90"/>
      <c r="AE1294" s="90"/>
      <c r="AF1294" s="90"/>
      <c r="AG1294" s="90"/>
      <c r="AH1294" s="90"/>
      <c r="AI1294" s="90"/>
      <c r="AJ1294" s="90"/>
      <c r="AK1294" s="90"/>
      <c r="AL1294" s="90"/>
      <c r="AM1294" s="90"/>
      <c r="AN1294" s="90"/>
      <c r="AO1294" s="90"/>
      <c r="AP1294" s="90"/>
      <c r="AQ1294" s="90"/>
      <c r="AR1294" s="90"/>
      <c r="AS1294" s="90"/>
      <c r="AT1294" s="90"/>
      <c r="AU1294" s="90"/>
      <c r="AV1294" s="94"/>
      <c r="AW1294" s="94"/>
      <c r="AX1294" s="94"/>
      <c r="AY1294" s="94"/>
      <c r="AZ1294" s="94"/>
      <c r="BA1294" s="94"/>
      <c r="BB1294" s="95"/>
      <c r="BC1294" s="95"/>
      <c r="BD1294" s="95"/>
      <c r="BE1294" s="42"/>
      <c r="BF1294" s="42"/>
      <c r="BG1294" s="42"/>
      <c r="BH1294" s="42"/>
      <c r="BI1294" s="42"/>
      <c r="BJ1294" s="42"/>
    </row>
    <row r="1295" spans="1:62" ht="15">
      <c r="A1295" s="89"/>
      <c r="B1295" s="90"/>
      <c r="C1295" s="91"/>
      <c r="D1295" s="92"/>
      <c r="E1295" s="93"/>
      <c r="F1295" s="93"/>
      <c r="G1295" s="90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  <c r="U1295" s="90"/>
      <c r="V1295" s="90"/>
      <c r="W1295" s="90"/>
      <c r="X1295" s="90"/>
      <c r="Y1295" s="90"/>
      <c r="Z1295" s="90"/>
      <c r="AA1295" s="90"/>
      <c r="AB1295" s="90"/>
      <c r="AC1295" s="90"/>
      <c r="AD1295" s="90"/>
      <c r="AE1295" s="90"/>
      <c r="AF1295" s="90"/>
      <c r="AG1295" s="90"/>
      <c r="AH1295" s="90"/>
      <c r="AI1295" s="90"/>
      <c r="AJ1295" s="90"/>
      <c r="AK1295" s="90"/>
      <c r="AL1295" s="90"/>
      <c r="AM1295" s="90"/>
      <c r="AN1295" s="90"/>
      <c r="AO1295" s="90"/>
      <c r="AP1295" s="90"/>
      <c r="AQ1295" s="90"/>
      <c r="AR1295" s="90"/>
      <c r="AS1295" s="90"/>
      <c r="AT1295" s="90"/>
      <c r="AU1295" s="90"/>
      <c r="AV1295" s="94"/>
      <c r="AW1295" s="94"/>
      <c r="AX1295" s="94"/>
      <c r="AY1295" s="94"/>
      <c r="AZ1295" s="94"/>
      <c r="BA1295" s="94"/>
      <c r="BB1295" s="95"/>
      <c r="BC1295" s="95"/>
      <c r="BD1295" s="95"/>
      <c r="BE1295" s="42"/>
      <c r="BF1295" s="42"/>
      <c r="BG1295" s="42"/>
      <c r="BH1295" s="42"/>
      <c r="BI1295" s="42"/>
      <c r="BJ1295" s="42"/>
    </row>
    <row r="1296" spans="1:62" ht="15">
      <c r="A1296" s="89"/>
      <c r="B1296" s="90"/>
      <c r="C1296" s="91"/>
      <c r="D1296" s="92"/>
      <c r="E1296" s="93"/>
      <c r="F1296" s="93"/>
      <c r="G1296" s="90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  <c r="U1296" s="90"/>
      <c r="V1296" s="90"/>
      <c r="W1296" s="90"/>
      <c r="X1296" s="90"/>
      <c r="Y1296" s="90"/>
      <c r="Z1296" s="90"/>
      <c r="AA1296" s="90"/>
      <c r="AB1296" s="90"/>
      <c r="AC1296" s="90"/>
      <c r="AD1296" s="90"/>
      <c r="AE1296" s="90"/>
      <c r="AF1296" s="90"/>
      <c r="AG1296" s="90"/>
      <c r="AH1296" s="90"/>
      <c r="AI1296" s="90"/>
      <c r="AJ1296" s="90"/>
      <c r="AK1296" s="90"/>
      <c r="AL1296" s="90"/>
      <c r="AM1296" s="90"/>
      <c r="AN1296" s="90"/>
      <c r="AO1296" s="90"/>
      <c r="AP1296" s="90"/>
      <c r="AQ1296" s="90"/>
      <c r="AR1296" s="90"/>
      <c r="AS1296" s="90"/>
      <c r="AT1296" s="90"/>
      <c r="AU1296" s="90"/>
      <c r="AV1296" s="94"/>
      <c r="AW1296" s="94"/>
      <c r="AX1296" s="94"/>
      <c r="AY1296" s="94"/>
      <c r="AZ1296" s="94"/>
      <c r="BA1296" s="94"/>
      <c r="BB1296" s="95"/>
      <c r="BC1296" s="95"/>
      <c r="BD1296" s="95"/>
      <c r="BE1296" s="42"/>
      <c r="BF1296" s="42"/>
      <c r="BG1296" s="42"/>
      <c r="BH1296" s="42"/>
      <c r="BI1296" s="42"/>
      <c r="BJ1296" s="42"/>
    </row>
    <row r="1297" spans="1:62" ht="15">
      <c r="A1297" s="89"/>
      <c r="B1297" s="90"/>
      <c r="C1297" s="91"/>
      <c r="D1297" s="92"/>
      <c r="E1297" s="93"/>
      <c r="F1297" s="93"/>
      <c r="G1297" s="90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  <c r="U1297" s="90"/>
      <c r="V1297" s="90"/>
      <c r="W1297" s="90"/>
      <c r="X1297" s="90"/>
      <c r="Y1297" s="90"/>
      <c r="Z1297" s="90"/>
      <c r="AA1297" s="90"/>
      <c r="AB1297" s="90"/>
      <c r="AC1297" s="90"/>
      <c r="AD1297" s="90"/>
      <c r="AE1297" s="90"/>
      <c r="AF1297" s="90"/>
      <c r="AG1297" s="90"/>
      <c r="AH1297" s="90"/>
      <c r="AI1297" s="90"/>
      <c r="AJ1297" s="90"/>
      <c r="AK1297" s="90"/>
      <c r="AL1297" s="90"/>
      <c r="AM1297" s="90"/>
      <c r="AN1297" s="90"/>
      <c r="AO1297" s="90"/>
      <c r="AP1297" s="90"/>
      <c r="AQ1297" s="90"/>
      <c r="AR1297" s="90"/>
      <c r="AS1297" s="90"/>
      <c r="AT1297" s="90"/>
      <c r="AU1297" s="90"/>
      <c r="AV1297" s="94"/>
      <c r="AW1297" s="94"/>
      <c r="AX1297" s="94"/>
      <c r="AY1297" s="94"/>
      <c r="AZ1297" s="94"/>
      <c r="BA1297" s="94"/>
      <c r="BB1297" s="95"/>
      <c r="BC1297" s="95"/>
      <c r="BD1297" s="95"/>
      <c r="BE1297" s="42"/>
      <c r="BF1297" s="42"/>
      <c r="BG1297" s="42"/>
      <c r="BH1297" s="42"/>
      <c r="BI1297" s="42"/>
      <c r="BJ1297" s="42"/>
    </row>
    <row r="1298" spans="1:62" ht="15">
      <c r="A1298" s="89"/>
      <c r="B1298" s="90"/>
      <c r="C1298" s="91"/>
      <c r="D1298" s="92"/>
      <c r="E1298" s="93"/>
      <c r="F1298" s="93"/>
      <c r="G1298" s="90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  <c r="U1298" s="90"/>
      <c r="V1298" s="90"/>
      <c r="W1298" s="90"/>
      <c r="X1298" s="90"/>
      <c r="Y1298" s="90"/>
      <c r="Z1298" s="90"/>
      <c r="AA1298" s="90"/>
      <c r="AB1298" s="90"/>
      <c r="AC1298" s="90"/>
      <c r="AD1298" s="90"/>
      <c r="AE1298" s="90"/>
      <c r="AF1298" s="90"/>
      <c r="AG1298" s="90"/>
      <c r="AH1298" s="90"/>
      <c r="AI1298" s="90"/>
      <c r="AJ1298" s="90"/>
      <c r="AK1298" s="90"/>
      <c r="AL1298" s="90"/>
      <c r="AM1298" s="90"/>
      <c r="AN1298" s="90"/>
      <c r="AO1298" s="90"/>
      <c r="AP1298" s="90"/>
      <c r="AQ1298" s="90"/>
      <c r="AR1298" s="90"/>
      <c r="AS1298" s="90"/>
      <c r="AT1298" s="90"/>
      <c r="AU1298" s="90"/>
      <c r="AV1298" s="94"/>
      <c r="AW1298" s="94"/>
      <c r="AX1298" s="94"/>
      <c r="AY1298" s="94"/>
      <c r="AZ1298" s="94"/>
      <c r="BA1298" s="94"/>
      <c r="BB1298" s="95"/>
      <c r="BC1298" s="95"/>
      <c r="BD1298" s="95"/>
      <c r="BE1298" s="42"/>
      <c r="BF1298" s="42"/>
      <c r="BG1298" s="42"/>
      <c r="BH1298" s="42"/>
      <c r="BI1298" s="42"/>
      <c r="BJ1298" s="42"/>
    </row>
    <row r="1299" spans="1:62" ht="15">
      <c r="A1299" s="89"/>
      <c r="B1299" s="90"/>
      <c r="C1299" s="91"/>
      <c r="D1299" s="92"/>
      <c r="E1299" s="93"/>
      <c r="F1299" s="93"/>
      <c r="G1299" s="90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  <c r="U1299" s="90"/>
      <c r="V1299" s="90"/>
      <c r="W1299" s="90"/>
      <c r="X1299" s="90"/>
      <c r="Y1299" s="90"/>
      <c r="Z1299" s="90"/>
      <c r="AA1299" s="90"/>
      <c r="AB1299" s="90"/>
      <c r="AC1299" s="90"/>
      <c r="AD1299" s="90"/>
      <c r="AE1299" s="90"/>
      <c r="AF1299" s="90"/>
      <c r="AG1299" s="90"/>
      <c r="AH1299" s="90"/>
      <c r="AI1299" s="90"/>
      <c r="AJ1299" s="90"/>
      <c r="AK1299" s="90"/>
      <c r="AL1299" s="90"/>
      <c r="AM1299" s="90"/>
      <c r="AN1299" s="90"/>
      <c r="AO1299" s="90"/>
      <c r="AP1299" s="90"/>
      <c r="AQ1299" s="90"/>
      <c r="AR1299" s="90"/>
      <c r="AS1299" s="90"/>
      <c r="AT1299" s="90"/>
      <c r="AU1299" s="90"/>
      <c r="AV1299" s="94"/>
      <c r="AW1299" s="94"/>
      <c r="AX1299" s="94"/>
      <c r="AY1299" s="94"/>
      <c r="AZ1299" s="94"/>
      <c r="BA1299" s="94"/>
      <c r="BB1299" s="95"/>
      <c r="BC1299" s="95"/>
      <c r="BD1299" s="95"/>
      <c r="BE1299" s="42"/>
      <c r="BF1299" s="42"/>
      <c r="BG1299" s="42"/>
      <c r="BH1299" s="42"/>
      <c r="BI1299" s="42"/>
      <c r="BJ1299" s="42"/>
    </row>
    <row r="1300" spans="1:62" ht="15">
      <c r="A1300" s="89"/>
      <c r="B1300" s="90"/>
      <c r="C1300" s="91"/>
      <c r="D1300" s="92"/>
      <c r="E1300" s="93"/>
      <c r="F1300" s="93"/>
      <c r="G1300" s="90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  <c r="U1300" s="90"/>
      <c r="V1300" s="90"/>
      <c r="W1300" s="90"/>
      <c r="X1300" s="90"/>
      <c r="Y1300" s="90"/>
      <c r="Z1300" s="90"/>
      <c r="AA1300" s="90"/>
      <c r="AB1300" s="90"/>
      <c r="AC1300" s="90"/>
      <c r="AD1300" s="90"/>
      <c r="AE1300" s="90"/>
      <c r="AF1300" s="90"/>
      <c r="AG1300" s="90"/>
      <c r="AH1300" s="90"/>
      <c r="AI1300" s="90"/>
      <c r="AJ1300" s="90"/>
      <c r="AK1300" s="90"/>
      <c r="AL1300" s="90"/>
      <c r="AM1300" s="90"/>
      <c r="AN1300" s="90"/>
      <c r="AO1300" s="90"/>
      <c r="AP1300" s="90"/>
      <c r="AQ1300" s="90"/>
      <c r="AR1300" s="90"/>
      <c r="AS1300" s="90"/>
      <c r="AT1300" s="90"/>
      <c r="AU1300" s="90"/>
      <c r="AV1300" s="94"/>
      <c r="AW1300" s="94"/>
      <c r="AX1300" s="94"/>
      <c r="AY1300" s="94"/>
      <c r="AZ1300" s="94"/>
      <c r="BA1300" s="94"/>
      <c r="BB1300" s="95"/>
      <c r="BC1300" s="95"/>
      <c r="BD1300" s="95"/>
      <c r="BE1300" s="42"/>
      <c r="BF1300" s="42"/>
      <c r="BG1300" s="42"/>
      <c r="BH1300" s="42"/>
      <c r="BI1300" s="42"/>
      <c r="BJ1300" s="42"/>
    </row>
    <row r="1301" spans="1:62" ht="15">
      <c r="A1301" s="89"/>
      <c r="B1301" s="90"/>
      <c r="C1301" s="91"/>
      <c r="D1301" s="92"/>
      <c r="E1301" s="93"/>
      <c r="F1301" s="93"/>
      <c r="G1301" s="90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  <c r="U1301" s="90"/>
      <c r="V1301" s="90"/>
      <c r="W1301" s="90"/>
      <c r="X1301" s="90"/>
      <c r="Y1301" s="90"/>
      <c r="Z1301" s="90"/>
      <c r="AA1301" s="90"/>
      <c r="AB1301" s="90"/>
      <c r="AC1301" s="90"/>
      <c r="AD1301" s="90"/>
      <c r="AE1301" s="90"/>
      <c r="AF1301" s="90"/>
      <c r="AG1301" s="90"/>
      <c r="AH1301" s="90"/>
      <c r="AI1301" s="90"/>
      <c r="AJ1301" s="90"/>
      <c r="AK1301" s="90"/>
      <c r="AL1301" s="90"/>
      <c r="AM1301" s="90"/>
      <c r="AN1301" s="90"/>
      <c r="AO1301" s="90"/>
      <c r="AP1301" s="90"/>
      <c r="AQ1301" s="90"/>
      <c r="AR1301" s="90"/>
      <c r="AS1301" s="90"/>
      <c r="AT1301" s="90"/>
      <c r="AU1301" s="90"/>
      <c r="AV1301" s="94"/>
      <c r="AW1301" s="94"/>
      <c r="AX1301" s="94"/>
      <c r="AY1301" s="94"/>
      <c r="AZ1301" s="94"/>
      <c r="BA1301" s="94"/>
      <c r="BB1301" s="95"/>
      <c r="BC1301" s="95"/>
      <c r="BD1301" s="95"/>
      <c r="BE1301" s="42"/>
      <c r="BF1301" s="42"/>
      <c r="BG1301" s="42"/>
      <c r="BH1301" s="42"/>
      <c r="BI1301" s="42"/>
      <c r="BJ1301" s="42"/>
    </row>
    <row r="1302" spans="1:62" ht="15">
      <c r="A1302" s="89"/>
      <c r="B1302" s="90"/>
      <c r="C1302" s="91"/>
      <c r="D1302" s="92"/>
      <c r="E1302" s="93"/>
      <c r="F1302" s="93"/>
      <c r="G1302" s="90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  <c r="U1302" s="90"/>
      <c r="V1302" s="90"/>
      <c r="W1302" s="90"/>
      <c r="X1302" s="90"/>
      <c r="Y1302" s="90"/>
      <c r="Z1302" s="90"/>
      <c r="AA1302" s="90"/>
      <c r="AB1302" s="90"/>
      <c r="AC1302" s="90"/>
      <c r="AD1302" s="90"/>
      <c r="AE1302" s="90"/>
      <c r="AF1302" s="90"/>
      <c r="AG1302" s="90"/>
      <c r="AH1302" s="90"/>
      <c r="AI1302" s="90"/>
      <c r="AJ1302" s="90"/>
      <c r="AK1302" s="90"/>
      <c r="AL1302" s="90"/>
      <c r="AM1302" s="90"/>
      <c r="AN1302" s="90"/>
      <c r="AO1302" s="90"/>
      <c r="AP1302" s="90"/>
      <c r="AQ1302" s="90"/>
      <c r="AR1302" s="90"/>
      <c r="AS1302" s="90"/>
      <c r="AT1302" s="90"/>
      <c r="AU1302" s="90"/>
      <c r="AV1302" s="94"/>
      <c r="AW1302" s="94"/>
      <c r="AX1302" s="94"/>
      <c r="AY1302" s="94"/>
      <c r="AZ1302" s="94"/>
      <c r="BA1302" s="94"/>
      <c r="BB1302" s="95"/>
      <c r="BC1302" s="95"/>
      <c r="BD1302" s="95"/>
      <c r="BE1302" s="42"/>
      <c r="BF1302" s="42"/>
      <c r="BG1302" s="42"/>
      <c r="BH1302" s="42"/>
      <c r="BI1302" s="42"/>
      <c r="BJ1302" s="42"/>
    </row>
    <row r="1303" spans="1:62" ht="15">
      <c r="A1303" s="89"/>
      <c r="B1303" s="90"/>
      <c r="C1303" s="91"/>
      <c r="D1303" s="92"/>
      <c r="E1303" s="93"/>
      <c r="F1303" s="93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90"/>
      <c r="AM1303" s="90"/>
      <c r="AN1303" s="90"/>
      <c r="AO1303" s="90"/>
      <c r="AP1303" s="90"/>
      <c r="AQ1303" s="90"/>
      <c r="AR1303" s="90"/>
      <c r="AS1303" s="90"/>
      <c r="AT1303" s="90"/>
      <c r="AU1303" s="90"/>
      <c r="AV1303" s="94"/>
      <c r="AW1303" s="94"/>
      <c r="AX1303" s="94"/>
      <c r="AY1303" s="94"/>
      <c r="AZ1303" s="94"/>
      <c r="BA1303" s="94"/>
      <c r="BB1303" s="95"/>
      <c r="BC1303" s="95"/>
      <c r="BD1303" s="95"/>
      <c r="BE1303" s="42"/>
      <c r="BF1303" s="42"/>
      <c r="BG1303" s="42"/>
      <c r="BH1303" s="42"/>
      <c r="BI1303" s="42"/>
      <c r="BJ1303" s="42"/>
    </row>
    <row r="1304" spans="1:62" ht="15">
      <c r="A1304" s="89"/>
      <c r="B1304" s="90"/>
      <c r="C1304" s="91"/>
      <c r="D1304" s="92"/>
      <c r="E1304" s="93"/>
      <c r="F1304" s="93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90"/>
      <c r="AM1304" s="90"/>
      <c r="AN1304" s="90"/>
      <c r="AO1304" s="90"/>
      <c r="AP1304" s="90"/>
      <c r="AQ1304" s="90"/>
      <c r="AR1304" s="90"/>
      <c r="AS1304" s="90"/>
      <c r="AT1304" s="90"/>
      <c r="AU1304" s="90"/>
      <c r="AV1304" s="94"/>
      <c r="AW1304" s="94"/>
      <c r="AX1304" s="94"/>
      <c r="AY1304" s="94"/>
      <c r="AZ1304" s="94"/>
      <c r="BA1304" s="94"/>
      <c r="BB1304" s="95"/>
      <c r="BC1304" s="95"/>
      <c r="BD1304" s="95"/>
      <c r="BE1304" s="42"/>
      <c r="BF1304" s="42"/>
      <c r="BG1304" s="42"/>
      <c r="BH1304" s="42"/>
      <c r="BI1304" s="42"/>
      <c r="BJ1304" s="42"/>
    </row>
    <row r="1305" spans="1:62" ht="15">
      <c r="A1305" s="89"/>
      <c r="B1305" s="90"/>
      <c r="C1305" s="91"/>
      <c r="D1305" s="92"/>
      <c r="E1305" s="93"/>
      <c r="F1305" s="93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90"/>
      <c r="AM1305" s="90"/>
      <c r="AN1305" s="90"/>
      <c r="AO1305" s="90"/>
      <c r="AP1305" s="90"/>
      <c r="AQ1305" s="90"/>
      <c r="AR1305" s="90"/>
      <c r="AS1305" s="90"/>
      <c r="AT1305" s="90"/>
      <c r="AU1305" s="90"/>
      <c r="AV1305" s="94"/>
      <c r="AW1305" s="94"/>
      <c r="AX1305" s="94"/>
      <c r="AY1305" s="94"/>
      <c r="AZ1305" s="94"/>
      <c r="BA1305" s="94"/>
      <c r="BB1305" s="95"/>
      <c r="BC1305" s="95"/>
      <c r="BD1305" s="95"/>
      <c r="BE1305" s="42"/>
      <c r="BF1305" s="42"/>
      <c r="BG1305" s="42"/>
      <c r="BH1305" s="42"/>
      <c r="BI1305" s="42"/>
      <c r="BJ1305" s="42"/>
    </row>
    <row r="1306" spans="1:62" ht="15">
      <c r="A1306" s="89"/>
      <c r="B1306" s="90"/>
      <c r="C1306" s="91"/>
      <c r="D1306" s="92"/>
      <c r="E1306" s="93"/>
      <c r="F1306" s="93"/>
      <c r="G1306" s="90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  <c r="U1306" s="90"/>
      <c r="V1306" s="90"/>
      <c r="W1306" s="90"/>
      <c r="X1306" s="90"/>
      <c r="Y1306" s="90"/>
      <c r="Z1306" s="90"/>
      <c r="AA1306" s="90"/>
      <c r="AB1306" s="90"/>
      <c r="AC1306" s="90"/>
      <c r="AD1306" s="90"/>
      <c r="AE1306" s="90"/>
      <c r="AF1306" s="90"/>
      <c r="AG1306" s="90"/>
      <c r="AH1306" s="90"/>
      <c r="AI1306" s="90"/>
      <c r="AJ1306" s="90"/>
      <c r="AK1306" s="90"/>
      <c r="AL1306" s="90"/>
      <c r="AM1306" s="90"/>
      <c r="AN1306" s="90"/>
      <c r="AO1306" s="90"/>
      <c r="AP1306" s="90"/>
      <c r="AQ1306" s="90"/>
      <c r="AR1306" s="90"/>
      <c r="AS1306" s="90"/>
      <c r="AT1306" s="90"/>
      <c r="AU1306" s="90"/>
      <c r="AV1306" s="94"/>
      <c r="AW1306" s="94"/>
      <c r="AX1306" s="94"/>
      <c r="AY1306" s="94"/>
      <c r="AZ1306" s="94"/>
      <c r="BA1306" s="94"/>
      <c r="BB1306" s="95"/>
      <c r="BC1306" s="95"/>
      <c r="BD1306" s="95"/>
      <c r="BE1306" s="42"/>
      <c r="BF1306" s="42"/>
      <c r="BG1306" s="42"/>
      <c r="BH1306" s="42"/>
      <c r="BI1306" s="42"/>
      <c r="BJ1306" s="42"/>
    </row>
    <row r="1307" spans="1:62" ht="15">
      <c r="A1307" s="89"/>
      <c r="B1307" s="90"/>
      <c r="C1307" s="91"/>
      <c r="D1307" s="92"/>
      <c r="E1307" s="93"/>
      <c r="F1307" s="93"/>
      <c r="G1307" s="90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  <c r="U1307" s="90"/>
      <c r="V1307" s="90"/>
      <c r="W1307" s="90"/>
      <c r="X1307" s="90"/>
      <c r="Y1307" s="90"/>
      <c r="Z1307" s="90"/>
      <c r="AA1307" s="90"/>
      <c r="AB1307" s="90"/>
      <c r="AC1307" s="90"/>
      <c r="AD1307" s="90"/>
      <c r="AE1307" s="90"/>
      <c r="AF1307" s="90"/>
      <c r="AG1307" s="90"/>
      <c r="AH1307" s="90"/>
      <c r="AI1307" s="90"/>
      <c r="AJ1307" s="90"/>
      <c r="AK1307" s="90"/>
      <c r="AL1307" s="90"/>
      <c r="AM1307" s="90"/>
      <c r="AN1307" s="90"/>
      <c r="AO1307" s="90"/>
      <c r="AP1307" s="90"/>
      <c r="AQ1307" s="90"/>
      <c r="AR1307" s="90"/>
      <c r="AS1307" s="90"/>
      <c r="AT1307" s="90"/>
      <c r="AU1307" s="90"/>
      <c r="AV1307" s="94"/>
      <c r="AW1307" s="94"/>
      <c r="AX1307" s="94"/>
      <c r="AY1307" s="94"/>
      <c r="AZ1307" s="94"/>
      <c r="BA1307" s="94"/>
      <c r="BB1307" s="95"/>
      <c r="BC1307" s="95"/>
      <c r="BD1307" s="95"/>
      <c r="BE1307" s="42"/>
      <c r="BF1307" s="42"/>
      <c r="BG1307" s="42"/>
      <c r="BH1307" s="42"/>
      <c r="BI1307" s="42"/>
      <c r="BJ1307" s="42"/>
    </row>
    <row r="1308" spans="1:62" ht="15">
      <c r="A1308" s="89"/>
      <c r="B1308" s="90"/>
      <c r="C1308" s="91"/>
      <c r="D1308" s="92"/>
      <c r="E1308" s="93"/>
      <c r="F1308" s="93"/>
      <c r="G1308" s="90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  <c r="U1308" s="90"/>
      <c r="V1308" s="90"/>
      <c r="W1308" s="90"/>
      <c r="X1308" s="90"/>
      <c r="Y1308" s="90"/>
      <c r="Z1308" s="90"/>
      <c r="AA1308" s="90"/>
      <c r="AB1308" s="90"/>
      <c r="AC1308" s="90"/>
      <c r="AD1308" s="90"/>
      <c r="AE1308" s="90"/>
      <c r="AF1308" s="90"/>
      <c r="AG1308" s="90"/>
      <c r="AH1308" s="90"/>
      <c r="AI1308" s="90"/>
      <c r="AJ1308" s="90"/>
      <c r="AK1308" s="90"/>
      <c r="AL1308" s="90"/>
      <c r="AM1308" s="90"/>
      <c r="AN1308" s="90"/>
      <c r="AO1308" s="90"/>
      <c r="AP1308" s="90"/>
      <c r="AQ1308" s="90"/>
      <c r="AR1308" s="90"/>
      <c r="AS1308" s="90"/>
      <c r="AT1308" s="90"/>
      <c r="AU1308" s="90"/>
      <c r="AV1308" s="94"/>
      <c r="AW1308" s="94"/>
      <c r="AX1308" s="94"/>
      <c r="AY1308" s="94"/>
      <c r="AZ1308" s="94"/>
      <c r="BA1308" s="94"/>
      <c r="BB1308" s="95"/>
      <c r="BC1308" s="95"/>
      <c r="BD1308" s="95"/>
      <c r="BE1308" s="42"/>
      <c r="BF1308" s="42"/>
      <c r="BG1308" s="42"/>
      <c r="BH1308" s="42"/>
      <c r="BI1308" s="42"/>
      <c r="BJ1308" s="42"/>
    </row>
    <row r="1309" spans="1:62" ht="15">
      <c r="A1309" s="89"/>
      <c r="B1309" s="90"/>
      <c r="C1309" s="91"/>
      <c r="D1309" s="92"/>
      <c r="E1309" s="93"/>
      <c r="F1309" s="93"/>
      <c r="G1309" s="90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  <c r="U1309" s="90"/>
      <c r="V1309" s="90"/>
      <c r="W1309" s="90"/>
      <c r="X1309" s="90"/>
      <c r="Y1309" s="90"/>
      <c r="Z1309" s="90"/>
      <c r="AA1309" s="90"/>
      <c r="AB1309" s="90"/>
      <c r="AC1309" s="90"/>
      <c r="AD1309" s="90"/>
      <c r="AE1309" s="90"/>
      <c r="AF1309" s="90"/>
      <c r="AG1309" s="90"/>
      <c r="AH1309" s="90"/>
      <c r="AI1309" s="90"/>
      <c r="AJ1309" s="90"/>
      <c r="AK1309" s="90"/>
      <c r="AL1309" s="90"/>
      <c r="AM1309" s="90"/>
      <c r="AN1309" s="90"/>
      <c r="AO1309" s="90"/>
      <c r="AP1309" s="90"/>
      <c r="AQ1309" s="90"/>
      <c r="AR1309" s="90"/>
      <c r="AS1309" s="90"/>
      <c r="AT1309" s="90"/>
      <c r="AU1309" s="90"/>
      <c r="AV1309" s="94"/>
      <c r="AW1309" s="94"/>
      <c r="AX1309" s="94"/>
      <c r="AY1309" s="94"/>
      <c r="AZ1309" s="94"/>
      <c r="BA1309" s="94"/>
      <c r="BB1309" s="95"/>
      <c r="BC1309" s="95"/>
      <c r="BD1309" s="95"/>
      <c r="BE1309" s="42"/>
      <c r="BF1309" s="42"/>
      <c r="BG1309" s="42"/>
      <c r="BH1309" s="42"/>
      <c r="BI1309" s="42"/>
      <c r="BJ1309" s="42"/>
    </row>
    <row r="1310" spans="1:62" ht="15">
      <c r="A1310" s="89"/>
      <c r="B1310" s="90"/>
      <c r="C1310" s="91"/>
      <c r="D1310" s="92"/>
      <c r="E1310" s="93"/>
      <c r="F1310" s="93"/>
      <c r="G1310" s="90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  <c r="U1310" s="90"/>
      <c r="V1310" s="90"/>
      <c r="W1310" s="90"/>
      <c r="X1310" s="90"/>
      <c r="Y1310" s="90"/>
      <c r="Z1310" s="90"/>
      <c r="AA1310" s="90"/>
      <c r="AB1310" s="90"/>
      <c r="AC1310" s="90"/>
      <c r="AD1310" s="90"/>
      <c r="AE1310" s="90"/>
      <c r="AF1310" s="90"/>
      <c r="AG1310" s="90"/>
      <c r="AH1310" s="90"/>
      <c r="AI1310" s="90"/>
      <c r="AJ1310" s="90"/>
      <c r="AK1310" s="90"/>
      <c r="AL1310" s="90"/>
      <c r="AM1310" s="90"/>
      <c r="AN1310" s="90"/>
      <c r="AO1310" s="90"/>
      <c r="AP1310" s="90"/>
      <c r="AQ1310" s="90"/>
      <c r="AR1310" s="90"/>
      <c r="AS1310" s="90"/>
      <c r="AT1310" s="90"/>
      <c r="AU1310" s="90"/>
      <c r="AV1310" s="94"/>
      <c r="AW1310" s="94"/>
      <c r="AX1310" s="94"/>
      <c r="AY1310" s="94"/>
      <c r="AZ1310" s="94"/>
      <c r="BA1310" s="94"/>
      <c r="BB1310" s="95"/>
      <c r="BC1310" s="95"/>
      <c r="BD1310" s="95"/>
      <c r="BE1310" s="42"/>
      <c r="BF1310" s="42"/>
      <c r="BG1310" s="42"/>
      <c r="BH1310" s="42"/>
      <c r="BI1310" s="42"/>
      <c r="BJ1310" s="42"/>
    </row>
    <row r="1311" spans="1:62" ht="15">
      <c r="A1311" s="89"/>
      <c r="B1311" s="90"/>
      <c r="C1311" s="91"/>
      <c r="D1311" s="92"/>
      <c r="E1311" s="93"/>
      <c r="F1311" s="93"/>
      <c r="G1311" s="90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  <c r="U1311" s="90"/>
      <c r="V1311" s="90"/>
      <c r="W1311" s="90"/>
      <c r="X1311" s="90"/>
      <c r="Y1311" s="90"/>
      <c r="Z1311" s="90"/>
      <c r="AA1311" s="90"/>
      <c r="AB1311" s="90"/>
      <c r="AC1311" s="90"/>
      <c r="AD1311" s="90"/>
      <c r="AE1311" s="90"/>
      <c r="AF1311" s="90"/>
      <c r="AG1311" s="90"/>
      <c r="AH1311" s="90"/>
      <c r="AI1311" s="90"/>
      <c r="AJ1311" s="90"/>
      <c r="AK1311" s="90"/>
      <c r="AL1311" s="90"/>
      <c r="AM1311" s="90"/>
      <c r="AN1311" s="90"/>
      <c r="AO1311" s="90"/>
      <c r="AP1311" s="90"/>
      <c r="AQ1311" s="90"/>
      <c r="AR1311" s="90"/>
      <c r="AS1311" s="90"/>
      <c r="AT1311" s="90"/>
      <c r="AU1311" s="90"/>
      <c r="AV1311" s="94"/>
      <c r="AW1311" s="94"/>
      <c r="AX1311" s="94"/>
      <c r="AY1311" s="94"/>
      <c r="AZ1311" s="94"/>
      <c r="BA1311" s="94"/>
      <c r="BB1311" s="95"/>
      <c r="BC1311" s="95"/>
      <c r="BD1311" s="95"/>
      <c r="BE1311" s="42"/>
      <c r="BF1311" s="42"/>
      <c r="BG1311" s="42"/>
      <c r="BH1311" s="42"/>
      <c r="BI1311" s="42"/>
      <c r="BJ1311" s="42"/>
    </row>
    <row r="1312" spans="1:62" ht="15">
      <c r="A1312" s="89"/>
      <c r="B1312" s="90"/>
      <c r="C1312" s="91"/>
      <c r="D1312" s="92"/>
      <c r="E1312" s="93"/>
      <c r="F1312" s="93"/>
      <c r="G1312" s="90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  <c r="U1312" s="90"/>
      <c r="V1312" s="90"/>
      <c r="W1312" s="90"/>
      <c r="X1312" s="90"/>
      <c r="Y1312" s="90"/>
      <c r="Z1312" s="90"/>
      <c r="AA1312" s="90"/>
      <c r="AB1312" s="90"/>
      <c r="AC1312" s="90"/>
      <c r="AD1312" s="90"/>
      <c r="AE1312" s="90"/>
      <c r="AF1312" s="90"/>
      <c r="AG1312" s="90"/>
      <c r="AH1312" s="90"/>
      <c r="AI1312" s="90"/>
      <c r="AJ1312" s="90"/>
      <c r="AK1312" s="90"/>
      <c r="AL1312" s="90"/>
      <c r="AM1312" s="90"/>
      <c r="AN1312" s="90"/>
      <c r="AO1312" s="90"/>
      <c r="AP1312" s="90"/>
      <c r="AQ1312" s="90"/>
      <c r="AR1312" s="90"/>
      <c r="AS1312" s="90"/>
      <c r="AT1312" s="90"/>
      <c r="AU1312" s="90"/>
      <c r="AV1312" s="94"/>
      <c r="AW1312" s="94"/>
      <c r="AX1312" s="94"/>
      <c r="AY1312" s="94"/>
      <c r="AZ1312" s="94"/>
      <c r="BA1312" s="94"/>
      <c r="BB1312" s="95"/>
      <c r="BC1312" s="95"/>
      <c r="BD1312" s="95"/>
      <c r="BE1312" s="42"/>
      <c r="BF1312" s="42"/>
      <c r="BG1312" s="42"/>
      <c r="BH1312" s="42"/>
      <c r="BI1312" s="42"/>
      <c r="BJ1312" s="42"/>
    </row>
    <row r="1313" spans="1:62" ht="15">
      <c r="A1313" s="89"/>
      <c r="B1313" s="90"/>
      <c r="C1313" s="91"/>
      <c r="D1313" s="92"/>
      <c r="E1313" s="93"/>
      <c r="F1313" s="93"/>
      <c r="G1313" s="90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  <c r="U1313" s="90"/>
      <c r="V1313" s="90"/>
      <c r="W1313" s="90"/>
      <c r="X1313" s="90"/>
      <c r="Y1313" s="90"/>
      <c r="Z1313" s="90"/>
      <c r="AA1313" s="90"/>
      <c r="AB1313" s="90"/>
      <c r="AC1313" s="90"/>
      <c r="AD1313" s="90"/>
      <c r="AE1313" s="90"/>
      <c r="AF1313" s="90"/>
      <c r="AG1313" s="90"/>
      <c r="AH1313" s="90"/>
      <c r="AI1313" s="90"/>
      <c r="AJ1313" s="90"/>
      <c r="AK1313" s="90"/>
      <c r="AL1313" s="90"/>
      <c r="AM1313" s="90"/>
      <c r="AN1313" s="90"/>
      <c r="AO1313" s="90"/>
      <c r="AP1313" s="90"/>
      <c r="AQ1313" s="90"/>
      <c r="AR1313" s="90"/>
      <c r="AS1313" s="90"/>
      <c r="AT1313" s="90"/>
      <c r="AU1313" s="90"/>
      <c r="AV1313" s="94"/>
      <c r="AW1313" s="94"/>
      <c r="AX1313" s="94"/>
      <c r="AY1313" s="94"/>
      <c r="AZ1313" s="94"/>
      <c r="BA1313" s="94"/>
      <c r="BB1313" s="95"/>
      <c r="BC1313" s="95"/>
      <c r="BD1313" s="95"/>
      <c r="BE1313" s="42"/>
      <c r="BF1313" s="42"/>
      <c r="BG1313" s="42"/>
      <c r="BH1313" s="42"/>
      <c r="BI1313" s="42"/>
      <c r="BJ1313" s="42"/>
    </row>
    <row r="1314" spans="1:62" ht="15">
      <c r="A1314" s="89"/>
      <c r="B1314" s="90"/>
      <c r="C1314" s="91"/>
      <c r="D1314" s="92"/>
      <c r="E1314" s="93"/>
      <c r="F1314" s="93"/>
      <c r="G1314" s="90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  <c r="U1314" s="90"/>
      <c r="V1314" s="90"/>
      <c r="W1314" s="90"/>
      <c r="X1314" s="90"/>
      <c r="Y1314" s="90"/>
      <c r="Z1314" s="90"/>
      <c r="AA1314" s="90"/>
      <c r="AB1314" s="90"/>
      <c r="AC1314" s="90"/>
      <c r="AD1314" s="90"/>
      <c r="AE1314" s="90"/>
      <c r="AF1314" s="90"/>
      <c r="AG1314" s="90"/>
      <c r="AH1314" s="90"/>
      <c r="AI1314" s="90"/>
      <c r="AJ1314" s="90"/>
      <c r="AK1314" s="90"/>
      <c r="AL1314" s="90"/>
      <c r="AM1314" s="90"/>
      <c r="AN1314" s="90"/>
      <c r="AO1314" s="90"/>
      <c r="AP1314" s="90"/>
      <c r="AQ1314" s="90"/>
      <c r="AR1314" s="90"/>
      <c r="AS1314" s="90"/>
      <c r="AT1314" s="90"/>
      <c r="AU1314" s="90"/>
      <c r="AV1314" s="94"/>
      <c r="AW1314" s="94"/>
      <c r="AX1314" s="94"/>
      <c r="AY1314" s="94"/>
      <c r="AZ1314" s="94"/>
      <c r="BA1314" s="94"/>
      <c r="BB1314" s="95"/>
      <c r="BC1314" s="95"/>
      <c r="BD1314" s="95"/>
      <c r="BE1314" s="42"/>
      <c r="BF1314" s="42"/>
      <c r="BG1314" s="42"/>
      <c r="BH1314" s="42"/>
      <c r="BI1314" s="42"/>
      <c r="BJ1314" s="42"/>
    </row>
    <row r="1315" spans="1:62" ht="15">
      <c r="A1315" s="89"/>
      <c r="B1315" s="90"/>
      <c r="C1315" s="91"/>
      <c r="D1315" s="92"/>
      <c r="E1315" s="93"/>
      <c r="F1315" s="93"/>
      <c r="G1315" s="90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  <c r="U1315" s="90"/>
      <c r="V1315" s="90"/>
      <c r="W1315" s="90"/>
      <c r="X1315" s="90"/>
      <c r="Y1315" s="90"/>
      <c r="Z1315" s="90"/>
      <c r="AA1315" s="90"/>
      <c r="AB1315" s="90"/>
      <c r="AC1315" s="90"/>
      <c r="AD1315" s="90"/>
      <c r="AE1315" s="90"/>
      <c r="AF1315" s="90"/>
      <c r="AG1315" s="90"/>
      <c r="AH1315" s="90"/>
      <c r="AI1315" s="90"/>
      <c r="AJ1315" s="90"/>
      <c r="AK1315" s="90"/>
      <c r="AL1315" s="90"/>
      <c r="AM1315" s="90"/>
      <c r="AN1315" s="90"/>
      <c r="AO1315" s="90"/>
      <c r="AP1315" s="90"/>
      <c r="AQ1315" s="90"/>
      <c r="AR1315" s="90"/>
      <c r="AS1315" s="90"/>
      <c r="AT1315" s="90"/>
      <c r="AU1315" s="90"/>
      <c r="AV1315" s="94"/>
      <c r="AW1315" s="94"/>
      <c r="AX1315" s="94"/>
      <c r="AY1315" s="94"/>
      <c r="AZ1315" s="94"/>
      <c r="BA1315" s="94"/>
      <c r="BB1315" s="95"/>
      <c r="BC1315" s="95"/>
      <c r="BD1315" s="95"/>
      <c r="BE1315" s="42"/>
      <c r="BF1315" s="42"/>
      <c r="BG1315" s="42"/>
      <c r="BH1315" s="42"/>
      <c r="BI1315" s="42"/>
      <c r="BJ1315" s="42"/>
    </row>
    <row r="1316" spans="1:62" ht="15">
      <c r="A1316" s="89"/>
      <c r="B1316" s="90"/>
      <c r="C1316" s="91"/>
      <c r="D1316" s="92"/>
      <c r="E1316" s="93"/>
      <c r="F1316" s="93"/>
      <c r="G1316" s="90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  <c r="U1316" s="90"/>
      <c r="V1316" s="90"/>
      <c r="W1316" s="90"/>
      <c r="X1316" s="90"/>
      <c r="Y1316" s="90"/>
      <c r="Z1316" s="90"/>
      <c r="AA1316" s="90"/>
      <c r="AB1316" s="90"/>
      <c r="AC1316" s="90"/>
      <c r="AD1316" s="90"/>
      <c r="AE1316" s="90"/>
      <c r="AF1316" s="90"/>
      <c r="AG1316" s="90"/>
      <c r="AH1316" s="90"/>
      <c r="AI1316" s="90"/>
      <c r="AJ1316" s="90"/>
      <c r="AK1316" s="90"/>
      <c r="AL1316" s="90"/>
      <c r="AM1316" s="90"/>
      <c r="AN1316" s="90"/>
      <c r="AO1316" s="90"/>
      <c r="AP1316" s="90"/>
      <c r="AQ1316" s="90"/>
      <c r="AR1316" s="90"/>
      <c r="AS1316" s="90"/>
      <c r="AT1316" s="90"/>
      <c r="AU1316" s="90"/>
      <c r="AV1316" s="94"/>
      <c r="AW1316" s="94"/>
      <c r="AX1316" s="94"/>
      <c r="AY1316" s="94"/>
      <c r="AZ1316" s="94"/>
      <c r="BA1316" s="94"/>
      <c r="BB1316" s="95"/>
      <c r="BC1316" s="95"/>
      <c r="BD1316" s="95"/>
      <c r="BE1316" s="42"/>
      <c r="BF1316" s="42"/>
      <c r="BG1316" s="42"/>
      <c r="BH1316" s="42"/>
      <c r="BI1316" s="42"/>
      <c r="BJ1316" s="42"/>
    </row>
    <row r="1317" spans="1:62" ht="15">
      <c r="A1317" s="89"/>
      <c r="B1317" s="90"/>
      <c r="C1317" s="91"/>
      <c r="D1317" s="92"/>
      <c r="E1317" s="93"/>
      <c r="F1317" s="93"/>
      <c r="G1317" s="90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  <c r="U1317" s="90"/>
      <c r="V1317" s="90"/>
      <c r="W1317" s="90"/>
      <c r="X1317" s="90"/>
      <c r="Y1317" s="90"/>
      <c r="Z1317" s="90"/>
      <c r="AA1317" s="90"/>
      <c r="AB1317" s="90"/>
      <c r="AC1317" s="90"/>
      <c r="AD1317" s="90"/>
      <c r="AE1317" s="90"/>
      <c r="AF1317" s="90"/>
      <c r="AG1317" s="90"/>
      <c r="AH1317" s="90"/>
      <c r="AI1317" s="90"/>
      <c r="AJ1317" s="90"/>
      <c r="AK1317" s="90"/>
      <c r="AL1317" s="90"/>
      <c r="AM1317" s="90"/>
      <c r="AN1317" s="90"/>
      <c r="AO1317" s="90"/>
      <c r="AP1317" s="90"/>
      <c r="AQ1317" s="90"/>
      <c r="AR1317" s="90"/>
      <c r="AS1317" s="90"/>
      <c r="AT1317" s="90"/>
      <c r="AU1317" s="90"/>
      <c r="AV1317" s="94"/>
      <c r="AW1317" s="94"/>
      <c r="AX1317" s="94"/>
      <c r="AY1317" s="94"/>
      <c r="AZ1317" s="94"/>
      <c r="BA1317" s="94"/>
      <c r="BB1317" s="95"/>
      <c r="BC1317" s="95"/>
      <c r="BD1317" s="95"/>
      <c r="BE1317" s="42"/>
      <c r="BF1317" s="42"/>
      <c r="BG1317" s="42"/>
      <c r="BH1317" s="42"/>
      <c r="BI1317" s="42"/>
      <c r="BJ1317" s="42"/>
    </row>
    <row r="1318" spans="1:62" ht="15">
      <c r="A1318" s="89"/>
      <c r="B1318" s="90"/>
      <c r="C1318" s="91"/>
      <c r="D1318" s="92"/>
      <c r="E1318" s="93"/>
      <c r="F1318" s="93"/>
      <c r="G1318" s="90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  <c r="U1318" s="90"/>
      <c r="V1318" s="90"/>
      <c r="W1318" s="90"/>
      <c r="X1318" s="90"/>
      <c r="Y1318" s="90"/>
      <c r="Z1318" s="90"/>
      <c r="AA1318" s="90"/>
      <c r="AB1318" s="90"/>
      <c r="AC1318" s="90"/>
      <c r="AD1318" s="90"/>
      <c r="AE1318" s="90"/>
      <c r="AF1318" s="90"/>
      <c r="AG1318" s="90"/>
      <c r="AH1318" s="90"/>
      <c r="AI1318" s="90"/>
      <c r="AJ1318" s="90"/>
      <c r="AK1318" s="90"/>
      <c r="AL1318" s="90"/>
      <c r="AM1318" s="90"/>
      <c r="AN1318" s="90"/>
      <c r="AO1318" s="90"/>
      <c r="AP1318" s="90"/>
      <c r="AQ1318" s="90"/>
      <c r="AR1318" s="90"/>
      <c r="AS1318" s="90"/>
      <c r="AT1318" s="90"/>
      <c r="AU1318" s="90"/>
      <c r="AV1318" s="94"/>
      <c r="AW1318" s="94"/>
      <c r="AX1318" s="94"/>
      <c r="AY1318" s="94"/>
      <c r="AZ1318" s="94"/>
      <c r="BA1318" s="94"/>
      <c r="BB1318" s="95"/>
      <c r="BC1318" s="95"/>
      <c r="BD1318" s="95"/>
      <c r="BE1318" s="42"/>
      <c r="BF1318" s="42"/>
      <c r="BG1318" s="42"/>
      <c r="BH1318" s="42"/>
      <c r="BI1318" s="42"/>
      <c r="BJ1318" s="42"/>
    </row>
    <row r="1319" spans="1:62" ht="15">
      <c r="A1319" s="89"/>
      <c r="B1319" s="90"/>
      <c r="C1319" s="91"/>
      <c r="D1319" s="92"/>
      <c r="E1319" s="93"/>
      <c r="F1319" s="93"/>
      <c r="G1319" s="90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  <c r="U1319" s="90"/>
      <c r="V1319" s="90"/>
      <c r="W1319" s="90"/>
      <c r="X1319" s="90"/>
      <c r="Y1319" s="90"/>
      <c r="Z1319" s="90"/>
      <c r="AA1319" s="90"/>
      <c r="AB1319" s="90"/>
      <c r="AC1319" s="90"/>
      <c r="AD1319" s="90"/>
      <c r="AE1319" s="90"/>
      <c r="AF1319" s="90"/>
      <c r="AG1319" s="90"/>
      <c r="AH1319" s="90"/>
      <c r="AI1319" s="90"/>
      <c r="AJ1319" s="90"/>
      <c r="AK1319" s="90"/>
      <c r="AL1319" s="90"/>
      <c r="AM1319" s="90"/>
      <c r="AN1319" s="90"/>
      <c r="AO1319" s="90"/>
      <c r="AP1319" s="90"/>
      <c r="AQ1319" s="90"/>
      <c r="AR1319" s="90"/>
      <c r="AS1319" s="90"/>
      <c r="AT1319" s="90"/>
      <c r="AU1319" s="90"/>
      <c r="AV1319" s="94"/>
      <c r="AW1319" s="94"/>
      <c r="AX1319" s="94"/>
      <c r="AY1319" s="94"/>
      <c r="AZ1319" s="94"/>
      <c r="BA1319" s="94"/>
      <c r="BB1319" s="95"/>
      <c r="BC1319" s="95"/>
      <c r="BD1319" s="95"/>
      <c r="BE1319" s="42"/>
      <c r="BF1319" s="42"/>
      <c r="BG1319" s="42"/>
      <c r="BH1319" s="42"/>
      <c r="BI1319" s="42"/>
      <c r="BJ1319" s="42"/>
    </row>
    <row r="1320" spans="1:62" ht="15">
      <c r="A1320" s="89"/>
      <c r="B1320" s="90"/>
      <c r="C1320" s="91"/>
      <c r="D1320" s="92"/>
      <c r="E1320" s="93"/>
      <c r="F1320" s="93"/>
      <c r="G1320" s="90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  <c r="U1320" s="90"/>
      <c r="V1320" s="90"/>
      <c r="W1320" s="90"/>
      <c r="X1320" s="90"/>
      <c r="Y1320" s="90"/>
      <c r="Z1320" s="90"/>
      <c r="AA1320" s="90"/>
      <c r="AB1320" s="90"/>
      <c r="AC1320" s="90"/>
      <c r="AD1320" s="90"/>
      <c r="AE1320" s="90"/>
      <c r="AF1320" s="90"/>
      <c r="AG1320" s="90"/>
      <c r="AH1320" s="90"/>
      <c r="AI1320" s="90"/>
      <c r="AJ1320" s="90"/>
      <c r="AK1320" s="90"/>
      <c r="AL1320" s="90"/>
      <c r="AM1320" s="90"/>
      <c r="AN1320" s="90"/>
      <c r="AO1320" s="90"/>
      <c r="AP1320" s="90"/>
      <c r="AQ1320" s="90"/>
      <c r="AR1320" s="90"/>
      <c r="AS1320" s="90"/>
      <c r="AT1320" s="90"/>
      <c r="AU1320" s="90"/>
      <c r="AV1320" s="94"/>
      <c r="AW1320" s="94"/>
      <c r="AX1320" s="94"/>
      <c r="AY1320" s="94"/>
      <c r="AZ1320" s="94"/>
      <c r="BA1320" s="94"/>
      <c r="BB1320" s="95"/>
      <c r="BC1320" s="95"/>
      <c r="BD1320" s="95"/>
      <c r="BE1320" s="42"/>
      <c r="BF1320" s="42"/>
      <c r="BG1320" s="42"/>
      <c r="BH1320" s="42"/>
      <c r="BI1320" s="42"/>
      <c r="BJ1320" s="42"/>
    </row>
    <row r="1321" spans="1:62" ht="15">
      <c r="A1321" s="89"/>
      <c r="B1321" s="90"/>
      <c r="C1321" s="91"/>
      <c r="D1321" s="92"/>
      <c r="E1321" s="93"/>
      <c r="F1321" s="93"/>
      <c r="G1321" s="90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  <c r="U1321" s="90"/>
      <c r="V1321" s="90"/>
      <c r="W1321" s="90"/>
      <c r="X1321" s="90"/>
      <c r="Y1321" s="90"/>
      <c r="Z1321" s="90"/>
      <c r="AA1321" s="90"/>
      <c r="AB1321" s="90"/>
      <c r="AC1321" s="90"/>
      <c r="AD1321" s="90"/>
      <c r="AE1321" s="90"/>
      <c r="AF1321" s="90"/>
      <c r="AG1321" s="90"/>
      <c r="AH1321" s="90"/>
      <c r="AI1321" s="90"/>
      <c r="AJ1321" s="90"/>
      <c r="AK1321" s="90"/>
      <c r="AL1321" s="90"/>
      <c r="AM1321" s="90"/>
      <c r="AN1321" s="90"/>
      <c r="AO1321" s="90"/>
      <c r="AP1321" s="90"/>
      <c r="AQ1321" s="90"/>
      <c r="AR1321" s="90"/>
      <c r="AS1321" s="90"/>
      <c r="AT1321" s="90"/>
      <c r="AU1321" s="90"/>
      <c r="AV1321" s="94"/>
      <c r="AW1321" s="94"/>
      <c r="AX1321" s="94"/>
      <c r="AY1321" s="94"/>
      <c r="AZ1321" s="94"/>
      <c r="BA1321" s="94"/>
      <c r="BB1321" s="95"/>
      <c r="BC1321" s="95"/>
      <c r="BD1321" s="95"/>
      <c r="BE1321" s="42"/>
      <c r="BF1321" s="42"/>
      <c r="BG1321" s="42"/>
      <c r="BH1321" s="42"/>
      <c r="BI1321" s="42"/>
      <c r="BJ1321" s="42"/>
    </row>
    <row r="1322" spans="1:62" ht="15">
      <c r="A1322" s="89"/>
      <c r="B1322" s="90"/>
      <c r="C1322" s="91"/>
      <c r="D1322" s="92"/>
      <c r="E1322" s="93"/>
      <c r="F1322" s="93"/>
      <c r="G1322" s="90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  <c r="U1322" s="90"/>
      <c r="V1322" s="90"/>
      <c r="W1322" s="90"/>
      <c r="X1322" s="90"/>
      <c r="Y1322" s="90"/>
      <c r="Z1322" s="90"/>
      <c r="AA1322" s="90"/>
      <c r="AB1322" s="90"/>
      <c r="AC1322" s="90"/>
      <c r="AD1322" s="90"/>
      <c r="AE1322" s="90"/>
      <c r="AF1322" s="90"/>
      <c r="AG1322" s="90"/>
      <c r="AH1322" s="90"/>
      <c r="AI1322" s="90"/>
      <c r="AJ1322" s="90"/>
      <c r="AK1322" s="90"/>
      <c r="AL1322" s="90"/>
      <c r="AM1322" s="90"/>
      <c r="AN1322" s="90"/>
      <c r="AO1322" s="90"/>
      <c r="AP1322" s="90"/>
      <c r="AQ1322" s="90"/>
      <c r="AR1322" s="90"/>
      <c r="AS1322" s="90"/>
      <c r="AT1322" s="90"/>
      <c r="AU1322" s="90"/>
      <c r="AV1322" s="94"/>
      <c r="AW1322" s="94"/>
      <c r="AX1322" s="94"/>
      <c r="AY1322" s="94"/>
      <c r="AZ1322" s="94"/>
      <c r="BA1322" s="94"/>
      <c r="BB1322" s="95"/>
      <c r="BC1322" s="95"/>
      <c r="BD1322" s="95"/>
      <c r="BE1322" s="42"/>
      <c r="BF1322" s="42"/>
      <c r="BG1322" s="42"/>
      <c r="BH1322" s="42"/>
      <c r="BI1322" s="42"/>
      <c r="BJ1322" s="42"/>
    </row>
    <row r="1323" spans="1:62" ht="15">
      <c r="A1323" s="89"/>
      <c r="B1323" s="90"/>
      <c r="C1323" s="91"/>
      <c r="D1323" s="92"/>
      <c r="E1323" s="93"/>
      <c r="F1323" s="93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  <c r="AL1323" s="90"/>
      <c r="AM1323" s="90"/>
      <c r="AN1323" s="90"/>
      <c r="AO1323" s="90"/>
      <c r="AP1323" s="90"/>
      <c r="AQ1323" s="90"/>
      <c r="AR1323" s="90"/>
      <c r="AS1323" s="90"/>
      <c r="AT1323" s="90"/>
      <c r="AU1323" s="90"/>
      <c r="AV1323" s="94"/>
      <c r="AW1323" s="94"/>
      <c r="AX1323" s="94"/>
      <c r="AY1323" s="94"/>
      <c r="AZ1323" s="94"/>
      <c r="BA1323" s="94"/>
      <c r="BB1323" s="95"/>
      <c r="BC1323" s="95"/>
      <c r="BD1323" s="95"/>
      <c r="BE1323" s="42"/>
      <c r="BF1323" s="42"/>
      <c r="BG1323" s="42"/>
      <c r="BH1323" s="42"/>
      <c r="BI1323" s="42"/>
      <c r="BJ1323" s="42"/>
    </row>
    <row r="1324" spans="1:62" ht="15">
      <c r="A1324" s="89"/>
      <c r="B1324" s="90"/>
      <c r="C1324" s="91"/>
      <c r="D1324" s="92"/>
      <c r="E1324" s="93"/>
      <c r="F1324" s="93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  <c r="AL1324" s="90"/>
      <c r="AM1324" s="90"/>
      <c r="AN1324" s="90"/>
      <c r="AO1324" s="90"/>
      <c r="AP1324" s="90"/>
      <c r="AQ1324" s="90"/>
      <c r="AR1324" s="90"/>
      <c r="AS1324" s="90"/>
      <c r="AT1324" s="90"/>
      <c r="AU1324" s="90"/>
      <c r="AV1324" s="94"/>
      <c r="AW1324" s="94"/>
      <c r="AX1324" s="94"/>
      <c r="AY1324" s="94"/>
      <c r="AZ1324" s="94"/>
      <c r="BA1324" s="94"/>
      <c r="BB1324" s="95"/>
      <c r="BC1324" s="95"/>
      <c r="BD1324" s="95"/>
      <c r="BE1324" s="42"/>
      <c r="BF1324" s="42"/>
      <c r="BG1324" s="42"/>
      <c r="BH1324" s="42"/>
      <c r="BI1324" s="42"/>
      <c r="BJ1324" s="42"/>
    </row>
    <row r="1325" spans="1:62" ht="15">
      <c r="A1325" s="89"/>
      <c r="B1325" s="90"/>
      <c r="C1325" s="91"/>
      <c r="D1325" s="92"/>
      <c r="E1325" s="93"/>
      <c r="F1325" s="93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  <c r="AL1325" s="90"/>
      <c r="AM1325" s="90"/>
      <c r="AN1325" s="90"/>
      <c r="AO1325" s="90"/>
      <c r="AP1325" s="90"/>
      <c r="AQ1325" s="90"/>
      <c r="AR1325" s="90"/>
      <c r="AS1325" s="90"/>
      <c r="AT1325" s="90"/>
      <c r="AU1325" s="90"/>
      <c r="AV1325" s="94"/>
      <c r="AW1325" s="94"/>
      <c r="AX1325" s="94"/>
      <c r="AY1325" s="94"/>
      <c r="AZ1325" s="94"/>
      <c r="BA1325" s="94"/>
      <c r="BB1325" s="95"/>
      <c r="BC1325" s="95"/>
      <c r="BD1325" s="95"/>
      <c r="BE1325" s="42"/>
      <c r="BF1325" s="42"/>
      <c r="BG1325" s="42"/>
      <c r="BH1325" s="42"/>
      <c r="BI1325" s="42"/>
      <c r="BJ1325" s="42"/>
    </row>
    <row r="1326" spans="1:62" ht="15">
      <c r="A1326" s="89"/>
      <c r="B1326" s="90"/>
      <c r="C1326" s="91"/>
      <c r="D1326" s="92"/>
      <c r="E1326" s="93"/>
      <c r="F1326" s="93"/>
      <c r="G1326" s="90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  <c r="U1326" s="90"/>
      <c r="V1326" s="90"/>
      <c r="W1326" s="90"/>
      <c r="X1326" s="90"/>
      <c r="Y1326" s="90"/>
      <c r="Z1326" s="90"/>
      <c r="AA1326" s="90"/>
      <c r="AB1326" s="90"/>
      <c r="AC1326" s="90"/>
      <c r="AD1326" s="90"/>
      <c r="AE1326" s="90"/>
      <c r="AF1326" s="90"/>
      <c r="AG1326" s="90"/>
      <c r="AH1326" s="90"/>
      <c r="AI1326" s="90"/>
      <c r="AJ1326" s="90"/>
      <c r="AK1326" s="90"/>
      <c r="AL1326" s="90"/>
      <c r="AM1326" s="90"/>
      <c r="AN1326" s="90"/>
      <c r="AO1326" s="90"/>
      <c r="AP1326" s="90"/>
      <c r="AQ1326" s="90"/>
      <c r="AR1326" s="90"/>
      <c r="AS1326" s="90"/>
      <c r="AT1326" s="90"/>
      <c r="AU1326" s="90"/>
      <c r="AV1326" s="94"/>
      <c r="AW1326" s="94"/>
      <c r="AX1326" s="94"/>
      <c r="AY1326" s="94"/>
      <c r="AZ1326" s="94"/>
      <c r="BA1326" s="94"/>
      <c r="BB1326" s="95"/>
      <c r="BC1326" s="95"/>
      <c r="BD1326" s="95"/>
      <c r="BE1326" s="42"/>
      <c r="BF1326" s="42"/>
      <c r="BG1326" s="42"/>
      <c r="BH1326" s="42"/>
      <c r="BI1326" s="42"/>
      <c r="BJ1326" s="42"/>
    </row>
    <row r="1327" spans="1:62" ht="15">
      <c r="A1327" s="89"/>
      <c r="B1327" s="90"/>
      <c r="C1327" s="91"/>
      <c r="D1327" s="92"/>
      <c r="E1327" s="93"/>
      <c r="F1327" s="93"/>
      <c r="G1327" s="90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  <c r="U1327" s="90"/>
      <c r="V1327" s="90"/>
      <c r="W1327" s="90"/>
      <c r="X1327" s="90"/>
      <c r="Y1327" s="90"/>
      <c r="Z1327" s="90"/>
      <c r="AA1327" s="90"/>
      <c r="AB1327" s="90"/>
      <c r="AC1327" s="90"/>
      <c r="AD1327" s="90"/>
      <c r="AE1327" s="90"/>
      <c r="AF1327" s="90"/>
      <c r="AG1327" s="90"/>
      <c r="AH1327" s="90"/>
      <c r="AI1327" s="90"/>
      <c r="AJ1327" s="90"/>
      <c r="AK1327" s="90"/>
      <c r="AL1327" s="90"/>
      <c r="AM1327" s="90"/>
      <c r="AN1327" s="90"/>
      <c r="AO1327" s="90"/>
      <c r="AP1327" s="90"/>
      <c r="AQ1327" s="90"/>
      <c r="AR1327" s="90"/>
      <c r="AS1327" s="90"/>
      <c r="AT1327" s="90"/>
      <c r="AU1327" s="90"/>
      <c r="AV1327" s="94"/>
      <c r="AW1327" s="94"/>
      <c r="AX1327" s="94"/>
      <c r="AY1327" s="94"/>
      <c r="AZ1327" s="94"/>
      <c r="BA1327" s="94"/>
      <c r="BB1327" s="95"/>
      <c r="BC1327" s="95"/>
      <c r="BD1327" s="95"/>
      <c r="BE1327" s="42"/>
      <c r="BF1327" s="42"/>
      <c r="BG1327" s="42"/>
      <c r="BH1327" s="42"/>
      <c r="BI1327" s="42"/>
      <c r="BJ1327" s="42"/>
    </row>
    <row r="1328" spans="1:62" ht="15">
      <c r="A1328" s="89"/>
      <c r="B1328" s="90"/>
      <c r="C1328" s="91"/>
      <c r="D1328" s="92"/>
      <c r="E1328" s="93"/>
      <c r="F1328" s="93"/>
      <c r="G1328" s="90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  <c r="U1328" s="90"/>
      <c r="V1328" s="90"/>
      <c r="W1328" s="90"/>
      <c r="X1328" s="90"/>
      <c r="Y1328" s="90"/>
      <c r="Z1328" s="90"/>
      <c r="AA1328" s="90"/>
      <c r="AB1328" s="90"/>
      <c r="AC1328" s="90"/>
      <c r="AD1328" s="90"/>
      <c r="AE1328" s="90"/>
      <c r="AF1328" s="90"/>
      <c r="AG1328" s="90"/>
      <c r="AH1328" s="90"/>
      <c r="AI1328" s="90"/>
      <c r="AJ1328" s="90"/>
      <c r="AK1328" s="90"/>
      <c r="AL1328" s="90"/>
      <c r="AM1328" s="90"/>
      <c r="AN1328" s="90"/>
      <c r="AO1328" s="90"/>
      <c r="AP1328" s="90"/>
      <c r="AQ1328" s="90"/>
      <c r="AR1328" s="90"/>
      <c r="AS1328" s="90"/>
      <c r="AT1328" s="90"/>
      <c r="AU1328" s="90"/>
      <c r="AV1328" s="94"/>
      <c r="AW1328" s="94"/>
      <c r="AX1328" s="94"/>
      <c r="AY1328" s="94"/>
      <c r="AZ1328" s="94"/>
      <c r="BA1328" s="94"/>
      <c r="BB1328" s="95"/>
      <c r="BC1328" s="95"/>
      <c r="BD1328" s="95"/>
      <c r="BE1328" s="42"/>
      <c r="BF1328" s="42"/>
      <c r="BG1328" s="42"/>
      <c r="BH1328" s="42"/>
      <c r="BI1328" s="42"/>
      <c r="BJ1328" s="42"/>
    </row>
    <row r="1329" spans="1:62" ht="15">
      <c r="A1329" s="89"/>
      <c r="B1329" s="90"/>
      <c r="C1329" s="91"/>
      <c r="D1329" s="92"/>
      <c r="E1329" s="93"/>
      <c r="F1329" s="93"/>
      <c r="G1329" s="90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  <c r="U1329" s="90"/>
      <c r="V1329" s="90"/>
      <c r="W1329" s="90"/>
      <c r="X1329" s="90"/>
      <c r="Y1329" s="90"/>
      <c r="Z1329" s="90"/>
      <c r="AA1329" s="90"/>
      <c r="AB1329" s="90"/>
      <c r="AC1329" s="90"/>
      <c r="AD1329" s="90"/>
      <c r="AE1329" s="90"/>
      <c r="AF1329" s="90"/>
      <c r="AG1329" s="90"/>
      <c r="AH1329" s="90"/>
      <c r="AI1329" s="90"/>
      <c r="AJ1329" s="90"/>
      <c r="AK1329" s="90"/>
      <c r="AL1329" s="90"/>
      <c r="AM1329" s="90"/>
      <c r="AN1329" s="90"/>
      <c r="AO1329" s="90"/>
      <c r="AP1329" s="90"/>
      <c r="AQ1329" s="90"/>
      <c r="AR1329" s="90"/>
      <c r="AS1329" s="90"/>
      <c r="AT1329" s="90"/>
      <c r="AU1329" s="90"/>
      <c r="AV1329" s="94"/>
      <c r="AW1329" s="94"/>
      <c r="AX1329" s="94"/>
      <c r="AY1329" s="94"/>
      <c r="AZ1329" s="94"/>
      <c r="BA1329" s="94"/>
      <c r="BB1329" s="95"/>
      <c r="BC1329" s="95"/>
      <c r="BD1329" s="95"/>
      <c r="BE1329" s="42"/>
      <c r="BF1329" s="42"/>
      <c r="BG1329" s="42"/>
      <c r="BH1329" s="42"/>
      <c r="BI1329" s="42"/>
      <c r="BJ1329" s="42"/>
    </row>
    <row r="1330" spans="1:62" ht="15">
      <c r="A1330" s="89"/>
      <c r="B1330" s="90"/>
      <c r="C1330" s="91"/>
      <c r="D1330" s="92"/>
      <c r="E1330" s="93"/>
      <c r="F1330" s="93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  <c r="AL1330" s="90"/>
      <c r="AM1330" s="90"/>
      <c r="AN1330" s="90"/>
      <c r="AO1330" s="90"/>
      <c r="AP1330" s="90"/>
      <c r="AQ1330" s="90"/>
      <c r="AR1330" s="90"/>
      <c r="AS1330" s="90"/>
      <c r="AT1330" s="90"/>
      <c r="AU1330" s="90"/>
      <c r="AV1330" s="94"/>
      <c r="AW1330" s="94"/>
      <c r="AX1330" s="94"/>
      <c r="AY1330" s="94"/>
      <c r="AZ1330" s="94"/>
      <c r="BA1330" s="94"/>
      <c r="BB1330" s="95"/>
      <c r="BC1330" s="95"/>
      <c r="BD1330" s="95"/>
      <c r="BE1330" s="42"/>
      <c r="BF1330" s="42"/>
      <c r="BG1330" s="42"/>
      <c r="BH1330" s="42"/>
      <c r="BI1330" s="42"/>
      <c r="BJ1330" s="42"/>
    </row>
    <row r="1331" spans="1:62" ht="15">
      <c r="A1331" s="89"/>
      <c r="B1331" s="90"/>
      <c r="C1331" s="91"/>
      <c r="D1331" s="92"/>
      <c r="E1331" s="93"/>
      <c r="F1331" s="93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  <c r="AL1331" s="90"/>
      <c r="AM1331" s="90"/>
      <c r="AN1331" s="90"/>
      <c r="AO1331" s="90"/>
      <c r="AP1331" s="90"/>
      <c r="AQ1331" s="90"/>
      <c r="AR1331" s="90"/>
      <c r="AS1331" s="90"/>
      <c r="AT1331" s="90"/>
      <c r="AU1331" s="90"/>
      <c r="AV1331" s="94"/>
      <c r="AW1331" s="94"/>
      <c r="AX1331" s="94"/>
      <c r="AY1331" s="94"/>
      <c r="AZ1331" s="94"/>
      <c r="BA1331" s="94"/>
      <c r="BB1331" s="95"/>
      <c r="BC1331" s="95"/>
      <c r="BD1331" s="95"/>
      <c r="BE1331" s="42"/>
      <c r="BF1331" s="42"/>
      <c r="BG1331" s="42"/>
      <c r="BH1331" s="42"/>
      <c r="BI1331" s="42"/>
      <c r="BJ1331" s="42"/>
    </row>
    <row r="1332" spans="1:62" ht="15">
      <c r="A1332" s="89"/>
      <c r="B1332" s="90"/>
      <c r="C1332" s="91"/>
      <c r="D1332" s="92"/>
      <c r="E1332" s="93"/>
      <c r="F1332" s="93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  <c r="AL1332" s="90"/>
      <c r="AM1332" s="90"/>
      <c r="AN1332" s="90"/>
      <c r="AO1332" s="90"/>
      <c r="AP1332" s="90"/>
      <c r="AQ1332" s="90"/>
      <c r="AR1332" s="90"/>
      <c r="AS1332" s="90"/>
      <c r="AT1332" s="90"/>
      <c r="AU1332" s="90"/>
      <c r="AV1332" s="94"/>
      <c r="AW1332" s="94"/>
      <c r="AX1332" s="94"/>
      <c r="AY1332" s="94"/>
      <c r="AZ1332" s="94"/>
      <c r="BA1332" s="94"/>
      <c r="BB1332" s="95"/>
      <c r="BC1332" s="95"/>
      <c r="BD1332" s="95"/>
      <c r="BE1332" s="42"/>
      <c r="BF1332" s="42"/>
      <c r="BG1332" s="42"/>
      <c r="BH1332" s="42"/>
      <c r="BI1332" s="42"/>
      <c r="BJ1332" s="42"/>
    </row>
    <row r="1333" spans="1:62" ht="15">
      <c r="A1333" s="89"/>
      <c r="B1333" s="90"/>
      <c r="C1333" s="91"/>
      <c r="D1333" s="92"/>
      <c r="E1333" s="93"/>
      <c r="F1333" s="93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  <c r="AL1333" s="90"/>
      <c r="AM1333" s="90"/>
      <c r="AN1333" s="90"/>
      <c r="AO1333" s="90"/>
      <c r="AP1333" s="90"/>
      <c r="AQ1333" s="90"/>
      <c r="AR1333" s="90"/>
      <c r="AS1333" s="90"/>
      <c r="AT1333" s="90"/>
      <c r="AU1333" s="90"/>
      <c r="AV1333" s="94"/>
      <c r="AW1333" s="94"/>
      <c r="AX1333" s="94"/>
      <c r="AY1333" s="94"/>
      <c r="AZ1333" s="94"/>
      <c r="BA1333" s="94"/>
      <c r="BB1333" s="95"/>
      <c r="BC1333" s="95"/>
      <c r="BD1333" s="95"/>
      <c r="BE1333" s="42"/>
      <c r="BF1333" s="42"/>
      <c r="BG1333" s="42"/>
      <c r="BH1333" s="42"/>
      <c r="BI1333" s="42"/>
      <c r="BJ1333" s="42"/>
    </row>
    <row r="1334" spans="1:62" ht="15">
      <c r="A1334" s="89"/>
      <c r="B1334" s="90"/>
      <c r="C1334" s="91"/>
      <c r="D1334" s="92"/>
      <c r="E1334" s="93"/>
      <c r="F1334" s="93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  <c r="AL1334" s="90"/>
      <c r="AM1334" s="90"/>
      <c r="AN1334" s="90"/>
      <c r="AO1334" s="90"/>
      <c r="AP1334" s="90"/>
      <c r="AQ1334" s="90"/>
      <c r="AR1334" s="90"/>
      <c r="AS1334" s="90"/>
      <c r="AT1334" s="90"/>
      <c r="AU1334" s="90"/>
      <c r="AV1334" s="94"/>
      <c r="AW1334" s="94"/>
      <c r="AX1334" s="94"/>
      <c r="AY1334" s="94"/>
      <c r="AZ1334" s="94"/>
      <c r="BA1334" s="94"/>
      <c r="BB1334" s="95"/>
      <c r="BC1334" s="95"/>
      <c r="BD1334" s="95"/>
      <c r="BE1334" s="42"/>
      <c r="BF1334" s="42"/>
      <c r="BG1334" s="42"/>
      <c r="BH1334" s="42"/>
      <c r="BI1334" s="42"/>
      <c r="BJ1334" s="42"/>
    </row>
    <row r="1335" spans="1:62" ht="15">
      <c r="A1335" s="89"/>
      <c r="B1335" s="90"/>
      <c r="C1335" s="91"/>
      <c r="D1335" s="92"/>
      <c r="E1335" s="93"/>
      <c r="F1335" s="93"/>
      <c r="G1335" s="90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  <c r="U1335" s="90"/>
      <c r="V1335" s="90"/>
      <c r="W1335" s="90"/>
      <c r="X1335" s="90"/>
      <c r="Y1335" s="90"/>
      <c r="Z1335" s="90"/>
      <c r="AA1335" s="90"/>
      <c r="AB1335" s="90"/>
      <c r="AC1335" s="90"/>
      <c r="AD1335" s="90"/>
      <c r="AE1335" s="90"/>
      <c r="AF1335" s="90"/>
      <c r="AG1335" s="90"/>
      <c r="AH1335" s="90"/>
      <c r="AI1335" s="90"/>
      <c r="AJ1335" s="90"/>
      <c r="AK1335" s="90"/>
      <c r="AL1335" s="90"/>
      <c r="AM1335" s="90"/>
      <c r="AN1335" s="90"/>
      <c r="AO1335" s="90"/>
      <c r="AP1335" s="90"/>
      <c r="AQ1335" s="90"/>
      <c r="AR1335" s="90"/>
      <c r="AS1335" s="90"/>
      <c r="AT1335" s="90"/>
      <c r="AU1335" s="90"/>
      <c r="AV1335" s="94"/>
      <c r="AW1335" s="94"/>
      <c r="AX1335" s="94"/>
      <c r="AY1335" s="94"/>
      <c r="AZ1335" s="94"/>
      <c r="BA1335" s="94"/>
      <c r="BB1335" s="95"/>
      <c r="BC1335" s="95"/>
      <c r="BD1335" s="95"/>
      <c r="BE1335" s="42"/>
      <c r="BF1335" s="42"/>
      <c r="BG1335" s="42"/>
      <c r="BH1335" s="42"/>
      <c r="BI1335" s="42"/>
      <c r="BJ1335" s="42"/>
    </row>
    <row r="1336" spans="1:62" ht="15">
      <c r="A1336" s="89"/>
      <c r="B1336" s="90"/>
      <c r="C1336" s="91"/>
      <c r="D1336" s="92"/>
      <c r="E1336" s="93"/>
      <c r="F1336" s="93"/>
      <c r="G1336" s="90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  <c r="U1336" s="90"/>
      <c r="V1336" s="90"/>
      <c r="W1336" s="90"/>
      <c r="X1336" s="90"/>
      <c r="Y1336" s="90"/>
      <c r="Z1336" s="90"/>
      <c r="AA1336" s="90"/>
      <c r="AB1336" s="90"/>
      <c r="AC1336" s="90"/>
      <c r="AD1336" s="90"/>
      <c r="AE1336" s="90"/>
      <c r="AF1336" s="90"/>
      <c r="AG1336" s="90"/>
      <c r="AH1336" s="90"/>
      <c r="AI1336" s="90"/>
      <c r="AJ1336" s="90"/>
      <c r="AK1336" s="90"/>
      <c r="AL1336" s="90"/>
      <c r="AM1336" s="90"/>
      <c r="AN1336" s="90"/>
      <c r="AO1336" s="90"/>
      <c r="AP1336" s="90"/>
      <c r="AQ1336" s="90"/>
      <c r="AR1336" s="90"/>
      <c r="AS1336" s="90"/>
      <c r="AT1336" s="90"/>
      <c r="AU1336" s="90"/>
      <c r="AV1336" s="94"/>
      <c r="AW1336" s="94"/>
      <c r="AX1336" s="94"/>
      <c r="AY1336" s="94"/>
      <c r="AZ1336" s="94"/>
      <c r="BA1336" s="94"/>
      <c r="BB1336" s="95"/>
      <c r="BC1336" s="95"/>
      <c r="BD1336" s="95"/>
      <c r="BE1336" s="42"/>
      <c r="BF1336" s="42"/>
      <c r="BG1336" s="42"/>
      <c r="BH1336" s="42"/>
      <c r="BI1336" s="42"/>
      <c r="BJ1336" s="42"/>
    </row>
    <row r="1337" spans="1:62" ht="15">
      <c r="A1337" s="89"/>
      <c r="B1337" s="90"/>
      <c r="C1337" s="91"/>
      <c r="D1337" s="92"/>
      <c r="E1337" s="93"/>
      <c r="F1337" s="93"/>
      <c r="G1337" s="90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  <c r="U1337" s="90"/>
      <c r="V1337" s="90"/>
      <c r="W1337" s="90"/>
      <c r="X1337" s="90"/>
      <c r="Y1337" s="90"/>
      <c r="Z1337" s="90"/>
      <c r="AA1337" s="90"/>
      <c r="AB1337" s="90"/>
      <c r="AC1337" s="90"/>
      <c r="AD1337" s="90"/>
      <c r="AE1337" s="90"/>
      <c r="AF1337" s="90"/>
      <c r="AG1337" s="90"/>
      <c r="AH1337" s="90"/>
      <c r="AI1337" s="90"/>
      <c r="AJ1337" s="90"/>
      <c r="AK1337" s="90"/>
      <c r="AL1337" s="90"/>
      <c r="AM1337" s="90"/>
      <c r="AN1337" s="90"/>
      <c r="AO1337" s="90"/>
      <c r="AP1337" s="90"/>
      <c r="AQ1337" s="90"/>
      <c r="AR1337" s="90"/>
      <c r="AS1337" s="90"/>
      <c r="AT1337" s="90"/>
      <c r="AU1337" s="90"/>
      <c r="AV1337" s="94"/>
      <c r="AW1337" s="94"/>
      <c r="AX1337" s="94"/>
      <c r="AY1337" s="94"/>
      <c r="AZ1337" s="94"/>
      <c r="BA1337" s="94"/>
      <c r="BB1337" s="95"/>
      <c r="BC1337" s="95"/>
      <c r="BD1337" s="95"/>
      <c r="BE1337" s="42"/>
      <c r="BF1337" s="42"/>
      <c r="BG1337" s="42"/>
      <c r="BH1337" s="42"/>
      <c r="BI1337" s="42"/>
      <c r="BJ1337" s="42"/>
    </row>
    <row r="1338" spans="1:62" ht="15">
      <c r="A1338" s="89"/>
      <c r="B1338" s="90"/>
      <c r="C1338" s="91"/>
      <c r="D1338" s="92"/>
      <c r="E1338" s="93"/>
      <c r="F1338" s="93"/>
      <c r="G1338" s="90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  <c r="U1338" s="90"/>
      <c r="V1338" s="90"/>
      <c r="W1338" s="90"/>
      <c r="X1338" s="90"/>
      <c r="Y1338" s="90"/>
      <c r="Z1338" s="90"/>
      <c r="AA1338" s="90"/>
      <c r="AB1338" s="90"/>
      <c r="AC1338" s="90"/>
      <c r="AD1338" s="90"/>
      <c r="AE1338" s="90"/>
      <c r="AF1338" s="90"/>
      <c r="AG1338" s="90"/>
      <c r="AH1338" s="90"/>
      <c r="AI1338" s="90"/>
      <c r="AJ1338" s="90"/>
      <c r="AK1338" s="90"/>
      <c r="AL1338" s="90"/>
      <c r="AM1338" s="90"/>
      <c r="AN1338" s="90"/>
      <c r="AO1338" s="90"/>
      <c r="AP1338" s="90"/>
      <c r="AQ1338" s="90"/>
      <c r="AR1338" s="90"/>
      <c r="AS1338" s="90"/>
      <c r="AT1338" s="90"/>
      <c r="AU1338" s="90"/>
      <c r="AV1338" s="94"/>
      <c r="AW1338" s="94"/>
      <c r="AX1338" s="94"/>
      <c r="AY1338" s="94"/>
      <c r="AZ1338" s="94"/>
      <c r="BA1338" s="94"/>
      <c r="BB1338" s="95"/>
      <c r="BC1338" s="95"/>
      <c r="BD1338" s="95"/>
      <c r="BE1338" s="42"/>
      <c r="BF1338" s="42"/>
      <c r="BG1338" s="42"/>
      <c r="BH1338" s="42"/>
      <c r="BI1338" s="42"/>
      <c r="BJ1338" s="42"/>
    </row>
    <row r="1339" spans="1:62" ht="15">
      <c r="A1339" s="89"/>
      <c r="B1339" s="90"/>
      <c r="C1339" s="91"/>
      <c r="D1339" s="92"/>
      <c r="E1339" s="93"/>
      <c r="F1339" s="93"/>
      <c r="G1339" s="90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  <c r="U1339" s="90"/>
      <c r="V1339" s="90"/>
      <c r="W1339" s="90"/>
      <c r="X1339" s="90"/>
      <c r="Y1339" s="90"/>
      <c r="Z1339" s="90"/>
      <c r="AA1339" s="90"/>
      <c r="AB1339" s="90"/>
      <c r="AC1339" s="90"/>
      <c r="AD1339" s="90"/>
      <c r="AE1339" s="90"/>
      <c r="AF1339" s="90"/>
      <c r="AG1339" s="90"/>
      <c r="AH1339" s="90"/>
      <c r="AI1339" s="90"/>
      <c r="AJ1339" s="90"/>
      <c r="AK1339" s="90"/>
      <c r="AL1339" s="90"/>
      <c r="AM1339" s="90"/>
      <c r="AN1339" s="90"/>
      <c r="AO1339" s="90"/>
      <c r="AP1339" s="90"/>
      <c r="AQ1339" s="90"/>
      <c r="AR1339" s="90"/>
      <c r="AS1339" s="90"/>
      <c r="AT1339" s="90"/>
      <c r="AU1339" s="90"/>
      <c r="AV1339" s="94"/>
      <c r="AW1339" s="94"/>
      <c r="AX1339" s="94"/>
      <c r="AY1339" s="94"/>
      <c r="AZ1339" s="94"/>
      <c r="BA1339" s="94"/>
      <c r="BB1339" s="95"/>
      <c r="BC1339" s="95"/>
      <c r="BD1339" s="95"/>
      <c r="BE1339" s="42"/>
      <c r="BF1339" s="42"/>
      <c r="BG1339" s="42"/>
      <c r="BH1339" s="42"/>
      <c r="BI1339" s="42"/>
      <c r="BJ1339" s="42"/>
    </row>
    <row r="1340" spans="1:62" ht="15">
      <c r="A1340" s="89"/>
      <c r="B1340" s="90"/>
      <c r="C1340" s="91"/>
      <c r="D1340" s="92"/>
      <c r="E1340" s="93"/>
      <c r="F1340" s="93"/>
      <c r="G1340" s="90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  <c r="U1340" s="90"/>
      <c r="V1340" s="90"/>
      <c r="W1340" s="90"/>
      <c r="X1340" s="90"/>
      <c r="Y1340" s="90"/>
      <c r="Z1340" s="90"/>
      <c r="AA1340" s="90"/>
      <c r="AB1340" s="90"/>
      <c r="AC1340" s="90"/>
      <c r="AD1340" s="90"/>
      <c r="AE1340" s="90"/>
      <c r="AF1340" s="90"/>
      <c r="AG1340" s="90"/>
      <c r="AH1340" s="90"/>
      <c r="AI1340" s="90"/>
      <c r="AJ1340" s="90"/>
      <c r="AK1340" s="90"/>
      <c r="AL1340" s="90"/>
      <c r="AM1340" s="90"/>
      <c r="AN1340" s="90"/>
      <c r="AO1340" s="90"/>
      <c r="AP1340" s="90"/>
      <c r="AQ1340" s="90"/>
      <c r="AR1340" s="90"/>
      <c r="AS1340" s="90"/>
      <c r="AT1340" s="90"/>
      <c r="AU1340" s="90"/>
      <c r="AV1340" s="94"/>
      <c r="AW1340" s="94"/>
      <c r="AX1340" s="94"/>
      <c r="AY1340" s="94"/>
      <c r="AZ1340" s="94"/>
      <c r="BA1340" s="94"/>
      <c r="BB1340" s="95"/>
      <c r="BC1340" s="95"/>
      <c r="BD1340" s="95"/>
      <c r="BE1340" s="42"/>
      <c r="BF1340" s="42"/>
      <c r="BG1340" s="42"/>
      <c r="BH1340" s="42"/>
      <c r="BI1340" s="42"/>
      <c r="BJ1340" s="42"/>
    </row>
    <row r="1341" spans="1:62" ht="15">
      <c r="A1341" s="89"/>
      <c r="B1341" s="90"/>
      <c r="C1341" s="91"/>
      <c r="D1341" s="92"/>
      <c r="E1341" s="93"/>
      <c r="F1341" s="93"/>
      <c r="G1341" s="90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  <c r="U1341" s="90"/>
      <c r="V1341" s="90"/>
      <c r="W1341" s="90"/>
      <c r="X1341" s="90"/>
      <c r="Y1341" s="90"/>
      <c r="Z1341" s="90"/>
      <c r="AA1341" s="90"/>
      <c r="AB1341" s="90"/>
      <c r="AC1341" s="90"/>
      <c r="AD1341" s="90"/>
      <c r="AE1341" s="90"/>
      <c r="AF1341" s="90"/>
      <c r="AG1341" s="90"/>
      <c r="AH1341" s="90"/>
      <c r="AI1341" s="90"/>
      <c r="AJ1341" s="90"/>
      <c r="AK1341" s="90"/>
      <c r="AL1341" s="90"/>
      <c r="AM1341" s="90"/>
      <c r="AN1341" s="90"/>
      <c r="AO1341" s="90"/>
      <c r="AP1341" s="90"/>
      <c r="AQ1341" s="90"/>
      <c r="AR1341" s="90"/>
      <c r="AS1341" s="90"/>
      <c r="AT1341" s="90"/>
      <c r="AU1341" s="90"/>
      <c r="AV1341" s="94"/>
      <c r="AW1341" s="94"/>
      <c r="AX1341" s="94"/>
      <c r="AY1341" s="94"/>
      <c r="AZ1341" s="94"/>
      <c r="BA1341" s="94"/>
      <c r="BB1341" s="95"/>
      <c r="BC1341" s="95"/>
      <c r="BD1341" s="95"/>
      <c r="BE1341" s="42"/>
      <c r="BF1341" s="42"/>
      <c r="BG1341" s="42"/>
      <c r="BH1341" s="42"/>
      <c r="BI1341" s="42"/>
      <c r="BJ1341" s="42"/>
    </row>
    <row r="1342" spans="1:62" ht="15">
      <c r="A1342" s="89"/>
      <c r="B1342" s="90"/>
      <c r="C1342" s="91"/>
      <c r="D1342" s="92"/>
      <c r="E1342" s="93"/>
      <c r="F1342" s="93"/>
      <c r="G1342" s="90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  <c r="U1342" s="90"/>
      <c r="V1342" s="90"/>
      <c r="W1342" s="90"/>
      <c r="X1342" s="90"/>
      <c r="Y1342" s="90"/>
      <c r="Z1342" s="90"/>
      <c r="AA1342" s="90"/>
      <c r="AB1342" s="90"/>
      <c r="AC1342" s="90"/>
      <c r="AD1342" s="90"/>
      <c r="AE1342" s="90"/>
      <c r="AF1342" s="90"/>
      <c r="AG1342" s="90"/>
      <c r="AH1342" s="90"/>
      <c r="AI1342" s="90"/>
      <c r="AJ1342" s="90"/>
      <c r="AK1342" s="90"/>
      <c r="AL1342" s="90"/>
      <c r="AM1342" s="90"/>
      <c r="AN1342" s="90"/>
      <c r="AO1342" s="90"/>
      <c r="AP1342" s="90"/>
      <c r="AQ1342" s="90"/>
      <c r="AR1342" s="90"/>
      <c r="AS1342" s="90"/>
      <c r="AT1342" s="90"/>
      <c r="AU1342" s="90"/>
      <c r="AV1342" s="94"/>
      <c r="AW1342" s="94"/>
      <c r="AX1342" s="94"/>
      <c r="AY1342" s="94"/>
      <c r="AZ1342" s="94"/>
      <c r="BA1342" s="94"/>
      <c r="BB1342" s="95"/>
      <c r="BC1342" s="95"/>
      <c r="BD1342" s="95"/>
      <c r="BE1342" s="42"/>
      <c r="BF1342" s="42"/>
      <c r="BG1342" s="42"/>
      <c r="BH1342" s="42"/>
      <c r="BI1342" s="42"/>
      <c r="BJ1342" s="42"/>
    </row>
    <row r="1343" spans="1:62" ht="15">
      <c r="A1343" s="89"/>
      <c r="B1343" s="90"/>
      <c r="C1343" s="91"/>
      <c r="D1343" s="92"/>
      <c r="E1343" s="93"/>
      <c r="F1343" s="93"/>
      <c r="G1343" s="90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  <c r="U1343" s="90"/>
      <c r="V1343" s="90"/>
      <c r="W1343" s="90"/>
      <c r="X1343" s="90"/>
      <c r="Y1343" s="90"/>
      <c r="Z1343" s="90"/>
      <c r="AA1343" s="90"/>
      <c r="AB1343" s="90"/>
      <c r="AC1343" s="90"/>
      <c r="AD1343" s="90"/>
      <c r="AE1343" s="90"/>
      <c r="AF1343" s="90"/>
      <c r="AG1343" s="90"/>
      <c r="AH1343" s="90"/>
      <c r="AI1343" s="90"/>
      <c r="AJ1343" s="90"/>
      <c r="AK1343" s="90"/>
      <c r="AL1343" s="90"/>
      <c r="AM1343" s="90"/>
      <c r="AN1343" s="90"/>
      <c r="AO1343" s="90"/>
      <c r="AP1343" s="90"/>
      <c r="AQ1343" s="90"/>
      <c r="AR1343" s="90"/>
      <c r="AS1343" s="90"/>
      <c r="AT1343" s="90"/>
      <c r="AU1343" s="90"/>
      <c r="AV1343" s="94"/>
      <c r="AW1343" s="94"/>
      <c r="AX1343" s="94"/>
      <c r="AY1343" s="94"/>
      <c r="AZ1343" s="94"/>
      <c r="BA1343" s="94"/>
      <c r="BB1343" s="95"/>
      <c r="BC1343" s="95"/>
      <c r="BD1343" s="95"/>
      <c r="BE1343" s="42"/>
      <c r="BF1343" s="42"/>
      <c r="BG1343" s="42"/>
      <c r="BH1343" s="42"/>
      <c r="BI1343" s="42"/>
      <c r="BJ1343" s="42"/>
    </row>
    <row r="1344" spans="1:62" ht="15">
      <c r="A1344" s="89"/>
      <c r="B1344" s="90"/>
      <c r="C1344" s="91"/>
      <c r="D1344" s="92"/>
      <c r="E1344" s="93"/>
      <c r="F1344" s="93"/>
      <c r="G1344" s="90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  <c r="U1344" s="90"/>
      <c r="V1344" s="90"/>
      <c r="W1344" s="90"/>
      <c r="X1344" s="90"/>
      <c r="Y1344" s="90"/>
      <c r="Z1344" s="90"/>
      <c r="AA1344" s="90"/>
      <c r="AB1344" s="90"/>
      <c r="AC1344" s="90"/>
      <c r="AD1344" s="90"/>
      <c r="AE1344" s="90"/>
      <c r="AF1344" s="90"/>
      <c r="AG1344" s="90"/>
      <c r="AH1344" s="90"/>
      <c r="AI1344" s="90"/>
      <c r="AJ1344" s="90"/>
      <c r="AK1344" s="90"/>
      <c r="AL1344" s="90"/>
      <c r="AM1344" s="90"/>
      <c r="AN1344" s="90"/>
      <c r="AO1344" s="90"/>
      <c r="AP1344" s="90"/>
      <c r="AQ1344" s="90"/>
      <c r="AR1344" s="90"/>
      <c r="AS1344" s="90"/>
      <c r="AT1344" s="90"/>
      <c r="AU1344" s="90"/>
      <c r="AV1344" s="94"/>
      <c r="AW1344" s="94"/>
      <c r="AX1344" s="94"/>
      <c r="AY1344" s="94"/>
      <c r="AZ1344" s="94"/>
      <c r="BA1344" s="94"/>
      <c r="BB1344" s="95"/>
      <c r="BC1344" s="95"/>
      <c r="BD1344" s="95"/>
      <c r="BE1344" s="42"/>
      <c r="BF1344" s="42"/>
      <c r="BG1344" s="42"/>
      <c r="BH1344" s="42"/>
      <c r="BI1344" s="42"/>
      <c r="BJ1344" s="42"/>
    </row>
    <row r="1345" spans="1:62" ht="15">
      <c r="A1345" s="89"/>
      <c r="B1345" s="90"/>
      <c r="C1345" s="91"/>
      <c r="D1345" s="92"/>
      <c r="E1345" s="93"/>
      <c r="F1345" s="93"/>
      <c r="G1345" s="90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  <c r="U1345" s="90"/>
      <c r="V1345" s="90"/>
      <c r="W1345" s="90"/>
      <c r="X1345" s="90"/>
      <c r="Y1345" s="90"/>
      <c r="Z1345" s="90"/>
      <c r="AA1345" s="90"/>
      <c r="AB1345" s="90"/>
      <c r="AC1345" s="90"/>
      <c r="AD1345" s="90"/>
      <c r="AE1345" s="90"/>
      <c r="AF1345" s="90"/>
      <c r="AG1345" s="90"/>
      <c r="AH1345" s="90"/>
      <c r="AI1345" s="90"/>
      <c r="AJ1345" s="90"/>
      <c r="AK1345" s="90"/>
      <c r="AL1345" s="90"/>
      <c r="AM1345" s="90"/>
      <c r="AN1345" s="90"/>
      <c r="AO1345" s="90"/>
      <c r="AP1345" s="90"/>
      <c r="AQ1345" s="90"/>
      <c r="AR1345" s="90"/>
      <c r="AS1345" s="90"/>
      <c r="AT1345" s="90"/>
      <c r="AU1345" s="90"/>
      <c r="AV1345" s="94"/>
      <c r="AW1345" s="94"/>
      <c r="AX1345" s="94"/>
      <c r="AY1345" s="94"/>
      <c r="AZ1345" s="94"/>
      <c r="BA1345" s="94"/>
      <c r="BB1345" s="95"/>
      <c r="BC1345" s="95"/>
      <c r="BD1345" s="95"/>
      <c r="BE1345" s="42"/>
      <c r="BF1345" s="42"/>
      <c r="BG1345" s="42"/>
      <c r="BH1345" s="42"/>
      <c r="BI1345" s="42"/>
      <c r="BJ1345" s="42"/>
    </row>
    <row r="1346" spans="1:62" ht="15">
      <c r="A1346" s="89"/>
      <c r="B1346" s="90"/>
      <c r="C1346" s="91"/>
      <c r="D1346" s="92"/>
      <c r="E1346" s="93"/>
      <c r="F1346" s="93"/>
      <c r="G1346" s="90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  <c r="U1346" s="90"/>
      <c r="V1346" s="90"/>
      <c r="W1346" s="90"/>
      <c r="X1346" s="90"/>
      <c r="Y1346" s="90"/>
      <c r="Z1346" s="90"/>
      <c r="AA1346" s="90"/>
      <c r="AB1346" s="90"/>
      <c r="AC1346" s="90"/>
      <c r="AD1346" s="90"/>
      <c r="AE1346" s="90"/>
      <c r="AF1346" s="90"/>
      <c r="AG1346" s="90"/>
      <c r="AH1346" s="90"/>
      <c r="AI1346" s="90"/>
      <c r="AJ1346" s="90"/>
      <c r="AK1346" s="90"/>
      <c r="AL1346" s="90"/>
      <c r="AM1346" s="90"/>
      <c r="AN1346" s="90"/>
      <c r="AO1346" s="90"/>
      <c r="AP1346" s="90"/>
      <c r="AQ1346" s="90"/>
      <c r="AR1346" s="90"/>
      <c r="AS1346" s="90"/>
      <c r="AT1346" s="90"/>
      <c r="AU1346" s="90"/>
      <c r="AV1346" s="94"/>
      <c r="AW1346" s="94"/>
      <c r="AX1346" s="94"/>
      <c r="AY1346" s="94"/>
      <c r="AZ1346" s="94"/>
      <c r="BA1346" s="94"/>
      <c r="BB1346" s="95"/>
      <c r="BC1346" s="95"/>
      <c r="BD1346" s="95"/>
      <c r="BE1346" s="42"/>
      <c r="BF1346" s="42"/>
      <c r="BG1346" s="42"/>
      <c r="BH1346" s="42"/>
      <c r="BI1346" s="42"/>
      <c r="BJ1346" s="42"/>
    </row>
    <row r="1347" spans="1:62" ht="15">
      <c r="A1347" s="89"/>
      <c r="B1347" s="90"/>
      <c r="C1347" s="91"/>
      <c r="D1347" s="92"/>
      <c r="E1347" s="93"/>
      <c r="F1347" s="93"/>
      <c r="G1347" s="90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  <c r="U1347" s="90"/>
      <c r="V1347" s="90"/>
      <c r="W1347" s="90"/>
      <c r="X1347" s="90"/>
      <c r="Y1347" s="90"/>
      <c r="Z1347" s="90"/>
      <c r="AA1347" s="90"/>
      <c r="AB1347" s="90"/>
      <c r="AC1347" s="90"/>
      <c r="AD1347" s="90"/>
      <c r="AE1347" s="90"/>
      <c r="AF1347" s="90"/>
      <c r="AG1347" s="90"/>
      <c r="AH1347" s="90"/>
      <c r="AI1347" s="90"/>
      <c r="AJ1347" s="90"/>
      <c r="AK1347" s="90"/>
      <c r="AL1347" s="90"/>
      <c r="AM1347" s="90"/>
      <c r="AN1347" s="90"/>
      <c r="AO1347" s="90"/>
      <c r="AP1347" s="90"/>
      <c r="AQ1347" s="90"/>
      <c r="AR1347" s="90"/>
      <c r="AS1347" s="90"/>
      <c r="AT1347" s="90"/>
      <c r="AU1347" s="90"/>
      <c r="AV1347" s="94"/>
      <c r="AW1347" s="94"/>
      <c r="AX1347" s="94"/>
      <c r="AY1347" s="94"/>
      <c r="AZ1347" s="94"/>
      <c r="BA1347" s="94"/>
      <c r="BB1347" s="95"/>
      <c r="BC1347" s="95"/>
      <c r="BD1347" s="95"/>
      <c r="BE1347" s="42"/>
      <c r="BF1347" s="42"/>
      <c r="BG1347" s="42"/>
      <c r="BH1347" s="42"/>
      <c r="BI1347" s="42"/>
      <c r="BJ1347" s="42"/>
    </row>
    <row r="1348" spans="1:62" ht="15">
      <c r="A1348" s="89"/>
      <c r="B1348" s="90"/>
      <c r="C1348" s="91"/>
      <c r="D1348" s="92"/>
      <c r="E1348" s="93"/>
      <c r="F1348" s="93"/>
      <c r="G1348" s="90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  <c r="U1348" s="90"/>
      <c r="V1348" s="90"/>
      <c r="W1348" s="90"/>
      <c r="X1348" s="90"/>
      <c r="Y1348" s="90"/>
      <c r="Z1348" s="90"/>
      <c r="AA1348" s="90"/>
      <c r="AB1348" s="90"/>
      <c r="AC1348" s="90"/>
      <c r="AD1348" s="90"/>
      <c r="AE1348" s="90"/>
      <c r="AF1348" s="90"/>
      <c r="AG1348" s="90"/>
      <c r="AH1348" s="90"/>
      <c r="AI1348" s="90"/>
      <c r="AJ1348" s="90"/>
      <c r="AK1348" s="90"/>
      <c r="AL1348" s="90"/>
      <c r="AM1348" s="90"/>
      <c r="AN1348" s="90"/>
      <c r="AO1348" s="90"/>
      <c r="AP1348" s="90"/>
      <c r="AQ1348" s="90"/>
      <c r="AR1348" s="90"/>
      <c r="AS1348" s="90"/>
      <c r="AT1348" s="90"/>
      <c r="AU1348" s="90"/>
      <c r="AV1348" s="94"/>
      <c r="AW1348" s="94"/>
      <c r="AX1348" s="94"/>
      <c r="AY1348" s="94"/>
      <c r="AZ1348" s="94"/>
      <c r="BA1348" s="94"/>
      <c r="BB1348" s="95"/>
      <c r="BC1348" s="95"/>
      <c r="BD1348" s="95"/>
      <c r="BE1348" s="42"/>
      <c r="BF1348" s="42"/>
      <c r="BG1348" s="42"/>
      <c r="BH1348" s="42"/>
      <c r="BI1348" s="42"/>
      <c r="BJ1348" s="42"/>
    </row>
    <row r="1349" spans="1:62" ht="15">
      <c r="A1349" s="89"/>
      <c r="B1349" s="90"/>
      <c r="C1349" s="91"/>
      <c r="D1349" s="92"/>
      <c r="E1349" s="93"/>
      <c r="F1349" s="93"/>
      <c r="G1349" s="90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  <c r="U1349" s="90"/>
      <c r="V1349" s="90"/>
      <c r="W1349" s="90"/>
      <c r="X1349" s="90"/>
      <c r="Y1349" s="90"/>
      <c r="Z1349" s="90"/>
      <c r="AA1349" s="90"/>
      <c r="AB1349" s="90"/>
      <c r="AC1349" s="90"/>
      <c r="AD1349" s="90"/>
      <c r="AE1349" s="90"/>
      <c r="AF1349" s="90"/>
      <c r="AG1349" s="90"/>
      <c r="AH1349" s="90"/>
      <c r="AI1349" s="90"/>
      <c r="AJ1349" s="90"/>
      <c r="AK1349" s="90"/>
      <c r="AL1349" s="90"/>
      <c r="AM1349" s="90"/>
      <c r="AN1349" s="90"/>
      <c r="AO1349" s="90"/>
      <c r="AP1349" s="90"/>
      <c r="AQ1349" s="90"/>
      <c r="AR1349" s="90"/>
      <c r="AS1349" s="90"/>
      <c r="AT1349" s="90"/>
      <c r="AU1349" s="90"/>
      <c r="AV1349" s="94"/>
      <c r="AW1349" s="94"/>
      <c r="AX1349" s="94"/>
      <c r="AY1349" s="94"/>
      <c r="AZ1349" s="94"/>
      <c r="BA1349" s="94"/>
      <c r="BB1349" s="95"/>
      <c r="BC1349" s="95"/>
      <c r="BD1349" s="95"/>
      <c r="BE1349" s="42"/>
      <c r="BF1349" s="42"/>
      <c r="BG1349" s="42"/>
      <c r="BH1349" s="42"/>
      <c r="BI1349" s="42"/>
      <c r="BJ1349" s="42"/>
    </row>
    <row r="1350" spans="1:62" ht="15">
      <c r="A1350" s="89"/>
      <c r="B1350" s="90"/>
      <c r="C1350" s="91"/>
      <c r="D1350" s="92"/>
      <c r="E1350" s="93"/>
      <c r="F1350" s="93"/>
      <c r="G1350" s="90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  <c r="U1350" s="90"/>
      <c r="V1350" s="90"/>
      <c r="W1350" s="90"/>
      <c r="X1350" s="90"/>
      <c r="Y1350" s="90"/>
      <c r="Z1350" s="90"/>
      <c r="AA1350" s="90"/>
      <c r="AB1350" s="90"/>
      <c r="AC1350" s="90"/>
      <c r="AD1350" s="90"/>
      <c r="AE1350" s="90"/>
      <c r="AF1350" s="90"/>
      <c r="AG1350" s="90"/>
      <c r="AH1350" s="90"/>
      <c r="AI1350" s="90"/>
      <c r="AJ1350" s="90"/>
      <c r="AK1350" s="90"/>
      <c r="AL1350" s="90"/>
      <c r="AM1350" s="90"/>
      <c r="AN1350" s="90"/>
      <c r="AO1350" s="90"/>
      <c r="AP1350" s="90"/>
      <c r="AQ1350" s="90"/>
      <c r="AR1350" s="90"/>
      <c r="AS1350" s="90"/>
      <c r="AT1350" s="90"/>
      <c r="AU1350" s="90"/>
      <c r="AV1350" s="94"/>
      <c r="AW1350" s="94"/>
      <c r="AX1350" s="94"/>
      <c r="AY1350" s="94"/>
      <c r="AZ1350" s="94"/>
      <c r="BA1350" s="94"/>
      <c r="BB1350" s="95"/>
      <c r="BC1350" s="95"/>
      <c r="BD1350" s="95"/>
      <c r="BE1350" s="42"/>
      <c r="BF1350" s="42"/>
      <c r="BG1350" s="42"/>
      <c r="BH1350" s="42"/>
      <c r="BI1350" s="42"/>
      <c r="BJ1350" s="42"/>
    </row>
    <row r="1351" spans="1:62" ht="15">
      <c r="A1351" s="89"/>
      <c r="B1351" s="90"/>
      <c r="C1351" s="91"/>
      <c r="D1351" s="92"/>
      <c r="E1351" s="93"/>
      <c r="F1351" s="93"/>
      <c r="G1351" s="90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  <c r="U1351" s="90"/>
      <c r="V1351" s="90"/>
      <c r="W1351" s="90"/>
      <c r="X1351" s="90"/>
      <c r="Y1351" s="90"/>
      <c r="Z1351" s="90"/>
      <c r="AA1351" s="90"/>
      <c r="AB1351" s="90"/>
      <c r="AC1351" s="90"/>
      <c r="AD1351" s="90"/>
      <c r="AE1351" s="90"/>
      <c r="AF1351" s="90"/>
      <c r="AG1351" s="90"/>
      <c r="AH1351" s="90"/>
      <c r="AI1351" s="90"/>
      <c r="AJ1351" s="90"/>
      <c r="AK1351" s="90"/>
      <c r="AL1351" s="90"/>
      <c r="AM1351" s="90"/>
      <c r="AN1351" s="90"/>
      <c r="AO1351" s="90"/>
      <c r="AP1351" s="90"/>
      <c r="AQ1351" s="90"/>
      <c r="AR1351" s="90"/>
      <c r="AS1351" s="90"/>
      <c r="AT1351" s="90"/>
      <c r="AU1351" s="90"/>
      <c r="AV1351" s="94"/>
      <c r="AW1351" s="94"/>
      <c r="AX1351" s="94"/>
      <c r="AY1351" s="94"/>
      <c r="AZ1351" s="94"/>
      <c r="BA1351" s="94"/>
      <c r="BB1351" s="95"/>
      <c r="BC1351" s="95"/>
      <c r="BD1351" s="95"/>
      <c r="BE1351" s="42"/>
      <c r="BF1351" s="42"/>
      <c r="BG1351" s="42"/>
      <c r="BH1351" s="42"/>
      <c r="BI1351" s="42"/>
      <c r="BJ1351" s="42"/>
    </row>
    <row r="1352" spans="1:62" ht="15">
      <c r="A1352" s="89"/>
      <c r="B1352" s="90"/>
      <c r="C1352" s="91"/>
      <c r="D1352" s="92"/>
      <c r="E1352" s="93"/>
      <c r="F1352" s="93"/>
      <c r="G1352" s="90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  <c r="U1352" s="90"/>
      <c r="V1352" s="90"/>
      <c r="W1352" s="90"/>
      <c r="X1352" s="90"/>
      <c r="Y1352" s="90"/>
      <c r="Z1352" s="90"/>
      <c r="AA1352" s="90"/>
      <c r="AB1352" s="90"/>
      <c r="AC1352" s="90"/>
      <c r="AD1352" s="90"/>
      <c r="AE1352" s="90"/>
      <c r="AF1352" s="90"/>
      <c r="AG1352" s="90"/>
      <c r="AH1352" s="90"/>
      <c r="AI1352" s="90"/>
      <c r="AJ1352" s="90"/>
      <c r="AK1352" s="90"/>
      <c r="AL1352" s="90"/>
      <c r="AM1352" s="90"/>
      <c r="AN1352" s="90"/>
      <c r="AO1352" s="90"/>
      <c r="AP1352" s="90"/>
      <c r="AQ1352" s="90"/>
      <c r="AR1352" s="90"/>
      <c r="AS1352" s="90"/>
      <c r="AT1352" s="90"/>
      <c r="AU1352" s="90"/>
      <c r="AV1352" s="94"/>
      <c r="AW1352" s="94"/>
      <c r="AX1352" s="94"/>
      <c r="AY1352" s="94"/>
      <c r="AZ1352" s="94"/>
      <c r="BA1352" s="94"/>
      <c r="BB1352" s="95"/>
      <c r="BC1352" s="95"/>
      <c r="BD1352" s="95"/>
      <c r="BE1352" s="42"/>
      <c r="BF1352" s="42"/>
      <c r="BG1352" s="42"/>
      <c r="BH1352" s="42"/>
      <c r="BI1352" s="42"/>
      <c r="BJ1352" s="42"/>
    </row>
    <row r="1353" spans="1:62" ht="15">
      <c r="A1353" s="89"/>
      <c r="B1353" s="90"/>
      <c r="C1353" s="91"/>
      <c r="D1353" s="92"/>
      <c r="E1353" s="93"/>
      <c r="F1353" s="93"/>
      <c r="G1353" s="90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  <c r="U1353" s="90"/>
      <c r="V1353" s="90"/>
      <c r="W1353" s="90"/>
      <c r="X1353" s="90"/>
      <c r="Y1353" s="90"/>
      <c r="Z1353" s="90"/>
      <c r="AA1353" s="90"/>
      <c r="AB1353" s="90"/>
      <c r="AC1353" s="90"/>
      <c r="AD1353" s="90"/>
      <c r="AE1353" s="90"/>
      <c r="AF1353" s="90"/>
      <c r="AG1353" s="90"/>
      <c r="AH1353" s="90"/>
      <c r="AI1353" s="90"/>
      <c r="AJ1353" s="90"/>
      <c r="AK1353" s="90"/>
      <c r="AL1353" s="90"/>
      <c r="AM1353" s="90"/>
      <c r="AN1353" s="90"/>
      <c r="AO1353" s="90"/>
      <c r="AP1353" s="90"/>
      <c r="AQ1353" s="90"/>
      <c r="AR1353" s="90"/>
      <c r="AS1353" s="90"/>
      <c r="AT1353" s="90"/>
      <c r="AU1353" s="90"/>
      <c r="AV1353" s="94"/>
      <c r="AW1353" s="94"/>
      <c r="AX1353" s="94"/>
      <c r="AY1353" s="94"/>
      <c r="AZ1353" s="94"/>
      <c r="BA1353" s="94"/>
      <c r="BB1353" s="95"/>
      <c r="BC1353" s="95"/>
      <c r="BD1353" s="95"/>
      <c r="BE1353" s="42"/>
      <c r="BF1353" s="42"/>
      <c r="BG1353" s="42"/>
      <c r="BH1353" s="42"/>
      <c r="BI1353" s="42"/>
      <c r="BJ1353" s="42"/>
    </row>
    <row r="1354" spans="1:62" ht="15">
      <c r="A1354" s="89"/>
      <c r="B1354" s="90"/>
      <c r="C1354" s="91"/>
      <c r="D1354" s="92"/>
      <c r="E1354" s="93"/>
      <c r="F1354" s="93"/>
      <c r="G1354" s="90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  <c r="U1354" s="90"/>
      <c r="V1354" s="90"/>
      <c r="W1354" s="90"/>
      <c r="X1354" s="90"/>
      <c r="Y1354" s="90"/>
      <c r="Z1354" s="90"/>
      <c r="AA1354" s="90"/>
      <c r="AB1354" s="90"/>
      <c r="AC1354" s="90"/>
      <c r="AD1354" s="90"/>
      <c r="AE1354" s="90"/>
      <c r="AF1354" s="90"/>
      <c r="AG1354" s="90"/>
      <c r="AH1354" s="90"/>
      <c r="AI1354" s="90"/>
      <c r="AJ1354" s="90"/>
      <c r="AK1354" s="90"/>
      <c r="AL1354" s="90"/>
      <c r="AM1354" s="90"/>
      <c r="AN1354" s="90"/>
      <c r="AO1354" s="90"/>
      <c r="AP1354" s="90"/>
      <c r="AQ1354" s="90"/>
      <c r="AR1354" s="90"/>
      <c r="AS1354" s="90"/>
      <c r="AT1354" s="90"/>
      <c r="AU1354" s="90"/>
      <c r="AV1354" s="94"/>
      <c r="AW1354" s="94"/>
      <c r="AX1354" s="94"/>
      <c r="AY1354" s="94"/>
      <c r="AZ1354" s="94"/>
      <c r="BA1354" s="94"/>
      <c r="BB1354" s="95"/>
      <c r="BC1354" s="95"/>
      <c r="BD1354" s="95"/>
      <c r="BE1354" s="42"/>
      <c r="BF1354" s="42"/>
      <c r="BG1354" s="42"/>
      <c r="BH1354" s="42"/>
      <c r="BI1354" s="42"/>
      <c r="BJ1354" s="42"/>
    </row>
    <row r="1355" spans="1:62" ht="15">
      <c r="A1355" s="89"/>
      <c r="B1355" s="90"/>
      <c r="C1355" s="91"/>
      <c r="D1355" s="92"/>
      <c r="E1355" s="93"/>
      <c r="F1355" s="93"/>
      <c r="G1355" s="90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  <c r="U1355" s="90"/>
      <c r="V1355" s="90"/>
      <c r="W1355" s="90"/>
      <c r="X1355" s="90"/>
      <c r="Y1355" s="90"/>
      <c r="Z1355" s="90"/>
      <c r="AA1355" s="90"/>
      <c r="AB1355" s="90"/>
      <c r="AC1355" s="90"/>
      <c r="AD1355" s="90"/>
      <c r="AE1355" s="90"/>
      <c r="AF1355" s="90"/>
      <c r="AG1355" s="90"/>
      <c r="AH1355" s="90"/>
      <c r="AI1355" s="90"/>
      <c r="AJ1355" s="90"/>
      <c r="AK1355" s="90"/>
      <c r="AL1355" s="90"/>
      <c r="AM1355" s="90"/>
      <c r="AN1355" s="90"/>
      <c r="AO1355" s="90"/>
      <c r="AP1355" s="90"/>
      <c r="AQ1355" s="90"/>
      <c r="AR1355" s="90"/>
      <c r="AS1355" s="90"/>
      <c r="AT1355" s="90"/>
      <c r="AU1355" s="90"/>
      <c r="AV1355" s="94"/>
      <c r="AW1355" s="94"/>
      <c r="AX1355" s="94"/>
      <c r="AY1355" s="94"/>
      <c r="AZ1355" s="94"/>
      <c r="BA1355" s="94"/>
      <c r="BB1355" s="95"/>
      <c r="BC1355" s="95"/>
      <c r="BD1355" s="95"/>
      <c r="BE1355" s="42"/>
      <c r="BF1355" s="42"/>
      <c r="BG1355" s="42"/>
      <c r="BH1355" s="42"/>
      <c r="BI1355" s="42"/>
      <c r="BJ1355" s="42"/>
    </row>
    <row r="1356" spans="1:62" ht="15">
      <c r="A1356" s="89"/>
      <c r="B1356" s="90"/>
      <c r="C1356" s="91"/>
      <c r="D1356" s="92"/>
      <c r="E1356" s="93"/>
      <c r="F1356" s="93"/>
      <c r="G1356" s="90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  <c r="U1356" s="90"/>
      <c r="V1356" s="90"/>
      <c r="W1356" s="90"/>
      <c r="X1356" s="90"/>
      <c r="Y1356" s="90"/>
      <c r="Z1356" s="90"/>
      <c r="AA1356" s="90"/>
      <c r="AB1356" s="90"/>
      <c r="AC1356" s="90"/>
      <c r="AD1356" s="90"/>
      <c r="AE1356" s="90"/>
      <c r="AF1356" s="90"/>
      <c r="AG1356" s="90"/>
      <c r="AH1356" s="90"/>
      <c r="AI1356" s="90"/>
      <c r="AJ1356" s="90"/>
      <c r="AK1356" s="90"/>
      <c r="AL1356" s="90"/>
      <c r="AM1356" s="90"/>
      <c r="AN1356" s="90"/>
      <c r="AO1356" s="90"/>
      <c r="AP1356" s="90"/>
      <c r="AQ1356" s="90"/>
      <c r="AR1356" s="90"/>
      <c r="AS1356" s="90"/>
      <c r="AT1356" s="90"/>
      <c r="AU1356" s="90"/>
      <c r="AV1356" s="94"/>
      <c r="AW1356" s="94"/>
      <c r="AX1356" s="94"/>
      <c r="AY1356" s="94"/>
      <c r="AZ1356" s="94"/>
      <c r="BA1356" s="94"/>
      <c r="BB1356" s="95"/>
      <c r="BC1356" s="95"/>
      <c r="BD1356" s="95"/>
      <c r="BE1356" s="42"/>
      <c r="BF1356" s="42"/>
      <c r="BG1356" s="42"/>
      <c r="BH1356" s="42"/>
      <c r="BI1356" s="42"/>
      <c r="BJ1356" s="42"/>
    </row>
    <row r="1357" spans="1:62" ht="15">
      <c r="A1357" s="89"/>
      <c r="B1357" s="90"/>
      <c r="C1357" s="91"/>
      <c r="D1357" s="92"/>
      <c r="E1357" s="93"/>
      <c r="F1357" s="93"/>
      <c r="G1357" s="90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  <c r="U1357" s="90"/>
      <c r="V1357" s="90"/>
      <c r="W1357" s="90"/>
      <c r="X1357" s="90"/>
      <c r="Y1357" s="90"/>
      <c r="Z1357" s="90"/>
      <c r="AA1357" s="90"/>
      <c r="AB1357" s="90"/>
      <c r="AC1357" s="90"/>
      <c r="AD1357" s="90"/>
      <c r="AE1357" s="90"/>
      <c r="AF1357" s="90"/>
      <c r="AG1357" s="90"/>
      <c r="AH1357" s="90"/>
      <c r="AI1357" s="90"/>
      <c r="AJ1357" s="90"/>
      <c r="AK1357" s="90"/>
      <c r="AL1357" s="90"/>
      <c r="AM1357" s="90"/>
      <c r="AN1357" s="90"/>
      <c r="AO1357" s="90"/>
      <c r="AP1357" s="90"/>
      <c r="AQ1357" s="90"/>
      <c r="AR1357" s="90"/>
      <c r="AS1357" s="90"/>
      <c r="AT1357" s="90"/>
      <c r="AU1357" s="90"/>
      <c r="AV1357" s="94"/>
      <c r="AW1357" s="94"/>
      <c r="AX1357" s="94"/>
      <c r="AY1357" s="94"/>
      <c r="AZ1357" s="94"/>
      <c r="BA1357" s="94"/>
      <c r="BB1357" s="95"/>
      <c r="BC1357" s="95"/>
      <c r="BD1357" s="95"/>
      <c r="BE1357" s="42"/>
      <c r="BF1357" s="42"/>
      <c r="BG1357" s="42"/>
      <c r="BH1357" s="42"/>
      <c r="BI1357" s="42"/>
      <c r="BJ1357" s="42"/>
    </row>
    <row r="1358" spans="1:62" ht="15">
      <c r="A1358" s="89"/>
      <c r="B1358" s="90"/>
      <c r="C1358" s="91"/>
      <c r="D1358" s="92"/>
      <c r="E1358" s="93"/>
      <c r="F1358" s="93"/>
      <c r="G1358" s="90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  <c r="U1358" s="90"/>
      <c r="V1358" s="90"/>
      <c r="W1358" s="90"/>
      <c r="X1358" s="90"/>
      <c r="Y1358" s="90"/>
      <c r="Z1358" s="90"/>
      <c r="AA1358" s="90"/>
      <c r="AB1358" s="90"/>
      <c r="AC1358" s="90"/>
      <c r="AD1358" s="90"/>
      <c r="AE1358" s="90"/>
      <c r="AF1358" s="90"/>
      <c r="AG1358" s="90"/>
      <c r="AH1358" s="90"/>
      <c r="AI1358" s="90"/>
      <c r="AJ1358" s="90"/>
      <c r="AK1358" s="90"/>
      <c r="AL1358" s="90"/>
      <c r="AM1358" s="90"/>
      <c r="AN1358" s="90"/>
      <c r="AO1358" s="90"/>
      <c r="AP1358" s="90"/>
      <c r="AQ1358" s="90"/>
      <c r="AR1358" s="90"/>
      <c r="AS1358" s="90"/>
      <c r="AT1358" s="90"/>
      <c r="AU1358" s="90"/>
      <c r="AV1358" s="94"/>
      <c r="AW1358" s="94"/>
      <c r="AX1358" s="94"/>
      <c r="AY1358" s="94"/>
      <c r="AZ1358" s="94"/>
      <c r="BA1358" s="94"/>
      <c r="BB1358" s="95"/>
      <c r="BC1358" s="95"/>
      <c r="BD1358" s="95"/>
      <c r="BE1358" s="42"/>
      <c r="BF1358" s="42"/>
      <c r="BG1358" s="42"/>
      <c r="BH1358" s="42"/>
      <c r="BI1358" s="42"/>
      <c r="BJ1358" s="42"/>
    </row>
    <row r="1359" spans="1:62" ht="15">
      <c r="A1359" s="89"/>
      <c r="B1359" s="90"/>
      <c r="C1359" s="91"/>
      <c r="D1359" s="92"/>
      <c r="E1359" s="93"/>
      <c r="F1359" s="93"/>
      <c r="G1359" s="90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  <c r="U1359" s="90"/>
      <c r="V1359" s="90"/>
      <c r="W1359" s="90"/>
      <c r="X1359" s="90"/>
      <c r="Y1359" s="90"/>
      <c r="Z1359" s="90"/>
      <c r="AA1359" s="90"/>
      <c r="AB1359" s="90"/>
      <c r="AC1359" s="90"/>
      <c r="AD1359" s="90"/>
      <c r="AE1359" s="90"/>
      <c r="AF1359" s="90"/>
      <c r="AG1359" s="90"/>
      <c r="AH1359" s="90"/>
      <c r="AI1359" s="90"/>
      <c r="AJ1359" s="90"/>
      <c r="AK1359" s="90"/>
      <c r="AL1359" s="90"/>
      <c r="AM1359" s="90"/>
      <c r="AN1359" s="90"/>
      <c r="AO1359" s="90"/>
      <c r="AP1359" s="90"/>
      <c r="AQ1359" s="90"/>
      <c r="AR1359" s="90"/>
      <c r="AS1359" s="90"/>
      <c r="AT1359" s="90"/>
      <c r="AU1359" s="90"/>
      <c r="AV1359" s="94"/>
      <c r="AW1359" s="94"/>
      <c r="AX1359" s="94"/>
      <c r="AY1359" s="94"/>
      <c r="AZ1359" s="94"/>
      <c r="BA1359" s="94"/>
      <c r="BB1359" s="95"/>
      <c r="BC1359" s="95"/>
      <c r="BD1359" s="95"/>
      <c r="BE1359" s="42"/>
      <c r="BF1359" s="42"/>
      <c r="BG1359" s="42"/>
      <c r="BH1359" s="42"/>
      <c r="BI1359" s="42"/>
      <c r="BJ1359" s="42"/>
    </row>
    <row r="1360" spans="1:62" ht="15">
      <c r="A1360" s="89"/>
      <c r="B1360" s="90"/>
      <c r="C1360" s="91"/>
      <c r="D1360" s="92"/>
      <c r="E1360" s="93"/>
      <c r="F1360" s="93"/>
      <c r="G1360" s="90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  <c r="U1360" s="90"/>
      <c r="V1360" s="90"/>
      <c r="W1360" s="90"/>
      <c r="X1360" s="90"/>
      <c r="Y1360" s="90"/>
      <c r="Z1360" s="90"/>
      <c r="AA1360" s="90"/>
      <c r="AB1360" s="90"/>
      <c r="AC1360" s="90"/>
      <c r="AD1360" s="90"/>
      <c r="AE1360" s="90"/>
      <c r="AF1360" s="90"/>
      <c r="AG1360" s="90"/>
      <c r="AH1360" s="90"/>
      <c r="AI1360" s="90"/>
      <c r="AJ1360" s="90"/>
      <c r="AK1360" s="90"/>
      <c r="AL1360" s="90"/>
      <c r="AM1360" s="90"/>
      <c r="AN1360" s="90"/>
      <c r="AO1360" s="90"/>
      <c r="AP1360" s="90"/>
      <c r="AQ1360" s="90"/>
      <c r="AR1360" s="90"/>
      <c r="AS1360" s="90"/>
      <c r="AT1360" s="90"/>
      <c r="AU1360" s="90"/>
      <c r="AV1360" s="94"/>
      <c r="AW1360" s="94"/>
      <c r="AX1360" s="94"/>
      <c r="AY1360" s="94"/>
      <c r="AZ1360" s="94"/>
      <c r="BA1360" s="94"/>
      <c r="BB1360" s="95"/>
      <c r="BC1360" s="95"/>
      <c r="BD1360" s="95"/>
      <c r="BE1360" s="42"/>
      <c r="BF1360" s="42"/>
      <c r="BG1360" s="42"/>
      <c r="BH1360" s="42"/>
      <c r="BI1360" s="42"/>
      <c r="BJ1360" s="42"/>
    </row>
    <row r="1361" spans="1:62" ht="15">
      <c r="A1361" s="89"/>
      <c r="B1361" s="90"/>
      <c r="C1361" s="91"/>
      <c r="D1361" s="92"/>
      <c r="E1361" s="93"/>
      <c r="F1361" s="93"/>
      <c r="G1361" s="90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  <c r="U1361" s="90"/>
      <c r="V1361" s="90"/>
      <c r="W1361" s="90"/>
      <c r="X1361" s="90"/>
      <c r="Y1361" s="90"/>
      <c r="Z1361" s="90"/>
      <c r="AA1361" s="90"/>
      <c r="AB1361" s="90"/>
      <c r="AC1361" s="90"/>
      <c r="AD1361" s="90"/>
      <c r="AE1361" s="90"/>
      <c r="AF1361" s="90"/>
      <c r="AG1361" s="90"/>
      <c r="AH1361" s="90"/>
      <c r="AI1361" s="90"/>
      <c r="AJ1361" s="90"/>
      <c r="AK1361" s="90"/>
      <c r="AL1361" s="90"/>
      <c r="AM1361" s="90"/>
      <c r="AN1361" s="90"/>
      <c r="AO1361" s="90"/>
      <c r="AP1361" s="90"/>
      <c r="AQ1361" s="90"/>
      <c r="AR1361" s="90"/>
      <c r="AS1361" s="90"/>
      <c r="AT1361" s="90"/>
      <c r="AU1361" s="90"/>
      <c r="AV1361" s="94"/>
      <c r="AW1361" s="94"/>
      <c r="AX1361" s="94"/>
      <c r="AY1361" s="94"/>
      <c r="AZ1361" s="94"/>
      <c r="BA1361" s="94"/>
      <c r="BB1361" s="95"/>
      <c r="BC1361" s="95"/>
      <c r="BD1361" s="95"/>
      <c r="BE1361" s="42"/>
      <c r="BF1361" s="42"/>
      <c r="BG1361" s="42"/>
      <c r="BH1361" s="42"/>
      <c r="BI1361" s="42"/>
      <c r="BJ1361" s="42"/>
    </row>
    <row r="1362" spans="1:62" ht="15">
      <c r="A1362" s="89"/>
      <c r="B1362" s="90"/>
      <c r="C1362" s="91"/>
      <c r="D1362" s="92"/>
      <c r="E1362" s="93"/>
      <c r="F1362" s="93"/>
      <c r="G1362" s="90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  <c r="U1362" s="90"/>
      <c r="V1362" s="90"/>
      <c r="W1362" s="90"/>
      <c r="X1362" s="90"/>
      <c r="Y1362" s="90"/>
      <c r="Z1362" s="90"/>
      <c r="AA1362" s="90"/>
      <c r="AB1362" s="90"/>
      <c r="AC1362" s="90"/>
      <c r="AD1362" s="90"/>
      <c r="AE1362" s="90"/>
      <c r="AF1362" s="90"/>
      <c r="AG1362" s="90"/>
      <c r="AH1362" s="90"/>
      <c r="AI1362" s="90"/>
      <c r="AJ1362" s="90"/>
      <c r="AK1362" s="90"/>
      <c r="AL1362" s="90"/>
      <c r="AM1362" s="90"/>
      <c r="AN1362" s="90"/>
      <c r="AO1362" s="90"/>
      <c r="AP1362" s="90"/>
      <c r="AQ1362" s="90"/>
      <c r="AR1362" s="90"/>
      <c r="AS1362" s="90"/>
      <c r="AT1362" s="90"/>
      <c r="AU1362" s="90"/>
      <c r="AV1362" s="94"/>
      <c r="AW1362" s="94"/>
      <c r="AX1362" s="94"/>
      <c r="AY1362" s="94"/>
      <c r="AZ1362" s="94"/>
      <c r="BA1362" s="94"/>
      <c r="BB1362" s="95"/>
      <c r="BC1362" s="95"/>
      <c r="BD1362" s="95"/>
      <c r="BE1362" s="42"/>
      <c r="BF1362" s="42"/>
      <c r="BG1362" s="42"/>
      <c r="BH1362" s="42"/>
      <c r="BI1362" s="42"/>
      <c r="BJ1362" s="42"/>
    </row>
    <row r="1363" spans="1:62" ht="15">
      <c r="A1363" s="89"/>
      <c r="B1363" s="90"/>
      <c r="C1363" s="91"/>
      <c r="D1363" s="92"/>
      <c r="E1363" s="93"/>
      <c r="F1363" s="93"/>
      <c r="G1363" s="90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  <c r="U1363" s="90"/>
      <c r="V1363" s="90"/>
      <c r="W1363" s="90"/>
      <c r="X1363" s="90"/>
      <c r="Y1363" s="90"/>
      <c r="Z1363" s="90"/>
      <c r="AA1363" s="90"/>
      <c r="AB1363" s="90"/>
      <c r="AC1363" s="90"/>
      <c r="AD1363" s="90"/>
      <c r="AE1363" s="90"/>
      <c r="AF1363" s="90"/>
      <c r="AG1363" s="90"/>
      <c r="AH1363" s="90"/>
      <c r="AI1363" s="90"/>
      <c r="AJ1363" s="90"/>
      <c r="AK1363" s="90"/>
      <c r="AL1363" s="90"/>
      <c r="AM1363" s="90"/>
      <c r="AN1363" s="90"/>
      <c r="AO1363" s="90"/>
      <c r="AP1363" s="90"/>
      <c r="AQ1363" s="90"/>
      <c r="AR1363" s="90"/>
      <c r="AS1363" s="90"/>
      <c r="AT1363" s="90"/>
      <c r="AU1363" s="90"/>
      <c r="AV1363" s="94"/>
      <c r="AW1363" s="94"/>
      <c r="AX1363" s="94"/>
      <c r="AY1363" s="94"/>
      <c r="AZ1363" s="94"/>
      <c r="BA1363" s="94"/>
      <c r="BB1363" s="95"/>
      <c r="BC1363" s="95"/>
      <c r="BD1363" s="95"/>
      <c r="BE1363" s="42"/>
      <c r="BF1363" s="42"/>
      <c r="BG1363" s="42"/>
      <c r="BH1363" s="42"/>
      <c r="BI1363" s="42"/>
      <c r="BJ1363" s="42"/>
    </row>
    <row r="1364" spans="1:62" ht="15">
      <c r="A1364" s="89"/>
      <c r="B1364" s="90"/>
      <c r="C1364" s="91"/>
      <c r="D1364" s="92"/>
      <c r="E1364" s="93"/>
      <c r="F1364" s="93"/>
      <c r="G1364" s="90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  <c r="U1364" s="90"/>
      <c r="V1364" s="90"/>
      <c r="W1364" s="90"/>
      <c r="X1364" s="90"/>
      <c r="Y1364" s="90"/>
      <c r="Z1364" s="90"/>
      <c r="AA1364" s="90"/>
      <c r="AB1364" s="90"/>
      <c r="AC1364" s="90"/>
      <c r="AD1364" s="90"/>
      <c r="AE1364" s="90"/>
      <c r="AF1364" s="90"/>
      <c r="AG1364" s="90"/>
      <c r="AH1364" s="90"/>
      <c r="AI1364" s="90"/>
      <c r="AJ1364" s="90"/>
      <c r="AK1364" s="90"/>
      <c r="AL1364" s="90"/>
      <c r="AM1364" s="90"/>
      <c r="AN1364" s="90"/>
      <c r="AO1364" s="90"/>
      <c r="AP1364" s="90"/>
      <c r="AQ1364" s="90"/>
      <c r="AR1364" s="90"/>
      <c r="AS1364" s="90"/>
      <c r="AT1364" s="90"/>
      <c r="AU1364" s="90"/>
      <c r="AV1364" s="94"/>
      <c r="AW1364" s="94"/>
      <c r="AX1364" s="94"/>
      <c r="AY1364" s="94"/>
      <c r="AZ1364" s="94"/>
      <c r="BA1364" s="94"/>
      <c r="BB1364" s="95"/>
      <c r="BC1364" s="95"/>
      <c r="BD1364" s="95"/>
      <c r="BE1364" s="42"/>
      <c r="BF1364" s="42"/>
      <c r="BG1364" s="42"/>
      <c r="BH1364" s="42"/>
      <c r="BI1364" s="42"/>
      <c r="BJ1364" s="42"/>
    </row>
    <row r="1365" spans="1:62" ht="15">
      <c r="A1365" s="89"/>
      <c r="B1365" s="90"/>
      <c r="C1365" s="91"/>
      <c r="D1365" s="92"/>
      <c r="E1365" s="93"/>
      <c r="F1365" s="93"/>
      <c r="G1365" s="90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  <c r="U1365" s="90"/>
      <c r="V1365" s="90"/>
      <c r="W1365" s="90"/>
      <c r="X1365" s="90"/>
      <c r="Y1365" s="90"/>
      <c r="Z1365" s="90"/>
      <c r="AA1365" s="90"/>
      <c r="AB1365" s="90"/>
      <c r="AC1365" s="90"/>
      <c r="AD1365" s="90"/>
      <c r="AE1365" s="90"/>
      <c r="AF1365" s="90"/>
      <c r="AG1365" s="90"/>
      <c r="AH1365" s="90"/>
      <c r="AI1365" s="90"/>
      <c r="AJ1365" s="90"/>
      <c r="AK1365" s="90"/>
      <c r="AL1365" s="90"/>
      <c r="AM1365" s="90"/>
      <c r="AN1365" s="90"/>
      <c r="AO1365" s="90"/>
      <c r="AP1365" s="90"/>
      <c r="AQ1365" s="90"/>
      <c r="AR1365" s="90"/>
      <c r="AS1365" s="90"/>
      <c r="AT1365" s="90"/>
      <c r="AU1365" s="90"/>
      <c r="AV1365" s="94"/>
      <c r="AW1365" s="94"/>
      <c r="AX1365" s="94"/>
      <c r="AY1365" s="94"/>
      <c r="AZ1365" s="94"/>
      <c r="BA1365" s="94"/>
      <c r="BB1365" s="95"/>
      <c r="BC1365" s="95"/>
      <c r="BD1365" s="95"/>
      <c r="BE1365" s="42"/>
      <c r="BF1365" s="42"/>
      <c r="BG1365" s="42"/>
      <c r="BH1365" s="42"/>
      <c r="BI1365" s="42"/>
      <c r="BJ1365" s="42"/>
    </row>
    <row r="1366" spans="1:62" ht="15">
      <c r="A1366" s="89"/>
      <c r="B1366" s="90"/>
      <c r="C1366" s="91"/>
      <c r="D1366" s="92"/>
      <c r="E1366" s="93"/>
      <c r="F1366" s="93"/>
      <c r="G1366" s="90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  <c r="U1366" s="90"/>
      <c r="V1366" s="90"/>
      <c r="W1366" s="90"/>
      <c r="X1366" s="90"/>
      <c r="Y1366" s="90"/>
      <c r="Z1366" s="90"/>
      <c r="AA1366" s="90"/>
      <c r="AB1366" s="90"/>
      <c r="AC1366" s="90"/>
      <c r="AD1366" s="90"/>
      <c r="AE1366" s="90"/>
      <c r="AF1366" s="90"/>
      <c r="AG1366" s="90"/>
      <c r="AH1366" s="90"/>
      <c r="AI1366" s="90"/>
      <c r="AJ1366" s="90"/>
      <c r="AK1366" s="90"/>
      <c r="AL1366" s="90"/>
      <c r="AM1366" s="90"/>
      <c r="AN1366" s="90"/>
      <c r="AO1366" s="90"/>
      <c r="AP1366" s="90"/>
      <c r="AQ1366" s="90"/>
      <c r="AR1366" s="90"/>
      <c r="AS1366" s="90"/>
      <c r="AT1366" s="90"/>
      <c r="AU1366" s="90"/>
      <c r="AV1366" s="94"/>
      <c r="AW1366" s="94"/>
      <c r="AX1366" s="94"/>
      <c r="AY1366" s="94"/>
      <c r="AZ1366" s="94"/>
      <c r="BA1366" s="94"/>
      <c r="BB1366" s="95"/>
      <c r="BC1366" s="95"/>
      <c r="BD1366" s="95"/>
      <c r="BE1366" s="42"/>
      <c r="BF1366" s="42"/>
      <c r="BG1366" s="42"/>
      <c r="BH1366" s="42"/>
      <c r="BI1366" s="42"/>
      <c r="BJ1366" s="42"/>
    </row>
    <row r="1367" spans="1:62" ht="15">
      <c r="A1367" s="89"/>
      <c r="B1367" s="90"/>
      <c r="C1367" s="91"/>
      <c r="D1367" s="92"/>
      <c r="E1367" s="93"/>
      <c r="F1367" s="93"/>
      <c r="G1367" s="90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  <c r="U1367" s="90"/>
      <c r="V1367" s="90"/>
      <c r="W1367" s="90"/>
      <c r="X1367" s="90"/>
      <c r="Y1367" s="90"/>
      <c r="Z1367" s="90"/>
      <c r="AA1367" s="90"/>
      <c r="AB1367" s="90"/>
      <c r="AC1367" s="90"/>
      <c r="AD1367" s="90"/>
      <c r="AE1367" s="90"/>
      <c r="AF1367" s="90"/>
      <c r="AG1367" s="90"/>
      <c r="AH1367" s="90"/>
      <c r="AI1367" s="90"/>
      <c r="AJ1367" s="90"/>
      <c r="AK1367" s="90"/>
      <c r="AL1367" s="90"/>
      <c r="AM1367" s="90"/>
      <c r="AN1367" s="90"/>
      <c r="AO1367" s="90"/>
      <c r="AP1367" s="90"/>
      <c r="AQ1367" s="90"/>
      <c r="AR1367" s="90"/>
      <c r="AS1367" s="90"/>
      <c r="AT1367" s="90"/>
      <c r="AU1367" s="90"/>
      <c r="AV1367" s="94"/>
      <c r="AW1367" s="94"/>
      <c r="AX1367" s="94"/>
      <c r="AY1367" s="94"/>
      <c r="AZ1367" s="94"/>
      <c r="BA1367" s="94"/>
      <c r="BB1367" s="95"/>
      <c r="BC1367" s="95"/>
      <c r="BD1367" s="95"/>
      <c r="BE1367" s="42"/>
      <c r="BF1367" s="42"/>
      <c r="BG1367" s="42"/>
      <c r="BH1367" s="42"/>
      <c r="BI1367" s="42"/>
      <c r="BJ1367" s="42"/>
    </row>
    <row r="1368" spans="1:62" ht="15">
      <c r="A1368" s="89"/>
      <c r="B1368" s="90"/>
      <c r="C1368" s="91"/>
      <c r="D1368" s="92"/>
      <c r="E1368" s="93"/>
      <c r="F1368" s="93"/>
      <c r="G1368" s="90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  <c r="U1368" s="90"/>
      <c r="V1368" s="90"/>
      <c r="W1368" s="90"/>
      <c r="X1368" s="90"/>
      <c r="Y1368" s="90"/>
      <c r="Z1368" s="90"/>
      <c r="AA1368" s="90"/>
      <c r="AB1368" s="90"/>
      <c r="AC1368" s="90"/>
      <c r="AD1368" s="90"/>
      <c r="AE1368" s="90"/>
      <c r="AF1368" s="90"/>
      <c r="AG1368" s="90"/>
      <c r="AH1368" s="90"/>
      <c r="AI1368" s="90"/>
      <c r="AJ1368" s="90"/>
      <c r="AK1368" s="90"/>
      <c r="AL1368" s="90"/>
      <c r="AM1368" s="90"/>
      <c r="AN1368" s="90"/>
      <c r="AO1368" s="90"/>
      <c r="AP1368" s="90"/>
      <c r="AQ1368" s="90"/>
      <c r="AR1368" s="90"/>
      <c r="AS1368" s="90"/>
      <c r="AT1368" s="90"/>
      <c r="AU1368" s="90"/>
      <c r="AV1368" s="94"/>
      <c r="AW1368" s="94"/>
      <c r="AX1368" s="94"/>
      <c r="AY1368" s="94"/>
      <c r="AZ1368" s="94"/>
      <c r="BA1368" s="94"/>
      <c r="BB1368" s="95"/>
      <c r="BC1368" s="95"/>
      <c r="BD1368" s="95"/>
      <c r="BE1368" s="42"/>
      <c r="BF1368" s="42"/>
      <c r="BG1368" s="42"/>
      <c r="BH1368" s="42"/>
      <c r="BI1368" s="42"/>
      <c r="BJ1368" s="42"/>
    </row>
    <row r="1369" spans="1:62" ht="15">
      <c r="A1369" s="89"/>
      <c r="B1369" s="90"/>
      <c r="C1369" s="91"/>
      <c r="D1369" s="92"/>
      <c r="E1369" s="93"/>
      <c r="F1369" s="93"/>
      <c r="G1369" s="90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  <c r="U1369" s="90"/>
      <c r="V1369" s="90"/>
      <c r="W1369" s="90"/>
      <c r="X1369" s="90"/>
      <c r="Y1369" s="90"/>
      <c r="Z1369" s="90"/>
      <c r="AA1369" s="90"/>
      <c r="AB1369" s="90"/>
      <c r="AC1369" s="90"/>
      <c r="AD1369" s="90"/>
      <c r="AE1369" s="90"/>
      <c r="AF1369" s="90"/>
      <c r="AG1369" s="90"/>
      <c r="AH1369" s="90"/>
      <c r="AI1369" s="90"/>
      <c r="AJ1369" s="90"/>
      <c r="AK1369" s="90"/>
      <c r="AL1369" s="90"/>
      <c r="AM1369" s="90"/>
      <c r="AN1369" s="90"/>
      <c r="AO1369" s="90"/>
      <c r="AP1369" s="90"/>
      <c r="AQ1369" s="90"/>
      <c r="AR1369" s="90"/>
      <c r="AS1369" s="90"/>
      <c r="AT1369" s="90"/>
      <c r="AU1369" s="90"/>
      <c r="AV1369" s="94"/>
      <c r="AW1369" s="94"/>
      <c r="AX1369" s="94"/>
      <c r="AY1369" s="94"/>
      <c r="AZ1369" s="94"/>
      <c r="BA1369" s="94"/>
      <c r="BB1369" s="95"/>
      <c r="BC1369" s="95"/>
      <c r="BD1369" s="95"/>
      <c r="BE1369" s="42"/>
      <c r="BF1369" s="42"/>
      <c r="BG1369" s="42"/>
      <c r="BH1369" s="42"/>
      <c r="BI1369" s="42"/>
      <c r="BJ1369" s="42"/>
    </row>
    <row r="1370" spans="1:62" ht="15">
      <c r="A1370" s="89"/>
      <c r="B1370" s="90"/>
      <c r="C1370" s="91"/>
      <c r="D1370" s="92"/>
      <c r="E1370" s="93"/>
      <c r="F1370" s="93"/>
      <c r="G1370" s="90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  <c r="U1370" s="90"/>
      <c r="V1370" s="90"/>
      <c r="W1370" s="90"/>
      <c r="X1370" s="90"/>
      <c r="Y1370" s="90"/>
      <c r="Z1370" s="90"/>
      <c r="AA1370" s="90"/>
      <c r="AB1370" s="90"/>
      <c r="AC1370" s="90"/>
      <c r="AD1370" s="90"/>
      <c r="AE1370" s="90"/>
      <c r="AF1370" s="90"/>
      <c r="AG1370" s="90"/>
      <c r="AH1370" s="90"/>
      <c r="AI1370" s="90"/>
      <c r="AJ1370" s="90"/>
      <c r="AK1370" s="90"/>
      <c r="AL1370" s="90"/>
      <c r="AM1370" s="90"/>
      <c r="AN1370" s="90"/>
      <c r="AO1370" s="90"/>
      <c r="AP1370" s="90"/>
      <c r="AQ1370" s="90"/>
      <c r="AR1370" s="90"/>
      <c r="AS1370" s="90"/>
      <c r="AT1370" s="90"/>
      <c r="AU1370" s="90"/>
      <c r="AV1370" s="94"/>
      <c r="AW1370" s="94"/>
      <c r="AX1370" s="94"/>
      <c r="AY1370" s="94"/>
      <c r="AZ1370" s="94"/>
      <c r="BA1370" s="94"/>
      <c r="BB1370" s="95"/>
      <c r="BC1370" s="95"/>
      <c r="BD1370" s="95"/>
      <c r="BE1370" s="42"/>
      <c r="BF1370" s="42"/>
      <c r="BG1370" s="42"/>
      <c r="BH1370" s="42"/>
      <c r="BI1370" s="42"/>
      <c r="BJ1370" s="42"/>
    </row>
    <row r="1371" spans="1:62" ht="15">
      <c r="A1371" s="89"/>
      <c r="B1371" s="90"/>
      <c r="C1371" s="91"/>
      <c r="D1371" s="92"/>
      <c r="E1371" s="93"/>
      <c r="F1371" s="93"/>
      <c r="G1371" s="90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  <c r="U1371" s="90"/>
      <c r="V1371" s="90"/>
      <c r="W1371" s="90"/>
      <c r="X1371" s="90"/>
      <c r="Y1371" s="90"/>
      <c r="Z1371" s="90"/>
      <c r="AA1371" s="90"/>
      <c r="AB1371" s="90"/>
      <c r="AC1371" s="90"/>
      <c r="AD1371" s="90"/>
      <c r="AE1371" s="90"/>
      <c r="AF1371" s="90"/>
      <c r="AG1371" s="90"/>
      <c r="AH1371" s="90"/>
      <c r="AI1371" s="90"/>
      <c r="AJ1371" s="90"/>
      <c r="AK1371" s="90"/>
      <c r="AL1371" s="90"/>
      <c r="AM1371" s="90"/>
      <c r="AN1371" s="90"/>
      <c r="AO1371" s="90"/>
      <c r="AP1371" s="90"/>
      <c r="AQ1371" s="90"/>
      <c r="AR1371" s="90"/>
      <c r="AS1371" s="90"/>
      <c r="AT1371" s="90"/>
      <c r="AU1371" s="90"/>
      <c r="AV1371" s="94"/>
      <c r="AW1371" s="94"/>
      <c r="AX1371" s="94"/>
      <c r="AY1371" s="94"/>
      <c r="AZ1371" s="94"/>
      <c r="BA1371" s="94"/>
      <c r="BB1371" s="95"/>
      <c r="BC1371" s="95"/>
      <c r="BD1371" s="95"/>
      <c r="BE1371" s="42"/>
      <c r="BF1371" s="42"/>
      <c r="BG1371" s="42"/>
      <c r="BH1371" s="42"/>
      <c r="BI1371" s="42"/>
      <c r="BJ1371" s="42"/>
    </row>
    <row r="1372" spans="1:62" ht="15">
      <c r="A1372" s="89"/>
      <c r="B1372" s="90"/>
      <c r="C1372" s="91"/>
      <c r="D1372" s="92"/>
      <c r="E1372" s="93"/>
      <c r="F1372" s="93"/>
      <c r="G1372" s="90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  <c r="U1372" s="90"/>
      <c r="V1372" s="90"/>
      <c r="W1372" s="90"/>
      <c r="X1372" s="90"/>
      <c r="Y1372" s="90"/>
      <c r="Z1372" s="90"/>
      <c r="AA1372" s="90"/>
      <c r="AB1372" s="90"/>
      <c r="AC1372" s="90"/>
      <c r="AD1372" s="90"/>
      <c r="AE1372" s="90"/>
      <c r="AF1372" s="90"/>
      <c r="AG1372" s="90"/>
      <c r="AH1372" s="90"/>
      <c r="AI1372" s="90"/>
      <c r="AJ1372" s="90"/>
      <c r="AK1372" s="90"/>
      <c r="AL1372" s="90"/>
      <c r="AM1372" s="90"/>
      <c r="AN1372" s="90"/>
      <c r="AO1372" s="90"/>
      <c r="AP1372" s="90"/>
      <c r="AQ1372" s="90"/>
      <c r="AR1372" s="90"/>
      <c r="AS1372" s="90"/>
      <c r="AT1372" s="90"/>
      <c r="AU1372" s="90"/>
      <c r="AV1372" s="94"/>
      <c r="AW1372" s="94"/>
      <c r="AX1372" s="94"/>
      <c r="AY1372" s="94"/>
      <c r="AZ1372" s="94"/>
      <c r="BA1372" s="94"/>
      <c r="BB1372" s="95"/>
      <c r="BC1372" s="95"/>
      <c r="BD1372" s="95"/>
      <c r="BE1372" s="42"/>
      <c r="BF1372" s="42"/>
      <c r="BG1372" s="42"/>
      <c r="BH1372" s="42"/>
      <c r="BI1372" s="42"/>
      <c r="BJ1372" s="42"/>
    </row>
    <row r="1373" spans="1:62" ht="15">
      <c r="A1373" s="89"/>
      <c r="B1373" s="90"/>
      <c r="C1373" s="91"/>
      <c r="D1373" s="92"/>
      <c r="E1373" s="93"/>
      <c r="F1373" s="93"/>
      <c r="G1373" s="90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  <c r="U1373" s="90"/>
      <c r="V1373" s="90"/>
      <c r="W1373" s="90"/>
      <c r="X1373" s="90"/>
      <c r="Y1373" s="90"/>
      <c r="Z1373" s="90"/>
      <c r="AA1373" s="90"/>
      <c r="AB1373" s="90"/>
      <c r="AC1373" s="90"/>
      <c r="AD1373" s="90"/>
      <c r="AE1373" s="90"/>
      <c r="AF1373" s="90"/>
      <c r="AG1373" s="90"/>
      <c r="AH1373" s="90"/>
      <c r="AI1373" s="90"/>
      <c r="AJ1373" s="90"/>
      <c r="AK1373" s="90"/>
      <c r="AL1373" s="90"/>
      <c r="AM1373" s="90"/>
      <c r="AN1373" s="90"/>
      <c r="AO1373" s="90"/>
      <c r="AP1373" s="90"/>
      <c r="AQ1373" s="90"/>
      <c r="AR1373" s="90"/>
      <c r="AS1373" s="90"/>
      <c r="AT1373" s="90"/>
      <c r="AU1373" s="90"/>
      <c r="AV1373" s="94"/>
      <c r="AW1373" s="94"/>
      <c r="AX1373" s="94"/>
      <c r="AY1373" s="94"/>
      <c r="AZ1373" s="94"/>
      <c r="BA1373" s="94"/>
      <c r="BB1373" s="95"/>
      <c r="BC1373" s="95"/>
      <c r="BD1373" s="95"/>
      <c r="BE1373" s="42"/>
      <c r="BF1373" s="42"/>
      <c r="BG1373" s="42"/>
      <c r="BH1373" s="42"/>
      <c r="BI1373" s="42"/>
      <c r="BJ1373" s="42"/>
    </row>
    <row r="1374" spans="1:62" ht="15">
      <c r="A1374" s="89"/>
      <c r="B1374" s="90"/>
      <c r="C1374" s="91"/>
      <c r="D1374" s="92"/>
      <c r="E1374" s="93"/>
      <c r="F1374" s="93"/>
      <c r="G1374" s="90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  <c r="U1374" s="90"/>
      <c r="V1374" s="90"/>
      <c r="W1374" s="90"/>
      <c r="X1374" s="90"/>
      <c r="Y1374" s="90"/>
      <c r="Z1374" s="90"/>
      <c r="AA1374" s="90"/>
      <c r="AB1374" s="90"/>
      <c r="AC1374" s="90"/>
      <c r="AD1374" s="90"/>
      <c r="AE1374" s="90"/>
      <c r="AF1374" s="90"/>
      <c r="AG1374" s="90"/>
      <c r="AH1374" s="90"/>
      <c r="AI1374" s="90"/>
      <c r="AJ1374" s="90"/>
      <c r="AK1374" s="90"/>
      <c r="AL1374" s="90"/>
      <c r="AM1374" s="90"/>
      <c r="AN1374" s="90"/>
      <c r="AO1374" s="90"/>
      <c r="AP1374" s="90"/>
      <c r="AQ1374" s="90"/>
      <c r="AR1374" s="90"/>
      <c r="AS1374" s="90"/>
      <c r="AT1374" s="90"/>
      <c r="AU1374" s="90"/>
      <c r="AV1374" s="94"/>
      <c r="AW1374" s="94"/>
      <c r="AX1374" s="94"/>
      <c r="AY1374" s="94"/>
      <c r="AZ1374" s="94"/>
      <c r="BA1374" s="94"/>
      <c r="BB1374" s="95"/>
      <c r="BC1374" s="95"/>
      <c r="BD1374" s="95"/>
      <c r="BE1374" s="42"/>
      <c r="BF1374" s="42"/>
      <c r="BG1374" s="42"/>
      <c r="BH1374" s="42"/>
      <c r="BI1374" s="42"/>
      <c r="BJ1374" s="42"/>
    </row>
    <row r="1375" spans="1:62" ht="15">
      <c r="A1375" s="89"/>
      <c r="B1375" s="90"/>
      <c r="C1375" s="91"/>
      <c r="D1375" s="92"/>
      <c r="E1375" s="93"/>
      <c r="F1375" s="93"/>
      <c r="G1375" s="90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  <c r="U1375" s="90"/>
      <c r="V1375" s="90"/>
      <c r="W1375" s="90"/>
      <c r="X1375" s="90"/>
      <c r="Y1375" s="90"/>
      <c r="Z1375" s="90"/>
      <c r="AA1375" s="90"/>
      <c r="AB1375" s="90"/>
      <c r="AC1375" s="90"/>
      <c r="AD1375" s="90"/>
      <c r="AE1375" s="90"/>
      <c r="AF1375" s="90"/>
      <c r="AG1375" s="90"/>
      <c r="AH1375" s="90"/>
      <c r="AI1375" s="90"/>
      <c r="AJ1375" s="90"/>
      <c r="AK1375" s="90"/>
      <c r="AL1375" s="90"/>
      <c r="AM1375" s="90"/>
      <c r="AN1375" s="90"/>
      <c r="AO1375" s="90"/>
      <c r="AP1375" s="90"/>
      <c r="AQ1375" s="90"/>
      <c r="AR1375" s="90"/>
      <c r="AS1375" s="90"/>
      <c r="AT1375" s="90"/>
      <c r="AU1375" s="90"/>
      <c r="AV1375" s="94"/>
      <c r="AW1375" s="94"/>
      <c r="AX1375" s="94"/>
      <c r="AY1375" s="94"/>
      <c r="AZ1375" s="94"/>
      <c r="BA1375" s="94"/>
      <c r="BB1375" s="95"/>
      <c r="BC1375" s="95"/>
      <c r="BD1375" s="95"/>
      <c r="BE1375" s="42"/>
      <c r="BF1375" s="42"/>
      <c r="BG1375" s="42"/>
      <c r="BH1375" s="42"/>
      <c r="BI1375" s="42"/>
      <c r="BJ1375" s="42"/>
    </row>
    <row r="1376" spans="1:62" ht="15">
      <c r="A1376" s="89"/>
      <c r="B1376" s="90"/>
      <c r="C1376" s="91"/>
      <c r="D1376" s="92"/>
      <c r="E1376" s="93"/>
      <c r="F1376" s="93"/>
      <c r="G1376" s="90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  <c r="U1376" s="90"/>
      <c r="V1376" s="90"/>
      <c r="W1376" s="90"/>
      <c r="X1376" s="90"/>
      <c r="Y1376" s="90"/>
      <c r="Z1376" s="90"/>
      <c r="AA1376" s="90"/>
      <c r="AB1376" s="90"/>
      <c r="AC1376" s="90"/>
      <c r="AD1376" s="90"/>
      <c r="AE1376" s="90"/>
      <c r="AF1376" s="90"/>
      <c r="AG1376" s="90"/>
      <c r="AH1376" s="90"/>
      <c r="AI1376" s="90"/>
      <c r="AJ1376" s="90"/>
      <c r="AK1376" s="90"/>
      <c r="AL1376" s="90"/>
      <c r="AM1376" s="90"/>
      <c r="AN1376" s="90"/>
      <c r="AO1376" s="90"/>
      <c r="AP1376" s="90"/>
      <c r="AQ1376" s="90"/>
      <c r="AR1376" s="90"/>
      <c r="AS1376" s="90"/>
      <c r="AT1376" s="90"/>
      <c r="AU1376" s="90"/>
      <c r="AV1376" s="94"/>
      <c r="AW1376" s="94"/>
      <c r="AX1376" s="94"/>
      <c r="AY1376" s="94"/>
      <c r="AZ1376" s="94"/>
      <c r="BA1376" s="94"/>
      <c r="BB1376" s="95"/>
      <c r="BC1376" s="95"/>
      <c r="BD1376" s="95"/>
      <c r="BE1376" s="42"/>
      <c r="BF1376" s="42"/>
      <c r="BG1376" s="42"/>
      <c r="BH1376" s="42"/>
      <c r="BI1376" s="42"/>
      <c r="BJ1376" s="42"/>
    </row>
    <row r="1377" spans="1:62" ht="15">
      <c r="A1377" s="89"/>
      <c r="B1377" s="90"/>
      <c r="C1377" s="91"/>
      <c r="D1377" s="92"/>
      <c r="E1377" s="93"/>
      <c r="F1377" s="93"/>
      <c r="G1377" s="90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  <c r="U1377" s="90"/>
      <c r="V1377" s="90"/>
      <c r="W1377" s="90"/>
      <c r="X1377" s="90"/>
      <c r="Y1377" s="90"/>
      <c r="Z1377" s="90"/>
      <c r="AA1377" s="90"/>
      <c r="AB1377" s="90"/>
      <c r="AC1377" s="90"/>
      <c r="AD1377" s="90"/>
      <c r="AE1377" s="90"/>
      <c r="AF1377" s="90"/>
      <c r="AG1377" s="90"/>
      <c r="AH1377" s="90"/>
      <c r="AI1377" s="90"/>
      <c r="AJ1377" s="90"/>
      <c r="AK1377" s="90"/>
      <c r="AL1377" s="90"/>
      <c r="AM1377" s="90"/>
      <c r="AN1377" s="90"/>
      <c r="AO1377" s="90"/>
      <c r="AP1377" s="90"/>
      <c r="AQ1377" s="90"/>
      <c r="AR1377" s="90"/>
      <c r="AS1377" s="90"/>
      <c r="AT1377" s="90"/>
      <c r="AU1377" s="90"/>
      <c r="AV1377" s="94"/>
      <c r="AW1377" s="94"/>
      <c r="AX1377" s="94"/>
      <c r="AY1377" s="94"/>
      <c r="AZ1377" s="94"/>
      <c r="BA1377" s="94"/>
      <c r="BB1377" s="95"/>
      <c r="BC1377" s="95"/>
      <c r="BD1377" s="95"/>
      <c r="BE1377" s="42"/>
      <c r="BF1377" s="42"/>
      <c r="BG1377" s="42"/>
      <c r="BH1377" s="42"/>
      <c r="BI1377" s="42"/>
      <c r="BJ1377" s="42"/>
    </row>
    <row r="1378" spans="1:62" ht="15">
      <c r="A1378" s="89"/>
      <c r="B1378" s="90"/>
      <c r="C1378" s="91"/>
      <c r="D1378" s="92"/>
      <c r="E1378" s="93"/>
      <c r="F1378" s="93"/>
      <c r="G1378" s="90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  <c r="U1378" s="90"/>
      <c r="V1378" s="90"/>
      <c r="W1378" s="90"/>
      <c r="X1378" s="90"/>
      <c r="Y1378" s="90"/>
      <c r="Z1378" s="90"/>
      <c r="AA1378" s="90"/>
      <c r="AB1378" s="90"/>
      <c r="AC1378" s="90"/>
      <c r="AD1378" s="90"/>
      <c r="AE1378" s="90"/>
      <c r="AF1378" s="90"/>
      <c r="AG1378" s="90"/>
      <c r="AH1378" s="90"/>
      <c r="AI1378" s="90"/>
      <c r="AJ1378" s="90"/>
      <c r="AK1378" s="90"/>
      <c r="AL1378" s="90"/>
      <c r="AM1378" s="90"/>
      <c r="AN1378" s="90"/>
      <c r="AO1378" s="90"/>
      <c r="AP1378" s="90"/>
      <c r="AQ1378" s="90"/>
      <c r="AR1378" s="90"/>
      <c r="AS1378" s="90"/>
      <c r="AT1378" s="90"/>
      <c r="AU1378" s="90"/>
      <c r="AV1378" s="94"/>
      <c r="AW1378" s="94"/>
      <c r="AX1378" s="94"/>
      <c r="AY1378" s="94"/>
      <c r="AZ1378" s="94"/>
      <c r="BA1378" s="94"/>
      <c r="BB1378" s="95"/>
      <c r="BC1378" s="95"/>
      <c r="BD1378" s="95"/>
      <c r="BE1378" s="42"/>
      <c r="BF1378" s="42"/>
      <c r="BG1378" s="42"/>
      <c r="BH1378" s="42"/>
      <c r="BI1378" s="42"/>
      <c r="BJ1378" s="42"/>
    </row>
    <row r="1379" spans="1:62" ht="15">
      <c r="A1379" s="89"/>
      <c r="B1379" s="90"/>
      <c r="C1379" s="91"/>
      <c r="D1379" s="92"/>
      <c r="E1379" s="93"/>
      <c r="F1379" s="93"/>
      <c r="G1379" s="90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  <c r="U1379" s="90"/>
      <c r="V1379" s="90"/>
      <c r="W1379" s="90"/>
      <c r="X1379" s="90"/>
      <c r="Y1379" s="90"/>
      <c r="Z1379" s="90"/>
      <c r="AA1379" s="90"/>
      <c r="AB1379" s="90"/>
      <c r="AC1379" s="90"/>
      <c r="AD1379" s="90"/>
      <c r="AE1379" s="90"/>
      <c r="AF1379" s="90"/>
      <c r="AG1379" s="90"/>
      <c r="AH1379" s="90"/>
      <c r="AI1379" s="90"/>
      <c r="AJ1379" s="90"/>
      <c r="AK1379" s="90"/>
      <c r="AL1379" s="90"/>
      <c r="AM1379" s="90"/>
      <c r="AN1379" s="90"/>
      <c r="AO1379" s="90"/>
      <c r="AP1379" s="90"/>
      <c r="AQ1379" s="90"/>
      <c r="AR1379" s="90"/>
      <c r="AS1379" s="90"/>
      <c r="AT1379" s="90"/>
      <c r="AU1379" s="90"/>
      <c r="AV1379" s="94"/>
      <c r="AW1379" s="94"/>
      <c r="AX1379" s="94"/>
      <c r="AY1379" s="94"/>
      <c r="AZ1379" s="94"/>
      <c r="BA1379" s="94"/>
      <c r="BB1379" s="95"/>
      <c r="BC1379" s="95"/>
      <c r="BD1379" s="95"/>
      <c r="BE1379" s="42"/>
      <c r="BF1379" s="42"/>
      <c r="BG1379" s="42"/>
      <c r="BH1379" s="42"/>
      <c r="BI1379" s="42"/>
      <c r="BJ1379" s="42"/>
    </row>
    <row r="1380" spans="1:62" ht="15">
      <c r="A1380" s="89"/>
      <c r="B1380" s="90"/>
      <c r="C1380" s="91"/>
      <c r="D1380" s="92"/>
      <c r="E1380" s="93"/>
      <c r="F1380" s="93"/>
      <c r="G1380" s="90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  <c r="U1380" s="90"/>
      <c r="V1380" s="90"/>
      <c r="W1380" s="90"/>
      <c r="X1380" s="90"/>
      <c r="Y1380" s="90"/>
      <c r="Z1380" s="90"/>
      <c r="AA1380" s="90"/>
      <c r="AB1380" s="90"/>
      <c r="AC1380" s="90"/>
      <c r="AD1380" s="90"/>
      <c r="AE1380" s="90"/>
      <c r="AF1380" s="90"/>
      <c r="AG1380" s="90"/>
      <c r="AH1380" s="90"/>
      <c r="AI1380" s="90"/>
      <c r="AJ1380" s="90"/>
      <c r="AK1380" s="90"/>
      <c r="AL1380" s="90"/>
      <c r="AM1380" s="90"/>
      <c r="AN1380" s="90"/>
      <c r="AO1380" s="90"/>
      <c r="AP1380" s="90"/>
      <c r="AQ1380" s="90"/>
      <c r="AR1380" s="90"/>
      <c r="AS1380" s="90"/>
      <c r="AT1380" s="90"/>
      <c r="AU1380" s="90"/>
      <c r="AV1380" s="94"/>
      <c r="AW1380" s="94"/>
      <c r="AX1380" s="94"/>
      <c r="AY1380" s="94"/>
      <c r="AZ1380" s="94"/>
      <c r="BA1380" s="94"/>
      <c r="BB1380" s="95"/>
      <c r="BC1380" s="95"/>
      <c r="BD1380" s="95"/>
      <c r="BE1380" s="42"/>
      <c r="BF1380" s="42"/>
      <c r="BG1380" s="42"/>
      <c r="BH1380" s="42"/>
      <c r="BI1380" s="42"/>
      <c r="BJ1380" s="42"/>
    </row>
    <row r="1381" spans="1:62" ht="15">
      <c r="A1381" s="89"/>
      <c r="B1381" s="90"/>
      <c r="C1381" s="91"/>
      <c r="D1381" s="92"/>
      <c r="E1381" s="93"/>
      <c r="F1381" s="93"/>
      <c r="G1381" s="90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  <c r="U1381" s="90"/>
      <c r="V1381" s="90"/>
      <c r="W1381" s="90"/>
      <c r="X1381" s="90"/>
      <c r="Y1381" s="90"/>
      <c r="Z1381" s="90"/>
      <c r="AA1381" s="90"/>
      <c r="AB1381" s="90"/>
      <c r="AC1381" s="90"/>
      <c r="AD1381" s="90"/>
      <c r="AE1381" s="90"/>
      <c r="AF1381" s="90"/>
      <c r="AG1381" s="90"/>
      <c r="AH1381" s="90"/>
      <c r="AI1381" s="90"/>
      <c r="AJ1381" s="90"/>
      <c r="AK1381" s="90"/>
      <c r="AL1381" s="90"/>
      <c r="AM1381" s="90"/>
      <c r="AN1381" s="90"/>
      <c r="AO1381" s="90"/>
      <c r="AP1381" s="90"/>
      <c r="AQ1381" s="90"/>
      <c r="AR1381" s="90"/>
      <c r="AS1381" s="90"/>
      <c r="AT1381" s="90"/>
      <c r="AU1381" s="90"/>
      <c r="AV1381" s="94"/>
      <c r="AW1381" s="94"/>
      <c r="AX1381" s="94"/>
      <c r="AY1381" s="94"/>
      <c r="AZ1381" s="94"/>
      <c r="BA1381" s="94"/>
      <c r="BB1381" s="95"/>
      <c r="BC1381" s="95"/>
      <c r="BD1381" s="95"/>
      <c r="BE1381" s="42"/>
      <c r="BF1381" s="42"/>
      <c r="BG1381" s="42"/>
      <c r="BH1381" s="42"/>
      <c r="BI1381" s="42"/>
      <c r="BJ1381" s="42"/>
    </row>
    <row r="1382" spans="1:62" ht="15">
      <c r="A1382" s="89"/>
      <c r="B1382" s="90"/>
      <c r="C1382" s="91"/>
      <c r="D1382" s="92"/>
      <c r="E1382" s="93"/>
      <c r="F1382" s="93"/>
      <c r="G1382" s="90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  <c r="U1382" s="90"/>
      <c r="V1382" s="90"/>
      <c r="W1382" s="90"/>
      <c r="X1382" s="90"/>
      <c r="Y1382" s="90"/>
      <c r="Z1382" s="90"/>
      <c r="AA1382" s="90"/>
      <c r="AB1382" s="90"/>
      <c r="AC1382" s="90"/>
      <c r="AD1382" s="90"/>
      <c r="AE1382" s="90"/>
      <c r="AF1382" s="90"/>
      <c r="AG1382" s="90"/>
      <c r="AH1382" s="90"/>
      <c r="AI1382" s="90"/>
      <c r="AJ1382" s="90"/>
      <c r="AK1382" s="90"/>
      <c r="AL1382" s="90"/>
      <c r="AM1382" s="90"/>
      <c r="AN1382" s="90"/>
      <c r="AO1382" s="90"/>
      <c r="AP1382" s="90"/>
      <c r="AQ1382" s="90"/>
      <c r="AR1382" s="90"/>
      <c r="AS1382" s="90"/>
      <c r="AT1382" s="90"/>
      <c r="AU1382" s="90"/>
      <c r="AV1382" s="94"/>
      <c r="AW1382" s="94"/>
      <c r="AX1382" s="94"/>
      <c r="AY1382" s="94"/>
      <c r="AZ1382" s="94"/>
      <c r="BA1382" s="94"/>
      <c r="BB1382" s="95"/>
      <c r="BC1382" s="95"/>
      <c r="BD1382" s="95"/>
      <c r="BE1382" s="42"/>
      <c r="BF1382" s="42"/>
      <c r="BG1382" s="42"/>
      <c r="BH1382" s="42"/>
      <c r="BI1382" s="42"/>
      <c r="BJ1382" s="42"/>
    </row>
    <row r="1383" spans="1:62" ht="15">
      <c r="A1383" s="89"/>
      <c r="B1383" s="90"/>
      <c r="C1383" s="91"/>
      <c r="D1383" s="92"/>
      <c r="E1383" s="93"/>
      <c r="F1383" s="93"/>
      <c r="G1383" s="90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  <c r="U1383" s="90"/>
      <c r="V1383" s="90"/>
      <c r="W1383" s="90"/>
      <c r="X1383" s="90"/>
      <c r="Y1383" s="90"/>
      <c r="Z1383" s="90"/>
      <c r="AA1383" s="90"/>
      <c r="AB1383" s="90"/>
      <c r="AC1383" s="90"/>
      <c r="AD1383" s="90"/>
      <c r="AE1383" s="90"/>
      <c r="AF1383" s="90"/>
      <c r="AG1383" s="90"/>
      <c r="AH1383" s="90"/>
      <c r="AI1383" s="90"/>
      <c r="AJ1383" s="90"/>
      <c r="AK1383" s="90"/>
      <c r="AL1383" s="90"/>
      <c r="AM1383" s="90"/>
      <c r="AN1383" s="90"/>
      <c r="AO1383" s="90"/>
      <c r="AP1383" s="90"/>
      <c r="AQ1383" s="90"/>
      <c r="AR1383" s="90"/>
      <c r="AS1383" s="90"/>
      <c r="AT1383" s="90"/>
      <c r="AU1383" s="90"/>
      <c r="AV1383" s="94"/>
      <c r="AW1383" s="94"/>
      <c r="AX1383" s="94"/>
      <c r="AY1383" s="94"/>
      <c r="AZ1383" s="94"/>
      <c r="BA1383" s="94"/>
      <c r="BB1383" s="95"/>
      <c r="BC1383" s="95"/>
      <c r="BD1383" s="95"/>
      <c r="BE1383" s="42"/>
      <c r="BF1383" s="42"/>
      <c r="BG1383" s="42"/>
      <c r="BH1383" s="42"/>
      <c r="BI1383" s="42"/>
      <c r="BJ1383" s="42"/>
    </row>
    <row r="1384" spans="1:62" ht="15">
      <c r="A1384" s="89"/>
      <c r="B1384" s="90"/>
      <c r="C1384" s="91"/>
      <c r="D1384" s="92"/>
      <c r="E1384" s="93"/>
      <c r="F1384" s="93"/>
      <c r="G1384" s="90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  <c r="U1384" s="90"/>
      <c r="V1384" s="90"/>
      <c r="W1384" s="90"/>
      <c r="X1384" s="90"/>
      <c r="Y1384" s="90"/>
      <c r="Z1384" s="90"/>
      <c r="AA1384" s="90"/>
      <c r="AB1384" s="90"/>
      <c r="AC1384" s="90"/>
      <c r="AD1384" s="90"/>
      <c r="AE1384" s="90"/>
      <c r="AF1384" s="90"/>
      <c r="AG1384" s="90"/>
      <c r="AH1384" s="90"/>
      <c r="AI1384" s="90"/>
      <c r="AJ1384" s="90"/>
      <c r="AK1384" s="90"/>
      <c r="AL1384" s="90"/>
      <c r="AM1384" s="90"/>
      <c r="AN1384" s="90"/>
      <c r="AO1384" s="90"/>
      <c r="AP1384" s="90"/>
      <c r="AQ1384" s="90"/>
      <c r="AR1384" s="90"/>
      <c r="AS1384" s="90"/>
      <c r="AT1384" s="90"/>
      <c r="AU1384" s="90"/>
      <c r="AV1384" s="94"/>
      <c r="AW1384" s="94"/>
      <c r="AX1384" s="94"/>
      <c r="AY1384" s="94"/>
      <c r="AZ1384" s="94"/>
      <c r="BA1384" s="94"/>
      <c r="BB1384" s="95"/>
      <c r="BC1384" s="95"/>
      <c r="BD1384" s="95"/>
      <c r="BE1384" s="42"/>
      <c r="BF1384" s="42"/>
      <c r="BG1384" s="42"/>
      <c r="BH1384" s="42"/>
      <c r="BI1384" s="42"/>
      <c r="BJ1384" s="42"/>
    </row>
    <row r="1385" spans="1:62" ht="15">
      <c r="A1385" s="89"/>
      <c r="B1385" s="90"/>
      <c r="C1385" s="91"/>
      <c r="D1385" s="92"/>
      <c r="E1385" s="93"/>
      <c r="F1385" s="93"/>
      <c r="G1385" s="90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  <c r="U1385" s="90"/>
      <c r="V1385" s="90"/>
      <c r="W1385" s="90"/>
      <c r="X1385" s="90"/>
      <c r="Y1385" s="90"/>
      <c r="Z1385" s="90"/>
      <c r="AA1385" s="90"/>
      <c r="AB1385" s="90"/>
      <c r="AC1385" s="90"/>
      <c r="AD1385" s="90"/>
      <c r="AE1385" s="90"/>
      <c r="AF1385" s="90"/>
      <c r="AG1385" s="90"/>
      <c r="AH1385" s="90"/>
      <c r="AI1385" s="90"/>
      <c r="AJ1385" s="90"/>
      <c r="AK1385" s="90"/>
      <c r="AL1385" s="90"/>
      <c r="AM1385" s="90"/>
      <c r="AN1385" s="90"/>
      <c r="AO1385" s="90"/>
      <c r="AP1385" s="90"/>
      <c r="AQ1385" s="90"/>
      <c r="AR1385" s="90"/>
      <c r="AS1385" s="90"/>
      <c r="AT1385" s="90"/>
      <c r="AU1385" s="90"/>
      <c r="AV1385" s="94"/>
      <c r="AW1385" s="94"/>
      <c r="AX1385" s="94"/>
      <c r="AY1385" s="94"/>
      <c r="AZ1385" s="94"/>
      <c r="BA1385" s="94"/>
      <c r="BB1385" s="95"/>
      <c r="BC1385" s="95"/>
      <c r="BD1385" s="95"/>
      <c r="BE1385" s="42"/>
      <c r="BF1385" s="42"/>
      <c r="BG1385" s="42"/>
      <c r="BH1385" s="42"/>
      <c r="BI1385" s="42"/>
      <c r="BJ1385" s="42"/>
    </row>
    <row r="1386" spans="1:62" ht="15">
      <c r="A1386" s="89"/>
      <c r="B1386" s="90"/>
      <c r="C1386" s="91"/>
      <c r="D1386" s="92"/>
      <c r="E1386" s="93"/>
      <c r="F1386" s="93"/>
      <c r="G1386" s="90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  <c r="U1386" s="90"/>
      <c r="V1386" s="90"/>
      <c r="W1386" s="90"/>
      <c r="X1386" s="90"/>
      <c r="Y1386" s="90"/>
      <c r="Z1386" s="90"/>
      <c r="AA1386" s="90"/>
      <c r="AB1386" s="90"/>
      <c r="AC1386" s="90"/>
      <c r="AD1386" s="90"/>
      <c r="AE1386" s="90"/>
      <c r="AF1386" s="90"/>
      <c r="AG1386" s="90"/>
      <c r="AH1386" s="90"/>
      <c r="AI1386" s="90"/>
      <c r="AJ1386" s="90"/>
      <c r="AK1386" s="90"/>
      <c r="AL1386" s="90"/>
      <c r="AM1386" s="90"/>
      <c r="AN1386" s="90"/>
      <c r="AO1386" s="90"/>
      <c r="AP1386" s="90"/>
      <c r="AQ1386" s="90"/>
      <c r="AR1386" s="90"/>
      <c r="AS1386" s="90"/>
      <c r="AT1386" s="90"/>
      <c r="AU1386" s="90"/>
      <c r="AV1386" s="94"/>
      <c r="AW1386" s="94"/>
      <c r="AX1386" s="94"/>
      <c r="AY1386" s="94"/>
      <c r="AZ1386" s="94"/>
      <c r="BA1386" s="94"/>
      <c r="BB1386" s="95"/>
      <c r="BC1386" s="95"/>
      <c r="BD1386" s="95"/>
      <c r="BE1386" s="42"/>
      <c r="BF1386" s="42"/>
      <c r="BG1386" s="42"/>
      <c r="BH1386" s="42"/>
      <c r="BI1386" s="42"/>
      <c r="BJ1386" s="42"/>
    </row>
    <row r="1387" spans="1:62" ht="15">
      <c r="A1387" s="89"/>
      <c r="B1387" s="90"/>
      <c r="C1387" s="91"/>
      <c r="D1387" s="92"/>
      <c r="E1387" s="93"/>
      <c r="F1387" s="93"/>
      <c r="G1387" s="90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  <c r="U1387" s="90"/>
      <c r="V1387" s="90"/>
      <c r="W1387" s="90"/>
      <c r="X1387" s="90"/>
      <c r="Y1387" s="90"/>
      <c r="Z1387" s="90"/>
      <c r="AA1387" s="90"/>
      <c r="AB1387" s="90"/>
      <c r="AC1387" s="90"/>
      <c r="AD1387" s="90"/>
      <c r="AE1387" s="90"/>
      <c r="AF1387" s="90"/>
      <c r="AG1387" s="90"/>
      <c r="AH1387" s="90"/>
      <c r="AI1387" s="90"/>
      <c r="AJ1387" s="90"/>
      <c r="AK1387" s="90"/>
      <c r="AL1387" s="90"/>
      <c r="AM1387" s="90"/>
      <c r="AN1387" s="90"/>
      <c r="AO1387" s="90"/>
      <c r="AP1387" s="90"/>
      <c r="AQ1387" s="90"/>
      <c r="AR1387" s="90"/>
      <c r="AS1387" s="90"/>
      <c r="AT1387" s="90"/>
      <c r="AU1387" s="90"/>
      <c r="AV1387" s="94"/>
      <c r="AW1387" s="94"/>
      <c r="AX1387" s="94"/>
      <c r="AY1387" s="94"/>
      <c r="AZ1387" s="94"/>
      <c r="BA1387" s="94"/>
      <c r="BB1387" s="95"/>
      <c r="BC1387" s="95"/>
      <c r="BD1387" s="95"/>
      <c r="BE1387" s="42"/>
      <c r="BF1387" s="42"/>
      <c r="BG1387" s="42"/>
      <c r="BH1387" s="42"/>
      <c r="BI1387" s="42"/>
      <c r="BJ1387" s="42"/>
    </row>
    <row r="1388" spans="1:62" ht="15">
      <c r="A1388" s="89"/>
      <c r="B1388" s="90"/>
      <c r="C1388" s="91"/>
      <c r="D1388" s="92"/>
      <c r="E1388" s="93"/>
      <c r="F1388" s="93"/>
      <c r="G1388" s="90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  <c r="U1388" s="90"/>
      <c r="V1388" s="90"/>
      <c r="W1388" s="90"/>
      <c r="X1388" s="90"/>
      <c r="Y1388" s="90"/>
      <c r="Z1388" s="90"/>
      <c r="AA1388" s="90"/>
      <c r="AB1388" s="90"/>
      <c r="AC1388" s="90"/>
      <c r="AD1388" s="90"/>
      <c r="AE1388" s="90"/>
      <c r="AF1388" s="90"/>
      <c r="AG1388" s="90"/>
      <c r="AH1388" s="90"/>
      <c r="AI1388" s="90"/>
      <c r="AJ1388" s="90"/>
      <c r="AK1388" s="90"/>
      <c r="AL1388" s="90"/>
      <c r="AM1388" s="90"/>
      <c r="AN1388" s="90"/>
      <c r="AO1388" s="90"/>
      <c r="AP1388" s="90"/>
      <c r="AQ1388" s="90"/>
      <c r="AR1388" s="90"/>
      <c r="AS1388" s="90"/>
      <c r="AT1388" s="90"/>
      <c r="AU1388" s="90"/>
      <c r="AV1388" s="94"/>
      <c r="AW1388" s="94"/>
      <c r="AX1388" s="94"/>
      <c r="AY1388" s="94"/>
      <c r="AZ1388" s="94"/>
      <c r="BA1388" s="94"/>
      <c r="BB1388" s="95"/>
      <c r="BC1388" s="95"/>
      <c r="BD1388" s="95"/>
      <c r="BE1388" s="42"/>
      <c r="BF1388" s="42"/>
      <c r="BG1388" s="42"/>
      <c r="BH1388" s="42"/>
      <c r="BI1388" s="42"/>
      <c r="BJ1388" s="42"/>
    </row>
    <row r="1389" spans="1:62" ht="15">
      <c r="A1389" s="89"/>
      <c r="B1389" s="90"/>
      <c r="C1389" s="91"/>
      <c r="D1389" s="92"/>
      <c r="E1389" s="93"/>
      <c r="F1389" s="93"/>
      <c r="G1389" s="90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  <c r="U1389" s="90"/>
      <c r="V1389" s="90"/>
      <c r="W1389" s="90"/>
      <c r="X1389" s="90"/>
      <c r="Y1389" s="90"/>
      <c r="Z1389" s="90"/>
      <c r="AA1389" s="90"/>
      <c r="AB1389" s="90"/>
      <c r="AC1389" s="90"/>
      <c r="AD1389" s="90"/>
      <c r="AE1389" s="90"/>
      <c r="AF1389" s="90"/>
      <c r="AG1389" s="90"/>
      <c r="AH1389" s="90"/>
      <c r="AI1389" s="90"/>
      <c r="AJ1389" s="90"/>
      <c r="AK1389" s="90"/>
      <c r="AL1389" s="90"/>
      <c r="AM1389" s="90"/>
      <c r="AN1389" s="90"/>
      <c r="AO1389" s="90"/>
      <c r="AP1389" s="90"/>
      <c r="AQ1389" s="90"/>
      <c r="AR1389" s="90"/>
      <c r="AS1389" s="90"/>
      <c r="AT1389" s="90"/>
      <c r="AU1389" s="90"/>
      <c r="AV1389" s="94"/>
      <c r="AW1389" s="94"/>
      <c r="AX1389" s="94"/>
      <c r="AY1389" s="94"/>
      <c r="AZ1389" s="94"/>
      <c r="BA1389" s="94"/>
      <c r="BB1389" s="95"/>
      <c r="BC1389" s="95"/>
      <c r="BD1389" s="95"/>
      <c r="BE1389" s="42"/>
      <c r="BF1389" s="42"/>
      <c r="BG1389" s="42"/>
      <c r="BH1389" s="42"/>
      <c r="BI1389" s="42"/>
      <c r="BJ1389" s="42"/>
    </row>
    <row r="1390" spans="1:62" ht="15">
      <c r="A1390" s="89"/>
      <c r="B1390" s="90"/>
      <c r="C1390" s="91"/>
      <c r="D1390" s="92"/>
      <c r="E1390" s="93"/>
      <c r="F1390" s="93"/>
      <c r="G1390" s="90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  <c r="U1390" s="90"/>
      <c r="V1390" s="90"/>
      <c r="W1390" s="90"/>
      <c r="X1390" s="90"/>
      <c r="Y1390" s="90"/>
      <c r="Z1390" s="90"/>
      <c r="AA1390" s="90"/>
      <c r="AB1390" s="90"/>
      <c r="AC1390" s="90"/>
      <c r="AD1390" s="90"/>
      <c r="AE1390" s="90"/>
      <c r="AF1390" s="90"/>
      <c r="AG1390" s="90"/>
      <c r="AH1390" s="90"/>
      <c r="AI1390" s="90"/>
      <c r="AJ1390" s="90"/>
      <c r="AK1390" s="90"/>
      <c r="AL1390" s="90"/>
      <c r="AM1390" s="90"/>
      <c r="AN1390" s="90"/>
      <c r="AO1390" s="90"/>
      <c r="AP1390" s="90"/>
      <c r="AQ1390" s="90"/>
      <c r="AR1390" s="90"/>
      <c r="AS1390" s="90"/>
      <c r="AT1390" s="90"/>
      <c r="AU1390" s="90"/>
      <c r="AV1390" s="94"/>
      <c r="AW1390" s="94"/>
      <c r="AX1390" s="94"/>
      <c r="AY1390" s="94"/>
      <c r="AZ1390" s="94"/>
      <c r="BA1390" s="94"/>
      <c r="BB1390" s="95"/>
      <c r="BC1390" s="95"/>
      <c r="BD1390" s="95"/>
      <c r="BE1390" s="42"/>
      <c r="BF1390" s="42"/>
      <c r="BG1390" s="42"/>
      <c r="BH1390" s="42"/>
      <c r="BI1390" s="42"/>
      <c r="BJ1390" s="42"/>
    </row>
    <row r="1391" spans="1:62" ht="15">
      <c r="A1391" s="89"/>
      <c r="B1391" s="90"/>
      <c r="C1391" s="91"/>
      <c r="D1391" s="92"/>
      <c r="E1391" s="93"/>
      <c r="F1391" s="93"/>
      <c r="G1391" s="90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  <c r="U1391" s="90"/>
      <c r="V1391" s="90"/>
      <c r="W1391" s="90"/>
      <c r="X1391" s="90"/>
      <c r="Y1391" s="90"/>
      <c r="Z1391" s="90"/>
      <c r="AA1391" s="90"/>
      <c r="AB1391" s="90"/>
      <c r="AC1391" s="90"/>
      <c r="AD1391" s="90"/>
      <c r="AE1391" s="90"/>
      <c r="AF1391" s="90"/>
      <c r="AG1391" s="90"/>
      <c r="AH1391" s="90"/>
      <c r="AI1391" s="90"/>
      <c r="AJ1391" s="90"/>
      <c r="AK1391" s="90"/>
      <c r="AL1391" s="90"/>
      <c r="AM1391" s="90"/>
      <c r="AN1391" s="90"/>
      <c r="AO1391" s="90"/>
      <c r="AP1391" s="90"/>
      <c r="AQ1391" s="90"/>
      <c r="AR1391" s="90"/>
      <c r="AS1391" s="90"/>
      <c r="AT1391" s="90"/>
      <c r="AU1391" s="90"/>
      <c r="AV1391" s="94"/>
      <c r="AW1391" s="94"/>
      <c r="AX1391" s="94"/>
      <c r="AY1391" s="94"/>
      <c r="AZ1391" s="94"/>
      <c r="BA1391" s="94"/>
      <c r="BB1391" s="95"/>
      <c r="BC1391" s="95"/>
      <c r="BD1391" s="95"/>
      <c r="BE1391" s="42"/>
      <c r="BF1391" s="42"/>
      <c r="BG1391" s="42"/>
      <c r="BH1391" s="42"/>
      <c r="BI1391" s="42"/>
      <c r="BJ1391" s="42"/>
    </row>
    <row r="1392" spans="1:62" ht="15">
      <c r="A1392" s="89"/>
      <c r="B1392" s="90"/>
      <c r="C1392" s="91"/>
      <c r="D1392" s="92"/>
      <c r="E1392" s="93"/>
      <c r="F1392" s="93"/>
      <c r="G1392" s="90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  <c r="U1392" s="90"/>
      <c r="V1392" s="90"/>
      <c r="W1392" s="90"/>
      <c r="X1392" s="90"/>
      <c r="Y1392" s="90"/>
      <c r="Z1392" s="90"/>
      <c r="AA1392" s="90"/>
      <c r="AB1392" s="90"/>
      <c r="AC1392" s="90"/>
      <c r="AD1392" s="90"/>
      <c r="AE1392" s="90"/>
      <c r="AF1392" s="90"/>
      <c r="AG1392" s="90"/>
      <c r="AH1392" s="90"/>
      <c r="AI1392" s="90"/>
      <c r="AJ1392" s="90"/>
      <c r="AK1392" s="90"/>
      <c r="AL1392" s="90"/>
      <c r="AM1392" s="90"/>
      <c r="AN1392" s="90"/>
      <c r="AO1392" s="90"/>
      <c r="AP1392" s="90"/>
      <c r="AQ1392" s="90"/>
      <c r="AR1392" s="90"/>
      <c r="AS1392" s="90"/>
      <c r="AT1392" s="90"/>
      <c r="AU1392" s="90"/>
      <c r="AV1392" s="94"/>
      <c r="AW1392" s="94"/>
      <c r="AX1392" s="94"/>
      <c r="AY1392" s="94"/>
      <c r="AZ1392" s="94"/>
      <c r="BA1392" s="94"/>
      <c r="BB1392" s="95"/>
      <c r="BC1392" s="95"/>
      <c r="BD1392" s="95"/>
      <c r="BE1392" s="42"/>
      <c r="BF1392" s="42"/>
      <c r="BG1392" s="42"/>
      <c r="BH1392" s="42"/>
      <c r="BI1392" s="42"/>
      <c r="BJ1392" s="42"/>
    </row>
    <row r="1393" spans="1:62" ht="15">
      <c r="A1393" s="89"/>
      <c r="B1393" s="90"/>
      <c r="C1393" s="91"/>
      <c r="D1393" s="92"/>
      <c r="E1393" s="93"/>
      <c r="F1393" s="93"/>
      <c r="G1393" s="90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  <c r="U1393" s="90"/>
      <c r="V1393" s="90"/>
      <c r="W1393" s="90"/>
      <c r="X1393" s="90"/>
      <c r="Y1393" s="90"/>
      <c r="Z1393" s="90"/>
      <c r="AA1393" s="90"/>
      <c r="AB1393" s="90"/>
      <c r="AC1393" s="90"/>
      <c r="AD1393" s="90"/>
      <c r="AE1393" s="90"/>
      <c r="AF1393" s="90"/>
      <c r="AG1393" s="90"/>
      <c r="AH1393" s="90"/>
      <c r="AI1393" s="90"/>
      <c r="AJ1393" s="90"/>
      <c r="AK1393" s="90"/>
      <c r="AL1393" s="90"/>
      <c r="AM1393" s="90"/>
      <c r="AN1393" s="90"/>
      <c r="AO1393" s="90"/>
      <c r="AP1393" s="90"/>
      <c r="AQ1393" s="90"/>
      <c r="AR1393" s="90"/>
      <c r="AS1393" s="90"/>
      <c r="AT1393" s="90"/>
      <c r="AU1393" s="90"/>
      <c r="AV1393" s="94"/>
      <c r="AW1393" s="94"/>
      <c r="AX1393" s="94"/>
      <c r="AY1393" s="94"/>
      <c r="AZ1393" s="94"/>
      <c r="BA1393" s="94"/>
      <c r="BB1393" s="95"/>
      <c r="BC1393" s="95"/>
      <c r="BD1393" s="95"/>
      <c r="BE1393" s="42"/>
      <c r="BF1393" s="42"/>
      <c r="BG1393" s="42"/>
      <c r="BH1393" s="42"/>
      <c r="BI1393" s="42"/>
      <c r="BJ1393" s="42"/>
    </row>
    <row r="1394" spans="1:62" ht="15">
      <c r="A1394" s="89"/>
      <c r="B1394" s="90"/>
      <c r="C1394" s="91"/>
      <c r="D1394" s="92"/>
      <c r="E1394" s="93"/>
      <c r="F1394" s="93"/>
      <c r="G1394" s="90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  <c r="U1394" s="90"/>
      <c r="V1394" s="90"/>
      <c r="W1394" s="90"/>
      <c r="X1394" s="90"/>
      <c r="Y1394" s="90"/>
      <c r="Z1394" s="90"/>
      <c r="AA1394" s="90"/>
      <c r="AB1394" s="90"/>
      <c r="AC1394" s="90"/>
      <c r="AD1394" s="90"/>
      <c r="AE1394" s="90"/>
      <c r="AF1394" s="90"/>
      <c r="AG1394" s="90"/>
      <c r="AH1394" s="90"/>
      <c r="AI1394" s="90"/>
      <c r="AJ1394" s="90"/>
      <c r="AK1394" s="90"/>
      <c r="AL1394" s="90"/>
      <c r="AM1394" s="90"/>
      <c r="AN1394" s="90"/>
      <c r="AO1394" s="90"/>
      <c r="AP1394" s="90"/>
      <c r="AQ1394" s="90"/>
      <c r="AR1394" s="90"/>
      <c r="AS1394" s="90"/>
      <c r="AT1394" s="90"/>
      <c r="AU1394" s="90"/>
      <c r="AV1394" s="94"/>
      <c r="AW1394" s="94"/>
      <c r="AX1394" s="94"/>
      <c r="AY1394" s="94"/>
      <c r="AZ1394" s="94"/>
      <c r="BA1394" s="94"/>
      <c r="BB1394" s="95"/>
      <c r="BC1394" s="95"/>
      <c r="BD1394" s="95"/>
      <c r="BE1394" s="42"/>
      <c r="BF1394" s="42"/>
      <c r="BG1394" s="42"/>
      <c r="BH1394" s="42"/>
      <c r="BI1394" s="42"/>
      <c r="BJ1394" s="42"/>
    </row>
    <row r="1395" spans="1:62" ht="15">
      <c r="A1395" s="89"/>
      <c r="B1395" s="90"/>
      <c r="C1395" s="91"/>
      <c r="D1395" s="92"/>
      <c r="E1395" s="93"/>
      <c r="F1395" s="93"/>
      <c r="G1395" s="90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  <c r="U1395" s="90"/>
      <c r="V1395" s="90"/>
      <c r="W1395" s="90"/>
      <c r="X1395" s="90"/>
      <c r="Y1395" s="90"/>
      <c r="Z1395" s="90"/>
      <c r="AA1395" s="90"/>
      <c r="AB1395" s="90"/>
      <c r="AC1395" s="90"/>
      <c r="AD1395" s="90"/>
      <c r="AE1395" s="90"/>
      <c r="AF1395" s="90"/>
      <c r="AG1395" s="90"/>
      <c r="AH1395" s="90"/>
      <c r="AI1395" s="90"/>
      <c r="AJ1395" s="90"/>
      <c r="AK1395" s="90"/>
      <c r="AL1395" s="90"/>
      <c r="AM1395" s="90"/>
      <c r="AN1395" s="90"/>
      <c r="AO1395" s="90"/>
      <c r="AP1395" s="90"/>
      <c r="AQ1395" s="90"/>
      <c r="AR1395" s="90"/>
      <c r="AS1395" s="90"/>
      <c r="AT1395" s="90"/>
      <c r="AU1395" s="90"/>
      <c r="AV1395" s="94"/>
      <c r="AW1395" s="94"/>
      <c r="AX1395" s="94"/>
      <c r="AY1395" s="94"/>
      <c r="AZ1395" s="94"/>
      <c r="BA1395" s="94"/>
      <c r="BB1395" s="95"/>
      <c r="BC1395" s="95"/>
      <c r="BD1395" s="95"/>
      <c r="BE1395" s="42"/>
      <c r="BF1395" s="42"/>
      <c r="BG1395" s="42"/>
      <c r="BH1395" s="42"/>
      <c r="BI1395" s="42"/>
      <c r="BJ1395" s="42"/>
    </row>
    <row r="1396" spans="1:62" ht="15">
      <c r="A1396" s="89"/>
      <c r="B1396" s="90"/>
      <c r="C1396" s="91"/>
      <c r="D1396" s="92"/>
      <c r="E1396" s="93"/>
      <c r="F1396" s="93"/>
      <c r="G1396" s="90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  <c r="U1396" s="90"/>
      <c r="V1396" s="90"/>
      <c r="W1396" s="90"/>
      <c r="X1396" s="90"/>
      <c r="Y1396" s="90"/>
      <c r="Z1396" s="90"/>
      <c r="AA1396" s="90"/>
      <c r="AB1396" s="90"/>
      <c r="AC1396" s="90"/>
      <c r="AD1396" s="90"/>
      <c r="AE1396" s="90"/>
      <c r="AF1396" s="90"/>
      <c r="AG1396" s="90"/>
      <c r="AH1396" s="90"/>
      <c r="AI1396" s="90"/>
      <c r="AJ1396" s="90"/>
      <c r="AK1396" s="90"/>
      <c r="AL1396" s="90"/>
      <c r="AM1396" s="90"/>
      <c r="AN1396" s="90"/>
      <c r="AO1396" s="90"/>
      <c r="AP1396" s="90"/>
      <c r="AQ1396" s="90"/>
      <c r="AR1396" s="90"/>
      <c r="AS1396" s="90"/>
      <c r="AT1396" s="90"/>
      <c r="AU1396" s="90"/>
      <c r="AV1396" s="94"/>
      <c r="AW1396" s="94"/>
      <c r="AX1396" s="94"/>
      <c r="AY1396" s="94"/>
      <c r="AZ1396" s="94"/>
      <c r="BA1396" s="94"/>
      <c r="BB1396" s="95"/>
      <c r="BC1396" s="95"/>
      <c r="BD1396" s="95"/>
      <c r="BE1396" s="42"/>
      <c r="BF1396" s="42"/>
      <c r="BG1396" s="42"/>
      <c r="BH1396" s="42"/>
      <c r="BI1396" s="42"/>
      <c r="BJ1396" s="42"/>
    </row>
    <row r="1397" spans="1:62" ht="15">
      <c r="A1397" s="89"/>
      <c r="B1397" s="90"/>
      <c r="C1397" s="91"/>
      <c r="D1397" s="92"/>
      <c r="E1397" s="93"/>
      <c r="F1397" s="93"/>
      <c r="G1397" s="90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  <c r="U1397" s="90"/>
      <c r="V1397" s="90"/>
      <c r="W1397" s="90"/>
      <c r="X1397" s="90"/>
      <c r="Y1397" s="90"/>
      <c r="Z1397" s="90"/>
      <c r="AA1397" s="90"/>
      <c r="AB1397" s="90"/>
      <c r="AC1397" s="90"/>
      <c r="AD1397" s="90"/>
      <c r="AE1397" s="90"/>
      <c r="AF1397" s="90"/>
      <c r="AG1397" s="90"/>
      <c r="AH1397" s="90"/>
      <c r="AI1397" s="90"/>
      <c r="AJ1397" s="90"/>
      <c r="AK1397" s="90"/>
      <c r="AL1397" s="90"/>
      <c r="AM1397" s="90"/>
      <c r="AN1397" s="90"/>
      <c r="AO1397" s="90"/>
      <c r="AP1397" s="90"/>
      <c r="AQ1397" s="90"/>
      <c r="AR1397" s="90"/>
      <c r="AS1397" s="90"/>
      <c r="AT1397" s="90"/>
      <c r="AU1397" s="90"/>
      <c r="AV1397" s="94"/>
      <c r="AW1397" s="94"/>
      <c r="AX1397" s="94"/>
      <c r="AY1397" s="94"/>
      <c r="AZ1397" s="94"/>
      <c r="BA1397" s="94"/>
      <c r="BB1397" s="95"/>
      <c r="BC1397" s="95"/>
      <c r="BD1397" s="95"/>
      <c r="BE1397" s="42"/>
      <c r="BF1397" s="42"/>
      <c r="BG1397" s="42"/>
      <c r="BH1397" s="42"/>
      <c r="BI1397" s="42"/>
      <c r="BJ1397" s="42"/>
    </row>
    <row r="1398" spans="1:62" ht="15">
      <c r="A1398" s="89"/>
      <c r="B1398" s="90"/>
      <c r="C1398" s="91"/>
      <c r="D1398" s="92"/>
      <c r="E1398" s="93"/>
      <c r="F1398" s="93"/>
      <c r="G1398" s="90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  <c r="U1398" s="90"/>
      <c r="V1398" s="90"/>
      <c r="W1398" s="90"/>
      <c r="X1398" s="90"/>
      <c r="Y1398" s="90"/>
      <c r="Z1398" s="90"/>
      <c r="AA1398" s="90"/>
      <c r="AB1398" s="90"/>
      <c r="AC1398" s="90"/>
      <c r="AD1398" s="90"/>
      <c r="AE1398" s="90"/>
      <c r="AF1398" s="90"/>
      <c r="AG1398" s="90"/>
      <c r="AH1398" s="90"/>
      <c r="AI1398" s="90"/>
      <c r="AJ1398" s="90"/>
      <c r="AK1398" s="90"/>
      <c r="AL1398" s="90"/>
      <c r="AM1398" s="90"/>
      <c r="AN1398" s="90"/>
      <c r="AO1398" s="90"/>
      <c r="AP1398" s="90"/>
      <c r="AQ1398" s="90"/>
      <c r="AR1398" s="90"/>
      <c r="AS1398" s="90"/>
      <c r="AT1398" s="90"/>
      <c r="AU1398" s="90"/>
      <c r="AV1398" s="94"/>
      <c r="AW1398" s="94"/>
      <c r="AX1398" s="94"/>
      <c r="AY1398" s="94"/>
      <c r="AZ1398" s="94"/>
      <c r="BA1398" s="94"/>
      <c r="BB1398" s="95"/>
      <c r="BC1398" s="95"/>
      <c r="BD1398" s="95"/>
      <c r="BE1398" s="42"/>
      <c r="BF1398" s="42"/>
      <c r="BG1398" s="42"/>
      <c r="BH1398" s="42"/>
      <c r="BI1398" s="42"/>
      <c r="BJ1398" s="42"/>
    </row>
    <row r="1399" spans="1:62" ht="15">
      <c r="A1399" s="89"/>
      <c r="B1399" s="90"/>
      <c r="C1399" s="91"/>
      <c r="D1399" s="92"/>
      <c r="E1399" s="93"/>
      <c r="F1399" s="93"/>
      <c r="G1399" s="90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  <c r="U1399" s="90"/>
      <c r="V1399" s="90"/>
      <c r="W1399" s="90"/>
      <c r="X1399" s="90"/>
      <c r="Y1399" s="90"/>
      <c r="Z1399" s="90"/>
      <c r="AA1399" s="90"/>
      <c r="AB1399" s="90"/>
      <c r="AC1399" s="90"/>
      <c r="AD1399" s="90"/>
      <c r="AE1399" s="90"/>
      <c r="AF1399" s="90"/>
      <c r="AG1399" s="90"/>
      <c r="AH1399" s="90"/>
      <c r="AI1399" s="90"/>
      <c r="AJ1399" s="90"/>
      <c r="AK1399" s="90"/>
      <c r="AL1399" s="90"/>
      <c r="AM1399" s="90"/>
      <c r="AN1399" s="90"/>
      <c r="AO1399" s="90"/>
      <c r="AP1399" s="90"/>
      <c r="AQ1399" s="90"/>
      <c r="AR1399" s="90"/>
      <c r="AS1399" s="90"/>
      <c r="AT1399" s="90"/>
      <c r="AU1399" s="90"/>
      <c r="AV1399" s="94"/>
      <c r="AW1399" s="94"/>
      <c r="AX1399" s="94"/>
      <c r="AY1399" s="94"/>
      <c r="AZ1399" s="94"/>
      <c r="BA1399" s="94"/>
      <c r="BB1399" s="95"/>
      <c r="BC1399" s="95"/>
      <c r="BD1399" s="95"/>
      <c r="BE1399" s="42"/>
      <c r="BF1399" s="42"/>
      <c r="BG1399" s="42"/>
      <c r="BH1399" s="42"/>
      <c r="BI1399" s="42"/>
      <c r="BJ1399" s="42"/>
    </row>
    <row r="1400" spans="1:62" ht="15">
      <c r="A1400" s="89"/>
      <c r="B1400" s="90"/>
      <c r="C1400" s="91"/>
      <c r="D1400" s="92"/>
      <c r="E1400" s="93"/>
      <c r="F1400" s="93"/>
      <c r="G1400" s="90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  <c r="U1400" s="90"/>
      <c r="V1400" s="90"/>
      <c r="W1400" s="90"/>
      <c r="X1400" s="90"/>
      <c r="Y1400" s="90"/>
      <c r="Z1400" s="90"/>
      <c r="AA1400" s="90"/>
      <c r="AB1400" s="90"/>
      <c r="AC1400" s="90"/>
      <c r="AD1400" s="90"/>
      <c r="AE1400" s="90"/>
      <c r="AF1400" s="90"/>
      <c r="AG1400" s="90"/>
      <c r="AH1400" s="90"/>
      <c r="AI1400" s="90"/>
      <c r="AJ1400" s="90"/>
      <c r="AK1400" s="90"/>
      <c r="AL1400" s="90"/>
      <c r="AM1400" s="90"/>
      <c r="AN1400" s="90"/>
      <c r="AO1400" s="90"/>
      <c r="AP1400" s="90"/>
      <c r="AQ1400" s="90"/>
      <c r="AR1400" s="90"/>
      <c r="AS1400" s="90"/>
      <c r="AT1400" s="90"/>
      <c r="AU1400" s="90"/>
      <c r="AV1400" s="94"/>
      <c r="AW1400" s="94"/>
      <c r="AX1400" s="94"/>
      <c r="AY1400" s="94"/>
      <c r="AZ1400" s="94"/>
      <c r="BA1400" s="94"/>
      <c r="BB1400" s="95"/>
      <c r="BC1400" s="95"/>
      <c r="BD1400" s="95"/>
      <c r="BE1400" s="42"/>
      <c r="BF1400" s="42"/>
      <c r="BG1400" s="42"/>
      <c r="BH1400" s="42"/>
      <c r="BI1400" s="42"/>
      <c r="BJ1400" s="42"/>
    </row>
    <row r="1401" spans="1:62" ht="15">
      <c r="A1401" s="89"/>
      <c r="B1401" s="90"/>
      <c r="C1401" s="91"/>
      <c r="D1401" s="92"/>
      <c r="E1401" s="93"/>
      <c r="F1401" s="93"/>
      <c r="G1401" s="90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  <c r="U1401" s="90"/>
      <c r="V1401" s="90"/>
      <c r="W1401" s="90"/>
      <c r="X1401" s="90"/>
      <c r="Y1401" s="90"/>
      <c r="Z1401" s="90"/>
      <c r="AA1401" s="90"/>
      <c r="AB1401" s="90"/>
      <c r="AC1401" s="90"/>
      <c r="AD1401" s="90"/>
      <c r="AE1401" s="90"/>
      <c r="AF1401" s="90"/>
      <c r="AG1401" s="90"/>
      <c r="AH1401" s="90"/>
      <c r="AI1401" s="90"/>
      <c r="AJ1401" s="90"/>
      <c r="AK1401" s="90"/>
      <c r="AL1401" s="90"/>
      <c r="AM1401" s="90"/>
      <c r="AN1401" s="90"/>
      <c r="AO1401" s="90"/>
      <c r="AP1401" s="90"/>
      <c r="AQ1401" s="90"/>
      <c r="AR1401" s="90"/>
      <c r="AS1401" s="90"/>
      <c r="AT1401" s="90"/>
      <c r="AU1401" s="90"/>
      <c r="AV1401" s="94"/>
      <c r="AW1401" s="94"/>
      <c r="AX1401" s="94"/>
      <c r="AY1401" s="94"/>
      <c r="AZ1401" s="94"/>
      <c r="BA1401" s="94"/>
      <c r="BB1401" s="95"/>
      <c r="BC1401" s="95"/>
      <c r="BD1401" s="95"/>
      <c r="BE1401" s="42"/>
      <c r="BF1401" s="42"/>
      <c r="BG1401" s="42"/>
      <c r="BH1401" s="42"/>
      <c r="BI1401" s="42"/>
      <c r="BJ1401" s="42"/>
    </row>
    <row r="1402" spans="1:62" ht="15">
      <c r="A1402" s="89"/>
      <c r="B1402" s="90"/>
      <c r="C1402" s="91"/>
      <c r="D1402" s="92"/>
      <c r="E1402" s="93"/>
      <c r="F1402" s="93"/>
      <c r="G1402" s="90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  <c r="U1402" s="90"/>
      <c r="V1402" s="90"/>
      <c r="W1402" s="90"/>
      <c r="X1402" s="90"/>
      <c r="Y1402" s="90"/>
      <c r="Z1402" s="90"/>
      <c r="AA1402" s="90"/>
      <c r="AB1402" s="90"/>
      <c r="AC1402" s="90"/>
      <c r="AD1402" s="90"/>
      <c r="AE1402" s="90"/>
      <c r="AF1402" s="90"/>
      <c r="AG1402" s="90"/>
      <c r="AH1402" s="90"/>
      <c r="AI1402" s="90"/>
      <c r="AJ1402" s="90"/>
      <c r="AK1402" s="90"/>
      <c r="AL1402" s="90"/>
      <c r="AM1402" s="90"/>
      <c r="AN1402" s="90"/>
      <c r="AO1402" s="90"/>
      <c r="AP1402" s="90"/>
      <c r="AQ1402" s="90"/>
      <c r="AR1402" s="90"/>
      <c r="AS1402" s="90"/>
      <c r="AT1402" s="90"/>
      <c r="AU1402" s="90"/>
      <c r="AV1402" s="94"/>
      <c r="AW1402" s="94"/>
      <c r="AX1402" s="94"/>
      <c r="AY1402" s="94"/>
      <c r="AZ1402" s="94"/>
      <c r="BA1402" s="94"/>
      <c r="BB1402" s="95"/>
      <c r="BC1402" s="95"/>
      <c r="BD1402" s="95"/>
      <c r="BE1402" s="42"/>
      <c r="BF1402" s="42"/>
      <c r="BG1402" s="42"/>
      <c r="BH1402" s="42"/>
      <c r="BI1402" s="42"/>
      <c r="BJ1402" s="42"/>
    </row>
    <row r="1403" spans="1:62" ht="15">
      <c r="A1403" s="89"/>
      <c r="B1403" s="90"/>
      <c r="C1403" s="91"/>
      <c r="D1403" s="92"/>
      <c r="E1403" s="93"/>
      <c r="F1403" s="93"/>
      <c r="G1403" s="90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  <c r="U1403" s="90"/>
      <c r="V1403" s="90"/>
      <c r="W1403" s="90"/>
      <c r="X1403" s="90"/>
      <c r="Y1403" s="90"/>
      <c r="Z1403" s="90"/>
      <c r="AA1403" s="90"/>
      <c r="AB1403" s="90"/>
      <c r="AC1403" s="90"/>
      <c r="AD1403" s="90"/>
      <c r="AE1403" s="90"/>
      <c r="AF1403" s="90"/>
      <c r="AG1403" s="90"/>
      <c r="AH1403" s="90"/>
      <c r="AI1403" s="90"/>
      <c r="AJ1403" s="90"/>
      <c r="AK1403" s="90"/>
      <c r="AL1403" s="90"/>
      <c r="AM1403" s="90"/>
      <c r="AN1403" s="90"/>
      <c r="AO1403" s="90"/>
      <c r="AP1403" s="90"/>
      <c r="AQ1403" s="90"/>
      <c r="AR1403" s="90"/>
      <c r="AS1403" s="90"/>
      <c r="AT1403" s="90"/>
      <c r="AU1403" s="90"/>
      <c r="AV1403" s="94"/>
      <c r="AW1403" s="94"/>
      <c r="AX1403" s="94"/>
      <c r="AY1403" s="94"/>
      <c r="AZ1403" s="94"/>
      <c r="BA1403" s="94"/>
      <c r="BB1403" s="95"/>
      <c r="BC1403" s="95"/>
      <c r="BD1403" s="95"/>
      <c r="BE1403" s="42"/>
      <c r="BF1403" s="42"/>
      <c r="BG1403" s="42"/>
      <c r="BH1403" s="42"/>
      <c r="BI1403" s="42"/>
      <c r="BJ1403" s="42"/>
    </row>
    <row r="1404" spans="1:62" ht="15">
      <c r="A1404" s="89"/>
      <c r="B1404" s="90"/>
      <c r="C1404" s="91"/>
      <c r="D1404" s="92"/>
      <c r="E1404" s="93"/>
      <c r="F1404" s="93"/>
      <c r="G1404" s="90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  <c r="U1404" s="90"/>
      <c r="V1404" s="90"/>
      <c r="W1404" s="90"/>
      <c r="X1404" s="90"/>
      <c r="Y1404" s="90"/>
      <c r="Z1404" s="90"/>
      <c r="AA1404" s="90"/>
      <c r="AB1404" s="90"/>
      <c r="AC1404" s="90"/>
      <c r="AD1404" s="90"/>
      <c r="AE1404" s="90"/>
      <c r="AF1404" s="90"/>
      <c r="AG1404" s="90"/>
      <c r="AH1404" s="90"/>
      <c r="AI1404" s="90"/>
      <c r="AJ1404" s="90"/>
      <c r="AK1404" s="90"/>
      <c r="AL1404" s="90"/>
      <c r="AM1404" s="90"/>
      <c r="AN1404" s="90"/>
      <c r="AO1404" s="90"/>
      <c r="AP1404" s="90"/>
      <c r="AQ1404" s="90"/>
      <c r="AR1404" s="90"/>
      <c r="AS1404" s="90"/>
      <c r="AT1404" s="90"/>
      <c r="AU1404" s="90"/>
      <c r="AV1404" s="94"/>
      <c r="AW1404" s="94"/>
      <c r="AX1404" s="94"/>
      <c r="AY1404" s="94"/>
      <c r="AZ1404" s="94"/>
      <c r="BA1404" s="94"/>
      <c r="BB1404" s="95"/>
      <c r="BC1404" s="95"/>
      <c r="BD1404" s="95"/>
      <c r="BE1404" s="42"/>
      <c r="BF1404" s="42"/>
      <c r="BG1404" s="42"/>
      <c r="BH1404" s="42"/>
      <c r="BI1404" s="42"/>
      <c r="BJ1404" s="42"/>
    </row>
    <row r="1405" spans="1:62" ht="15">
      <c r="A1405" s="89"/>
      <c r="B1405" s="90"/>
      <c r="C1405" s="91"/>
      <c r="D1405" s="92"/>
      <c r="E1405" s="93"/>
      <c r="F1405" s="93"/>
      <c r="G1405" s="90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  <c r="U1405" s="90"/>
      <c r="V1405" s="90"/>
      <c r="W1405" s="90"/>
      <c r="X1405" s="90"/>
      <c r="Y1405" s="90"/>
      <c r="Z1405" s="90"/>
      <c r="AA1405" s="90"/>
      <c r="AB1405" s="90"/>
      <c r="AC1405" s="90"/>
      <c r="AD1405" s="90"/>
      <c r="AE1405" s="90"/>
      <c r="AF1405" s="90"/>
      <c r="AG1405" s="90"/>
      <c r="AH1405" s="90"/>
      <c r="AI1405" s="90"/>
      <c r="AJ1405" s="90"/>
      <c r="AK1405" s="90"/>
      <c r="AL1405" s="90"/>
      <c r="AM1405" s="90"/>
      <c r="AN1405" s="90"/>
      <c r="AO1405" s="90"/>
      <c r="AP1405" s="90"/>
      <c r="AQ1405" s="90"/>
      <c r="AR1405" s="90"/>
      <c r="AS1405" s="90"/>
      <c r="AT1405" s="90"/>
      <c r="AU1405" s="90"/>
      <c r="AV1405" s="94"/>
      <c r="AW1405" s="94"/>
      <c r="AX1405" s="94"/>
      <c r="AY1405" s="94"/>
      <c r="AZ1405" s="94"/>
      <c r="BA1405" s="94"/>
      <c r="BB1405" s="95"/>
      <c r="BC1405" s="95"/>
      <c r="BD1405" s="95"/>
      <c r="BE1405" s="42"/>
      <c r="BF1405" s="42"/>
      <c r="BG1405" s="42"/>
      <c r="BH1405" s="42"/>
      <c r="BI1405" s="42"/>
      <c r="BJ1405" s="42"/>
    </row>
    <row r="1406" spans="1:62" ht="15">
      <c r="A1406" s="89"/>
      <c r="B1406" s="90"/>
      <c r="C1406" s="91"/>
      <c r="D1406" s="92"/>
      <c r="E1406" s="93"/>
      <c r="F1406" s="93"/>
      <c r="G1406" s="90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  <c r="U1406" s="90"/>
      <c r="V1406" s="90"/>
      <c r="W1406" s="90"/>
      <c r="X1406" s="90"/>
      <c r="Y1406" s="90"/>
      <c r="Z1406" s="90"/>
      <c r="AA1406" s="90"/>
      <c r="AB1406" s="90"/>
      <c r="AC1406" s="90"/>
      <c r="AD1406" s="90"/>
      <c r="AE1406" s="90"/>
      <c r="AF1406" s="90"/>
      <c r="AG1406" s="90"/>
      <c r="AH1406" s="90"/>
      <c r="AI1406" s="90"/>
      <c r="AJ1406" s="90"/>
      <c r="AK1406" s="90"/>
      <c r="AL1406" s="90"/>
      <c r="AM1406" s="90"/>
      <c r="AN1406" s="90"/>
      <c r="AO1406" s="90"/>
      <c r="AP1406" s="90"/>
      <c r="AQ1406" s="90"/>
      <c r="AR1406" s="90"/>
      <c r="AS1406" s="90"/>
      <c r="AT1406" s="90"/>
      <c r="AU1406" s="90"/>
      <c r="AV1406" s="94"/>
      <c r="AW1406" s="94"/>
      <c r="AX1406" s="94"/>
      <c r="AY1406" s="94"/>
      <c r="AZ1406" s="94"/>
      <c r="BA1406" s="94"/>
      <c r="BB1406" s="95"/>
      <c r="BC1406" s="95"/>
      <c r="BD1406" s="95"/>
      <c r="BE1406" s="42"/>
      <c r="BF1406" s="42"/>
      <c r="BG1406" s="42"/>
      <c r="BH1406" s="42"/>
      <c r="BI1406" s="42"/>
      <c r="BJ1406" s="42"/>
    </row>
    <row r="1407" spans="1:62" ht="15">
      <c r="A1407" s="89"/>
      <c r="B1407" s="90"/>
      <c r="C1407" s="91"/>
      <c r="D1407" s="92"/>
      <c r="E1407" s="93"/>
      <c r="F1407" s="93"/>
      <c r="G1407" s="90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  <c r="U1407" s="90"/>
      <c r="V1407" s="90"/>
      <c r="W1407" s="90"/>
      <c r="X1407" s="90"/>
      <c r="Y1407" s="90"/>
      <c r="Z1407" s="90"/>
      <c r="AA1407" s="90"/>
      <c r="AB1407" s="90"/>
      <c r="AC1407" s="90"/>
      <c r="AD1407" s="90"/>
      <c r="AE1407" s="90"/>
      <c r="AF1407" s="90"/>
      <c r="AG1407" s="90"/>
      <c r="AH1407" s="90"/>
      <c r="AI1407" s="90"/>
      <c r="AJ1407" s="90"/>
      <c r="AK1407" s="90"/>
      <c r="AL1407" s="90"/>
      <c r="AM1407" s="90"/>
      <c r="AN1407" s="90"/>
      <c r="AO1407" s="90"/>
      <c r="AP1407" s="90"/>
      <c r="AQ1407" s="90"/>
      <c r="AR1407" s="90"/>
      <c r="AS1407" s="90"/>
      <c r="AT1407" s="90"/>
      <c r="AU1407" s="90"/>
      <c r="AV1407" s="94"/>
      <c r="AW1407" s="94"/>
      <c r="AX1407" s="94"/>
      <c r="AY1407" s="94"/>
      <c r="AZ1407" s="94"/>
      <c r="BA1407" s="94"/>
      <c r="BB1407" s="95"/>
      <c r="BC1407" s="95"/>
      <c r="BD1407" s="95"/>
      <c r="BE1407" s="42"/>
      <c r="BF1407" s="42"/>
      <c r="BG1407" s="42"/>
      <c r="BH1407" s="42"/>
      <c r="BI1407" s="42"/>
      <c r="BJ1407" s="42"/>
    </row>
    <row r="1408" spans="1:62" ht="15">
      <c r="A1408" s="89"/>
      <c r="B1408" s="90"/>
      <c r="C1408" s="91"/>
      <c r="D1408" s="92"/>
      <c r="E1408" s="93"/>
      <c r="F1408" s="93"/>
      <c r="G1408" s="90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  <c r="U1408" s="90"/>
      <c r="V1408" s="90"/>
      <c r="W1408" s="90"/>
      <c r="X1408" s="90"/>
      <c r="Y1408" s="90"/>
      <c r="Z1408" s="90"/>
      <c r="AA1408" s="90"/>
      <c r="AB1408" s="90"/>
      <c r="AC1408" s="90"/>
      <c r="AD1408" s="90"/>
      <c r="AE1408" s="90"/>
      <c r="AF1408" s="90"/>
      <c r="AG1408" s="90"/>
      <c r="AH1408" s="90"/>
      <c r="AI1408" s="90"/>
      <c r="AJ1408" s="90"/>
      <c r="AK1408" s="90"/>
      <c r="AL1408" s="90"/>
      <c r="AM1408" s="90"/>
      <c r="AN1408" s="90"/>
      <c r="AO1408" s="90"/>
      <c r="AP1408" s="90"/>
      <c r="AQ1408" s="90"/>
      <c r="AR1408" s="90"/>
      <c r="AS1408" s="90"/>
      <c r="AT1408" s="90"/>
      <c r="AU1408" s="90"/>
      <c r="AV1408" s="94"/>
      <c r="AW1408" s="94"/>
      <c r="AX1408" s="94"/>
      <c r="AY1408" s="94"/>
      <c r="AZ1408" s="94"/>
      <c r="BA1408" s="94"/>
      <c r="BB1408" s="95"/>
      <c r="BC1408" s="95"/>
      <c r="BD1408" s="95"/>
      <c r="BE1408" s="42"/>
      <c r="BF1408" s="42"/>
      <c r="BG1408" s="42"/>
      <c r="BH1408" s="42"/>
      <c r="BI1408" s="42"/>
      <c r="BJ1408" s="42"/>
    </row>
    <row r="1409" spans="1:62" ht="15">
      <c r="A1409" s="89"/>
      <c r="B1409" s="90"/>
      <c r="C1409" s="91"/>
      <c r="D1409" s="92"/>
      <c r="E1409" s="93"/>
      <c r="F1409" s="93"/>
      <c r="G1409" s="90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  <c r="U1409" s="90"/>
      <c r="V1409" s="90"/>
      <c r="W1409" s="90"/>
      <c r="X1409" s="90"/>
      <c r="Y1409" s="90"/>
      <c r="Z1409" s="90"/>
      <c r="AA1409" s="90"/>
      <c r="AB1409" s="90"/>
      <c r="AC1409" s="90"/>
      <c r="AD1409" s="90"/>
      <c r="AE1409" s="90"/>
      <c r="AF1409" s="90"/>
      <c r="AG1409" s="90"/>
      <c r="AH1409" s="90"/>
      <c r="AI1409" s="90"/>
      <c r="AJ1409" s="90"/>
      <c r="AK1409" s="90"/>
      <c r="AL1409" s="90"/>
      <c r="AM1409" s="90"/>
      <c r="AN1409" s="90"/>
      <c r="AO1409" s="90"/>
      <c r="AP1409" s="90"/>
      <c r="AQ1409" s="90"/>
      <c r="AR1409" s="90"/>
      <c r="AS1409" s="90"/>
      <c r="AT1409" s="90"/>
      <c r="AU1409" s="90"/>
      <c r="AV1409" s="94"/>
      <c r="AW1409" s="94"/>
      <c r="AX1409" s="94"/>
      <c r="AY1409" s="94"/>
      <c r="AZ1409" s="94"/>
      <c r="BA1409" s="94"/>
      <c r="BB1409" s="95"/>
      <c r="BC1409" s="95"/>
      <c r="BD1409" s="95"/>
      <c r="BE1409" s="42"/>
      <c r="BF1409" s="42"/>
      <c r="BG1409" s="42"/>
      <c r="BH1409" s="42"/>
      <c r="BI1409" s="42"/>
      <c r="BJ1409" s="42"/>
    </row>
    <row r="1410" spans="1:62" ht="15">
      <c r="A1410" s="89"/>
      <c r="B1410" s="90"/>
      <c r="C1410" s="91"/>
      <c r="D1410" s="92"/>
      <c r="E1410" s="93"/>
      <c r="F1410" s="93"/>
      <c r="G1410" s="90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  <c r="U1410" s="90"/>
      <c r="V1410" s="90"/>
      <c r="W1410" s="90"/>
      <c r="X1410" s="90"/>
      <c r="Y1410" s="90"/>
      <c r="Z1410" s="90"/>
      <c r="AA1410" s="90"/>
      <c r="AB1410" s="90"/>
      <c r="AC1410" s="90"/>
      <c r="AD1410" s="90"/>
      <c r="AE1410" s="90"/>
      <c r="AF1410" s="90"/>
      <c r="AG1410" s="90"/>
      <c r="AH1410" s="90"/>
      <c r="AI1410" s="90"/>
      <c r="AJ1410" s="90"/>
      <c r="AK1410" s="90"/>
      <c r="AL1410" s="90"/>
      <c r="AM1410" s="90"/>
      <c r="AN1410" s="90"/>
      <c r="AO1410" s="90"/>
      <c r="AP1410" s="90"/>
      <c r="AQ1410" s="90"/>
      <c r="AR1410" s="90"/>
      <c r="AS1410" s="90"/>
      <c r="AT1410" s="90"/>
      <c r="AU1410" s="90"/>
      <c r="AV1410" s="94"/>
      <c r="AW1410" s="94"/>
      <c r="AX1410" s="94"/>
      <c r="AY1410" s="94"/>
      <c r="AZ1410" s="94"/>
      <c r="BA1410" s="94"/>
      <c r="BB1410" s="95"/>
      <c r="BC1410" s="95"/>
      <c r="BD1410" s="95"/>
      <c r="BE1410" s="42"/>
      <c r="BF1410" s="42"/>
      <c r="BG1410" s="42"/>
      <c r="BH1410" s="42"/>
      <c r="BI1410" s="42"/>
      <c r="BJ1410" s="42"/>
    </row>
    <row r="1411" spans="1:62" ht="15">
      <c r="A1411" s="89"/>
      <c r="B1411" s="90"/>
      <c r="C1411" s="91"/>
      <c r="D1411" s="92"/>
      <c r="E1411" s="93"/>
      <c r="F1411" s="93"/>
      <c r="G1411" s="90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  <c r="U1411" s="90"/>
      <c r="V1411" s="90"/>
      <c r="W1411" s="90"/>
      <c r="X1411" s="90"/>
      <c r="Y1411" s="90"/>
      <c r="Z1411" s="90"/>
      <c r="AA1411" s="90"/>
      <c r="AB1411" s="90"/>
      <c r="AC1411" s="90"/>
      <c r="AD1411" s="90"/>
      <c r="AE1411" s="90"/>
      <c r="AF1411" s="90"/>
      <c r="AG1411" s="90"/>
      <c r="AH1411" s="90"/>
      <c r="AI1411" s="90"/>
      <c r="AJ1411" s="90"/>
      <c r="AK1411" s="90"/>
      <c r="AL1411" s="90"/>
      <c r="AM1411" s="90"/>
      <c r="AN1411" s="90"/>
      <c r="AO1411" s="90"/>
      <c r="AP1411" s="90"/>
      <c r="AQ1411" s="90"/>
      <c r="AR1411" s="90"/>
      <c r="AS1411" s="90"/>
      <c r="AT1411" s="90"/>
      <c r="AU1411" s="90"/>
      <c r="AV1411" s="94"/>
      <c r="AW1411" s="94"/>
      <c r="AX1411" s="94"/>
      <c r="AY1411" s="94"/>
      <c r="AZ1411" s="94"/>
      <c r="BA1411" s="94"/>
      <c r="BB1411" s="95"/>
      <c r="BC1411" s="95"/>
      <c r="BD1411" s="95"/>
      <c r="BE1411" s="42"/>
      <c r="BF1411" s="42"/>
      <c r="BG1411" s="42"/>
      <c r="BH1411" s="42"/>
      <c r="BI1411" s="42"/>
      <c r="BJ1411" s="42"/>
    </row>
    <row r="1412" spans="1:62" ht="15">
      <c r="A1412" s="89"/>
      <c r="B1412" s="90"/>
      <c r="C1412" s="91"/>
      <c r="D1412" s="92"/>
      <c r="E1412" s="93"/>
      <c r="F1412" s="93"/>
      <c r="G1412" s="90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  <c r="U1412" s="90"/>
      <c r="V1412" s="90"/>
      <c r="W1412" s="90"/>
      <c r="X1412" s="90"/>
      <c r="Y1412" s="90"/>
      <c r="Z1412" s="90"/>
      <c r="AA1412" s="90"/>
      <c r="AB1412" s="90"/>
      <c r="AC1412" s="90"/>
      <c r="AD1412" s="90"/>
      <c r="AE1412" s="90"/>
      <c r="AF1412" s="90"/>
      <c r="AG1412" s="90"/>
      <c r="AH1412" s="90"/>
      <c r="AI1412" s="90"/>
      <c r="AJ1412" s="90"/>
      <c r="AK1412" s="90"/>
      <c r="AL1412" s="90"/>
      <c r="AM1412" s="90"/>
      <c r="AN1412" s="90"/>
      <c r="AO1412" s="90"/>
      <c r="AP1412" s="90"/>
      <c r="AQ1412" s="90"/>
      <c r="AR1412" s="90"/>
      <c r="AS1412" s="90"/>
      <c r="AT1412" s="90"/>
      <c r="AU1412" s="90"/>
      <c r="AV1412" s="94"/>
      <c r="AW1412" s="94"/>
      <c r="AX1412" s="94"/>
      <c r="AY1412" s="94"/>
      <c r="AZ1412" s="94"/>
      <c r="BA1412" s="94"/>
      <c r="BB1412" s="95"/>
      <c r="BC1412" s="95"/>
      <c r="BD1412" s="95"/>
      <c r="BE1412" s="42"/>
      <c r="BF1412" s="42"/>
      <c r="BG1412" s="42"/>
      <c r="BH1412" s="42"/>
      <c r="BI1412" s="42"/>
      <c r="BJ1412" s="42"/>
    </row>
    <row r="1413" spans="1:62" ht="15">
      <c r="A1413" s="89"/>
      <c r="B1413" s="90"/>
      <c r="C1413" s="91"/>
      <c r="D1413" s="92"/>
      <c r="E1413" s="93"/>
      <c r="F1413" s="93"/>
      <c r="G1413" s="90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  <c r="U1413" s="90"/>
      <c r="V1413" s="90"/>
      <c r="W1413" s="90"/>
      <c r="X1413" s="90"/>
      <c r="Y1413" s="90"/>
      <c r="Z1413" s="90"/>
      <c r="AA1413" s="90"/>
      <c r="AB1413" s="90"/>
      <c r="AC1413" s="90"/>
      <c r="AD1413" s="90"/>
      <c r="AE1413" s="90"/>
      <c r="AF1413" s="90"/>
      <c r="AG1413" s="90"/>
      <c r="AH1413" s="90"/>
      <c r="AI1413" s="90"/>
      <c r="AJ1413" s="90"/>
      <c r="AK1413" s="90"/>
      <c r="AL1413" s="90"/>
      <c r="AM1413" s="90"/>
      <c r="AN1413" s="90"/>
      <c r="AO1413" s="90"/>
      <c r="AP1413" s="90"/>
      <c r="AQ1413" s="90"/>
      <c r="AR1413" s="90"/>
      <c r="AS1413" s="90"/>
      <c r="AT1413" s="90"/>
      <c r="AU1413" s="90"/>
      <c r="AV1413" s="94"/>
      <c r="AW1413" s="94"/>
      <c r="AX1413" s="94"/>
      <c r="AY1413" s="94"/>
      <c r="AZ1413" s="94"/>
      <c r="BA1413" s="94"/>
      <c r="BB1413" s="95"/>
      <c r="BC1413" s="95"/>
      <c r="BD1413" s="95"/>
      <c r="BE1413" s="42"/>
      <c r="BF1413" s="42"/>
      <c r="BG1413" s="42"/>
      <c r="BH1413" s="42"/>
      <c r="BI1413" s="42"/>
      <c r="BJ1413" s="42"/>
    </row>
    <row r="1414" spans="1:62" ht="15">
      <c r="A1414" s="89"/>
      <c r="B1414" s="90"/>
      <c r="C1414" s="91"/>
      <c r="D1414" s="92"/>
      <c r="E1414" s="93"/>
      <c r="F1414" s="93"/>
      <c r="G1414" s="90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  <c r="U1414" s="90"/>
      <c r="V1414" s="90"/>
      <c r="W1414" s="90"/>
      <c r="X1414" s="90"/>
      <c r="Y1414" s="90"/>
      <c r="Z1414" s="90"/>
      <c r="AA1414" s="90"/>
      <c r="AB1414" s="90"/>
      <c r="AC1414" s="90"/>
      <c r="AD1414" s="90"/>
      <c r="AE1414" s="90"/>
      <c r="AF1414" s="90"/>
      <c r="AG1414" s="90"/>
      <c r="AH1414" s="90"/>
      <c r="AI1414" s="90"/>
      <c r="AJ1414" s="90"/>
      <c r="AK1414" s="90"/>
      <c r="AL1414" s="90"/>
      <c r="AM1414" s="90"/>
      <c r="AN1414" s="90"/>
      <c r="AO1414" s="90"/>
      <c r="AP1414" s="90"/>
      <c r="AQ1414" s="90"/>
      <c r="AR1414" s="90"/>
      <c r="AS1414" s="90"/>
      <c r="AT1414" s="90"/>
      <c r="AU1414" s="90"/>
      <c r="AV1414" s="94"/>
      <c r="AW1414" s="94"/>
      <c r="AX1414" s="94"/>
      <c r="AY1414" s="94"/>
      <c r="AZ1414" s="94"/>
      <c r="BA1414" s="94"/>
      <c r="BB1414" s="95"/>
      <c r="BC1414" s="95"/>
      <c r="BD1414" s="95"/>
      <c r="BE1414" s="42"/>
      <c r="BF1414" s="42"/>
      <c r="BG1414" s="42"/>
      <c r="BH1414" s="42"/>
      <c r="BI1414" s="42"/>
      <c r="BJ1414" s="42"/>
    </row>
    <row r="1415" spans="1:62" ht="15">
      <c r="A1415" s="89"/>
      <c r="B1415" s="90"/>
      <c r="C1415" s="91"/>
      <c r="D1415" s="92"/>
      <c r="E1415" s="93"/>
      <c r="F1415" s="93"/>
      <c r="G1415" s="90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  <c r="U1415" s="90"/>
      <c r="V1415" s="90"/>
      <c r="W1415" s="90"/>
      <c r="X1415" s="90"/>
      <c r="Y1415" s="90"/>
      <c r="Z1415" s="90"/>
      <c r="AA1415" s="90"/>
      <c r="AB1415" s="90"/>
      <c r="AC1415" s="90"/>
      <c r="AD1415" s="90"/>
      <c r="AE1415" s="90"/>
      <c r="AF1415" s="90"/>
      <c r="AG1415" s="90"/>
      <c r="AH1415" s="90"/>
      <c r="AI1415" s="90"/>
      <c r="AJ1415" s="90"/>
      <c r="AK1415" s="90"/>
      <c r="AL1415" s="90"/>
      <c r="AM1415" s="90"/>
      <c r="AN1415" s="90"/>
      <c r="AO1415" s="90"/>
      <c r="AP1415" s="90"/>
      <c r="AQ1415" s="90"/>
      <c r="AR1415" s="90"/>
      <c r="AS1415" s="90"/>
      <c r="AT1415" s="90"/>
      <c r="AU1415" s="90"/>
      <c r="AV1415" s="94"/>
      <c r="AW1415" s="94"/>
      <c r="AX1415" s="94"/>
      <c r="AY1415" s="94"/>
      <c r="AZ1415" s="94"/>
      <c r="BA1415" s="94"/>
      <c r="BB1415" s="95"/>
      <c r="BC1415" s="95"/>
      <c r="BD1415" s="95"/>
      <c r="BE1415" s="42"/>
      <c r="BF1415" s="42"/>
      <c r="BG1415" s="42"/>
      <c r="BH1415" s="42"/>
      <c r="BI1415" s="42"/>
      <c r="BJ1415" s="42"/>
    </row>
    <row r="1416" spans="1:62" ht="15">
      <c r="A1416" s="89"/>
      <c r="B1416" s="90"/>
      <c r="C1416" s="91"/>
      <c r="D1416" s="92"/>
      <c r="E1416" s="93"/>
      <c r="F1416" s="93"/>
      <c r="G1416" s="90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  <c r="U1416" s="90"/>
      <c r="V1416" s="90"/>
      <c r="W1416" s="90"/>
      <c r="X1416" s="90"/>
      <c r="Y1416" s="90"/>
      <c r="Z1416" s="90"/>
      <c r="AA1416" s="90"/>
      <c r="AB1416" s="90"/>
      <c r="AC1416" s="90"/>
      <c r="AD1416" s="90"/>
      <c r="AE1416" s="90"/>
      <c r="AF1416" s="90"/>
      <c r="AG1416" s="90"/>
      <c r="AH1416" s="90"/>
      <c r="AI1416" s="90"/>
      <c r="AJ1416" s="90"/>
      <c r="AK1416" s="90"/>
      <c r="AL1416" s="90"/>
      <c r="AM1416" s="90"/>
      <c r="AN1416" s="90"/>
      <c r="AO1416" s="90"/>
      <c r="AP1416" s="90"/>
      <c r="AQ1416" s="90"/>
      <c r="AR1416" s="90"/>
      <c r="AS1416" s="90"/>
      <c r="AT1416" s="90"/>
      <c r="AU1416" s="90"/>
      <c r="AV1416" s="94"/>
      <c r="AW1416" s="94"/>
      <c r="AX1416" s="94"/>
      <c r="AY1416" s="94"/>
      <c r="AZ1416" s="94"/>
      <c r="BA1416" s="94"/>
      <c r="BB1416" s="95"/>
      <c r="BC1416" s="95"/>
      <c r="BD1416" s="95"/>
      <c r="BE1416" s="42"/>
      <c r="BF1416" s="42"/>
      <c r="BG1416" s="42"/>
      <c r="BH1416" s="42"/>
      <c r="BI1416" s="42"/>
      <c r="BJ1416" s="42"/>
    </row>
    <row r="1417" spans="1:62" ht="15">
      <c r="A1417" s="89"/>
      <c r="B1417" s="90"/>
      <c r="C1417" s="91"/>
      <c r="D1417" s="92"/>
      <c r="E1417" s="93"/>
      <c r="F1417" s="93"/>
      <c r="G1417" s="90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  <c r="U1417" s="90"/>
      <c r="V1417" s="90"/>
      <c r="W1417" s="90"/>
      <c r="X1417" s="90"/>
      <c r="Y1417" s="90"/>
      <c r="Z1417" s="90"/>
      <c r="AA1417" s="90"/>
      <c r="AB1417" s="90"/>
      <c r="AC1417" s="90"/>
      <c r="AD1417" s="90"/>
      <c r="AE1417" s="90"/>
      <c r="AF1417" s="90"/>
      <c r="AG1417" s="90"/>
      <c r="AH1417" s="90"/>
      <c r="AI1417" s="90"/>
      <c r="AJ1417" s="90"/>
      <c r="AK1417" s="90"/>
      <c r="AL1417" s="90"/>
      <c r="AM1417" s="90"/>
      <c r="AN1417" s="90"/>
      <c r="AO1417" s="90"/>
      <c r="AP1417" s="90"/>
      <c r="AQ1417" s="90"/>
      <c r="AR1417" s="90"/>
      <c r="AS1417" s="90"/>
      <c r="AT1417" s="90"/>
      <c r="AU1417" s="90"/>
      <c r="AV1417" s="94"/>
      <c r="AW1417" s="94"/>
      <c r="AX1417" s="94"/>
      <c r="AY1417" s="94"/>
      <c r="AZ1417" s="94"/>
      <c r="BA1417" s="94"/>
      <c r="BB1417" s="95"/>
      <c r="BC1417" s="95"/>
      <c r="BD1417" s="95"/>
      <c r="BE1417" s="42"/>
      <c r="BF1417" s="42"/>
      <c r="BG1417" s="42"/>
      <c r="BH1417" s="42"/>
      <c r="BI1417" s="42"/>
      <c r="BJ1417" s="42"/>
    </row>
    <row r="1418" spans="1:62" ht="15">
      <c r="A1418" s="89"/>
      <c r="B1418" s="90"/>
      <c r="C1418" s="91"/>
      <c r="D1418" s="92"/>
      <c r="E1418" s="93"/>
      <c r="F1418" s="93"/>
      <c r="G1418" s="90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  <c r="U1418" s="90"/>
      <c r="V1418" s="90"/>
      <c r="W1418" s="90"/>
      <c r="X1418" s="90"/>
      <c r="Y1418" s="90"/>
      <c r="Z1418" s="90"/>
      <c r="AA1418" s="90"/>
      <c r="AB1418" s="90"/>
      <c r="AC1418" s="90"/>
      <c r="AD1418" s="90"/>
      <c r="AE1418" s="90"/>
      <c r="AF1418" s="90"/>
      <c r="AG1418" s="90"/>
      <c r="AH1418" s="90"/>
      <c r="AI1418" s="90"/>
      <c r="AJ1418" s="90"/>
      <c r="AK1418" s="90"/>
      <c r="AL1418" s="90"/>
      <c r="AM1418" s="90"/>
      <c r="AN1418" s="90"/>
      <c r="AO1418" s="90"/>
      <c r="AP1418" s="90"/>
      <c r="AQ1418" s="90"/>
      <c r="AR1418" s="90"/>
      <c r="AS1418" s="90"/>
      <c r="AT1418" s="90"/>
      <c r="AU1418" s="90"/>
      <c r="AV1418" s="94"/>
      <c r="AW1418" s="94"/>
      <c r="AX1418" s="94"/>
      <c r="AY1418" s="94"/>
      <c r="AZ1418" s="94"/>
      <c r="BA1418" s="94"/>
      <c r="BB1418" s="95"/>
      <c r="BC1418" s="95"/>
      <c r="BD1418" s="95"/>
      <c r="BE1418" s="42"/>
      <c r="BF1418" s="42"/>
      <c r="BG1418" s="42"/>
      <c r="BH1418" s="42"/>
      <c r="BI1418" s="42"/>
      <c r="BJ1418" s="42"/>
    </row>
    <row r="1419" spans="1:62" ht="15">
      <c r="A1419" s="89"/>
      <c r="B1419" s="90"/>
      <c r="C1419" s="91"/>
      <c r="D1419" s="92"/>
      <c r="E1419" s="93"/>
      <c r="F1419" s="93"/>
      <c r="G1419" s="90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  <c r="U1419" s="90"/>
      <c r="V1419" s="90"/>
      <c r="W1419" s="90"/>
      <c r="X1419" s="90"/>
      <c r="Y1419" s="90"/>
      <c r="Z1419" s="90"/>
      <c r="AA1419" s="90"/>
      <c r="AB1419" s="90"/>
      <c r="AC1419" s="90"/>
      <c r="AD1419" s="90"/>
      <c r="AE1419" s="90"/>
      <c r="AF1419" s="90"/>
      <c r="AG1419" s="90"/>
      <c r="AH1419" s="90"/>
      <c r="AI1419" s="90"/>
      <c r="AJ1419" s="90"/>
      <c r="AK1419" s="90"/>
      <c r="AL1419" s="90"/>
      <c r="AM1419" s="90"/>
      <c r="AN1419" s="90"/>
      <c r="AO1419" s="90"/>
      <c r="AP1419" s="90"/>
      <c r="AQ1419" s="90"/>
      <c r="AR1419" s="90"/>
      <c r="AS1419" s="90"/>
      <c r="AT1419" s="90"/>
      <c r="AU1419" s="90"/>
      <c r="AV1419" s="94"/>
      <c r="AW1419" s="94"/>
      <c r="AX1419" s="94"/>
      <c r="AY1419" s="94"/>
      <c r="AZ1419" s="94"/>
      <c r="BA1419" s="94"/>
      <c r="BB1419" s="95"/>
      <c r="BC1419" s="95"/>
      <c r="BD1419" s="95"/>
      <c r="BE1419" s="42"/>
      <c r="BF1419" s="42"/>
      <c r="BG1419" s="42"/>
      <c r="BH1419" s="42"/>
      <c r="BI1419" s="42"/>
      <c r="BJ1419" s="42"/>
    </row>
    <row r="1420" spans="1:62" ht="15">
      <c r="A1420" s="89"/>
      <c r="B1420" s="90"/>
      <c r="C1420" s="91"/>
      <c r="D1420" s="92"/>
      <c r="E1420" s="93"/>
      <c r="F1420" s="93"/>
      <c r="G1420" s="90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  <c r="U1420" s="90"/>
      <c r="V1420" s="90"/>
      <c r="W1420" s="90"/>
      <c r="X1420" s="90"/>
      <c r="Y1420" s="90"/>
      <c r="Z1420" s="90"/>
      <c r="AA1420" s="90"/>
      <c r="AB1420" s="90"/>
      <c r="AC1420" s="90"/>
      <c r="AD1420" s="90"/>
      <c r="AE1420" s="90"/>
      <c r="AF1420" s="90"/>
      <c r="AG1420" s="90"/>
      <c r="AH1420" s="90"/>
      <c r="AI1420" s="90"/>
      <c r="AJ1420" s="90"/>
      <c r="AK1420" s="90"/>
      <c r="AL1420" s="90"/>
      <c r="AM1420" s="90"/>
      <c r="AN1420" s="90"/>
      <c r="AO1420" s="90"/>
      <c r="AP1420" s="90"/>
      <c r="AQ1420" s="90"/>
      <c r="AR1420" s="90"/>
      <c r="AS1420" s="90"/>
      <c r="AT1420" s="90"/>
      <c r="AU1420" s="90"/>
      <c r="AV1420" s="94"/>
      <c r="AW1420" s="94"/>
      <c r="AX1420" s="94"/>
      <c r="AY1420" s="94"/>
      <c r="AZ1420" s="94"/>
      <c r="BA1420" s="94"/>
      <c r="BB1420" s="95"/>
      <c r="BC1420" s="95"/>
      <c r="BD1420" s="95"/>
      <c r="BE1420" s="42"/>
      <c r="BF1420" s="42"/>
      <c r="BG1420" s="42"/>
      <c r="BH1420" s="42"/>
      <c r="BI1420" s="42"/>
      <c r="BJ1420" s="42"/>
    </row>
    <row r="1421" spans="1:62" ht="15">
      <c r="A1421" s="89"/>
      <c r="B1421" s="90"/>
      <c r="C1421" s="91"/>
      <c r="D1421" s="92"/>
      <c r="E1421" s="93"/>
      <c r="F1421" s="93"/>
      <c r="G1421" s="90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  <c r="U1421" s="90"/>
      <c r="V1421" s="90"/>
      <c r="W1421" s="90"/>
      <c r="X1421" s="90"/>
      <c r="Y1421" s="90"/>
      <c r="Z1421" s="90"/>
      <c r="AA1421" s="90"/>
      <c r="AB1421" s="90"/>
      <c r="AC1421" s="90"/>
      <c r="AD1421" s="90"/>
      <c r="AE1421" s="90"/>
      <c r="AF1421" s="90"/>
      <c r="AG1421" s="90"/>
      <c r="AH1421" s="90"/>
      <c r="AI1421" s="90"/>
      <c r="AJ1421" s="90"/>
      <c r="AK1421" s="90"/>
      <c r="AL1421" s="90"/>
      <c r="AM1421" s="90"/>
      <c r="AN1421" s="90"/>
      <c r="AO1421" s="90"/>
      <c r="AP1421" s="90"/>
      <c r="AQ1421" s="90"/>
      <c r="AR1421" s="90"/>
      <c r="AS1421" s="90"/>
      <c r="AT1421" s="90"/>
      <c r="AU1421" s="90"/>
      <c r="AV1421" s="94"/>
      <c r="AW1421" s="94"/>
      <c r="AX1421" s="94"/>
      <c r="AY1421" s="94"/>
      <c r="AZ1421" s="94"/>
      <c r="BA1421" s="94"/>
      <c r="BB1421" s="95"/>
      <c r="BC1421" s="95"/>
      <c r="BD1421" s="95"/>
      <c r="BE1421" s="42"/>
      <c r="BF1421" s="42"/>
      <c r="BG1421" s="42"/>
      <c r="BH1421" s="42"/>
      <c r="BI1421" s="42"/>
      <c r="BJ1421" s="42"/>
    </row>
    <row r="1422" spans="1:62" ht="15">
      <c r="A1422" s="89"/>
      <c r="B1422" s="90"/>
      <c r="C1422" s="91"/>
      <c r="D1422" s="92"/>
      <c r="E1422" s="93"/>
      <c r="F1422" s="93"/>
      <c r="G1422" s="90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  <c r="U1422" s="90"/>
      <c r="V1422" s="90"/>
      <c r="W1422" s="90"/>
      <c r="X1422" s="90"/>
      <c r="Y1422" s="90"/>
      <c r="Z1422" s="90"/>
      <c r="AA1422" s="90"/>
      <c r="AB1422" s="90"/>
      <c r="AC1422" s="90"/>
      <c r="AD1422" s="90"/>
      <c r="AE1422" s="90"/>
      <c r="AF1422" s="90"/>
      <c r="AG1422" s="90"/>
      <c r="AH1422" s="90"/>
      <c r="AI1422" s="90"/>
      <c r="AJ1422" s="90"/>
      <c r="AK1422" s="90"/>
      <c r="AL1422" s="90"/>
      <c r="AM1422" s="90"/>
      <c r="AN1422" s="90"/>
      <c r="AO1422" s="90"/>
      <c r="AP1422" s="90"/>
      <c r="AQ1422" s="90"/>
      <c r="AR1422" s="90"/>
      <c r="AS1422" s="90"/>
      <c r="AT1422" s="90"/>
      <c r="AU1422" s="90"/>
      <c r="AV1422" s="94"/>
      <c r="AW1422" s="94"/>
      <c r="AX1422" s="94"/>
      <c r="AY1422" s="94"/>
      <c r="AZ1422" s="94"/>
      <c r="BA1422" s="94"/>
      <c r="BB1422" s="95"/>
      <c r="BC1422" s="95"/>
      <c r="BD1422" s="95"/>
      <c r="BE1422" s="42"/>
      <c r="BF1422" s="42"/>
      <c r="BG1422" s="42"/>
      <c r="BH1422" s="42"/>
      <c r="BI1422" s="42"/>
      <c r="BJ1422" s="42"/>
    </row>
    <row r="1423" spans="1:62" ht="15">
      <c r="A1423" s="89"/>
      <c r="B1423" s="90"/>
      <c r="C1423" s="91"/>
      <c r="D1423" s="92"/>
      <c r="E1423" s="93"/>
      <c r="F1423" s="93"/>
      <c r="G1423" s="90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  <c r="U1423" s="90"/>
      <c r="V1423" s="90"/>
      <c r="W1423" s="90"/>
      <c r="X1423" s="90"/>
      <c r="Y1423" s="90"/>
      <c r="Z1423" s="90"/>
      <c r="AA1423" s="90"/>
      <c r="AB1423" s="90"/>
      <c r="AC1423" s="90"/>
      <c r="AD1423" s="90"/>
      <c r="AE1423" s="90"/>
      <c r="AF1423" s="90"/>
      <c r="AG1423" s="90"/>
      <c r="AH1423" s="90"/>
      <c r="AI1423" s="90"/>
      <c r="AJ1423" s="90"/>
      <c r="AK1423" s="90"/>
      <c r="AL1423" s="90"/>
      <c r="AM1423" s="90"/>
      <c r="AN1423" s="90"/>
      <c r="AO1423" s="90"/>
      <c r="AP1423" s="90"/>
      <c r="AQ1423" s="90"/>
      <c r="AR1423" s="90"/>
      <c r="AS1423" s="90"/>
      <c r="AT1423" s="90"/>
      <c r="AU1423" s="90"/>
      <c r="AV1423" s="94"/>
      <c r="AW1423" s="94"/>
      <c r="AX1423" s="94"/>
      <c r="AY1423" s="94"/>
      <c r="AZ1423" s="94"/>
      <c r="BA1423" s="94"/>
      <c r="BB1423" s="95"/>
      <c r="BC1423" s="95"/>
      <c r="BD1423" s="95"/>
      <c r="BE1423" s="42"/>
      <c r="BF1423" s="42"/>
      <c r="BG1423" s="42"/>
      <c r="BH1423" s="42"/>
      <c r="BI1423" s="42"/>
      <c r="BJ1423" s="42"/>
    </row>
    <row r="1424" spans="1:62" ht="15">
      <c r="A1424" s="89"/>
      <c r="B1424" s="90"/>
      <c r="C1424" s="91"/>
      <c r="D1424" s="92"/>
      <c r="E1424" s="93"/>
      <c r="F1424" s="93"/>
      <c r="G1424" s="90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  <c r="U1424" s="90"/>
      <c r="V1424" s="90"/>
      <c r="W1424" s="90"/>
      <c r="X1424" s="90"/>
      <c r="Y1424" s="90"/>
      <c r="Z1424" s="90"/>
      <c r="AA1424" s="90"/>
      <c r="AB1424" s="90"/>
      <c r="AC1424" s="90"/>
      <c r="AD1424" s="90"/>
      <c r="AE1424" s="90"/>
      <c r="AF1424" s="90"/>
      <c r="AG1424" s="90"/>
      <c r="AH1424" s="90"/>
      <c r="AI1424" s="90"/>
      <c r="AJ1424" s="90"/>
      <c r="AK1424" s="90"/>
      <c r="AL1424" s="90"/>
      <c r="AM1424" s="90"/>
      <c r="AN1424" s="90"/>
      <c r="AO1424" s="90"/>
      <c r="AP1424" s="90"/>
      <c r="AQ1424" s="90"/>
      <c r="AR1424" s="90"/>
      <c r="AS1424" s="90"/>
      <c r="AT1424" s="90"/>
      <c r="AU1424" s="90"/>
      <c r="AV1424" s="94"/>
      <c r="AW1424" s="94"/>
      <c r="AX1424" s="94"/>
      <c r="AY1424" s="94"/>
      <c r="AZ1424" s="94"/>
      <c r="BA1424" s="94"/>
      <c r="BB1424" s="95"/>
      <c r="BC1424" s="95"/>
      <c r="BD1424" s="95"/>
      <c r="BE1424" s="42"/>
      <c r="BF1424" s="42"/>
      <c r="BG1424" s="42"/>
      <c r="BH1424" s="42"/>
      <c r="BI1424" s="42"/>
      <c r="BJ1424" s="42"/>
    </row>
    <row r="1425" spans="1:62" ht="15">
      <c r="A1425" s="89"/>
      <c r="B1425" s="90"/>
      <c r="C1425" s="91"/>
      <c r="D1425" s="92"/>
      <c r="E1425" s="93"/>
      <c r="F1425" s="93"/>
      <c r="G1425" s="90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  <c r="U1425" s="90"/>
      <c r="V1425" s="90"/>
      <c r="W1425" s="90"/>
      <c r="X1425" s="90"/>
      <c r="Y1425" s="90"/>
      <c r="Z1425" s="90"/>
      <c r="AA1425" s="90"/>
      <c r="AB1425" s="90"/>
      <c r="AC1425" s="90"/>
      <c r="AD1425" s="90"/>
      <c r="AE1425" s="90"/>
      <c r="AF1425" s="90"/>
      <c r="AG1425" s="90"/>
      <c r="AH1425" s="90"/>
      <c r="AI1425" s="90"/>
      <c r="AJ1425" s="90"/>
      <c r="AK1425" s="90"/>
      <c r="AL1425" s="90"/>
      <c r="AM1425" s="90"/>
      <c r="AN1425" s="90"/>
      <c r="AO1425" s="90"/>
      <c r="AP1425" s="90"/>
      <c r="AQ1425" s="90"/>
      <c r="AR1425" s="90"/>
      <c r="AS1425" s="90"/>
      <c r="AT1425" s="90"/>
      <c r="AU1425" s="90"/>
      <c r="AV1425" s="94"/>
      <c r="AW1425" s="94"/>
      <c r="AX1425" s="94"/>
      <c r="AY1425" s="94"/>
      <c r="AZ1425" s="94"/>
      <c r="BA1425" s="94"/>
      <c r="BB1425" s="95"/>
      <c r="BC1425" s="95"/>
      <c r="BD1425" s="95"/>
      <c r="BE1425" s="42"/>
      <c r="BF1425" s="42"/>
      <c r="BG1425" s="42"/>
      <c r="BH1425" s="42"/>
      <c r="BI1425" s="42"/>
      <c r="BJ1425" s="42"/>
    </row>
    <row r="1426" spans="1:62" ht="15">
      <c r="A1426" s="89"/>
      <c r="B1426" s="90"/>
      <c r="C1426" s="91"/>
      <c r="D1426" s="92"/>
      <c r="E1426" s="93"/>
      <c r="F1426" s="93"/>
      <c r="G1426" s="90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  <c r="U1426" s="90"/>
      <c r="V1426" s="90"/>
      <c r="W1426" s="90"/>
      <c r="X1426" s="90"/>
      <c r="Y1426" s="90"/>
      <c r="Z1426" s="90"/>
      <c r="AA1426" s="90"/>
      <c r="AB1426" s="90"/>
      <c r="AC1426" s="90"/>
      <c r="AD1426" s="90"/>
      <c r="AE1426" s="90"/>
      <c r="AF1426" s="90"/>
      <c r="AG1426" s="90"/>
      <c r="AH1426" s="90"/>
      <c r="AI1426" s="90"/>
      <c r="AJ1426" s="90"/>
      <c r="AK1426" s="90"/>
      <c r="AL1426" s="90"/>
      <c r="AM1426" s="90"/>
      <c r="AN1426" s="90"/>
      <c r="AO1426" s="90"/>
      <c r="AP1426" s="90"/>
      <c r="AQ1426" s="90"/>
      <c r="AR1426" s="90"/>
      <c r="AS1426" s="90"/>
      <c r="AT1426" s="90"/>
      <c r="AU1426" s="90"/>
      <c r="AV1426" s="94"/>
      <c r="AW1426" s="94"/>
      <c r="AX1426" s="94"/>
      <c r="AY1426" s="94"/>
      <c r="AZ1426" s="94"/>
      <c r="BA1426" s="94"/>
      <c r="BB1426" s="95"/>
      <c r="BC1426" s="95"/>
      <c r="BD1426" s="95"/>
      <c r="BE1426" s="42"/>
      <c r="BF1426" s="42"/>
      <c r="BG1426" s="42"/>
      <c r="BH1426" s="42"/>
      <c r="BI1426" s="42"/>
      <c r="BJ1426" s="42"/>
    </row>
    <row r="1427" spans="1:62" ht="15">
      <c r="A1427" s="89"/>
      <c r="B1427" s="90"/>
      <c r="C1427" s="91"/>
      <c r="D1427" s="92"/>
      <c r="E1427" s="93"/>
      <c r="F1427" s="93"/>
      <c r="G1427" s="90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  <c r="U1427" s="90"/>
      <c r="V1427" s="90"/>
      <c r="W1427" s="90"/>
      <c r="X1427" s="90"/>
      <c r="Y1427" s="90"/>
      <c r="Z1427" s="90"/>
      <c r="AA1427" s="90"/>
      <c r="AB1427" s="90"/>
      <c r="AC1427" s="90"/>
      <c r="AD1427" s="90"/>
      <c r="AE1427" s="90"/>
      <c r="AF1427" s="90"/>
      <c r="AG1427" s="90"/>
      <c r="AH1427" s="90"/>
      <c r="AI1427" s="90"/>
      <c r="AJ1427" s="90"/>
      <c r="AK1427" s="90"/>
      <c r="AL1427" s="90"/>
      <c r="AM1427" s="90"/>
      <c r="AN1427" s="90"/>
      <c r="AO1427" s="90"/>
      <c r="AP1427" s="90"/>
      <c r="AQ1427" s="90"/>
      <c r="AR1427" s="90"/>
      <c r="AS1427" s="90"/>
      <c r="AT1427" s="90"/>
      <c r="AU1427" s="90"/>
      <c r="AV1427" s="94"/>
      <c r="AW1427" s="94"/>
      <c r="AX1427" s="94"/>
      <c r="AY1427" s="94"/>
      <c r="AZ1427" s="94"/>
      <c r="BA1427" s="94"/>
      <c r="BB1427" s="95"/>
      <c r="BC1427" s="95"/>
      <c r="BD1427" s="95"/>
      <c r="BE1427" s="42"/>
      <c r="BF1427" s="42"/>
      <c r="BG1427" s="42"/>
      <c r="BH1427" s="42"/>
      <c r="BI1427" s="42"/>
      <c r="BJ1427" s="42"/>
    </row>
    <row r="1428" spans="1:62" ht="15">
      <c r="A1428" s="89"/>
      <c r="B1428" s="90"/>
      <c r="C1428" s="91"/>
      <c r="D1428" s="92"/>
      <c r="E1428" s="93"/>
      <c r="F1428" s="93"/>
      <c r="G1428" s="90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  <c r="U1428" s="90"/>
      <c r="V1428" s="90"/>
      <c r="W1428" s="90"/>
      <c r="X1428" s="90"/>
      <c r="Y1428" s="90"/>
      <c r="Z1428" s="90"/>
      <c r="AA1428" s="90"/>
      <c r="AB1428" s="90"/>
      <c r="AC1428" s="90"/>
      <c r="AD1428" s="90"/>
      <c r="AE1428" s="90"/>
      <c r="AF1428" s="90"/>
      <c r="AG1428" s="90"/>
      <c r="AH1428" s="90"/>
      <c r="AI1428" s="90"/>
      <c r="AJ1428" s="90"/>
      <c r="AK1428" s="90"/>
      <c r="AL1428" s="90"/>
      <c r="AM1428" s="90"/>
      <c r="AN1428" s="90"/>
      <c r="AO1428" s="90"/>
      <c r="AP1428" s="90"/>
      <c r="AQ1428" s="90"/>
      <c r="AR1428" s="90"/>
      <c r="AS1428" s="90"/>
      <c r="AT1428" s="90"/>
      <c r="AU1428" s="90"/>
      <c r="AV1428" s="94"/>
      <c r="AW1428" s="94"/>
      <c r="AX1428" s="94"/>
      <c r="AY1428" s="94"/>
      <c r="AZ1428" s="94"/>
      <c r="BA1428" s="94"/>
      <c r="BB1428" s="95"/>
      <c r="BC1428" s="95"/>
      <c r="BD1428" s="95"/>
      <c r="BE1428" s="42"/>
      <c r="BF1428" s="42"/>
      <c r="BG1428" s="42"/>
      <c r="BH1428" s="42"/>
      <c r="BI1428" s="42"/>
      <c r="BJ1428" s="42"/>
    </row>
    <row r="1429" spans="1:62" ht="15">
      <c r="A1429" s="89"/>
      <c r="B1429" s="90"/>
      <c r="C1429" s="91"/>
      <c r="D1429" s="92"/>
      <c r="E1429" s="93"/>
      <c r="F1429" s="93"/>
      <c r="G1429" s="90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  <c r="U1429" s="90"/>
      <c r="V1429" s="90"/>
      <c r="W1429" s="90"/>
      <c r="X1429" s="90"/>
      <c r="Y1429" s="90"/>
      <c r="Z1429" s="90"/>
      <c r="AA1429" s="90"/>
      <c r="AB1429" s="90"/>
      <c r="AC1429" s="90"/>
      <c r="AD1429" s="90"/>
      <c r="AE1429" s="90"/>
      <c r="AF1429" s="90"/>
      <c r="AG1429" s="90"/>
      <c r="AH1429" s="90"/>
      <c r="AI1429" s="90"/>
      <c r="AJ1429" s="90"/>
      <c r="AK1429" s="90"/>
      <c r="AL1429" s="90"/>
      <c r="AM1429" s="90"/>
      <c r="AN1429" s="90"/>
      <c r="AO1429" s="90"/>
      <c r="AP1429" s="90"/>
      <c r="AQ1429" s="90"/>
      <c r="AR1429" s="90"/>
      <c r="AS1429" s="90"/>
      <c r="AT1429" s="90"/>
      <c r="AU1429" s="90"/>
      <c r="AV1429" s="94"/>
      <c r="AW1429" s="94"/>
      <c r="AX1429" s="94"/>
      <c r="AY1429" s="94"/>
      <c r="AZ1429" s="94"/>
      <c r="BA1429" s="94"/>
      <c r="BB1429" s="95"/>
      <c r="BC1429" s="95"/>
      <c r="BD1429" s="95"/>
      <c r="BE1429" s="42"/>
      <c r="BF1429" s="42"/>
      <c r="BG1429" s="42"/>
      <c r="BH1429" s="42"/>
      <c r="BI1429" s="42"/>
      <c r="BJ1429" s="42"/>
    </row>
    <row r="1430" spans="1:62" ht="15">
      <c r="A1430" s="89"/>
      <c r="B1430" s="90"/>
      <c r="C1430" s="91"/>
      <c r="D1430" s="92"/>
      <c r="E1430" s="93"/>
      <c r="F1430" s="93"/>
      <c r="G1430" s="90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  <c r="U1430" s="90"/>
      <c r="V1430" s="90"/>
      <c r="W1430" s="90"/>
      <c r="X1430" s="90"/>
      <c r="Y1430" s="90"/>
      <c r="Z1430" s="90"/>
      <c r="AA1430" s="90"/>
      <c r="AB1430" s="90"/>
      <c r="AC1430" s="90"/>
      <c r="AD1430" s="90"/>
      <c r="AE1430" s="90"/>
      <c r="AF1430" s="90"/>
      <c r="AG1430" s="90"/>
      <c r="AH1430" s="90"/>
      <c r="AI1430" s="90"/>
      <c r="AJ1430" s="90"/>
      <c r="AK1430" s="90"/>
      <c r="AL1430" s="90"/>
      <c r="AM1430" s="90"/>
      <c r="AN1430" s="90"/>
      <c r="AO1430" s="90"/>
      <c r="AP1430" s="90"/>
      <c r="AQ1430" s="90"/>
      <c r="AR1430" s="90"/>
      <c r="AS1430" s="90"/>
      <c r="AT1430" s="90"/>
      <c r="AU1430" s="90"/>
      <c r="AV1430" s="94"/>
      <c r="AW1430" s="94"/>
      <c r="AX1430" s="94"/>
      <c r="AY1430" s="94"/>
      <c r="AZ1430" s="94"/>
      <c r="BA1430" s="94"/>
      <c r="BB1430" s="95"/>
      <c r="BC1430" s="95"/>
      <c r="BD1430" s="95"/>
      <c r="BE1430" s="42"/>
      <c r="BF1430" s="42"/>
      <c r="BG1430" s="42"/>
      <c r="BH1430" s="42"/>
      <c r="BI1430" s="42"/>
      <c r="BJ1430" s="42"/>
    </row>
    <row r="1431" spans="1:62" ht="15">
      <c r="A1431" s="89"/>
      <c r="B1431" s="90"/>
      <c r="C1431" s="91"/>
      <c r="D1431" s="92"/>
      <c r="E1431" s="93"/>
      <c r="F1431" s="93"/>
      <c r="G1431" s="90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  <c r="U1431" s="90"/>
      <c r="V1431" s="90"/>
      <c r="W1431" s="90"/>
      <c r="X1431" s="90"/>
      <c r="Y1431" s="90"/>
      <c r="Z1431" s="90"/>
      <c r="AA1431" s="90"/>
      <c r="AB1431" s="90"/>
      <c r="AC1431" s="90"/>
      <c r="AD1431" s="90"/>
      <c r="AE1431" s="90"/>
      <c r="AF1431" s="90"/>
      <c r="AG1431" s="90"/>
      <c r="AH1431" s="90"/>
      <c r="AI1431" s="90"/>
      <c r="AJ1431" s="90"/>
      <c r="AK1431" s="90"/>
      <c r="AL1431" s="90"/>
      <c r="AM1431" s="90"/>
      <c r="AN1431" s="90"/>
      <c r="AO1431" s="90"/>
      <c r="AP1431" s="90"/>
      <c r="AQ1431" s="90"/>
      <c r="AR1431" s="90"/>
      <c r="AS1431" s="90"/>
      <c r="AT1431" s="90"/>
      <c r="AU1431" s="90"/>
      <c r="AV1431" s="94"/>
      <c r="AW1431" s="94"/>
      <c r="AX1431" s="94"/>
      <c r="AY1431" s="94"/>
      <c r="AZ1431" s="94"/>
      <c r="BA1431" s="94"/>
      <c r="BB1431" s="95"/>
      <c r="BC1431" s="95"/>
      <c r="BD1431" s="95"/>
      <c r="BE1431" s="42"/>
      <c r="BF1431" s="42"/>
      <c r="BG1431" s="42"/>
      <c r="BH1431" s="42"/>
      <c r="BI1431" s="42"/>
      <c r="BJ1431" s="42"/>
    </row>
    <row r="1432" spans="1:62" ht="15">
      <c r="A1432" s="89"/>
      <c r="B1432" s="90"/>
      <c r="C1432" s="91"/>
      <c r="D1432" s="92"/>
      <c r="E1432" s="93"/>
      <c r="F1432" s="93"/>
      <c r="G1432" s="90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  <c r="U1432" s="90"/>
      <c r="V1432" s="90"/>
      <c r="W1432" s="90"/>
      <c r="X1432" s="90"/>
      <c r="Y1432" s="90"/>
      <c r="Z1432" s="90"/>
      <c r="AA1432" s="90"/>
      <c r="AB1432" s="90"/>
      <c r="AC1432" s="90"/>
      <c r="AD1432" s="90"/>
      <c r="AE1432" s="90"/>
      <c r="AF1432" s="90"/>
      <c r="AG1432" s="90"/>
      <c r="AH1432" s="90"/>
      <c r="AI1432" s="90"/>
      <c r="AJ1432" s="90"/>
      <c r="AK1432" s="90"/>
      <c r="AL1432" s="90"/>
      <c r="AM1432" s="90"/>
      <c r="AN1432" s="90"/>
      <c r="AO1432" s="90"/>
      <c r="AP1432" s="90"/>
      <c r="AQ1432" s="90"/>
      <c r="AR1432" s="90"/>
      <c r="AS1432" s="90"/>
      <c r="AT1432" s="90"/>
      <c r="AU1432" s="90"/>
      <c r="AV1432" s="94"/>
      <c r="AW1432" s="94"/>
      <c r="AX1432" s="94"/>
      <c r="AY1432" s="94"/>
      <c r="AZ1432" s="94"/>
      <c r="BA1432" s="94"/>
      <c r="BB1432" s="95"/>
      <c r="BC1432" s="95"/>
      <c r="BD1432" s="95"/>
      <c r="BE1432" s="42"/>
      <c r="BF1432" s="42"/>
      <c r="BG1432" s="42"/>
      <c r="BH1432" s="42"/>
      <c r="BI1432" s="42"/>
      <c r="BJ1432" s="42"/>
    </row>
    <row r="1433" spans="1:62" ht="15">
      <c r="A1433" s="89"/>
      <c r="B1433" s="90"/>
      <c r="C1433" s="91"/>
      <c r="D1433" s="92"/>
      <c r="E1433" s="93"/>
      <c r="F1433" s="93"/>
      <c r="G1433" s="90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  <c r="U1433" s="90"/>
      <c r="V1433" s="90"/>
      <c r="W1433" s="90"/>
      <c r="X1433" s="90"/>
      <c r="Y1433" s="90"/>
      <c r="Z1433" s="90"/>
      <c r="AA1433" s="90"/>
      <c r="AB1433" s="90"/>
      <c r="AC1433" s="90"/>
      <c r="AD1433" s="90"/>
      <c r="AE1433" s="90"/>
      <c r="AF1433" s="90"/>
      <c r="AG1433" s="90"/>
      <c r="AH1433" s="90"/>
      <c r="AI1433" s="90"/>
      <c r="AJ1433" s="90"/>
      <c r="AK1433" s="90"/>
      <c r="AL1433" s="90"/>
      <c r="AM1433" s="90"/>
      <c r="AN1433" s="90"/>
      <c r="AO1433" s="90"/>
      <c r="AP1433" s="90"/>
      <c r="AQ1433" s="90"/>
      <c r="AR1433" s="90"/>
      <c r="AS1433" s="90"/>
      <c r="AT1433" s="90"/>
      <c r="AU1433" s="90"/>
      <c r="AV1433" s="94"/>
      <c r="AW1433" s="94"/>
      <c r="AX1433" s="94"/>
      <c r="AY1433" s="94"/>
      <c r="AZ1433" s="94"/>
      <c r="BA1433" s="94"/>
      <c r="BB1433" s="95"/>
      <c r="BC1433" s="95"/>
      <c r="BD1433" s="95"/>
      <c r="BE1433" s="42"/>
      <c r="BF1433" s="42"/>
      <c r="BG1433" s="42"/>
      <c r="BH1433" s="42"/>
      <c r="BI1433" s="42"/>
      <c r="BJ1433" s="42"/>
    </row>
    <row r="1434" spans="1:62" ht="15">
      <c r="A1434" s="89"/>
      <c r="B1434" s="90"/>
      <c r="C1434" s="91"/>
      <c r="D1434" s="92"/>
      <c r="E1434" s="93"/>
      <c r="F1434" s="93"/>
      <c r="G1434" s="90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  <c r="U1434" s="90"/>
      <c r="V1434" s="90"/>
      <c r="W1434" s="90"/>
      <c r="X1434" s="90"/>
      <c r="Y1434" s="90"/>
      <c r="Z1434" s="90"/>
      <c r="AA1434" s="90"/>
      <c r="AB1434" s="90"/>
      <c r="AC1434" s="90"/>
      <c r="AD1434" s="90"/>
      <c r="AE1434" s="90"/>
      <c r="AF1434" s="90"/>
      <c r="AG1434" s="90"/>
      <c r="AH1434" s="90"/>
      <c r="AI1434" s="90"/>
      <c r="AJ1434" s="90"/>
      <c r="AK1434" s="90"/>
      <c r="AL1434" s="90"/>
      <c r="AM1434" s="90"/>
      <c r="AN1434" s="90"/>
      <c r="AO1434" s="90"/>
      <c r="AP1434" s="90"/>
      <c r="AQ1434" s="90"/>
      <c r="AR1434" s="90"/>
      <c r="AS1434" s="90"/>
      <c r="AT1434" s="90"/>
      <c r="AU1434" s="90"/>
      <c r="AV1434" s="94"/>
      <c r="AW1434" s="94"/>
      <c r="AX1434" s="94"/>
      <c r="AY1434" s="94"/>
      <c r="AZ1434" s="94"/>
      <c r="BA1434" s="94"/>
      <c r="BB1434" s="95"/>
      <c r="BC1434" s="95"/>
      <c r="BD1434" s="95"/>
      <c r="BE1434" s="42"/>
      <c r="BF1434" s="42"/>
      <c r="BG1434" s="42"/>
      <c r="BH1434" s="42"/>
      <c r="BI1434" s="42"/>
      <c r="BJ1434" s="42"/>
    </row>
    <row r="1435" spans="1:62" ht="15">
      <c r="A1435" s="89"/>
      <c r="B1435" s="90"/>
      <c r="C1435" s="91"/>
      <c r="D1435" s="92"/>
      <c r="E1435" s="93"/>
      <c r="F1435" s="93"/>
      <c r="G1435" s="90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  <c r="U1435" s="90"/>
      <c r="V1435" s="90"/>
      <c r="W1435" s="90"/>
      <c r="X1435" s="90"/>
      <c r="Y1435" s="90"/>
      <c r="Z1435" s="90"/>
      <c r="AA1435" s="90"/>
      <c r="AB1435" s="90"/>
      <c r="AC1435" s="90"/>
      <c r="AD1435" s="90"/>
      <c r="AE1435" s="90"/>
      <c r="AF1435" s="90"/>
      <c r="AG1435" s="90"/>
      <c r="AH1435" s="90"/>
      <c r="AI1435" s="90"/>
      <c r="AJ1435" s="90"/>
      <c r="AK1435" s="90"/>
      <c r="AL1435" s="90"/>
      <c r="AM1435" s="90"/>
      <c r="AN1435" s="90"/>
      <c r="AO1435" s="90"/>
      <c r="AP1435" s="90"/>
      <c r="AQ1435" s="90"/>
      <c r="AR1435" s="90"/>
      <c r="AS1435" s="90"/>
      <c r="AT1435" s="90"/>
      <c r="AU1435" s="90"/>
      <c r="AV1435" s="94"/>
      <c r="AW1435" s="94"/>
      <c r="AX1435" s="94"/>
      <c r="AY1435" s="94"/>
      <c r="AZ1435" s="94"/>
      <c r="BA1435" s="94"/>
      <c r="BB1435" s="95"/>
      <c r="BC1435" s="95"/>
      <c r="BD1435" s="95"/>
      <c r="BE1435" s="42"/>
      <c r="BF1435" s="42"/>
      <c r="BG1435" s="42"/>
      <c r="BH1435" s="42"/>
      <c r="BI1435" s="42"/>
      <c r="BJ1435" s="42"/>
    </row>
    <row r="1436" spans="1:62" ht="15">
      <c r="A1436" s="89"/>
      <c r="B1436" s="90"/>
      <c r="C1436" s="91"/>
      <c r="D1436" s="92"/>
      <c r="E1436" s="93"/>
      <c r="F1436" s="93"/>
      <c r="G1436" s="90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  <c r="U1436" s="90"/>
      <c r="V1436" s="90"/>
      <c r="W1436" s="90"/>
      <c r="X1436" s="90"/>
      <c r="Y1436" s="90"/>
      <c r="Z1436" s="90"/>
      <c r="AA1436" s="90"/>
      <c r="AB1436" s="90"/>
      <c r="AC1436" s="90"/>
      <c r="AD1436" s="90"/>
      <c r="AE1436" s="90"/>
      <c r="AF1436" s="90"/>
      <c r="AG1436" s="90"/>
      <c r="AH1436" s="90"/>
      <c r="AI1436" s="90"/>
      <c r="AJ1436" s="90"/>
      <c r="AK1436" s="90"/>
      <c r="AL1436" s="90"/>
      <c r="AM1436" s="90"/>
      <c r="AN1436" s="90"/>
      <c r="AO1436" s="90"/>
      <c r="AP1436" s="90"/>
      <c r="AQ1436" s="90"/>
      <c r="AR1436" s="90"/>
      <c r="AS1436" s="90"/>
      <c r="AT1436" s="90"/>
      <c r="AU1436" s="90"/>
      <c r="AV1436" s="94"/>
      <c r="AW1436" s="94"/>
      <c r="AX1436" s="94"/>
      <c r="AY1436" s="94"/>
      <c r="AZ1436" s="94"/>
      <c r="BA1436" s="94"/>
      <c r="BB1436" s="95"/>
      <c r="BC1436" s="95"/>
      <c r="BD1436" s="95"/>
      <c r="BE1436" s="42"/>
      <c r="BF1436" s="42"/>
      <c r="BG1436" s="42"/>
      <c r="BH1436" s="42"/>
      <c r="BI1436" s="42"/>
      <c r="BJ1436" s="42"/>
    </row>
    <row r="1437" spans="1:62" ht="15">
      <c r="A1437" s="89"/>
      <c r="B1437" s="90"/>
      <c r="C1437" s="91"/>
      <c r="D1437" s="92"/>
      <c r="E1437" s="93"/>
      <c r="F1437" s="93"/>
      <c r="G1437" s="90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  <c r="U1437" s="90"/>
      <c r="V1437" s="90"/>
      <c r="W1437" s="90"/>
      <c r="X1437" s="90"/>
      <c r="Y1437" s="90"/>
      <c r="Z1437" s="90"/>
      <c r="AA1437" s="90"/>
      <c r="AB1437" s="90"/>
      <c r="AC1437" s="90"/>
      <c r="AD1437" s="90"/>
      <c r="AE1437" s="90"/>
      <c r="AF1437" s="90"/>
      <c r="AG1437" s="90"/>
      <c r="AH1437" s="90"/>
      <c r="AI1437" s="90"/>
      <c r="AJ1437" s="90"/>
      <c r="AK1437" s="90"/>
      <c r="AL1437" s="90"/>
      <c r="AM1437" s="90"/>
      <c r="AN1437" s="90"/>
      <c r="AO1437" s="90"/>
      <c r="AP1437" s="90"/>
      <c r="AQ1437" s="90"/>
      <c r="AR1437" s="90"/>
      <c r="AS1437" s="90"/>
      <c r="AT1437" s="90"/>
      <c r="AU1437" s="90"/>
      <c r="AV1437" s="94"/>
      <c r="AW1437" s="94"/>
      <c r="AX1437" s="94"/>
      <c r="AY1437" s="94"/>
      <c r="AZ1437" s="94"/>
      <c r="BA1437" s="94"/>
      <c r="BB1437" s="95"/>
      <c r="BC1437" s="95"/>
      <c r="BD1437" s="95"/>
      <c r="BE1437" s="42"/>
      <c r="BF1437" s="42"/>
      <c r="BG1437" s="42"/>
      <c r="BH1437" s="42"/>
      <c r="BI1437" s="42"/>
      <c r="BJ1437" s="42"/>
    </row>
    <row r="1438" spans="1:62" ht="15">
      <c r="A1438" s="89"/>
      <c r="B1438" s="90"/>
      <c r="C1438" s="91"/>
      <c r="D1438" s="92"/>
      <c r="E1438" s="93"/>
      <c r="F1438" s="93"/>
      <c r="G1438" s="90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  <c r="U1438" s="90"/>
      <c r="V1438" s="90"/>
      <c r="W1438" s="90"/>
      <c r="X1438" s="90"/>
      <c r="Y1438" s="90"/>
      <c r="Z1438" s="90"/>
      <c r="AA1438" s="90"/>
      <c r="AB1438" s="90"/>
      <c r="AC1438" s="90"/>
      <c r="AD1438" s="90"/>
      <c r="AE1438" s="90"/>
      <c r="AF1438" s="90"/>
      <c r="AG1438" s="90"/>
      <c r="AH1438" s="90"/>
      <c r="AI1438" s="90"/>
      <c r="AJ1438" s="90"/>
      <c r="AK1438" s="90"/>
      <c r="AL1438" s="90"/>
      <c r="AM1438" s="90"/>
      <c r="AN1438" s="90"/>
      <c r="AO1438" s="90"/>
      <c r="AP1438" s="90"/>
      <c r="AQ1438" s="90"/>
      <c r="AR1438" s="90"/>
      <c r="AS1438" s="90"/>
      <c r="AT1438" s="90"/>
      <c r="AU1438" s="90"/>
      <c r="AV1438" s="94"/>
      <c r="AW1438" s="94"/>
      <c r="AX1438" s="94"/>
      <c r="AY1438" s="94"/>
      <c r="AZ1438" s="94"/>
      <c r="BA1438" s="94"/>
      <c r="BB1438" s="95"/>
      <c r="BC1438" s="95"/>
      <c r="BD1438" s="95"/>
      <c r="BE1438" s="42"/>
      <c r="BF1438" s="42"/>
      <c r="BG1438" s="42"/>
      <c r="BH1438" s="42"/>
      <c r="BI1438" s="42"/>
      <c r="BJ1438" s="42"/>
    </row>
    <row r="1439" spans="1:62" ht="15">
      <c r="A1439" s="89"/>
      <c r="B1439" s="90"/>
      <c r="C1439" s="91"/>
      <c r="D1439" s="92"/>
      <c r="E1439" s="93"/>
      <c r="F1439" s="93"/>
      <c r="G1439" s="90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  <c r="U1439" s="90"/>
      <c r="V1439" s="90"/>
      <c r="W1439" s="90"/>
      <c r="X1439" s="90"/>
      <c r="Y1439" s="90"/>
      <c r="Z1439" s="90"/>
      <c r="AA1439" s="90"/>
      <c r="AB1439" s="90"/>
      <c r="AC1439" s="90"/>
      <c r="AD1439" s="90"/>
      <c r="AE1439" s="90"/>
      <c r="AF1439" s="90"/>
      <c r="AG1439" s="90"/>
      <c r="AH1439" s="90"/>
      <c r="AI1439" s="90"/>
      <c r="AJ1439" s="90"/>
      <c r="AK1439" s="90"/>
      <c r="AL1439" s="90"/>
      <c r="AM1439" s="90"/>
      <c r="AN1439" s="90"/>
      <c r="AO1439" s="90"/>
      <c r="AP1439" s="90"/>
      <c r="AQ1439" s="90"/>
      <c r="AR1439" s="90"/>
      <c r="AS1439" s="90"/>
      <c r="AT1439" s="90"/>
      <c r="AU1439" s="90"/>
      <c r="AV1439" s="94"/>
      <c r="AW1439" s="94"/>
      <c r="AX1439" s="94"/>
      <c r="AY1439" s="94"/>
      <c r="AZ1439" s="94"/>
      <c r="BA1439" s="94"/>
      <c r="BB1439" s="95"/>
      <c r="BC1439" s="95"/>
      <c r="BD1439" s="95"/>
      <c r="BE1439" s="42"/>
      <c r="BF1439" s="42"/>
      <c r="BG1439" s="42"/>
      <c r="BH1439" s="42"/>
      <c r="BI1439" s="42"/>
      <c r="BJ1439" s="42"/>
    </row>
    <row r="1440" spans="1:62" ht="15">
      <c r="A1440" s="89"/>
      <c r="B1440" s="90"/>
      <c r="C1440" s="91"/>
      <c r="D1440" s="92"/>
      <c r="E1440" s="93"/>
      <c r="F1440" s="93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90"/>
      <c r="AM1440" s="90"/>
      <c r="AN1440" s="90"/>
      <c r="AO1440" s="90"/>
      <c r="AP1440" s="90"/>
      <c r="AQ1440" s="90"/>
      <c r="AR1440" s="90"/>
      <c r="AS1440" s="90"/>
      <c r="AT1440" s="90"/>
      <c r="AU1440" s="90"/>
      <c r="AV1440" s="94"/>
      <c r="AW1440" s="94"/>
      <c r="AX1440" s="94"/>
      <c r="AY1440" s="94"/>
      <c r="AZ1440" s="94"/>
      <c r="BA1440" s="94"/>
      <c r="BB1440" s="95"/>
      <c r="BC1440" s="95"/>
      <c r="BD1440" s="95"/>
      <c r="BE1440" s="42"/>
      <c r="BF1440" s="42"/>
      <c r="BG1440" s="42"/>
      <c r="BH1440" s="42"/>
      <c r="BI1440" s="42"/>
      <c r="BJ1440" s="42"/>
    </row>
    <row r="1441" spans="1:62" ht="15">
      <c r="A1441" s="89"/>
      <c r="B1441" s="90"/>
      <c r="C1441" s="91"/>
      <c r="D1441" s="92"/>
      <c r="E1441" s="93"/>
      <c r="F1441" s="93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90"/>
      <c r="AM1441" s="90"/>
      <c r="AN1441" s="90"/>
      <c r="AO1441" s="90"/>
      <c r="AP1441" s="90"/>
      <c r="AQ1441" s="90"/>
      <c r="AR1441" s="90"/>
      <c r="AS1441" s="90"/>
      <c r="AT1441" s="90"/>
      <c r="AU1441" s="90"/>
      <c r="AV1441" s="94"/>
      <c r="AW1441" s="94"/>
      <c r="AX1441" s="94"/>
      <c r="AY1441" s="94"/>
      <c r="AZ1441" s="94"/>
      <c r="BA1441" s="94"/>
      <c r="BB1441" s="95"/>
      <c r="BC1441" s="95"/>
      <c r="BD1441" s="95"/>
      <c r="BE1441" s="42"/>
      <c r="BF1441" s="42"/>
      <c r="BG1441" s="42"/>
      <c r="BH1441" s="42"/>
      <c r="BI1441" s="42"/>
      <c r="BJ1441" s="42"/>
    </row>
    <row r="1442" spans="1:62" ht="15">
      <c r="A1442" s="89"/>
      <c r="B1442" s="90"/>
      <c r="C1442" s="91"/>
      <c r="D1442" s="92"/>
      <c r="E1442" s="93"/>
      <c r="F1442" s="93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90"/>
      <c r="AM1442" s="90"/>
      <c r="AN1442" s="90"/>
      <c r="AO1442" s="90"/>
      <c r="AP1442" s="90"/>
      <c r="AQ1442" s="90"/>
      <c r="AR1442" s="90"/>
      <c r="AS1442" s="90"/>
      <c r="AT1442" s="90"/>
      <c r="AU1442" s="90"/>
      <c r="AV1442" s="94"/>
      <c r="AW1442" s="94"/>
      <c r="AX1442" s="94"/>
      <c r="AY1442" s="94"/>
      <c r="AZ1442" s="94"/>
      <c r="BA1442" s="94"/>
      <c r="BB1442" s="95"/>
      <c r="BC1442" s="95"/>
      <c r="BD1442" s="95"/>
      <c r="BE1442" s="42"/>
      <c r="BF1442" s="42"/>
      <c r="BG1442" s="42"/>
      <c r="BH1442" s="42"/>
      <c r="BI1442" s="42"/>
      <c r="BJ1442" s="42"/>
    </row>
    <row r="1443" spans="1:62" ht="15">
      <c r="A1443" s="89"/>
      <c r="B1443" s="90"/>
      <c r="C1443" s="91"/>
      <c r="D1443" s="92"/>
      <c r="E1443" s="93"/>
      <c r="F1443" s="93"/>
      <c r="G1443" s="90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  <c r="U1443" s="90"/>
      <c r="V1443" s="90"/>
      <c r="W1443" s="90"/>
      <c r="X1443" s="90"/>
      <c r="Y1443" s="90"/>
      <c r="Z1443" s="90"/>
      <c r="AA1443" s="90"/>
      <c r="AB1443" s="90"/>
      <c r="AC1443" s="90"/>
      <c r="AD1443" s="90"/>
      <c r="AE1443" s="90"/>
      <c r="AF1443" s="90"/>
      <c r="AG1443" s="90"/>
      <c r="AH1443" s="90"/>
      <c r="AI1443" s="90"/>
      <c r="AJ1443" s="90"/>
      <c r="AK1443" s="90"/>
      <c r="AL1443" s="90"/>
      <c r="AM1443" s="90"/>
      <c r="AN1443" s="90"/>
      <c r="AO1443" s="90"/>
      <c r="AP1443" s="90"/>
      <c r="AQ1443" s="90"/>
      <c r="AR1443" s="90"/>
      <c r="AS1443" s="90"/>
      <c r="AT1443" s="90"/>
      <c r="AU1443" s="90"/>
      <c r="AV1443" s="94"/>
      <c r="AW1443" s="94"/>
      <c r="AX1443" s="94"/>
      <c r="AY1443" s="94"/>
      <c r="AZ1443" s="94"/>
      <c r="BA1443" s="94"/>
      <c r="BB1443" s="95"/>
      <c r="BC1443" s="95"/>
      <c r="BD1443" s="95"/>
      <c r="BE1443" s="42"/>
      <c r="BF1443" s="42"/>
      <c r="BG1443" s="42"/>
      <c r="BH1443" s="42"/>
      <c r="BI1443" s="42"/>
      <c r="BJ1443" s="42"/>
    </row>
    <row r="1444" spans="1:62" ht="15">
      <c r="A1444" s="89"/>
      <c r="B1444" s="90"/>
      <c r="C1444" s="91"/>
      <c r="D1444" s="92"/>
      <c r="E1444" s="93"/>
      <c r="F1444" s="93"/>
      <c r="G1444" s="90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  <c r="U1444" s="90"/>
      <c r="V1444" s="90"/>
      <c r="W1444" s="90"/>
      <c r="X1444" s="90"/>
      <c r="Y1444" s="90"/>
      <c r="Z1444" s="90"/>
      <c r="AA1444" s="90"/>
      <c r="AB1444" s="90"/>
      <c r="AC1444" s="90"/>
      <c r="AD1444" s="90"/>
      <c r="AE1444" s="90"/>
      <c r="AF1444" s="90"/>
      <c r="AG1444" s="90"/>
      <c r="AH1444" s="90"/>
      <c r="AI1444" s="90"/>
      <c r="AJ1444" s="90"/>
      <c r="AK1444" s="90"/>
      <c r="AL1444" s="90"/>
      <c r="AM1444" s="90"/>
      <c r="AN1444" s="90"/>
      <c r="AO1444" s="90"/>
      <c r="AP1444" s="90"/>
      <c r="AQ1444" s="90"/>
      <c r="AR1444" s="90"/>
      <c r="AS1444" s="90"/>
      <c r="AT1444" s="90"/>
      <c r="AU1444" s="90"/>
      <c r="AV1444" s="94"/>
      <c r="AW1444" s="94"/>
      <c r="AX1444" s="94"/>
      <c r="AY1444" s="94"/>
      <c r="AZ1444" s="94"/>
      <c r="BA1444" s="94"/>
      <c r="BB1444" s="95"/>
      <c r="BC1444" s="95"/>
      <c r="BD1444" s="95"/>
      <c r="BE1444" s="42"/>
      <c r="BF1444" s="42"/>
      <c r="BG1444" s="42"/>
      <c r="BH1444" s="42"/>
      <c r="BI1444" s="42"/>
      <c r="BJ1444" s="42"/>
    </row>
    <row r="1445" spans="1:62" ht="15">
      <c r="A1445" s="89"/>
      <c r="B1445" s="90"/>
      <c r="C1445" s="91"/>
      <c r="D1445" s="92"/>
      <c r="E1445" s="93"/>
      <c r="F1445" s="93"/>
      <c r="G1445" s="90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  <c r="U1445" s="90"/>
      <c r="V1445" s="90"/>
      <c r="W1445" s="90"/>
      <c r="X1445" s="90"/>
      <c r="Y1445" s="90"/>
      <c r="Z1445" s="90"/>
      <c r="AA1445" s="90"/>
      <c r="AB1445" s="90"/>
      <c r="AC1445" s="90"/>
      <c r="AD1445" s="90"/>
      <c r="AE1445" s="90"/>
      <c r="AF1445" s="90"/>
      <c r="AG1445" s="90"/>
      <c r="AH1445" s="90"/>
      <c r="AI1445" s="90"/>
      <c r="AJ1445" s="90"/>
      <c r="AK1445" s="90"/>
      <c r="AL1445" s="90"/>
      <c r="AM1445" s="90"/>
      <c r="AN1445" s="90"/>
      <c r="AO1445" s="90"/>
      <c r="AP1445" s="90"/>
      <c r="AQ1445" s="90"/>
      <c r="AR1445" s="90"/>
      <c r="AS1445" s="90"/>
      <c r="AT1445" s="90"/>
      <c r="AU1445" s="90"/>
      <c r="AV1445" s="94"/>
      <c r="AW1445" s="94"/>
      <c r="AX1445" s="94"/>
      <c r="AY1445" s="94"/>
      <c r="AZ1445" s="94"/>
      <c r="BA1445" s="94"/>
      <c r="BB1445" s="95"/>
      <c r="BC1445" s="95"/>
      <c r="BD1445" s="95"/>
      <c r="BE1445" s="42"/>
      <c r="BF1445" s="42"/>
      <c r="BG1445" s="42"/>
      <c r="BH1445" s="42"/>
      <c r="BI1445" s="42"/>
      <c r="BJ1445" s="42"/>
    </row>
    <row r="1446" spans="1:62" ht="15">
      <c r="A1446" s="89"/>
      <c r="B1446" s="90"/>
      <c r="C1446" s="91"/>
      <c r="D1446" s="92"/>
      <c r="E1446" s="93"/>
      <c r="F1446" s="93"/>
      <c r="G1446" s="90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  <c r="U1446" s="90"/>
      <c r="V1446" s="90"/>
      <c r="W1446" s="90"/>
      <c r="X1446" s="90"/>
      <c r="Y1446" s="90"/>
      <c r="Z1446" s="90"/>
      <c r="AA1446" s="90"/>
      <c r="AB1446" s="90"/>
      <c r="AC1446" s="90"/>
      <c r="AD1446" s="90"/>
      <c r="AE1446" s="90"/>
      <c r="AF1446" s="90"/>
      <c r="AG1446" s="90"/>
      <c r="AH1446" s="90"/>
      <c r="AI1446" s="90"/>
      <c r="AJ1446" s="90"/>
      <c r="AK1446" s="90"/>
      <c r="AL1446" s="90"/>
      <c r="AM1446" s="90"/>
      <c r="AN1446" s="90"/>
      <c r="AO1446" s="90"/>
      <c r="AP1446" s="90"/>
      <c r="AQ1446" s="90"/>
      <c r="AR1446" s="90"/>
      <c r="AS1446" s="90"/>
      <c r="AT1446" s="90"/>
      <c r="AU1446" s="90"/>
      <c r="AV1446" s="94"/>
      <c r="AW1446" s="94"/>
      <c r="AX1446" s="94"/>
      <c r="AY1446" s="94"/>
      <c r="AZ1446" s="94"/>
      <c r="BA1446" s="94"/>
      <c r="BB1446" s="95"/>
      <c r="BC1446" s="95"/>
      <c r="BD1446" s="95"/>
      <c r="BE1446" s="42"/>
      <c r="BF1446" s="42"/>
      <c r="BG1446" s="42"/>
      <c r="BH1446" s="42"/>
      <c r="BI1446" s="42"/>
      <c r="BJ1446" s="42"/>
    </row>
    <row r="1447" spans="1:62" ht="15">
      <c r="A1447" s="89"/>
      <c r="B1447" s="90"/>
      <c r="C1447" s="91"/>
      <c r="D1447" s="92"/>
      <c r="E1447" s="93"/>
      <c r="F1447" s="93"/>
      <c r="G1447" s="90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  <c r="U1447" s="90"/>
      <c r="V1447" s="90"/>
      <c r="W1447" s="90"/>
      <c r="X1447" s="90"/>
      <c r="Y1447" s="90"/>
      <c r="Z1447" s="90"/>
      <c r="AA1447" s="90"/>
      <c r="AB1447" s="90"/>
      <c r="AC1447" s="90"/>
      <c r="AD1447" s="90"/>
      <c r="AE1447" s="90"/>
      <c r="AF1447" s="90"/>
      <c r="AG1447" s="90"/>
      <c r="AH1447" s="90"/>
      <c r="AI1447" s="90"/>
      <c r="AJ1447" s="90"/>
      <c r="AK1447" s="90"/>
      <c r="AL1447" s="90"/>
      <c r="AM1447" s="90"/>
      <c r="AN1447" s="90"/>
      <c r="AO1447" s="90"/>
      <c r="AP1447" s="90"/>
      <c r="AQ1447" s="90"/>
      <c r="AR1447" s="90"/>
      <c r="AS1447" s="90"/>
      <c r="AT1447" s="90"/>
      <c r="AU1447" s="90"/>
      <c r="AV1447" s="94"/>
      <c r="AW1447" s="94"/>
      <c r="AX1447" s="94"/>
      <c r="AY1447" s="94"/>
      <c r="AZ1447" s="94"/>
      <c r="BA1447" s="94"/>
      <c r="BB1447" s="95"/>
      <c r="BC1447" s="95"/>
      <c r="BD1447" s="95"/>
      <c r="BE1447" s="42"/>
      <c r="BF1447" s="42"/>
      <c r="BG1447" s="42"/>
      <c r="BH1447" s="42"/>
      <c r="BI1447" s="42"/>
      <c r="BJ1447" s="42"/>
    </row>
    <row r="1448" spans="1:62" ht="15">
      <c r="A1448" s="89"/>
      <c r="B1448" s="90"/>
      <c r="C1448" s="91"/>
      <c r="D1448" s="92"/>
      <c r="E1448" s="93"/>
      <c r="F1448" s="93"/>
      <c r="G1448" s="90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  <c r="U1448" s="90"/>
      <c r="V1448" s="90"/>
      <c r="W1448" s="90"/>
      <c r="X1448" s="90"/>
      <c r="Y1448" s="90"/>
      <c r="Z1448" s="90"/>
      <c r="AA1448" s="90"/>
      <c r="AB1448" s="90"/>
      <c r="AC1448" s="90"/>
      <c r="AD1448" s="90"/>
      <c r="AE1448" s="90"/>
      <c r="AF1448" s="90"/>
      <c r="AG1448" s="90"/>
      <c r="AH1448" s="90"/>
      <c r="AI1448" s="90"/>
      <c r="AJ1448" s="90"/>
      <c r="AK1448" s="90"/>
      <c r="AL1448" s="90"/>
      <c r="AM1448" s="90"/>
      <c r="AN1448" s="90"/>
      <c r="AO1448" s="90"/>
      <c r="AP1448" s="90"/>
      <c r="AQ1448" s="90"/>
      <c r="AR1448" s="90"/>
      <c r="AS1448" s="90"/>
      <c r="AT1448" s="90"/>
      <c r="AU1448" s="90"/>
      <c r="AV1448" s="94"/>
      <c r="AW1448" s="94"/>
      <c r="AX1448" s="94"/>
      <c r="AY1448" s="94"/>
      <c r="AZ1448" s="94"/>
      <c r="BA1448" s="94"/>
      <c r="BB1448" s="95"/>
      <c r="BC1448" s="95"/>
      <c r="BD1448" s="95"/>
      <c r="BE1448" s="42"/>
      <c r="BF1448" s="42"/>
      <c r="BG1448" s="42"/>
      <c r="BH1448" s="42"/>
      <c r="BI1448" s="42"/>
      <c r="BJ1448" s="42"/>
    </row>
    <row r="1449" spans="1:62" ht="15">
      <c r="A1449" s="89"/>
      <c r="B1449" s="90"/>
      <c r="C1449" s="91"/>
      <c r="D1449" s="92"/>
      <c r="E1449" s="93"/>
      <c r="F1449" s="93"/>
      <c r="G1449" s="90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  <c r="U1449" s="90"/>
      <c r="V1449" s="90"/>
      <c r="W1449" s="90"/>
      <c r="X1449" s="90"/>
      <c r="Y1449" s="90"/>
      <c r="Z1449" s="90"/>
      <c r="AA1449" s="90"/>
      <c r="AB1449" s="90"/>
      <c r="AC1449" s="90"/>
      <c r="AD1449" s="90"/>
      <c r="AE1449" s="90"/>
      <c r="AF1449" s="90"/>
      <c r="AG1449" s="90"/>
      <c r="AH1449" s="90"/>
      <c r="AI1449" s="90"/>
      <c r="AJ1449" s="90"/>
      <c r="AK1449" s="90"/>
      <c r="AL1449" s="90"/>
      <c r="AM1449" s="90"/>
      <c r="AN1449" s="90"/>
      <c r="AO1449" s="90"/>
      <c r="AP1449" s="90"/>
      <c r="AQ1449" s="90"/>
      <c r="AR1449" s="90"/>
      <c r="AS1449" s="90"/>
      <c r="AT1449" s="90"/>
      <c r="AU1449" s="90"/>
      <c r="AV1449" s="94"/>
      <c r="AW1449" s="94"/>
      <c r="AX1449" s="94"/>
      <c r="AY1449" s="94"/>
      <c r="AZ1449" s="94"/>
      <c r="BA1449" s="94"/>
      <c r="BB1449" s="95"/>
      <c r="BC1449" s="95"/>
      <c r="BD1449" s="95"/>
      <c r="BE1449" s="42"/>
      <c r="BF1449" s="42"/>
      <c r="BG1449" s="42"/>
      <c r="BH1449" s="42"/>
      <c r="BI1449" s="42"/>
      <c r="BJ1449" s="42"/>
    </row>
    <row r="1450" spans="1:62" ht="15">
      <c r="A1450" s="89"/>
      <c r="B1450" s="90"/>
      <c r="C1450" s="91"/>
      <c r="D1450" s="92"/>
      <c r="E1450" s="93"/>
      <c r="F1450" s="93"/>
      <c r="G1450" s="90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  <c r="U1450" s="90"/>
      <c r="V1450" s="90"/>
      <c r="W1450" s="90"/>
      <c r="X1450" s="90"/>
      <c r="Y1450" s="90"/>
      <c r="Z1450" s="90"/>
      <c r="AA1450" s="90"/>
      <c r="AB1450" s="90"/>
      <c r="AC1450" s="90"/>
      <c r="AD1450" s="90"/>
      <c r="AE1450" s="90"/>
      <c r="AF1450" s="90"/>
      <c r="AG1450" s="90"/>
      <c r="AH1450" s="90"/>
      <c r="AI1450" s="90"/>
      <c r="AJ1450" s="90"/>
      <c r="AK1450" s="90"/>
      <c r="AL1450" s="90"/>
      <c r="AM1450" s="90"/>
      <c r="AN1450" s="90"/>
      <c r="AO1450" s="90"/>
      <c r="AP1450" s="90"/>
      <c r="AQ1450" s="90"/>
      <c r="AR1450" s="90"/>
      <c r="AS1450" s="90"/>
      <c r="AT1450" s="90"/>
      <c r="AU1450" s="90"/>
      <c r="AV1450" s="94"/>
      <c r="AW1450" s="94"/>
      <c r="AX1450" s="94"/>
      <c r="AY1450" s="94"/>
      <c r="AZ1450" s="94"/>
      <c r="BA1450" s="94"/>
      <c r="BB1450" s="95"/>
      <c r="BC1450" s="95"/>
      <c r="BD1450" s="95"/>
      <c r="BE1450" s="42"/>
      <c r="BF1450" s="42"/>
      <c r="BG1450" s="42"/>
      <c r="BH1450" s="42"/>
      <c r="BI1450" s="42"/>
      <c r="BJ1450" s="42"/>
    </row>
    <row r="1451" spans="1:62" ht="15">
      <c r="A1451" s="89"/>
      <c r="B1451" s="90"/>
      <c r="C1451" s="91"/>
      <c r="D1451" s="92"/>
      <c r="E1451" s="93"/>
      <c r="F1451" s="93"/>
      <c r="G1451" s="90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  <c r="U1451" s="90"/>
      <c r="V1451" s="90"/>
      <c r="W1451" s="90"/>
      <c r="X1451" s="90"/>
      <c r="Y1451" s="90"/>
      <c r="Z1451" s="90"/>
      <c r="AA1451" s="90"/>
      <c r="AB1451" s="90"/>
      <c r="AC1451" s="90"/>
      <c r="AD1451" s="90"/>
      <c r="AE1451" s="90"/>
      <c r="AF1451" s="90"/>
      <c r="AG1451" s="90"/>
      <c r="AH1451" s="90"/>
      <c r="AI1451" s="90"/>
      <c r="AJ1451" s="90"/>
      <c r="AK1451" s="90"/>
      <c r="AL1451" s="90"/>
      <c r="AM1451" s="90"/>
      <c r="AN1451" s="90"/>
      <c r="AO1451" s="90"/>
      <c r="AP1451" s="90"/>
      <c r="AQ1451" s="90"/>
      <c r="AR1451" s="90"/>
      <c r="AS1451" s="90"/>
      <c r="AT1451" s="90"/>
      <c r="AU1451" s="90"/>
      <c r="AV1451" s="94"/>
      <c r="AW1451" s="94"/>
      <c r="AX1451" s="94"/>
      <c r="AY1451" s="94"/>
      <c r="AZ1451" s="94"/>
      <c r="BA1451" s="94"/>
      <c r="BB1451" s="95"/>
      <c r="BC1451" s="95"/>
      <c r="BD1451" s="95"/>
      <c r="BE1451" s="42"/>
      <c r="BF1451" s="42"/>
      <c r="BG1451" s="42"/>
      <c r="BH1451" s="42"/>
      <c r="BI1451" s="42"/>
      <c r="BJ1451" s="42"/>
    </row>
    <row r="1452" spans="1:62" ht="15">
      <c r="A1452" s="89"/>
      <c r="B1452" s="90"/>
      <c r="C1452" s="91"/>
      <c r="D1452" s="92"/>
      <c r="E1452" s="93"/>
      <c r="F1452" s="93"/>
      <c r="G1452" s="90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  <c r="U1452" s="90"/>
      <c r="V1452" s="90"/>
      <c r="W1452" s="90"/>
      <c r="X1452" s="90"/>
      <c r="Y1452" s="90"/>
      <c r="Z1452" s="90"/>
      <c r="AA1452" s="90"/>
      <c r="AB1452" s="90"/>
      <c r="AC1452" s="90"/>
      <c r="AD1452" s="90"/>
      <c r="AE1452" s="90"/>
      <c r="AF1452" s="90"/>
      <c r="AG1452" s="90"/>
      <c r="AH1452" s="90"/>
      <c r="AI1452" s="90"/>
      <c r="AJ1452" s="90"/>
      <c r="AK1452" s="90"/>
      <c r="AL1452" s="90"/>
      <c r="AM1452" s="90"/>
      <c r="AN1452" s="90"/>
      <c r="AO1452" s="90"/>
      <c r="AP1452" s="90"/>
      <c r="AQ1452" s="90"/>
      <c r="AR1452" s="90"/>
      <c r="AS1452" s="90"/>
      <c r="AT1452" s="90"/>
      <c r="AU1452" s="90"/>
      <c r="AV1452" s="94"/>
      <c r="AW1452" s="94"/>
      <c r="AX1452" s="94"/>
      <c r="AY1452" s="94"/>
      <c r="AZ1452" s="94"/>
      <c r="BA1452" s="94"/>
      <c r="BB1452" s="95"/>
      <c r="BC1452" s="95"/>
      <c r="BD1452" s="95"/>
      <c r="BE1452" s="42"/>
      <c r="BF1452" s="42"/>
      <c r="BG1452" s="42"/>
      <c r="BH1452" s="42"/>
      <c r="BI1452" s="42"/>
      <c r="BJ1452" s="42"/>
    </row>
    <row r="1453" spans="1:62" ht="15">
      <c r="A1453" s="89"/>
      <c r="B1453" s="90"/>
      <c r="C1453" s="91"/>
      <c r="D1453" s="92"/>
      <c r="E1453" s="93"/>
      <c r="F1453" s="93"/>
      <c r="G1453" s="90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  <c r="U1453" s="90"/>
      <c r="V1453" s="90"/>
      <c r="W1453" s="90"/>
      <c r="X1453" s="90"/>
      <c r="Y1453" s="90"/>
      <c r="Z1453" s="90"/>
      <c r="AA1453" s="90"/>
      <c r="AB1453" s="90"/>
      <c r="AC1453" s="90"/>
      <c r="AD1453" s="90"/>
      <c r="AE1453" s="90"/>
      <c r="AF1453" s="90"/>
      <c r="AG1453" s="90"/>
      <c r="AH1453" s="90"/>
      <c r="AI1453" s="90"/>
      <c r="AJ1453" s="90"/>
      <c r="AK1453" s="90"/>
      <c r="AL1453" s="90"/>
      <c r="AM1453" s="90"/>
      <c r="AN1453" s="90"/>
      <c r="AO1453" s="90"/>
      <c r="AP1453" s="90"/>
      <c r="AQ1453" s="90"/>
      <c r="AR1453" s="90"/>
      <c r="AS1453" s="90"/>
      <c r="AT1453" s="90"/>
      <c r="AU1453" s="90"/>
      <c r="AV1453" s="94"/>
      <c r="AW1453" s="94"/>
      <c r="AX1453" s="94"/>
      <c r="AY1453" s="94"/>
      <c r="AZ1453" s="94"/>
      <c r="BA1453" s="94"/>
      <c r="BB1453" s="95"/>
      <c r="BC1453" s="95"/>
      <c r="BD1453" s="95"/>
      <c r="BE1453" s="42"/>
      <c r="BF1453" s="42"/>
      <c r="BG1453" s="42"/>
      <c r="BH1453" s="42"/>
      <c r="BI1453" s="42"/>
      <c r="BJ1453" s="42"/>
    </row>
    <row r="1454" spans="1:62" ht="15">
      <c r="A1454" s="89"/>
      <c r="B1454" s="90"/>
      <c r="C1454" s="91"/>
      <c r="D1454" s="92"/>
      <c r="E1454" s="93"/>
      <c r="F1454" s="93"/>
      <c r="G1454" s="90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  <c r="U1454" s="90"/>
      <c r="V1454" s="90"/>
      <c r="W1454" s="90"/>
      <c r="X1454" s="90"/>
      <c r="Y1454" s="90"/>
      <c r="Z1454" s="90"/>
      <c r="AA1454" s="90"/>
      <c r="AB1454" s="90"/>
      <c r="AC1454" s="90"/>
      <c r="AD1454" s="90"/>
      <c r="AE1454" s="90"/>
      <c r="AF1454" s="90"/>
      <c r="AG1454" s="90"/>
      <c r="AH1454" s="90"/>
      <c r="AI1454" s="90"/>
      <c r="AJ1454" s="90"/>
      <c r="AK1454" s="90"/>
      <c r="AL1454" s="90"/>
      <c r="AM1454" s="90"/>
      <c r="AN1454" s="90"/>
      <c r="AO1454" s="90"/>
      <c r="AP1454" s="90"/>
      <c r="AQ1454" s="90"/>
      <c r="AR1454" s="90"/>
      <c r="AS1454" s="90"/>
      <c r="AT1454" s="90"/>
      <c r="AU1454" s="90"/>
      <c r="AV1454" s="94"/>
      <c r="AW1454" s="94"/>
      <c r="AX1454" s="94"/>
      <c r="AY1454" s="94"/>
      <c r="AZ1454" s="94"/>
      <c r="BA1454" s="94"/>
      <c r="BB1454" s="95"/>
      <c r="BC1454" s="95"/>
      <c r="BD1454" s="95"/>
      <c r="BE1454" s="42"/>
      <c r="BF1454" s="42"/>
      <c r="BG1454" s="42"/>
      <c r="BH1454" s="42"/>
      <c r="BI1454" s="42"/>
      <c r="BJ1454" s="42"/>
    </row>
    <row r="1455" spans="1:62" ht="15">
      <c r="A1455" s="89"/>
      <c r="B1455" s="90"/>
      <c r="C1455" s="91"/>
      <c r="D1455" s="92"/>
      <c r="E1455" s="93"/>
      <c r="F1455" s="93"/>
      <c r="G1455" s="90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  <c r="U1455" s="90"/>
      <c r="V1455" s="90"/>
      <c r="W1455" s="90"/>
      <c r="X1455" s="90"/>
      <c r="Y1455" s="90"/>
      <c r="Z1455" s="90"/>
      <c r="AA1455" s="90"/>
      <c r="AB1455" s="90"/>
      <c r="AC1455" s="90"/>
      <c r="AD1455" s="90"/>
      <c r="AE1455" s="90"/>
      <c r="AF1455" s="90"/>
      <c r="AG1455" s="90"/>
      <c r="AH1455" s="90"/>
      <c r="AI1455" s="90"/>
      <c r="AJ1455" s="90"/>
      <c r="AK1455" s="90"/>
      <c r="AL1455" s="90"/>
      <c r="AM1455" s="90"/>
      <c r="AN1455" s="90"/>
      <c r="AO1455" s="90"/>
      <c r="AP1455" s="90"/>
      <c r="AQ1455" s="90"/>
      <c r="AR1455" s="90"/>
      <c r="AS1455" s="90"/>
      <c r="AT1455" s="90"/>
      <c r="AU1455" s="90"/>
      <c r="AV1455" s="94"/>
      <c r="AW1455" s="94"/>
      <c r="AX1455" s="94"/>
      <c r="AY1455" s="94"/>
      <c r="AZ1455" s="94"/>
      <c r="BA1455" s="94"/>
      <c r="BB1455" s="95"/>
      <c r="BC1455" s="95"/>
      <c r="BD1455" s="95"/>
      <c r="BE1455" s="42"/>
      <c r="BF1455" s="42"/>
      <c r="BG1455" s="42"/>
      <c r="BH1455" s="42"/>
      <c r="BI1455" s="42"/>
      <c r="BJ1455" s="42"/>
    </row>
    <row r="1456" spans="1:62" ht="15">
      <c r="A1456" s="89"/>
      <c r="B1456" s="90"/>
      <c r="C1456" s="91"/>
      <c r="D1456" s="92"/>
      <c r="E1456" s="93"/>
      <c r="F1456" s="93"/>
      <c r="G1456" s="90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  <c r="U1456" s="90"/>
      <c r="V1456" s="90"/>
      <c r="W1456" s="90"/>
      <c r="X1456" s="90"/>
      <c r="Y1456" s="90"/>
      <c r="Z1456" s="90"/>
      <c r="AA1456" s="90"/>
      <c r="AB1456" s="90"/>
      <c r="AC1456" s="90"/>
      <c r="AD1456" s="90"/>
      <c r="AE1456" s="90"/>
      <c r="AF1456" s="90"/>
      <c r="AG1456" s="90"/>
      <c r="AH1456" s="90"/>
      <c r="AI1456" s="90"/>
      <c r="AJ1456" s="90"/>
      <c r="AK1456" s="90"/>
      <c r="AL1456" s="90"/>
      <c r="AM1456" s="90"/>
      <c r="AN1456" s="90"/>
      <c r="AO1456" s="90"/>
      <c r="AP1456" s="90"/>
      <c r="AQ1456" s="90"/>
      <c r="AR1456" s="90"/>
      <c r="AS1456" s="90"/>
      <c r="AT1456" s="90"/>
      <c r="AU1456" s="90"/>
      <c r="AV1456" s="94"/>
      <c r="AW1456" s="94"/>
      <c r="AX1456" s="94"/>
      <c r="AY1456" s="94"/>
      <c r="AZ1456" s="94"/>
      <c r="BA1456" s="94"/>
      <c r="BB1456" s="95"/>
      <c r="BC1456" s="95"/>
      <c r="BD1456" s="95"/>
      <c r="BE1456" s="42"/>
      <c r="BF1456" s="42"/>
      <c r="BG1456" s="42"/>
      <c r="BH1456" s="42"/>
      <c r="BI1456" s="42"/>
      <c r="BJ1456" s="42"/>
    </row>
    <row r="1457" spans="1:62" ht="15">
      <c r="A1457" s="89"/>
      <c r="B1457" s="90"/>
      <c r="C1457" s="91"/>
      <c r="D1457" s="92"/>
      <c r="E1457" s="93"/>
      <c r="F1457" s="93"/>
      <c r="G1457" s="90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  <c r="U1457" s="90"/>
      <c r="V1457" s="90"/>
      <c r="W1457" s="90"/>
      <c r="X1457" s="90"/>
      <c r="Y1457" s="90"/>
      <c r="Z1457" s="90"/>
      <c r="AA1457" s="90"/>
      <c r="AB1457" s="90"/>
      <c r="AC1457" s="90"/>
      <c r="AD1457" s="90"/>
      <c r="AE1457" s="90"/>
      <c r="AF1457" s="90"/>
      <c r="AG1457" s="90"/>
      <c r="AH1457" s="90"/>
      <c r="AI1457" s="90"/>
      <c r="AJ1457" s="90"/>
      <c r="AK1457" s="90"/>
      <c r="AL1457" s="90"/>
      <c r="AM1457" s="90"/>
      <c r="AN1457" s="90"/>
      <c r="AO1457" s="90"/>
      <c r="AP1457" s="90"/>
      <c r="AQ1457" s="90"/>
      <c r="AR1457" s="90"/>
      <c r="AS1457" s="90"/>
      <c r="AT1457" s="90"/>
      <c r="AU1457" s="90"/>
      <c r="AV1457" s="94"/>
      <c r="AW1457" s="94"/>
      <c r="AX1457" s="94"/>
      <c r="AY1457" s="94"/>
      <c r="AZ1457" s="94"/>
      <c r="BA1457" s="94"/>
      <c r="BB1457" s="95"/>
      <c r="BC1457" s="95"/>
      <c r="BD1457" s="95"/>
      <c r="BE1457" s="42"/>
      <c r="BF1457" s="42"/>
      <c r="BG1457" s="42"/>
      <c r="BH1457" s="42"/>
      <c r="BI1457" s="42"/>
      <c r="BJ1457" s="42"/>
    </row>
    <row r="1458" spans="1:62" ht="15">
      <c r="A1458" s="89"/>
      <c r="B1458" s="90"/>
      <c r="C1458" s="91"/>
      <c r="D1458" s="92"/>
      <c r="E1458" s="93"/>
      <c r="F1458" s="93"/>
      <c r="G1458" s="90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  <c r="U1458" s="90"/>
      <c r="V1458" s="90"/>
      <c r="W1458" s="90"/>
      <c r="X1458" s="90"/>
      <c r="Y1458" s="90"/>
      <c r="Z1458" s="90"/>
      <c r="AA1458" s="90"/>
      <c r="AB1458" s="90"/>
      <c r="AC1458" s="90"/>
      <c r="AD1458" s="90"/>
      <c r="AE1458" s="90"/>
      <c r="AF1458" s="90"/>
      <c r="AG1458" s="90"/>
      <c r="AH1458" s="90"/>
      <c r="AI1458" s="90"/>
      <c r="AJ1458" s="90"/>
      <c r="AK1458" s="90"/>
      <c r="AL1458" s="90"/>
      <c r="AM1458" s="90"/>
      <c r="AN1458" s="90"/>
      <c r="AO1458" s="90"/>
      <c r="AP1458" s="90"/>
      <c r="AQ1458" s="90"/>
      <c r="AR1458" s="90"/>
      <c r="AS1458" s="90"/>
      <c r="AT1458" s="90"/>
      <c r="AU1458" s="90"/>
      <c r="AV1458" s="94"/>
      <c r="AW1458" s="94"/>
      <c r="AX1458" s="94"/>
      <c r="AY1458" s="94"/>
      <c r="AZ1458" s="94"/>
      <c r="BA1458" s="94"/>
      <c r="BB1458" s="95"/>
      <c r="BC1458" s="95"/>
      <c r="BD1458" s="95"/>
      <c r="BE1458" s="42"/>
      <c r="BF1458" s="42"/>
      <c r="BG1458" s="42"/>
      <c r="BH1458" s="42"/>
      <c r="BI1458" s="42"/>
      <c r="BJ1458" s="42"/>
    </row>
    <row r="1459" spans="1:62" ht="15">
      <c r="A1459" s="89"/>
      <c r="B1459" s="90"/>
      <c r="C1459" s="91"/>
      <c r="D1459" s="92"/>
      <c r="E1459" s="93"/>
      <c r="F1459" s="93"/>
      <c r="G1459" s="90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  <c r="U1459" s="90"/>
      <c r="V1459" s="90"/>
      <c r="W1459" s="90"/>
      <c r="X1459" s="90"/>
      <c r="Y1459" s="90"/>
      <c r="Z1459" s="90"/>
      <c r="AA1459" s="90"/>
      <c r="AB1459" s="90"/>
      <c r="AC1459" s="90"/>
      <c r="AD1459" s="90"/>
      <c r="AE1459" s="90"/>
      <c r="AF1459" s="90"/>
      <c r="AG1459" s="90"/>
      <c r="AH1459" s="90"/>
      <c r="AI1459" s="90"/>
      <c r="AJ1459" s="90"/>
      <c r="AK1459" s="90"/>
      <c r="AL1459" s="90"/>
      <c r="AM1459" s="90"/>
      <c r="AN1459" s="90"/>
      <c r="AO1459" s="90"/>
      <c r="AP1459" s="90"/>
      <c r="AQ1459" s="90"/>
      <c r="AR1459" s="90"/>
      <c r="AS1459" s="90"/>
      <c r="AT1459" s="90"/>
      <c r="AU1459" s="90"/>
      <c r="AV1459" s="94"/>
      <c r="AW1459" s="94"/>
      <c r="AX1459" s="94"/>
      <c r="AY1459" s="94"/>
      <c r="AZ1459" s="94"/>
      <c r="BA1459" s="94"/>
      <c r="BB1459" s="95"/>
      <c r="BC1459" s="95"/>
      <c r="BD1459" s="95"/>
      <c r="BE1459" s="42"/>
      <c r="BF1459" s="42"/>
      <c r="BG1459" s="42"/>
      <c r="BH1459" s="42"/>
      <c r="BI1459" s="42"/>
      <c r="BJ1459" s="42"/>
    </row>
    <row r="1460" spans="1:62" ht="15">
      <c r="A1460" s="89"/>
      <c r="B1460" s="90"/>
      <c r="C1460" s="91"/>
      <c r="D1460" s="92"/>
      <c r="E1460" s="93"/>
      <c r="F1460" s="93"/>
      <c r="G1460" s="90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  <c r="U1460" s="90"/>
      <c r="V1460" s="90"/>
      <c r="W1460" s="90"/>
      <c r="X1460" s="90"/>
      <c r="Y1460" s="90"/>
      <c r="Z1460" s="90"/>
      <c r="AA1460" s="90"/>
      <c r="AB1460" s="90"/>
      <c r="AC1460" s="90"/>
      <c r="AD1460" s="90"/>
      <c r="AE1460" s="90"/>
      <c r="AF1460" s="90"/>
      <c r="AG1460" s="90"/>
      <c r="AH1460" s="90"/>
      <c r="AI1460" s="90"/>
      <c r="AJ1460" s="90"/>
      <c r="AK1460" s="90"/>
      <c r="AL1460" s="90"/>
      <c r="AM1460" s="90"/>
      <c r="AN1460" s="90"/>
      <c r="AO1460" s="90"/>
      <c r="AP1460" s="90"/>
      <c r="AQ1460" s="90"/>
      <c r="AR1460" s="90"/>
      <c r="AS1460" s="90"/>
      <c r="AT1460" s="90"/>
      <c r="AU1460" s="90"/>
      <c r="AV1460" s="94"/>
      <c r="AW1460" s="94"/>
      <c r="AX1460" s="94"/>
      <c r="AY1460" s="94"/>
      <c r="AZ1460" s="94"/>
      <c r="BA1460" s="94"/>
      <c r="BB1460" s="95"/>
      <c r="BC1460" s="95"/>
      <c r="BD1460" s="95"/>
      <c r="BE1460" s="42"/>
      <c r="BF1460" s="42"/>
      <c r="BG1460" s="42"/>
      <c r="BH1460" s="42"/>
      <c r="BI1460" s="42"/>
      <c r="BJ1460" s="42"/>
    </row>
    <row r="1461" spans="1:62" ht="15">
      <c r="A1461" s="89"/>
      <c r="B1461" s="90"/>
      <c r="C1461" s="91"/>
      <c r="D1461" s="92"/>
      <c r="E1461" s="93"/>
      <c r="F1461" s="93"/>
      <c r="G1461" s="90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  <c r="U1461" s="90"/>
      <c r="V1461" s="90"/>
      <c r="W1461" s="90"/>
      <c r="X1461" s="90"/>
      <c r="Y1461" s="90"/>
      <c r="Z1461" s="90"/>
      <c r="AA1461" s="90"/>
      <c r="AB1461" s="90"/>
      <c r="AC1461" s="90"/>
      <c r="AD1461" s="90"/>
      <c r="AE1461" s="90"/>
      <c r="AF1461" s="90"/>
      <c r="AG1461" s="90"/>
      <c r="AH1461" s="90"/>
      <c r="AI1461" s="90"/>
      <c r="AJ1461" s="90"/>
      <c r="AK1461" s="90"/>
      <c r="AL1461" s="90"/>
      <c r="AM1461" s="90"/>
      <c r="AN1461" s="90"/>
      <c r="AO1461" s="90"/>
      <c r="AP1461" s="90"/>
      <c r="AQ1461" s="90"/>
      <c r="AR1461" s="90"/>
      <c r="AS1461" s="90"/>
      <c r="AT1461" s="90"/>
      <c r="AU1461" s="90"/>
      <c r="AV1461" s="94"/>
      <c r="AW1461" s="94"/>
      <c r="AX1461" s="94"/>
      <c r="AY1461" s="94"/>
      <c r="AZ1461" s="94"/>
      <c r="BA1461" s="94"/>
      <c r="BB1461" s="95"/>
      <c r="BC1461" s="95"/>
      <c r="BD1461" s="95"/>
      <c r="BE1461" s="42"/>
      <c r="BF1461" s="42"/>
      <c r="BG1461" s="42"/>
      <c r="BH1461" s="42"/>
      <c r="BI1461" s="42"/>
      <c r="BJ1461" s="42"/>
    </row>
    <row r="1462" spans="1:62" ht="15">
      <c r="A1462" s="89"/>
      <c r="B1462" s="90"/>
      <c r="C1462" s="91"/>
      <c r="D1462" s="92"/>
      <c r="E1462" s="93"/>
      <c r="F1462" s="93"/>
      <c r="G1462" s="90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  <c r="U1462" s="90"/>
      <c r="V1462" s="90"/>
      <c r="W1462" s="90"/>
      <c r="X1462" s="90"/>
      <c r="Y1462" s="90"/>
      <c r="Z1462" s="90"/>
      <c r="AA1462" s="90"/>
      <c r="AB1462" s="90"/>
      <c r="AC1462" s="90"/>
      <c r="AD1462" s="90"/>
      <c r="AE1462" s="90"/>
      <c r="AF1462" s="90"/>
      <c r="AG1462" s="90"/>
      <c r="AH1462" s="90"/>
      <c r="AI1462" s="90"/>
      <c r="AJ1462" s="90"/>
      <c r="AK1462" s="90"/>
      <c r="AL1462" s="90"/>
      <c r="AM1462" s="90"/>
      <c r="AN1462" s="90"/>
      <c r="AO1462" s="90"/>
      <c r="AP1462" s="90"/>
      <c r="AQ1462" s="90"/>
      <c r="AR1462" s="90"/>
      <c r="AS1462" s="90"/>
      <c r="AT1462" s="90"/>
      <c r="AU1462" s="90"/>
      <c r="AV1462" s="94"/>
      <c r="AW1462" s="94"/>
      <c r="AX1462" s="94"/>
      <c r="AY1462" s="94"/>
      <c r="AZ1462" s="94"/>
      <c r="BA1462" s="94"/>
      <c r="BB1462" s="95"/>
      <c r="BC1462" s="95"/>
      <c r="BD1462" s="95"/>
      <c r="BE1462" s="42"/>
      <c r="BF1462" s="42"/>
      <c r="BG1462" s="42"/>
      <c r="BH1462" s="42"/>
      <c r="BI1462" s="42"/>
      <c r="BJ1462" s="42"/>
    </row>
    <row r="1463" spans="1:62" ht="15">
      <c r="A1463" s="89"/>
      <c r="B1463" s="90"/>
      <c r="C1463" s="91"/>
      <c r="D1463" s="92"/>
      <c r="E1463" s="93"/>
      <c r="F1463" s="93"/>
      <c r="G1463" s="90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  <c r="U1463" s="90"/>
      <c r="V1463" s="90"/>
      <c r="W1463" s="90"/>
      <c r="X1463" s="90"/>
      <c r="Y1463" s="90"/>
      <c r="Z1463" s="90"/>
      <c r="AA1463" s="90"/>
      <c r="AB1463" s="90"/>
      <c r="AC1463" s="90"/>
      <c r="AD1463" s="90"/>
      <c r="AE1463" s="90"/>
      <c r="AF1463" s="90"/>
      <c r="AG1463" s="90"/>
      <c r="AH1463" s="90"/>
      <c r="AI1463" s="90"/>
      <c r="AJ1463" s="90"/>
      <c r="AK1463" s="90"/>
      <c r="AL1463" s="90"/>
      <c r="AM1463" s="90"/>
      <c r="AN1463" s="90"/>
      <c r="AO1463" s="90"/>
      <c r="AP1463" s="90"/>
      <c r="AQ1463" s="90"/>
      <c r="AR1463" s="90"/>
      <c r="AS1463" s="90"/>
      <c r="AT1463" s="90"/>
      <c r="AU1463" s="90"/>
      <c r="AV1463" s="94"/>
      <c r="AW1463" s="94"/>
      <c r="AX1463" s="94"/>
      <c r="AY1463" s="94"/>
      <c r="AZ1463" s="94"/>
      <c r="BA1463" s="94"/>
      <c r="BB1463" s="95"/>
      <c r="BC1463" s="95"/>
      <c r="BD1463" s="95"/>
      <c r="BE1463" s="42"/>
      <c r="BF1463" s="42"/>
      <c r="BG1463" s="42"/>
      <c r="BH1463" s="42"/>
      <c r="BI1463" s="42"/>
      <c r="BJ1463" s="42"/>
    </row>
    <row r="1464" spans="1:62" ht="15">
      <c r="A1464" s="89"/>
      <c r="B1464" s="90"/>
      <c r="C1464" s="91"/>
      <c r="D1464" s="92"/>
      <c r="E1464" s="93"/>
      <c r="F1464" s="93"/>
      <c r="G1464" s="90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  <c r="U1464" s="90"/>
      <c r="V1464" s="90"/>
      <c r="W1464" s="90"/>
      <c r="X1464" s="90"/>
      <c r="Y1464" s="90"/>
      <c r="Z1464" s="90"/>
      <c r="AA1464" s="90"/>
      <c r="AB1464" s="90"/>
      <c r="AC1464" s="90"/>
      <c r="AD1464" s="90"/>
      <c r="AE1464" s="90"/>
      <c r="AF1464" s="90"/>
      <c r="AG1464" s="90"/>
      <c r="AH1464" s="90"/>
      <c r="AI1464" s="90"/>
      <c r="AJ1464" s="90"/>
      <c r="AK1464" s="90"/>
      <c r="AL1464" s="90"/>
      <c r="AM1464" s="90"/>
      <c r="AN1464" s="90"/>
      <c r="AO1464" s="90"/>
      <c r="AP1464" s="90"/>
      <c r="AQ1464" s="90"/>
      <c r="AR1464" s="90"/>
      <c r="AS1464" s="90"/>
      <c r="AT1464" s="90"/>
      <c r="AU1464" s="90"/>
      <c r="AV1464" s="94"/>
      <c r="AW1464" s="94"/>
      <c r="AX1464" s="94"/>
      <c r="AY1464" s="94"/>
      <c r="AZ1464" s="94"/>
      <c r="BA1464" s="94"/>
      <c r="BB1464" s="95"/>
      <c r="BC1464" s="95"/>
      <c r="BD1464" s="95"/>
      <c r="BE1464" s="42"/>
      <c r="BF1464" s="42"/>
      <c r="BG1464" s="42"/>
      <c r="BH1464" s="42"/>
      <c r="BI1464" s="42"/>
      <c r="BJ1464" s="42"/>
    </row>
    <row r="1465" spans="1:62" ht="15">
      <c r="A1465" s="89"/>
      <c r="B1465" s="90"/>
      <c r="C1465" s="91"/>
      <c r="D1465" s="92"/>
      <c r="E1465" s="93"/>
      <c r="F1465" s="93"/>
      <c r="G1465" s="90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  <c r="U1465" s="90"/>
      <c r="V1465" s="90"/>
      <c r="W1465" s="90"/>
      <c r="X1465" s="90"/>
      <c r="Y1465" s="90"/>
      <c r="Z1465" s="90"/>
      <c r="AA1465" s="90"/>
      <c r="AB1465" s="90"/>
      <c r="AC1465" s="90"/>
      <c r="AD1465" s="90"/>
      <c r="AE1465" s="90"/>
      <c r="AF1465" s="90"/>
      <c r="AG1465" s="90"/>
      <c r="AH1465" s="90"/>
      <c r="AI1465" s="90"/>
      <c r="AJ1465" s="90"/>
      <c r="AK1465" s="90"/>
      <c r="AL1465" s="90"/>
      <c r="AM1465" s="90"/>
      <c r="AN1465" s="90"/>
      <c r="AO1465" s="90"/>
      <c r="AP1465" s="90"/>
      <c r="AQ1465" s="90"/>
      <c r="AR1465" s="90"/>
      <c r="AS1465" s="90"/>
      <c r="AT1465" s="90"/>
      <c r="AU1465" s="90"/>
      <c r="AV1465" s="94"/>
      <c r="AW1465" s="94"/>
      <c r="AX1465" s="94"/>
      <c r="AY1465" s="94"/>
      <c r="AZ1465" s="94"/>
      <c r="BA1465" s="94"/>
      <c r="BB1465" s="95"/>
      <c r="BC1465" s="95"/>
      <c r="BD1465" s="95"/>
      <c r="BE1465" s="42"/>
      <c r="BF1465" s="42"/>
      <c r="BG1465" s="42"/>
      <c r="BH1465" s="42"/>
      <c r="BI1465" s="42"/>
      <c r="BJ1465" s="42"/>
    </row>
    <row r="1466" spans="1:62" ht="15">
      <c r="A1466" s="89"/>
      <c r="B1466" s="90"/>
      <c r="C1466" s="91"/>
      <c r="D1466" s="92"/>
      <c r="E1466" s="93"/>
      <c r="F1466" s="93"/>
      <c r="G1466" s="90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  <c r="U1466" s="90"/>
      <c r="V1466" s="90"/>
      <c r="W1466" s="90"/>
      <c r="X1466" s="90"/>
      <c r="Y1466" s="90"/>
      <c r="Z1466" s="90"/>
      <c r="AA1466" s="90"/>
      <c r="AB1466" s="90"/>
      <c r="AC1466" s="90"/>
      <c r="AD1466" s="90"/>
      <c r="AE1466" s="90"/>
      <c r="AF1466" s="90"/>
      <c r="AG1466" s="90"/>
      <c r="AH1466" s="90"/>
      <c r="AI1466" s="90"/>
      <c r="AJ1466" s="90"/>
      <c r="AK1466" s="90"/>
      <c r="AL1466" s="90"/>
      <c r="AM1466" s="90"/>
      <c r="AN1466" s="90"/>
      <c r="AO1466" s="90"/>
      <c r="AP1466" s="90"/>
      <c r="AQ1466" s="90"/>
      <c r="AR1466" s="90"/>
      <c r="AS1466" s="90"/>
      <c r="AT1466" s="90"/>
      <c r="AU1466" s="90"/>
      <c r="AV1466" s="94"/>
      <c r="AW1466" s="94"/>
      <c r="AX1466" s="94"/>
      <c r="AY1466" s="94"/>
      <c r="AZ1466" s="94"/>
      <c r="BA1466" s="94"/>
      <c r="BB1466" s="95"/>
      <c r="BC1466" s="95"/>
      <c r="BD1466" s="95"/>
      <c r="BE1466" s="42"/>
      <c r="BF1466" s="42"/>
      <c r="BG1466" s="42"/>
      <c r="BH1466" s="42"/>
      <c r="BI1466" s="42"/>
      <c r="BJ1466" s="42"/>
    </row>
    <row r="1467" spans="1:62" ht="15">
      <c r="A1467" s="89"/>
      <c r="B1467" s="90"/>
      <c r="C1467" s="91"/>
      <c r="D1467" s="92"/>
      <c r="E1467" s="93"/>
      <c r="F1467" s="93"/>
      <c r="G1467" s="90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  <c r="U1467" s="90"/>
      <c r="V1467" s="90"/>
      <c r="W1467" s="90"/>
      <c r="X1467" s="90"/>
      <c r="Y1467" s="90"/>
      <c r="Z1467" s="90"/>
      <c r="AA1467" s="90"/>
      <c r="AB1467" s="90"/>
      <c r="AC1467" s="90"/>
      <c r="AD1467" s="90"/>
      <c r="AE1467" s="90"/>
      <c r="AF1467" s="90"/>
      <c r="AG1467" s="90"/>
      <c r="AH1467" s="90"/>
      <c r="AI1467" s="90"/>
      <c r="AJ1467" s="90"/>
      <c r="AK1467" s="90"/>
      <c r="AL1467" s="90"/>
      <c r="AM1467" s="90"/>
      <c r="AN1467" s="90"/>
      <c r="AO1467" s="90"/>
      <c r="AP1467" s="90"/>
      <c r="AQ1467" s="90"/>
      <c r="AR1467" s="90"/>
      <c r="AS1467" s="90"/>
      <c r="AT1467" s="90"/>
      <c r="AU1467" s="90"/>
      <c r="AV1467" s="94"/>
      <c r="AW1467" s="94"/>
      <c r="AX1467" s="94"/>
      <c r="AY1467" s="94"/>
      <c r="AZ1467" s="94"/>
      <c r="BA1467" s="94"/>
      <c r="BB1467" s="95"/>
      <c r="BC1467" s="95"/>
      <c r="BD1467" s="95"/>
      <c r="BE1467" s="42"/>
      <c r="BF1467" s="42"/>
      <c r="BG1467" s="42"/>
      <c r="BH1467" s="42"/>
      <c r="BI1467" s="42"/>
      <c r="BJ1467" s="42"/>
    </row>
    <row r="1468" spans="1:62" ht="15">
      <c r="A1468" s="89"/>
      <c r="B1468" s="90"/>
      <c r="C1468" s="91"/>
      <c r="D1468" s="92"/>
      <c r="E1468" s="93"/>
      <c r="F1468" s="93"/>
      <c r="G1468" s="90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  <c r="U1468" s="90"/>
      <c r="V1468" s="90"/>
      <c r="W1468" s="90"/>
      <c r="X1468" s="90"/>
      <c r="Y1468" s="90"/>
      <c r="Z1468" s="90"/>
      <c r="AA1468" s="90"/>
      <c r="AB1468" s="90"/>
      <c r="AC1468" s="90"/>
      <c r="AD1468" s="90"/>
      <c r="AE1468" s="90"/>
      <c r="AF1468" s="90"/>
      <c r="AG1468" s="90"/>
      <c r="AH1468" s="90"/>
      <c r="AI1468" s="90"/>
      <c r="AJ1468" s="90"/>
      <c r="AK1468" s="90"/>
      <c r="AL1468" s="90"/>
      <c r="AM1468" s="90"/>
      <c r="AN1468" s="90"/>
      <c r="AO1468" s="90"/>
      <c r="AP1468" s="90"/>
      <c r="AQ1468" s="90"/>
      <c r="AR1468" s="90"/>
      <c r="AS1468" s="90"/>
      <c r="AT1468" s="90"/>
      <c r="AU1468" s="90"/>
      <c r="AV1468" s="94"/>
      <c r="AW1468" s="94"/>
      <c r="AX1468" s="94"/>
      <c r="AY1468" s="94"/>
      <c r="AZ1468" s="94"/>
      <c r="BA1468" s="94"/>
      <c r="BB1468" s="95"/>
      <c r="BC1468" s="95"/>
      <c r="BD1468" s="95"/>
      <c r="BE1468" s="42"/>
      <c r="BF1468" s="42"/>
      <c r="BG1468" s="42"/>
      <c r="BH1468" s="42"/>
      <c r="BI1468" s="42"/>
      <c r="BJ1468" s="42"/>
    </row>
    <row r="1469" spans="1:62" ht="15">
      <c r="A1469" s="89"/>
      <c r="B1469" s="90"/>
      <c r="C1469" s="91"/>
      <c r="D1469" s="92"/>
      <c r="E1469" s="93"/>
      <c r="F1469" s="93"/>
      <c r="G1469" s="90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  <c r="U1469" s="90"/>
      <c r="V1469" s="90"/>
      <c r="W1469" s="90"/>
      <c r="X1469" s="90"/>
      <c r="Y1469" s="90"/>
      <c r="Z1469" s="90"/>
      <c r="AA1469" s="90"/>
      <c r="AB1469" s="90"/>
      <c r="AC1469" s="90"/>
      <c r="AD1469" s="90"/>
      <c r="AE1469" s="90"/>
      <c r="AF1469" s="90"/>
      <c r="AG1469" s="90"/>
      <c r="AH1469" s="90"/>
      <c r="AI1469" s="90"/>
      <c r="AJ1469" s="90"/>
      <c r="AK1469" s="90"/>
      <c r="AL1469" s="90"/>
      <c r="AM1469" s="90"/>
      <c r="AN1469" s="90"/>
      <c r="AO1469" s="90"/>
      <c r="AP1469" s="90"/>
      <c r="AQ1469" s="90"/>
      <c r="AR1469" s="90"/>
      <c r="AS1469" s="90"/>
      <c r="AT1469" s="90"/>
      <c r="AU1469" s="90"/>
      <c r="AV1469" s="94"/>
      <c r="AW1469" s="94"/>
      <c r="AX1469" s="94"/>
      <c r="AY1469" s="94"/>
      <c r="AZ1469" s="94"/>
      <c r="BA1469" s="94"/>
      <c r="BB1469" s="95"/>
      <c r="BC1469" s="95"/>
      <c r="BD1469" s="95"/>
      <c r="BE1469" s="42"/>
      <c r="BF1469" s="42"/>
      <c r="BG1469" s="42"/>
      <c r="BH1469" s="42"/>
      <c r="BI1469" s="42"/>
      <c r="BJ1469" s="42"/>
    </row>
    <row r="1470" spans="1:62" ht="15">
      <c r="A1470" s="89"/>
      <c r="B1470" s="90"/>
      <c r="C1470" s="91"/>
      <c r="D1470" s="92"/>
      <c r="E1470" s="93"/>
      <c r="F1470" s="93"/>
      <c r="G1470" s="90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  <c r="U1470" s="90"/>
      <c r="V1470" s="90"/>
      <c r="W1470" s="90"/>
      <c r="X1470" s="90"/>
      <c r="Y1470" s="90"/>
      <c r="Z1470" s="90"/>
      <c r="AA1470" s="90"/>
      <c r="AB1470" s="90"/>
      <c r="AC1470" s="90"/>
      <c r="AD1470" s="90"/>
      <c r="AE1470" s="90"/>
      <c r="AF1470" s="90"/>
      <c r="AG1470" s="90"/>
      <c r="AH1470" s="90"/>
      <c r="AI1470" s="90"/>
      <c r="AJ1470" s="90"/>
      <c r="AK1470" s="90"/>
      <c r="AL1470" s="90"/>
      <c r="AM1470" s="90"/>
      <c r="AN1470" s="90"/>
      <c r="AO1470" s="90"/>
      <c r="AP1470" s="90"/>
      <c r="AQ1470" s="90"/>
      <c r="AR1470" s="90"/>
      <c r="AS1470" s="90"/>
      <c r="AT1470" s="90"/>
      <c r="AU1470" s="90"/>
      <c r="AV1470" s="94"/>
      <c r="AW1470" s="94"/>
      <c r="AX1470" s="94"/>
      <c r="AY1470" s="94"/>
      <c r="AZ1470" s="94"/>
      <c r="BA1470" s="94"/>
      <c r="BB1470" s="95"/>
      <c r="BC1470" s="95"/>
      <c r="BD1470" s="95"/>
      <c r="BE1470" s="42"/>
      <c r="BF1470" s="42"/>
      <c r="BG1470" s="42"/>
      <c r="BH1470" s="42"/>
      <c r="BI1470" s="42"/>
      <c r="BJ1470" s="42"/>
    </row>
    <row r="1471" spans="1:62" ht="15">
      <c r="A1471" s="89"/>
      <c r="B1471" s="90"/>
      <c r="C1471" s="91"/>
      <c r="D1471" s="92"/>
      <c r="E1471" s="93"/>
      <c r="F1471" s="93"/>
      <c r="G1471" s="90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  <c r="U1471" s="90"/>
      <c r="V1471" s="90"/>
      <c r="W1471" s="90"/>
      <c r="X1471" s="90"/>
      <c r="Y1471" s="90"/>
      <c r="Z1471" s="90"/>
      <c r="AA1471" s="90"/>
      <c r="AB1471" s="90"/>
      <c r="AC1471" s="90"/>
      <c r="AD1471" s="90"/>
      <c r="AE1471" s="90"/>
      <c r="AF1471" s="90"/>
      <c r="AG1471" s="90"/>
      <c r="AH1471" s="90"/>
      <c r="AI1471" s="90"/>
      <c r="AJ1471" s="90"/>
      <c r="AK1471" s="90"/>
      <c r="AL1471" s="90"/>
      <c r="AM1471" s="90"/>
      <c r="AN1471" s="90"/>
      <c r="AO1471" s="90"/>
      <c r="AP1471" s="90"/>
      <c r="AQ1471" s="90"/>
      <c r="AR1471" s="90"/>
      <c r="AS1471" s="90"/>
      <c r="AT1471" s="90"/>
      <c r="AU1471" s="90"/>
      <c r="AV1471" s="94"/>
      <c r="AW1471" s="94"/>
      <c r="AX1471" s="94"/>
      <c r="AY1471" s="94"/>
      <c r="AZ1471" s="94"/>
      <c r="BA1471" s="94"/>
      <c r="BB1471" s="95"/>
      <c r="BC1471" s="95"/>
      <c r="BD1471" s="95"/>
      <c r="BE1471" s="42"/>
      <c r="BF1471" s="42"/>
      <c r="BG1471" s="42"/>
      <c r="BH1471" s="42"/>
      <c r="BI1471" s="42"/>
      <c r="BJ1471" s="42"/>
    </row>
    <row r="1472" spans="1:62" ht="15">
      <c r="A1472" s="89"/>
      <c r="B1472" s="90"/>
      <c r="C1472" s="91"/>
      <c r="D1472" s="92"/>
      <c r="E1472" s="93"/>
      <c r="F1472" s="93"/>
      <c r="G1472" s="90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  <c r="U1472" s="90"/>
      <c r="V1472" s="90"/>
      <c r="W1472" s="90"/>
      <c r="X1472" s="90"/>
      <c r="Y1472" s="90"/>
      <c r="Z1472" s="90"/>
      <c r="AA1472" s="90"/>
      <c r="AB1472" s="90"/>
      <c r="AC1472" s="90"/>
      <c r="AD1472" s="90"/>
      <c r="AE1472" s="90"/>
      <c r="AF1472" s="90"/>
      <c r="AG1472" s="90"/>
      <c r="AH1472" s="90"/>
      <c r="AI1472" s="90"/>
      <c r="AJ1472" s="90"/>
      <c r="AK1472" s="90"/>
      <c r="AL1472" s="90"/>
      <c r="AM1472" s="90"/>
      <c r="AN1472" s="90"/>
      <c r="AO1472" s="90"/>
      <c r="AP1472" s="90"/>
      <c r="AQ1472" s="90"/>
      <c r="AR1472" s="90"/>
      <c r="AS1472" s="90"/>
      <c r="AT1472" s="90"/>
      <c r="AU1472" s="90"/>
      <c r="AV1472" s="94"/>
      <c r="AW1472" s="94"/>
      <c r="AX1472" s="94"/>
      <c r="AY1472" s="94"/>
      <c r="AZ1472" s="94"/>
      <c r="BA1472" s="94"/>
      <c r="BB1472" s="95"/>
      <c r="BC1472" s="95"/>
      <c r="BD1472" s="95"/>
      <c r="BE1472" s="42"/>
      <c r="BF1472" s="42"/>
      <c r="BG1472" s="42"/>
      <c r="BH1472" s="42"/>
      <c r="BI1472" s="42"/>
      <c r="BJ1472" s="42"/>
    </row>
    <row r="1473" spans="1:62" ht="15">
      <c r="A1473" s="89"/>
      <c r="B1473" s="90"/>
      <c r="C1473" s="91"/>
      <c r="D1473" s="92"/>
      <c r="E1473" s="93"/>
      <c r="F1473" s="93"/>
      <c r="G1473" s="90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  <c r="U1473" s="90"/>
      <c r="V1473" s="90"/>
      <c r="W1473" s="90"/>
      <c r="X1473" s="90"/>
      <c r="Y1473" s="90"/>
      <c r="Z1473" s="90"/>
      <c r="AA1473" s="90"/>
      <c r="AB1473" s="90"/>
      <c r="AC1473" s="90"/>
      <c r="AD1473" s="90"/>
      <c r="AE1473" s="90"/>
      <c r="AF1473" s="90"/>
      <c r="AG1473" s="90"/>
      <c r="AH1473" s="90"/>
      <c r="AI1473" s="90"/>
      <c r="AJ1473" s="90"/>
      <c r="AK1473" s="90"/>
      <c r="AL1473" s="90"/>
      <c r="AM1473" s="90"/>
      <c r="AN1473" s="90"/>
      <c r="AO1473" s="90"/>
      <c r="AP1473" s="90"/>
      <c r="AQ1473" s="90"/>
      <c r="AR1473" s="90"/>
      <c r="AS1473" s="90"/>
      <c r="AT1473" s="90"/>
      <c r="AU1473" s="90"/>
      <c r="AV1473" s="94"/>
      <c r="AW1473" s="94"/>
      <c r="AX1473" s="94"/>
      <c r="AY1473" s="94"/>
      <c r="AZ1473" s="94"/>
      <c r="BA1473" s="94"/>
      <c r="BB1473" s="95"/>
      <c r="BC1473" s="95"/>
      <c r="BD1473" s="95"/>
      <c r="BE1473" s="42"/>
      <c r="BF1473" s="42"/>
      <c r="BG1473" s="42"/>
      <c r="BH1473" s="42"/>
      <c r="BI1473" s="42"/>
      <c r="BJ1473" s="42"/>
    </row>
    <row r="1474" spans="1:62" ht="15">
      <c r="A1474" s="89"/>
      <c r="B1474" s="90"/>
      <c r="C1474" s="91"/>
      <c r="D1474" s="92"/>
      <c r="E1474" s="93"/>
      <c r="F1474" s="93"/>
      <c r="G1474" s="90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  <c r="U1474" s="90"/>
      <c r="V1474" s="90"/>
      <c r="W1474" s="90"/>
      <c r="X1474" s="90"/>
      <c r="Y1474" s="90"/>
      <c r="Z1474" s="90"/>
      <c r="AA1474" s="90"/>
      <c r="AB1474" s="90"/>
      <c r="AC1474" s="90"/>
      <c r="AD1474" s="90"/>
      <c r="AE1474" s="90"/>
      <c r="AF1474" s="90"/>
      <c r="AG1474" s="90"/>
      <c r="AH1474" s="90"/>
      <c r="AI1474" s="90"/>
      <c r="AJ1474" s="90"/>
      <c r="AK1474" s="90"/>
      <c r="AL1474" s="90"/>
      <c r="AM1474" s="90"/>
      <c r="AN1474" s="90"/>
      <c r="AO1474" s="90"/>
      <c r="AP1474" s="90"/>
      <c r="AQ1474" s="90"/>
      <c r="AR1474" s="90"/>
      <c r="AS1474" s="90"/>
      <c r="AT1474" s="90"/>
      <c r="AU1474" s="90"/>
      <c r="AV1474" s="94"/>
      <c r="AW1474" s="94"/>
      <c r="AX1474" s="94"/>
      <c r="AY1474" s="94"/>
      <c r="AZ1474" s="94"/>
      <c r="BA1474" s="94"/>
      <c r="BB1474" s="95"/>
      <c r="BC1474" s="95"/>
      <c r="BD1474" s="95"/>
      <c r="BE1474" s="42"/>
      <c r="BF1474" s="42"/>
      <c r="BG1474" s="42"/>
      <c r="BH1474" s="42"/>
      <c r="BI1474" s="42"/>
      <c r="BJ1474" s="42"/>
    </row>
    <row r="1475" spans="1:62" ht="15">
      <c r="A1475" s="89"/>
      <c r="B1475" s="90"/>
      <c r="C1475" s="91"/>
      <c r="D1475" s="92"/>
      <c r="E1475" s="93"/>
      <c r="F1475" s="93"/>
      <c r="G1475" s="90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  <c r="U1475" s="90"/>
      <c r="V1475" s="90"/>
      <c r="W1475" s="90"/>
      <c r="X1475" s="90"/>
      <c r="Y1475" s="90"/>
      <c r="Z1475" s="90"/>
      <c r="AA1475" s="90"/>
      <c r="AB1475" s="90"/>
      <c r="AC1475" s="90"/>
      <c r="AD1475" s="90"/>
      <c r="AE1475" s="90"/>
      <c r="AF1475" s="90"/>
      <c r="AG1475" s="90"/>
      <c r="AH1475" s="90"/>
      <c r="AI1475" s="90"/>
      <c r="AJ1475" s="90"/>
      <c r="AK1475" s="90"/>
      <c r="AL1475" s="90"/>
      <c r="AM1475" s="90"/>
      <c r="AN1475" s="90"/>
      <c r="AO1475" s="90"/>
      <c r="AP1475" s="90"/>
      <c r="AQ1475" s="90"/>
      <c r="AR1475" s="90"/>
      <c r="AS1475" s="90"/>
      <c r="AT1475" s="90"/>
      <c r="AU1475" s="90"/>
      <c r="AV1475" s="94"/>
      <c r="AW1475" s="94"/>
      <c r="AX1475" s="94"/>
      <c r="AY1475" s="94"/>
      <c r="AZ1475" s="94"/>
      <c r="BA1475" s="94"/>
      <c r="BB1475" s="95"/>
      <c r="BC1475" s="95"/>
      <c r="BD1475" s="95"/>
      <c r="BE1475" s="42"/>
      <c r="BF1475" s="42"/>
      <c r="BG1475" s="42"/>
      <c r="BH1475" s="42"/>
      <c r="BI1475" s="42"/>
      <c r="BJ1475" s="42"/>
    </row>
    <row r="1476" spans="1:62" ht="15">
      <c r="A1476" s="89"/>
      <c r="B1476" s="90"/>
      <c r="C1476" s="91"/>
      <c r="D1476" s="92"/>
      <c r="E1476" s="93"/>
      <c r="F1476" s="93"/>
      <c r="G1476" s="90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  <c r="U1476" s="90"/>
      <c r="V1476" s="90"/>
      <c r="W1476" s="90"/>
      <c r="X1476" s="90"/>
      <c r="Y1476" s="90"/>
      <c r="Z1476" s="90"/>
      <c r="AA1476" s="90"/>
      <c r="AB1476" s="90"/>
      <c r="AC1476" s="90"/>
      <c r="AD1476" s="90"/>
      <c r="AE1476" s="90"/>
      <c r="AF1476" s="90"/>
      <c r="AG1476" s="90"/>
      <c r="AH1476" s="90"/>
      <c r="AI1476" s="90"/>
      <c r="AJ1476" s="90"/>
      <c r="AK1476" s="90"/>
      <c r="AL1476" s="90"/>
      <c r="AM1476" s="90"/>
      <c r="AN1476" s="90"/>
      <c r="AO1476" s="90"/>
      <c r="AP1476" s="90"/>
      <c r="AQ1476" s="90"/>
      <c r="AR1476" s="90"/>
      <c r="AS1476" s="90"/>
      <c r="AT1476" s="90"/>
      <c r="AU1476" s="90"/>
      <c r="AV1476" s="94"/>
      <c r="AW1476" s="94"/>
      <c r="AX1476" s="94"/>
      <c r="AY1476" s="94"/>
      <c r="AZ1476" s="94"/>
      <c r="BA1476" s="94"/>
      <c r="BB1476" s="95"/>
      <c r="BC1476" s="95"/>
      <c r="BD1476" s="95"/>
      <c r="BE1476" s="42"/>
      <c r="BF1476" s="42"/>
      <c r="BG1476" s="42"/>
      <c r="BH1476" s="42"/>
      <c r="BI1476" s="42"/>
      <c r="BJ1476" s="42"/>
    </row>
    <row r="1477" spans="1:62" ht="15">
      <c r="A1477" s="89"/>
      <c r="B1477" s="90"/>
      <c r="C1477" s="91"/>
      <c r="D1477" s="92"/>
      <c r="E1477" s="93"/>
      <c r="F1477" s="93"/>
      <c r="G1477" s="90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  <c r="U1477" s="90"/>
      <c r="V1477" s="90"/>
      <c r="W1477" s="90"/>
      <c r="X1477" s="90"/>
      <c r="Y1477" s="90"/>
      <c r="Z1477" s="90"/>
      <c r="AA1477" s="90"/>
      <c r="AB1477" s="90"/>
      <c r="AC1477" s="90"/>
      <c r="AD1477" s="90"/>
      <c r="AE1477" s="90"/>
      <c r="AF1477" s="90"/>
      <c r="AG1477" s="90"/>
      <c r="AH1477" s="90"/>
      <c r="AI1477" s="90"/>
      <c r="AJ1477" s="90"/>
      <c r="AK1477" s="90"/>
      <c r="AL1477" s="90"/>
      <c r="AM1477" s="90"/>
      <c r="AN1477" s="90"/>
      <c r="AO1477" s="90"/>
      <c r="AP1477" s="90"/>
      <c r="AQ1477" s="90"/>
      <c r="AR1477" s="90"/>
      <c r="AS1477" s="90"/>
      <c r="AT1477" s="90"/>
      <c r="AU1477" s="90"/>
      <c r="AV1477" s="94"/>
      <c r="AW1477" s="94"/>
      <c r="AX1477" s="94"/>
      <c r="AY1477" s="94"/>
      <c r="AZ1477" s="94"/>
      <c r="BA1477" s="94"/>
      <c r="BB1477" s="95"/>
      <c r="BC1477" s="95"/>
      <c r="BD1477" s="95"/>
      <c r="BE1477" s="42"/>
      <c r="BF1477" s="42"/>
      <c r="BG1477" s="42"/>
      <c r="BH1477" s="42"/>
      <c r="BI1477" s="42"/>
      <c r="BJ1477" s="42"/>
    </row>
    <row r="1478" spans="1:62" ht="15">
      <c r="A1478" s="89"/>
      <c r="B1478" s="90"/>
      <c r="C1478" s="91"/>
      <c r="D1478" s="92"/>
      <c r="E1478" s="93"/>
      <c r="F1478" s="93"/>
      <c r="G1478" s="90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  <c r="U1478" s="90"/>
      <c r="V1478" s="90"/>
      <c r="W1478" s="90"/>
      <c r="X1478" s="90"/>
      <c r="Y1478" s="90"/>
      <c r="Z1478" s="90"/>
      <c r="AA1478" s="90"/>
      <c r="AB1478" s="90"/>
      <c r="AC1478" s="90"/>
      <c r="AD1478" s="90"/>
      <c r="AE1478" s="90"/>
      <c r="AF1478" s="90"/>
      <c r="AG1478" s="90"/>
      <c r="AH1478" s="90"/>
      <c r="AI1478" s="90"/>
      <c r="AJ1478" s="90"/>
      <c r="AK1478" s="90"/>
      <c r="AL1478" s="90"/>
      <c r="AM1478" s="90"/>
      <c r="AN1478" s="90"/>
      <c r="AO1478" s="90"/>
      <c r="AP1478" s="90"/>
      <c r="AQ1478" s="90"/>
      <c r="AR1478" s="90"/>
      <c r="AS1478" s="90"/>
      <c r="AT1478" s="90"/>
      <c r="AU1478" s="90"/>
      <c r="AV1478" s="94"/>
      <c r="AW1478" s="94"/>
      <c r="AX1478" s="94"/>
      <c r="AY1478" s="94"/>
      <c r="AZ1478" s="94"/>
      <c r="BA1478" s="94"/>
      <c r="BB1478" s="95"/>
      <c r="BC1478" s="95"/>
      <c r="BD1478" s="95"/>
      <c r="BE1478" s="42"/>
      <c r="BF1478" s="42"/>
      <c r="BG1478" s="42"/>
      <c r="BH1478" s="42"/>
      <c r="BI1478" s="42"/>
      <c r="BJ1478" s="42"/>
    </row>
    <row r="1479" spans="1:62" ht="15">
      <c r="A1479" s="89"/>
      <c r="B1479" s="90"/>
      <c r="C1479" s="91"/>
      <c r="D1479" s="92"/>
      <c r="E1479" s="93"/>
      <c r="F1479" s="93"/>
      <c r="G1479" s="90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  <c r="U1479" s="90"/>
      <c r="V1479" s="90"/>
      <c r="W1479" s="90"/>
      <c r="X1479" s="90"/>
      <c r="Y1479" s="90"/>
      <c r="Z1479" s="90"/>
      <c r="AA1479" s="90"/>
      <c r="AB1479" s="90"/>
      <c r="AC1479" s="90"/>
      <c r="AD1479" s="90"/>
      <c r="AE1479" s="90"/>
      <c r="AF1479" s="90"/>
      <c r="AG1479" s="90"/>
      <c r="AH1479" s="90"/>
      <c r="AI1479" s="90"/>
      <c r="AJ1479" s="90"/>
      <c r="AK1479" s="90"/>
      <c r="AL1479" s="90"/>
      <c r="AM1479" s="90"/>
      <c r="AN1479" s="90"/>
      <c r="AO1479" s="90"/>
      <c r="AP1479" s="90"/>
      <c r="AQ1479" s="90"/>
      <c r="AR1479" s="90"/>
      <c r="AS1479" s="90"/>
      <c r="AT1479" s="90"/>
      <c r="AU1479" s="90"/>
      <c r="AV1479" s="94"/>
      <c r="AW1479" s="94"/>
      <c r="AX1479" s="94"/>
      <c r="AY1479" s="94"/>
      <c r="AZ1479" s="94"/>
      <c r="BA1479" s="94"/>
      <c r="BB1479" s="95"/>
      <c r="BC1479" s="95"/>
      <c r="BD1479" s="95"/>
      <c r="BE1479" s="42"/>
      <c r="BF1479" s="42"/>
      <c r="BG1479" s="42"/>
      <c r="BH1479" s="42"/>
      <c r="BI1479" s="42"/>
      <c r="BJ1479" s="42"/>
    </row>
    <row r="1480" spans="1:62" ht="15">
      <c r="A1480" s="89"/>
      <c r="B1480" s="90"/>
      <c r="C1480" s="91"/>
      <c r="D1480" s="92"/>
      <c r="E1480" s="93"/>
      <c r="F1480" s="93"/>
      <c r="G1480" s="90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  <c r="U1480" s="90"/>
      <c r="V1480" s="90"/>
      <c r="W1480" s="90"/>
      <c r="X1480" s="90"/>
      <c r="Y1480" s="90"/>
      <c r="Z1480" s="90"/>
      <c r="AA1480" s="90"/>
      <c r="AB1480" s="90"/>
      <c r="AC1480" s="90"/>
      <c r="AD1480" s="90"/>
      <c r="AE1480" s="90"/>
      <c r="AF1480" s="90"/>
      <c r="AG1480" s="90"/>
      <c r="AH1480" s="90"/>
      <c r="AI1480" s="90"/>
      <c r="AJ1480" s="90"/>
      <c r="AK1480" s="90"/>
      <c r="AL1480" s="90"/>
      <c r="AM1480" s="90"/>
      <c r="AN1480" s="90"/>
      <c r="AO1480" s="90"/>
      <c r="AP1480" s="90"/>
      <c r="AQ1480" s="90"/>
      <c r="AR1480" s="90"/>
      <c r="AS1480" s="90"/>
      <c r="AT1480" s="90"/>
      <c r="AU1480" s="90"/>
      <c r="AV1480" s="94"/>
      <c r="AW1480" s="94"/>
      <c r="AX1480" s="94"/>
      <c r="AY1480" s="94"/>
      <c r="AZ1480" s="94"/>
      <c r="BA1480" s="94"/>
      <c r="BB1480" s="95"/>
      <c r="BC1480" s="95"/>
      <c r="BD1480" s="95"/>
      <c r="BE1480" s="42"/>
      <c r="BF1480" s="42"/>
      <c r="BG1480" s="42"/>
      <c r="BH1480" s="42"/>
      <c r="BI1480" s="42"/>
      <c r="BJ1480" s="42"/>
    </row>
    <row r="1481" spans="1:62" ht="15">
      <c r="A1481" s="89"/>
      <c r="B1481" s="90"/>
      <c r="C1481" s="91"/>
      <c r="D1481" s="92"/>
      <c r="E1481" s="93"/>
      <c r="F1481" s="93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  <c r="AL1481" s="90"/>
      <c r="AM1481" s="90"/>
      <c r="AN1481" s="90"/>
      <c r="AO1481" s="90"/>
      <c r="AP1481" s="90"/>
      <c r="AQ1481" s="90"/>
      <c r="AR1481" s="90"/>
      <c r="AS1481" s="90"/>
      <c r="AT1481" s="90"/>
      <c r="AU1481" s="90"/>
      <c r="AV1481" s="94"/>
      <c r="AW1481" s="94"/>
      <c r="AX1481" s="94"/>
      <c r="AY1481" s="94"/>
      <c r="AZ1481" s="94"/>
      <c r="BA1481" s="94"/>
      <c r="BB1481" s="95"/>
      <c r="BC1481" s="95"/>
      <c r="BD1481" s="95"/>
      <c r="BE1481" s="42"/>
      <c r="BF1481" s="42"/>
      <c r="BG1481" s="42"/>
      <c r="BH1481" s="42"/>
      <c r="BI1481" s="42"/>
      <c r="BJ1481" s="42"/>
    </row>
    <row r="1482" spans="1:62" ht="15">
      <c r="A1482" s="89"/>
      <c r="B1482" s="90"/>
      <c r="C1482" s="91"/>
      <c r="D1482" s="92"/>
      <c r="E1482" s="93"/>
      <c r="F1482" s="93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  <c r="AL1482" s="90"/>
      <c r="AM1482" s="90"/>
      <c r="AN1482" s="90"/>
      <c r="AO1482" s="90"/>
      <c r="AP1482" s="90"/>
      <c r="AQ1482" s="90"/>
      <c r="AR1482" s="90"/>
      <c r="AS1482" s="90"/>
      <c r="AT1482" s="90"/>
      <c r="AU1482" s="90"/>
      <c r="AV1482" s="94"/>
      <c r="AW1482" s="94"/>
      <c r="AX1482" s="94"/>
      <c r="AY1482" s="94"/>
      <c r="AZ1482" s="94"/>
      <c r="BA1482" s="94"/>
      <c r="BB1482" s="95"/>
      <c r="BC1482" s="95"/>
      <c r="BD1482" s="95"/>
      <c r="BE1482" s="42"/>
      <c r="BF1482" s="42"/>
      <c r="BG1482" s="42"/>
      <c r="BH1482" s="42"/>
      <c r="BI1482" s="42"/>
      <c r="BJ1482" s="42"/>
    </row>
    <row r="1483" spans="1:62" ht="15">
      <c r="A1483" s="89"/>
      <c r="B1483" s="90"/>
      <c r="C1483" s="91"/>
      <c r="D1483" s="92"/>
      <c r="E1483" s="93"/>
      <c r="F1483" s="93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  <c r="AL1483" s="90"/>
      <c r="AM1483" s="90"/>
      <c r="AN1483" s="90"/>
      <c r="AO1483" s="90"/>
      <c r="AP1483" s="90"/>
      <c r="AQ1483" s="90"/>
      <c r="AR1483" s="90"/>
      <c r="AS1483" s="90"/>
      <c r="AT1483" s="90"/>
      <c r="AU1483" s="90"/>
      <c r="AV1483" s="94"/>
      <c r="AW1483" s="94"/>
      <c r="AX1483" s="94"/>
      <c r="AY1483" s="94"/>
      <c r="AZ1483" s="94"/>
      <c r="BA1483" s="94"/>
      <c r="BB1483" s="95"/>
      <c r="BC1483" s="95"/>
      <c r="BD1483" s="95"/>
      <c r="BE1483" s="42"/>
      <c r="BF1483" s="42"/>
      <c r="BG1483" s="42"/>
      <c r="BH1483" s="42"/>
      <c r="BI1483" s="42"/>
      <c r="BJ1483" s="42"/>
    </row>
    <row r="1484" spans="1:62" ht="15">
      <c r="A1484" s="89"/>
      <c r="B1484" s="90"/>
      <c r="C1484" s="91"/>
      <c r="D1484" s="92"/>
      <c r="E1484" s="93"/>
      <c r="F1484" s="93"/>
      <c r="G1484" s="90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  <c r="U1484" s="90"/>
      <c r="V1484" s="90"/>
      <c r="W1484" s="90"/>
      <c r="X1484" s="90"/>
      <c r="Y1484" s="90"/>
      <c r="Z1484" s="90"/>
      <c r="AA1484" s="90"/>
      <c r="AB1484" s="90"/>
      <c r="AC1484" s="90"/>
      <c r="AD1484" s="90"/>
      <c r="AE1484" s="90"/>
      <c r="AF1484" s="90"/>
      <c r="AG1484" s="90"/>
      <c r="AH1484" s="90"/>
      <c r="AI1484" s="90"/>
      <c r="AJ1484" s="90"/>
      <c r="AK1484" s="90"/>
      <c r="AL1484" s="90"/>
      <c r="AM1484" s="90"/>
      <c r="AN1484" s="90"/>
      <c r="AO1484" s="90"/>
      <c r="AP1484" s="90"/>
      <c r="AQ1484" s="90"/>
      <c r="AR1484" s="90"/>
      <c r="AS1484" s="90"/>
      <c r="AT1484" s="90"/>
      <c r="AU1484" s="90"/>
      <c r="AV1484" s="94"/>
      <c r="AW1484" s="94"/>
      <c r="AX1484" s="94"/>
      <c r="AY1484" s="94"/>
      <c r="AZ1484" s="94"/>
      <c r="BA1484" s="94"/>
      <c r="BB1484" s="95"/>
      <c r="BC1484" s="95"/>
      <c r="BD1484" s="95"/>
      <c r="BE1484" s="42"/>
      <c r="BF1484" s="42"/>
      <c r="BG1484" s="42"/>
      <c r="BH1484" s="42"/>
      <c r="BI1484" s="42"/>
      <c r="BJ1484" s="42"/>
    </row>
    <row r="1485" spans="1:62" ht="15">
      <c r="A1485" s="89"/>
      <c r="B1485" s="90"/>
      <c r="C1485" s="91"/>
      <c r="D1485" s="92"/>
      <c r="E1485" s="93"/>
      <c r="F1485" s="93"/>
      <c r="G1485" s="90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  <c r="U1485" s="90"/>
      <c r="V1485" s="90"/>
      <c r="W1485" s="90"/>
      <c r="X1485" s="90"/>
      <c r="Y1485" s="90"/>
      <c r="Z1485" s="90"/>
      <c r="AA1485" s="90"/>
      <c r="AB1485" s="90"/>
      <c r="AC1485" s="90"/>
      <c r="AD1485" s="90"/>
      <c r="AE1485" s="90"/>
      <c r="AF1485" s="90"/>
      <c r="AG1485" s="90"/>
      <c r="AH1485" s="90"/>
      <c r="AI1485" s="90"/>
      <c r="AJ1485" s="90"/>
      <c r="AK1485" s="90"/>
      <c r="AL1485" s="90"/>
      <c r="AM1485" s="90"/>
      <c r="AN1485" s="90"/>
      <c r="AO1485" s="90"/>
      <c r="AP1485" s="90"/>
      <c r="AQ1485" s="90"/>
      <c r="AR1485" s="90"/>
      <c r="AS1485" s="90"/>
      <c r="AT1485" s="90"/>
      <c r="AU1485" s="90"/>
      <c r="AV1485" s="94"/>
      <c r="AW1485" s="94"/>
      <c r="AX1485" s="94"/>
      <c r="AY1485" s="94"/>
      <c r="AZ1485" s="94"/>
      <c r="BA1485" s="94"/>
      <c r="BB1485" s="95"/>
      <c r="BC1485" s="95"/>
      <c r="BD1485" s="95"/>
      <c r="BE1485" s="42"/>
      <c r="BF1485" s="42"/>
      <c r="BG1485" s="42"/>
      <c r="BH1485" s="42"/>
      <c r="BI1485" s="42"/>
      <c r="BJ1485" s="42"/>
    </row>
    <row r="1486" spans="1:62" ht="15">
      <c r="A1486" s="89"/>
      <c r="B1486" s="90"/>
      <c r="C1486" s="91"/>
      <c r="D1486" s="92"/>
      <c r="E1486" s="93"/>
      <c r="F1486" s="93"/>
      <c r="G1486" s="90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  <c r="U1486" s="90"/>
      <c r="V1486" s="90"/>
      <c r="W1486" s="90"/>
      <c r="X1486" s="90"/>
      <c r="Y1486" s="90"/>
      <c r="Z1486" s="90"/>
      <c r="AA1486" s="90"/>
      <c r="AB1486" s="90"/>
      <c r="AC1486" s="90"/>
      <c r="AD1486" s="90"/>
      <c r="AE1486" s="90"/>
      <c r="AF1486" s="90"/>
      <c r="AG1486" s="90"/>
      <c r="AH1486" s="90"/>
      <c r="AI1486" s="90"/>
      <c r="AJ1486" s="90"/>
      <c r="AK1486" s="90"/>
      <c r="AL1486" s="90"/>
      <c r="AM1486" s="90"/>
      <c r="AN1486" s="90"/>
      <c r="AO1486" s="90"/>
      <c r="AP1486" s="90"/>
      <c r="AQ1486" s="90"/>
      <c r="AR1486" s="90"/>
      <c r="AS1486" s="90"/>
      <c r="AT1486" s="90"/>
      <c r="AU1486" s="90"/>
      <c r="AV1486" s="94"/>
      <c r="AW1486" s="94"/>
      <c r="AX1486" s="94"/>
      <c r="AY1486" s="94"/>
      <c r="AZ1486" s="94"/>
      <c r="BA1486" s="94"/>
      <c r="BB1486" s="95"/>
      <c r="BC1486" s="95"/>
      <c r="BD1486" s="95"/>
      <c r="BE1486" s="42"/>
      <c r="BF1486" s="42"/>
      <c r="BG1486" s="42"/>
      <c r="BH1486" s="42"/>
      <c r="BI1486" s="42"/>
      <c r="BJ1486" s="42"/>
    </row>
    <row r="1487" spans="1:62" ht="15">
      <c r="A1487" s="89"/>
      <c r="B1487" s="90"/>
      <c r="C1487" s="91"/>
      <c r="D1487" s="92"/>
      <c r="E1487" s="93"/>
      <c r="F1487" s="93"/>
      <c r="G1487" s="90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  <c r="U1487" s="90"/>
      <c r="V1487" s="90"/>
      <c r="W1487" s="90"/>
      <c r="X1487" s="90"/>
      <c r="Y1487" s="90"/>
      <c r="Z1487" s="90"/>
      <c r="AA1487" s="90"/>
      <c r="AB1487" s="90"/>
      <c r="AC1487" s="90"/>
      <c r="AD1487" s="90"/>
      <c r="AE1487" s="90"/>
      <c r="AF1487" s="90"/>
      <c r="AG1487" s="90"/>
      <c r="AH1487" s="90"/>
      <c r="AI1487" s="90"/>
      <c r="AJ1487" s="90"/>
      <c r="AK1487" s="90"/>
      <c r="AL1487" s="90"/>
      <c r="AM1487" s="90"/>
      <c r="AN1487" s="90"/>
      <c r="AO1487" s="90"/>
      <c r="AP1487" s="90"/>
      <c r="AQ1487" s="90"/>
      <c r="AR1487" s="90"/>
      <c r="AS1487" s="90"/>
      <c r="AT1487" s="90"/>
      <c r="AU1487" s="90"/>
      <c r="AV1487" s="94"/>
      <c r="AW1487" s="94"/>
      <c r="AX1487" s="94"/>
      <c r="AY1487" s="94"/>
      <c r="AZ1487" s="94"/>
      <c r="BA1487" s="94"/>
      <c r="BB1487" s="95"/>
      <c r="BC1487" s="95"/>
      <c r="BD1487" s="95"/>
      <c r="BE1487" s="42"/>
      <c r="BF1487" s="42"/>
      <c r="BG1487" s="42"/>
      <c r="BH1487" s="42"/>
      <c r="BI1487" s="42"/>
      <c r="BJ1487" s="42"/>
    </row>
    <row r="1488" spans="1:62" ht="15">
      <c r="A1488" s="89"/>
      <c r="B1488" s="90"/>
      <c r="C1488" s="91"/>
      <c r="D1488" s="92"/>
      <c r="E1488" s="93"/>
      <c r="F1488" s="93"/>
      <c r="G1488" s="90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  <c r="U1488" s="90"/>
      <c r="V1488" s="90"/>
      <c r="W1488" s="90"/>
      <c r="X1488" s="90"/>
      <c r="Y1488" s="90"/>
      <c r="Z1488" s="90"/>
      <c r="AA1488" s="90"/>
      <c r="AB1488" s="90"/>
      <c r="AC1488" s="90"/>
      <c r="AD1488" s="90"/>
      <c r="AE1488" s="90"/>
      <c r="AF1488" s="90"/>
      <c r="AG1488" s="90"/>
      <c r="AH1488" s="90"/>
      <c r="AI1488" s="90"/>
      <c r="AJ1488" s="90"/>
      <c r="AK1488" s="90"/>
      <c r="AL1488" s="90"/>
      <c r="AM1488" s="90"/>
      <c r="AN1488" s="90"/>
      <c r="AO1488" s="90"/>
      <c r="AP1488" s="90"/>
      <c r="AQ1488" s="90"/>
      <c r="AR1488" s="90"/>
      <c r="AS1488" s="90"/>
      <c r="AT1488" s="90"/>
      <c r="AU1488" s="90"/>
      <c r="AV1488" s="94"/>
      <c r="AW1488" s="94"/>
      <c r="AX1488" s="94"/>
      <c r="AY1488" s="94"/>
      <c r="AZ1488" s="94"/>
      <c r="BA1488" s="94"/>
      <c r="BB1488" s="95"/>
      <c r="BC1488" s="95"/>
      <c r="BD1488" s="95"/>
      <c r="BE1488" s="42"/>
      <c r="BF1488" s="42"/>
      <c r="BG1488" s="42"/>
      <c r="BH1488" s="42"/>
      <c r="BI1488" s="42"/>
      <c r="BJ1488" s="42"/>
    </row>
    <row r="1489" spans="1:62" ht="15">
      <c r="A1489" s="89"/>
      <c r="B1489" s="90"/>
      <c r="C1489" s="91"/>
      <c r="D1489" s="92"/>
      <c r="E1489" s="93"/>
      <c r="F1489" s="93"/>
      <c r="G1489" s="90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  <c r="U1489" s="90"/>
      <c r="V1489" s="90"/>
      <c r="W1489" s="90"/>
      <c r="X1489" s="90"/>
      <c r="Y1489" s="90"/>
      <c r="Z1489" s="90"/>
      <c r="AA1489" s="90"/>
      <c r="AB1489" s="90"/>
      <c r="AC1489" s="90"/>
      <c r="AD1489" s="90"/>
      <c r="AE1489" s="90"/>
      <c r="AF1489" s="90"/>
      <c r="AG1489" s="90"/>
      <c r="AH1489" s="90"/>
      <c r="AI1489" s="90"/>
      <c r="AJ1489" s="90"/>
      <c r="AK1489" s="90"/>
      <c r="AL1489" s="90"/>
      <c r="AM1489" s="90"/>
      <c r="AN1489" s="90"/>
      <c r="AO1489" s="90"/>
      <c r="AP1489" s="90"/>
      <c r="AQ1489" s="90"/>
      <c r="AR1489" s="90"/>
      <c r="AS1489" s="90"/>
      <c r="AT1489" s="90"/>
      <c r="AU1489" s="90"/>
      <c r="AV1489" s="94"/>
      <c r="AW1489" s="94"/>
      <c r="AX1489" s="94"/>
      <c r="AY1489" s="94"/>
      <c r="AZ1489" s="94"/>
      <c r="BA1489" s="94"/>
      <c r="BB1489" s="95"/>
      <c r="BC1489" s="95"/>
      <c r="BD1489" s="95"/>
      <c r="BE1489" s="42"/>
      <c r="BF1489" s="42"/>
      <c r="BG1489" s="42"/>
      <c r="BH1489" s="42"/>
      <c r="BI1489" s="42"/>
      <c r="BJ1489" s="42"/>
    </row>
    <row r="1490" spans="1:62" ht="15">
      <c r="A1490" s="89"/>
      <c r="B1490" s="90"/>
      <c r="C1490" s="91"/>
      <c r="D1490" s="92"/>
      <c r="E1490" s="93"/>
      <c r="F1490" s="93"/>
      <c r="G1490" s="90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  <c r="U1490" s="90"/>
      <c r="V1490" s="90"/>
      <c r="W1490" s="90"/>
      <c r="X1490" s="90"/>
      <c r="Y1490" s="90"/>
      <c r="Z1490" s="90"/>
      <c r="AA1490" s="90"/>
      <c r="AB1490" s="90"/>
      <c r="AC1490" s="90"/>
      <c r="AD1490" s="90"/>
      <c r="AE1490" s="90"/>
      <c r="AF1490" s="90"/>
      <c r="AG1490" s="90"/>
      <c r="AH1490" s="90"/>
      <c r="AI1490" s="90"/>
      <c r="AJ1490" s="90"/>
      <c r="AK1490" s="90"/>
      <c r="AL1490" s="90"/>
      <c r="AM1490" s="90"/>
      <c r="AN1490" s="90"/>
      <c r="AO1490" s="90"/>
      <c r="AP1490" s="90"/>
      <c r="AQ1490" s="90"/>
      <c r="AR1490" s="90"/>
      <c r="AS1490" s="90"/>
      <c r="AT1490" s="90"/>
      <c r="AU1490" s="90"/>
      <c r="AV1490" s="94"/>
      <c r="AW1490" s="94"/>
      <c r="AX1490" s="94"/>
      <c r="AY1490" s="94"/>
      <c r="AZ1490" s="94"/>
      <c r="BA1490" s="94"/>
      <c r="BB1490" s="95"/>
      <c r="BC1490" s="95"/>
      <c r="BD1490" s="95"/>
      <c r="BE1490" s="42"/>
      <c r="BF1490" s="42"/>
      <c r="BG1490" s="42"/>
      <c r="BH1490" s="42"/>
      <c r="BI1490" s="42"/>
      <c r="BJ1490" s="42"/>
    </row>
    <row r="1491" spans="1:62" ht="15">
      <c r="A1491" s="89"/>
      <c r="B1491" s="90"/>
      <c r="C1491" s="91"/>
      <c r="D1491" s="92"/>
      <c r="E1491" s="93"/>
      <c r="F1491" s="93"/>
      <c r="G1491" s="90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  <c r="U1491" s="90"/>
      <c r="V1491" s="90"/>
      <c r="W1491" s="90"/>
      <c r="X1491" s="90"/>
      <c r="Y1491" s="90"/>
      <c r="Z1491" s="90"/>
      <c r="AA1491" s="90"/>
      <c r="AB1491" s="90"/>
      <c r="AC1491" s="90"/>
      <c r="AD1491" s="90"/>
      <c r="AE1491" s="90"/>
      <c r="AF1491" s="90"/>
      <c r="AG1491" s="90"/>
      <c r="AH1491" s="90"/>
      <c r="AI1491" s="90"/>
      <c r="AJ1491" s="90"/>
      <c r="AK1491" s="90"/>
      <c r="AL1491" s="90"/>
      <c r="AM1491" s="90"/>
      <c r="AN1491" s="90"/>
      <c r="AO1491" s="90"/>
      <c r="AP1491" s="90"/>
      <c r="AQ1491" s="90"/>
      <c r="AR1491" s="90"/>
      <c r="AS1491" s="90"/>
      <c r="AT1491" s="90"/>
      <c r="AU1491" s="90"/>
      <c r="AV1491" s="94"/>
      <c r="AW1491" s="94"/>
      <c r="AX1491" s="94"/>
      <c r="AY1491" s="94"/>
      <c r="AZ1491" s="94"/>
      <c r="BA1491" s="94"/>
      <c r="BB1491" s="95"/>
      <c r="BC1491" s="95"/>
      <c r="BD1491" s="95"/>
      <c r="BE1491" s="42"/>
      <c r="BF1491" s="42"/>
      <c r="BG1491" s="42"/>
      <c r="BH1491" s="42"/>
      <c r="BI1491" s="42"/>
      <c r="BJ1491" s="42"/>
    </row>
    <row r="1492" spans="1:62" ht="15">
      <c r="A1492" s="89"/>
      <c r="B1492" s="90"/>
      <c r="C1492" s="91"/>
      <c r="D1492" s="92"/>
      <c r="E1492" s="93"/>
      <c r="F1492" s="93"/>
      <c r="G1492" s="90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  <c r="U1492" s="90"/>
      <c r="V1492" s="90"/>
      <c r="W1492" s="90"/>
      <c r="X1492" s="90"/>
      <c r="Y1492" s="90"/>
      <c r="Z1492" s="90"/>
      <c r="AA1492" s="90"/>
      <c r="AB1492" s="90"/>
      <c r="AC1492" s="90"/>
      <c r="AD1492" s="90"/>
      <c r="AE1492" s="90"/>
      <c r="AF1492" s="90"/>
      <c r="AG1492" s="90"/>
      <c r="AH1492" s="90"/>
      <c r="AI1492" s="90"/>
      <c r="AJ1492" s="90"/>
      <c r="AK1492" s="90"/>
      <c r="AL1492" s="90"/>
      <c r="AM1492" s="90"/>
      <c r="AN1492" s="90"/>
      <c r="AO1492" s="90"/>
      <c r="AP1492" s="90"/>
      <c r="AQ1492" s="90"/>
      <c r="AR1492" s="90"/>
      <c r="AS1492" s="90"/>
      <c r="AT1492" s="90"/>
      <c r="AU1492" s="90"/>
      <c r="AV1492" s="94"/>
      <c r="AW1492" s="94"/>
      <c r="AX1492" s="94"/>
      <c r="AY1492" s="94"/>
      <c r="AZ1492" s="94"/>
      <c r="BA1492" s="94"/>
      <c r="BB1492" s="95"/>
      <c r="BC1492" s="95"/>
      <c r="BD1492" s="95"/>
      <c r="BE1492" s="42"/>
      <c r="BF1492" s="42"/>
      <c r="BG1492" s="42"/>
      <c r="BH1492" s="42"/>
      <c r="BI1492" s="42"/>
      <c r="BJ1492" s="42"/>
    </row>
    <row r="1493" spans="1:62" ht="15">
      <c r="A1493" s="89"/>
      <c r="B1493" s="90"/>
      <c r="C1493" s="91"/>
      <c r="D1493" s="92"/>
      <c r="E1493" s="93"/>
      <c r="F1493" s="93"/>
      <c r="G1493" s="90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  <c r="U1493" s="90"/>
      <c r="V1493" s="90"/>
      <c r="W1493" s="90"/>
      <c r="X1493" s="90"/>
      <c r="Y1493" s="90"/>
      <c r="Z1493" s="90"/>
      <c r="AA1493" s="90"/>
      <c r="AB1493" s="90"/>
      <c r="AC1493" s="90"/>
      <c r="AD1493" s="90"/>
      <c r="AE1493" s="90"/>
      <c r="AF1493" s="90"/>
      <c r="AG1493" s="90"/>
      <c r="AH1493" s="90"/>
      <c r="AI1493" s="90"/>
      <c r="AJ1493" s="90"/>
      <c r="AK1493" s="90"/>
      <c r="AL1493" s="90"/>
      <c r="AM1493" s="90"/>
      <c r="AN1493" s="90"/>
      <c r="AO1493" s="90"/>
      <c r="AP1493" s="90"/>
      <c r="AQ1493" s="90"/>
      <c r="AR1493" s="90"/>
      <c r="AS1493" s="90"/>
      <c r="AT1493" s="90"/>
      <c r="AU1493" s="90"/>
      <c r="AV1493" s="94"/>
      <c r="AW1493" s="94"/>
      <c r="AX1493" s="94"/>
      <c r="AY1493" s="94"/>
      <c r="AZ1493" s="94"/>
      <c r="BA1493" s="94"/>
      <c r="BB1493" s="95"/>
      <c r="BC1493" s="95"/>
      <c r="BD1493" s="95"/>
      <c r="BE1493" s="42"/>
      <c r="BF1493" s="42"/>
      <c r="BG1493" s="42"/>
      <c r="BH1493" s="42"/>
      <c r="BI1493" s="42"/>
      <c r="BJ1493" s="42"/>
    </row>
    <row r="1494" spans="1:62" ht="15">
      <c r="A1494" s="89"/>
      <c r="B1494" s="90"/>
      <c r="C1494" s="91"/>
      <c r="D1494" s="92"/>
      <c r="E1494" s="93"/>
      <c r="F1494" s="93"/>
      <c r="G1494" s="90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  <c r="U1494" s="90"/>
      <c r="V1494" s="90"/>
      <c r="W1494" s="90"/>
      <c r="X1494" s="90"/>
      <c r="Y1494" s="90"/>
      <c r="Z1494" s="90"/>
      <c r="AA1494" s="90"/>
      <c r="AB1494" s="90"/>
      <c r="AC1494" s="90"/>
      <c r="AD1494" s="90"/>
      <c r="AE1494" s="90"/>
      <c r="AF1494" s="90"/>
      <c r="AG1494" s="90"/>
      <c r="AH1494" s="90"/>
      <c r="AI1494" s="90"/>
      <c r="AJ1494" s="90"/>
      <c r="AK1494" s="90"/>
      <c r="AL1494" s="90"/>
      <c r="AM1494" s="90"/>
      <c r="AN1494" s="90"/>
      <c r="AO1494" s="90"/>
      <c r="AP1494" s="90"/>
      <c r="AQ1494" s="90"/>
      <c r="AR1494" s="90"/>
      <c r="AS1494" s="90"/>
      <c r="AT1494" s="90"/>
      <c r="AU1494" s="90"/>
      <c r="AV1494" s="94"/>
      <c r="AW1494" s="94"/>
      <c r="AX1494" s="94"/>
      <c r="AY1494" s="94"/>
      <c r="AZ1494" s="94"/>
      <c r="BA1494" s="94"/>
      <c r="BB1494" s="95"/>
      <c r="BC1494" s="95"/>
      <c r="BD1494" s="95"/>
      <c r="BE1494" s="42"/>
      <c r="BF1494" s="42"/>
      <c r="BG1494" s="42"/>
      <c r="BH1494" s="42"/>
      <c r="BI1494" s="42"/>
      <c r="BJ1494" s="42"/>
    </row>
    <row r="1495" spans="1:62" ht="15">
      <c r="A1495" s="89"/>
      <c r="B1495" s="90"/>
      <c r="C1495" s="91"/>
      <c r="D1495" s="92"/>
      <c r="E1495" s="93"/>
      <c r="F1495" s="93"/>
      <c r="G1495" s="90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  <c r="U1495" s="90"/>
      <c r="V1495" s="90"/>
      <c r="W1495" s="90"/>
      <c r="X1495" s="90"/>
      <c r="Y1495" s="90"/>
      <c r="Z1495" s="90"/>
      <c r="AA1495" s="90"/>
      <c r="AB1495" s="90"/>
      <c r="AC1495" s="90"/>
      <c r="AD1495" s="90"/>
      <c r="AE1495" s="90"/>
      <c r="AF1495" s="90"/>
      <c r="AG1495" s="90"/>
      <c r="AH1495" s="90"/>
      <c r="AI1495" s="90"/>
      <c r="AJ1495" s="90"/>
      <c r="AK1495" s="90"/>
      <c r="AL1495" s="90"/>
      <c r="AM1495" s="90"/>
      <c r="AN1495" s="90"/>
      <c r="AO1495" s="90"/>
      <c r="AP1495" s="90"/>
      <c r="AQ1495" s="90"/>
      <c r="AR1495" s="90"/>
      <c r="AS1495" s="90"/>
      <c r="AT1495" s="90"/>
      <c r="AU1495" s="90"/>
      <c r="AV1495" s="94"/>
      <c r="AW1495" s="94"/>
      <c r="AX1495" s="94"/>
      <c r="AY1495" s="94"/>
      <c r="AZ1495" s="94"/>
      <c r="BA1495" s="94"/>
      <c r="BB1495" s="95"/>
      <c r="BC1495" s="95"/>
      <c r="BD1495" s="95"/>
      <c r="BE1495" s="42"/>
      <c r="BF1495" s="42"/>
      <c r="BG1495" s="42"/>
      <c r="BH1495" s="42"/>
      <c r="BI1495" s="42"/>
      <c r="BJ1495" s="42"/>
    </row>
    <row r="1496" spans="1:62" ht="15">
      <c r="A1496" s="89"/>
      <c r="B1496" s="90"/>
      <c r="C1496" s="91"/>
      <c r="D1496" s="92"/>
      <c r="E1496" s="93"/>
      <c r="F1496" s="93"/>
      <c r="G1496" s="90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  <c r="U1496" s="90"/>
      <c r="V1496" s="90"/>
      <c r="W1496" s="90"/>
      <c r="X1496" s="90"/>
      <c r="Y1496" s="90"/>
      <c r="Z1496" s="90"/>
      <c r="AA1496" s="90"/>
      <c r="AB1496" s="90"/>
      <c r="AC1496" s="90"/>
      <c r="AD1496" s="90"/>
      <c r="AE1496" s="90"/>
      <c r="AF1496" s="90"/>
      <c r="AG1496" s="90"/>
      <c r="AH1496" s="90"/>
      <c r="AI1496" s="90"/>
      <c r="AJ1496" s="90"/>
      <c r="AK1496" s="90"/>
      <c r="AL1496" s="90"/>
      <c r="AM1496" s="90"/>
      <c r="AN1496" s="90"/>
      <c r="AO1496" s="90"/>
      <c r="AP1496" s="90"/>
      <c r="AQ1496" s="90"/>
      <c r="AR1496" s="90"/>
      <c r="AS1496" s="90"/>
      <c r="AT1496" s="90"/>
      <c r="AU1496" s="90"/>
      <c r="AV1496" s="94"/>
      <c r="AW1496" s="94"/>
      <c r="AX1496" s="94"/>
      <c r="AY1496" s="94"/>
      <c r="AZ1496" s="94"/>
      <c r="BA1496" s="94"/>
      <c r="BB1496" s="95"/>
      <c r="BC1496" s="95"/>
      <c r="BD1496" s="95"/>
      <c r="BE1496" s="42"/>
      <c r="BF1496" s="42"/>
      <c r="BG1496" s="42"/>
      <c r="BH1496" s="42"/>
      <c r="BI1496" s="42"/>
      <c r="BJ1496" s="42"/>
    </row>
    <row r="1497" spans="1:62" ht="15">
      <c r="A1497" s="89"/>
      <c r="B1497" s="90"/>
      <c r="C1497" s="91"/>
      <c r="D1497" s="92"/>
      <c r="E1497" s="93"/>
      <c r="F1497" s="93"/>
      <c r="G1497" s="90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  <c r="U1497" s="90"/>
      <c r="V1497" s="90"/>
      <c r="W1497" s="90"/>
      <c r="X1497" s="90"/>
      <c r="Y1497" s="90"/>
      <c r="Z1497" s="90"/>
      <c r="AA1497" s="90"/>
      <c r="AB1497" s="90"/>
      <c r="AC1497" s="90"/>
      <c r="AD1497" s="90"/>
      <c r="AE1497" s="90"/>
      <c r="AF1497" s="90"/>
      <c r="AG1497" s="90"/>
      <c r="AH1497" s="90"/>
      <c r="AI1497" s="90"/>
      <c r="AJ1497" s="90"/>
      <c r="AK1497" s="90"/>
      <c r="AL1497" s="90"/>
      <c r="AM1497" s="90"/>
      <c r="AN1497" s="90"/>
      <c r="AO1497" s="90"/>
      <c r="AP1497" s="90"/>
      <c r="AQ1497" s="90"/>
      <c r="AR1497" s="90"/>
      <c r="AS1497" s="90"/>
      <c r="AT1497" s="90"/>
      <c r="AU1497" s="90"/>
      <c r="AV1497" s="94"/>
      <c r="AW1497" s="94"/>
      <c r="AX1497" s="94"/>
      <c r="AY1497" s="94"/>
      <c r="AZ1497" s="94"/>
      <c r="BA1497" s="94"/>
      <c r="BB1497" s="95"/>
      <c r="BC1497" s="95"/>
      <c r="BD1497" s="95"/>
      <c r="BE1497" s="42"/>
      <c r="BF1497" s="42"/>
      <c r="BG1497" s="42"/>
      <c r="BH1497" s="42"/>
      <c r="BI1497" s="42"/>
      <c r="BJ1497" s="42"/>
    </row>
    <row r="1498" spans="1:62" ht="15">
      <c r="A1498" s="89"/>
      <c r="B1498" s="90"/>
      <c r="C1498" s="91"/>
      <c r="D1498" s="92"/>
      <c r="E1498" s="93"/>
      <c r="F1498" s="93"/>
      <c r="G1498" s="90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  <c r="U1498" s="90"/>
      <c r="V1498" s="90"/>
      <c r="W1498" s="90"/>
      <c r="X1498" s="90"/>
      <c r="Y1498" s="90"/>
      <c r="Z1498" s="90"/>
      <c r="AA1498" s="90"/>
      <c r="AB1498" s="90"/>
      <c r="AC1498" s="90"/>
      <c r="AD1498" s="90"/>
      <c r="AE1498" s="90"/>
      <c r="AF1498" s="90"/>
      <c r="AG1498" s="90"/>
      <c r="AH1498" s="90"/>
      <c r="AI1498" s="90"/>
      <c r="AJ1498" s="90"/>
      <c r="AK1498" s="90"/>
      <c r="AL1498" s="90"/>
      <c r="AM1498" s="90"/>
      <c r="AN1498" s="90"/>
      <c r="AO1498" s="90"/>
      <c r="AP1498" s="90"/>
      <c r="AQ1498" s="90"/>
      <c r="AR1498" s="90"/>
      <c r="AS1498" s="90"/>
      <c r="AT1498" s="90"/>
      <c r="AU1498" s="90"/>
      <c r="AV1498" s="94"/>
      <c r="AW1498" s="94"/>
      <c r="AX1498" s="94"/>
      <c r="AY1498" s="94"/>
      <c r="AZ1498" s="94"/>
      <c r="BA1498" s="94"/>
      <c r="BB1498" s="95"/>
      <c r="BC1498" s="95"/>
      <c r="BD1498" s="95"/>
      <c r="BE1498" s="42"/>
      <c r="BF1498" s="42"/>
      <c r="BG1498" s="42"/>
      <c r="BH1498" s="42"/>
      <c r="BI1498" s="42"/>
      <c r="BJ1498" s="42"/>
    </row>
    <row r="1499" spans="1:62" ht="15">
      <c r="A1499" s="89"/>
      <c r="B1499" s="90"/>
      <c r="C1499" s="91"/>
      <c r="D1499" s="92"/>
      <c r="E1499" s="93"/>
      <c r="F1499" s="93"/>
      <c r="G1499" s="90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  <c r="U1499" s="90"/>
      <c r="V1499" s="90"/>
      <c r="W1499" s="90"/>
      <c r="X1499" s="90"/>
      <c r="Y1499" s="90"/>
      <c r="Z1499" s="90"/>
      <c r="AA1499" s="90"/>
      <c r="AB1499" s="90"/>
      <c r="AC1499" s="90"/>
      <c r="AD1499" s="90"/>
      <c r="AE1499" s="90"/>
      <c r="AF1499" s="90"/>
      <c r="AG1499" s="90"/>
      <c r="AH1499" s="90"/>
      <c r="AI1499" s="90"/>
      <c r="AJ1499" s="90"/>
      <c r="AK1499" s="90"/>
      <c r="AL1499" s="90"/>
      <c r="AM1499" s="90"/>
      <c r="AN1499" s="90"/>
      <c r="AO1499" s="90"/>
      <c r="AP1499" s="90"/>
      <c r="AQ1499" s="90"/>
      <c r="AR1499" s="90"/>
      <c r="AS1499" s="90"/>
      <c r="AT1499" s="90"/>
      <c r="AU1499" s="90"/>
      <c r="AV1499" s="94"/>
      <c r="AW1499" s="94"/>
      <c r="AX1499" s="94"/>
      <c r="AY1499" s="94"/>
      <c r="AZ1499" s="94"/>
      <c r="BA1499" s="94"/>
      <c r="BB1499" s="95"/>
      <c r="BC1499" s="95"/>
      <c r="BD1499" s="95"/>
      <c r="BE1499" s="42"/>
      <c r="BF1499" s="42"/>
      <c r="BG1499" s="42"/>
      <c r="BH1499" s="42"/>
      <c r="BI1499" s="42"/>
      <c r="BJ1499" s="42"/>
    </row>
    <row r="1500" spans="1:62" ht="15">
      <c r="A1500" s="89"/>
      <c r="B1500" s="90"/>
      <c r="C1500" s="91"/>
      <c r="D1500" s="92"/>
      <c r="E1500" s="93"/>
      <c r="F1500" s="93"/>
      <c r="G1500" s="90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  <c r="U1500" s="90"/>
      <c r="V1500" s="90"/>
      <c r="W1500" s="90"/>
      <c r="X1500" s="90"/>
      <c r="Y1500" s="90"/>
      <c r="Z1500" s="90"/>
      <c r="AA1500" s="90"/>
      <c r="AB1500" s="90"/>
      <c r="AC1500" s="90"/>
      <c r="AD1500" s="90"/>
      <c r="AE1500" s="90"/>
      <c r="AF1500" s="90"/>
      <c r="AG1500" s="90"/>
      <c r="AH1500" s="90"/>
      <c r="AI1500" s="90"/>
      <c r="AJ1500" s="90"/>
      <c r="AK1500" s="90"/>
      <c r="AL1500" s="90"/>
      <c r="AM1500" s="90"/>
      <c r="AN1500" s="90"/>
      <c r="AO1500" s="90"/>
      <c r="AP1500" s="90"/>
      <c r="AQ1500" s="90"/>
      <c r="AR1500" s="90"/>
      <c r="AS1500" s="90"/>
      <c r="AT1500" s="90"/>
      <c r="AU1500" s="90"/>
      <c r="AV1500" s="94"/>
      <c r="AW1500" s="94"/>
      <c r="AX1500" s="94"/>
      <c r="AY1500" s="94"/>
      <c r="AZ1500" s="94"/>
      <c r="BA1500" s="94"/>
      <c r="BB1500" s="95"/>
      <c r="BC1500" s="95"/>
      <c r="BD1500" s="95"/>
      <c r="BE1500" s="42"/>
      <c r="BF1500" s="42"/>
      <c r="BG1500" s="42"/>
      <c r="BH1500" s="42"/>
      <c r="BI1500" s="42"/>
      <c r="BJ1500" s="42"/>
    </row>
    <row r="1501" spans="1:62" ht="15">
      <c r="A1501" s="89"/>
      <c r="B1501" s="90"/>
      <c r="C1501" s="91"/>
      <c r="D1501" s="92"/>
      <c r="E1501" s="93"/>
      <c r="F1501" s="93"/>
      <c r="G1501" s="90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  <c r="U1501" s="90"/>
      <c r="V1501" s="90"/>
      <c r="W1501" s="90"/>
      <c r="X1501" s="90"/>
      <c r="Y1501" s="90"/>
      <c r="Z1501" s="90"/>
      <c r="AA1501" s="90"/>
      <c r="AB1501" s="90"/>
      <c r="AC1501" s="90"/>
      <c r="AD1501" s="90"/>
      <c r="AE1501" s="90"/>
      <c r="AF1501" s="90"/>
      <c r="AG1501" s="90"/>
      <c r="AH1501" s="90"/>
      <c r="AI1501" s="90"/>
      <c r="AJ1501" s="90"/>
      <c r="AK1501" s="90"/>
      <c r="AL1501" s="90"/>
      <c r="AM1501" s="90"/>
      <c r="AN1501" s="90"/>
      <c r="AO1501" s="90"/>
      <c r="AP1501" s="90"/>
      <c r="AQ1501" s="90"/>
      <c r="AR1501" s="90"/>
      <c r="AS1501" s="90"/>
      <c r="AT1501" s="90"/>
      <c r="AU1501" s="90"/>
      <c r="AV1501" s="94"/>
      <c r="AW1501" s="94"/>
      <c r="AX1501" s="94"/>
      <c r="AY1501" s="94"/>
      <c r="AZ1501" s="94"/>
      <c r="BA1501" s="94"/>
      <c r="BB1501" s="95"/>
      <c r="BC1501" s="95"/>
      <c r="BD1501" s="95"/>
      <c r="BE1501" s="42"/>
      <c r="BF1501" s="42"/>
      <c r="BG1501" s="42"/>
      <c r="BH1501" s="42"/>
      <c r="BI1501" s="42"/>
      <c r="BJ1501" s="42"/>
    </row>
    <row r="1502" spans="1:62" ht="15">
      <c r="A1502" s="89"/>
      <c r="B1502" s="90"/>
      <c r="C1502" s="91"/>
      <c r="D1502" s="92"/>
      <c r="E1502" s="93"/>
      <c r="F1502" s="93"/>
      <c r="G1502" s="90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  <c r="U1502" s="90"/>
      <c r="V1502" s="90"/>
      <c r="W1502" s="90"/>
      <c r="X1502" s="90"/>
      <c r="Y1502" s="90"/>
      <c r="Z1502" s="90"/>
      <c r="AA1502" s="90"/>
      <c r="AB1502" s="90"/>
      <c r="AC1502" s="90"/>
      <c r="AD1502" s="90"/>
      <c r="AE1502" s="90"/>
      <c r="AF1502" s="90"/>
      <c r="AG1502" s="90"/>
      <c r="AH1502" s="90"/>
      <c r="AI1502" s="90"/>
      <c r="AJ1502" s="90"/>
      <c r="AK1502" s="90"/>
      <c r="AL1502" s="90"/>
      <c r="AM1502" s="90"/>
      <c r="AN1502" s="90"/>
      <c r="AO1502" s="90"/>
      <c r="AP1502" s="90"/>
      <c r="AQ1502" s="90"/>
      <c r="AR1502" s="90"/>
      <c r="AS1502" s="90"/>
      <c r="AT1502" s="90"/>
      <c r="AU1502" s="90"/>
      <c r="AV1502" s="94"/>
      <c r="AW1502" s="94"/>
      <c r="AX1502" s="94"/>
      <c r="AY1502" s="94"/>
      <c r="AZ1502" s="94"/>
      <c r="BA1502" s="94"/>
      <c r="BB1502" s="95"/>
      <c r="BC1502" s="95"/>
      <c r="BD1502" s="95"/>
      <c r="BE1502" s="42"/>
      <c r="BF1502" s="42"/>
      <c r="BG1502" s="42"/>
      <c r="BH1502" s="42"/>
      <c r="BI1502" s="42"/>
      <c r="BJ1502" s="42"/>
    </row>
    <row r="1503" spans="1:62" ht="15">
      <c r="A1503" s="89"/>
      <c r="B1503" s="90"/>
      <c r="C1503" s="91"/>
      <c r="D1503" s="92"/>
      <c r="E1503" s="93"/>
      <c r="F1503" s="93"/>
      <c r="G1503" s="90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  <c r="U1503" s="90"/>
      <c r="V1503" s="90"/>
      <c r="W1503" s="90"/>
      <c r="X1503" s="90"/>
      <c r="Y1503" s="90"/>
      <c r="Z1503" s="90"/>
      <c r="AA1503" s="90"/>
      <c r="AB1503" s="90"/>
      <c r="AC1503" s="90"/>
      <c r="AD1503" s="90"/>
      <c r="AE1503" s="90"/>
      <c r="AF1503" s="90"/>
      <c r="AG1503" s="90"/>
      <c r="AH1503" s="90"/>
      <c r="AI1503" s="90"/>
      <c r="AJ1503" s="90"/>
      <c r="AK1503" s="90"/>
      <c r="AL1503" s="90"/>
      <c r="AM1503" s="90"/>
      <c r="AN1503" s="90"/>
      <c r="AO1503" s="90"/>
      <c r="AP1503" s="90"/>
      <c r="AQ1503" s="90"/>
      <c r="AR1503" s="90"/>
      <c r="AS1503" s="90"/>
      <c r="AT1503" s="90"/>
      <c r="AU1503" s="90"/>
      <c r="AV1503" s="94"/>
      <c r="AW1503" s="94"/>
      <c r="AX1503" s="94"/>
      <c r="AY1503" s="94"/>
      <c r="AZ1503" s="94"/>
      <c r="BA1503" s="94"/>
      <c r="BB1503" s="95"/>
      <c r="BC1503" s="95"/>
      <c r="BD1503" s="95"/>
      <c r="BE1503" s="42"/>
      <c r="BF1503" s="42"/>
      <c r="BG1503" s="42"/>
      <c r="BH1503" s="42"/>
      <c r="BI1503" s="42"/>
      <c r="BJ1503" s="42"/>
    </row>
    <row r="1504" spans="1:62" ht="15">
      <c r="A1504" s="89"/>
      <c r="B1504" s="90"/>
      <c r="C1504" s="91"/>
      <c r="D1504" s="92"/>
      <c r="E1504" s="93"/>
      <c r="F1504" s="93"/>
      <c r="G1504" s="90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  <c r="U1504" s="90"/>
      <c r="V1504" s="90"/>
      <c r="W1504" s="90"/>
      <c r="X1504" s="90"/>
      <c r="Y1504" s="90"/>
      <c r="Z1504" s="90"/>
      <c r="AA1504" s="90"/>
      <c r="AB1504" s="90"/>
      <c r="AC1504" s="90"/>
      <c r="AD1504" s="90"/>
      <c r="AE1504" s="90"/>
      <c r="AF1504" s="90"/>
      <c r="AG1504" s="90"/>
      <c r="AH1504" s="90"/>
      <c r="AI1504" s="90"/>
      <c r="AJ1504" s="90"/>
      <c r="AK1504" s="90"/>
      <c r="AL1504" s="90"/>
      <c r="AM1504" s="90"/>
      <c r="AN1504" s="90"/>
      <c r="AO1504" s="90"/>
      <c r="AP1504" s="90"/>
      <c r="AQ1504" s="90"/>
      <c r="AR1504" s="90"/>
      <c r="AS1504" s="90"/>
      <c r="AT1504" s="90"/>
      <c r="AU1504" s="90"/>
      <c r="AV1504" s="94"/>
      <c r="AW1504" s="94"/>
      <c r="AX1504" s="94"/>
      <c r="AY1504" s="94"/>
      <c r="AZ1504" s="94"/>
      <c r="BA1504" s="94"/>
      <c r="BB1504" s="95"/>
      <c r="BC1504" s="95"/>
      <c r="BD1504" s="95"/>
      <c r="BE1504" s="42"/>
      <c r="BF1504" s="42"/>
      <c r="BG1504" s="42"/>
      <c r="BH1504" s="42"/>
      <c r="BI1504" s="42"/>
      <c r="BJ1504" s="42"/>
    </row>
    <row r="1505" spans="1:62" ht="15">
      <c r="A1505" s="89"/>
      <c r="B1505" s="90"/>
      <c r="C1505" s="91"/>
      <c r="D1505" s="92"/>
      <c r="E1505" s="93"/>
      <c r="F1505" s="93"/>
      <c r="G1505" s="90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  <c r="U1505" s="90"/>
      <c r="V1505" s="90"/>
      <c r="W1505" s="90"/>
      <c r="X1505" s="90"/>
      <c r="Y1505" s="90"/>
      <c r="Z1505" s="90"/>
      <c r="AA1505" s="90"/>
      <c r="AB1505" s="90"/>
      <c r="AC1505" s="90"/>
      <c r="AD1505" s="90"/>
      <c r="AE1505" s="90"/>
      <c r="AF1505" s="90"/>
      <c r="AG1505" s="90"/>
      <c r="AH1505" s="90"/>
      <c r="AI1505" s="90"/>
      <c r="AJ1505" s="90"/>
      <c r="AK1505" s="90"/>
      <c r="AL1505" s="90"/>
      <c r="AM1505" s="90"/>
      <c r="AN1505" s="90"/>
      <c r="AO1505" s="90"/>
      <c r="AP1505" s="90"/>
      <c r="AQ1505" s="90"/>
      <c r="AR1505" s="90"/>
      <c r="AS1505" s="90"/>
      <c r="AT1505" s="90"/>
      <c r="AU1505" s="90"/>
      <c r="AV1505" s="94"/>
      <c r="AW1505" s="94"/>
      <c r="AX1505" s="94"/>
      <c r="AY1505" s="94"/>
      <c r="AZ1505" s="94"/>
      <c r="BA1505" s="94"/>
      <c r="BB1505" s="95"/>
      <c r="BC1505" s="95"/>
      <c r="BD1505" s="95"/>
      <c r="BE1505" s="42"/>
      <c r="BF1505" s="42"/>
      <c r="BG1505" s="42"/>
      <c r="BH1505" s="42"/>
      <c r="BI1505" s="42"/>
      <c r="BJ1505" s="42"/>
    </row>
    <row r="1506" spans="1:62" ht="15">
      <c r="A1506" s="89"/>
      <c r="B1506" s="90"/>
      <c r="C1506" s="91"/>
      <c r="D1506" s="92"/>
      <c r="E1506" s="93"/>
      <c r="F1506" s="93"/>
      <c r="G1506" s="90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  <c r="U1506" s="90"/>
      <c r="V1506" s="90"/>
      <c r="W1506" s="90"/>
      <c r="X1506" s="90"/>
      <c r="Y1506" s="90"/>
      <c r="Z1506" s="90"/>
      <c r="AA1506" s="90"/>
      <c r="AB1506" s="90"/>
      <c r="AC1506" s="90"/>
      <c r="AD1506" s="90"/>
      <c r="AE1506" s="90"/>
      <c r="AF1506" s="90"/>
      <c r="AG1506" s="90"/>
      <c r="AH1506" s="90"/>
      <c r="AI1506" s="90"/>
      <c r="AJ1506" s="90"/>
      <c r="AK1506" s="90"/>
      <c r="AL1506" s="90"/>
      <c r="AM1506" s="90"/>
      <c r="AN1506" s="90"/>
      <c r="AO1506" s="90"/>
      <c r="AP1506" s="90"/>
      <c r="AQ1506" s="90"/>
      <c r="AR1506" s="90"/>
      <c r="AS1506" s="90"/>
      <c r="AT1506" s="90"/>
      <c r="AU1506" s="90"/>
      <c r="AV1506" s="94"/>
      <c r="AW1506" s="94"/>
      <c r="AX1506" s="94"/>
      <c r="AY1506" s="94"/>
      <c r="AZ1506" s="94"/>
      <c r="BA1506" s="94"/>
      <c r="BB1506" s="95"/>
      <c r="BC1506" s="95"/>
      <c r="BD1506" s="95"/>
      <c r="BE1506" s="42"/>
      <c r="BF1506" s="42"/>
      <c r="BG1506" s="42"/>
      <c r="BH1506" s="42"/>
      <c r="BI1506" s="42"/>
      <c r="BJ1506" s="42"/>
    </row>
    <row r="1507" spans="1:62" ht="15">
      <c r="A1507" s="89"/>
      <c r="B1507" s="90"/>
      <c r="C1507" s="91"/>
      <c r="D1507" s="92"/>
      <c r="E1507" s="93"/>
      <c r="F1507" s="93"/>
      <c r="G1507" s="90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  <c r="U1507" s="90"/>
      <c r="V1507" s="90"/>
      <c r="W1507" s="90"/>
      <c r="X1507" s="90"/>
      <c r="Y1507" s="90"/>
      <c r="Z1507" s="90"/>
      <c r="AA1507" s="90"/>
      <c r="AB1507" s="90"/>
      <c r="AC1507" s="90"/>
      <c r="AD1507" s="90"/>
      <c r="AE1507" s="90"/>
      <c r="AF1507" s="90"/>
      <c r="AG1507" s="90"/>
      <c r="AH1507" s="90"/>
      <c r="AI1507" s="90"/>
      <c r="AJ1507" s="90"/>
      <c r="AK1507" s="90"/>
      <c r="AL1507" s="90"/>
      <c r="AM1507" s="90"/>
      <c r="AN1507" s="90"/>
      <c r="AO1507" s="90"/>
      <c r="AP1507" s="90"/>
      <c r="AQ1507" s="90"/>
      <c r="AR1507" s="90"/>
      <c r="AS1507" s="90"/>
      <c r="AT1507" s="90"/>
      <c r="AU1507" s="90"/>
      <c r="AV1507" s="94"/>
      <c r="AW1507" s="94"/>
      <c r="AX1507" s="94"/>
      <c r="AY1507" s="94"/>
      <c r="AZ1507" s="94"/>
      <c r="BA1507" s="94"/>
      <c r="BB1507" s="95"/>
      <c r="BC1507" s="95"/>
      <c r="BD1507" s="95"/>
      <c r="BE1507" s="42"/>
      <c r="BF1507" s="42"/>
      <c r="BG1507" s="42"/>
      <c r="BH1507" s="42"/>
      <c r="BI1507" s="42"/>
      <c r="BJ1507" s="42"/>
    </row>
    <row r="1508" spans="1:62" ht="15">
      <c r="A1508" s="89"/>
      <c r="B1508" s="90"/>
      <c r="C1508" s="91"/>
      <c r="D1508" s="92"/>
      <c r="E1508" s="93"/>
      <c r="F1508" s="93"/>
      <c r="G1508" s="90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  <c r="U1508" s="90"/>
      <c r="V1508" s="90"/>
      <c r="W1508" s="90"/>
      <c r="X1508" s="90"/>
      <c r="Y1508" s="90"/>
      <c r="Z1508" s="90"/>
      <c r="AA1508" s="90"/>
      <c r="AB1508" s="90"/>
      <c r="AC1508" s="90"/>
      <c r="AD1508" s="90"/>
      <c r="AE1508" s="90"/>
      <c r="AF1508" s="90"/>
      <c r="AG1508" s="90"/>
      <c r="AH1508" s="90"/>
      <c r="AI1508" s="90"/>
      <c r="AJ1508" s="90"/>
      <c r="AK1508" s="90"/>
      <c r="AL1508" s="90"/>
      <c r="AM1508" s="90"/>
      <c r="AN1508" s="90"/>
      <c r="AO1508" s="90"/>
      <c r="AP1508" s="90"/>
      <c r="AQ1508" s="90"/>
      <c r="AR1508" s="90"/>
      <c r="AS1508" s="90"/>
      <c r="AT1508" s="90"/>
      <c r="AU1508" s="90"/>
      <c r="AV1508" s="94"/>
      <c r="AW1508" s="94"/>
      <c r="AX1508" s="94"/>
      <c r="AY1508" s="94"/>
      <c r="AZ1508" s="94"/>
      <c r="BA1508" s="94"/>
      <c r="BB1508" s="95"/>
      <c r="BC1508" s="95"/>
      <c r="BD1508" s="95"/>
      <c r="BE1508" s="42"/>
      <c r="BF1508" s="42"/>
      <c r="BG1508" s="42"/>
      <c r="BH1508" s="42"/>
      <c r="BI1508" s="42"/>
      <c r="BJ1508" s="42"/>
    </row>
    <row r="1509" spans="1:62" ht="15">
      <c r="A1509" s="89"/>
      <c r="B1509" s="90"/>
      <c r="C1509" s="91"/>
      <c r="D1509" s="92"/>
      <c r="E1509" s="93"/>
      <c r="F1509" s="93"/>
      <c r="G1509" s="90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  <c r="U1509" s="90"/>
      <c r="V1509" s="90"/>
      <c r="W1509" s="90"/>
      <c r="X1509" s="90"/>
      <c r="Y1509" s="90"/>
      <c r="Z1509" s="90"/>
      <c r="AA1509" s="90"/>
      <c r="AB1509" s="90"/>
      <c r="AC1509" s="90"/>
      <c r="AD1509" s="90"/>
      <c r="AE1509" s="90"/>
      <c r="AF1509" s="90"/>
      <c r="AG1509" s="90"/>
      <c r="AH1509" s="90"/>
      <c r="AI1509" s="90"/>
      <c r="AJ1509" s="90"/>
      <c r="AK1509" s="90"/>
      <c r="AL1509" s="90"/>
      <c r="AM1509" s="90"/>
      <c r="AN1509" s="90"/>
      <c r="AO1509" s="90"/>
      <c r="AP1509" s="90"/>
      <c r="AQ1509" s="90"/>
      <c r="AR1509" s="90"/>
      <c r="AS1509" s="90"/>
      <c r="AT1509" s="90"/>
      <c r="AU1509" s="90"/>
      <c r="AV1509" s="94"/>
      <c r="AW1509" s="94"/>
      <c r="AX1509" s="94"/>
      <c r="AY1509" s="94"/>
      <c r="AZ1509" s="94"/>
      <c r="BA1509" s="94"/>
      <c r="BB1509" s="95"/>
      <c r="BC1509" s="95"/>
      <c r="BD1509" s="95"/>
      <c r="BE1509" s="42"/>
      <c r="BF1509" s="42"/>
      <c r="BG1509" s="42"/>
      <c r="BH1509" s="42"/>
      <c r="BI1509" s="42"/>
      <c r="BJ1509" s="42"/>
    </row>
    <row r="1510" spans="1:62" ht="15">
      <c r="A1510" s="89"/>
      <c r="B1510" s="90"/>
      <c r="C1510" s="91"/>
      <c r="D1510" s="92"/>
      <c r="E1510" s="93"/>
      <c r="F1510" s="93"/>
      <c r="G1510" s="90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  <c r="U1510" s="90"/>
      <c r="V1510" s="90"/>
      <c r="W1510" s="90"/>
      <c r="X1510" s="90"/>
      <c r="Y1510" s="90"/>
      <c r="Z1510" s="90"/>
      <c r="AA1510" s="90"/>
      <c r="AB1510" s="90"/>
      <c r="AC1510" s="90"/>
      <c r="AD1510" s="90"/>
      <c r="AE1510" s="90"/>
      <c r="AF1510" s="90"/>
      <c r="AG1510" s="90"/>
      <c r="AH1510" s="90"/>
      <c r="AI1510" s="90"/>
      <c r="AJ1510" s="90"/>
      <c r="AK1510" s="90"/>
      <c r="AL1510" s="90"/>
      <c r="AM1510" s="90"/>
      <c r="AN1510" s="90"/>
      <c r="AO1510" s="90"/>
      <c r="AP1510" s="90"/>
      <c r="AQ1510" s="90"/>
      <c r="AR1510" s="90"/>
      <c r="AS1510" s="90"/>
      <c r="AT1510" s="90"/>
      <c r="AU1510" s="90"/>
      <c r="AV1510" s="94"/>
      <c r="AW1510" s="94"/>
      <c r="AX1510" s="94"/>
      <c r="AY1510" s="94"/>
      <c r="AZ1510" s="94"/>
      <c r="BA1510" s="94"/>
      <c r="BB1510" s="95"/>
      <c r="BC1510" s="95"/>
      <c r="BD1510" s="95"/>
      <c r="BE1510" s="42"/>
      <c r="BF1510" s="42"/>
      <c r="BG1510" s="42"/>
      <c r="BH1510" s="42"/>
      <c r="BI1510" s="42"/>
      <c r="BJ1510" s="42"/>
    </row>
    <row r="1511" spans="1:62" ht="15">
      <c r="A1511" s="89"/>
      <c r="B1511" s="90"/>
      <c r="C1511" s="91"/>
      <c r="D1511" s="92"/>
      <c r="E1511" s="93"/>
      <c r="F1511" s="93"/>
      <c r="G1511" s="90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  <c r="U1511" s="90"/>
      <c r="V1511" s="90"/>
      <c r="W1511" s="90"/>
      <c r="X1511" s="90"/>
      <c r="Y1511" s="90"/>
      <c r="Z1511" s="90"/>
      <c r="AA1511" s="90"/>
      <c r="AB1511" s="90"/>
      <c r="AC1511" s="90"/>
      <c r="AD1511" s="90"/>
      <c r="AE1511" s="90"/>
      <c r="AF1511" s="90"/>
      <c r="AG1511" s="90"/>
      <c r="AH1511" s="90"/>
      <c r="AI1511" s="90"/>
      <c r="AJ1511" s="90"/>
      <c r="AK1511" s="90"/>
      <c r="AL1511" s="90"/>
      <c r="AM1511" s="90"/>
      <c r="AN1511" s="90"/>
      <c r="AO1511" s="90"/>
      <c r="AP1511" s="90"/>
      <c r="AQ1511" s="90"/>
      <c r="AR1511" s="90"/>
      <c r="AS1511" s="90"/>
      <c r="AT1511" s="90"/>
      <c r="AU1511" s="90"/>
      <c r="AV1511" s="94"/>
      <c r="AW1511" s="94"/>
      <c r="AX1511" s="94"/>
      <c r="AY1511" s="94"/>
      <c r="AZ1511" s="94"/>
      <c r="BA1511" s="94"/>
      <c r="BB1511" s="95"/>
      <c r="BC1511" s="95"/>
      <c r="BD1511" s="95"/>
      <c r="BE1511" s="42"/>
      <c r="BF1511" s="42"/>
      <c r="BG1511" s="42"/>
      <c r="BH1511" s="42"/>
      <c r="BI1511" s="42"/>
      <c r="BJ1511" s="42"/>
    </row>
    <row r="1512" spans="1:62" ht="15">
      <c r="A1512" s="89"/>
      <c r="B1512" s="90"/>
      <c r="C1512" s="91"/>
      <c r="D1512" s="92"/>
      <c r="E1512" s="93"/>
      <c r="F1512" s="93"/>
      <c r="G1512" s="90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  <c r="U1512" s="90"/>
      <c r="V1512" s="90"/>
      <c r="W1512" s="90"/>
      <c r="X1512" s="90"/>
      <c r="Y1512" s="90"/>
      <c r="Z1512" s="90"/>
      <c r="AA1512" s="90"/>
      <c r="AB1512" s="90"/>
      <c r="AC1512" s="90"/>
      <c r="AD1512" s="90"/>
      <c r="AE1512" s="90"/>
      <c r="AF1512" s="90"/>
      <c r="AG1512" s="90"/>
      <c r="AH1512" s="90"/>
      <c r="AI1512" s="90"/>
      <c r="AJ1512" s="90"/>
      <c r="AK1512" s="90"/>
      <c r="AL1512" s="90"/>
      <c r="AM1512" s="90"/>
      <c r="AN1512" s="90"/>
      <c r="AO1512" s="90"/>
      <c r="AP1512" s="90"/>
      <c r="AQ1512" s="90"/>
      <c r="AR1512" s="90"/>
      <c r="AS1512" s="90"/>
      <c r="AT1512" s="90"/>
      <c r="AU1512" s="90"/>
      <c r="AV1512" s="94"/>
      <c r="AW1512" s="94"/>
      <c r="AX1512" s="94"/>
      <c r="AY1512" s="94"/>
      <c r="AZ1512" s="94"/>
      <c r="BA1512" s="94"/>
      <c r="BB1512" s="95"/>
      <c r="BC1512" s="95"/>
      <c r="BD1512" s="95"/>
      <c r="BE1512" s="42"/>
      <c r="BF1512" s="42"/>
      <c r="BG1512" s="42"/>
      <c r="BH1512" s="42"/>
      <c r="BI1512" s="42"/>
      <c r="BJ1512" s="42"/>
    </row>
    <row r="1513" spans="1:62" ht="15">
      <c r="A1513" s="89"/>
      <c r="B1513" s="90"/>
      <c r="C1513" s="91"/>
      <c r="D1513" s="92"/>
      <c r="E1513" s="93"/>
      <c r="F1513" s="93"/>
      <c r="G1513" s="90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  <c r="U1513" s="90"/>
      <c r="V1513" s="90"/>
      <c r="W1513" s="90"/>
      <c r="X1513" s="90"/>
      <c r="Y1513" s="90"/>
      <c r="Z1513" s="90"/>
      <c r="AA1513" s="90"/>
      <c r="AB1513" s="90"/>
      <c r="AC1513" s="90"/>
      <c r="AD1513" s="90"/>
      <c r="AE1513" s="90"/>
      <c r="AF1513" s="90"/>
      <c r="AG1513" s="90"/>
      <c r="AH1513" s="90"/>
      <c r="AI1513" s="90"/>
      <c r="AJ1513" s="90"/>
      <c r="AK1513" s="90"/>
      <c r="AL1513" s="90"/>
      <c r="AM1513" s="90"/>
      <c r="AN1513" s="90"/>
      <c r="AO1513" s="90"/>
      <c r="AP1513" s="90"/>
      <c r="AQ1513" s="90"/>
      <c r="AR1513" s="90"/>
      <c r="AS1513" s="90"/>
      <c r="AT1513" s="90"/>
      <c r="AU1513" s="90"/>
      <c r="AV1513" s="94"/>
      <c r="AW1513" s="94"/>
      <c r="AX1513" s="94"/>
      <c r="AY1513" s="94"/>
      <c r="AZ1513" s="94"/>
      <c r="BA1513" s="94"/>
      <c r="BB1513" s="95"/>
      <c r="BC1513" s="95"/>
      <c r="BD1513" s="95"/>
      <c r="BE1513" s="42"/>
      <c r="BF1513" s="42"/>
      <c r="BG1513" s="42"/>
      <c r="BH1513" s="42"/>
      <c r="BI1513" s="42"/>
      <c r="BJ1513" s="42"/>
    </row>
    <row r="1514" spans="1:62" ht="15">
      <c r="A1514" s="89"/>
      <c r="B1514" s="90"/>
      <c r="C1514" s="91"/>
      <c r="D1514" s="92"/>
      <c r="E1514" s="93"/>
      <c r="F1514" s="93"/>
      <c r="G1514" s="90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  <c r="U1514" s="90"/>
      <c r="V1514" s="90"/>
      <c r="W1514" s="90"/>
      <c r="X1514" s="90"/>
      <c r="Y1514" s="90"/>
      <c r="Z1514" s="90"/>
      <c r="AA1514" s="90"/>
      <c r="AB1514" s="90"/>
      <c r="AC1514" s="90"/>
      <c r="AD1514" s="90"/>
      <c r="AE1514" s="90"/>
      <c r="AF1514" s="90"/>
      <c r="AG1514" s="90"/>
      <c r="AH1514" s="90"/>
      <c r="AI1514" s="90"/>
      <c r="AJ1514" s="90"/>
      <c r="AK1514" s="90"/>
      <c r="AL1514" s="90"/>
      <c r="AM1514" s="90"/>
      <c r="AN1514" s="90"/>
      <c r="AO1514" s="90"/>
      <c r="AP1514" s="90"/>
      <c r="AQ1514" s="90"/>
      <c r="AR1514" s="90"/>
      <c r="AS1514" s="90"/>
      <c r="AT1514" s="90"/>
      <c r="AU1514" s="90"/>
      <c r="AV1514" s="94"/>
      <c r="AW1514" s="94"/>
      <c r="AX1514" s="94"/>
      <c r="AY1514" s="94"/>
      <c r="AZ1514" s="94"/>
      <c r="BA1514" s="94"/>
      <c r="BB1514" s="95"/>
      <c r="BC1514" s="95"/>
      <c r="BD1514" s="95"/>
      <c r="BE1514" s="42"/>
      <c r="BF1514" s="42"/>
      <c r="BG1514" s="42"/>
      <c r="BH1514" s="42"/>
      <c r="BI1514" s="42"/>
      <c r="BJ1514" s="42"/>
    </row>
    <row r="1515" spans="1:62" ht="15">
      <c r="A1515" s="89"/>
      <c r="B1515" s="90"/>
      <c r="C1515" s="91"/>
      <c r="D1515" s="92"/>
      <c r="E1515" s="93"/>
      <c r="F1515" s="93"/>
      <c r="G1515" s="90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  <c r="U1515" s="90"/>
      <c r="V1515" s="90"/>
      <c r="W1515" s="90"/>
      <c r="X1515" s="90"/>
      <c r="Y1515" s="90"/>
      <c r="Z1515" s="90"/>
      <c r="AA1515" s="90"/>
      <c r="AB1515" s="90"/>
      <c r="AC1515" s="90"/>
      <c r="AD1515" s="90"/>
      <c r="AE1515" s="90"/>
      <c r="AF1515" s="90"/>
      <c r="AG1515" s="90"/>
      <c r="AH1515" s="90"/>
      <c r="AI1515" s="90"/>
      <c r="AJ1515" s="90"/>
      <c r="AK1515" s="90"/>
      <c r="AL1515" s="90"/>
      <c r="AM1515" s="90"/>
      <c r="AN1515" s="90"/>
      <c r="AO1515" s="90"/>
      <c r="AP1515" s="90"/>
      <c r="AQ1515" s="90"/>
      <c r="AR1515" s="90"/>
      <c r="AS1515" s="90"/>
      <c r="AT1515" s="90"/>
      <c r="AU1515" s="90"/>
      <c r="AV1515" s="94"/>
      <c r="AW1515" s="94"/>
      <c r="AX1515" s="94"/>
      <c r="AY1515" s="94"/>
      <c r="AZ1515" s="94"/>
      <c r="BA1515" s="94"/>
      <c r="BB1515" s="95"/>
      <c r="BC1515" s="95"/>
      <c r="BD1515" s="95"/>
      <c r="BE1515" s="42"/>
      <c r="BF1515" s="42"/>
      <c r="BG1515" s="42"/>
      <c r="BH1515" s="42"/>
      <c r="BI1515" s="42"/>
      <c r="BJ1515" s="42"/>
    </row>
    <row r="1516" spans="1:62" ht="15">
      <c r="A1516" s="89"/>
      <c r="B1516" s="90"/>
      <c r="C1516" s="91"/>
      <c r="D1516" s="92"/>
      <c r="E1516" s="93"/>
      <c r="F1516" s="93"/>
      <c r="G1516" s="90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  <c r="U1516" s="90"/>
      <c r="V1516" s="90"/>
      <c r="W1516" s="90"/>
      <c r="X1516" s="90"/>
      <c r="Y1516" s="90"/>
      <c r="Z1516" s="90"/>
      <c r="AA1516" s="90"/>
      <c r="AB1516" s="90"/>
      <c r="AC1516" s="90"/>
      <c r="AD1516" s="90"/>
      <c r="AE1516" s="90"/>
      <c r="AF1516" s="90"/>
      <c r="AG1516" s="90"/>
      <c r="AH1516" s="90"/>
      <c r="AI1516" s="90"/>
      <c r="AJ1516" s="90"/>
      <c r="AK1516" s="90"/>
      <c r="AL1516" s="90"/>
      <c r="AM1516" s="90"/>
      <c r="AN1516" s="90"/>
      <c r="AO1516" s="90"/>
      <c r="AP1516" s="90"/>
      <c r="AQ1516" s="90"/>
      <c r="AR1516" s="90"/>
      <c r="AS1516" s="90"/>
      <c r="AT1516" s="90"/>
      <c r="AU1516" s="90"/>
      <c r="AV1516" s="94"/>
      <c r="AW1516" s="94"/>
      <c r="AX1516" s="94"/>
      <c r="AY1516" s="94"/>
      <c r="AZ1516" s="94"/>
      <c r="BA1516" s="94"/>
      <c r="BB1516" s="95"/>
      <c r="BC1516" s="95"/>
      <c r="BD1516" s="95"/>
      <c r="BE1516" s="42"/>
      <c r="BF1516" s="42"/>
      <c r="BG1516" s="42"/>
      <c r="BH1516" s="42"/>
      <c r="BI1516" s="42"/>
      <c r="BJ1516" s="42"/>
    </row>
    <row r="1517" spans="1:62" ht="15">
      <c r="A1517" s="89"/>
      <c r="B1517" s="90"/>
      <c r="C1517" s="91"/>
      <c r="D1517" s="92"/>
      <c r="E1517" s="93"/>
      <c r="F1517" s="93"/>
      <c r="G1517" s="90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  <c r="U1517" s="90"/>
      <c r="V1517" s="90"/>
      <c r="W1517" s="90"/>
      <c r="X1517" s="90"/>
      <c r="Y1517" s="90"/>
      <c r="Z1517" s="90"/>
      <c r="AA1517" s="90"/>
      <c r="AB1517" s="90"/>
      <c r="AC1517" s="90"/>
      <c r="AD1517" s="90"/>
      <c r="AE1517" s="90"/>
      <c r="AF1517" s="90"/>
      <c r="AG1517" s="90"/>
      <c r="AH1517" s="90"/>
      <c r="AI1517" s="90"/>
      <c r="AJ1517" s="90"/>
      <c r="AK1517" s="90"/>
      <c r="AL1517" s="90"/>
      <c r="AM1517" s="90"/>
      <c r="AN1517" s="90"/>
      <c r="AO1517" s="90"/>
      <c r="AP1517" s="90"/>
      <c r="AQ1517" s="90"/>
      <c r="AR1517" s="90"/>
      <c r="AS1517" s="90"/>
      <c r="AT1517" s="90"/>
      <c r="AU1517" s="90"/>
      <c r="AV1517" s="94"/>
      <c r="AW1517" s="94"/>
      <c r="AX1517" s="94"/>
      <c r="AY1517" s="94"/>
      <c r="AZ1517" s="94"/>
      <c r="BA1517" s="94"/>
      <c r="BB1517" s="95"/>
      <c r="BC1517" s="95"/>
      <c r="BD1517" s="95"/>
      <c r="BE1517" s="42"/>
      <c r="BF1517" s="42"/>
      <c r="BG1517" s="42"/>
      <c r="BH1517" s="42"/>
      <c r="BI1517" s="42"/>
      <c r="BJ1517" s="42"/>
    </row>
    <row r="1518" spans="1:62" ht="15">
      <c r="A1518" s="89"/>
      <c r="B1518" s="90"/>
      <c r="C1518" s="91"/>
      <c r="D1518" s="92"/>
      <c r="E1518" s="93"/>
      <c r="F1518" s="93"/>
      <c r="G1518" s="90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  <c r="U1518" s="90"/>
      <c r="V1518" s="90"/>
      <c r="W1518" s="90"/>
      <c r="X1518" s="90"/>
      <c r="Y1518" s="90"/>
      <c r="Z1518" s="90"/>
      <c r="AA1518" s="90"/>
      <c r="AB1518" s="90"/>
      <c r="AC1518" s="90"/>
      <c r="AD1518" s="90"/>
      <c r="AE1518" s="90"/>
      <c r="AF1518" s="90"/>
      <c r="AG1518" s="90"/>
      <c r="AH1518" s="90"/>
      <c r="AI1518" s="90"/>
      <c r="AJ1518" s="90"/>
      <c r="AK1518" s="90"/>
      <c r="AL1518" s="90"/>
      <c r="AM1518" s="90"/>
      <c r="AN1518" s="90"/>
      <c r="AO1518" s="90"/>
      <c r="AP1518" s="90"/>
      <c r="AQ1518" s="90"/>
      <c r="AR1518" s="90"/>
      <c r="AS1518" s="90"/>
      <c r="AT1518" s="90"/>
      <c r="AU1518" s="90"/>
      <c r="AV1518" s="94"/>
      <c r="AW1518" s="94"/>
      <c r="AX1518" s="94"/>
      <c r="AY1518" s="94"/>
      <c r="AZ1518" s="94"/>
      <c r="BA1518" s="94"/>
      <c r="BB1518" s="95"/>
      <c r="BC1518" s="95"/>
      <c r="BD1518" s="95"/>
      <c r="BE1518" s="42"/>
      <c r="BF1518" s="42"/>
      <c r="BG1518" s="42"/>
      <c r="BH1518" s="42"/>
      <c r="BI1518" s="42"/>
      <c r="BJ1518" s="42"/>
    </row>
    <row r="1519" spans="1:62" ht="15">
      <c r="A1519" s="89"/>
      <c r="B1519" s="90"/>
      <c r="C1519" s="91"/>
      <c r="D1519" s="92"/>
      <c r="E1519" s="93"/>
      <c r="F1519" s="93"/>
      <c r="G1519" s="90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  <c r="U1519" s="90"/>
      <c r="V1519" s="90"/>
      <c r="W1519" s="90"/>
      <c r="X1519" s="90"/>
      <c r="Y1519" s="90"/>
      <c r="Z1519" s="90"/>
      <c r="AA1519" s="90"/>
      <c r="AB1519" s="90"/>
      <c r="AC1519" s="90"/>
      <c r="AD1519" s="90"/>
      <c r="AE1519" s="90"/>
      <c r="AF1519" s="90"/>
      <c r="AG1519" s="90"/>
      <c r="AH1519" s="90"/>
      <c r="AI1519" s="90"/>
      <c r="AJ1519" s="90"/>
      <c r="AK1519" s="90"/>
      <c r="AL1519" s="90"/>
      <c r="AM1519" s="90"/>
      <c r="AN1519" s="90"/>
      <c r="AO1519" s="90"/>
      <c r="AP1519" s="90"/>
      <c r="AQ1519" s="90"/>
      <c r="AR1519" s="90"/>
      <c r="AS1519" s="90"/>
      <c r="AT1519" s="90"/>
      <c r="AU1519" s="90"/>
      <c r="AV1519" s="94"/>
      <c r="AW1519" s="94"/>
      <c r="AX1519" s="94"/>
      <c r="AY1519" s="94"/>
      <c r="AZ1519" s="94"/>
      <c r="BA1519" s="94"/>
      <c r="BB1519" s="95"/>
      <c r="BC1519" s="95"/>
      <c r="BD1519" s="95"/>
      <c r="BE1519" s="42"/>
      <c r="BF1519" s="42"/>
      <c r="BG1519" s="42"/>
      <c r="BH1519" s="42"/>
      <c r="BI1519" s="42"/>
      <c r="BJ1519" s="42"/>
    </row>
    <row r="1520" spans="1:62" ht="15">
      <c r="A1520" s="89"/>
      <c r="B1520" s="90"/>
      <c r="C1520" s="91"/>
      <c r="D1520" s="92"/>
      <c r="E1520" s="93"/>
      <c r="F1520" s="93"/>
      <c r="G1520" s="90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  <c r="U1520" s="90"/>
      <c r="V1520" s="90"/>
      <c r="W1520" s="90"/>
      <c r="X1520" s="90"/>
      <c r="Y1520" s="90"/>
      <c r="Z1520" s="90"/>
      <c r="AA1520" s="90"/>
      <c r="AB1520" s="90"/>
      <c r="AC1520" s="90"/>
      <c r="AD1520" s="90"/>
      <c r="AE1520" s="90"/>
      <c r="AF1520" s="90"/>
      <c r="AG1520" s="90"/>
      <c r="AH1520" s="90"/>
      <c r="AI1520" s="90"/>
      <c r="AJ1520" s="90"/>
      <c r="AK1520" s="90"/>
      <c r="AL1520" s="90"/>
      <c r="AM1520" s="90"/>
      <c r="AN1520" s="90"/>
      <c r="AO1520" s="90"/>
      <c r="AP1520" s="90"/>
      <c r="AQ1520" s="90"/>
      <c r="AR1520" s="90"/>
      <c r="AS1520" s="90"/>
      <c r="AT1520" s="90"/>
      <c r="AU1520" s="90"/>
      <c r="AV1520" s="94"/>
      <c r="AW1520" s="94"/>
      <c r="AX1520" s="94"/>
      <c r="AY1520" s="94"/>
      <c r="AZ1520" s="94"/>
      <c r="BA1520" s="94"/>
      <c r="BB1520" s="95"/>
      <c r="BC1520" s="95"/>
      <c r="BD1520" s="95"/>
      <c r="BE1520" s="42"/>
      <c r="BF1520" s="42"/>
      <c r="BG1520" s="42"/>
      <c r="BH1520" s="42"/>
      <c r="BI1520" s="42"/>
      <c r="BJ1520" s="42"/>
    </row>
    <row r="1521" spans="1:62" ht="15">
      <c r="A1521" s="89"/>
      <c r="B1521" s="90"/>
      <c r="C1521" s="91"/>
      <c r="D1521" s="92"/>
      <c r="E1521" s="93"/>
      <c r="F1521" s="93"/>
      <c r="G1521" s="90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  <c r="U1521" s="90"/>
      <c r="V1521" s="90"/>
      <c r="W1521" s="90"/>
      <c r="X1521" s="90"/>
      <c r="Y1521" s="90"/>
      <c r="Z1521" s="90"/>
      <c r="AA1521" s="90"/>
      <c r="AB1521" s="90"/>
      <c r="AC1521" s="90"/>
      <c r="AD1521" s="90"/>
      <c r="AE1521" s="90"/>
      <c r="AF1521" s="90"/>
      <c r="AG1521" s="90"/>
      <c r="AH1521" s="90"/>
      <c r="AI1521" s="90"/>
      <c r="AJ1521" s="90"/>
      <c r="AK1521" s="90"/>
      <c r="AL1521" s="90"/>
      <c r="AM1521" s="90"/>
      <c r="AN1521" s="90"/>
      <c r="AO1521" s="90"/>
      <c r="AP1521" s="90"/>
      <c r="AQ1521" s="90"/>
      <c r="AR1521" s="90"/>
      <c r="AS1521" s="90"/>
      <c r="AT1521" s="90"/>
      <c r="AU1521" s="90"/>
      <c r="AV1521" s="94"/>
      <c r="AW1521" s="94"/>
      <c r="AX1521" s="94"/>
      <c r="AY1521" s="94"/>
      <c r="AZ1521" s="94"/>
      <c r="BA1521" s="94"/>
      <c r="BB1521" s="95"/>
      <c r="BC1521" s="95"/>
      <c r="BD1521" s="95"/>
      <c r="BE1521" s="42"/>
      <c r="BF1521" s="42"/>
      <c r="BG1521" s="42"/>
      <c r="BH1521" s="42"/>
      <c r="BI1521" s="42"/>
      <c r="BJ1521" s="42"/>
    </row>
    <row r="1522" spans="1:62" ht="15">
      <c r="A1522" s="89"/>
      <c r="B1522" s="90"/>
      <c r="C1522" s="91"/>
      <c r="D1522" s="92"/>
      <c r="E1522" s="93"/>
      <c r="F1522" s="93"/>
      <c r="G1522" s="90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  <c r="U1522" s="90"/>
      <c r="V1522" s="90"/>
      <c r="W1522" s="90"/>
      <c r="X1522" s="90"/>
      <c r="Y1522" s="90"/>
      <c r="Z1522" s="90"/>
      <c r="AA1522" s="90"/>
      <c r="AB1522" s="90"/>
      <c r="AC1522" s="90"/>
      <c r="AD1522" s="90"/>
      <c r="AE1522" s="90"/>
      <c r="AF1522" s="90"/>
      <c r="AG1522" s="90"/>
      <c r="AH1522" s="90"/>
      <c r="AI1522" s="90"/>
      <c r="AJ1522" s="90"/>
      <c r="AK1522" s="90"/>
      <c r="AL1522" s="90"/>
      <c r="AM1522" s="90"/>
      <c r="AN1522" s="90"/>
      <c r="AO1522" s="90"/>
      <c r="AP1522" s="90"/>
      <c r="AQ1522" s="90"/>
      <c r="AR1522" s="90"/>
      <c r="AS1522" s="90"/>
      <c r="AT1522" s="90"/>
      <c r="AU1522" s="90"/>
      <c r="AV1522" s="94"/>
      <c r="AW1522" s="94"/>
      <c r="AX1522" s="94"/>
      <c r="AY1522" s="94"/>
      <c r="AZ1522" s="94"/>
      <c r="BA1522" s="94"/>
      <c r="BB1522" s="95"/>
      <c r="BC1522" s="95"/>
      <c r="BD1522" s="95"/>
      <c r="BE1522" s="42"/>
      <c r="BF1522" s="42"/>
      <c r="BG1522" s="42"/>
      <c r="BH1522" s="42"/>
      <c r="BI1522" s="42"/>
      <c r="BJ1522" s="42"/>
    </row>
    <row r="1523" spans="1:62" ht="15">
      <c r="A1523" s="89"/>
      <c r="B1523" s="90"/>
      <c r="C1523" s="91"/>
      <c r="D1523" s="92"/>
      <c r="E1523" s="93"/>
      <c r="F1523" s="93"/>
      <c r="G1523" s="90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  <c r="U1523" s="90"/>
      <c r="V1523" s="90"/>
      <c r="W1523" s="90"/>
      <c r="X1523" s="90"/>
      <c r="Y1523" s="90"/>
      <c r="Z1523" s="90"/>
      <c r="AA1523" s="90"/>
      <c r="AB1523" s="90"/>
      <c r="AC1523" s="90"/>
      <c r="AD1523" s="90"/>
      <c r="AE1523" s="90"/>
      <c r="AF1523" s="90"/>
      <c r="AG1523" s="90"/>
      <c r="AH1523" s="90"/>
      <c r="AI1523" s="90"/>
      <c r="AJ1523" s="90"/>
      <c r="AK1523" s="90"/>
      <c r="AL1523" s="90"/>
      <c r="AM1523" s="90"/>
      <c r="AN1523" s="90"/>
      <c r="AO1523" s="90"/>
      <c r="AP1523" s="90"/>
      <c r="AQ1523" s="90"/>
      <c r="AR1523" s="90"/>
      <c r="AS1523" s="90"/>
      <c r="AT1523" s="90"/>
      <c r="AU1523" s="90"/>
      <c r="AV1523" s="94"/>
      <c r="AW1523" s="94"/>
      <c r="AX1523" s="94"/>
      <c r="AY1523" s="94"/>
      <c r="AZ1523" s="94"/>
      <c r="BA1523" s="94"/>
      <c r="BB1523" s="95"/>
      <c r="BC1523" s="95"/>
      <c r="BD1523" s="95"/>
      <c r="BE1523" s="42"/>
      <c r="BF1523" s="42"/>
      <c r="BG1523" s="42"/>
      <c r="BH1523" s="42"/>
      <c r="BI1523" s="42"/>
      <c r="BJ1523" s="42"/>
    </row>
    <row r="1524" spans="1:62" ht="15">
      <c r="A1524" s="89"/>
      <c r="B1524" s="90"/>
      <c r="C1524" s="91"/>
      <c r="D1524" s="92"/>
      <c r="E1524" s="93"/>
      <c r="F1524" s="93"/>
      <c r="G1524" s="90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  <c r="U1524" s="90"/>
      <c r="V1524" s="90"/>
      <c r="W1524" s="90"/>
      <c r="X1524" s="90"/>
      <c r="Y1524" s="90"/>
      <c r="Z1524" s="90"/>
      <c r="AA1524" s="90"/>
      <c r="AB1524" s="90"/>
      <c r="AC1524" s="90"/>
      <c r="AD1524" s="90"/>
      <c r="AE1524" s="90"/>
      <c r="AF1524" s="90"/>
      <c r="AG1524" s="90"/>
      <c r="AH1524" s="90"/>
      <c r="AI1524" s="90"/>
      <c r="AJ1524" s="90"/>
      <c r="AK1524" s="90"/>
      <c r="AL1524" s="90"/>
      <c r="AM1524" s="90"/>
      <c r="AN1524" s="90"/>
      <c r="AO1524" s="90"/>
      <c r="AP1524" s="90"/>
      <c r="AQ1524" s="90"/>
      <c r="AR1524" s="90"/>
      <c r="AS1524" s="90"/>
      <c r="AT1524" s="90"/>
      <c r="AU1524" s="90"/>
      <c r="AV1524" s="94"/>
      <c r="AW1524" s="94"/>
      <c r="AX1524" s="94"/>
      <c r="AY1524" s="94"/>
      <c r="AZ1524" s="94"/>
      <c r="BA1524" s="94"/>
      <c r="BB1524" s="95"/>
      <c r="BC1524" s="95"/>
      <c r="BD1524" s="95"/>
      <c r="BE1524" s="42"/>
      <c r="BF1524" s="42"/>
      <c r="BG1524" s="42"/>
      <c r="BH1524" s="42"/>
      <c r="BI1524" s="42"/>
      <c r="BJ1524" s="42"/>
    </row>
    <row r="1525" spans="1:62" ht="15">
      <c r="A1525" s="89"/>
      <c r="B1525" s="90"/>
      <c r="C1525" s="91"/>
      <c r="D1525" s="92"/>
      <c r="E1525" s="93"/>
      <c r="F1525" s="93"/>
      <c r="G1525" s="90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  <c r="U1525" s="90"/>
      <c r="V1525" s="90"/>
      <c r="W1525" s="90"/>
      <c r="X1525" s="90"/>
      <c r="Y1525" s="90"/>
      <c r="Z1525" s="90"/>
      <c r="AA1525" s="90"/>
      <c r="AB1525" s="90"/>
      <c r="AC1525" s="90"/>
      <c r="AD1525" s="90"/>
      <c r="AE1525" s="90"/>
      <c r="AF1525" s="90"/>
      <c r="AG1525" s="90"/>
      <c r="AH1525" s="90"/>
      <c r="AI1525" s="90"/>
      <c r="AJ1525" s="90"/>
      <c r="AK1525" s="90"/>
      <c r="AL1525" s="90"/>
      <c r="AM1525" s="90"/>
      <c r="AN1525" s="90"/>
      <c r="AO1525" s="90"/>
      <c r="AP1525" s="90"/>
      <c r="AQ1525" s="90"/>
      <c r="AR1525" s="90"/>
      <c r="AS1525" s="90"/>
      <c r="AT1525" s="90"/>
      <c r="AU1525" s="90"/>
      <c r="AV1525" s="94"/>
      <c r="AW1525" s="94"/>
      <c r="AX1525" s="94"/>
      <c r="AY1525" s="94"/>
      <c r="AZ1525" s="94"/>
      <c r="BA1525" s="94"/>
      <c r="BB1525" s="95"/>
      <c r="BC1525" s="95"/>
      <c r="BD1525" s="95"/>
      <c r="BE1525" s="42"/>
      <c r="BF1525" s="42"/>
      <c r="BG1525" s="42"/>
      <c r="BH1525" s="42"/>
      <c r="BI1525" s="42"/>
      <c r="BJ1525" s="42"/>
    </row>
    <row r="1526" spans="1:62" ht="15">
      <c r="A1526" s="89"/>
      <c r="B1526" s="90"/>
      <c r="C1526" s="91"/>
      <c r="D1526" s="92"/>
      <c r="E1526" s="93"/>
      <c r="F1526" s="93"/>
      <c r="G1526" s="90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  <c r="U1526" s="90"/>
      <c r="V1526" s="90"/>
      <c r="W1526" s="90"/>
      <c r="X1526" s="90"/>
      <c r="Y1526" s="90"/>
      <c r="Z1526" s="90"/>
      <c r="AA1526" s="90"/>
      <c r="AB1526" s="90"/>
      <c r="AC1526" s="90"/>
      <c r="AD1526" s="90"/>
      <c r="AE1526" s="90"/>
      <c r="AF1526" s="90"/>
      <c r="AG1526" s="90"/>
      <c r="AH1526" s="90"/>
      <c r="AI1526" s="90"/>
      <c r="AJ1526" s="90"/>
      <c r="AK1526" s="90"/>
      <c r="AL1526" s="90"/>
      <c r="AM1526" s="90"/>
      <c r="AN1526" s="90"/>
      <c r="AO1526" s="90"/>
      <c r="AP1526" s="90"/>
      <c r="AQ1526" s="90"/>
      <c r="AR1526" s="90"/>
      <c r="AS1526" s="90"/>
      <c r="AT1526" s="90"/>
      <c r="AU1526" s="90"/>
      <c r="AV1526" s="94"/>
      <c r="AW1526" s="94"/>
      <c r="AX1526" s="94"/>
      <c r="AY1526" s="94"/>
      <c r="AZ1526" s="94"/>
      <c r="BA1526" s="94"/>
      <c r="BB1526" s="95"/>
      <c r="BC1526" s="95"/>
      <c r="BD1526" s="95"/>
      <c r="BE1526" s="42"/>
      <c r="BF1526" s="42"/>
      <c r="BG1526" s="42"/>
      <c r="BH1526" s="42"/>
      <c r="BI1526" s="42"/>
      <c r="BJ1526" s="42"/>
    </row>
    <row r="1527" spans="1:62" ht="15">
      <c r="A1527" s="89"/>
      <c r="B1527" s="90"/>
      <c r="C1527" s="91"/>
      <c r="D1527" s="92"/>
      <c r="E1527" s="93"/>
      <c r="F1527" s="93"/>
      <c r="G1527" s="90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  <c r="U1527" s="90"/>
      <c r="V1527" s="90"/>
      <c r="W1527" s="90"/>
      <c r="X1527" s="90"/>
      <c r="Y1527" s="90"/>
      <c r="Z1527" s="90"/>
      <c r="AA1527" s="90"/>
      <c r="AB1527" s="90"/>
      <c r="AC1527" s="90"/>
      <c r="AD1527" s="90"/>
      <c r="AE1527" s="90"/>
      <c r="AF1527" s="90"/>
      <c r="AG1527" s="90"/>
      <c r="AH1527" s="90"/>
      <c r="AI1527" s="90"/>
      <c r="AJ1527" s="90"/>
      <c r="AK1527" s="90"/>
      <c r="AL1527" s="90"/>
      <c r="AM1527" s="90"/>
      <c r="AN1527" s="90"/>
      <c r="AO1527" s="90"/>
      <c r="AP1527" s="90"/>
      <c r="AQ1527" s="90"/>
      <c r="AR1527" s="90"/>
      <c r="AS1527" s="90"/>
      <c r="AT1527" s="90"/>
      <c r="AU1527" s="90"/>
      <c r="AV1527" s="94"/>
      <c r="AW1527" s="94"/>
      <c r="AX1527" s="94"/>
      <c r="AY1527" s="94"/>
      <c r="AZ1527" s="94"/>
      <c r="BA1527" s="94"/>
      <c r="BB1527" s="95"/>
      <c r="BC1527" s="95"/>
      <c r="BD1527" s="95"/>
      <c r="BE1527" s="42"/>
      <c r="BF1527" s="42"/>
      <c r="BG1527" s="42"/>
      <c r="BH1527" s="42"/>
      <c r="BI1527" s="42"/>
      <c r="BJ1527" s="42"/>
    </row>
    <row r="1528" spans="1:62" ht="15">
      <c r="A1528" s="89"/>
      <c r="B1528" s="90"/>
      <c r="C1528" s="91"/>
      <c r="D1528" s="92"/>
      <c r="E1528" s="93"/>
      <c r="F1528" s="93"/>
      <c r="G1528" s="90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  <c r="U1528" s="90"/>
      <c r="V1528" s="90"/>
      <c r="W1528" s="90"/>
      <c r="X1528" s="90"/>
      <c r="Y1528" s="90"/>
      <c r="Z1528" s="90"/>
      <c r="AA1528" s="90"/>
      <c r="AB1528" s="90"/>
      <c r="AC1528" s="90"/>
      <c r="AD1528" s="90"/>
      <c r="AE1528" s="90"/>
      <c r="AF1528" s="90"/>
      <c r="AG1528" s="90"/>
      <c r="AH1528" s="90"/>
      <c r="AI1528" s="90"/>
      <c r="AJ1528" s="90"/>
      <c r="AK1528" s="90"/>
      <c r="AL1528" s="90"/>
      <c r="AM1528" s="90"/>
      <c r="AN1528" s="90"/>
      <c r="AO1528" s="90"/>
      <c r="AP1528" s="90"/>
      <c r="AQ1528" s="90"/>
      <c r="AR1528" s="90"/>
      <c r="AS1528" s="90"/>
      <c r="AT1528" s="90"/>
      <c r="AU1528" s="90"/>
      <c r="AV1528" s="94"/>
      <c r="AW1528" s="94"/>
      <c r="AX1528" s="94"/>
      <c r="AY1528" s="94"/>
      <c r="AZ1528" s="94"/>
      <c r="BA1528" s="94"/>
      <c r="BB1528" s="95"/>
      <c r="BC1528" s="95"/>
      <c r="BD1528" s="95"/>
      <c r="BE1528" s="42"/>
      <c r="BF1528" s="42"/>
      <c r="BG1528" s="42"/>
      <c r="BH1528" s="42"/>
      <c r="BI1528" s="42"/>
      <c r="BJ1528" s="42"/>
    </row>
    <row r="1529" spans="1:62" ht="15">
      <c r="A1529" s="89"/>
      <c r="B1529" s="90"/>
      <c r="C1529" s="91"/>
      <c r="D1529" s="92"/>
      <c r="E1529" s="93"/>
      <c r="F1529" s="93"/>
      <c r="G1529" s="90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  <c r="U1529" s="90"/>
      <c r="V1529" s="90"/>
      <c r="W1529" s="90"/>
      <c r="X1529" s="90"/>
      <c r="Y1529" s="90"/>
      <c r="Z1529" s="90"/>
      <c r="AA1529" s="90"/>
      <c r="AB1529" s="90"/>
      <c r="AC1529" s="90"/>
      <c r="AD1529" s="90"/>
      <c r="AE1529" s="90"/>
      <c r="AF1529" s="90"/>
      <c r="AG1529" s="90"/>
      <c r="AH1529" s="90"/>
      <c r="AI1529" s="90"/>
      <c r="AJ1529" s="90"/>
      <c r="AK1529" s="90"/>
      <c r="AL1529" s="90"/>
      <c r="AM1529" s="90"/>
      <c r="AN1529" s="90"/>
      <c r="AO1529" s="90"/>
      <c r="AP1529" s="90"/>
      <c r="AQ1529" s="90"/>
      <c r="AR1529" s="90"/>
      <c r="AS1529" s="90"/>
      <c r="AT1529" s="90"/>
      <c r="AU1529" s="90"/>
      <c r="AV1529" s="94"/>
      <c r="AW1529" s="94"/>
      <c r="AX1529" s="94"/>
      <c r="AY1529" s="94"/>
      <c r="AZ1529" s="94"/>
      <c r="BA1529" s="94"/>
      <c r="BB1529" s="95"/>
      <c r="BC1529" s="95"/>
      <c r="BD1529" s="95"/>
      <c r="BE1529" s="42"/>
      <c r="BF1529" s="42"/>
      <c r="BG1529" s="42"/>
      <c r="BH1529" s="42"/>
      <c r="BI1529" s="42"/>
      <c r="BJ1529" s="42"/>
    </row>
    <row r="1530" spans="1:62" ht="15">
      <c r="A1530" s="89"/>
      <c r="B1530" s="90"/>
      <c r="C1530" s="91"/>
      <c r="D1530" s="92"/>
      <c r="E1530" s="93"/>
      <c r="F1530" s="93"/>
      <c r="G1530" s="90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  <c r="U1530" s="90"/>
      <c r="V1530" s="90"/>
      <c r="W1530" s="90"/>
      <c r="X1530" s="90"/>
      <c r="Y1530" s="90"/>
      <c r="Z1530" s="90"/>
      <c r="AA1530" s="90"/>
      <c r="AB1530" s="90"/>
      <c r="AC1530" s="90"/>
      <c r="AD1530" s="90"/>
      <c r="AE1530" s="90"/>
      <c r="AF1530" s="90"/>
      <c r="AG1530" s="90"/>
      <c r="AH1530" s="90"/>
      <c r="AI1530" s="90"/>
      <c r="AJ1530" s="90"/>
      <c r="AK1530" s="90"/>
      <c r="AL1530" s="90"/>
      <c r="AM1530" s="90"/>
      <c r="AN1530" s="90"/>
      <c r="AO1530" s="90"/>
      <c r="AP1530" s="90"/>
      <c r="AQ1530" s="90"/>
      <c r="AR1530" s="90"/>
      <c r="AS1530" s="90"/>
      <c r="AT1530" s="90"/>
      <c r="AU1530" s="90"/>
      <c r="AV1530" s="94"/>
      <c r="AW1530" s="94"/>
      <c r="AX1530" s="94"/>
      <c r="AY1530" s="94"/>
      <c r="AZ1530" s="94"/>
      <c r="BA1530" s="94"/>
      <c r="BB1530" s="95"/>
      <c r="BC1530" s="95"/>
      <c r="BD1530" s="95"/>
      <c r="BE1530" s="42"/>
      <c r="BF1530" s="42"/>
      <c r="BG1530" s="42"/>
      <c r="BH1530" s="42"/>
      <c r="BI1530" s="42"/>
      <c r="BJ1530" s="42"/>
    </row>
    <row r="1531" spans="1:62" ht="15">
      <c r="A1531" s="89"/>
      <c r="B1531" s="90"/>
      <c r="C1531" s="91"/>
      <c r="D1531" s="92"/>
      <c r="E1531" s="93"/>
      <c r="F1531" s="93"/>
      <c r="G1531" s="90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  <c r="U1531" s="90"/>
      <c r="V1531" s="90"/>
      <c r="W1531" s="90"/>
      <c r="X1531" s="90"/>
      <c r="Y1531" s="90"/>
      <c r="Z1531" s="90"/>
      <c r="AA1531" s="90"/>
      <c r="AB1531" s="90"/>
      <c r="AC1531" s="90"/>
      <c r="AD1531" s="90"/>
      <c r="AE1531" s="90"/>
      <c r="AF1531" s="90"/>
      <c r="AG1531" s="90"/>
      <c r="AH1531" s="90"/>
      <c r="AI1531" s="90"/>
      <c r="AJ1531" s="90"/>
      <c r="AK1531" s="90"/>
      <c r="AL1531" s="90"/>
      <c r="AM1531" s="90"/>
      <c r="AN1531" s="90"/>
      <c r="AO1531" s="90"/>
      <c r="AP1531" s="90"/>
      <c r="AQ1531" s="90"/>
      <c r="AR1531" s="90"/>
      <c r="AS1531" s="90"/>
      <c r="AT1531" s="90"/>
      <c r="AU1531" s="90"/>
      <c r="AV1531" s="94"/>
      <c r="AW1531" s="94"/>
      <c r="AX1531" s="94"/>
      <c r="AY1531" s="94"/>
      <c r="AZ1531" s="94"/>
      <c r="BA1531" s="94"/>
      <c r="BB1531" s="95"/>
      <c r="BC1531" s="95"/>
      <c r="BD1531" s="95"/>
      <c r="BE1531" s="42"/>
      <c r="BF1531" s="42"/>
      <c r="BG1531" s="42"/>
      <c r="BH1531" s="42"/>
      <c r="BI1531" s="42"/>
      <c r="BJ1531" s="42"/>
    </row>
    <row r="1532" spans="1:62" ht="15">
      <c r="A1532" s="89"/>
      <c r="B1532" s="90"/>
      <c r="C1532" s="91"/>
      <c r="D1532" s="92"/>
      <c r="E1532" s="93"/>
      <c r="F1532" s="93"/>
      <c r="G1532" s="90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  <c r="U1532" s="90"/>
      <c r="V1532" s="90"/>
      <c r="W1532" s="90"/>
      <c r="X1532" s="90"/>
      <c r="Y1532" s="90"/>
      <c r="Z1532" s="90"/>
      <c r="AA1532" s="90"/>
      <c r="AB1532" s="90"/>
      <c r="AC1532" s="90"/>
      <c r="AD1532" s="90"/>
      <c r="AE1532" s="90"/>
      <c r="AF1532" s="90"/>
      <c r="AG1532" s="90"/>
      <c r="AH1532" s="90"/>
      <c r="AI1532" s="90"/>
      <c r="AJ1532" s="90"/>
      <c r="AK1532" s="90"/>
      <c r="AL1532" s="90"/>
      <c r="AM1532" s="90"/>
      <c r="AN1532" s="90"/>
      <c r="AO1532" s="90"/>
      <c r="AP1532" s="90"/>
      <c r="AQ1532" s="90"/>
      <c r="AR1532" s="90"/>
      <c r="AS1532" s="90"/>
      <c r="AT1532" s="90"/>
      <c r="AU1532" s="90"/>
      <c r="AV1532" s="94"/>
      <c r="AW1532" s="94"/>
      <c r="AX1532" s="94"/>
      <c r="AY1532" s="94"/>
      <c r="AZ1532" s="94"/>
      <c r="BA1532" s="94"/>
      <c r="BB1532" s="95"/>
      <c r="BC1532" s="95"/>
      <c r="BD1532" s="95"/>
      <c r="BE1532" s="42"/>
      <c r="BF1532" s="42"/>
      <c r="BG1532" s="42"/>
      <c r="BH1532" s="42"/>
      <c r="BI1532" s="42"/>
      <c r="BJ1532" s="42"/>
    </row>
    <row r="1533" spans="1:62" ht="15">
      <c r="A1533" s="89"/>
      <c r="B1533" s="90"/>
      <c r="C1533" s="91"/>
      <c r="D1533" s="92"/>
      <c r="E1533" s="93"/>
      <c r="F1533" s="93"/>
      <c r="G1533" s="90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  <c r="U1533" s="90"/>
      <c r="V1533" s="90"/>
      <c r="W1533" s="90"/>
      <c r="X1533" s="90"/>
      <c r="Y1533" s="90"/>
      <c r="Z1533" s="90"/>
      <c r="AA1533" s="90"/>
      <c r="AB1533" s="90"/>
      <c r="AC1533" s="90"/>
      <c r="AD1533" s="90"/>
      <c r="AE1533" s="90"/>
      <c r="AF1533" s="90"/>
      <c r="AG1533" s="90"/>
      <c r="AH1533" s="90"/>
      <c r="AI1533" s="90"/>
      <c r="AJ1533" s="90"/>
      <c r="AK1533" s="90"/>
      <c r="AL1533" s="90"/>
      <c r="AM1533" s="90"/>
      <c r="AN1533" s="90"/>
      <c r="AO1533" s="90"/>
      <c r="AP1533" s="90"/>
      <c r="AQ1533" s="90"/>
      <c r="AR1533" s="90"/>
      <c r="AS1533" s="90"/>
      <c r="AT1533" s="90"/>
      <c r="AU1533" s="90"/>
      <c r="AV1533" s="94"/>
      <c r="AW1533" s="94"/>
      <c r="AX1533" s="94"/>
      <c r="AY1533" s="94"/>
      <c r="AZ1533" s="94"/>
      <c r="BA1533" s="94"/>
      <c r="BB1533" s="95"/>
      <c r="BC1533" s="95"/>
      <c r="BD1533" s="95"/>
      <c r="BE1533" s="42"/>
      <c r="BF1533" s="42"/>
      <c r="BG1533" s="42"/>
      <c r="BH1533" s="42"/>
      <c r="BI1533" s="42"/>
      <c r="BJ1533" s="42"/>
    </row>
    <row r="1534" spans="1:62" ht="15">
      <c r="A1534" s="89"/>
      <c r="B1534" s="90"/>
      <c r="C1534" s="91"/>
      <c r="D1534" s="92"/>
      <c r="E1534" s="93"/>
      <c r="F1534" s="93"/>
      <c r="G1534" s="90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  <c r="U1534" s="90"/>
      <c r="V1534" s="90"/>
      <c r="W1534" s="90"/>
      <c r="X1534" s="90"/>
      <c r="Y1534" s="90"/>
      <c r="Z1534" s="90"/>
      <c r="AA1534" s="90"/>
      <c r="AB1534" s="90"/>
      <c r="AC1534" s="90"/>
      <c r="AD1534" s="90"/>
      <c r="AE1534" s="90"/>
      <c r="AF1534" s="90"/>
      <c r="AG1534" s="90"/>
      <c r="AH1534" s="90"/>
      <c r="AI1534" s="90"/>
      <c r="AJ1534" s="90"/>
      <c r="AK1534" s="90"/>
      <c r="AL1534" s="90"/>
      <c r="AM1534" s="90"/>
      <c r="AN1534" s="90"/>
      <c r="AO1534" s="90"/>
      <c r="AP1534" s="90"/>
      <c r="AQ1534" s="90"/>
      <c r="AR1534" s="90"/>
      <c r="AS1534" s="90"/>
      <c r="AT1534" s="90"/>
      <c r="AU1534" s="90"/>
      <c r="AV1534" s="94"/>
      <c r="AW1534" s="94"/>
      <c r="AX1534" s="94"/>
      <c r="AY1534" s="94"/>
      <c r="AZ1534" s="94"/>
      <c r="BA1534" s="94"/>
      <c r="BB1534" s="95"/>
      <c r="BC1534" s="95"/>
      <c r="BD1534" s="95"/>
      <c r="BE1534" s="42"/>
      <c r="BF1534" s="42"/>
      <c r="BG1534" s="42"/>
      <c r="BH1534" s="42"/>
      <c r="BI1534" s="42"/>
      <c r="BJ1534" s="42"/>
    </row>
    <row r="1535" spans="1:62" ht="15">
      <c r="A1535" s="89"/>
      <c r="B1535" s="90"/>
      <c r="C1535" s="91"/>
      <c r="D1535" s="92"/>
      <c r="E1535" s="93"/>
      <c r="F1535" s="93"/>
      <c r="G1535" s="90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  <c r="U1535" s="90"/>
      <c r="V1535" s="90"/>
      <c r="W1535" s="90"/>
      <c r="X1535" s="90"/>
      <c r="Y1535" s="90"/>
      <c r="Z1535" s="90"/>
      <c r="AA1535" s="90"/>
      <c r="AB1535" s="90"/>
      <c r="AC1535" s="90"/>
      <c r="AD1535" s="90"/>
      <c r="AE1535" s="90"/>
      <c r="AF1535" s="90"/>
      <c r="AG1535" s="90"/>
      <c r="AH1535" s="90"/>
      <c r="AI1535" s="90"/>
      <c r="AJ1535" s="90"/>
      <c r="AK1535" s="90"/>
      <c r="AL1535" s="90"/>
      <c r="AM1535" s="90"/>
      <c r="AN1535" s="90"/>
      <c r="AO1535" s="90"/>
      <c r="AP1535" s="90"/>
      <c r="AQ1535" s="90"/>
      <c r="AR1535" s="90"/>
      <c r="AS1535" s="90"/>
      <c r="AT1535" s="90"/>
      <c r="AU1535" s="90"/>
      <c r="AV1535" s="94"/>
      <c r="AW1535" s="94"/>
      <c r="AX1535" s="94"/>
      <c r="AY1535" s="94"/>
      <c r="AZ1535" s="94"/>
      <c r="BA1535" s="94"/>
      <c r="BB1535" s="95"/>
      <c r="BC1535" s="95"/>
      <c r="BD1535" s="95"/>
      <c r="BE1535" s="42"/>
      <c r="BF1535" s="42"/>
      <c r="BG1535" s="42"/>
      <c r="BH1535" s="42"/>
      <c r="BI1535" s="42"/>
      <c r="BJ1535" s="42"/>
    </row>
    <row r="1536" spans="1:62" ht="15">
      <c r="A1536" s="89"/>
      <c r="B1536" s="90"/>
      <c r="C1536" s="91"/>
      <c r="D1536" s="92"/>
      <c r="E1536" s="93"/>
      <c r="F1536" s="93"/>
      <c r="G1536" s="90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  <c r="U1536" s="90"/>
      <c r="V1536" s="90"/>
      <c r="W1536" s="90"/>
      <c r="X1536" s="90"/>
      <c r="Y1536" s="90"/>
      <c r="Z1536" s="90"/>
      <c r="AA1536" s="90"/>
      <c r="AB1536" s="90"/>
      <c r="AC1536" s="90"/>
      <c r="AD1536" s="90"/>
      <c r="AE1536" s="90"/>
      <c r="AF1536" s="90"/>
      <c r="AG1536" s="90"/>
      <c r="AH1536" s="90"/>
      <c r="AI1536" s="90"/>
      <c r="AJ1536" s="90"/>
      <c r="AK1536" s="90"/>
      <c r="AL1536" s="90"/>
      <c r="AM1536" s="90"/>
      <c r="AN1536" s="90"/>
      <c r="AO1536" s="90"/>
      <c r="AP1536" s="90"/>
      <c r="AQ1536" s="90"/>
      <c r="AR1536" s="90"/>
      <c r="AS1536" s="90"/>
      <c r="AT1536" s="90"/>
      <c r="AU1536" s="90"/>
      <c r="AV1536" s="94"/>
      <c r="AW1536" s="94"/>
      <c r="AX1536" s="94"/>
      <c r="AY1536" s="94"/>
      <c r="AZ1536" s="94"/>
      <c r="BA1536" s="94"/>
      <c r="BB1536" s="95"/>
      <c r="BC1536" s="95"/>
      <c r="BD1536" s="95"/>
      <c r="BE1536" s="42"/>
      <c r="BF1536" s="42"/>
      <c r="BG1536" s="42"/>
      <c r="BH1536" s="42"/>
      <c r="BI1536" s="42"/>
      <c r="BJ1536" s="42"/>
    </row>
    <row r="1537" spans="1:62" ht="15">
      <c r="A1537" s="89"/>
      <c r="B1537" s="90"/>
      <c r="C1537" s="91"/>
      <c r="D1537" s="92"/>
      <c r="E1537" s="93"/>
      <c r="F1537" s="93"/>
      <c r="G1537" s="90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  <c r="U1537" s="90"/>
      <c r="V1537" s="90"/>
      <c r="W1537" s="90"/>
      <c r="X1537" s="90"/>
      <c r="Y1537" s="90"/>
      <c r="Z1537" s="90"/>
      <c r="AA1537" s="90"/>
      <c r="AB1537" s="90"/>
      <c r="AC1537" s="90"/>
      <c r="AD1537" s="90"/>
      <c r="AE1537" s="90"/>
      <c r="AF1537" s="90"/>
      <c r="AG1537" s="90"/>
      <c r="AH1537" s="90"/>
      <c r="AI1537" s="90"/>
      <c r="AJ1537" s="90"/>
      <c r="AK1537" s="90"/>
      <c r="AL1537" s="90"/>
      <c r="AM1537" s="90"/>
      <c r="AN1537" s="90"/>
      <c r="AO1537" s="90"/>
      <c r="AP1537" s="90"/>
      <c r="AQ1537" s="90"/>
      <c r="AR1537" s="90"/>
      <c r="AS1537" s="90"/>
      <c r="AT1537" s="90"/>
      <c r="AU1537" s="90"/>
      <c r="AV1537" s="94"/>
      <c r="AW1537" s="94"/>
      <c r="AX1537" s="94"/>
      <c r="AY1537" s="94"/>
      <c r="AZ1537" s="94"/>
      <c r="BA1537" s="94"/>
      <c r="BB1537" s="95"/>
      <c r="BC1537" s="95"/>
      <c r="BD1537" s="95"/>
      <c r="BE1537" s="42"/>
      <c r="BF1537" s="42"/>
      <c r="BG1537" s="42"/>
      <c r="BH1537" s="42"/>
      <c r="BI1537" s="42"/>
      <c r="BJ1537" s="42"/>
    </row>
    <row r="1538" spans="1:62" ht="15">
      <c r="A1538" s="89"/>
      <c r="B1538" s="90"/>
      <c r="C1538" s="91"/>
      <c r="D1538" s="92"/>
      <c r="E1538" s="93"/>
      <c r="F1538" s="93"/>
      <c r="G1538" s="90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  <c r="U1538" s="90"/>
      <c r="V1538" s="90"/>
      <c r="W1538" s="90"/>
      <c r="X1538" s="90"/>
      <c r="Y1538" s="90"/>
      <c r="Z1538" s="90"/>
      <c r="AA1538" s="90"/>
      <c r="AB1538" s="90"/>
      <c r="AC1538" s="90"/>
      <c r="AD1538" s="90"/>
      <c r="AE1538" s="90"/>
      <c r="AF1538" s="90"/>
      <c r="AG1538" s="90"/>
      <c r="AH1538" s="90"/>
      <c r="AI1538" s="90"/>
      <c r="AJ1538" s="90"/>
      <c r="AK1538" s="90"/>
      <c r="AL1538" s="90"/>
      <c r="AM1538" s="90"/>
      <c r="AN1538" s="90"/>
      <c r="AO1538" s="90"/>
      <c r="AP1538" s="90"/>
      <c r="AQ1538" s="90"/>
      <c r="AR1538" s="90"/>
      <c r="AS1538" s="90"/>
      <c r="AT1538" s="90"/>
      <c r="AU1538" s="90"/>
      <c r="AV1538" s="94"/>
      <c r="AW1538" s="94"/>
      <c r="AX1538" s="94"/>
      <c r="AY1538" s="94"/>
      <c r="AZ1538" s="94"/>
      <c r="BA1538" s="94"/>
      <c r="BB1538" s="95"/>
      <c r="BC1538" s="95"/>
      <c r="BD1538" s="95"/>
      <c r="BE1538" s="42"/>
      <c r="BF1538" s="42"/>
      <c r="BG1538" s="42"/>
      <c r="BH1538" s="42"/>
      <c r="BI1538" s="42"/>
      <c r="BJ1538" s="42"/>
    </row>
    <row r="1539" spans="1:62" ht="15">
      <c r="A1539" s="89"/>
      <c r="B1539" s="90"/>
      <c r="C1539" s="91"/>
      <c r="D1539" s="92"/>
      <c r="E1539" s="93"/>
      <c r="F1539" s="93"/>
      <c r="G1539" s="90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  <c r="U1539" s="90"/>
      <c r="V1539" s="90"/>
      <c r="W1539" s="90"/>
      <c r="X1539" s="90"/>
      <c r="Y1539" s="90"/>
      <c r="Z1539" s="90"/>
      <c r="AA1539" s="90"/>
      <c r="AB1539" s="90"/>
      <c r="AC1539" s="90"/>
      <c r="AD1539" s="90"/>
      <c r="AE1539" s="90"/>
      <c r="AF1539" s="90"/>
      <c r="AG1539" s="90"/>
      <c r="AH1539" s="90"/>
      <c r="AI1539" s="90"/>
      <c r="AJ1539" s="90"/>
      <c r="AK1539" s="90"/>
      <c r="AL1539" s="90"/>
      <c r="AM1539" s="90"/>
      <c r="AN1539" s="90"/>
      <c r="AO1539" s="90"/>
      <c r="AP1539" s="90"/>
      <c r="AQ1539" s="90"/>
      <c r="AR1539" s="90"/>
      <c r="AS1539" s="90"/>
      <c r="AT1539" s="90"/>
      <c r="AU1539" s="90"/>
      <c r="AV1539" s="94"/>
      <c r="AW1539" s="94"/>
      <c r="AX1539" s="94"/>
      <c r="AY1539" s="94"/>
      <c r="AZ1539" s="94"/>
      <c r="BA1539" s="94"/>
      <c r="BB1539" s="95"/>
      <c r="BC1539" s="95"/>
      <c r="BD1539" s="95"/>
      <c r="BE1539" s="42"/>
      <c r="BF1539" s="42"/>
      <c r="BG1539" s="42"/>
      <c r="BH1539" s="42"/>
      <c r="BI1539" s="42"/>
      <c r="BJ1539" s="42"/>
    </row>
    <row r="1540" spans="1:62" ht="15">
      <c r="A1540" s="89"/>
      <c r="B1540" s="90"/>
      <c r="C1540" s="91"/>
      <c r="D1540" s="92"/>
      <c r="E1540" s="93"/>
      <c r="F1540" s="93"/>
      <c r="G1540" s="90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  <c r="U1540" s="90"/>
      <c r="V1540" s="90"/>
      <c r="W1540" s="90"/>
      <c r="X1540" s="90"/>
      <c r="Y1540" s="90"/>
      <c r="Z1540" s="90"/>
      <c r="AA1540" s="90"/>
      <c r="AB1540" s="90"/>
      <c r="AC1540" s="90"/>
      <c r="AD1540" s="90"/>
      <c r="AE1540" s="90"/>
      <c r="AF1540" s="90"/>
      <c r="AG1540" s="90"/>
      <c r="AH1540" s="90"/>
      <c r="AI1540" s="90"/>
      <c r="AJ1540" s="90"/>
      <c r="AK1540" s="90"/>
      <c r="AL1540" s="90"/>
      <c r="AM1540" s="90"/>
      <c r="AN1540" s="90"/>
      <c r="AO1540" s="90"/>
      <c r="AP1540" s="90"/>
      <c r="AQ1540" s="90"/>
      <c r="AR1540" s="90"/>
      <c r="AS1540" s="90"/>
      <c r="AT1540" s="90"/>
      <c r="AU1540" s="90"/>
      <c r="AV1540" s="94"/>
      <c r="AW1540" s="94"/>
      <c r="AX1540" s="94"/>
      <c r="AY1540" s="94"/>
      <c r="AZ1540" s="94"/>
      <c r="BA1540" s="94"/>
      <c r="BB1540" s="95"/>
      <c r="BC1540" s="95"/>
      <c r="BD1540" s="95"/>
      <c r="BE1540" s="42"/>
      <c r="BF1540" s="42"/>
      <c r="BG1540" s="42"/>
      <c r="BH1540" s="42"/>
      <c r="BI1540" s="42"/>
      <c r="BJ1540" s="42"/>
    </row>
    <row r="1541" spans="1:62" ht="15">
      <c r="A1541" s="89"/>
      <c r="B1541" s="90"/>
      <c r="C1541" s="91"/>
      <c r="D1541" s="92"/>
      <c r="E1541" s="93"/>
      <c r="F1541" s="93"/>
      <c r="G1541" s="90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  <c r="U1541" s="90"/>
      <c r="V1541" s="90"/>
      <c r="W1541" s="90"/>
      <c r="X1541" s="90"/>
      <c r="Y1541" s="90"/>
      <c r="Z1541" s="90"/>
      <c r="AA1541" s="90"/>
      <c r="AB1541" s="90"/>
      <c r="AC1541" s="90"/>
      <c r="AD1541" s="90"/>
      <c r="AE1541" s="90"/>
      <c r="AF1541" s="90"/>
      <c r="AG1541" s="90"/>
      <c r="AH1541" s="90"/>
      <c r="AI1541" s="90"/>
      <c r="AJ1541" s="90"/>
      <c r="AK1541" s="90"/>
      <c r="AL1541" s="90"/>
      <c r="AM1541" s="90"/>
      <c r="AN1541" s="90"/>
      <c r="AO1541" s="90"/>
      <c r="AP1541" s="90"/>
      <c r="AQ1541" s="90"/>
      <c r="AR1541" s="90"/>
      <c r="AS1541" s="90"/>
      <c r="AT1541" s="90"/>
      <c r="AU1541" s="90"/>
      <c r="AV1541" s="94"/>
      <c r="AW1541" s="94"/>
      <c r="AX1541" s="94"/>
      <c r="AY1541" s="94"/>
      <c r="AZ1541" s="94"/>
      <c r="BA1541" s="94"/>
      <c r="BB1541" s="95"/>
      <c r="BC1541" s="95"/>
      <c r="BD1541" s="95"/>
      <c r="BE1541" s="42"/>
      <c r="BF1541" s="42"/>
      <c r="BG1541" s="42"/>
      <c r="BH1541" s="42"/>
      <c r="BI1541" s="42"/>
      <c r="BJ1541" s="42"/>
    </row>
    <row r="1542" spans="1:62" ht="15">
      <c r="A1542" s="89"/>
      <c r="B1542" s="90"/>
      <c r="C1542" s="91"/>
      <c r="D1542" s="92"/>
      <c r="E1542" s="93"/>
      <c r="F1542" s="93"/>
      <c r="G1542" s="90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  <c r="U1542" s="90"/>
      <c r="V1542" s="90"/>
      <c r="W1542" s="90"/>
      <c r="X1542" s="90"/>
      <c r="Y1542" s="90"/>
      <c r="Z1542" s="90"/>
      <c r="AA1542" s="90"/>
      <c r="AB1542" s="90"/>
      <c r="AC1542" s="90"/>
      <c r="AD1542" s="90"/>
      <c r="AE1542" s="90"/>
      <c r="AF1542" s="90"/>
      <c r="AG1542" s="90"/>
      <c r="AH1542" s="90"/>
      <c r="AI1542" s="90"/>
      <c r="AJ1542" s="90"/>
      <c r="AK1542" s="90"/>
      <c r="AL1542" s="90"/>
      <c r="AM1542" s="90"/>
      <c r="AN1542" s="90"/>
      <c r="AO1542" s="90"/>
      <c r="AP1542" s="90"/>
      <c r="AQ1542" s="90"/>
      <c r="AR1542" s="90"/>
      <c r="AS1542" s="90"/>
      <c r="AT1542" s="90"/>
      <c r="AU1542" s="90"/>
      <c r="AV1542" s="94"/>
      <c r="AW1542" s="94"/>
      <c r="AX1542" s="94"/>
      <c r="AY1542" s="94"/>
      <c r="AZ1542" s="94"/>
      <c r="BA1542" s="94"/>
      <c r="BB1542" s="95"/>
      <c r="BC1542" s="95"/>
      <c r="BD1542" s="95"/>
      <c r="BE1542" s="42"/>
      <c r="BF1542" s="42"/>
      <c r="BG1542" s="42"/>
      <c r="BH1542" s="42"/>
      <c r="BI1542" s="42"/>
      <c r="BJ1542" s="42"/>
    </row>
    <row r="1543" spans="1:62" ht="15">
      <c r="A1543" s="89"/>
      <c r="B1543" s="90"/>
      <c r="C1543" s="91"/>
      <c r="D1543" s="92"/>
      <c r="E1543" s="93"/>
      <c r="F1543" s="93"/>
      <c r="G1543" s="90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  <c r="U1543" s="90"/>
      <c r="V1543" s="90"/>
      <c r="W1543" s="90"/>
      <c r="X1543" s="90"/>
      <c r="Y1543" s="90"/>
      <c r="Z1543" s="90"/>
      <c r="AA1543" s="90"/>
      <c r="AB1543" s="90"/>
      <c r="AC1543" s="90"/>
      <c r="AD1543" s="90"/>
      <c r="AE1543" s="90"/>
      <c r="AF1543" s="90"/>
      <c r="AG1543" s="90"/>
      <c r="AH1543" s="90"/>
      <c r="AI1543" s="90"/>
      <c r="AJ1543" s="90"/>
      <c r="AK1543" s="90"/>
      <c r="AL1543" s="90"/>
      <c r="AM1543" s="90"/>
      <c r="AN1543" s="90"/>
      <c r="AO1543" s="90"/>
      <c r="AP1543" s="90"/>
      <c r="AQ1543" s="90"/>
      <c r="AR1543" s="90"/>
      <c r="AS1543" s="90"/>
      <c r="AT1543" s="90"/>
      <c r="AU1543" s="90"/>
      <c r="AV1543" s="94"/>
      <c r="AW1543" s="94"/>
      <c r="AX1543" s="94"/>
      <c r="AY1543" s="94"/>
      <c r="AZ1543" s="94"/>
      <c r="BA1543" s="94"/>
      <c r="BB1543" s="95"/>
      <c r="BC1543" s="95"/>
      <c r="BD1543" s="95"/>
      <c r="BE1543" s="42"/>
      <c r="BF1543" s="42"/>
      <c r="BG1543" s="42"/>
      <c r="BH1543" s="42"/>
      <c r="BI1543" s="42"/>
      <c r="BJ1543" s="42"/>
    </row>
    <row r="1544" spans="1:62" ht="15">
      <c r="A1544" s="89"/>
      <c r="B1544" s="90"/>
      <c r="C1544" s="91"/>
      <c r="D1544" s="92"/>
      <c r="E1544" s="93"/>
      <c r="F1544" s="93"/>
      <c r="G1544" s="90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  <c r="U1544" s="90"/>
      <c r="V1544" s="90"/>
      <c r="W1544" s="90"/>
      <c r="X1544" s="90"/>
      <c r="Y1544" s="90"/>
      <c r="Z1544" s="90"/>
      <c r="AA1544" s="90"/>
      <c r="AB1544" s="90"/>
      <c r="AC1544" s="90"/>
      <c r="AD1544" s="90"/>
      <c r="AE1544" s="90"/>
      <c r="AF1544" s="90"/>
      <c r="AG1544" s="90"/>
      <c r="AH1544" s="90"/>
      <c r="AI1544" s="90"/>
      <c r="AJ1544" s="90"/>
      <c r="AK1544" s="90"/>
      <c r="AL1544" s="90"/>
      <c r="AM1544" s="90"/>
      <c r="AN1544" s="90"/>
      <c r="AO1544" s="90"/>
      <c r="AP1544" s="90"/>
      <c r="AQ1544" s="90"/>
      <c r="AR1544" s="90"/>
      <c r="AS1544" s="90"/>
      <c r="AT1544" s="90"/>
      <c r="AU1544" s="90"/>
      <c r="AV1544" s="94"/>
      <c r="AW1544" s="94"/>
      <c r="AX1544" s="94"/>
      <c r="AY1544" s="94"/>
      <c r="AZ1544" s="94"/>
      <c r="BA1544" s="94"/>
      <c r="BB1544" s="95"/>
      <c r="BC1544" s="95"/>
      <c r="BD1544" s="95"/>
      <c r="BE1544" s="42"/>
      <c r="BF1544" s="42"/>
      <c r="BG1544" s="42"/>
      <c r="BH1544" s="42"/>
      <c r="BI1544" s="42"/>
      <c r="BJ1544" s="42"/>
    </row>
    <row r="1545" spans="1:62" ht="15">
      <c r="A1545" s="89"/>
      <c r="B1545" s="90"/>
      <c r="C1545" s="91"/>
      <c r="D1545" s="92"/>
      <c r="E1545" s="93"/>
      <c r="F1545" s="93"/>
      <c r="G1545" s="90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  <c r="U1545" s="90"/>
      <c r="V1545" s="90"/>
      <c r="W1545" s="90"/>
      <c r="X1545" s="90"/>
      <c r="Y1545" s="90"/>
      <c r="Z1545" s="90"/>
      <c r="AA1545" s="90"/>
      <c r="AB1545" s="90"/>
      <c r="AC1545" s="90"/>
      <c r="AD1545" s="90"/>
      <c r="AE1545" s="90"/>
      <c r="AF1545" s="90"/>
      <c r="AG1545" s="90"/>
      <c r="AH1545" s="90"/>
      <c r="AI1545" s="90"/>
      <c r="AJ1545" s="90"/>
      <c r="AK1545" s="90"/>
      <c r="AL1545" s="90"/>
      <c r="AM1545" s="90"/>
      <c r="AN1545" s="90"/>
      <c r="AO1545" s="90"/>
      <c r="AP1545" s="90"/>
      <c r="AQ1545" s="90"/>
      <c r="AR1545" s="90"/>
      <c r="AS1545" s="90"/>
      <c r="AT1545" s="90"/>
      <c r="AU1545" s="90"/>
      <c r="AV1545" s="94"/>
      <c r="AW1545" s="94"/>
      <c r="AX1545" s="94"/>
      <c r="AY1545" s="94"/>
      <c r="AZ1545" s="94"/>
      <c r="BA1545" s="94"/>
      <c r="BB1545" s="95"/>
      <c r="BC1545" s="95"/>
      <c r="BD1545" s="95"/>
      <c r="BE1545" s="42"/>
      <c r="BF1545" s="42"/>
      <c r="BG1545" s="42"/>
      <c r="BH1545" s="42"/>
      <c r="BI1545" s="42"/>
      <c r="BJ1545" s="42"/>
    </row>
    <row r="1546" spans="1:62" ht="15">
      <c r="A1546" s="89"/>
      <c r="B1546" s="90"/>
      <c r="C1546" s="91"/>
      <c r="D1546" s="92"/>
      <c r="E1546" s="93"/>
      <c r="F1546" s="93"/>
      <c r="G1546" s="90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  <c r="U1546" s="90"/>
      <c r="V1546" s="90"/>
      <c r="W1546" s="90"/>
      <c r="X1546" s="90"/>
      <c r="Y1546" s="90"/>
      <c r="Z1546" s="90"/>
      <c r="AA1546" s="90"/>
      <c r="AB1546" s="90"/>
      <c r="AC1546" s="90"/>
      <c r="AD1546" s="90"/>
      <c r="AE1546" s="90"/>
      <c r="AF1546" s="90"/>
      <c r="AG1546" s="90"/>
      <c r="AH1546" s="90"/>
      <c r="AI1546" s="90"/>
      <c r="AJ1546" s="90"/>
      <c r="AK1546" s="90"/>
      <c r="AL1546" s="90"/>
      <c r="AM1546" s="90"/>
      <c r="AN1546" s="90"/>
      <c r="AO1546" s="90"/>
      <c r="AP1546" s="90"/>
      <c r="AQ1546" s="90"/>
      <c r="AR1546" s="90"/>
      <c r="AS1546" s="90"/>
      <c r="AT1546" s="90"/>
      <c r="AU1546" s="90"/>
      <c r="AV1546" s="94"/>
      <c r="AW1546" s="94"/>
      <c r="AX1546" s="94"/>
      <c r="AY1546" s="94"/>
      <c r="AZ1546" s="94"/>
      <c r="BA1546" s="94"/>
      <c r="BB1546" s="95"/>
      <c r="BC1546" s="95"/>
      <c r="BD1546" s="95"/>
      <c r="BE1546" s="42"/>
      <c r="BF1546" s="42"/>
      <c r="BG1546" s="42"/>
      <c r="BH1546" s="42"/>
      <c r="BI1546" s="42"/>
      <c r="BJ1546" s="42"/>
    </row>
    <row r="1547" spans="1:62" ht="15">
      <c r="A1547" s="89"/>
      <c r="B1547" s="90"/>
      <c r="C1547" s="91"/>
      <c r="D1547" s="92"/>
      <c r="E1547" s="93"/>
      <c r="F1547" s="93"/>
      <c r="G1547" s="90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  <c r="U1547" s="90"/>
      <c r="V1547" s="90"/>
      <c r="W1547" s="90"/>
      <c r="X1547" s="90"/>
      <c r="Y1547" s="90"/>
      <c r="Z1547" s="90"/>
      <c r="AA1547" s="90"/>
      <c r="AB1547" s="90"/>
      <c r="AC1547" s="90"/>
      <c r="AD1547" s="90"/>
      <c r="AE1547" s="90"/>
      <c r="AF1547" s="90"/>
      <c r="AG1547" s="90"/>
      <c r="AH1547" s="90"/>
      <c r="AI1547" s="90"/>
      <c r="AJ1547" s="90"/>
      <c r="AK1547" s="90"/>
      <c r="AL1547" s="90"/>
      <c r="AM1547" s="90"/>
      <c r="AN1547" s="90"/>
      <c r="AO1547" s="90"/>
      <c r="AP1547" s="90"/>
      <c r="AQ1547" s="90"/>
      <c r="AR1547" s="90"/>
      <c r="AS1547" s="90"/>
      <c r="AT1547" s="90"/>
      <c r="AU1547" s="90"/>
      <c r="AV1547" s="94"/>
      <c r="AW1547" s="94"/>
      <c r="AX1547" s="94"/>
      <c r="AY1547" s="94"/>
      <c r="AZ1547" s="94"/>
      <c r="BA1547" s="94"/>
      <c r="BB1547" s="95"/>
      <c r="BC1547" s="95"/>
      <c r="BD1547" s="95"/>
      <c r="BE1547" s="42"/>
      <c r="BF1547" s="42"/>
      <c r="BG1547" s="42"/>
      <c r="BH1547" s="42"/>
      <c r="BI1547" s="42"/>
      <c r="BJ1547" s="42"/>
    </row>
    <row r="1548" spans="1:62" ht="15">
      <c r="A1548" s="89"/>
      <c r="B1548" s="90"/>
      <c r="C1548" s="91"/>
      <c r="D1548" s="92"/>
      <c r="E1548" s="93"/>
      <c r="F1548" s="93"/>
      <c r="G1548" s="90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  <c r="U1548" s="90"/>
      <c r="V1548" s="90"/>
      <c r="W1548" s="90"/>
      <c r="X1548" s="90"/>
      <c r="Y1548" s="90"/>
      <c r="Z1548" s="90"/>
      <c r="AA1548" s="90"/>
      <c r="AB1548" s="90"/>
      <c r="AC1548" s="90"/>
      <c r="AD1548" s="90"/>
      <c r="AE1548" s="90"/>
      <c r="AF1548" s="90"/>
      <c r="AG1548" s="90"/>
      <c r="AH1548" s="90"/>
      <c r="AI1548" s="90"/>
      <c r="AJ1548" s="90"/>
      <c r="AK1548" s="90"/>
      <c r="AL1548" s="90"/>
      <c r="AM1548" s="90"/>
      <c r="AN1548" s="90"/>
      <c r="AO1548" s="90"/>
      <c r="AP1548" s="90"/>
      <c r="AQ1548" s="90"/>
      <c r="AR1548" s="90"/>
      <c r="AS1548" s="90"/>
      <c r="AT1548" s="90"/>
      <c r="AU1548" s="90"/>
      <c r="AV1548" s="94"/>
      <c r="AW1548" s="94"/>
      <c r="AX1548" s="94"/>
      <c r="AY1548" s="94"/>
      <c r="AZ1548" s="94"/>
      <c r="BA1548" s="94"/>
      <c r="BB1548" s="95"/>
      <c r="BC1548" s="95"/>
      <c r="BD1548" s="95"/>
      <c r="BE1548" s="42"/>
      <c r="BF1548" s="42"/>
      <c r="BG1548" s="42"/>
      <c r="BH1548" s="42"/>
      <c r="BI1548" s="42"/>
      <c r="BJ1548" s="42"/>
    </row>
    <row r="1549" spans="1:62" ht="15">
      <c r="A1549" s="89"/>
      <c r="B1549" s="90"/>
      <c r="C1549" s="91"/>
      <c r="D1549" s="92"/>
      <c r="E1549" s="93"/>
      <c r="F1549" s="93"/>
      <c r="G1549" s="90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  <c r="U1549" s="90"/>
      <c r="V1549" s="90"/>
      <c r="W1549" s="90"/>
      <c r="X1549" s="90"/>
      <c r="Y1549" s="90"/>
      <c r="Z1549" s="90"/>
      <c r="AA1549" s="90"/>
      <c r="AB1549" s="90"/>
      <c r="AC1549" s="90"/>
      <c r="AD1549" s="90"/>
      <c r="AE1549" s="90"/>
      <c r="AF1549" s="90"/>
      <c r="AG1549" s="90"/>
      <c r="AH1549" s="90"/>
      <c r="AI1549" s="90"/>
      <c r="AJ1549" s="90"/>
      <c r="AK1549" s="90"/>
      <c r="AL1549" s="90"/>
      <c r="AM1549" s="90"/>
      <c r="AN1549" s="90"/>
      <c r="AO1549" s="90"/>
      <c r="AP1549" s="90"/>
      <c r="AQ1549" s="90"/>
      <c r="AR1549" s="90"/>
      <c r="AS1549" s="90"/>
      <c r="AT1549" s="90"/>
      <c r="AU1549" s="90"/>
      <c r="AV1549" s="94"/>
      <c r="AW1549" s="94"/>
      <c r="AX1549" s="94"/>
      <c r="AY1549" s="94"/>
      <c r="AZ1549" s="94"/>
      <c r="BA1549" s="94"/>
      <c r="BB1549" s="95"/>
      <c r="BC1549" s="95"/>
      <c r="BD1549" s="95"/>
      <c r="BE1549" s="42"/>
      <c r="BF1549" s="42"/>
      <c r="BG1549" s="42"/>
      <c r="BH1549" s="42"/>
      <c r="BI1549" s="42"/>
      <c r="BJ1549" s="42"/>
    </row>
    <row r="1550" spans="1:62" ht="15">
      <c r="A1550" s="89"/>
      <c r="B1550" s="90"/>
      <c r="C1550" s="91"/>
      <c r="D1550" s="92"/>
      <c r="E1550" s="93"/>
      <c r="F1550" s="93"/>
      <c r="G1550" s="90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  <c r="U1550" s="90"/>
      <c r="V1550" s="90"/>
      <c r="W1550" s="90"/>
      <c r="X1550" s="90"/>
      <c r="Y1550" s="90"/>
      <c r="Z1550" s="90"/>
      <c r="AA1550" s="90"/>
      <c r="AB1550" s="90"/>
      <c r="AC1550" s="90"/>
      <c r="AD1550" s="90"/>
      <c r="AE1550" s="90"/>
      <c r="AF1550" s="90"/>
      <c r="AG1550" s="90"/>
      <c r="AH1550" s="90"/>
      <c r="AI1550" s="90"/>
      <c r="AJ1550" s="90"/>
      <c r="AK1550" s="90"/>
      <c r="AL1550" s="90"/>
      <c r="AM1550" s="90"/>
      <c r="AN1550" s="90"/>
      <c r="AO1550" s="90"/>
      <c r="AP1550" s="90"/>
      <c r="AQ1550" s="90"/>
      <c r="AR1550" s="90"/>
      <c r="AS1550" s="90"/>
      <c r="AT1550" s="90"/>
      <c r="AU1550" s="90"/>
      <c r="AV1550" s="94"/>
      <c r="AW1550" s="94"/>
      <c r="AX1550" s="94"/>
      <c r="AY1550" s="94"/>
      <c r="AZ1550" s="94"/>
      <c r="BA1550" s="94"/>
      <c r="BB1550" s="95"/>
      <c r="BC1550" s="95"/>
      <c r="BD1550" s="95"/>
      <c r="BE1550" s="42"/>
      <c r="BF1550" s="42"/>
      <c r="BG1550" s="42"/>
      <c r="BH1550" s="42"/>
      <c r="BI1550" s="42"/>
      <c r="BJ1550" s="42"/>
    </row>
    <row r="1551" spans="1:62" ht="15">
      <c r="A1551" s="89"/>
      <c r="B1551" s="90"/>
      <c r="C1551" s="91"/>
      <c r="D1551" s="92"/>
      <c r="E1551" s="93"/>
      <c r="F1551" s="93"/>
      <c r="G1551" s="90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  <c r="U1551" s="90"/>
      <c r="V1551" s="90"/>
      <c r="W1551" s="90"/>
      <c r="X1551" s="90"/>
      <c r="Y1551" s="90"/>
      <c r="Z1551" s="90"/>
      <c r="AA1551" s="90"/>
      <c r="AB1551" s="90"/>
      <c r="AC1551" s="90"/>
      <c r="AD1551" s="90"/>
      <c r="AE1551" s="90"/>
      <c r="AF1551" s="90"/>
      <c r="AG1551" s="90"/>
      <c r="AH1551" s="90"/>
      <c r="AI1551" s="90"/>
      <c r="AJ1551" s="90"/>
      <c r="AK1551" s="90"/>
      <c r="AL1551" s="90"/>
      <c r="AM1551" s="90"/>
      <c r="AN1551" s="90"/>
      <c r="AO1551" s="90"/>
      <c r="AP1551" s="90"/>
      <c r="AQ1551" s="90"/>
      <c r="AR1551" s="90"/>
      <c r="AS1551" s="90"/>
      <c r="AT1551" s="90"/>
      <c r="AU1551" s="90"/>
      <c r="AV1551" s="94"/>
      <c r="AW1551" s="94"/>
      <c r="AX1551" s="94"/>
      <c r="AY1551" s="94"/>
      <c r="AZ1551" s="94"/>
      <c r="BA1551" s="94"/>
      <c r="BB1551" s="95"/>
      <c r="BC1551" s="95"/>
      <c r="BD1551" s="95"/>
      <c r="BE1551" s="42"/>
      <c r="BF1551" s="42"/>
      <c r="BG1551" s="42"/>
      <c r="BH1551" s="42"/>
      <c r="BI1551" s="42"/>
      <c r="BJ1551" s="42"/>
    </row>
    <row r="1552" spans="1:62" ht="15">
      <c r="A1552" s="89"/>
      <c r="B1552" s="90"/>
      <c r="C1552" s="91"/>
      <c r="D1552" s="92"/>
      <c r="E1552" s="93"/>
      <c r="F1552" s="93"/>
      <c r="G1552" s="90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  <c r="U1552" s="90"/>
      <c r="V1552" s="90"/>
      <c r="W1552" s="90"/>
      <c r="X1552" s="90"/>
      <c r="Y1552" s="90"/>
      <c r="Z1552" s="90"/>
      <c r="AA1552" s="90"/>
      <c r="AB1552" s="90"/>
      <c r="AC1552" s="90"/>
      <c r="AD1552" s="90"/>
      <c r="AE1552" s="90"/>
      <c r="AF1552" s="90"/>
      <c r="AG1552" s="90"/>
      <c r="AH1552" s="90"/>
      <c r="AI1552" s="90"/>
      <c r="AJ1552" s="90"/>
      <c r="AK1552" s="90"/>
      <c r="AL1552" s="90"/>
      <c r="AM1552" s="90"/>
      <c r="AN1552" s="90"/>
      <c r="AO1552" s="90"/>
      <c r="AP1552" s="90"/>
      <c r="AQ1552" s="90"/>
      <c r="AR1552" s="90"/>
      <c r="AS1552" s="90"/>
      <c r="AT1552" s="90"/>
      <c r="AU1552" s="90"/>
      <c r="AV1552" s="94"/>
      <c r="AW1552" s="94"/>
      <c r="AX1552" s="94"/>
      <c r="AY1552" s="94"/>
      <c r="AZ1552" s="94"/>
      <c r="BA1552" s="94"/>
      <c r="BB1552" s="95"/>
      <c r="BC1552" s="95"/>
      <c r="BD1552" s="95"/>
      <c r="BE1552" s="42"/>
      <c r="BF1552" s="42"/>
      <c r="BG1552" s="42"/>
      <c r="BH1552" s="42"/>
      <c r="BI1552" s="42"/>
      <c r="BJ1552" s="42"/>
    </row>
    <row r="1553" spans="1:62" ht="15">
      <c r="A1553" s="89"/>
      <c r="B1553" s="90"/>
      <c r="C1553" s="91"/>
      <c r="D1553" s="92"/>
      <c r="E1553" s="93"/>
      <c r="F1553" s="93"/>
      <c r="G1553" s="90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  <c r="U1553" s="90"/>
      <c r="V1553" s="90"/>
      <c r="W1553" s="90"/>
      <c r="X1553" s="90"/>
      <c r="Y1553" s="90"/>
      <c r="Z1553" s="90"/>
      <c r="AA1553" s="90"/>
      <c r="AB1553" s="90"/>
      <c r="AC1553" s="90"/>
      <c r="AD1553" s="90"/>
      <c r="AE1553" s="90"/>
      <c r="AF1553" s="90"/>
      <c r="AG1553" s="90"/>
      <c r="AH1553" s="90"/>
      <c r="AI1553" s="90"/>
      <c r="AJ1553" s="90"/>
      <c r="AK1553" s="90"/>
      <c r="AL1553" s="90"/>
      <c r="AM1553" s="90"/>
      <c r="AN1553" s="90"/>
      <c r="AO1553" s="90"/>
      <c r="AP1553" s="90"/>
      <c r="AQ1553" s="90"/>
      <c r="AR1553" s="90"/>
      <c r="AS1553" s="90"/>
      <c r="AT1553" s="90"/>
      <c r="AU1553" s="90"/>
      <c r="AV1553" s="94"/>
      <c r="AW1553" s="94"/>
      <c r="AX1553" s="94"/>
      <c r="AY1553" s="94"/>
      <c r="AZ1553" s="94"/>
      <c r="BA1553" s="94"/>
      <c r="BB1553" s="95"/>
      <c r="BC1553" s="95"/>
      <c r="BD1553" s="95"/>
      <c r="BE1553" s="42"/>
      <c r="BF1553" s="42"/>
      <c r="BG1553" s="42"/>
      <c r="BH1553" s="42"/>
      <c r="BI1553" s="42"/>
      <c r="BJ1553" s="42"/>
    </row>
    <row r="1554" spans="1:62" ht="15">
      <c r="A1554" s="89"/>
      <c r="B1554" s="90"/>
      <c r="C1554" s="91"/>
      <c r="D1554" s="92"/>
      <c r="E1554" s="93"/>
      <c r="F1554" s="93"/>
      <c r="G1554" s="90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  <c r="U1554" s="90"/>
      <c r="V1554" s="90"/>
      <c r="W1554" s="90"/>
      <c r="X1554" s="90"/>
      <c r="Y1554" s="90"/>
      <c r="Z1554" s="90"/>
      <c r="AA1554" s="90"/>
      <c r="AB1554" s="90"/>
      <c r="AC1554" s="90"/>
      <c r="AD1554" s="90"/>
      <c r="AE1554" s="90"/>
      <c r="AF1554" s="90"/>
      <c r="AG1554" s="90"/>
      <c r="AH1554" s="90"/>
      <c r="AI1554" s="90"/>
      <c r="AJ1554" s="90"/>
      <c r="AK1554" s="90"/>
      <c r="AL1554" s="90"/>
      <c r="AM1554" s="90"/>
      <c r="AN1554" s="90"/>
      <c r="AO1554" s="90"/>
      <c r="AP1554" s="90"/>
      <c r="AQ1554" s="90"/>
      <c r="AR1554" s="90"/>
      <c r="AS1554" s="90"/>
      <c r="AT1554" s="90"/>
      <c r="AU1554" s="90"/>
      <c r="AV1554" s="94"/>
      <c r="AW1554" s="94"/>
      <c r="AX1554" s="94"/>
      <c r="AY1554" s="94"/>
      <c r="AZ1554" s="94"/>
      <c r="BA1554" s="94"/>
      <c r="BB1554" s="95"/>
      <c r="BC1554" s="95"/>
      <c r="BD1554" s="95"/>
      <c r="BE1554" s="42"/>
      <c r="BF1554" s="42"/>
      <c r="BG1554" s="42"/>
      <c r="BH1554" s="42"/>
      <c r="BI1554" s="42"/>
      <c r="BJ1554" s="42"/>
    </row>
    <row r="1555" spans="1:62" ht="15">
      <c r="A1555" s="89"/>
      <c r="B1555" s="90"/>
      <c r="C1555" s="91"/>
      <c r="D1555" s="92"/>
      <c r="E1555" s="93"/>
      <c r="F1555" s="93"/>
      <c r="G1555" s="90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  <c r="U1555" s="90"/>
      <c r="V1555" s="90"/>
      <c r="W1555" s="90"/>
      <c r="X1555" s="90"/>
      <c r="Y1555" s="90"/>
      <c r="Z1555" s="90"/>
      <c r="AA1555" s="90"/>
      <c r="AB1555" s="90"/>
      <c r="AC1555" s="90"/>
      <c r="AD1555" s="90"/>
      <c r="AE1555" s="90"/>
      <c r="AF1555" s="90"/>
      <c r="AG1555" s="90"/>
      <c r="AH1555" s="90"/>
      <c r="AI1555" s="90"/>
      <c r="AJ1555" s="90"/>
      <c r="AK1555" s="90"/>
      <c r="AL1555" s="90"/>
      <c r="AM1555" s="90"/>
      <c r="AN1555" s="90"/>
      <c r="AO1555" s="90"/>
      <c r="AP1555" s="90"/>
      <c r="AQ1555" s="90"/>
      <c r="AR1555" s="90"/>
      <c r="AS1555" s="90"/>
      <c r="AT1555" s="90"/>
      <c r="AU1555" s="90"/>
      <c r="AV1555" s="94"/>
      <c r="AW1555" s="94"/>
      <c r="AX1555" s="94"/>
      <c r="AY1555" s="94"/>
      <c r="AZ1555" s="94"/>
      <c r="BA1555" s="94"/>
      <c r="BB1555" s="95"/>
      <c r="BC1555" s="95"/>
      <c r="BD1555" s="95"/>
      <c r="BE1555" s="42"/>
      <c r="BF1555" s="42"/>
      <c r="BG1555" s="42"/>
      <c r="BH1555" s="42"/>
      <c r="BI1555" s="42"/>
      <c r="BJ1555" s="42"/>
    </row>
    <row r="1556" spans="1:62" ht="15">
      <c r="A1556" s="89"/>
      <c r="B1556" s="90"/>
      <c r="C1556" s="91"/>
      <c r="D1556" s="92"/>
      <c r="E1556" s="93"/>
      <c r="F1556" s="93"/>
      <c r="G1556" s="90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  <c r="U1556" s="90"/>
      <c r="V1556" s="90"/>
      <c r="W1556" s="90"/>
      <c r="X1556" s="90"/>
      <c r="Y1556" s="90"/>
      <c r="Z1556" s="90"/>
      <c r="AA1556" s="90"/>
      <c r="AB1556" s="90"/>
      <c r="AC1556" s="90"/>
      <c r="AD1556" s="90"/>
      <c r="AE1556" s="90"/>
      <c r="AF1556" s="90"/>
      <c r="AG1556" s="90"/>
      <c r="AH1556" s="90"/>
      <c r="AI1556" s="90"/>
      <c r="AJ1556" s="90"/>
      <c r="AK1556" s="90"/>
      <c r="AL1556" s="90"/>
      <c r="AM1556" s="90"/>
      <c r="AN1556" s="90"/>
      <c r="AO1556" s="90"/>
      <c r="AP1556" s="90"/>
      <c r="AQ1556" s="90"/>
      <c r="AR1556" s="90"/>
      <c r="AS1556" s="90"/>
      <c r="AT1556" s="90"/>
      <c r="AU1556" s="90"/>
      <c r="AV1556" s="94"/>
      <c r="AW1556" s="94"/>
      <c r="AX1556" s="94"/>
      <c r="AY1556" s="94"/>
      <c r="AZ1556" s="94"/>
      <c r="BA1556" s="94"/>
      <c r="BB1556" s="95"/>
      <c r="BC1556" s="95"/>
      <c r="BD1556" s="95"/>
      <c r="BE1556" s="42"/>
      <c r="BF1556" s="42"/>
      <c r="BG1556" s="42"/>
      <c r="BH1556" s="42"/>
      <c r="BI1556" s="42"/>
      <c r="BJ1556" s="42"/>
    </row>
    <row r="1557" spans="1:62" ht="15">
      <c r="A1557" s="89"/>
      <c r="B1557" s="90"/>
      <c r="C1557" s="91"/>
      <c r="D1557" s="92"/>
      <c r="E1557" s="93"/>
      <c r="F1557" s="93"/>
      <c r="G1557" s="90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  <c r="U1557" s="90"/>
      <c r="V1557" s="90"/>
      <c r="W1557" s="90"/>
      <c r="X1557" s="90"/>
      <c r="Y1557" s="90"/>
      <c r="Z1557" s="90"/>
      <c r="AA1557" s="90"/>
      <c r="AB1557" s="90"/>
      <c r="AC1557" s="90"/>
      <c r="AD1557" s="90"/>
      <c r="AE1557" s="90"/>
      <c r="AF1557" s="90"/>
      <c r="AG1557" s="90"/>
      <c r="AH1557" s="90"/>
      <c r="AI1557" s="90"/>
      <c r="AJ1557" s="90"/>
      <c r="AK1557" s="90"/>
      <c r="AL1557" s="90"/>
      <c r="AM1557" s="90"/>
      <c r="AN1557" s="90"/>
      <c r="AO1557" s="90"/>
      <c r="AP1557" s="90"/>
      <c r="AQ1557" s="90"/>
      <c r="AR1557" s="90"/>
      <c r="AS1557" s="90"/>
      <c r="AT1557" s="90"/>
      <c r="AU1557" s="90"/>
      <c r="AV1557" s="94"/>
      <c r="AW1557" s="94"/>
      <c r="AX1557" s="94"/>
      <c r="AY1557" s="94"/>
      <c r="AZ1557" s="94"/>
      <c r="BA1557" s="94"/>
      <c r="BB1557" s="95"/>
      <c r="BC1557" s="95"/>
      <c r="BD1557" s="95"/>
      <c r="BE1557" s="42"/>
      <c r="BF1557" s="42"/>
      <c r="BG1557" s="42"/>
      <c r="BH1557" s="42"/>
      <c r="BI1557" s="42"/>
      <c r="BJ1557" s="42"/>
    </row>
    <row r="1558" spans="1:62" ht="15">
      <c r="A1558" s="89"/>
      <c r="B1558" s="90"/>
      <c r="C1558" s="91"/>
      <c r="D1558" s="92"/>
      <c r="E1558" s="93"/>
      <c r="F1558" s="93"/>
      <c r="G1558" s="90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  <c r="U1558" s="90"/>
      <c r="V1558" s="90"/>
      <c r="W1558" s="90"/>
      <c r="X1558" s="90"/>
      <c r="Y1558" s="90"/>
      <c r="Z1558" s="90"/>
      <c r="AA1558" s="90"/>
      <c r="AB1558" s="90"/>
      <c r="AC1558" s="90"/>
      <c r="AD1558" s="90"/>
      <c r="AE1558" s="90"/>
      <c r="AF1558" s="90"/>
      <c r="AG1558" s="90"/>
      <c r="AH1558" s="90"/>
      <c r="AI1558" s="90"/>
      <c r="AJ1558" s="90"/>
      <c r="AK1558" s="90"/>
      <c r="AL1558" s="90"/>
      <c r="AM1558" s="90"/>
      <c r="AN1558" s="90"/>
      <c r="AO1558" s="90"/>
      <c r="AP1558" s="90"/>
      <c r="AQ1558" s="90"/>
      <c r="AR1558" s="90"/>
      <c r="AS1558" s="90"/>
      <c r="AT1558" s="90"/>
      <c r="AU1558" s="90"/>
      <c r="AV1558" s="94"/>
      <c r="AW1558" s="94"/>
      <c r="AX1558" s="94"/>
      <c r="AY1558" s="94"/>
      <c r="AZ1558" s="94"/>
      <c r="BA1558" s="94"/>
      <c r="BB1558" s="95"/>
      <c r="BC1558" s="95"/>
      <c r="BD1558" s="95"/>
      <c r="BE1558" s="42"/>
      <c r="BF1558" s="42"/>
      <c r="BG1558" s="42"/>
      <c r="BH1558" s="42"/>
      <c r="BI1558" s="42"/>
      <c r="BJ1558" s="42"/>
    </row>
    <row r="1559" spans="1:62" ht="15">
      <c r="A1559" s="89"/>
      <c r="B1559" s="90"/>
      <c r="C1559" s="91"/>
      <c r="D1559" s="92"/>
      <c r="E1559" s="93"/>
      <c r="F1559" s="93"/>
      <c r="G1559" s="90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  <c r="U1559" s="90"/>
      <c r="V1559" s="90"/>
      <c r="W1559" s="90"/>
      <c r="X1559" s="90"/>
      <c r="Y1559" s="90"/>
      <c r="Z1559" s="90"/>
      <c r="AA1559" s="90"/>
      <c r="AB1559" s="90"/>
      <c r="AC1559" s="90"/>
      <c r="AD1559" s="90"/>
      <c r="AE1559" s="90"/>
      <c r="AF1559" s="90"/>
      <c r="AG1559" s="90"/>
      <c r="AH1559" s="90"/>
      <c r="AI1559" s="90"/>
      <c r="AJ1559" s="90"/>
      <c r="AK1559" s="90"/>
      <c r="AL1559" s="90"/>
      <c r="AM1559" s="90"/>
      <c r="AN1559" s="90"/>
      <c r="AO1559" s="90"/>
      <c r="AP1559" s="90"/>
      <c r="AQ1559" s="90"/>
      <c r="AR1559" s="90"/>
      <c r="AS1559" s="90"/>
      <c r="AT1559" s="90"/>
      <c r="AU1559" s="90"/>
      <c r="AV1559" s="94"/>
      <c r="AW1559" s="94"/>
      <c r="AX1559" s="94"/>
      <c r="AY1559" s="94"/>
      <c r="AZ1559" s="94"/>
      <c r="BA1559" s="94"/>
      <c r="BB1559" s="95"/>
      <c r="BC1559" s="95"/>
      <c r="BD1559" s="95"/>
      <c r="BE1559" s="42"/>
      <c r="BF1559" s="42"/>
      <c r="BG1559" s="42"/>
      <c r="BH1559" s="42"/>
      <c r="BI1559" s="42"/>
      <c r="BJ1559" s="42"/>
    </row>
    <row r="1560" spans="1:62" ht="15">
      <c r="A1560" s="89"/>
      <c r="B1560" s="90"/>
      <c r="C1560" s="91"/>
      <c r="D1560" s="92"/>
      <c r="E1560" s="93"/>
      <c r="F1560" s="93"/>
      <c r="G1560" s="90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  <c r="U1560" s="90"/>
      <c r="V1560" s="90"/>
      <c r="W1560" s="90"/>
      <c r="X1560" s="90"/>
      <c r="Y1560" s="90"/>
      <c r="Z1560" s="90"/>
      <c r="AA1560" s="90"/>
      <c r="AB1560" s="90"/>
      <c r="AC1560" s="90"/>
      <c r="AD1560" s="90"/>
      <c r="AE1560" s="90"/>
      <c r="AF1560" s="90"/>
      <c r="AG1560" s="90"/>
      <c r="AH1560" s="90"/>
      <c r="AI1560" s="90"/>
      <c r="AJ1560" s="90"/>
      <c r="AK1560" s="90"/>
      <c r="AL1560" s="90"/>
      <c r="AM1560" s="90"/>
      <c r="AN1560" s="90"/>
      <c r="AO1560" s="90"/>
      <c r="AP1560" s="90"/>
      <c r="AQ1560" s="90"/>
      <c r="AR1560" s="90"/>
      <c r="AS1560" s="90"/>
      <c r="AT1560" s="90"/>
      <c r="AU1560" s="90"/>
      <c r="AV1560" s="94"/>
      <c r="AW1560" s="94"/>
      <c r="AX1560" s="94"/>
      <c r="AY1560" s="94"/>
      <c r="AZ1560" s="94"/>
      <c r="BA1560" s="94"/>
      <c r="BB1560" s="95"/>
      <c r="BC1560" s="95"/>
      <c r="BD1560" s="95"/>
      <c r="BE1560" s="42"/>
      <c r="BF1560" s="42"/>
      <c r="BG1560" s="42"/>
      <c r="BH1560" s="42"/>
      <c r="BI1560" s="42"/>
      <c r="BJ1560" s="42"/>
    </row>
    <row r="1561" spans="1:62" ht="15">
      <c r="A1561" s="89"/>
      <c r="B1561" s="90"/>
      <c r="C1561" s="91"/>
      <c r="D1561" s="92"/>
      <c r="E1561" s="93"/>
      <c r="F1561" s="93"/>
      <c r="G1561" s="90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  <c r="U1561" s="90"/>
      <c r="V1561" s="90"/>
      <c r="W1561" s="90"/>
      <c r="X1561" s="90"/>
      <c r="Y1561" s="90"/>
      <c r="Z1561" s="90"/>
      <c r="AA1561" s="90"/>
      <c r="AB1561" s="90"/>
      <c r="AC1561" s="90"/>
      <c r="AD1561" s="90"/>
      <c r="AE1561" s="90"/>
      <c r="AF1561" s="90"/>
      <c r="AG1561" s="90"/>
      <c r="AH1561" s="90"/>
      <c r="AI1561" s="90"/>
      <c r="AJ1561" s="90"/>
      <c r="AK1561" s="90"/>
      <c r="AL1561" s="90"/>
      <c r="AM1561" s="90"/>
      <c r="AN1561" s="90"/>
      <c r="AO1561" s="90"/>
      <c r="AP1561" s="90"/>
      <c r="AQ1561" s="90"/>
      <c r="AR1561" s="90"/>
      <c r="AS1561" s="90"/>
      <c r="AT1561" s="90"/>
      <c r="AU1561" s="90"/>
      <c r="AV1561" s="94"/>
      <c r="AW1561" s="94"/>
      <c r="AX1561" s="94"/>
      <c r="AY1561" s="94"/>
      <c r="AZ1561" s="94"/>
      <c r="BA1561" s="94"/>
      <c r="BB1561" s="95"/>
      <c r="BC1561" s="95"/>
      <c r="BD1561" s="95"/>
      <c r="BE1561" s="42"/>
      <c r="BF1561" s="42"/>
      <c r="BG1561" s="42"/>
      <c r="BH1561" s="42"/>
      <c r="BI1561" s="42"/>
      <c r="BJ1561" s="42"/>
    </row>
    <row r="1562" spans="1:62" ht="15">
      <c r="A1562" s="89"/>
      <c r="B1562" s="90"/>
      <c r="C1562" s="91"/>
      <c r="D1562" s="92"/>
      <c r="E1562" s="93"/>
      <c r="F1562" s="93"/>
      <c r="G1562" s="90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  <c r="U1562" s="90"/>
      <c r="V1562" s="90"/>
      <c r="W1562" s="90"/>
      <c r="X1562" s="90"/>
      <c r="Y1562" s="90"/>
      <c r="Z1562" s="90"/>
      <c r="AA1562" s="90"/>
      <c r="AB1562" s="90"/>
      <c r="AC1562" s="90"/>
      <c r="AD1562" s="90"/>
      <c r="AE1562" s="90"/>
      <c r="AF1562" s="90"/>
      <c r="AG1562" s="90"/>
      <c r="AH1562" s="90"/>
      <c r="AI1562" s="90"/>
      <c r="AJ1562" s="90"/>
      <c r="AK1562" s="90"/>
      <c r="AL1562" s="90"/>
      <c r="AM1562" s="90"/>
      <c r="AN1562" s="90"/>
      <c r="AO1562" s="90"/>
      <c r="AP1562" s="90"/>
      <c r="AQ1562" s="90"/>
      <c r="AR1562" s="90"/>
      <c r="AS1562" s="90"/>
      <c r="AT1562" s="90"/>
      <c r="AU1562" s="90"/>
      <c r="AV1562" s="94"/>
      <c r="AW1562" s="94"/>
      <c r="AX1562" s="94"/>
      <c r="AY1562" s="94"/>
      <c r="AZ1562" s="94"/>
      <c r="BA1562" s="94"/>
      <c r="BB1562" s="95"/>
      <c r="BC1562" s="95"/>
      <c r="BD1562" s="95"/>
      <c r="BE1562" s="42"/>
      <c r="BF1562" s="42"/>
      <c r="BG1562" s="42"/>
      <c r="BH1562" s="42"/>
      <c r="BI1562" s="42"/>
      <c r="BJ1562" s="42"/>
    </row>
    <row r="1563" spans="1:62" ht="15">
      <c r="A1563" s="89"/>
      <c r="B1563" s="90"/>
      <c r="C1563" s="91"/>
      <c r="D1563" s="92"/>
      <c r="E1563" s="93"/>
      <c r="F1563" s="93"/>
      <c r="G1563" s="90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  <c r="U1563" s="90"/>
      <c r="V1563" s="90"/>
      <c r="W1563" s="90"/>
      <c r="X1563" s="90"/>
      <c r="Y1563" s="90"/>
      <c r="Z1563" s="90"/>
      <c r="AA1563" s="90"/>
      <c r="AB1563" s="90"/>
      <c r="AC1563" s="90"/>
      <c r="AD1563" s="90"/>
      <c r="AE1563" s="90"/>
      <c r="AF1563" s="90"/>
      <c r="AG1563" s="90"/>
      <c r="AH1563" s="90"/>
      <c r="AI1563" s="90"/>
      <c r="AJ1563" s="90"/>
      <c r="AK1563" s="90"/>
      <c r="AL1563" s="90"/>
      <c r="AM1563" s="90"/>
      <c r="AN1563" s="90"/>
      <c r="AO1563" s="90"/>
      <c r="AP1563" s="90"/>
      <c r="AQ1563" s="90"/>
      <c r="AR1563" s="90"/>
      <c r="AS1563" s="90"/>
      <c r="AT1563" s="90"/>
      <c r="AU1563" s="90"/>
      <c r="AV1563" s="94"/>
      <c r="AW1563" s="94"/>
      <c r="AX1563" s="94"/>
      <c r="AY1563" s="94"/>
      <c r="AZ1563" s="94"/>
      <c r="BA1563" s="94"/>
      <c r="BB1563" s="95"/>
      <c r="BC1563" s="95"/>
      <c r="BD1563" s="95"/>
      <c r="BE1563" s="42"/>
      <c r="BF1563" s="42"/>
      <c r="BG1563" s="42"/>
      <c r="BH1563" s="42"/>
      <c r="BI1563" s="42"/>
      <c r="BJ1563" s="42"/>
    </row>
    <row r="1564" spans="1:62" ht="15">
      <c r="A1564" s="89"/>
      <c r="B1564" s="90"/>
      <c r="C1564" s="91"/>
      <c r="D1564" s="92"/>
      <c r="E1564" s="93"/>
      <c r="F1564" s="93"/>
      <c r="G1564" s="90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  <c r="U1564" s="90"/>
      <c r="V1564" s="90"/>
      <c r="W1564" s="90"/>
      <c r="X1564" s="90"/>
      <c r="Y1564" s="90"/>
      <c r="Z1564" s="90"/>
      <c r="AA1564" s="90"/>
      <c r="AB1564" s="90"/>
      <c r="AC1564" s="90"/>
      <c r="AD1564" s="90"/>
      <c r="AE1564" s="90"/>
      <c r="AF1564" s="90"/>
      <c r="AG1564" s="90"/>
      <c r="AH1564" s="90"/>
      <c r="AI1564" s="90"/>
      <c r="AJ1564" s="90"/>
      <c r="AK1564" s="90"/>
      <c r="AL1564" s="90"/>
      <c r="AM1564" s="90"/>
      <c r="AN1564" s="90"/>
      <c r="AO1564" s="90"/>
      <c r="AP1564" s="90"/>
      <c r="AQ1564" s="90"/>
      <c r="AR1564" s="90"/>
      <c r="AS1564" s="90"/>
      <c r="AT1564" s="90"/>
      <c r="AU1564" s="90"/>
      <c r="AV1564" s="94"/>
      <c r="AW1564" s="94"/>
      <c r="AX1564" s="94"/>
      <c r="AY1564" s="94"/>
      <c r="AZ1564" s="94"/>
      <c r="BA1564" s="94"/>
      <c r="BB1564" s="95"/>
      <c r="BC1564" s="95"/>
      <c r="BD1564" s="95"/>
      <c r="BE1564" s="42"/>
      <c r="BF1564" s="42"/>
      <c r="BG1564" s="42"/>
      <c r="BH1564" s="42"/>
      <c r="BI1564" s="42"/>
      <c r="BJ1564" s="42"/>
    </row>
    <row r="1565" spans="1:62" ht="15">
      <c r="A1565" s="89"/>
      <c r="B1565" s="90"/>
      <c r="C1565" s="91"/>
      <c r="D1565" s="92"/>
      <c r="E1565" s="93"/>
      <c r="F1565" s="93"/>
      <c r="G1565" s="90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  <c r="U1565" s="90"/>
      <c r="V1565" s="90"/>
      <c r="W1565" s="90"/>
      <c r="X1565" s="90"/>
      <c r="Y1565" s="90"/>
      <c r="Z1565" s="90"/>
      <c r="AA1565" s="90"/>
      <c r="AB1565" s="90"/>
      <c r="AC1565" s="90"/>
      <c r="AD1565" s="90"/>
      <c r="AE1565" s="90"/>
      <c r="AF1565" s="90"/>
      <c r="AG1565" s="90"/>
      <c r="AH1565" s="90"/>
      <c r="AI1565" s="90"/>
      <c r="AJ1565" s="90"/>
      <c r="AK1565" s="90"/>
      <c r="AL1565" s="90"/>
      <c r="AM1565" s="90"/>
      <c r="AN1565" s="90"/>
      <c r="AO1565" s="90"/>
      <c r="AP1565" s="90"/>
      <c r="AQ1565" s="90"/>
      <c r="AR1565" s="90"/>
      <c r="AS1565" s="90"/>
      <c r="AT1565" s="90"/>
      <c r="AU1565" s="90"/>
      <c r="AV1565" s="94"/>
      <c r="AW1565" s="94"/>
      <c r="AX1565" s="94"/>
      <c r="AY1565" s="94"/>
      <c r="AZ1565" s="94"/>
      <c r="BA1565" s="94"/>
      <c r="BB1565" s="95"/>
      <c r="BC1565" s="95"/>
      <c r="BD1565" s="95"/>
      <c r="BE1565" s="42"/>
      <c r="BF1565" s="42"/>
      <c r="BG1565" s="42"/>
      <c r="BH1565" s="42"/>
      <c r="BI1565" s="42"/>
      <c r="BJ1565" s="42"/>
    </row>
    <row r="1566" spans="1:62" ht="15">
      <c r="A1566" s="89"/>
      <c r="B1566" s="90"/>
      <c r="C1566" s="91"/>
      <c r="D1566" s="92"/>
      <c r="E1566" s="93"/>
      <c r="F1566" s="93"/>
      <c r="G1566" s="90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  <c r="U1566" s="90"/>
      <c r="V1566" s="90"/>
      <c r="W1566" s="90"/>
      <c r="X1566" s="90"/>
      <c r="Y1566" s="90"/>
      <c r="Z1566" s="90"/>
      <c r="AA1566" s="90"/>
      <c r="AB1566" s="90"/>
      <c r="AC1566" s="90"/>
      <c r="AD1566" s="90"/>
      <c r="AE1566" s="90"/>
      <c r="AF1566" s="90"/>
      <c r="AG1566" s="90"/>
      <c r="AH1566" s="90"/>
      <c r="AI1566" s="90"/>
      <c r="AJ1566" s="90"/>
      <c r="AK1566" s="90"/>
      <c r="AL1566" s="90"/>
      <c r="AM1566" s="90"/>
      <c r="AN1566" s="90"/>
      <c r="AO1566" s="90"/>
      <c r="AP1566" s="90"/>
      <c r="AQ1566" s="90"/>
      <c r="AR1566" s="90"/>
      <c r="AS1566" s="90"/>
      <c r="AT1566" s="90"/>
      <c r="AU1566" s="90"/>
      <c r="AV1566" s="94"/>
      <c r="AW1566" s="94"/>
      <c r="AX1566" s="94"/>
      <c r="AY1566" s="94"/>
      <c r="AZ1566" s="94"/>
      <c r="BA1566" s="94"/>
      <c r="BB1566" s="95"/>
      <c r="BC1566" s="95"/>
      <c r="BD1566" s="95"/>
      <c r="BE1566" s="42"/>
      <c r="BF1566" s="42"/>
      <c r="BG1566" s="42"/>
      <c r="BH1566" s="42"/>
      <c r="BI1566" s="42"/>
      <c r="BJ1566" s="42"/>
    </row>
    <row r="1567" spans="1:62" ht="15">
      <c r="A1567" s="89"/>
      <c r="B1567" s="90"/>
      <c r="C1567" s="91"/>
      <c r="D1567" s="92"/>
      <c r="E1567" s="93"/>
      <c r="F1567" s="93"/>
      <c r="G1567" s="90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  <c r="U1567" s="90"/>
      <c r="V1567" s="90"/>
      <c r="W1567" s="90"/>
      <c r="X1567" s="90"/>
      <c r="Y1567" s="90"/>
      <c r="Z1567" s="90"/>
      <c r="AA1567" s="90"/>
      <c r="AB1567" s="90"/>
      <c r="AC1567" s="90"/>
      <c r="AD1567" s="90"/>
      <c r="AE1567" s="90"/>
      <c r="AF1567" s="90"/>
      <c r="AG1567" s="90"/>
      <c r="AH1567" s="90"/>
      <c r="AI1567" s="90"/>
      <c r="AJ1567" s="90"/>
      <c r="AK1567" s="90"/>
      <c r="AL1567" s="90"/>
      <c r="AM1567" s="90"/>
      <c r="AN1567" s="90"/>
      <c r="AO1567" s="90"/>
      <c r="AP1567" s="90"/>
      <c r="AQ1567" s="90"/>
      <c r="AR1567" s="90"/>
      <c r="AS1567" s="90"/>
      <c r="AT1567" s="90"/>
      <c r="AU1567" s="90"/>
      <c r="AV1567" s="94"/>
      <c r="AW1567" s="94"/>
      <c r="AX1567" s="94"/>
      <c r="AY1567" s="94"/>
      <c r="AZ1567" s="94"/>
      <c r="BA1567" s="94"/>
      <c r="BB1567" s="95"/>
      <c r="BC1567" s="95"/>
      <c r="BD1567" s="95"/>
      <c r="BE1567" s="42"/>
      <c r="BF1567" s="42"/>
      <c r="BG1567" s="42"/>
      <c r="BH1567" s="42"/>
      <c r="BI1567" s="42"/>
      <c r="BJ1567" s="42"/>
    </row>
    <row r="1568" spans="1:62" ht="15">
      <c r="A1568" s="89"/>
      <c r="B1568" s="90"/>
      <c r="C1568" s="91"/>
      <c r="D1568" s="92"/>
      <c r="E1568" s="93"/>
      <c r="F1568" s="93"/>
      <c r="G1568" s="90"/>
      <c r="H1568" s="90"/>
      <c r="I1568" s="90"/>
      <c r="J1568" s="90"/>
      <c r="K1568" s="90"/>
      <c r="L1568" s="90"/>
      <c r="M1568" s="90"/>
      <c r="N1568" s="90"/>
      <c r="O1568" s="90"/>
      <c r="P1568" s="90"/>
      <c r="Q1568" s="90"/>
      <c r="R1568" s="90"/>
      <c r="S1568" s="90"/>
      <c r="T1568" s="90"/>
      <c r="U1568" s="90"/>
      <c r="V1568" s="90"/>
      <c r="W1568" s="90"/>
      <c r="X1568" s="90"/>
      <c r="Y1568" s="90"/>
      <c r="Z1568" s="90"/>
      <c r="AA1568" s="90"/>
      <c r="AB1568" s="90"/>
      <c r="AC1568" s="90"/>
      <c r="AD1568" s="90"/>
      <c r="AE1568" s="90"/>
      <c r="AF1568" s="90"/>
      <c r="AG1568" s="90"/>
      <c r="AH1568" s="90"/>
      <c r="AI1568" s="90"/>
      <c r="AJ1568" s="90"/>
      <c r="AK1568" s="90"/>
      <c r="AL1568" s="90"/>
      <c r="AM1568" s="90"/>
      <c r="AN1568" s="90"/>
      <c r="AO1568" s="90"/>
      <c r="AP1568" s="90"/>
      <c r="AQ1568" s="90"/>
      <c r="AR1568" s="90"/>
      <c r="AS1568" s="90"/>
      <c r="AT1568" s="90"/>
      <c r="AU1568" s="90"/>
      <c r="AV1568" s="94"/>
      <c r="AW1568" s="94"/>
      <c r="AX1568" s="94"/>
      <c r="AY1568" s="94"/>
      <c r="AZ1568" s="94"/>
      <c r="BA1568" s="94"/>
      <c r="BB1568" s="95"/>
      <c r="BC1568" s="95"/>
      <c r="BD1568" s="95"/>
      <c r="BE1568" s="42"/>
      <c r="BF1568" s="42"/>
      <c r="BG1568" s="42"/>
      <c r="BH1568" s="42"/>
      <c r="BI1568" s="42"/>
      <c r="BJ1568" s="42"/>
    </row>
    <row r="1569" spans="1:62" ht="15">
      <c r="A1569" s="89"/>
      <c r="B1569" s="90"/>
      <c r="C1569" s="91"/>
      <c r="D1569" s="92"/>
      <c r="E1569" s="93"/>
      <c r="F1569" s="93"/>
      <c r="G1569" s="90"/>
      <c r="H1569" s="90"/>
      <c r="I1569" s="90"/>
      <c r="J1569" s="90"/>
      <c r="K1569" s="90"/>
      <c r="L1569" s="90"/>
      <c r="M1569" s="90"/>
      <c r="N1569" s="90"/>
      <c r="O1569" s="90"/>
      <c r="P1569" s="90"/>
      <c r="Q1569" s="90"/>
      <c r="R1569" s="90"/>
      <c r="S1569" s="90"/>
      <c r="T1569" s="90"/>
      <c r="U1569" s="90"/>
      <c r="V1569" s="90"/>
      <c r="W1569" s="90"/>
      <c r="X1569" s="90"/>
      <c r="Y1569" s="90"/>
      <c r="Z1569" s="90"/>
      <c r="AA1569" s="90"/>
      <c r="AB1569" s="90"/>
      <c r="AC1569" s="90"/>
      <c r="AD1569" s="90"/>
      <c r="AE1569" s="90"/>
      <c r="AF1569" s="90"/>
      <c r="AG1569" s="90"/>
      <c r="AH1569" s="90"/>
      <c r="AI1569" s="90"/>
      <c r="AJ1569" s="90"/>
      <c r="AK1569" s="90"/>
      <c r="AL1569" s="90"/>
      <c r="AM1569" s="90"/>
      <c r="AN1569" s="90"/>
      <c r="AO1569" s="90"/>
      <c r="AP1569" s="90"/>
      <c r="AQ1569" s="90"/>
      <c r="AR1569" s="90"/>
      <c r="AS1569" s="90"/>
      <c r="AT1569" s="90"/>
      <c r="AU1569" s="90"/>
      <c r="AV1569" s="94"/>
      <c r="AW1569" s="94"/>
      <c r="AX1569" s="94"/>
      <c r="AY1569" s="94"/>
      <c r="AZ1569" s="94"/>
      <c r="BA1569" s="94"/>
      <c r="BB1569" s="95"/>
      <c r="BC1569" s="95"/>
      <c r="BD1569" s="95"/>
      <c r="BE1569" s="42"/>
      <c r="BF1569" s="42"/>
      <c r="BG1569" s="42"/>
      <c r="BH1569" s="42"/>
      <c r="BI1569" s="42"/>
      <c r="BJ1569" s="42"/>
    </row>
    <row r="1570" spans="1:62" ht="15">
      <c r="A1570" s="89"/>
      <c r="B1570" s="90"/>
      <c r="C1570" s="91"/>
      <c r="D1570" s="92"/>
      <c r="E1570" s="93"/>
      <c r="F1570" s="93"/>
      <c r="G1570" s="90"/>
      <c r="H1570" s="90"/>
      <c r="I1570" s="90"/>
      <c r="J1570" s="90"/>
      <c r="K1570" s="90"/>
      <c r="L1570" s="90"/>
      <c r="M1570" s="90"/>
      <c r="N1570" s="90"/>
      <c r="O1570" s="90"/>
      <c r="P1570" s="90"/>
      <c r="Q1570" s="90"/>
      <c r="R1570" s="90"/>
      <c r="S1570" s="90"/>
      <c r="T1570" s="90"/>
      <c r="U1570" s="90"/>
      <c r="V1570" s="90"/>
      <c r="W1570" s="90"/>
      <c r="X1570" s="90"/>
      <c r="Y1570" s="90"/>
      <c r="Z1570" s="90"/>
      <c r="AA1570" s="90"/>
      <c r="AB1570" s="90"/>
      <c r="AC1570" s="90"/>
      <c r="AD1570" s="90"/>
      <c r="AE1570" s="90"/>
      <c r="AF1570" s="90"/>
      <c r="AG1570" s="90"/>
      <c r="AH1570" s="90"/>
      <c r="AI1570" s="90"/>
      <c r="AJ1570" s="90"/>
      <c r="AK1570" s="90"/>
      <c r="AL1570" s="90"/>
      <c r="AM1570" s="90"/>
      <c r="AN1570" s="90"/>
      <c r="AO1570" s="90"/>
      <c r="AP1570" s="90"/>
      <c r="AQ1570" s="90"/>
      <c r="AR1570" s="90"/>
      <c r="AS1570" s="90"/>
      <c r="AT1570" s="90"/>
      <c r="AU1570" s="90"/>
      <c r="AV1570" s="94"/>
      <c r="AW1570" s="94"/>
      <c r="AX1570" s="94"/>
      <c r="AY1570" s="94"/>
      <c r="AZ1570" s="94"/>
      <c r="BA1570" s="94"/>
      <c r="BB1570" s="95"/>
      <c r="BC1570" s="95"/>
      <c r="BD1570" s="95"/>
      <c r="BE1570" s="42"/>
      <c r="BF1570" s="42"/>
      <c r="BG1570" s="42"/>
      <c r="BH1570" s="42"/>
      <c r="BI1570" s="42"/>
      <c r="BJ1570" s="42"/>
    </row>
    <row r="1571" spans="1:62" ht="15">
      <c r="A1571" s="89"/>
      <c r="B1571" s="90"/>
      <c r="C1571" s="91"/>
      <c r="D1571" s="92"/>
      <c r="E1571" s="93"/>
      <c r="F1571" s="93"/>
      <c r="G1571" s="90"/>
      <c r="H1571" s="90"/>
      <c r="I1571" s="90"/>
      <c r="J1571" s="90"/>
      <c r="K1571" s="90"/>
      <c r="L1571" s="90"/>
      <c r="M1571" s="90"/>
      <c r="N1571" s="90"/>
      <c r="O1571" s="90"/>
      <c r="P1571" s="90"/>
      <c r="Q1571" s="90"/>
      <c r="R1571" s="90"/>
      <c r="S1571" s="90"/>
      <c r="T1571" s="90"/>
      <c r="U1571" s="90"/>
      <c r="V1571" s="90"/>
      <c r="W1571" s="90"/>
      <c r="X1571" s="90"/>
      <c r="Y1571" s="90"/>
      <c r="Z1571" s="90"/>
      <c r="AA1571" s="90"/>
      <c r="AB1571" s="90"/>
      <c r="AC1571" s="90"/>
      <c r="AD1571" s="90"/>
      <c r="AE1571" s="90"/>
      <c r="AF1571" s="90"/>
      <c r="AG1571" s="90"/>
      <c r="AH1571" s="90"/>
      <c r="AI1571" s="90"/>
      <c r="AJ1571" s="90"/>
      <c r="AK1571" s="90"/>
      <c r="AL1571" s="90"/>
      <c r="AM1571" s="90"/>
      <c r="AN1571" s="90"/>
      <c r="AO1571" s="90"/>
      <c r="AP1571" s="90"/>
      <c r="AQ1571" s="90"/>
      <c r="AR1571" s="90"/>
      <c r="AS1571" s="90"/>
      <c r="AT1571" s="90"/>
      <c r="AU1571" s="90"/>
      <c r="AV1571" s="94"/>
      <c r="AW1571" s="94"/>
      <c r="AX1571" s="94"/>
      <c r="AY1571" s="94"/>
      <c r="AZ1571" s="94"/>
      <c r="BA1571" s="94"/>
      <c r="BB1571" s="95"/>
      <c r="BC1571" s="95"/>
      <c r="BD1571" s="95"/>
      <c r="BE1571" s="42"/>
      <c r="BF1571" s="42"/>
      <c r="BG1571" s="42"/>
      <c r="BH1571" s="42"/>
      <c r="BI1571" s="42"/>
      <c r="BJ1571" s="42"/>
    </row>
    <row r="1572" spans="1:62" ht="15">
      <c r="A1572" s="89"/>
      <c r="B1572" s="90"/>
      <c r="C1572" s="91"/>
      <c r="D1572" s="92"/>
      <c r="E1572" s="93"/>
      <c r="F1572" s="93"/>
      <c r="G1572" s="90"/>
      <c r="H1572" s="90"/>
      <c r="I1572" s="90"/>
      <c r="J1572" s="90"/>
      <c r="K1572" s="90"/>
      <c r="L1572" s="90"/>
      <c r="M1572" s="90"/>
      <c r="N1572" s="90"/>
      <c r="O1572" s="90"/>
      <c r="P1572" s="90"/>
      <c r="Q1572" s="90"/>
      <c r="R1572" s="90"/>
      <c r="S1572" s="90"/>
      <c r="T1572" s="90"/>
      <c r="U1572" s="90"/>
      <c r="V1572" s="90"/>
      <c r="W1572" s="90"/>
      <c r="X1572" s="90"/>
      <c r="Y1572" s="90"/>
      <c r="Z1572" s="90"/>
      <c r="AA1572" s="90"/>
      <c r="AB1572" s="90"/>
      <c r="AC1572" s="90"/>
      <c r="AD1572" s="90"/>
      <c r="AE1572" s="90"/>
      <c r="AF1572" s="90"/>
      <c r="AG1572" s="90"/>
      <c r="AH1572" s="90"/>
      <c r="AI1572" s="90"/>
      <c r="AJ1572" s="90"/>
      <c r="AK1572" s="90"/>
      <c r="AL1572" s="90"/>
      <c r="AM1572" s="90"/>
      <c r="AN1572" s="90"/>
      <c r="AO1572" s="90"/>
      <c r="AP1572" s="90"/>
      <c r="AQ1572" s="90"/>
      <c r="AR1572" s="90"/>
      <c r="AS1572" s="90"/>
      <c r="AT1572" s="90"/>
      <c r="AU1572" s="90"/>
      <c r="AV1572" s="94"/>
      <c r="AW1572" s="94"/>
      <c r="AX1572" s="94"/>
      <c r="AY1572" s="94"/>
      <c r="AZ1572" s="94"/>
      <c r="BA1572" s="94"/>
      <c r="BB1572" s="95"/>
      <c r="BC1572" s="95"/>
      <c r="BD1572" s="95"/>
      <c r="BE1572" s="42"/>
      <c r="BF1572" s="42"/>
      <c r="BG1572" s="42"/>
      <c r="BH1572" s="42"/>
      <c r="BI1572" s="42"/>
      <c r="BJ1572" s="42"/>
    </row>
    <row r="1573" spans="1:62" ht="15">
      <c r="A1573" s="89"/>
      <c r="B1573" s="90"/>
      <c r="C1573" s="91"/>
      <c r="D1573" s="92"/>
      <c r="E1573" s="93"/>
      <c r="F1573" s="93"/>
      <c r="G1573" s="90"/>
      <c r="H1573" s="90"/>
      <c r="I1573" s="90"/>
      <c r="J1573" s="90"/>
      <c r="K1573" s="90"/>
      <c r="L1573" s="90"/>
      <c r="M1573" s="90"/>
      <c r="N1573" s="90"/>
      <c r="O1573" s="90"/>
      <c r="P1573" s="90"/>
      <c r="Q1573" s="90"/>
      <c r="R1573" s="90"/>
      <c r="S1573" s="90"/>
      <c r="T1573" s="90"/>
      <c r="U1573" s="90"/>
      <c r="V1573" s="90"/>
      <c r="W1573" s="90"/>
      <c r="X1573" s="90"/>
      <c r="Y1573" s="90"/>
      <c r="Z1573" s="90"/>
      <c r="AA1573" s="90"/>
      <c r="AB1573" s="90"/>
      <c r="AC1573" s="90"/>
      <c r="AD1573" s="90"/>
      <c r="AE1573" s="90"/>
      <c r="AF1573" s="90"/>
      <c r="AG1573" s="90"/>
      <c r="AH1573" s="90"/>
      <c r="AI1573" s="90"/>
      <c r="AJ1573" s="90"/>
      <c r="AK1573" s="90"/>
      <c r="AL1573" s="90"/>
      <c r="AM1573" s="90"/>
      <c r="AN1573" s="90"/>
      <c r="AO1573" s="90"/>
      <c r="AP1573" s="90"/>
      <c r="AQ1573" s="90"/>
      <c r="AR1573" s="90"/>
      <c r="AS1573" s="90"/>
      <c r="AT1573" s="90"/>
      <c r="AU1573" s="90"/>
      <c r="AV1573" s="94"/>
      <c r="AW1573" s="94"/>
      <c r="AX1573" s="94"/>
      <c r="AY1573" s="94"/>
      <c r="AZ1573" s="94"/>
      <c r="BA1573" s="94"/>
      <c r="BB1573" s="95"/>
      <c r="BC1573" s="95"/>
      <c r="BD1573" s="95"/>
      <c r="BE1573" s="42"/>
      <c r="BF1573" s="42"/>
      <c r="BG1573" s="42"/>
      <c r="BH1573" s="42"/>
      <c r="BI1573" s="42"/>
      <c r="BJ1573" s="42"/>
    </row>
    <row r="1574" spans="1:62" ht="15">
      <c r="A1574" s="89"/>
      <c r="B1574" s="90"/>
      <c r="C1574" s="91"/>
      <c r="D1574" s="92"/>
      <c r="E1574" s="93"/>
      <c r="F1574" s="93"/>
      <c r="G1574" s="90"/>
      <c r="H1574" s="90"/>
      <c r="I1574" s="90"/>
      <c r="J1574" s="90"/>
      <c r="K1574" s="90"/>
      <c r="L1574" s="90"/>
      <c r="M1574" s="90"/>
      <c r="N1574" s="90"/>
      <c r="O1574" s="90"/>
      <c r="P1574" s="90"/>
      <c r="Q1574" s="90"/>
      <c r="R1574" s="90"/>
      <c r="S1574" s="90"/>
      <c r="T1574" s="90"/>
      <c r="U1574" s="90"/>
      <c r="V1574" s="90"/>
      <c r="W1574" s="90"/>
      <c r="X1574" s="90"/>
      <c r="Y1574" s="90"/>
      <c r="Z1574" s="90"/>
      <c r="AA1574" s="90"/>
      <c r="AB1574" s="90"/>
      <c r="AC1574" s="90"/>
      <c r="AD1574" s="90"/>
      <c r="AE1574" s="90"/>
      <c r="AF1574" s="90"/>
      <c r="AG1574" s="90"/>
      <c r="AH1574" s="90"/>
      <c r="AI1574" s="90"/>
      <c r="AJ1574" s="90"/>
      <c r="AK1574" s="90"/>
      <c r="AL1574" s="90"/>
      <c r="AM1574" s="90"/>
      <c r="AN1574" s="90"/>
      <c r="AO1574" s="90"/>
      <c r="AP1574" s="90"/>
      <c r="AQ1574" s="90"/>
      <c r="AR1574" s="90"/>
      <c r="AS1574" s="90"/>
      <c r="AT1574" s="90"/>
      <c r="AU1574" s="90"/>
      <c r="AV1574" s="94"/>
      <c r="AW1574" s="94"/>
      <c r="AX1574" s="94"/>
      <c r="AY1574" s="94"/>
      <c r="AZ1574" s="94"/>
      <c r="BA1574" s="94"/>
      <c r="BB1574" s="95"/>
      <c r="BC1574" s="95"/>
      <c r="BD1574" s="95"/>
      <c r="BE1574" s="42"/>
      <c r="BF1574" s="42"/>
      <c r="BG1574" s="42"/>
      <c r="BH1574" s="42"/>
      <c r="BI1574" s="42"/>
      <c r="BJ1574" s="42"/>
    </row>
    <row r="1575" spans="1:62" ht="15">
      <c r="A1575" s="89"/>
      <c r="B1575" s="90"/>
      <c r="C1575" s="91"/>
      <c r="D1575" s="92"/>
      <c r="E1575" s="93"/>
      <c r="F1575" s="93"/>
      <c r="G1575" s="90"/>
      <c r="H1575" s="90"/>
      <c r="I1575" s="90"/>
      <c r="J1575" s="90"/>
      <c r="K1575" s="90"/>
      <c r="L1575" s="90"/>
      <c r="M1575" s="90"/>
      <c r="N1575" s="90"/>
      <c r="O1575" s="90"/>
      <c r="P1575" s="90"/>
      <c r="Q1575" s="90"/>
      <c r="R1575" s="90"/>
      <c r="S1575" s="90"/>
      <c r="T1575" s="90"/>
      <c r="U1575" s="90"/>
      <c r="V1575" s="90"/>
      <c r="W1575" s="90"/>
      <c r="X1575" s="90"/>
      <c r="Y1575" s="90"/>
      <c r="Z1575" s="90"/>
      <c r="AA1575" s="90"/>
      <c r="AB1575" s="90"/>
      <c r="AC1575" s="90"/>
      <c r="AD1575" s="90"/>
      <c r="AE1575" s="90"/>
      <c r="AF1575" s="90"/>
      <c r="AG1575" s="90"/>
      <c r="AH1575" s="90"/>
      <c r="AI1575" s="90"/>
      <c r="AJ1575" s="90"/>
      <c r="AK1575" s="90"/>
      <c r="AL1575" s="90"/>
      <c r="AM1575" s="90"/>
      <c r="AN1575" s="90"/>
      <c r="AO1575" s="90"/>
      <c r="AP1575" s="90"/>
      <c r="AQ1575" s="90"/>
      <c r="AR1575" s="90"/>
      <c r="AS1575" s="90"/>
      <c r="AT1575" s="90"/>
      <c r="AU1575" s="90"/>
      <c r="AV1575" s="94"/>
      <c r="AW1575" s="94"/>
      <c r="AX1575" s="94"/>
      <c r="AY1575" s="94"/>
      <c r="AZ1575" s="94"/>
      <c r="BA1575" s="94"/>
      <c r="BB1575" s="95"/>
      <c r="BC1575" s="95"/>
      <c r="BD1575" s="95"/>
      <c r="BE1575" s="42"/>
      <c r="BF1575" s="42"/>
      <c r="BG1575" s="42"/>
      <c r="BH1575" s="42"/>
      <c r="BI1575" s="42"/>
      <c r="BJ1575" s="42"/>
    </row>
    <row r="1576" spans="1:62" ht="15">
      <c r="A1576" s="89"/>
      <c r="B1576" s="90"/>
      <c r="C1576" s="91"/>
      <c r="D1576" s="92"/>
      <c r="E1576" s="93"/>
      <c r="F1576" s="93"/>
      <c r="G1576" s="90"/>
      <c r="H1576" s="90"/>
      <c r="I1576" s="90"/>
      <c r="J1576" s="90"/>
      <c r="K1576" s="90"/>
      <c r="L1576" s="90"/>
      <c r="M1576" s="90"/>
      <c r="N1576" s="90"/>
      <c r="O1576" s="90"/>
      <c r="P1576" s="90"/>
      <c r="Q1576" s="90"/>
      <c r="R1576" s="90"/>
      <c r="S1576" s="90"/>
      <c r="T1576" s="90"/>
      <c r="U1576" s="90"/>
      <c r="V1576" s="90"/>
      <c r="W1576" s="90"/>
      <c r="X1576" s="90"/>
      <c r="Y1576" s="90"/>
      <c r="Z1576" s="90"/>
      <c r="AA1576" s="90"/>
      <c r="AB1576" s="90"/>
      <c r="AC1576" s="90"/>
      <c r="AD1576" s="90"/>
      <c r="AE1576" s="90"/>
      <c r="AF1576" s="90"/>
      <c r="AG1576" s="90"/>
      <c r="AH1576" s="90"/>
      <c r="AI1576" s="90"/>
      <c r="AJ1576" s="90"/>
      <c r="AK1576" s="90"/>
      <c r="AL1576" s="90"/>
      <c r="AM1576" s="90"/>
      <c r="AN1576" s="90"/>
      <c r="AO1576" s="90"/>
      <c r="AP1576" s="90"/>
      <c r="AQ1576" s="90"/>
      <c r="AR1576" s="90"/>
      <c r="AS1576" s="90"/>
      <c r="AT1576" s="90"/>
      <c r="AU1576" s="90"/>
      <c r="AV1576" s="94"/>
      <c r="AW1576" s="94"/>
      <c r="AX1576" s="94"/>
      <c r="AY1576" s="94"/>
      <c r="AZ1576" s="94"/>
      <c r="BA1576" s="94"/>
      <c r="BB1576" s="95"/>
      <c r="BC1576" s="95"/>
      <c r="BD1576" s="95"/>
      <c r="BE1576" s="42"/>
      <c r="BF1576" s="42"/>
      <c r="BG1576" s="42"/>
      <c r="BH1576" s="42"/>
      <c r="BI1576" s="42"/>
      <c r="BJ1576" s="42"/>
    </row>
    <row r="1577" spans="1:62" ht="15">
      <c r="A1577" s="89"/>
      <c r="B1577" s="90"/>
      <c r="C1577" s="91"/>
      <c r="D1577" s="92"/>
      <c r="E1577" s="93"/>
      <c r="F1577" s="93"/>
      <c r="G1577" s="90"/>
      <c r="H1577" s="90"/>
      <c r="I1577" s="90"/>
      <c r="J1577" s="90"/>
      <c r="K1577" s="90"/>
      <c r="L1577" s="90"/>
      <c r="M1577" s="90"/>
      <c r="N1577" s="90"/>
      <c r="O1577" s="90"/>
      <c r="P1577" s="90"/>
      <c r="Q1577" s="90"/>
      <c r="R1577" s="90"/>
      <c r="S1577" s="90"/>
      <c r="T1577" s="90"/>
      <c r="U1577" s="90"/>
      <c r="V1577" s="90"/>
      <c r="W1577" s="90"/>
      <c r="X1577" s="90"/>
      <c r="Y1577" s="90"/>
      <c r="Z1577" s="90"/>
      <c r="AA1577" s="90"/>
      <c r="AB1577" s="90"/>
      <c r="AC1577" s="90"/>
      <c r="AD1577" s="90"/>
      <c r="AE1577" s="90"/>
      <c r="AF1577" s="90"/>
      <c r="AG1577" s="90"/>
      <c r="AH1577" s="90"/>
      <c r="AI1577" s="90"/>
      <c r="AJ1577" s="90"/>
      <c r="AK1577" s="90"/>
      <c r="AL1577" s="90"/>
      <c r="AM1577" s="90"/>
      <c r="AN1577" s="90"/>
      <c r="AO1577" s="90"/>
      <c r="AP1577" s="90"/>
      <c r="AQ1577" s="90"/>
      <c r="AR1577" s="90"/>
      <c r="AS1577" s="90"/>
      <c r="AT1577" s="90"/>
      <c r="AU1577" s="90"/>
      <c r="AV1577" s="94"/>
      <c r="AW1577" s="94"/>
      <c r="AX1577" s="94"/>
      <c r="AY1577" s="94"/>
      <c r="AZ1577" s="94"/>
      <c r="BA1577" s="94"/>
      <c r="BB1577" s="95"/>
      <c r="BC1577" s="95"/>
      <c r="BD1577" s="95"/>
      <c r="BE1577" s="42"/>
      <c r="BF1577" s="42"/>
      <c r="BG1577" s="42"/>
      <c r="BH1577" s="42"/>
      <c r="BI1577" s="42"/>
      <c r="BJ1577" s="42"/>
    </row>
    <row r="1578" spans="1:62" ht="15">
      <c r="A1578" s="89"/>
      <c r="B1578" s="90"/>
      <c r="C1578" s="91"/>
      <c r="D1578" s="92"/>
      <c r="E1578" s="93"/>
      <c r="F1578" s="93"/>
      <c r="G1578" s="90"/>
      <c r="H1578" s="90"/>
      <c r="I1578" s="90"/>
      <c r="J1578" s="90"/>
      <c r="K1578" s="90"/>
      <c r="L1578" s="90"/>
      <c r="M1578" s="90"/>
      <c r="N1578" s="90"/>
      <c r="O1578" s="90"/>
      <c r="P1578" s="90"/>
      <c r="Q1578" s="90"/>
      <c r="R1578" s="90"/>
      <c r="S1578" s="90"/>
      <c r="T1578" s="90"/>
      <c r="U1578" s="90"/>
      <c r="V1578" s="90"/>
      <c r="W1578" s="90"/>
      <c r="X1578" s="90"/>
      <c r="Y1578" s="90"/>
      <c r="Z1578" s="90"/>
      <c r="AA1578" s="90"/>
      <c r="AB1578" s="90"/>
      <c r="AC1578" s="90"/>
      <c r="AD1578" s="90"/>
      <c r="AE1578" s="90"/>
      <c r="AF1578" s="90"/>
      <c r="AG1578" s="90"/>
      <c r="AH1578" s="90"/>
      <c r="AI1578" s="90"/>
      <c r="AJ1578" s="90"/>
      <c r="AK1578" s="90"/>
      <c r="AL1578" s="90"/>
      <c r="AM1578" s="90"/>
      <c r="AN1578" s="90"/>
      <c r="AO1578" s="90"/>
      <c r="AP1578" s="90"/>
      <c r="AQ1578" s="90"/>
      <c r="AR1578" s="90"/>
      <c r="AS1578" s="90"/>
      <c r="AT1578" s="90"/>
      <c r="AU1578" s="90"/>
      <c r="AV1578" s="94"/>
      <c r="AW1578" s="94"/>
      <c r="AX1578" s="94"/>
      <c r="AY1578" s="94"/>
      <c r="AZ1578" s="94"/>
      <c r="BA1578" s="94"/>
      <c r="BB1578" s="95"/>
      <c r="BC1578" s="95"/>
      <c r="BD1578" s="95"/>
      <c r="BE1578" s="42"/>
      <c r="BF1578" s="42"/>
      <c r="BG1578" s="42"/>
      <c r="BH1578" s="42"/>
      <c r="BI1578" s="42"/>
      <c r="BJ1578" s="42"/>
    </row>
    <row r="1579" spans="1:62" ht="15">
      <c r="A1579" s="89"/>
      <c r="B1579" s="90"/>
      <c r="C1579" s="91"/>
      <c r="D1579" s="92"/>
      <c r="E1579" s="93"/>
      <c r="F1579" s="93"/>
      <c r="G1579" s="90"/>
      <c r="H1579" s="90"/>
      <c r="I1579" s="90"/>
      <c r="J1579" s="90"/>
      <c r="K1579" s="90"/>
      <c r="L1579" s="90"/>
      <c r="M1579" s="90"/>
      <c r="N1579" s="90"/>
      <c r="O1579" s="90"/>
      <c r="P1579" s="90"/>
      <c r="Q1579" s="90"/>
      <c r="R1579" s="90"/>
      <c r="S1579" s="90"/>
      <c r="T1579" s="90"/>
      <c r="U1579" s="90"/>
      <c r="V1579" s="90"/>
      <c r="W1579" s="90"/>
      <c r="X1579" s="90"/>
      <c r="Y1579" s="90"/>
      <c r="Z1579" s="90"/>
      <c r="AA1579" s="90"/>
      <c r="AB1579" s="90"/>
      <c r="AC1579" s="90"/>
      <c r="AD1579" s="90"/>
      <c r="AE1579" s="90"/>
      <c r="AF1579" s="90"/>
      <c r="AG1579" s="90"/>
      <c r="AH1579" s="90"/>
      <c r="AI1579" s="90"/>
      <c r="AJ1579" s="90"/>
      <c r="AK1579" s="90"/>
      <c r="AL1579" s="90"/>
      <c r="AM1579" s="90"/>
      <c r="AN1579" s="90"/>
      <c r="AO1579" s="90"/>
      <c r="AP1579" s="90"/>
      <c r="AQ1579" s="90"/>
      <c r="AR1579" s="90"/>
      <c r="AS1579" s="90"/>
      <c r="AT1579" s="90"/>
      <c r="AU1579" s="90"/>
      <c r="AV1579" s="94"/>
      <c r="AW1579" s="94"/>
      <c r="AX1579" s="94"/>
      <c r="AY1579" s="94"/>
      <c r="AZ1579" s="94"/>
      <c r="BA1579" s="94"/>
      <c r="BB1579" s="95"/>
      <c r="BC1579" s="95"/>
      <c r="BD1579" s="95"/>
      <c r="BE1579" s="42"/>
      <c r="BF1579" s="42"/>
      <c r="BG1579" s="42"/>
      <c r="BH1579" s="42"/>
      <c r="BI1579" s="42"/>
      <c r="BJ1579" s="42"/>
    </row>
    <row r="1580" spans="1:62" ht="15">
      <c r="A1580" s="89"/>
      <c r="B1580" s="90"/>
      <c r="C1580" s="91"/>
      <c r="D1580" s="92"/>
      <c r="E1580" s="93"/>
      <c r="F1580" s="93"/>
      <c r="G1580" s="90"/>
      <c r="H1580" s="90"/>
      <c r="I1580" s="90"/>
      <c r="J1580" s="90"/>
      <c r="K1580" s="90"/>
      <c r="L1580" s="90"/>
      <c r="M1580" s="90"/>
      <c r="N1580" s="90"/>
      <c r="O1580" s="90"/>
      <c r="P1580" s="90"/>
      <c r="Q1580" s="90"/>
      <c r="R1580" s="90"/>
      <c r="S1580" s="90"/>
      <c r="T1580" s="90"/>
      <c r="U1580" s="90"/>
      <c r="V1580" s="90"/>
      <c r="W1580" s="90"/>
      <c r="X1580" s="90"/>
      <c r="Y1580" s="90"/>
      <c r="Z1580" s="90"/>
      <c r="AA1580" s="90"/>
      <c r="AB1580" s="90"/>
      <c r="AC1580" s="90"/>
      <c r="AD1580" s="90"/>
      <c r="AE1580" s="90"/>
      <c r="AF1580" s="90"/>
      <c r="AG1580" s="90"/>
      <c r="AH1580" s="90"/>
      <c r="AI1580" s="90"/>
      <c r="AJ1580" s="90"/>
      <c r="AK1580" s="90"/>
      <c r="AL1580" s="90"/>
      <c r="AM1580" s="90"/>
      <c r="AN1580" s="90"/>
      <c r="AO1580" s="90"/>
      <c r="AP1580" s="90"/>
      <c r="AQ1580" s="90"/>
      <c r="AR1580" s="90"/>
      <c r="AS1580" s="90"/>
      <c r="AT1580" s="90"/>
      <c r="AU1580" s="90"/>
      <c r="AV1580" s="94"/>
      <c r="AW1580" s="94"/>
      <c r="AX1580" s="94"/>
      <c r="AY1580" s="94"/>
      <c r="AZ1580" s="94"/>
      <c r="BA1580" s="94"/>
      <c r="BB1580" s="95"/>
      <c r="BC1580" s="95"/>
      <c r="BD1580" s="95"/>
      <c r="BE1580" s="42"/>
      <c r="BF1580" s="42"/>
      <c r="BG1580" s="42"/>
      <c r="BH1580" s="42"/>
      <c r="BI1580" s="42"/>
      <c r="BJ1580" s="42"/>
    </row>
    <row r="1581" spans="1:62" ht="15">
      <c r="A1581" s="89"/>
      <c r="B1581" s="90"/>
      <c r="C1581" s="91"/>
      <c r="D1581" s="92"/>
      <c r="E1581" s="93"/>
      <c r="F1581" s="93"/>
      <c r="G1581" s="90"/>
      <c r="H1581" s="90"/>
      <c r="I1581" s="90"/>
      <c r="J1581" s="90"/>
      <c r="K1581" s="90"/>
      <c r="L1581" s="90"/>
      <c r="M1581" s="90"/>
      <c r="N1581" s="90"/>
      <c r="O1581" s="90"/>
      <c r="P1581" s="90"/>
      <c r="Q1581" s="90"/>
      <c r="R1581" s="90"/>
      <c r="S1581" s="90"/>
      <c r="T1581" s="90"/>
      <c r="U1581" s="90"/>
      <c r="V1581" s="90"/>
      <c r="W1581" s="90"/>
      <c r="X1581" s="90"/>
      <c r="Y1581" s="90"/>
      <c r="Z1581" s="90"/>
      <c r="AA1581" s="90"/>
      <c r="AB1581" s="90"/>
      <c r="AC1581" s="90"/>
      <c r="AD1581" s="90"/>
      <c r="AE1581" s="90"/>
      <c r="AF1581" s="90"/>
      <c r="AG1581" s="90"/>
      <c r="AH1581" s="90"/>
      <c r="AI1581" s="90"/>
      <c r="AJ1581" s="90"/>
      <c r="AK1581" s="90"/>
      <c r="AL1581" s="90"/>
      <c r="AM1581" s="90"/>
      <c r="AN1581" s="90"/>
      <c r="AO1581" s="90"/>
      <c r="AP1581" s="90"/>
      <c r="AQ1581" s="90"/>
      <c r="AR1581" s="90"/>
      <c r="AS1581" s="90"/>
      <c r="AT1581" s="90"/>
      <c r="AU1581" s="90"/>
      <c r="AV1581" s="94"/>
      <c r="AW1581" s="94"/>
      <c r="AX1581" s="94"/>
      <c r="AY1581" s="94"/>
      <c r="AZ1581" s="94"/>
      <c r="BA1581" s="94"/>
      <c r="BB1581" s="95"/>
      <c r="BC1581" s="95"/>
      <c r="BD1581" s="95"/>
      <c r="BE1581" s="42"/>
      <c r="BF1581" s="42"/>
      <c r="BG1581" s="42"/>
      <c r="BH1581" s="42"/>
      <c r="BI1581" s="42"/>
      <c r="BJ1581" s="42"/>
    </row>
    <row r="1582" spans="1:62" ht="15">
      <c r="A1582" s="89"/>
      <c r="B1582" s="90"/>
      <c r="C1582" s="91"/>
      <c r="D1582" s="92"/>
      <c r="E1582" s="93"/>
      <c r="F1582" s="93"/>
      <c r="G1582" s="90"/>
      <c r="H1582" s="90"/>
      <c r="I1582" s="90"/>
      <c r="J1582" s="90"/>
      <c r="K1582" s="90"/>
      <c r="L1582" s="90"/>
      <c r="M1582" s="90"/>
      <c r="N1582" s="90"/>
      <c r="O1582" s="90"/>
      <c r="P1582" s="90"/>
      <c r="Q1582" s="90"/>
      <c r="R1582" s="90"/>
      <c r="S1582" s="90"/>
      <c r="T1582" s="90"/>
      <c r="U1582" s="90"/>
      <c r="V1582" s="90"/>
      <c r="W1582" s="90"/>
      <c r="X1582" s="90"/>
      <c r="Y1582" s="90"/>
      <c r="Z1582" s="90"/>
      <c r="AA1582" s="90"/>
      <c r="AB1582" s="90"/>
      <c r="AC1582" s="90"/>
      <c r="AD1582" s="90"/>
      <c r="AE1582" s="90"/>
      <c r="AF1582" s="90"/>
      <c r="AG1582" s="90"/>
      <c r="AH1582" s="90"/>
      <c r="AI1582" s="90"/>
      <c r="AJ1582" s="90"/>
      <c r="AK1582" s="90"/>
      <c r="AL1582" s="90"/>
      <c r="AM1582" s="90"/>
      <c r="AN1582" s="90"/>
      <c r="AO1582" s="90"/>
      <c r="AP1582" s="90"/>
      <c r="AQ1582" s="90"/>
      <c r="AR1582" s="90"/>
      <c r="AS1582" s="90"/>
      <c r="AT1582" s="90"/>
      <c r="AU1582" s="90"/>
      <c r="AV1582" s="94"/>
      <c r="AW1582" s="94"/>
      <c r="AX1582" s="94"/>
      <c r="AY1582" s="94"/>
      <c r="AZ1582" s="94"/>
      <c r="BA1582" s="94"/>
      <c r="BB1582" s="95"/>
      <c r="BC1582" s="95"/>
      <c r="BD1582" s="95"/>
      <c r="BE1582" s="42"/>
      <c r="BF1582" s="42"/>
      <c r="BG1582" s="42"/>
      <c r="BH1582" s="42"/>
      <c r="BI1582" s="42"/>
      <c r="BJ1582" s="42"/>
    </row>
    <row r="1583" spans="1:62" ht="15">
      <c r="A1583" s="89"/>
      <c r="B1583" s="90"/>
      <c r="C1583" s="91"/>
      <c r="D1583" s="92"/>
      <c r="E1583" s="93"/>
      <c r="F1583" s="93"/>
      <c r="G1583" s="90"/>
      <c r="H1583" s="90"/>
      <c r="I1583" s="90"/>
      <c r="J1583" s="90"/>
      <c r="K1583" s="90"/>
      <c r="L1583" s="90"/>
      <c r="M1583" s="90"/>
      <c r="N1583" s="90"/>
      <c r="O1583" s="90"/>
      <c r="P1583" s="90"/>
      <c r="Q1583" s="90"/>
      <c r="R1583" s="90"/>
      <c r="S1583" s="90"/>
      <c r="T1583" s="90"/>
      <c r="U1583" s="90"/>
      <c r="V1583" s="90"/>
      <c r="W1583" s="90"/>
      <c r="X1583" s="90"/>
      <c r="Y1583" s="90"/>
      <c r="Z1583" s="90"/>
      <c r="AA1583" s="90"/>
      <c r="AB1583" s="90"/>
      <c r="AC1583" s="90"/>
      <c r="AD1583" s="90"/>
      <c r="AE1583" s="90"/>
      <c r="AF1583" s="90"/>
      <c r="AG1583" s="90"/>
      <c r="AH1583" s="90"/>
      <c r="AI1583" s="90"/>
      <c r="AJ1583" s="90"/>
      <c r="AK1583" s="90"/>
      <c r="AL1583" s="90"/>
      <c r="AM1583" s="90"/>
      <c r="AN1583" s="90"/>
      <c r="AO1583" s="90"/>
      <c r="AP1583" s="90"/>
      <c r="AQ1583" s="90"/>
      <c r="AR1583" s="90"/>
      <c r="AS1583" s="90"/>
      <c r="AT1583" s="90"/>
      <c r="AU1583" s="90"/>
      <c r="AV1583" s="94"/>
      <c r="AW1583" s="94"/>
      <c r="AX1583" s="94"/>
      <c r="AY1583" s="94"/>
      <c r="AZ1583" s="94"/>
      <c r="BA1583" s="94"/>
      <c r="BB1583" s="95"/>
      <c r="BC1583" s="95"/>
      <c r="BD1583" s="95"/>
      <c r="BE1583" s="42"/>
      <c r="BF1583" s="42"/>
      <c r="BG1583" s="42"/>
      <c r="BH1583" s="42"/>
      <c r="BI1583" s="42"/>
      <c r="BJ1583" s="42"/>
    </row>
    <row r="1584" spans="1:62" ht="15">
      <c r="A1584" s="89"/>
      <c r="B1584" s="90"/>
      <c r="C1584" s="91"/>
      <c r="D1584" s="92"/>
      <c r="E1584" s="93"/>
      <c r="F1584" s="93"/>
      <c r="G1584" s="90"/>
      <c r="H1584" s="90"/>
      <c r="I1584" s="90"/>
      <c r="J1584" s="90"/>
      <c r="K1584" s="90"/>
      <c r="L1584" s="90"/>
      <c r="M1584" s="90"/>
      <c r="N1584" s="90"/>
      <c r="O1584" s="90"/>
      <c r="P1584" s="90"/>
      <c r="Q1584" s="90"/>
      <c r="R1584" s="90"/>
      <c r="S1584" s="90"/>
      <c r="T1584" s="90"/>
      <c r="U1584" s="90"/>
      <c r="V1584" s="90"/>
      <c r="W1584" s="90"/>
      <c r="X1584" s="90"/>
      <c r="Y1584" s="90"/>
      <c r="Z1584" s="90"/>
      <c r="AA1584" s="90"/>
      <c r="AB1584" s="90"/>
      <c r="AC1584" s="90"/>
      <c r="AD1584" s="90"/>
      <c r="AE1584" s="90"/>
      <c r="AF1584" s="90"/>
      <c r="AG1584" s="90"/>
      <c r="AH1584" s="90"/>
      <c r="AI1584" s="90"/>
      <c r="AJ1584" s="90"/>
      <c r="AK1584" s="90"/>
      <c r="AL1584" s="90"/>
      <c r="AM1584" s="90"/>
      <c r="AN1584" s="90"/>
      <c r="AO1584" s="90"/>
      <c r="AP1584" s="90"/>
      <c r="AQ1584" s="90"/>
      <c r="AR1584" s="90"/>
      <c r="AS1584" s="90"/>
      <c r="AT1584" s="90"/>
      <c r="AU1584" s="90"/>
      <c r="AV1584" s="94"/>
      <c r="AW1584" s="94"/>
      <c r="AX1584" s="94"/>
      <c r="AY1584" s="94"/>
      <c r="AZ1584" s="94"/>
      <c r="BA1584" s="94"/>
      <c r="BB1584" s="95"/>
      <c r="BC1584" s="95"/>
      <c r="BD1584" s="95"/>
      <c r="BE1584" s="42"/>
      <c r="BF1584" s="42"/>
      <c r="BG1584" s="42"/>
      <c r="BH1584" s="42"/>
      <c r="BI1584" s="42"/>
      <c r="BJ1584" s="42"/>
    </row>
    <row r="1585" spans="1:62" ht="15">
      <c r="A1585" s="89"/>
      <c r="B1585" s="90"/>
      <c r="C1585" s="91"/>
      <c r="D1585" s="92"/>
      <c r="E1585" s="93"/>
      <c r="F1585" s="93"/>
      <c r="G1585" s="90"/>
      <c r="H1585" s="90"/>
      <c r="I1585" s="90"/>
      <c r="J1585" s="90"/>
      <c r="K1585" s="90"/>
      <c r="L1585" s="90"/>
      <c r="M1585" s="90"/>
      <c r="N1585" s="90"/>
      <c r="O1585" s="90"/>
      <c r="P1585" s="90"/>
      <c r="Q1585" s="90"/>
      <c r="R1585" s="90"/>
      <c r="S1585" s="90"/>
      <c r="T1585" s="90"/>
      <c r="U1585" s="90"/>
      <c r="V1585" s="90"/>
      <c r="W1585" s="90"/>
      <c r="X1585" s="90"/>
      <c r="Y1585" s="90"/>
      <c r="Z1585" s="90"/>
      <c r="AA1585" s="90"/>
      <c r="AB1585" s="90"/>
      <c r="AC1585" s="90"/>
      <c r="AD1585" s="90"/>
      <c r="AE1585" s="90"/>
      <c r="AF1585" s="90"/>
      <c r="AG1585" s="90"/>
      <c r="AH1585" s="90"/>
      <c r="AI1585" s="90"/>
      <c r="AJ1585" s="90"/>
      <c r="AK1585" s="90"/>
      <c r="AL1585" s="90"/>
      <c r="AM1585" s="90"/>
      <c r="AN1585" s="90"/>
      <c r="AO1585" s="90"/>
      <c r="AP1585" s="90"/>
      <c r="AQ1585" s="90"/>
      <c r="AR1585" s="90"/>
      <c r="AS1585" s="90"/>
      <c r="AT1585" s="90"/>
      <c r="AU1585" s="90"/>
      <c r="AV1585" s="94"/>
      <c r="AW1585" s="94"/>
      <c r="AX1585" s="94"/>
      <c r="AY1585" s="94"/>
      <c r="AZ1585" s="94"/>
      <c r="BA1585" s="94"/>
      <c r="BB1585" s="95"/>
      <c r="BC1585" s="95"/>
      <c r="BD1585" s="95"/>
      <c r="BE1585" s="42"/>
      <c r="BF1585" s="42"/>
      <c r="BG1585" s="42"/>
      <c r="BH1585" s="42"/>
      <c r="BI1585" s="42"/>
      <c r="BJ1585" s="42"/>
    </row>
    <row r="1586" spans="1:62" ht="15">
      <c r="A1586" s="89"/>
      <c r="B1586" s="90"/>
      <c r="C1586" s="91"/>
      <c r="D1586" s="92"/>
      <c r="E1586" s="93"/>
      <c r="F1586" s="93"/>
      <c r="G1586" s="90"/>
      <c r="H1586" s="90"/>
      <c r="I1586" s="90"/>
      <c r="J1586" s="90"/>
      <c r="K1586" s="90"/>
      <c r="L1586" s="90"/>
      <c r="M1586" s="90"/>
      <c r="N1586" s="90"/>
      <c r="O1586" s="90"/>
      <c r="P1586" s="90"/>
      <c r="Q1586" s="90"/>
      <c r="R1586" s="90"/>
      <c r="S1586" s="90"/>
      <c r="T1586" s="90"/>
      <c r="U1586" s="90"/>
      <c r="V1586" s="90"/>
      <c r="W1586" s="90"/>
      <c r="X1586" s="90"/>
      <c r="Y1586" s="90"/>
      <c r="Z1586" s="90"/>
      <c r="AA1586" s="90"/>
      <c r="AB1586" s="90"/>
      <c r="AC1586" s="90"/>
      <c r="AD1586" s="90"/>
      <c r="AE1586" s="90"/>
      <c r="AF1586" s="90"/>
      <c r="AG1586" s="90"/>
      <c r="AH1586" s="90"/>
      <c r="AI1586" s="90"/>
      <c r="AJ1586" s="90"/>
      <c r="AK1586" s="90"/>
      <c r="AL1586" s="90"/>
      <c r="AM1586" s="90"/>
      <c r="AN1586" s="90"/>
      <c r="AO1586" s="90"/>
      <c r="AP1586" s="90"/>
      <c r="AQ1586" s="90"/>
      <c r="AR1586" s="90"/>
      <c r="AS1586" s="90"/>
      <c r="AT1586" s="90"/>
      <c r="AU1586" s="90"/>
      <c r="AV1586" s="94"/>
      <c r="AW1586" s="94"/>
      <c r="AX1586" s="94"/>
      <c r="AY1586" s="94"/>
      <c r="AZ1586" s="94"/>
      <c r="BA1586" s="94"/>
      <c r="BB1586" s="95"/>
      <c r="BC1586" s="95"/>
      <c r="BD1586" s="95"/>
      <c r="BE1586" s="42"/>
      <c r="BF1586" s="42"/>
      <c r="BG1586" s="42"/>
      <c r="BH1586" s="42"/>
      <c r="BI1586" s="42"/>
      <c r="BJ1586" s="42"/>
    </row>
    <row r="1587" spans="1:62" ht="15">
      <c r="A1587" s="89"/>
      <c r="B1587" s="90"/>
      <c r="C1587" s="91"/>
      <c r="D1587" s="92"/>
      <c r="E1587" s="93"/>
      <c r="F1587" s="93"/>
      <c r="G1587" s="90"/>
      <c r="H1587" s="90"/>
      <c r="I1587" s="90"/>
      <c r="J1587" s="90"/>
      <c r="K1587" s="90"/>
      <c r="L1587" s="90"/>
      <c r="M1587" s="90"/>
      <c r="N1587" s="90"/>
      <c r="O1587" s="90"/>
      <c r="P1587" s="90"/>
      <c r="Q1587" s="90"/>
      <c r="R1587" s="90"/>
      <c r="S1587" s="90"/>
      <c r="T1587" s="90"/>
      <c r="U1587" s="90"/>
      <c r="V1587" s="90"/>
      <c r="W1587" s="90"/>
      <c r="X1587" s="90"/>
      <c r="Y1587" s="90"/>
      <c r="Z1587" s="90"/>
      <c r="AA1587" s="90"/>
      <c r="AB1587" s="90"/>
      <c r="AC1587" s="90"/>
      <c r="AD1587" s="90"/>
      <c r="AE1587" s="90"/>
      <c r="AF1587" s="90"/>
      <c r="AG1587" s="90"/>
      <c r="AH1587" s="90"/>
      <c r="AI1587" s="90"/>
      <c r="AJ1587" s="90"/>
      <c r="AK1587" s="90"/>
      <c r="AL1587" s="90"/>
      <c r="AM1587" s="90"/>
      <c r="AN1587" s="90"/>
      <c r="AO1587" s="90"/>
      <c r="AP1587" s="90"/>
      <c r="AQ1587" s="90"/>
      <c r="AR1587" s="90"/>
      <c r="AS1587" s="90"/>
      <c r="AT1587" s="90"/>
      <c r="AU1587" s="90"/>
      <c r="AV1587" s="94"/>
      <c r="AW1587" s="94"/>
      <c r="AX1587" s="94"/>
      <c r="AY1587" s="94"/>
      <c r="AZ1587" s="94"/>
      <c r="BA1587" s="94"/>
      <c r="BB1587" s="95"/>
      <c r="BC1587" s="95"/>
      <c r="BD1587" s="95"/>
      <c r="BE1587" s="42"/>
      <c r="BF1587" s="42"/>
      <c r="BG1587" s="42"/>
      <c r="BH1587" s="42"/>
      <c r="BI1587" s="42"/>
      <c r="BJ1587" s="42"/>
    </row>
    <row r="1588" spans="1:62" ht="15">
      <c r="A1588" s="89"/>
      <c r="B1588" s="90"/>
      <c r="C1588" s="91"/>
      <c r="D1588" s="92"/>
      <c r="E1588" s="93"/>
      <c r="F1588" s="93"/>
      <c r="G1588" s="90"/>
      <c r="H1588" s="90"/>
      <c r="I1588" s="90"/>
      <c r="J1588" s="90"/>
      <c r="K1588" s="90"/>
      <c r="L1588" s="90"/>
      <c r="M1588" s="90"/>
      <c r="N1588" s="90"/>
      <c r="O1588" s="90"/>
      <c r="P1588" s="90"/>
      <c r="Q1588" s="90"/>
      <c r="R1588" s="90"/>
      <c r="S1588" s="90"/>
      <c r="T1588" s="90"/>
      <c r="U1588" s="90"/>
      <c r="V1588" s="90"/>
      <c r="W1588" s="90"/>
      <c r="X1588" s="90"/>
      <c r="Y1588" s="90"/>
      <c r="Z1588" s="90"/>
      <c r="AA1588" s="90"/>
      <c r="AB1588" s="90"/>
      <c r="AC1588" s="90"/>
      <c r="AD1588" s="90"/>
      <c r="AE1588" s="90"/>
      <c r="AF1588" s="90"/>
      <c r="AG1588" s="90"/>
      <c r="AH1588" s="90"/>
      <c r="AI1588" s="90"/>
      <c r="AJ1588" s="90"/>
      <c r="AK1588" s="90"/>
      <c r="AL1588" s="90"/>
      <c r="AM1588" s="90"/>
      <c r="AN1588" s="90"/>
      <c r="AO1588" s="90"/>
      <c r="AP1588" s="90"/>
      <c r="AQ1588" s="90"/>
      <c r="AR1588" s="90"/>
      <c r="AS1588" s="90"/>
      <c r="AT1588" s="90"/>
      <c r="AU1588" s="90"/>
      <c r="AV1588" s="94"/>
      <c r="AW1588" s="94"/>
      <c r="AX1588" s="94"/>
      <c r="AY1588" s="94"/>
      <c r="AZ1588" s="94"/>
      <c r="BA1588" s="94"/>
      <c r="BB1588" s="95"/>
      <c r="BC1588" s="95"/>
      <c r="BD1588" s="95"/>
      <c r="BE1588" s="42"/>
      <c r="BF1588" s="42"/>
      <c r="BG1588" s="42"/>
      <c r="BH1588" s="42"/>
      <c r="BI1588" s="42"/>
      <c r="BJ1588" s="42"/>
    </row>
    <row r="1589" spans="1:62" ht="15">
      <c r="A1589" s="89"/>
      <c r="B1589" s="90"/>
      <c r="C1589" s="91"/>
      <c r="D1589" s="92"/>
      <c r="E1589" s="93"/>
      <c r="F1589" s="93"/>
      <c r="G1589" s="90"/>
      <c r="H1589" s="90"/>
      <c r="I1589" s="90"/>
      <c r="J1589" s="90"/>
      <c r="K1589" s="90"/>
      <c r="L1589" s="90"/>
      <c r="M1589" s="90"/>
      <c r="N1589" s="90"/>
      <c r="O1589" s="90"/>
      <c r="P1589" s="90"/>
      <c r="Q1589" s="90"/>
      <c r="R1589" s="90"/>
      <c r="S1589" s="90"/>
      <c r="T1589" s="90"/>
      <c r="U1589" s="90"/>
      <c r="V1589" s="90"/>
      <c r="W1589" s="90"/>
      <c r="X1589" s="90"/>
      <c r="Y1589" s="90"/>
      <c r="Z1589" s="90"/>
      <c r="AA1589" s="90"/>
      <c r="AB1589" s="90"/>
      <c r="AC1589" s="90"/>
      <c r="AD1589" s="90"/>
      <c r="AE1589" s="90"/>
      <c r="AF1589" s="90"/>
      <c r="AG1589" s="90"/>
      <c r="AH1589" s="90"/>
      <c r="AI1589" s="90"/>
      <c r="AJ1589" s="90"/>
      <c r="AK1589" s="90"/>
      <c r="AL1589" s="90"/>
      <c r="AM1589" s="90"/>
      <c r="AN1589" s="90"/>
      <c r="AO1589" s="90"/>
      <c r="AP1589" s="90"/>
      <c r="AQ1589" s="90"/>
      <c r="AR1589" s="90"/>
      <c r="AS1589" s="90"/>
      <c r="AT1589" s="90"/>
      <c r="AU1589" s="90"/>
      <c r="AV1589" s="94"/>
      <c r="AW1589" s="94"/>
      <c r="AX1589" s="94"/>
      <c r="AY1589" s="94"/>
      <c r="AZ1589" s="94"/>
      <c r="BA1589" s="94"/>
      <c r="BB1589" s="95"/>
      <c r="BC1589" s="95"/>
      <c r="BD1589" s="95"/>
      <c r="BE1589" s="42"/>
      <c r="BF1589" s="42"/>
      <c r="BG1589" s="42"/>
      <c r="BH1589" s="42"/>
      <c r="BI1589" s="42"/>
      <c r="BJ1589" s="42"/>
    </row>
    <row r="1590" spans="1:62" ht="15">
      <c r="A1590" s="89"/>
      <c r="B1590" s="90"/>
      <c r="C1590" s="91"/>
      <c r="D1590" s="92"/>
      <c r="E1590" s="93"/>
      <c r="F1590" s="93"/>
      <c r="G1590" s="90"/>
      <c r="H1590" s="90"/>
      <c r="I1590" s="90"/>
      <c r="J1590" s="90"/>
      <c r="K1590" s="90"/>
      <c r="L1590" s="90"/>
      <c r="M1590" s="90"/>
      <c r="N1590" s="90"/>
      <c r="O1590" s="90"/>
      <c r="P1590" s="90"/>
      <c r="Q1590" s="90"/>
      <c r="R1590" s="90"/>
      <c r="S1590" s="90"/>
      <c r="T1590" s="90"/>
      <c r="U1590" s="90"/>
      <c r="V1590" s="90"/>
      <c r="W1590" s="90"/>
      <c r="X1590" s="90"/>
      <c r="Y1590" s="90"/>
      <c r="Z1590" s="90"/>
      <c r="AA1590" s="90"/>
      <c r="AB1590" s="90"/>
      <c r="AC1590" s="90"/>
      <c r="AD1590" s="90"/>
      <c r="AE1590" s="90"/>
      <c r="AF1590" s="90"/>
      <c r="AG1590" s="90"/>
      <c r="AH1590" s="90"/>
      <c r="AI1590" s="90"/>
      <c r="AJ1590" s="90"/>
      <c r="AK1590" s="90"/>
      <c r="AL1590" s="90"/>
      <c r="AM1590" s="90"/>
      <c r="AN1590" s="90"/>
      <c r="AO1590" s="90"/>
      <c r="AP1590" s="90"/>
      <c r="AQ1590" s="90"/>
      <c r="AR1590" s="90"/>
      <c r="AS1590" s="90"/>
      <c r="AT1590" s="90"/>
      <c r="AU1590" s="90"/>
      <c r="AV1590" s="94"/>
      <c r="AW1590" s="94"/>
      <c r="AX1590" s="94"/>
      <c r="AY1590" s="94"/>
      <c r="AZ1590" s="94"/>
      <c r="BA1590" s="94"/>
      <c r="BB1590" s="95"/>
      <c r="BC1590" s="95"/>
      <c r="BD1590" s="95"/>
      <c r="BE1590" s="42"/>
      <c r="BF1590" s="42"/>
      <c r="BG1590" s="42"/>
      <c r="BH1590" s="42"/>
      <c r="BI1590" s="42"/>
      <c r="BJ1590" s="42"/>
    </row>
    <row r="1591" spans="1:62" ht="15">
      <c r="A1591" s="89"/>
      <c r="B1591" s="90"/>
      <c r="C1591" s="91"/>
      <c r="D1591" s="92"/>
      <c r="E1591" s="93"/>
      <c r="F1591" s="93"/>
      <c r="G1591" s="90"/>
      <c r="H1591" s="90"/>
      <c r="I1591" s="90"/>
      <c r="J1591" s="90"/>
      <c r="K1591" s="90"/>
      <c r="L1591" s="90"/>
      <c r="M1591" s="90"/>
      <c r="N1591" s="90"/>
      <c r="O1591" s="90"/>
      <c r="P1591" s="90"/>
      <c r="Q1591" s="90"/>
      <c r="R1591" s="90"/>
      <c r="S1591" s="90"/>
      <c r="T1591" s="90"/>
      <c r="U1591" s="90"/>
      <c r="V1591" s="90"/>
      <c r="W1591" s="90"/>
      <c r="X1591" s="90"/>
      <c r="Y1591" s="90"/>
      <c r="Z1591" s="90"/>
      <c r="AA1591" s="90"/>
      <c r="AB1591" s="90"/>
      <c r="AC1591" s="90"/>
      <c r="AD1591" s="90"/>
      <c r="AE1591" s="90"/>
      <c r="AF1591" s="90"/>
      <c r="AG1591" s="90"/>
      <c r="AH1591" s="90"/>
      <c r="AI1591" s="90"/>
      <c r="AJ1591" s="90"/>
      <c r="AK1591" s="90"/>
      <c r="AL1591" s="90"/>
      <c r="AM1591" s="90"/>
      <c r="AN1591" s="90"/>
      <c r="AO1591" s="90"/>
      <c r="AP1591" s="90"/>
      <c r="AQ1591" s="90"/>
      <c r="AR1591" s="90"/>
      <c r="AS1591" s="90"/>
      <c r="AT1591" s="90"/>
      <c r="AU1591" s="90"/>
      <c r="AV1591" s="94"/>
      <c r="AW1591" s="94"/>
      <c r="AX1591" s="94"/>
      <c r="AY1591" s="94"/>
      <c r="AZ1591" s="94"/>
      <c r="BA1591" s="94"/>
      <c r="BB1591" s="95"/>
      <c r="BC1591" s="95"/>
      <c r="BD1591" s="95"/>
      <c r="BE1591" s="42"/>
      <c r="BF1591" s="42"/>
      <c r="BG1591" s="42"/>
      <c r="BH1591" s="42"/>
      <c r="BI1591" s="42"/>
      <c r="BJ1591" s="42"/>
    </row>
    <row r="1592" spans="1:62" ht="15">
      <c r="A1592" s="89"/>
      <c r="B1592" s="90"/>
      <c r="C1592" s="91"/>
      <c r="D1592" s="92"/>
      <c r="E1592" s="93"/>
      <c r="F1592" s="93"/>
      <c r="G1592" s="90"/>
      <c r="H1592" s="90"/>
      <c r="I1592" s="90"/>
      <c r="J1592" s="90"/>
      <c r="K1592" s="90"/>
      <c r="L1592" s="90"/>
      <c r="M1592" s="90"/>
      <c r="N1592" s="90"/>
      <c r="O1592" s="90"/>
      <c r="P1592" s="90"/>
      <c r="Q1592" s="90"/>
      <c r="R1592" s="90"/>
      <c r="S1592" s="90"/>
      <c r="T1592" s="90"/>
      <c r="U1592" s="90"/>
      <c r="V1592" s="90"/>
      <c r="W1592" s="90"/>
      <c r="X1592" s="90"/>
      <c r="Y1592" s="90"/>
      <c r="Z1592" s="90"/>
      <c r="AA1592" s="90"/>
      <c r="AB1592" s="90"/>
      <c r="AC1592" s="90"/>
      <c r="AD1592" s="90"/>
      <c r="AE1592" s="90"/>
      <c r="AF1592" s="90"/>
      <c r="AG1592" s="90"/>
      <c r="AH1592" s="90"/>
      <c r="AI1592" s="90"/>
      <c r="AJ1592" s="90"/>
      <c r="AK1592" s="90"/>
      <c r="AL1592" s="90"/>
      <c r="AM1592" s="90"/>
      <c r="AN1592" s="90"/>
      <c r="AO1592" s="90"/>
      <c r="AP1592" s="90"/>
      <c r="AQ1592" s="90"/>
      <c r="AR1592" s="90"/>
      <c r="AS1592" s="90"/>
      <c r="AT1592" s="90"/>
      <c r="AU1592" s="90"/>
      <c r="AV1592" s="94"/>
      <c r="AW1592" s="94"/>
      <c r="AX1592" s="94"/>
      <c r="AY1592" s="94"/>
      <c r="AZ1592" s="94"/>
      <c r="BA1592" s="94"/>
      <c r="BB1592" s="95"/>
      <c r="BC1592" s="95"/>
      <c r="BD1592" s="95"/>
      <c r="BE1592" s="42"/>
      <c r="BF1592" s="42"/>
      <c r="BG1592" s="42"/>
      <c r="BH1592" s="42"/>
      <c r="BI1592" s="42"/>
      <c r="BJ1592" s="42"/>
    </row>
    <row r="1593" spans="1:62" ht="15">
      <c r="A1593" s="89"/>
      <c r="B1593" s="90"/>
      <c r="C1593" s="91"/>
      <c r="D1593" s="92"/>
      <c r="E1593" s="93"/>
      <c r="F1593" s="93"/>
      <c r="G1593" s="90"/>
      <c r="H1593" s="90"/>
      <c r="I1593" s="90"/>
      <c r="J1593" s="90"/>
      <c r="K1593" s="90"/>
      <c r="L1593" s="90"/>
      <c r="M1593" s="90"/>
      <c r="N1593" s="90"/>
      <c r="O1593" s="90"/>
      <c r="P1593" s="90"/>
      <c r="Q1593" s="90"/>
      <c r="R1593" s="90"/>
      <c r="S1593" s="90"/>
      <c r="T1593" s="90"/>
      <c r="U1593" s="90"/>
      <c r="V1593" s="90"/>
      <c r="W1593" s="90"/>
      <c r="X1593" s="90"/>
      <c r="Y1593" s="90"/>
      <c r="Z1593" s="90"/>
      <c r="AA1593" s="90"/>
      <c r="AB1593" s="90"/>
      <c r="AC1593" s="90"/>
      <c r="AD1593" s="90"/>
      <c r="AE1593" s="90"/>
      <c r="AF1593" s="90"/>
      <c r="AG1593" s="90"/>
      <c r="AH1593" s="90"/>
      <c r="AI1593" s="90"/>
      <c r="AJ1593" s="90"/>
      <c r="AK1593" s="90"/>
      <c r="AL1593" s="90"/>
      <c r="AM1593" s="90"/>
      <c r="AN1593" s="90"/>
      <c r="AO1593" s="90"/>
      <c r="AP1593" s="90"/>
      <c r="AQ1593" s="90"/>
      <c r="AR1593" s="90"/>
      <c r="AS1593" s="90"/>
      <c r="AT1593" s="90"/>
      <c r="AU1593" s="90"/>
      <c r="AV1593" s="94"/>
      <c r="AW1593" s="94"/>
      <c r="AX1593" s="94"/>
      <c r="AY1593" s="94"/>
      <c r="AZ1593" s="94"/>
      <c r="BA1593" s="94"/>
      <c r="BB1593" s="95"/>
      <c r="BC1593" s="95"/>
      <c r="BD1593" s="95"/>
      <c r="BE1593" s="42"/>
      <c r="BF1593" s="42"/>
      <c r="BG1593" s="42"/>
      <c r="BH1593" s="42"/>
      <c r="BI1593" s="42"/>
      <c r="BJ1593" s="42"/>
    </row>
    <row r="1594" spans="1:62" ht="15">
      <c r="A1594" s="89"/>
      <c r="B1594" s="90"/>
      <c r="C1594" s="91"/>
      <c r="D1594" s="92"/>
      <c r="E1594" s="93"/>
      <c r="F1594" s="93"/>
      <c r="G1594" s="90"/>
      <c r="H1594" s="90"/>
      <c r="I1594" s="90"/>
      <c r="J1594" s="90"/>
      <c r="K1594" s="90"/>
      <c r="L1594" s="90"/>
      <c r="M1594" s="90"/>
      <c r="N1594" s="90"/>
      <c r="O1594" s="90"/>
      <c r="P1594" s="90"/>
      <c r="Q1594" s="90"/>
      <c r="R1594" s="90"/>
      <c r="S1594" s="90"/>
      <c r="T1594" s="90"/>
      <c r="U1594" s="90"/>
      <c r="V1594" s="90"/>
      <c r="W1594" s="90"/>
      <c r="X1594" s="90"/>
      <c r="Y1594" s="90"/>
      <c r="Z1594" s="90"/>
      <c r="AA1594" s="90"/>
      <c r="AB1594" s="90"/>
      <c r="AC1594" s="90"/>
      <c r="AD1594" s="90"/>
      <c r="AE1594" s="90"/>
      <c r="AF1594" s="90"/>
      <c r="AG1594" s="90"/>
      <c r="AH1594" s="90"/>
      <c r="AI1594" s="90"/>
      <c r="AJ1594" s="90"/>
      <c r="AK1594" s="90"/>
      <c r="AL1594" s="90"/>
      <c r="AM1594" s="90"/>
      <c r="AN1594" s="90"/>
      <c r="AO1594" s="90"/>
      <c r="AP1594" s="90"/>
      <c r="AQ1594" s="90"/>
      <c r="AR1594" s="90"/>
      <c r="AS1594" s="90"/>
      <c r="AT1594" s="90"/>
      <c r="AU1594" s="90"/>
      <c r="AV1594" s="94"/>
      <c r="AW1594" s="94"/>
      <c r="AX1594" s="94"/>
      <c r="AY1594" s="94"/>
      <c r="AZ1594" s="94"/>
      <c r="BA1594" s="94"/>
      <c r="BB1594" s="95"/>
      <c r="BC1594" s="95"/>
      <c r="BD1594" s="95"/>
      <c r="BE1594" s="42"/>
      <c r="BF1594" s="42"/>
      <c r="BG1594" s="42"/>
      <c r="BH1594" s="42"/>
      <c r="BI1594" s="42"/>
      <c r="BJ1594" s="42"/>
    </row>
    <row r="1595" spans="1:62" ht="15">
      <c r="A1595" s="89"/>
      <c r="B1595" s="90"/>
      <c r="C1595" s="91"/>
      <c r="D1595" s="92"/>
      <c r="E1595" s="93"/>
      <c r="F1595" s="93"/>
      <c r="G1595" s="90"/>
      <c r="H1595" s="90"/>
      <c r="I1595" s="90"/>
      <c r="J1595" s="90"/>
      <c r="K1595" s="90"/>
      <c r="L1595" s="90"/>
      <c r="M1595" s="90"/>
      <c r="N1595" s="90"/>
      <c r="O1595" s="90"/>
      <c r="P1595" s="90"/>
      <c r="Q1595" s="90"/>
      <c r="R1595" s="90"/>
      <c r="S1595" s="90"/>
      <c r="T1595" s="90"/>
      <c r="U1595" s="90"/>
      <c r="V1595" s="90"/>
      <c r="W1595" s="90"/>
      <c r="X1595" s="90"/>
      <c r="Y1595" s="90"/>
      <c r="Z1595" s="90"/>
      <c r="AA1595" s="90"/>
      <c r="AB1595" s="90"/>
      <c r="AC1595" s="90"/>
      <c r="AD1595" s="90"/>
      <c r="AE1595" s="90"/>
      <c r="AF1595" s="90"/>
      <c r="AG1595" s="90"/>
      <c r="AH1595" s="90"/>
      <c r="AI1595" s="90"/>
      <c r="AJ1595" s="90"/>
      <c r="AK1595" s="90"/>
      <c r="AL1595" s="90"/>
      <c r="AM1595" s="90"/>
      <c r="AN1595" s="90"/>
      <c r="AO1595" s="90"/>
      <c r="AP1595" s="90"/>
      <c r="AQ1595" s="90"/>
      <c r="AR1595" s="90"/>
      <c r="AS1595" s="90"/>
      <c r="AT1595" s="90"/>
      <c r="AU1595" s="90"/>
      <c r="AV1595" s="94"/>
      <c r="AW1595" s="94"/>
      <c r="AX1595" s="94"/>
      <c r="AY1595" s="94"/>
      <c r="AZ1595" s="94"/>
      <c r="BA1595" s="94"/>
      <c r="BB1595" s="95"/>
      <c r="BC1595" s="95"/>
      <c r="BD1595" s="95"/>
      <c r="BE1595" s="42"/>
      <c r="BF1595" s="42"/>
      <c r="BG1595" s="42"/>
      <c r="BH1595" s="42"/>
      <c r="BI1595" s="42"/>
      <c r="BJ1595" s="42"/>
    </row>
    <row r="1596" spans="1:62" ht="15">
      <c r="A1596" s="89"/>
      <c r="B1596" s="90"/>
      <c r="C1596" s="91"/>
      <c r="D1596" s="92"/>
      <c r="E1596" s="93"/>
      <c r="F1596" s="93"/>
      <c r="G1596" s="90"/>
      <c r="H1596" s="90"/>
      <c r="I1596" s="90"/>
      <c r="J1596" s="90"/>
      <c r="K1596" s="90"/>
      <c r="L1596" s="90"/>
      <c r="M1596" s="90"/>
      <c r="N1596" s="90"/>
      <c r="O1596" s="90"/>
      <c r="P1596" s="90"/>
      <c r="Q1596" s="90"/>
      <c r="R1596" s="90"/>
      <c r="S1596" s="90"/>
      <c r="T1596" s="90"/>
      <c r="U1596" s="90"/>
      <c r="V1596" s="90"/>
      <c r="W1596" s="90"/>
      <c r="X1596" s="90"/>
      <c r="Y1596" s="90"/>
      <c r="Z1596" s="90"/>
      <c r="AA1596" s="90"/>
      <c r="AB1596" s="90"/>
      <c r="AC1596" s="90"/>
      <c r="AD1596" s="90"/>
      <c r="AE1596" s="90"/>
      <c r="AF1596" s="90"/>
      <c r="AG1596" s="90"/>
      <c r="AH1596" s="90"/>
      <c r="AI1596" s="90"/>
      <c r="AJ1596" s="90"/>
      <c r="AK1596" s="90"/>
      <c r="AL1596" s="90"/>
      <c r="AM1596" s="90"/>
      <c r="AN1596" s="90"/>
      <c r="AO1596" s="90"/>
      <c r="AP1596" s="90"/>
      <c r="AQ1596" s="90"/>
      <c r="AR1596" s="90"/>
      <c r="AS1596" s="90"/>
      <c r="AT1596" s="90"/>
      <c r="AU1596" s="90"/>
      <c r="AV1596" s="94"/>
      <c r="AW1596" s="94"/>
      <c r="AX1596" s="94"/>
      <c r="AY1596" s="94"/>
      <c r="AZ1596" s="94"/>
      <c r="BA1596" s="94"/>
      <c r="BB1596" s="95"/>
      <c r="BC1596" s="95"/>
      <c r="BD1596" s="95"/>
      <c r="BE1596" s="42"/>
      <c r="BF1596" s="42"/>
      <c r="BG1596" s="42"/>
      <c r="BH1596" s="42"/>
      <c r="BI1596" s="42"/>
      <c r="BJ1596" s="42"/>
    </row>
    <row r="1597" spans="1:62" ht="15">
      <c r="A1597" s="89"/>
      <c r="B1597" s="90"/>
      <c r="C1597" s="91"/>
      <c r="D1597" s="92"/>
      <c r="E1597" s="93"/>
      <c r="F1597" s="93"/>
      <c r="G1597" s="90"/>
      <c r="H1597" s="90"/>
      <c r="I1597" s="90"/>
      <c r="J1597" s="90"/>
      <c r="K1597" s="90"/>
      <c r="L1597" s="90"/>
      <c r="M1597" s="90"/>
      <c r="N1597" s="90"/>
      <c r="O1597" s="90"/>
      <c r="P1597" s="90"/>
      <c r="Q1597" s="90"/>
      <c r="R1597" s="90"/>
      <c r="S1597" s="90"/>
      <c r="T1597" s="90"/>
      <c r="U1597" s="90"/>
      <c r="V1597" s="90"/>
      <c r="W1597" s="90"/>
      <c r="X1597" s="90"/>
      <c r="Y1597" s="90"/>
      <c r="Z1597" s="90"/>
      <c r="AA1597" s="90"/>
      <c r="AB1597" s="90"/>
      <c r="AC1597" s="90"/>
      <c r="AD1597" s="90"/>
      <c r="AE1597" s="90"/>
      <c r="AF1597" s="90"/>
      <c r="AG1597" s="90"/>
      <c r="AH1597" s="90"/>
      <c r="AI1597" s="90"/>
      <c r="AJ1597" s="90"/>
      <c r="AK1597" s="90"/>
      <c r="AL1597" s="90"/>
      <c r="AM1597" s="90"/>
      <c r="AN1597" s="90"/>
      <c r="AO1597" s="90"/>
      <c r="AP1597" s="90"/>
      <c r="AQ1597" s="90"/>
      <c r="AR1597" s="90"/>
      <c r="AS1597" s="90"/>
      <c r="AT1597" s="90"/>
      <c r="AU1597" s="90"/>
      <c r="AV1597" s="94"/>
      <c r="AW1597" s="94"/>
      <c r="AX1597" s="94"/>
      <c r="AY1597" s="94"/>
      <c r="AZ1597" s="94"/>
      <c r="BA1597" s="94"/>
      <c r="BB1597" s="95"/>
      <c r="BC1597" s="95"/>
      <c r="BD1597" s="95"/>
      <c r="BE1597" s="42"/>
      <c r="BF1597" s="42"/>
      <c r="BG1597" s="42"/>
      <c r="BH1597" s="42"/>
      <c r="BI1597" s="42"/>
      <c r="BJ1597" s="42"/>
    </row>
    <row r="1598" spans="1:62" ht="15">
      <c r="A1598" s="89"/>
      <c r="B1598" s="90"/>
      <c r="C1598" s="91"/>
      <c r="D1598" s="92"/>
      <c r="E1598" s="93"/>
      <c r="F1598" s="93"/>
      <c r="G1598" s="90"/>
      <c r="H1598" s="90"/>
      <c r="I1598" s="90"/>
      <c r="J1598" s="90"/>
      <c r="K1598" s="90"/>
      <c r="L1598" s="90"/>
      <c r="M1598" s="90"/>
      <c r="N1598" s="90"/>
      <c r="O1598" s="90"/>
      <c r="P1598" s="90"/>
      <c r="Q1598" s="90"/>
      <c r="R1598" s="90"/>
      <c r="S1598" s="90"/>
      <c r="T1598" s="90"/>
      <c r="U1598" s="90"/>
      <c r="V1598" s="90"/>
      <c r="W1598" s="90"/>
      <c r="X1598" s="90"/>
      <c r="Y1598" s="90"/>
      <c r="Z1598" s="90"/>
      <c r="AA1598" s="90"/>
      <c r="AB1598" s="90"/>
      <c r="AC1598" s="90"/>
      <c r="AD1598" s="90"/>
      <c r="AE1598" s="90"/>
      <c r="AF1598" s="90"/>
      <c r="AG1598" s="90"/>
      <c r="AH1598" s="90"/>
      <c r="AI1598" s="90"/>
      <c r="AJ1598" s="90"/>
      <c r="AK1598" s="90"/>
      <c r="AL1598" s="90"/>
      <c r="AM1598" s="90"/>
      <c r="AN1598" s="90"/>
      <c r="AO1598" s="90"/>
      <c r="AP1598" s="90"/>
      <c r="AQ1598" s="90"/>
      <c r="AR1598" s="90"/>
      <c r="AS1598" s="90"/>
      <c r="AT1598" s="90"/>
      <c r="AU1598" s="90"/>
      <c r="AV1598" s="94"/>
      <c r="AW1598" s="94"/>
      <c r="AX1598" s="94"/>
      <c r="AY1598" s="94"/>
      <c r="AZ1598" s="94"/>
      <c r="BA1598" s="94"/>
      <c r="BB1598" s="95"/>
      <c r="BC1598" s="95"/>
      <c r="BD1598" s="95"/>
      <c r="BE1598" s="42"/>
      <c r="BF1598" s="42"/>
      <c r="BG1598" s="42"/>
      <c r="BH1598" s="42"/>
      <c r="BI1598" s="42"/>
      <c r="BJ1598" s="42"/>
    </row>
    <row r="1599" spans="1:62" ht="15">
      <c r="A1599" s="89"/>
      <c r="B1599" s="90"/>
      <c r="C1599" s="91"/>
      <c r="D1599" s="92"/>
      <c r="E1599" s="93"/>
      <c r="F1599" s="93"/>
      <c r="G1599" s="90"/>
      <c r="H1599" s="90"/>
      <c r="I1599" s="90"/>
      <c r="J1599" s="90"/>
      <c r="K1599" s="90"/>
      <c r="L1599" s="90"/>
      <c r="M1599" s="90"/>
      <c r="N1599" s="90"/>
      <c r="O1599" s="90"/>
      <c r="P1599" s="90"/>
      <c r="Q1599" s="90"/>
      <c r="R1599" s="90"/>
      <c r="S1599" s="90"/>
      <c r="T1599" s="90"/>
      <c r="U1599" s="90"/>
      <c r="V1599" s="90"/>
      <c r="W1599" s="90"/>
      <c r="X1599" s="90"/>
      <c r="Y1599" s="90"/>
      <c r="Z1599" s="90"/>
      <c r="AA1599" s="90"/>
      <c r="AB1599" s="90"/>
      <c r="AC1599" s="90"/>
      <c r="AD1599" s="90"/>
      <c r="AE1599" s="90"/>
      <c r="AF1599" s="90"/>
      <c r="AG1599" s="90"/>
      <c r="AH1599" s="90"/>
      <c r="AI1599" s="90"/>
      <c r="AJ1599" s="90"/>
      <c r="AK1599" s="90"/>
      <c r="AL1599" s="90"/>
      <c r="AM1599" s="90"/>
      <c r="AN1599" s="90"/>
      <c r="AO1599" s="90"/>
      <c r="AP1599" s="90"/>
      <c r="AQ1599" s="90"/>
      <c r="AR1599" s="90"/>
      <c r="AS1599" s="90"/>
      <c r="AT1599" s="90"/>
      <c r="AU1599" s="90"/>
      <c r="AV1599" s="94"/>
      <c r="AW1599" s="94"/>
      <c r="AX1599" s="94"/>
      <c r="AY1599" s="94"/>
      <c r="AZ1599" s="94"/>
      <c r="BA1599" s="94"/>
      <c r="BB1599" s="95"/>
      <c r="BC1599" s="95"/>
      <c r="BD1599" s="95"/>
      <c r="BE1599" s="42"/>
      <c r="BF1599" s="42"/>
      <c r="BG1599" s="42"/>
      <c r="BH1599" s="42"/>
      <c r="BI1599" s="42"/>
      <c r="BJ1599" s="42"/>
    </row>
    <row r="1600" spans="1:62" ht="15">
      <c r="A1600" s="89"/>
      <c r="B1600" s="90"/>
      <c r="C1600" s="91"/>
      <c r="D1600" s="92"/>
      <c r="E1600" s="93"/>
      <c r="F1600" s="93"/>
      <c r="G1600" s="90"/>
      <c r="H1600" s="90"/>
      <c r="I1600" s="90"/>
      <c r="J1600" s="90"/>
      <c r="K1600" s="90"/>
      <c r="L1600" s="90"/>
      <c r="M1600" s="90"/>
      <c r="N1600" s="90"/>
      <c r="O1600" s="90"/>
      <c r="P1600" s="90"/>
      <c r="Q1600" s="90"/>
      <c r="R1600" s="90"/>
      <c r="S1600" s="90"/>
      <c r="T1600" s="90"/>
      <c r="U1600" s="90"/>
      <c r="V1600" s="90"/>
      <c r="W1600" s="90"/>
      <c r="X1600" s="90"/>
      <c r="Y1600" s="90"/>
      <c r="Z1600" s="90"/>
      <c r="AA1600" s="90"/>
      <c r="AB1600" s="90"/>
      <c r="AC1600" s="90"/>
      <c r="AD1600" s="90"/>
      <c r="AE1600" s="90"/>
      <c r="AF1600" s="90"/>
      <c r="AG1600" s="90"/>
      <c r="AH1600" s="90"/>
      <c r="AI1600" s="90"/>
      <c r="AJ1600" s="90"/>
      <c r="AK1600" s="90"/>
      <c r="AL1600" s="90"/>
      <c r="AM1600" s="90"/>
      <c r="AN1600" s="90"/>
      <c r="AO1600" s="90"/>
      <c r="AP1600" s="90"/>
      <c r="AQ1600" s="90"/>
      <c r="AR1600" s="90"/>
      <c r="AS1600" s="90"/>
      <c r="AT1600" s="90"/>
      <c r="AU1600" s="90"/>
      <c r="AV1600" s="94"/>
      <c r="AW1600" s="94"/>
      <c r="AX1600" s="94"/>
      <c r="AY1600" s="94"/>
      <c r="AZ1600" s="94"/>
      <c r="BA1600" s="94"/>
      <c r="BB1600" s="95"/>
      <c r="BC1600" s="95"/>
      <c r="BD1600" s="95"/>
      <c r="BE1600" s="42"/>
      <c r="BF1600" s="42"/>
      <c r="BG1600" s="42"/>
      <c r="BH1600" s="42"/>
      <c r="BI1600" s="42"/>
      <c r="BJ1600" s="42"/>
    </row>
    <row r="1601" spans="1:62" ht="15">
      <c r="A1601" s="89"/>
      <c r="B1601" s="90"/>
      <c r="C1601" s="91"/>
      <c r="D1601" s="92"/>
      <c r="E1601" s="93"/>
      <c r="F1601" s="93"/>
      <c r="G1601" s="90"/>
      <c r="H1601" s="90"/>
      <c r="I1601" s="90"/>
      <c r="J1601" s="90"/>
      <c r="K1601" s="90"/>
      <c r="L1601" s="90"/>
      <c r="M1601" s="90"/>
      <c r="N1601" s="90"/>
      <c r="O1601" s="90"/>
      <c r="P1601" s="90"/>
      <c r="Q1601" s="90"/>
      <c r="R1601" s="90"/>
      <c r="S1601" s="90"/>
      <c r="T1601" s="90"/>
      <c r="U1601" s="90"/>
      <c r="V1601" s="90"/>
      <c r="W1601" s="90"/>
      <c r="X1601" s="90"/>
      <c r="Y1601" s="90"/>
      <c r="Z1601" s="90"/>
      <c r="AA1601" s="90"/>
      <c r="AB1601" s="90"/>
      <c r="AC1601" s="90"/>
      <c r="AD1601" s="90"/>
      <c r="AE1601" s="90"/>
      <c r="AF1601" s="90"/>
      <c r="AG1601" s="90"/>
      <c r="AH1601" s="90"/>
      <c r="AI1601" s="90"/>
      <c r="AJ1601" s="90"/>
      <c r="AK1601" s="90"/>
      <c r="AL1601" s="90"/>
      <c r="AM1601" s="90"/>
      <c r="AN1601" s="90"/>
      <c r="AO1601" s="90"/>
      <c r="AP1601" s="90"/>
      <c r="AQ1601" s="90"/>
      <c r="AR1601" s="90"/>
      <c r="AS1601" s="90"/>
      <c r="AT1601" s="90"/>
      <c r="AU1601" s="90"/>
      <c r="AV1601" s="94"/>
      <c r="AW1601" s="94"/>
      <c r="AX1601" s="94"/>
      <c r="AY1601" s="94"/>
      <c r="AZ1601" s="94"/>
      <c r="BA1601" s="94"/>
      <c r="BB1601" s="95"/>
      <c r="BC1601" s="95"/>
      <c r="BD1601" s="95"/>
      <c r="BE1601" s="42"/>
      <c r="BF1601" s="42"/>
      <c r="BG1601" s="42"/>
      <c r="BH1601" s="42"/>
      <c r="BI1601" s="42"/>
      <c r="BJ1601" s="42"/>
    </row>
    <row r="1602" spans="1:62" ht="15">
      <c r="A1602" s="89"/>
      <c r="B1602" s="90"/>
      <c r="C1602" s="91"/>
      <c r="D1602" s="92"/>
      <c r="E1602" s="93"/>
      <c r="F1602" s="93"/>
      <c r="G1602" s="90"/>
      <c r="H1602" s="90"/>
      <c r="I1602" s="90"/>
      <c r="J1602" s="90"/>
      <c r="K1602" s="90"/>
      <c r="L1602" s="90"/>
      <c r="M1602" s="90"/>
      <c r="N1602" s="90"/>
      <c r="O1602" s="90"/>
      <c r="P1602" s="90"/>
      <c r="Q1602" s="90"/>
      <c r="R1602" s="90"/>
      <c r="S1602" s="90"/>
      <c r="T1602" s="90"/>
      <c r="U1602" s="90"/>
      <c r="V1602" s="90"/>
      <c r="W1602" s="90"/>
      <c r="X1602" s="90"/>
      <c r="Y1602" s="90"/>
      <c r="Z1602" s="90"/>
      <c r="AA1602" s="90"/>
      <c r="AB1602" s="90"/>
      <c r="AC1602" s="90"/>
      <c r="AD1602" s="90"/>
      <c r="AE1602" s="90"/>
      <c r="AF1602" s="90"/>
      <c r="AG1602" s="90"/>
      <c r="AH1602" s="90"/>
      <c r="AI1602" s="90"/>
      <c r="AJ1602" s="90"/>
      <c r="AK1602" s="90"/>
      <c r="AL1602" s="90"/>
      <c r="AM1602" s="90"/>
      <c r="AN1602" s="90"/>
      <c r="AO1602" s="90"/>
      <c r="AP1602" s="90"/>
      <c r="AQ1602" s="90"/>
      <c r="AR1602" s="90"/>
      <c r="AS1602" s="90"/>
      <c r="AT1602" s="90"/>
      <c r="AU1602" s="90"/>
      <c r="AV1602" s="94"/>
      <c r="AW1602" s="94"/>
      <c r="AX1602" s="94"/>
      <c r="AY1602" s="94"/>
      <c r="AZ1602" s="94"/>
      <c r="BA1602" s="94"/>
      <c r="BB1602" s="95"/>
      <c r="BC1602" s="95"/>
      <c r="BD1602" s="95"/>
      <c r="BE1602" s="42"/>
      <c r="BF1602" s="42"/>
      <c r="BG1602" s="42"/>
      <c r="BH1602" s="42"/>
      <c r="BI1602" s="42"/>
      <c r="BJ1602" s="42"/>
    </row>
    <row r="1603" spans="1:62" ht="15">
      <c r="A1603" s="89"/>
      <c r="B1603" s="90"/>
      <c r="C1603" s="91"/>
      <c r="D1603" s="92"/>
      <c r="E1603" s="93"/>
      <c r="F1603" s="93"/>
      <c r="G1603" s="90"/>
      <c r="H1603" s="90"/>
      <c r="I1603" s="90"/>
      <c r="J1603" s="90"/>
      <c r="K1603" s="90"/>
      <c r="L1603" s="90"/>
      <c r="M1603" s="90"/>
      <c r="N1603" s="90"/>
      <c r="O1603" s="90"/>
      <c r="P1603" s="90"/>
      <c r="Q1603" s="90"/>
      <c r="R1603" s="90"/>
      <c r="S1603" s="90"/>
      <c r="T1603" s="90"/>
      <c r="U1603" s="90"/>
      <c r="V1603" s="90"/>
      <c r="W1603" s="90"/>
      <c r="X1603" s="90"/>
      <c r="Y1603" s="90"/>
      <c r="Z1603" s="90"/>
      <c r="AA1603" s="90"/>
      <c r="AB1603" s="90"/>
      <c r="AC1603" s="90"/>
      <c r="AD1603" s="90"/>
      <c r="AE1603" s="90"/>
      <c r="AF1603" s="90"/>
      <c r="AG1603" s="90"/>
      <c r="AH1603" s="90"/>
      <c r="AI1603" s="90"/>
      <c r="AJ1603" s="90"/>
      <c r="AK1603" s="90"/>
      <c r="AL1603" s="90"/>
      <c r="AM1603" s="90"/>
      <c r="AN1603" s="90"/>
      <c r="AO1603" s="90"/>
      <c r="AP1603" s="90"/>
      <c r="AQ1603" s="90"/>
      <c r="AR1603" s="90"/>
      <c r="AS1603" s="90"/>
      <c r="AT1603" s="90"/>
      <c r="AU1603" s="90"/>
      <c r="AV1603" s="94"/>
      <c r="AW1603" s="94"/>
      <c r="AX1603" s="94"/>
      <c r="AY1603" s="94"/>
      <c r="AZ1603" s="94"/>
      <c r="BA1603" s="94"/>
      <c r="BB1603" s="95"/>
      <c r="BC1603" s="95"/>
      <c r="BD1603" s="95"/>
      <c r="BE1603" s="42"/>
      <c r="BF1603" s="42"/>
      <c r="BG1603" s="42"/>
      <c r="BH1603" s="42"/>
      <c r="BI1603" s="42"/>
      <c r="BJ1603" s="42"/>
    </row>
    <row r="1604" spans="1:62" ht="15">
      <c r="A1604" s="89"/>
      <c r="B1604" s="90"/>
      <c r="C1604" s="91"/>
      <c r="D1604" s="92"/>
      <c r="E1604" s="93"/>
      <c r="F1604" s="93"/>
      <c r="G1604" s="90"/>
      <c r="H1604" s="90"/>
      <c r="I1604" s="90"/>
      <c r="J1604" s="90"/>
      <c r="K1604" s="90"/>
      <c r="L1604" s="90"/>
      <c r="M1604" s="90"/>
      <c r="N1604" s="90"/>
      <c r="O1604" s="90"/>
      <c r="P1604" s="90"/>
      <c r="Q1604" s="90"/>
      <c r="R1604" s="90"/>
      <c r="S1604" s="90"/>
      <c r="T1604" s="90"/>
      <c r="U1604" s="90"/>
      <c r="V1604" s="90"/>
      <c r="W1604" s="90"/>
      <c r="X1604" s="90"/>
      <c r="Y1604" s="90"/>
      <c r="Z1604" s="90"/>
      <c r="AA1604" s="90"/>
      <c r="AB1604" s="90"/>
      <c r="AC1604" s="90"/>
      <c r="AD1604" s="90"/>
      <c r="AE1604" s="90"/>
      <c r="AF1604" s="90"/>
      <c r="AG1604" s="90"/>
      <c r="AH1604" s="90"/>
      <c r="AI1604" s="90"/>
      <c r="AJ1604" s="90"/>
      <c r="AK1604" s="90"/>
      <c r="AL1604" s="90"/>
      <c r="AM1604" s="90"/>
      <c r="AN1604" s="90"/>
      <c r="AO1604" s="90"/>
      <c r="AP1604" s="90"/>
      <c r="AQ1604" s="90"/>
      <c r="AR1604" s="90"/>
      <c r="AS1604" s="90"/>
      <c r="AT1604" s="90"/>
      <c r="AU1604" s="90"/>
      <c r="AV1604" s="94"/>
      <c r="AW1604" s="94"/>
      <c r="AX1604" s="94"/>
      <c r="AY1604" s="94"/>
      <c r="AZ1604" s="94"/>
      <c r="BA1604" s="94"/>
      <c r="BB1604" s="95"/>
      <c r="BC1604" s="95"/>
      <c r="BD1604" s="95"/>
      <c r="BE1604" s="42"/>
      <c r="BF1604" s="42"/>
      <c r="BG1604" s="42"/>
      <c r="BH1604" s="42"/>
      <c r="BI1604" s="42"/>
      <c r="BJ1604" s="42"/>
    </row>
    <row r="1605" spans="1:62" ht="15">
      <c r="A1605" s="89"/>
      <c r="B1605" s="90"/>
      <c r="C1605" s="91"/>
      <c r="D1605" s="92"/>
      <c r="E1605" s="93"/>
      <c r="F1605" s="93"/>
      <c r="G1605" s="90"/>
      <c r="H1605" s="90"/>
      <c r="I1605" s="90"/>
      <c r="J1605" s="90"/>
      <c r="K1605" s="90"/>
      <c r="L1605" s="90"/>
      <c r="M1605" s="90"/>
      <c r="N1605" s="90"/>
      <c r="O1605" s="90"/>
      <c r="P1605" s="90"/>
      <c r="Q1605" s="90"/>
      <c r="R1605" s="90"/>
      <c r="S1605" s="90"/>
      <c r="T1605" s="90"/>
      <c r="U1605" s="90"/>
      <c r="V1605" s="90"/>
      <c r="W1605" s="90"/>
      <c r="X1605" s="90"/>
      <c r="Y1605" s="90"/>
      <c r="Z1605" s="90"/>
      <c r="AA1605" s="90"/>
      <c r="AB1605" s="90"/>
      <c r="AC1605" s="90"/>
      <c r="AD1605" s="90"/>
      <c r="AE1605" s="90"/>
      <c r="AF1605" s="90"/>
      <c r="AG1605" s="90"/>
      <c r="AH1605" s="90"/>
      <c r="AI1605" s="90"/>
      <c r="AJ1605" s="90"/>
      <c r="AK1605" s="90"/>
      <c r="AL1605" s="90"/>
      <c r="AM1605" s="90"/>
      <c r="AN1605" s="90"/>
      <c r="AO1605" s="90"/>
      <c r="AP1605" s="90"/>
      <c r="AQ1605" s="90"/>
      <c r="AR1605" s="90"/>
      <c r="AS1605" s="90"/>
      <c r="AT1605" s="90"/>
      <c r="AU1605" s="90"/>
      <c r="AV1605" s="94"/>
      <c r="AW1605" s="94"/>
      <c r="AX1605" s="94"/>
      <c r="AY1605" s="94"/>
      <c r="AZ1605" s="94"/>
      <c r="BA1605" s="94"/>
      <c r="BB1605" s="95"/>
      <c r="BC1605" s="95"/>
      <c r="BD1605" s="95"/>
      <c r="BE1605" s="42"/>
      <c r="BF1605" s="42"/>
      <c r="BG1605" s="42"/>
      <c r="BH1605" s="42"/>
      <c r="BI1605" s="42"/>
      <c r="BJ1605" s="42"/>
    </row>
    <row r="1606" spans="1:62" ht="15">
      <c r="A1606" s="89"/>
      <c r="B1606" s="90"/>
      <c r="C1606" s="91"/>
      <c r="D1606" s="92"/>
      <c r="E1606" s="93"/>
      <c r="F1606" s="93"/>
      <c r="G1606" s="90"/>
      <c r="H1606" s="90"/>
      <c r="I1606" s="90"/>
      <c r="J1606" s="90"/>
      <c r="K1606" s="90"/>
      <c r="L1606" s="90"/>
      <c r="M1606" s="90"/>
      <c r="N1606" s="90"/>
      <c r="O1606" s="90"/>
      <c r="P1606" s="90"/>
      <c r="Q1606" s="90"/>
      <c r="R1606" s="90"/>
      <c r="S1606" s="90"/>
      <c r="T1606" s="90"/>
      <c r="U1606" s="90"/>
      <c r="V1606" s="90"/>
      <c r="W1606" s="90"/>
      <c r="X1606" s="90"/>
      <c r="Y1606" s="90"/>
      <c r="Z1606" s="90"/>
      <c r="AA1606" s="90"/>
      <c r="AB1606" s="90"/>
      <c r="AC1606" s="90"/>
      <c r="AD1606" s="90"/>
      <c r="AE1606" s="90"/>
      <c r="AF1606" s="90"/>
      <c r="AG1606" s="90"/>
      <c r="AH1606" s="90"/>
      <c r="AI1606" s="90"/>
      <c r="AJ1606" s="90"/>
      <c r="AK1606" s="90"/>
      <c r="AL1606" s="90"/>
      <c r="AM1606" s="90"/>
      <c r="AN1606" s="90"/>
      <c r="AO1606" s="90"/>
      <c r="AP1606" s="90"/>
      <c r="AQ1606" s="90"/>
      <c r="AR1606" s="90"/>
      <c r="AS1606" s="90"/>
      <c r="AT1606" s="90"/>
      <c r="AU1606" s="90"/>
      <c r="AV1606" s="94"/>
      <c r="AW1606" s="94"/>
      <c r="AX1606" s="94"/>
      <c r="AY1606" s="94"/>
      <c r="AZ1606" s="94"/>
      <c r="BA1606" s="94"/>
      <c r="BB1606" s="95"/>
      <c r="BC1606" s="95"/>
      <c r="BD1606" s="95"/>
      <c r="BE1606" s="42"/>
      <c r="BF1606" s="42"/>
      <c r="BG1606" s="42"/>
      <c r="BH1606" s="42"/>
      <c r="BI1606" s="42"/>
      <c r="BJ1606" s="42"/>
    </row>
    <row r="1607" spans="1:62" ht="15">
      <c r="A1607" s="89"/>
      <c r="B1607" s="90"/>
      <c r="C1607" s="91"/>
      <c r="D1607" s="92"/>
      <c r="E1607" s="93"/>
      <c r="F1607" s="93"/>
      <c r="G1607" s="90"/>
      <c r="H1607" s="90"/>
      <c r="I1607" s="90"/>
      <c r="J1607" s="90"/>
      <c r="K1607" s="90"/>
      <c r="L1607" s="90"/>
      <c r="M1607" s="90"/>
      <c r="N1607" s="90"/>
      <c r="O1607" s="90"/>
      <c r="P1607" s="90"/>
      <c r="Q1607" s="90"/>
      <c r="R1607" s="90"/>
      <c r="S1607" s="90"/>
      <c r="T1607" s="90"/>
      <c r="U1607" s="90"/>
      <c r="V1607" s="90"/>
      <c r="W1607" s="90"/>
      <c r="X1607" s="90"/>
      <c r="Y1607" s="90"/>
      <c r="Z1607" s="90"/>
      <c r="AA1607" s="90"/>
      <c r="AB1607" s="90"/>
      <c r="AC1607" s="90"/>
      <c r="AD1607" s="90"/>
      <c r="AE1607" s="90"/>
      <c r="AF1607" s="90"/>
      <c r="AG1607" s="90"/>
      <c r="AH1607" s="90"/>
      <c r="AI1607" s="90"/>
      <c r="AJ1607" s="90"/>
      <c r="AK1607" s="90"/>
      <c r="AL1607" s="90"/>
      <c r="AM1607" s="90"/>
      <c r="AN1607" s="90"/>
      <c r="AO1607" s="90"/>
      <c r="AP1607" s="90"/>
      <c r="AQ1607" s="90"/>
      <c r="AR1607" s="90"/>
      <c r="AS1607" s="90"/>
      <c r="AT1607" s="90"/>
      <c r="AU1607" s="90"/>
      <c r="AV1607" s="94"/>
      <c r="AW1607" s="94"/>
      <c r="AX1607" s="94"/>
      <c r="AY1607" s="94"/>
      <c r="AZ1607" s="94"/>
      <c r="BA1607" s="94"/>
      <c r="BB1607" s="95"/>
      <c r="BC1607" s="95"/>
      <c r="BD1607" s="95"/>
      <c r="BE1607" s="42"/>
      <c r="BF1607" s="42"/>
      <c r="BG1607" s="42"/>
      <c r="BH1607" s="42"/>
      <c r="BI1607" s="42"/>
      <c r="BJ1607" s="42"/>
    </row>
    <row r="1608" spans="1:62" ht="15">
      <c r="A1608" s="89"/>
      <c r="B1608" s="90"/>
      <c r="C1608" s="91"/>
      <c r="D1608" s="92"/>
      <c r="E1608" s="93"/>
      <c r="F1608" s="93"/>
      <c r="G1608" s="90"/>
      <c r="H1608" s="90"/>
      <c r="I1608" s="90"/>
      <c r="J1608" s="90"/>
      <c r="K1608" s="90"/>
      <c r="L1608" s="90"/>
      <c r="M1608" s="90"/>
      <c r="N1608" s="90"/>
      <c r="O1608" s="90"/>
      <c r="P1608" s="90"/>
      <c r="Q1608" s="90"/>
      <c r="R1608" s="90"/>
      <c r="S1608" s="90"/>
      <c r="T1608" s="90"/>
      <c r="U1608" s="90"/>
      <c r="V1608" s="90"/>
      <c r="W1608" s="90"/>
      <c r="X1608" s="90"/>
      <c r="Y1608" s="90"/>
      <c r="Z1608" s="90"/>
      <c r="AA1608" s="90"/>
      <c r="AB1608" s="90"/>
      <c r="AC1608" s="90"/>
      <c r="AD1608" s="90"/>
      <c r="AE1608" s="90"/>
      <c r="AF1608" s="90"/>
      <c r="AG1608" s="90"/>
      <c r="AH1608" s="90"/>
      <c r="AI1608" s="90"/>
      <c r="AJ1608" s="90"/>
      <c r="AK1608" s="90"/>
      <c r="AL1608" s="90"/>
      <c r="AM1608" s="90"/>
      <c r="AN1608" s="90"/>
      <c r="AO1608" s="90"/>
      <c r="AP1608" s="90"/>
      <c r="AQ1608" s="90"/>
      <c r="AR1608" s="90"/>
      <c r="AS1608" s="90"/>
      <c r="AT1608" s="90"/>
      <c r="AU1608" s="90"/>
      <c r="AV1608" s="94"/>
      <c r="AW1608" s="94"/>
      <c r="AX1608" s="94"/>
      <c r="AY1608" s="94"/>
      <c r="AZ1608" s="94"/>
      <c r="BA1608" s="94"/>
      <c r="BB1608" s="95"/>
      <c r="BC1608" s="95"/>
      <c r="BD1608" s="95"/>
      <c r="BE1608" s="42"/>
      <c r="BF1608" s="42"/>
      <c r="BG1608" s="42"/>
      <c r="BH1608" s="42"/>
      <c r="BI1608" s="42"/>
      <c r="BJ1608" s="42"/>
    </row>
    <row r="1609" spans="1:62" ht="15">
      <c r="A1609" s="89"/>
      <c r="B1609" s="90"/>
      <c r="C1609" s="91"/>
      <c r="D1609" s="92"/>
      <c r="E1609" s="93"/>
      <c r="F1609" s="93"/>
      <c r="G1609" s="90"/>
      <c r="H1609" s="90"/>
      <c r="I1609" s="90"/>
      <c r="J1609" s="90"/>
      <c r="K1609" s="90"/>
      <c r="L1609" s="90"/>
      <c r="M1609" s="90"/>
      <c r="N1609" s="90"/>
      <c r="O1609" s="90"/>
      <c r="P1609" s="90"/>
      <c r="Q1609" s="90"/>
      <c r="R1609" s="90"/>
      <c r="S1609" s="90"/>
      <c r="T1609" s="90"/>
      <c r="U1609" s="90"/>
      <c r="V1609" s="90"/>
      <c r="W1609" s="90"/>
      <c r="X1609" s="90"/>
      <c r="Y1609" s="90"/>
      <c r="Z1609" s="90"/>
      <c r="AA1609" s="90"/>
      <c r="AB1609" s="90"/>
      <c r="AC1609" s="90"/>
      <c r="AD1609" s="90"/>
      <c r="AE1609" s="90"/>
      <c r="AF1609" s="90"/>
      <c r="AG1609" s="90"/>
      <c r="AH1609" s="90"/>
      <c r="AI1609" s="90"/>
      <c r="AJ1609" s="90"/>
      <c r="AK1609" s="90"/>
      <c r="AL1609" s="90"/>
      <c r="AM1609" s="90"/>
      <c r="AN1609" s="90"/>
      <c r="AO1609" s="90"/>
      <c r="AP1609" s="90"/>
      <c r="AQ1609" s="90"/>
      <c r="AR1609" s="90"/>
      <c r="AS1609" s="90"/>
      <c r="AT1609" s="90"/>
      <c r="AU1609" s="90"/>
      <c r="AV1609" s="94"/>
      <c r="AW1609" s="94"/>
      <c r="AX1609" s="94"/>
      <c r="AY1609" s="94"/>
      <c r="AZ1609" s="94"/>
      <c r="BA1609" s="94"/>
      <c r="BB1609" s="95"/>
      <c r="BC1609" s="95"/>
      <c r="BD1609" s="95"/>
      <c r="BE1609" s="42"/>
      <c r="BF1609" s="42"/>
      <c r="BG1609" s="42"/>
      <c r="BH1609" s="42"/>
      <c r="BI1609" s="42"/>
      <c r="BJ1609" s="42"/>
    </row>
    <row r="1610" spans="1:62" ht="15">
      <c r="A1610" s="89"/>
      <c r="B1610" s="90"/>
      <c r="C1610" s="91"/>
      <c r="D1610" s="92"/>
      <c r="E1610" s="93"/>
      <c r="F1610" s="93"/>
      <c r="G1610" s="90"/>
      <c r="H1610" s="90"/>
      <c r="I1610" s="90"/>
      <c r="J1610" s="90"/>
      <c r="K1610" s="90"/>
      <c r="L1610" s="90"/>
      <c r="M1610" s="90"/>
      <c r="N1610" s="90"/>
      <c r="O1610" s="90"/>
      <c r="P1610" s="90"/>
      <c r="Q1610" s="90"/>
      <c r="R1610" s="90"/>
      <c r="S1610" s="90"/>
      <c r="T1610" s="90"/>
      <c r="U1610" s="90"/>
      <c r="V1610" s="90"/>
      <c r="W1610" s="90"/>
      <c r="X1610" s="90"/>
      <c r="Y1610" s="90"/>
      <c r="Z1610" s="90"/>
      <c r="AA1610" s="90"/>
      <c r="AB1610" s="90"/>
      <c r="AC1610" s="90"/>
      <c r="AD1610" s="90"/>
      <c r="AE1610" s="90"/>
      <c r="AF1610" s="90"/>
      <c r="AG1610" s="90"/>
      <c r="AH1610" s="90"/>
      <c r="AI1610" s="90"/>
      <c r="AJ1610" s="90"/>
      <c r="AK1610" s="90"/>
      <c r="AL1610" s="90"/>
      <c r="AM1610" s="90"/>
      <c r="AN1610" s="90"/>
      <c r="AO1610" s="90"/>
      <c r="AP1610" s="90"/>
      <c r="AQ1610" s="90"/>
      <c r="AR1610" s="90"/>
      <c r="AS1610" s="90"/>
      <c r="AT1610" s="90"/>
      <c r="AU1610" s="90"/>
      <c r="AV1610" s="94"/>
      <c r="AW1610" s="94"/>
      <c r="AX1610" s="94"/>
      <c r="AY1610" s="94"/>
      <c r="AZ1610" s="94"/>
      <c r="BA1610" s="94"/>
      <c r="BB1610" s="95"/>
      <c r="BC1610" s="95"/>
      <c r="BD1610" s="95"/>
      <c r="BE1610" s="42"/>
      <c r="BF1610" s="42"/>
      <c r="BG1610" s="42"/>
      <c r="BH1610" s="42"/>
      <c r="BI1610" s="42"/>
      <c r="BJ1610" s="42"/>
    </row>
    <row r="1611" spans="1:62" ht="15">
      <c r="A1611" s="89"/>
      <c r="B1611" s="90"/>
      <c r="C1611" s="91"/>
      <c r="D1611" s="92"/>
      <c r="E1611" s="93"/>
      <c r="F1611" s="93"/>
      <c r="G1611" s="90"/>
      <c r="H1611" s="90"/>
      <c r="I1611" s="90"/>
      <c r="J1611" s="90"/>
      <c r="K1611" s="90"/>
      <c r="L1611" s="90"/>
      <c r="M1611" s="90"/>
      <c r="N1611" s="90"/>
      <c r="O1611" s="90"/>
      <c r="P1611" s="90"/>
      <c r="Q1611" s="90"/>
      <c r="R1611" s="90"/>
      <c r="S1611" s="90"/>
      <c r="T1611" s="90"/>
      <c r="U1611" s="90"/>
      <c r="V1611" s="90"/>
      <c r="W1611" s="90"/>
      <c r="X1611" s="90"/>
      <c r="Y1611" s="90"/>
      <c r="Z1611" s="90"/>
      <c r="AA1611" s="90"/>
      <c r="AB1611" s="90"/>
      <c r="AC1611" s="90"/>
      <c r="AD1611" s="90"/>
      <c r="AE1611" s="90"/>
      <c r="AF1611" s="90"/>
      <c r="AG1611" s="90"/>
      <c r="AH1611" s="90"/>
      <c r="AI1611" s="90"/>
      <c r="AJ1611" s="90"/>
      <c r="AK1611" s="90"/>
      <c r="AL1611" s="90"/>
      <c r="AM1611" s="90"/>
      <c r="AN1611" s="90"/>
      <c r="AO1611" s="90"/>
      <c r="AP1611" s="90"/>
      <c r="AQ1611" s="90"/>
      <c r="AR1611" s="90"/>
      <c r="AS1611" s="90"/>
      <c r="AT1611" s="90"/>
      <c r="AU1611" s="90"/>
      <c r="AV1611" s="94"/>
      <c r="AW1611" s="94"/>
      <c r="AX1611" s="94"/>
      <c r="AY1611" s="94"/>
      <c r="AZ1611" s="94"/>
      <c r="BA1611" s="94"/>
      <c r="BB1611" s="95"/>
      <c r="BC1611" s="95"/>
      <c r="BD1611" s="95"/>
      <c r="BE1611" s="42"/>
      <c r="BF1611" s="42"/>
      <c r="BG1611" s="42"/>
      <c r="BH1611" s="42"/>
      <c r="BI1611" s="42"/>
      <c r="BJ1611" s="42"/>
    </row>
    <row r="1612" spans="1:62" ht="15">
      <c r="A1612" s="89"/>
      <c r="B1612" s="90"/>
      <c r="C1612" s="91"/>
      <c r="D1612" s="92"/>
      <c r="E1612" s="93"/>
      <c r="F1612" s="93"/>
      <c r="G1612" s="90"/>
      <c r="H1612" s="90"/>
      <c r="I1612" s="90"/>
      <c r="J1612" s="90"/>
      <c r="K1612" s="90"/>
      <c r="L1612" s="90"/>
      <c r="M1612" s="90"/>
      <c r="N1612" s="90"/>
      <c r="O1612" s="90"/>
      <c r="P1612" s="90"/>
      <c r="Q1612" s="90"/>
      <c r="R1612" s="90"/>
      <c r="S1612" s="90"/>
      <c r="T1612" s="90"/>
      <c r="U1612" s="90"/>
      <c r="V1612" s="90"/>
      <c r="W1612" s="90"/>
      <c r="X1612" s="90"/>
      <c r="Y1612" s="90"/>
      <c r="Z1612" s="90"/>
      <c r="AA1612" s="90"/>
      <c r="AB1612" s="90"/>
      <c r="AC1612" s="90"/>
      <c r="AD1612" s="90"/>
      <c r="AE1612" s="90"/>
      <c r="AF1612" s="90"/>
      <c r="AG1612" s="90"/>
      <c r="AH1612" s="90"/>
      <c r="AI1612" s="90"/>
      <c r="AJ1612" s="90"/>
      <c r="AK1612" s="90"/>
      <c r="AL1612" s="90"/>
      <c r="AM1612" s="90"/>
      <c r="AN1612" s="90"/>
      <c r="AO1612" s="90"/>
      <c r="AP1612" s="90"/>
      <c r="AQ1612" s="90"/>
      <c r="AR1612" s="90"/>
      <c r="AS1612" s="90"/>
      <c r="AT1612" s="90"/>
      <c r="AU1612" s="90"/>
      <c r="AV1612" s="94"/>
      <c r="AW1612" s="94"/>
      <c r="AX1612" s="94"/>
      <c r="AY1612" s="94"/>
      <c r="AZ1612" s="94"/>
      <c r="BA1612" s="94"/>
      <c r="BB1612" s="95"/>
      <c r="BC1612" s="95"/>
      <c r="BD1612" s="95"/>
      <c r="BE1612" s="42"/>
      <c r="BF1612" s="42"/>
      <c r="BG1612" s="42"/>
      <c r="BH1612" s="42"/>
      <c r="BI1612" s="42"/>
      <c r="BJ1612" s="42"/>
    </row>
    <row r="1613" spans="1:62" ht="15">
      <c r="A1613" s="89"/>
      <c r="B1613" s="90"/>
      <c r="C1613" s="91"/>
      <c r="D1613" s="92"/>
      <c r="E1613" s="93"/>
      <c r="F1613" s="93"/>
      <c r="G1613" s="90"/>
      <c r="H1613" s="90"/>
      <c r="I1613" s="90"/>
      <c r="J1613" s="90"/>
      <c r="K1613" s="90"/>
      <c r="L1613" s="90"/>
      <c r="M1613" s="90"/>
      <c r="N1613" s="90"/>
      <c r="O1613" s="90"/>
      <c r="P1613" s="90"/>
      <c r="Q1613" s="90"/>
      <c r="R1613" s="90"/>
      <c r="S1613" s="90"/>
      <c r="T1613" s="90"/>
      <c r="U1613" s="90"/>
      <c r="V1613" s="90"/>
      <c r="W1613" s="90"/>
      <c r="X1613" s="90"/>
      <c r="Y1613" s="90"/>
      <c r="Z1613" s="90"/>
      <c r="AA1613" s="90"/>
      <c r="AB1613" s="90"/>
      <c r="AC1613" s="90"/>
      <c r="AD1613" s="90"/>
      <c r="AE1613" s="90"/>
      <c r="AF1613" s="90"/>
      <c r="AG1613" s="90"/>
      <c r="AH1613" s="90"/>
      <c r="AI1613" s="90"/>
      <c r="AJ1613" s="90"/>
      <c r="AK1613" s="90"/>
      <c r="AL1613" s="90"/>
      <c r="AM1613" s="90"/>
      <c r="AN1613" s="90"/>
      <c r="AO1613" s="90"/>
      <c r="AP1613" s="90"/>
      <c r="AQ1613" s="90"/>
      <c r="AR1613" s="90"/>
      <c r="AS1613" s="90"/>
      <c r="AT1613" s="90"/>
      <c r="AU1613" s="90"/>
      <c r="AV1613" s="94"/>
      <c r="AW1613" s="94"/>
      <c r="AX1613" s="94"/>
      <c r="AY1613" s="94"/>
      <c r="AZ1613" s="94"/>
      <c r="BA1613" s="94"/>
      <c r="BB1613" s="95"/>
      <c r="BC1613" s="95"/>
      <c r="BD1613" s="95"/>
      <c r="BE1613" s="42"/>
      <c r="BF1613" s="42"/>
      <c r="BG1613" s="42"/>
      <c r="BH1613" s="42"/>
      <c r="BI1613" s="42"/>
      <c r="BJ1613" s="42"/>
    </row>
    <row r="1614" spans="1:62" ht="15">
      <c r="A1614" s="89"/>
      <c r="B1614" s="90"/>
      <c r="C1614" s="91"/>
      <c r="D1614" s="92"/>
      <c r="E1614" s="93"/>
      <c r="F1614" s="93"/>
      <c r="G1614" s="90"/>
      <c r="H1614" s="90"/>
      <c r="I1614" s="90"/>
      <c r="J1614" s="90"/>
      <c r="K1614" s="90"/>
      <c r="L1614" s="90"/>
      <c r="M1614" s="90"/>
      <c r="N1614" s="90"/>
      <c r="O1614" s="90"/>
      <c r="P1614" s="90"/>
      <c r="Q1614" s="90"/>
      <c r="R1614" s="90"/>
      <c r="S1614" s="90"/>
      <c r="T1614" s="90"/>
      <c r="U1614" s="90"/>
      <c r="V1614" s="90"/>
      <c r="W1614" s="90"/>
      <c r="X1614" s="90"/>
      <c r="Y1614" s="90"/>
      <c r="Z1614" s="90"/>
      <c r="AA1614" s="90"/>
      <c r="AB1614" s="90"/>
      <c r="AC1614" s="90"/>
      <c r="AD1614" s="90"/>
      <c r="AE1614" s="90"/>
      <c r="AF1614" s="90"/>
      <c r="AG1614" s="90"/>
      <c r="AH1614" s="90"/>
      <c r="AI1614" s="90"/>
      <c r="AJ1614" s="90"/>
      <c r="AK1614" s="90"/>
      <c r="AL1614" s="90"/>
      <c r="AM1614" s="90"/>
      <c r="AN1614" s="90"/>
      <c r="AO1614" s="90"/>
      <c r="AP1614" s="90"/>
      <c r="AQ1614" s="90"/>
      <c r="AR1614" s="90"/>
      <c r="AS1614" s="90"/>
      <c r="AT1614" s="90"/>
      <c r="AU1614" s="90"/>
      <c r="AV1614" s="94"/>
      <c r="AW1614" s="94"/>
      <c r="AX1614" s="94"/>
      <c r="AY1614" s="94"/>
      <c r="AZ1614" s="94"/>
      <c r="BA1614" s="94"/>
      <c r="BB1614" s="95"/>
      <c r="BC1614" s="95"/>
      <c r="BD1614" s="95"/>
      <c r="BE1614" s="42"/>
      <c r="BF1614" s="42"/>
      <c r="BG1614" s="42"/>
      <c r="BH1614" s="42"/>
      <c r="BI1614" s="42"/>
      <c r="BJ1614" s="42"/>
    </row>
    <row r="1615" spans="1:62" ht="15">
      <c r="A1615" s="89"/>
      <c r="B1615" s="90"/>
      <c r="C1615" s="91"/>
      <c r="D1615" s="92"/>
      <c r="E1615" s="93"/>
      <c r="F1615" s="93"/>
      <c r="G1615" s="90"/>
      <c r="H1615" s="90"/>
      <c r="I1615" s="90"/>
      <c r="J1615" s="90"/>
      <c r="K1615" s="90"/>
      <c r="L1615" s="90"/>
      <c r="M1615" s="90"/>
      <c r="N1615" s="90"/>
      <c r="O1615" s="90"/>
      <c r="P1615" s="90"/>
      <c r="Q1615" s="90"/>
      <c r="R1615" s="90"/>
      <c r="S1615" s="90"/>
      <c r="T1615" s="90"/>
      <c r="U1615" s="90"/>
      <c r="V1615" s="90"/>
      <c r="W1615" s="90"/>
      <c r="X1615" s="90"/>
      <c r="Y1615" s="90"/>
      <c r="Z1615" s="90"/>
      <c r="AA1615" s="90"/>
      <c r="AB1615" s="90"/>
      <c r="AC1615" s="90"/>
      <c r="AD1615" s="90"/>
      <c r="AE1615" s="90"/>
      <c r="AF1615" s="90"/>
      <c r="AG1615" s="90"/>
      <c r="AH1615" s="90"/>
      <c r="AI1615" s="90"/>
      <c r="AJ1615" s="90"/>
      <c r="AK1615" s="90"/>
      <c r="AL1615" s="90"/>
      <c r="AM1615" s="90"/>
      <c r="AN1615" s="90"/>
      <c r="AO1615" s="90"/>
      <c r="AP1615" s="90"/>
      <c r="AQ1615" s="90"/>
      <c r="AR1615" s="90"/>
      <c r="AS1615" s="90"/>
      <c r="AT1615" s="90"/>
      <c r="AU1615" s="90"/>
      <c r="AV1615" s="94"/>
      <c r="AW1615" s="94"/>
      <c r="AX1615" s="94"/>
      <c r="AY1615" s="94"/>
      <c r="AZ1615" s="94"/>
      <c r="BA1615" s="94"/>
      <c r="BB1615" s="95"/>
      <c r="BC1615" s="95"/>
      <c r="BD1615" s="95"/>
      <c r="BE1615" s="42"/>
      <c r="BF1615" s="42"/>
      <c r="BG1615" s="42"/>
      <c r="BH1615" s="42"/>
      <c r="BI1615" s="42"/>
      <c r="BJ1615" s="42"/>
    </row>
    <row r="1616" spans="1:62" ht="15">
      <c r="A1616" s="89"/>
      <c r="B1616" s="90"/>
      <c r="C1616" s="91"/>
      <c r="D1616" s="92"/>
      <c r="E1616" s="93"/>
      <c r="F1616" s="93"/>
      <c r="G1616" s="90"/>
      <c r="H1616" s="90"/>
      <c r="I1616" s="90"/>
      <c r="J1616" s="90"/>
      <c r="K1616" s="90"/>
      <c r="L1616" s="90"/>
      <c r="M1616" s="90"/>
      <c r="N1616" s="90"/>
      <c r="O1616" s="90"/>
      <c r="P1616" s="90"/>
      <c r="Q1616" s="90"/>
      <c r="R1616" s="90"/>
      <c r="S1616" s="90"/>
      <c r="T1616" s="90"/>
      <c r="U1616" s="90"/>
      <c r="V1616" s="90"/>
      <c r="W1616" s="90"/>
      <c r="X1616" s="90"/>
      <c r="Y1616" s="90"/>
      <c r="Z1616" s="90"/>
      <c r="AA1616" s="90"/>
      <c r="AB1616" s="90"/>
      <c r="AC1616" s="90"/>
      <c r="AD1616" s="90"/>
      <c r="AE1616" s="90"/>
      <c r="AF1616" s="90"/>
      <c r="AG1616" s="90"/>
      <c r="AH1616" s="90"/>
      <c r="AI1616" s="90"/>
      <c r="AJ1616" s="90"/>
      <c r="AK1616" s="90"/>
      <c r="AL1616" s="90"/>
      <c r="AM1616" s="90"/>
      <c r="AN1616" s="90"/>
      <c r="AO1616" s="90"/>
      <c r="AP1616" s="90"/>
      <c r="AQ1616" s="90"/>
      <c r="AR1616" s="90"/>
      <c r="AS1616" s="90"/>
      <c r="AT1616" s="90"/>
      <c r="AU1616" s="90"/>
      <c r="AV1616" s="94"/>
      <c r="AW1616" s="94"/>
      <c r="AX1616" s="94"/>
      <c r="AY1616" s="94"/>
      <c r="AZ1616" s="94"/>
      <c r="BA1616" s="94"/>
      <c r="BB1616" s="95"/>
      <c r="BC1616" s="95"/>
      <c r="BD1616" s="95"/>
      <c r="BE1616" s="42"/>
      <c r="BF1616" s="42"/>
      <c r="BG1616" s="42"/>
      <c r="BH1616" s="42"/>
      <c r="BI1616" s="42"/>
      <c r="BJ1616" s="42"/>
    </row>
    <row r="1617" spans="1:62" ht="15">
      <c r="A1617" s="89"/>
      <c r="B1617" s="90"/>
      <c r="C1617" s="91"/>
      <c r="D1617" s="92"/>
      <c r="E1617" s="93"/>
      <c r="F1617" s="93"/>
      <c r="G1617" s="90"/>
      <c r="H1617" s="90"/>
      <c r="I1617" s="90"/>
      <c r="J1617" s="90"/>
      <c r="K1617" s="90"/>
      <c r="L1617" s="90"/>
      <c r="M1617" s="90"/>
      <c r="N1617" s="90"/>
      <c r="O1617" s="90"/>
      <c r="P1617" s="90"/>
      <c r="Q1617" s="90"/>
      <c r="R1617" s="90"/>
      <c r="S1617" s="90"/>
      <c r="T1617" s="90"/>
      <c r="U1617" s="90"/>
      <c r="V1617" s="90"/>
      <c r="W1617" s="90"/>
      <c r="X1617" s="90"/>
      <c r="Y1617" s="90"/>
      <c r="Z1617" s="90"/>
      <c r="AA1617" s="90"/>
      <c r="AB1617" s="90"/>
      <c r="AC1617" s="90"/>
      <c r="AD1617" s="90"/>
      <c r="AE1617" s="90"/>
      <c r="AF1617" s="90"/>
      <c r="AG1617" s="90"/>
      <c r="AH1617" s="90"/>
      <c r="AI1617" s="90"/>
      <c r="AJ1617" s="90"/>
      <c r="AK1617" s="90"/>
      <c r="AL1617" s="90"/>
      <c r="AM1617" s="90"/>
      <c r="AN1617" s="90"/>
      <c r="AO1617" s="90"/>
      <c r="AP1617" s="90"/>
      <c r="AQ1617" s="90"/>
      <c r="AR1617" s="90"/>
      <c r="AS1617" s="90"/>
      <c r="AT1617" s="90"/>
      <c r="AU1617" s="90"/>
      <c r="AV1617" s="94"/>
      <c r="AW1617" s="94"/>
      <c r="AX1617" s="94"/>
      <c r="AY1617" s="94"/>
      <c r="AZ1617" s="94"/>
      <c r="BA1617" s="94"/>
      <c r="BB1617" s="95"/>
      <c r="BC1617" s="95"/>
      <c r="BD1617" s="95"/>
      <c r="BE1617" s="42"/>
      <c r="BF1617" s="42"/>
      <c r="BG1617" s="42"/>
      <c r="BH1617" s="42"/>
      <c r="BI1617" s="42"/>
      <c r="BJ1617" s="42"/>
    </row>
    <row r="1618" spans="1:62" ht="15">
      <c r="A1618" s="89"/>
      <c r="B1618" s="90"/>
      <c r="C1618" s="91"/>
      <c r="D1618" s="92"/>
      <c r="E1618" s="93"/>
      <c r="F1618" s="93"/>
      <c r="G1618" s="90"/>
      <c r="H1618" s="90"/>
      <c r="I1618" s="90"/>
      <c r="J1618" s="90"/>
      <c r="K1618" s="90"/>
      <c r="L1618" s="90"/>
      <c r="M1618" s="90"/>
      <c r="N1618" s="90"/>
      <c r="O1618" s="90"/>
      <c r="P1618" s="90"/>
      <c r="Q1618" s="90"/>
      <c r="R1618" s="90"/>
      <c r="S1618" s="90"/>
      <c r="T1618" s="90"/>
      <c r="U1618" s="90"/>
      <c r="V1618" s="90"/>
      <c r="W1618" s="90"/>
      <c r="X1618" s="90"/>
      <c r="Y1618" s="90"/>
      <c r="Z1618" s="90"/>
      <c r="AA1618" s="90"/>
      <c r="AB1618" s="90"/>
      <c r="AC1618" s="90"/>
      <c r="AD1618" s="90"/>
      <c r="AE1618" s="90"/>
      <c r="AF1618" s="90"/>
      <c r="AG1618" s="90"/>
      <c r="AH1618" s="90"/>
      <c r="AI1618" s="90"/>
      <c r="AJ1618" s="90"/>
      <c r="AK1618" s="90"/>
      <c r="AL1618" s="90"/>
      <c r="AM1618" s="90"/>
      <c r="AN1618" s="90"/>
      <c r="AO1618" s="90"/>
      <c r="AP1618" s="90"/>
      <c r="AQ1618" s="90"/>
      <c r="AR1618" s="90"/>
      <c r="AS1618" s="90"/>
      <c r="AT1618" s="90"/>
      <c r="AU1618" s="90"/>
      <c r="AV1618" s="94"/>
      <c r="AW1618" s="94"/>
      <c r="AX1618" s="94"/>
      <c r="AY1618" s="94"/>
      <c r="AZ1618" s="94"/>
      <c r="BA1618" s="94"/>
      <c r="BB1618" s="95"/>
      <c r="BC1618" s="95"/>
      <c r="BD1618" s="95"/>
      <c r="BE1618" s="42"/>
      <c r="BF1618" s="42"/>
      <c r="BG1618" s="42"/>
      <c r="BH1618" s="42"/>
      <c r="BI1618" s="42"/>
      <c r="BJ1618" s="42"/>
    </row>
    <row r="1619" spans="1:62" ht="15">
      <c r="A1619" s="89"/>
      <c r="B1619" s="90"/>
      <c r="C1619" s="91"/>
      <c r="D1619" s="92"/>
      <c r="E1619" s="93"/>
      <c r="F1619" s="93"/>
      <c r="G1619" s="90"/>
      <c r="H1619" s="90"/>
      <c r="I1619" s="90"/>
      <c r="J1619" s="90"/>
      <c r="K1619" s="90"/>
      <c r="L1619" s="90"/>
      <c r="M1619" s="90"/>
      <c r="N1619" s="90"/>
      <c r="O1619" s="90"/>
      <c r="P1619" s="90"/>
      <c r="Q1619" s="90"/>
      <c r="R1619" s="90"/>
      <c r="S1619" s="90"/>
      <c r="T1619" s="90"/>
      <c r="U1619" s="90"/>
      <c r="V1619" s="90"/>
      <c r="W1619" s="90"/>
      <c r="X1619" s="90"/>
      <c r="Y1619" s="90"/>
      <c r="Z1619" s="90"/>
      <c r="AA1619" s="90"/>
      <c r="AB1619" s="90"/>
      <c r="AC1619" s="90"/>
      <c r="AD1619" s="90"/>
      <c r="AE1619" s="90"/>
      <c r="AF1619" s="90"/>
      <c r="AG1619" s="90"/>
      <c r="AH1619" s="90"/>
      <c r="AI1619" s="90"/>
      <c r="AJ1619" s="90"/>
      <c r="AK1619" s="90"/>
      <c r="AL1619" s="90"/>
      <c r="AM1619" s="90"/>
      <c r="AN1619" s="90"/>
      <c r="AO1619" s="90"/>
      <c r="AP1619" s="90"/>
      <c r="AQ1619" s="90"/>
      <c r="AR1619" s="90"/>
      <c r="AS1619" s="90"/>
      <c r="AT1619" s="90"/>
      <c r="AU1619" s="90"/>
      <c r="AV1619" s="94"/>
      <c r="AW1619" s="94"/>
      <c r="AX1619" s="94"/>
      <c r="AY1619" s="94"/>
      <c r="AZ1619" s="94"/>
      <c r="BA1619" s="94"/>
      <c r="BB1619" s="95"/>
      <c r="BC1619" s="95"/>
      <c r="BD1619" s="95"/>
      <c r="BE1619" s="42"/>
      <c r="BF1619" s="42"/>
      <c r="BG1619" s="42"/>
      <c r="BH1619" s="42"/>
      <c r="BI1619" s="42"/>
      <c r="BJ1619" s="42"/>
    </row>
    <row r="1620" spans="1:62" ht="15">
      <c r="A1620" s="89"/>
      <c r="B1620" s="90"/>
      <c r="C1620" s="91"/>
      <c r="D1620" s="92"/>
      <c r="E1620" s="93"/>
      <c r="F1620" s="93"/>
      <c r="G1620" s="90"/>
      <c r="H1620" s="90"/>
      <c r="I1620" s="90"/>
      <c r="J1620" s="90"/>
      <c r="K1620" s="90"/>
      <c r="L1620" s="90"/>
      <c r="M1620" s="90"/>
      <c r="N1620" s="90"/>
      <c r="O1620" s="90"/>
      <c r="P1620" s="90"/>
      <c r="Q1620" s="90"/>
      <c r="R1620" s="90"/>
      <c r="S1620" s="90"/>
      <c r="T1620" s="90"/>
      <c r="U1620" s="90"/>
      <c r="V1620" s="90"/>
      <c r="W1620" s="90"/>
      <c r="X1620" s="90"/>
      <c r="Y1620" s="90"/>
      <c r="Z1620" s="90"/>
      <c r="AA1620" s="90"/>
      <c r="AB1620" s="90"/>
      <c r="AC1620" s="90"/>
      <c r="AD1620" s="90"/>
      <c r="AE1620" s="90"/>
      <c r="AF1620" s="90"/>
      <c r="AG1620" s="90"/>
      <c r="AH1620" s="90"/>
      <c r="AI1620" s="90"/>
      <c r="AJ1620" s="90"/>
      <c r="AK1620" s="90"/>
      <c r="AL1620" s="90"/>
      <c r="AM1620" s="90"/>
      <c r="AN1620" s="90"/>
      <c r="AO1620" s="90"/>
      <c r="AP1620" s="90"/>
      <c r="AQ1620" s="90"/>
      <c r="AR1620" s="90"/>
      <c r="AS1620" s="90"/>
      <c r="AT1620" s="90"/>
      <c r="AU1620" s="90"/>
      <c r="AV1620" s="94"/>
      <c r="AW1620" s="94"/>
      <c r="AX1620" s="94"/>
      <c r="AY1620" s="94"/>
      <c r="AZ1620" s="94"/>
      <c r="BA1620" s="94"/>
      <c r="BB1620" s="95"/>
      <c r="BC1620" s="95"/>
      <c r="BD1620" s="95"/>
      <c r="BE1620" s="42"/>
      <c r="BF1620" s="42"/>
      <c r="BG1620" s="42"/>
      <c r="BH1620" s="42"/>
      <c r="BI1620" s="42"/>
      <c r="BJ1620" s="42"/>
    </row>
    <row r="1621" spans="1:62" ht="15">
      <c r="A1621" s="89"/>
      <c r="B1621" s="90"/>
      <c r="C1621" s="91"/>
      <c r="D1621" s="92"/>
      <c r="E1621" s="93"/>
      <c r="F1621" s="93"/>
      <c r="G1621" s="90"/>
      <c r="H1621" s="90"/>
      <c r="I1621" s="90"/>
      <c r="J1621" s="90"/>
      <c r="K1621" s="90"/>
      <c r="L1621" s="90"/>
      <c r="M1621" s="90"/>
      <c r="N1621" s="90"/>
      <c r="O1621" s="90"/>
      <c r="P1621" s="90"/>
      <c r="Q1621" s="90"/>
      <c r="R1621" s="90"/>
      <c r="S1621" s="90"/>
      <c r="T1621" s="90"/>
      <c r="U1621" s="90"/>
      <c r="V1621" s="90"/>
      <c r="W1621" s="90"/>
      <c r="X1621" s="90"/>
      <c r="Y1621" s="90"/>
      <c r="Z1621" s="90"/>
      <c r="AA1621" s="90"/>
      <c r="AB1621" s="90"/>
      <c r="AC1621" s="90"/>
      <c r="AD1621" s="90"/>
      <c r="AE1621" s="90"/>
      <c r="AF1621" s="90"/>
      <c r="AG1621" s="90"/>
      <c r="AH1621" s="90"/>
      <c r="AI1621" s="90"/>
      <c r="AJ1621" s="90"/>
      <c r="AK1621" s="90"/>
      <c r="AL1621" s="90"/>
      <c r="AM1621" s="90"/>
      <c r="AN1621" s="90"/>
      <c r="AO1621" s="90"/>
      <c r="AP1621" s="90"/>
      <c r="AQ1621" s="90"/>
      <c r="AR1621" s="90"/>
      <c r="AS1621" s="90"/>
      <c r="AT1621" s="90"/>
      <c r="AU1621" s="90"/>
      <c r="AV1621" s="94"/>
      <c r="AW1621" s="94"/>
      <c r="AX1621" s="94"/>
      <c r="AY1621" s="94"/>
      <c r="AZ1621" s="94"/>
      <c r="BA1621" s="94"/>
      <c r="BB1621" s="95"/>
      <c r="BC1621" s="95"/>
      <c r="BD1621" s="95"/>
      <c r="BE1621" s="42"/>
      <c r="BF1621" s="42"/>
      <c r="BG1621" s="42"/>
      <c r="BH1621" s="42"/>
      <c r="BI1621" s="42"/>
      <c r="BJ1621" s="42"/>
    </row>
    <row r="1622" spans="1:62" ht="15">
      <c r="A1622" s="89"/>
      <c r="B1622" s="90"/>
      <c r="C1622" s="91"/>
      <c r="D1622" s="92"/>
      <c r="E1622" s="93"/>
      <c r="F1622" s="93"/>
      <c r="G1622" s="90"/>
      <c r="H1622" s="90"/>
      <c r="I1622" s="90"/>
      <c r="J1622" s="90"/>
      <c r="K1622" s="90"/>
      <c r="L1622" s="90"/>
      <c r="M1622" s="90"/>
      <c r="N1622" s="90"/>
      <c r="O1622" s="90"/>
      <c r="P1622" s="90"/>
      <c r="Q1622" s="90"/>
      <c r="R1622" s="90"/>
      <c r="S1622" s="90"/>
      <c r="T1622" s="90"/>
      <c r="U1622" s="90"/>
      <c r="V1622" s="90"/>
      <c r="W1622" s="90"/>
      <c r="X1622" s="90"/>
      <c r="Y1622" s="90"/>
      <c r="Z1622" s="90"/>
      <c r="AA1622" s="90"/>
      <c r="AB1622" s="90"/>
      <c r="AC1622" s="90"/>
      <c r="AD1622" s="90"/>
      <c r="AE1622" s="90"/>
      <c r="AF1622" s="90"/>
      <c r="AG1622" s="90"/>
      <c r="AH1622" s="90"/>
      <c r="AI1622" s="90"/>
      <c r="AJ1622" s="90"/>
      <c r="AK1622" s="90"/>
      <c r="AL1622" s="90"/>
      <c r="AM1622" s="90"/>
      <c r="AN1622" s="90"/>
      <c r="AO1622" s="90"/>
      <c r="AP1622" s="90"/>
      <c r="AQ1622" s="90"/>
      <c r="AR1622" s="90"/>
      <c r="AS1622" s="90"/>
      <c r="AT1622" s="90"/>
      <c r="AU1622" s="90"/>
      <c r="AV1622" s="94"/>
      <c r="AW1622" s="94"/>
      <c r="AX1622" s="94"/>
      <c r="AY1622" s="94"/>
      <c r="AZ1622" s="94"/>
      <c r="BA1622" s="94"/>
      <c r="BB1622" s="95"/>
      <c r="BC1622" s="95"/>
      <c r="BD1622" s="95"/>
      <c r="BE1622" s="42"/>
      <c r="BF1622" s="42"/>
      <c r="BG1622" s="42"/>
      <c r="BH1622" s="42"/>
      <c r="BI1622" s="42"/>
      <c r="BJ1622" s="42"/>
    </row>
    <row r="1623" spans="1:62" ht="15">
      <c r="A1623" s="89"/>
      <c r="B1623" s="90"/>
      <c r="C1623" s="91"/>
      <c r="D1623" s="92"/>
      <c r="E1623" s="93"/>
      <c r="F1623" s="93"/>
      <c r="G1623" s="90"/>
      <c r="H1623" s="90"/>
      <c r="I1623" s="90"/>
      <c r="J1623" s="90"/>
      <c r="K1623" s="90"/>
      <c r="L1623" s="90"/>
      <c r="M1623" s="90"/>
      <c r="N1623" s="90"/>
      <c r="O1623" s="90"/>
      <c r="P1623" s="90"/>
      <c r="Q1623" s="90"/>
      <c r="R1623" s="90"/>
      <c r="S1623" s="90"/>
      <c r="T1623" s="90"/>
      <c r="U1623" s="90"/>
      <c r="V1623" s="90"/>
      <c r="W1623" s="90"/>
      <c r="X1623" s="90"/>
      <c r="Y1623" s="90"/>
      <c r="Z1623" s="90"/>
      <c r="AA1623" s="90"/>
      <c r="AB1623" s="90"/>
      <c r="AC1623" s="90"/>
      <c r="AD1623" s="90"/>
      <c r="AE1623" s="90"/>
      <c r="AF1623" s="90"/>
      <c r="AG1623" s="90"/>
      <c r="AH1623" s="90"/>
      <c r="AI1623" s="90"/>
      <c r="AJ1623" s="90"/>
      <c r="AK1623" s="90"/>
      <c r="AL1623" s="90"/>
      <c r="AM1623" s="90"/>
      <c r="AN1623" s="90"/>
      <c r="AO1623" s="90"/>
      <c r="AP1623" s="90"/>
      <c r="AQ1623" s="90"/>
      <c r="AR1623" s="90"/>
      <c r="AS1623" s="90"/>
      <c r="AT1623" s="90"/>
      <c r="AU1623" s="90"/>
      <c r="AV1623" s="94"/>
      <c r="AW1623" s="94"/>
      <c r="AX1623" s="94"/>
      <c r="AY1623" s="94"/>
      <c r="AZ1623" s="94"/>
      <c r="BA1623" s="94"/>
      <c r="BB1623" s="95"/>
      <c r="BC1623" s="95"/>
      <c r="BD1623" s="95"/>
      <c r="BE1623" s="42"/>
      <c r="BF1623" s="42"/>
      <c r="BG1623" s="42"/>
      <c r="BH1623" s="42"/>
      <c r="BI1623" s="42"/>
      <c r="BJ1623" s="42"/>
    </row>
    <row r="1624" spans="1:62" ht="15">
      <c r="A1624" s="89"/>
      <c r="B1624" s="90"/>
      <c r="C1624" s="91"/>
      <c r="D1624" s="92"/>
      <c r="E1624" s="93"/>
      <c r="F1624" s="93"/>
      <c r="G1624" s="90"/>
      <c r="H1624" s="90"/>
      <c r="I1624" s="90"/>
      <c r="J1624" s="90"/>
      <c r="K1624" s="90"/>
      <c r="L1624" s="90"/>
      <c r="M1624" s="90"/>
      <c r="N1624" s="90"/>
      <c r="O1624" s="90"/>
      <c r="P1624" s="90"/>
      <c r="Q1624" s="90"/>
      <c r="R1624" s="90"/>
      <c r="S1624" s="90"/>
      <c r="T1624" s="90"/>
      <c r="U1624" s="90"/>
      <c r="V1624" s="90"/>
      <c r="W1624" s="90"/>
      <c r="X1624" s="90"/>
      <c r="Y1624" s="90"/>
      <c r="Z1624" s="90"/>
      <c r="AA1624" s="90"/>
      <c r="AB1624" s="90"/>
      <c r="AC1624" s="90"/>
      <c r="AD1624" s="90"/>
      <c r="AE1624" s="90"/>
      <c r="AF1624" s="90"/>
      <c r="AG1624" s="90"/>
      <c r="AH1624" s="90"/>
      <c r="AI1624" s="90"/>
      <c r="AJ1624" s="90"/>
      <c r="AK1624" s="90"/>
      <c r="AL1624" s="90"/>
      <c r="AM1624" s="90"/>
      <c r="AN1624" s="90"/>
      <c r="AO1624" s="90"/>
      <c r="AP1624" s="90"/>
      <c r="AQ1624" s="90"/>
      <c r="AR1624" s="90"/>
      <c r="AS1624" s="90"/>
      <c r="AT1624" s="90"/>
      <c r="AU1624" s="90"/>
      <c r="AV1624" s="94"/>
      <c r="AW1624" s="94"/>
      <c r="AX1624" s="94"/>
      <c r="AY1624" s="94"/>
      <c r="AZ1624" s="94"/>
      <c r="BA1624" s="94"/>
      <c r="BB1624" s="95"/>
      <c r="BC1624" s="95"/>
      <c r="BD1624" s="95"/>
      <c r="BE1624" s="42"/>
      <c r="BF1624" s="42"/>
      <c r="BG1624" s="42"/>
      <c r="BH1624" s="42"/>
      <c r="BI1624" s="42"/>
      <c r="BJ1624" s="42"/>
    </row>
    <row r="1625" spans="1:62" ht="15">
      <c r="A1625" s="89"/>
      <c r="B1625" s="90"/>
      <c r="C1625" s="91"/>
      <c r="D1625" s="92"/>
      <c r="E1625" s="93"/>
      <c r="F1625" s="93"/>
      <c r="G1625" s="90"/>
      <c r="H1625" s="90"/>
      <c r="I1625" s="90"/>
      <c r="J1625" s="90"/>
      <c r="K1625" s="90"/>
      <c r="L1625" s="90"/>
      <c r="M1625" s="90"/>
      <c r="N1625" s="90"/>
      <c r="O1625" s="90"/>
      <c r="P1625" s="90"/>
      <c r="Q1625" s="90"/>
      <c r="R1625" s="90"/>
      <c r="S1625" s="90"/>
      <c r="T1625" s="90"/>
      <c r="U1625" s="90"/>
      <c r="V1625" s="90"/>
      <c r="W1625" s="90"/>
      <c r="X1625" s="90"/>
      <c r="Y1625" s="90"/>
      <c r="Z1625" s="90"/>
      <c r="AA1625" s="90"/>
      <c r="AB1625" s="90"/>
      <c r="AC1625" s="90"/>
      <c r="AD1625" s="90"/>
      <c r="AE1625" s="90"/>
      <c r="AF1625" s="90"/>
      <c r="AG1625" s="90"/>
      <c r="AH1625" s="90"/>
      <c r="AI1625" s="90"/>
      <c r="AJ1625" s="90"/>
      <c r="AK1625" s="90"/>
      <c r="AL1625" s="90"/>
      <c r="AM1625" s="90"/>
      <c r="AN1625" s="90"/>
      <c r="AO1625" s="90"/>
      <c r="AP1625" s="90"/>
      <c r="AQ1625" s="90"/>
      <c r="AR1625" s="90"/>
      <c r="AS1625" s="90"/>
      <c r="AT1625" s="90"/>
      <c r="AU1625" s="90"/>
      <c r="AV1625" s="94"/>
      <c r="AW1625" s="94"/>
      <c r="AX1625" s="94"/>
      <c r="AY1625" s="94"/>
      <c r="AZ1625" s="94"/>
      <c r="BA1625" s="94"/>
      <c r="BB1625" s="95"/>
      <c r="BC1625" s="95"/>
      <c r="BD1625" s="95"/>
      <c r="BE1625" s="42"/>
      <c r="BF1625" s="42"/>
      <c r="BG1625" s="42"/>
      <c r="BH1625" s="42"/>
      <c r="BI1625" s="42"/>
      <c r="BJ1625" s="42"/>
    </row>
    <row r="1626" spans="1:62" ht="15">
      <c r="A1626" s="89"/>
      <c r="B1626" s="90"/>
      <c r="C1626" s="91"/>
      <c r="D1626" s="92"/>
      <c r="E1626" s="93"/>
      <c r="F1626" s="93"/>
      <c r="G1626" s="90"/>
      <c r="H1626" s="90"/>
      <c r="I1626" s="90"/>
      <c r="J1626" s="90"/>
      <c r="K1626" s="90"/>
      <c r="L1626" s="90"/>
      <c r="M1626" s="90"/>
      <c r="N1626" s="90"/>
      <c r="O1626" s="90"/>
      <c r="P1626" s="90"/>
      <c r="Q1626" s="90"/>
      <c r="R1626" s="90"/>
      <c r="S1626" s="90"/>
      <c r="T1626" s="90"/>
      <c r="U1626" s="90"/>
      <c r="V1626" s="90"/>
      <c r="W1626" s="90"/>
      <c r="X1626" s="90"/>
      <c r="Y1626" s="90"/>
      <c r="Z1626" s="90"/>
      <c r="AA1626" s="90"/>
      <c r="AB1626" s="90"/>
      <c r="AC1626" s="90"/>
      <c r="AD1626" s="90"/>
      <c r="AE1626" s="90"/>
      <c r="AF1626" s="90"/>
      <c r="AG1626" s="90"/>
      <c r="AH1626" s="90"/>
      <c r="AI1626" s="90"/>
      <c r="AJ1626" s="90"/>
      <c r="AK1626" s="90"/>
      <c r="AL1626" s="90"/>
      <c r="AM1626" s="90"/>
      <c r="AN1626" s="90"/>
      <c r="AO1626" s="90"/>
      <c r="AP1626" s="90"/>
      <c r="AQ1626" s="90"/>
      <c r="AR1626" s="90"/>
      <c r="AS1626" s="90"/>
      <c r="AT1626" s="90"/>
      <c r="AU1626" s="90"/>
      <c r="AV1626" s="94"/>
      <c r="AW1626" s="94"/>
      <c r="AX1626" s="94"/>
      <c r="AY1626" s="94"/>
      <c r="AZ1626" s="94"/>
      <c r="BA1626" s="94"/>
      <c r="BB1626" s="95"/>
      <c r="BC1626" s="95"/>
      <c r="BD1626" s="95"/>
      <c r="BE1626" s="42"/>
      <c r="BF1626" s="42"/>
      <c r="BG1626" s="42"/>
      <c r="BH1626" s="42"/>
      <c r="BI1626" s="42"/>
      <c r="BJ1626" s="42"/>
    </row>
    <row r="1627" spans="1:62" ht="15">
      <c r="A1627" s="89"/>
      <c r="B1627" s="90"/>
      <c r="C1627" s="91"/>
      <c r="D1627" s="92"/>
      <c r="E1627" s="93"/>
      <c r="F1627" s="93"/>
      <c r="G1627" s="90"/>
      <c r="H1627" s="90"/>
      <c r="I1627" s="90"/>
      <c r="J1627" s="90"/>
      <c r="K1627" s="90"/>
      <c r="L1627" s="90"/>
      <c r="M1627" s="90"/>
      <c r="N1627" s="90"/>
      <c r="O1627" s="90"/>
      <c r="P1627" s="90"/>
      <c r="Q1627" s="90"/>
      <c r="R1627" s="90"/>
      <c r="S1627" s="90"/>
      <c r="T1627" s="90"/>
      <c r="U1627" s="90"/>
      <c r="V1627" s="90"/>
      <c r="W1627" s="90"/>
      <c r="X1627" s="90"/>
      <c r="Y1627" s="90"/>
      <c r="Z1627" s="90"/>
      <c r="AA1627" s="90"/>
      <c r="AB1627" s="90"/>
      <c r="AC1627" s="90"/>
      <c r="AD1627" s="90"/>
      <c r="AE1627" s="90"/>
      <c r="AF1627" s="90"/>
      <c r="AG1627" s="90"/>
      <c r="AH1627" s="90"/>
      <c r="AI1627" s="90"/>
      <c r="AJ1627" s="90"/>
      <c r="AK1627" s="90"/>
      <c r="AL1627" s="90"/>
      <c r="AM1627" s="90"/>
      <c r="AN1627" s="90"/>
      <c r="AO1627" s="90"/>
      <c r="AP1627" s="90"/>
      <c r="AQ1627" s="90"/>
      <c r="AR1627" s="90"/>
      <c r="AS1627" s="90"/>
      <c r="AT1627" s="90"/>
      <c r="AU1627" s="90"/>
      <c r="AV1627" s="94"/>
      <c r="AW1627" s="94"/>
      <c r="AX1627" s="94"/>
      <c r="AY1627" s="94"/>
      <c r="AZ1627" s="94"/>
      <c r="BA1627" s="94"/>
      <c r="BB1627" s="95"/>
      <c r="BC1627" s="95"/>
      <c r="BD1627" s="95"/>
      <c r="BE1627" s="42"/>
      <c r="BF1627" s="42"/>
      <c r="BG1627" s="42"/>
      <c r="BH1627" s="42"/>
      <c r="BI1627" s="42"/>
      <c r="BJ1627" s="42"/>
    </row>
    <row r="1628" spans="1:62" ht="15">
      <c r="A1628" s="89"/>
      <c r="B1628" s="90"/>
      <c r="C1628" s="91"/>
      <c r="D1628" s="92"/>
      <c r="E1628" s="93"/>
      <c r="F1628" s="93"/>
      <c r="G1628" s="90"/>
      <c r="H1628" s="90"/>
      <c r="I1628" s="90"/>
      <c r="J1628" s="90"/>
      <c r="K1628" s="90"/>
      <c r="L1628" s="90"/>
      <c r="M1628" s="90"/>
      <c r="N1628" s="90"/>
      <c r="O1628" s="90"/>
      <c r="P1628" s="90"/>
      <c r="Q1628" s="90"/>
      <c r="R1628" s="90"/>
      <c r="S1628" s="90"/>
      <c r="T1628" s="90"/>
      <c r="U1628" s="90"/>
      <c r="V1628" s="90"/>
      <c r="W1628" s="90"/>
      <c r="X1628" s="90"/>
      <c r="Y1628" s="90"/>
      <c r="Z1628" s="90"/>
      <c r="AA1628" s="90"/>
      <c r="AB1628" s="90"/>
      <c r="AC1628" s="90"/>
      <c r="AD1628" s="90"/>
      <c r="AE1628" s="90"/>
      <c r="AF1628" s="90"/>
      <c r="AG1628" s="90"/>
      <c r="AH1628" s="90"/>
      <c r="AI1628" s="90"/>
      <c r="AJ1628" s="90"/>
      <c r="AK1628" s="90"/>
      <c r="AL1628" s="90"/>
      <c r="AM1628" s="90"/>
      <c r="AN1628" s="90"/>
      <c r="AO1628" s="90"/>
      <c r="AP1628" s="90"/>
      <c r="AQ1628" s="90"/>
      <c r="AR1628" s="90"/>
      <c r="AS1628" s="90"/>
      <c r="AT1628" s="90"/>
      <c r="AU1628" s="90"/>
      <c r="AV1628" s="94"/>
      <c r="AW1628" s="94"/>
      <c r="AX1628" s="94"/>
      <c r="AY1628" s="94"/>
      <c r="AZ1628" s="94"/>
      <c r="BA1628" s="94"/>
      <c r="BB1628" s="95"/>
      <c r="BC1628" s="95"/>
      <c r="BD1628" s="95"/>
      <c r="BE1628" s="42"/>
      <c r="BF1628" s="42"/>
      <c r="BG1628" s="42"/>
      <c r="BH1628" s="42"/>
      <c r="BI1628" s="42"/>
      <c r="BJ1628" s="42"/>
    </row>
    <row r="1629" spans="1:62" ht="15">
      <c r="A1629" s="89"/>
      <c r="B1629" s="90"/>
      <c r="C1629" s="91"/>
      <c r="D1629" s="92"/>
      <c r="E1629" s="93"/>
      <c r="F1629" s="93"/>
      <c r="G1629" s="90"/>
      <c r="H1629" s="90"/>
      <c r="I1629" s="90"/>
      <c r="J1629" s="90"/>
      <c r="K1629" s="90"/>
      <c r="L1629" s="90"/>
      <c r="M1629" s="90"/>
      <c r="N1629" s="90"/>
      <c r="O1629" s="90"/>
      <c r="P1629" s="90"/>
      <c r="Q1629" s="90"/>
      <c r="R1629" s="90"/>
      <c r="S1629" s="90"/>
      <c r="T1629" s="90"/>
      <c r="U1629" s="90"/>
      <c r="V1629" s="90"/>
      <c r="W1629" s="90"/>
      <c r="X1629" s="90"/>
      <c r="Y1629" s="90"/>
      <c r="Z1629" s="90"/>
      <c r="AA1629" s="90"/>
      <c r="AB1629" s="90"/>
      <c r="AC1629" s="90"/>
      <c r="AD1629" s="90"/>
      <c r="AE1629" s="90"/>
      <c r="AF1629" s="90"/>
      <c r="AG1629" s="90"/>
      <c r="AH1629" s="90"/>
      <c r="AI1629" s="90"/>
      <c r="AJ1629" s="90"/>
      <c r="AK1629" s="90"/>
      <c r="AL1629" s="90"/>
      <c r="AM1629" s="90"/>
      <c r="AN1629" s="90"/>
      <c r="AO1629" s="90"/>
      <c r="AP1629" s="90"/>
      <c r="AQ1629" s="90"/>
      <c r="AR1629" s="90"/>
      <c r="AS1629" s="90"/>
      <c r="AT1629" s="90"/>
      <c r="AU1629" s="90"/>
      <c r="AV1629" s="94"/>
      <c r="AW1629" s="94"/>
      <c r="AX1629" s="94"/>
      <c r="AY1629" s="94"/>
      <c r="AZ1629" s="94"/>
      <c r="BA1629" s="94"/>
      <c r="BB1629" s="95"/>
      <c r="BC1629" s="95"/>
      <c r="BD1629" s="95"/>
      <c r="BE1629" s="42"/>
      <c r="BF1629" s="42"/>
      <c r="BG1629" s="42"/>
      <c r="BH1629" s="42"/>
      <c r="BI1629" s="42"/>
      <c r="BJ1629" s="42"/>
    </row>
    <row r="1630" spans="1:62" ht="15">
      <c r="A1630" s="89"/>
      <c r="B1630" s="90"/>
      <c r="C1630" s="91"/>
      <c r="D1630" s="92"/>
      <c r="E1630" s="93"/>
      <c r="F1630" s="93"/>
      <c r="G1630" s="90"/>
      <c r="H1630" s="90"/>
      <c r="I1630" s="90"/>
      <c r="J1630" s="90"/>
      <c r="K1630" s="90"/>
      <c r="L1630" s="90"/>
      <c r="M1630" s="90"/>
      <c r="N1630" s="90"/>
      <c r="O1630" s="90"/>
      <c r="P1630" s="90"/>
      <c r="Q1630" s="90"/>
      <c r="R1630" s="90"/>
      <c r="S1630" s="90"/>
      <c r="T1630" s="90"/>
      <c r="U1630" s="90"/>
      <c r="V1630" s="90"/>
      <c r="W1630" s="90"/>
      <c r="X1630" s="90"/>
      <c r="Y1630" s="90"/>
      <c r="Z1630" s="90"/>
      <c r="AA1630" s="90"/>
      <c r="AB1630" s="90"/>
      <c r="AC1630" s="90"/>
      <c r="AD1630" s="90"/>
      <c r="AE1630" s="90"/>
      <c r="AF1630" s="90"/>
      <c r="AG1630" s="90"/>
      <c r="AH1630" s="90"/>
      <c r="AI1630" s="90"/>
      <c r="AJ1630" s="90"/>
      <c r="AK1630" s="90"/>
      <c r="AL1630" s="90"/>
      <c r="AM1630" s="90"/>
      <c r="AN1630" s="90"/>
      <c r="AO1630" s="90"/>
      <c r="AP1630" s="90"/>
      <c r="AQ1630" s="90"/>
      <c r="AR1630" s="90"/>
      <c r="AS1630" s="90"/>
      <c r="AT1630" s="90"/>
      <c r="AU1630" s="90"/>
      <c r="AV1630" s="94"/>
      <c r="AW1630" s="94"/>
      <c r="AX1630" s="94"/>
      <c r="AY1630" s="94"/>
      <c r="AZ1630" s="94"/>
      <c r="BA1630" s="94"/>
      <c r="BB1630" s="95"/>
      <c r="BC1630" s="95"/>
      <c r="BD1630" s="95"/>
      <c r="BE1630" s="42"/>
      <c r="BF1630" s="42"/>
      <c r="BG1630" s="42"/>
      <c r="BH1630" s="42"/>
      <c r="BI1630" s="42"/>
      <c r="BJ1630" s="42"/>
    </row>
    <row r="1631" spans="1:62" ht="15">
      <c r="A1631" s="89"/>
      <c r="B1631" s="90"/>
      <c r="C1631" s="91"/>
      <c r="D1631" s="92"/>
      <c r="E1631" s="93"/>
      <c r="F1631" s="93"/>
      <c r="G1631" s="90"/>
      <c r="H1631" s="90"/>
      <c r="I1631" s="90"/>
      <c r="J1631" s="90"/>
      <c r="K1631" s="90"/>
      <c r="L1631" s="90"/>
      <c r="M1631" s="90"/>
      <c r="N1631" s="90"/>
      <c r="O1631" s="90"/>
      <c r="P1631" s="90"/>
      <c r="Q1631" s="90"/>
      <c r="R1631" s="90"/>
      <c r="S1631" s="90"/>
      <c r="T1631" s="90"/>
      <c r="U1631" s="90"/>
      <c r="V1631" s="90"/>
      <c r="W1631" s="90"/>
      <c r="X1631" s="90"/>
      <c r="Y1631" s="90"/>
      <c r="Z1631" s="90"/>
      <c r="AA1631" s="90"/>
      <c r="AB1631" s="90"/>
      <c r="AC1631" s="90"/>
      <c r="AD1631" s="90"/>
      <c r="AE1631" s="90"/>
      <c r="AF1631" s="90"/>
      <c r="AG1631" s="90"/>
      <c r="AH1631" s="90"/>
      <c r="AI1631" s="90"/>
      <c r="AJ1631" s="90"/>
      <c r="AK1631" s="90"/>
      <c r="AL1631" s="90"/>
      <c r="AM1631" s="90"/>
      <c r="AN1631" s="90"/>
      <c r="AO1631" s="90"/>
      <c r="AP1631" s="90"/>
      <c r="AQ1631" s="90"/>
      <c r="AR1631" s="90"/>
      <c r="AS1631" s="90"/>
      <c r="AT1631" s="90"/>
      <c r="AU1631" s="90"/>
      <c r="AV1631" s="94"/>
      <c r="AW1631" s="94"/>
      <c r="AX1631" s="94"/>
      <c r="AY1631" s="94"/>
      <c r="AZ1631" s="94"/>
      <c r="BA1631" s="94"/>
      <c r="BB1631" s="95"/>
      <c r="BC1631" s="95"/>
      <c r="BD1631" s="95"/>
      <c r="BE1631" s="42"/>
      <c r="BF1631" s="42"/>
      <c r="BG1631" s="42"/>
      <c r="BH1631" s="42"/>
      <c r="BI1631" s="42"/>
      <c r="BJ1631" s="42"/>
    </row>
    <row r="1632" spans="1:62" ht="15">
      <c r="A1632" s="89"/>
      <c r="B1632" s="90"/>
      <c r="C1632" s="91"/>
      <c r="D1632" s="92"/>
      <c r="E1632" s="93"/>
      <c r="F1632" s="93"/>
      <c r="G1632" s="90"/>
      <c r="H1632" s="90"/>
      <c r="I1632" s="90"/>
      <c r="J1632" s="90"/>
      <c r="K1632" s="90"/>
      <c r="L1632" s="90"/>
      <c r="M1632" s="90"/>
      <c r="N1632" s="90"/>
      <c r="O1632" s="90"/>
      <c r="P1632" s="90"/>
      <c r="Q1632" s="90"/>
      <c r="R1632" s="90"/>
      <c r="S1632" s="90"/>
      <c r="T1632" s="90"/>
      <c r="U1632" s="90"/>
      <c r="V1632" s="90"/>
      <c r="W1632" s="90"/>
      <c r="X1632" s="90"/>
      <c r="Y1632" s="90"/>
      <c r="Z1632" s="90"/>
      <c r="AA1632" s="90"/>
      <c r="AB1632" s="90"/>
      <c r="AC1632" s="90"/>
      <c r="AD1632" s="90"/>
      <c r="AE1632" s="90"/>
      <c r="AF1632" s="90"/>
      <c r="AG1632" s="90"/>
      <c r="AH1632" s="90"/>
      <c r="AI1632" s="90"/>
      <c r="AJ1632" s="90"/>
      <c r="AK1632" s="90"/>
      <c r="AL1632" s="90"/>
      <c r="AM1632" s="90"/>
      <c r="AN1632" s="90"/>
      <c r="AO1632" s="90"/>
      <c r="AP1632" s="90"/>
      <c r="AQ1632" s="90"/>
      <c r="AR1632" s="90"/>
      <c r="AS1632" s="90"/>
      <c r="AT1632" s="90"/>
      <c r="AU1632" s="90"/>
      <c r="AV1632" s="94"/>
      <c r="AW1632" s="94"/>
      <c r="AX1632" s="94"/>
      <c r="AY1632" s="94"/>
      <c r="AZ1632" s="94"/>
      <c r="BA1632" s="94"/>
      <c r="BB1632" s="95"/>
      <c r="BC1632" s="95"/>
      <c r="BD1632" s="95"/>
      <c r="BE1632" s="42"/>
      <c r="BF1632" s="42"/>
      <c r="BG1632" s="42"/>
      <c r="BH1632" s="42"/>
      <c r="BI1632" s="42"/>
      <c r="BJ1632" s="42"/>
    </row>
    <row r="1633" spans="1:62" ht="15">
      <c r="A1633" s="89"/>
      <c r="B1633" s="90"/>
      <c r="C1633" s="91"/>
      <c r="D1633" s="92"/>
      <c r="E1633" s="93"/>
      <c r="F1633" s="93"/>
      <c r="G1633" s="90"/>
      <c r="H1633" s="90"/>
      <c r="I1633" s="90"/>
      <c r="J1633" s="90"/>
      <c r="K1633" s="90"/>
      <c r="L1633" s="90"/>
      <c r="M1633" s="90"/>
      <c r="N1633" s="90"/>
      <c r="O1633" s="90"/>
      <c r="P1633" s="90"/>
      <c r="Q1633" s="90"/>
      <c r="R1633" s="90"/>
      <c r="S1633" s="90"/>
      <c r="T1633" s="90"/>
      <c r="U1633" s="90"/>
      <c r="V1633" s="90"/>
      <c r="W1633" s="90"/>
      <c r="X1633" s="90"/>
      <c r="Y1633" s="90"/>
      <c r="Z1633" s="90"/>
      <c r="AA1633" s="90"/>
      <c r="AB1633" s="90"/>
      <c r="AC1633" s="90"/>
      <c r="AD1633" s="90"/>
      <c r="AE1633" s="90"/>
      <c r="AF1633" s="90"/>
      <c r="AG1633" s="90"/>
      <c r="AH1633" s="90"/>
      <c r="AI1633" s="90"/>
      <c r="AJ1633" s="90"/>
      <c r="AK1633" s="90"/>
      <c r="AL1633" s="90"/>
      <c r="AM1633" s="90"/>
      <c r="AN1633" s="90"/>
      <c r="AO1633" s="90"/>
      <c r="AP1633" s="90"/>
      <c r="AQ1633" s="90"/>
      <c r="AR1633" s="90"/>
      <c r="AS1633" s="90"/>
      <c r="AT1633" s="90"/>
      <c r="AU1633" s="90"/>
      <c r="AV1633" s="94"/>
      <c r="AW1633" s="94"/>
      <c r="AX1633" s="94"/>
      <c r="AY1633" s="94"/>
      <c r="AZ1633" s="94"/>
      <c r="BA1633" s="94"/>
      <c r="BB1633" s="95"/>
      <c r="BC1633" s="95"/>
      <c r="BD1633" s="95"/>
      <c r="BE1633" s="42"/>
      <c r="BF1633" s="42"/>
      <c r="BG1633" s="42"/>
      <c r="BH1633" s="42"/>
      <c r="BI1633" s="42"/>
      <c r="BJ1633" s="42"/>
    </row>
    <row r="1634" spans="1:62" ht="15">
      <c r="A1634" s="89"/>
      <c r="B1634" s="90"/>
      <c r="C1634" s="91"/>
      <c r="D1634" s="92"/>
      <c r="E1634" s="93"/>
      <c r="F1634" s="93"/>
      <c r="G1634" s="90"/>
      <c r="H1634" s="90"/>
      <c r="I1634" s="90"/>
      <c r="J1634" s="90"/>
      <c r="K1634" s="90"/>
      <c r="L1634" s="90"/>
      <c r="M1634" s="90"/>
      <c r="N1634" s="90"/>
      <c r="O1634" s="90"/>
      <c r="P1634" s="90"/>
      <c r="Q1634" s="90"/>
      <c r="R1634" s="90"/>
      <c r="S1634" s="90"/>
      <c r="T1634" s="90"/>
      <c r="U1634" s="90"/>
      <c r="V1634" s="90"/>
      <c r="W1634" s="90"/>
      <c r="X1634" s="90"/>
      <c r="Y1634" s="90"/>
      <c r="Z1634" s="90"/>
      <c r="AA1634" s="90"/>
      <c r="AB1634" s="90"/>
      <c r="AC1634" s="90"/>
      <c r="AD1634" s="90"/>
      <c r="AE1634" s="90"/>
      <c r="AF1634" s="90"/>
      <c r="AG1634" s="90"/>
      <c r="AH1634" s="90"/>
      <c r="AI1634" s="90"/>
      <c r="AJ1634" s="90"/>
      <c r="AK1634" s="90"/>
      <c r="AL1634" s="90"/>
      <c r="AM1634" s="90"/>
      <c r="AN1634" s="90"/>
      <c r="AO1634" s="90"/>
      <c r="AP1634" s="90"/>
      <c r="AQ1634" s="90"/>
      <c r="AR1634" s="90"/>
      <c r="AS1634" s="90"/>
      <c r="AT1634" s="90"/>
      <c r="AU1634" s="90"/>
      <c r="AV1634" s="94"/>
      <c r="AW1634" s="94"/>
      <c r="AX1634" s="94"/>
      <c r="AY1634" s="94"/>
      <c r="AZ1634" s="94"/>
      <c r="BA1634" s="94"/>
      <c r="BB1634" s="95"/>
      <c r="BC1634" s="95"/>
      <c r="BD1634" s="95"/>
      <c r="BE1634" s="42"/>
      <c r="BF1634" s="42"/>
      <c r="BG1634" s="42"/>
      <c r="BH1634" s="42"/>
      <c r="BI1634" s="42"/>
      <c r="BJ1634" s="42"/>
    </row>
    <row r="1635" spans="1:62" ht="15">
      <c r="A1635" s="89"/>
      <c r="B1635" s="90"/>
      <c r="C1635" s="91"/>
      <c r="D1635" s="92"/>
      <c r="E1635" s="93"/>
      <c r="F1635" s="93"/>
      <c r="G1635" s="90"/>
      <c r="H1635" s="90"/>
      <c r="I1635" s="90"/>
      <c r="J1635" s="90"/>
      <c r="K1635" s="90"/>
      <c r="L1635" s="90"/>
      <c r="M1635" s="90"/>
      <c r="N1635" s="90"/>
      <c r="O1635" s="90"/>
      <c r="P1635" s="90"/>
      <c r="Q1635" s="90"/>
      <c r="R1635" s="90"/>
      <c r="S1635" s="90"/>
      <c r="T1635" s="90"/>
      <c r="U1635" s="90"/>
      <c r="V1635" s="90"/>
      <c r="W1635" s="90"/>
      <c r="X1635" s="90"/>
      <c r="Y1635" s="90"/>
      <c r="Z1635" s="90"/>
      <c r="AA1635" s="90"/>
      <c r="AB1635" s="90"/>
      <c r="AC1635" s="90"/>
      <c r="AD1635" s="90"/>
      <c r="AE1635" s="90"/>
      <c r="AF1635" s="90"/>
      <c r="AG1635" s="90"/>
      <c r="AH1635" s="90"/>
      <c r="AI1635" s="90"/>
      <c r="AJ1635" s="90"/>
      <c r="AK1635" s="90"/>
      <c r="AL1635" s="90"/>
      <c r="AM1635" s="90"/>
      <c r="AN1635" s="90"/>
      <c r="AO1635" s="90"/>
      <c r="AP1635" s="90"/>
      <c r="AQ1635" s="90"/>
      <c r="AR1635" s="90"/>
      <c r="AS1635" s="90"/>
      <c r="AT1635" s="90"/>
      <c r="AU1635" s="90"/>
      <c r="AV1635" s="94"/>
      <c r="AW1635" s="94"/>
      <c r="AX1635" s="94"/>
      <c r="AY1635" s="94"/>
      <c r="AZ1635" s="94"/>
      <c r="BA1635" s="94"/>
      <c r="BB1635" s="95"/>
      <c r="BC1635" s="95"/>
      <c r="BD1635" s="95"/>
      <c r="BE1635" s="42"/>
      <c r="BF1635" s="42"/>
      <c r="BG1635" s="42"/>
      <c r="BH1635" s="42"/>
      <c r="BI1635" s="42"/>
      <c r="BJ1635" s="42"/>
    </row>
    <row r="1636" spans="1:62" ht="15">
      <c r="A1636" s="89"/>
      <c r="B1636" s="90"/>
      <c r="C1636" s="91"/>
      <c r="D1636" s="92"/>
      <c r="E1636" s="93"/>
      <c r="F1636" s="93"/>
      <c r="G1636" s="90"/>
      <c r="H1636" s="90"/>
      <c r="I1636" s="90"/>
      <c r="J1636" s="90"/>
      <c r="K1636" s="90"/>
      <c r="L1636" s="90"/>
      <c r="M1636" s="90"/>
      <c r="N1636" s="90"/>
      <c r="O1636" s="90"/>
      <c r="P1636" s="90"/>
      <c r="Q1636" s="90"/>
      <c r="R1636" s="90"/>
      <c r="S1636" s="90"/>
      <c r="T1636" s="90"/>
      <c r="U1636" s="90"/>
      <c r="V1636" s="90"/>
      <c r="W1636" s="90"/>
      <c r="X1636" s="90"/>
      <c r="Y1636" s="90"/>
      <c r="Z1636" s="90"/>
      <c r="AA1636" s="90"/>
      <c r="AB1636" s="90"/>
      <c r="AC1636" s="90"/>
      <c r="AD1636" s="90"/>
      <c r="AE1636" s="90"/>
      <c r="AF1636" s="90"/>
      <c r="AG1636" s="90"/>
      <c r="AH1636" s="90"/>
      <c r="AI1636" s="90"/>
      <c r="AJ1636" s="90"/>
      <c r="AK1636" s="90"/>
      <c r="AL1636" s="90"/>
      <c r="AM1636" s="90"/>
      <c r="AN1636" s="90"/>
      <c r="AO1636" s="90"/>
      <c r="AP1636" s="90"/>
      <c r="AQ1636" s="90"/>
      <c r="AR1636" s="90"/>
      <c r="AS1636" s="90"/>
      <c r="AT1636" s="90"/>
      <c r="AU1636" s="90"/>
      <c r="AV1636" s="94"/>
      <c r="AW1636" s="94"/>
      <c r="AX1636" s="94"/>
      <c r="AY1636" s="94"/>
      <c r="AZ1636" s="94"/>
      <c r="BA1636" s="94"/>
      <c r="BB1636" s="95"/>
      <c r="BC1636" s="95"/>
      <c r="BD1636" s="95"/>
      <c r="BE1636" s="42"/>
      <c r="BF1636" s="42"/>
      <c r="BG1636" s="42"/>
      <c r="BH1636" s="42"/>
      <c r="BI1636" s="42"/>
      <c r="BJ1636" s="42"/>
    </row>
    <row r="1637" spans="1:62" ht="15">
      <c r="A1637" s="89"/>
      <c r="B1637" s="90"/>
      <c r="C1637" s="91"/>
      <c r="D1637" s="92"/>
      <c r="E1637" s="93"/>
      <c r="F1637" s="93"/>
      <c r="G1637" s="90"/>
      <c r="H1637" s="90"/>
      <c r="I1637" s="90"/>
      <c r="J1637" s="90"/>
      <c r="K1637" s="90"/>
      <c r="L1637" s="90"/>
      <c r="M1637" s="90"/>
      <c r="N1637" s="90"/>
      <c r="O1637" s="90"/>
      <c r="P1637" s="90"/>
      <c r="Q1637" s="90"/>
      <c r="R1637" s="90"/>
      <c r="S1637" s="90"/>
      <c r="T1637" s="90"/>
      <c r="U1637" s="90"/>
      <c r="V1637" s="90"/>
      <c r="W1637" s="90"/>
      <c r="X1637" s="90"/>
      <c r="Y1637" s="90"/>
      <c r="Z1637" s="90"/>
      <c r="AA1637" s="90"/>
      <c r="AB1637" s="90"/>
      <c r="AC1637" s="90"/>
      <c r="AD1637" s="90"/>
      <c r="AE1637" s="90"/>
      <c r="AF1637" s="90"/>
      <c r="AG1637" s="90"/>
      <c r="AH1637" s="90"/>
      <c r="AI1637" s="90"/>
      <c r="AJ1637" s="90"/>
      <c r="AK1637" s="90"/>
      <c r="AL1637" s="90"/>
      <c r="AM1637" s="90"/>
      <c r="AN1637" s="90"/>
      <c r="AO1637" s="90"/>
      <c r="AP1637" s="90"/>
      <c r="AQ1637" s="90"/>
      <c r="AR1637" s="90"/>
      <c r="AS1637" s="90"/>
      <c r="AT1637" s="90"/>
      <c r="AU1637" s="90"/>
      <c r="AV1637" s="94"/>
      <c r="AW1637" s="94"/>
      <c r="AX1637" s="94"/>
      <c r="AY1637" s="94"/>
      <c r="AZ1637" s="94"/>
      <c r="BA1637" s="94"/>
      <c r="BB1637" s="95"/>
      <c r="BC1637" s="95"/>
      <c r="BD1637" s="95"/>
      <c r="BE1637" s="42"/>
      <c r="BF1637" s="42"/>
      <c r="BG1637" s="42"/>
      <c r="BH1637" s="42"/>
      <c r="BI1637" s="42"/>
      <c r="BJ1637" s="42"/>
    </row>
    <row r="1638" spans="1:62" ht="15">
      <c r="A1638" s="89"/>
      <c r="B1638" s="90"/>
      <c r="C1638" s="91"/>
      <c r="D1638" s="92"/>
      <c r="E1638" s="93"/>
      <c r="F1638" s="93"/>
      <c r="G1638" s="90"/>
      <c r="H1638" s="90"/>
      <c r="I1638" s="90"/>
      <c r="J1638" s="90"/>
      <c r="K1638" s="90"/>
      <c r="L1638" s="90"/>
      <c r="M1638" s="90"/>
      <c r="N1638" s="90"/>
      <c r="O1638" s="90"/>
      <c r="P1638" s="90"/>
      <c r="Q1638" s="90"/>
      <c r="R1638" s="90"/>
      <c r="S1638" s="90"/>
      <c r="T1638" s="90"/>
      <c r="U1638" s="90"/>
      <c r="V1638" s="90"/>
      <c r="W1638" s="90"/>
      <c r="X1638" s="90"/>
      <c r="Y1638" s="90"/>
      <c r="Z1638" s="90"/>
      <c r="AA1638" s="90"/>
      <c r="AB1638" s="90"/>
      <c r="AC1638" s="90"/>
      <c r="AD1638" s="90"/>
      <c r="AE1638" s="90"/>
      <c r="AF1638" s="90"/>
      <c r="AG1638" s="90"/>
      <c r="AH1638" s="90"/>
      <c r="AI1638" s="90"/>
      <c r="AJ1638" s="90"/>
      <c r="AK1638" s="90"/>
      <c r="AL1638" s="90"/>
      <c r="AM1638" s="90"/>
      <c r="AN1638" s="90"/>
      <c r="AO1638" s="90"/>
      <c r="AP1638" s="90"/>
      <c r="AQ1638" s="90"/>
      <c r="AR1638" s="90"/>
      <c r="AS1638" s="90"/>
      <c r="AT1638" s="90"/>
      <c r="AU1638" s="90"/>
      <c r="AV1638" s="94"/>
      <c r="AW1638" s="94"/>
      <c r="AX1638" s="94"/>
      <c r="AY1638" s="94"/>
      <c r="AZ1638" s="94"/>
      <c r="BA1638" s="94"/>
      <c r="BB1638" s="95"/>
      <c r="BC1638" s="95"/>
      <c r="BD1638" s="95"/>
      <c r="BE1638" s="42"/>
      <c r="BF1638" s="42"/>
      <c r="BG1638" s="42"/>
      <c r="BH1638" s="42"/>
      <c r="BI1638" s="42"/>
      <c r="BJ1638" s="42"/>
    </row>
    <row r="1639" spans="1:62" ht="15">
      <c r="A1639" s="89"/>
      <c r="B1639" s="90"/>
      <c r="C1639" s="91"/>
      <c r="D1639" s="92"/>
      <c r="E1639" s="93"/>
      <c r="F1639" s="93"/>
      <c r="G1639" s="90"/>
      <c r="H1639" s="90"/>
      <c r="I1639" s="90"/>
      <c r="J1639" s="90"/>
      <c r="K1639" s="90"/>
      <c r="L1639" s="90"/>
      <c r="M1639" s="90"/>
      <c r="N1639" s="90"/>
      <c r="O1639" s="90"/>
      <c r="P1639" s="90"/>
      <c r="Q1639" s="90"/>
      <c r="R1639" s="90"/>
      <c r="S1639" s="90"/>
      <c r="T1639" s="90"/>
      <c r="U1639" s="90"/>
      <c r="V1639" s="90"/>
      <c r="W1639" s="90"/>
      <c r="X1639" s="90"/>
      <c r="Y1639" s="90"/>
      <c r="Z1639" s="90"/>
      <c r="AA1639" s="90"/>
      <c r="AB1639" s="90"/>
      <c r="AC1639" s="90"/>
      <c r="AD1639" s="90"/>
      <c r="AE1639" s="90"/>
      <c r="AF1639" s="90"/>
      <c r="AG1639" s="90"/>
      <c r="AH1639" s="90"/>
      <c r="AI1639" s="90"/>
      <c r="AJ1639" s="90"/>
      <c r="AK1639" s="90"/>
      <c r="AL1639" s="90"/>
      <c r="AM1639" s="90"/>
      <c r="AN1639" s="90"/>
      <c r="AO1639" s="90"/>
      <c r="AP1639" s="90"/>
      <c r="AQ1639" s="90"/>
      <c r="AR1639" s="90"/>
      <c r="AS1639" s="90"/>
      <c r="AT1639" s="90"/>
      <c r="AU1639" s="90"/>
      <c r="AV1639" s="94"/>
      <c r="AW1639" s="94"/>
      <c r="AX1639" s="94"/>
      <c r="AY1639" s="94"/>
      <c r="AZ1639" s="94"/>
      <c r="BA1639" s="94"/>
      <c r="BB1639" s="95"/>
      <c r="BC1639" s="95"/>
      <c r="BD1639" s="95"/>
      <c r="BE1639" s="42"/>
      <c r="BF1639" s="42"/>
      <c r="BG1639" s="42"/>
      <c r="BH1639" s="42"/>
      <c r="BI1639" s="42"/>
      <c r="BJ1639" s="42"/>
    </row>
    <row r="1640" spans="1:62" ht="15">
      <c r="A1640" s="89"/>
      <c r="B1640" s="90"/>
      <c r="C1640" s="91"/>
      <c r="D1640" s="92"/>
      <c r="E1640" s="93"/>
      <c r="F1640" s="93"/>
      <c r="G1640" s="90"/>
      <c r="H1640" s="90"/>
      <c r="I1640" s="90"/>
      <c r="J1640" s="90"/>
      <c r="K1640" s="90"/>
      <c r="L1640" s="90"/>
      <c r="M1640" s="90"/>
      <c r="N1640" s="90"/>
      <c r="O1640" s="90"/>
      <c r="P1640" s="90"/>
      <c r="Q1640" s="90"/>
      <c r="R1640" s="90"/>
      <c r="S1640" s="90"/>
      <c r="T1640" s="90"/>
      <c r="U1640" s="90"/>
      <c r="V1640" s="90"/>
      <c r="W1640" s="90"/>
      <c r="X1640" s="90"/>
      <c r="Y1640" s="90"/>
      <c r="Z1640" s="90"/>
      <c r="AA1640" s="90"/>
      <c r="AB1640" s="90"/>
      <c r="AC1640" s="90"/>
      <c r="AD1640" s="90"/>
      <c r="AE1640" s="90"/>
      <c r="AF1640" s="90"/>
      <c r="AG1640" s="90"/>
      <c r="AH1640" s="90"/>
      <c r="AI1640" s="90"/>
      <c r="AJ1640" s="90"/>
      <c r="AK1640" s="90"/>
      <c r="AL1640" s="90"/>
      <c r="AM1640" s="90"/>
      <c r="AN1640" s="90"/>
      <c r="AO1640" s="90"/>
      <c r="AP1640" s="90"/>
      <c r="AQ1640" s="90"/>
      <c r="AR1640" s="90"/>
      <c r="AS1640" s="90"/>
      <c r="AT1640" s="90"/>
      <c r="AU1640" s="90"/>
      <c r="AV1640" s="94"/>
      <c r="AW1640" s="94"/>
      <c r="AX1640" s="94"/>
      <c r="AY1640" s="94"/>
      <c r="AZ1640" s="94"/>
      <c r="BA1640" s="94"/>
      <c r="BB1640" s="95"/>
      <c r="BC1640" s="95"/>
      <c r="BD1640" s="95"/>
      <c r="BE1640" s="42"/>
      <c r="BF1640" s="42"/>
      <c r="BG1640" s="42"/>
      <c r="BH1640" s="42"/>
      <c r="BI1640" s="42"/>
      <c r="BJ1640" s="42"/>
    </row>
    <row r="1641" spans="1:62" ht="15">
      <c r="A1641" s="89"/>
      <c r="B1641" s="90"/>
      <c r="C1641" s="91"/>
      <c r="D1641" s="92"/>
      <c r="E1641" s="93"/>
      <c r="F1641" s="93"/>
      <c r="G1641" s="90"/>
      <c r="H1641" s="90"/>
      <c r="I1641" s="90"/>
      <c r="J1641" s="90"/>
      <c r="K1641" s="90"/>
      <c r="L1641" s="90"/>
      <c r="M1641" s="90"/>
      <c r="N1641" s="90"/>
      <c r="O1641" s="90"/>
      <c r="P1641" s="90"/>
      <c r="Q1641" s="90"/>
      <c r="R1641" s="90"/>
      <c r="S1641" s="90"/>
      <c r="T1641" s="90"/>
      <c r="U1641" s="90"/>
      <c r="V1641" s="90"/>
      <c r="W1641" s="90"/>
      <c r="X1641" s="90"/>
      <c r="Y1641" s="90"/>
      <c r="Z1641" s="90"/>
      <c r="AA1641" s="90"/>
      <c r="AB1641" s="90"/>
      <c r="AC1641" s="90"/>
      <c r="AD1641" s="90"/>
      <c r="AE1641" s="90"/>
      <c r="AF1641" s="90"/>
      <c r="AG1641" s="90"/>
      <c r="AH1641" s="90"/>
      <c r="AI1641" s="90"/>
      <c r="AJ1641" s="90"/>
      <c r="AK1641" s="90"/>
      <c r="AL1641" s="90"/>
      <c r="AM1641" s="90"/>
      <c r="AN1641" s="90"/>
      <c r="AO1641" s="90"/>
      <c r="AP1641" s="90"/>
      <c r="AQ1641" s="90"/>
      <c r="AR1641" s="90"/>
      <c r="AS1641" s="90"/>
      <c r="AT1641" s="90"/>
      <c r="AU1641" s="90"/>
      <c r="AV1641" s="94"/>
      <c r="AW1641" s="94"/>
      <c r="AX1641" s="94"/>
      <c r="AY1641" s="94"/>
      <c r="AZ1641" s="94"/>
      <c r="BA1641" s="94"/>
      <c r="BB1641" s="95"/>
      <c r="BC1641" s="95"/>
      <c r="BD1641" s="95"/>
      <c r="BE1641" s="42"/>
      <c r="BF1641" s="42"/>
      <c r="BG1641" s="42"/>
      <c r="BH1641" s="42"/>
      <c r="BI1641" s="42"/>
      <c r="BJ1641" s="42"/>
    </row>
    <row r="1642" spans="1:62" ht="15">
      <c r="A1642" s="89"/>
      <c r="B1642" s="90"/>
      <c r="C1642" s="91"/>
      <c r="D1642" s="92"/>
      <c r="E1642" s="93"/>
      <c r="F1642" s="93"/>
      <c r="G1642" s="90"/>
      <c r="H1642" s="90"/>
      <c r="I1642" s="90"/>
      <c r="J1642" s="90"/>
      <c r="K1642" s="90"/>
      <c r="L1642" s="90"/>
      <c r="M1642" s="90"/>
      <c r="N1642" s="90"/>
      <c r="O1642" s="90"/>
      <c r="P1642" s="90"/>
      <c r="Q1642" s="90"/>
      <c r="R1642" s="90"/>
      <c r="S1642" s="90"/>
      <c r="T1642" s="90"/>
      <c r="U1642" s="90"/>
      <c r="V1642" s="90"/>
      <c r="W1642" s="90"/>
      <c r="X1642" s="90"/>
      <c r="Y1642" s="90"/>
      <c r="Z1642" s="90"/>
      <c r="AA1642" s="90"/>
      <c r="AB1642" s="90"/>
      <c r="AC1642" s="90"/>
      <c r="AD1642" s="90"/>
      <c r="AE1642" s="90"/>
      <c r="AF1642" s="90"/>
      <c r="AG1642" s="90"/>
      <c r="AH1642" s="90"/>
      <c r="AI1642" s="90"/>
      <c r="AJ1642" s="90"/>
      <c r="AK1642" s="90"/>
      <c r="AL1642" s="90"/>
      <c r="AM1642" s="90"/>
      <c r="AN1642" s="90"/>
      <c r="AO1642" s="90"/>
      <c r="AP1642" s="90"/>
      <c r="AQ1642" s="90"/>
      <c r="AR1642" s="90"/>
      <c r="AS1642" s="90"/>
      <c r="AT1642" s="90"/>
      <c r="AU1642" s="90"/>
      <c r="AV1642" s="94"/>
      <c r="AW1642" s="94"/>
      <c r="AX1642" s="94"/>
      <c r="AY1642" s="94"/>
      <c r="AZ1642" s="94"/>
      <c r="BA1642" s="94"/>
      <c r="BB1642" s="95"/>
      <c r="BC1642" s="95"/>
      <c r="BD1642" s="95"/>
      <c r="BE1642" s="42"/>
      <c r="BF1642" s="42"/>
      <c r="BG1642" s="42"/>
      <c r="BH1642" s="42"/>
      <c r="BI1642" s="42"/>
      <c r="BJ1642" s="42"/>
    </row>
    <row r="1643" spans="1:62" ht="15">
      <c r="A1643" s="89"/>
      <c r="B1643" s="90"/>
      <c r="C1643" s="91"/>
      <c r="D1643" s="92"/>
      <c r="E1643" s="93"/>
      <c r="F1643" s="93"/>
      <c r="G1643" s="90"/>
      <c r="H1643" s="90"/>
      <c r="I1643" s="90"/>
      <c r="J1643" s="90"/>
      <c r="K1643" s="90"/>
      <c r="L1643" s="90"/>
      <c r="M1643" s="90"/>
      <c r="N1643" s="90"/>
      <c r="O1643" s="90"/>
      <c r="P1643" s="90"/>
      <c r="Q1643" s="90"/>
      <c r="R1643" s="90"/>
      <c r="S1643" s="90"/>
      <c r="T1643" s="90"/>
      <c r="U1643" s="90"/>
      <c r="V1643" s="90"/>
      <c r="W1643" s="90"/>
      <c r="X1643" s="90"/>
      <c r="Y1643" s="90"/>
      <c r="Z1643" s="90"/>
      <c r="AA1643" s="90"/>
      <c r="AB1643" s="90"/>
      <c r="AC1643" s="90"/>
      <c r="AD1643" s="90"/>
      <c r="AE1643" s="90"/>
      <c r="AF1643" s="90"/>
      <c r="AG1643" s="90"/>
      <c r="AH1643" s="90"/>
      <c r="AI1643" s="90"/>
      <c r="AJ1643" s="90"/>
      <c r="AK1643" s="90"/>
      <c r="AL1643" s="90"/>
      <c r="AM1643" s="90"/>
      <c r="AN1643" s="90"/>
      <c r="AO1643" s="90"/>
      <c r="AP1643" s="90"/>
      <c r="AQ1643" s="90"/>
      <c r="AR1643" s="90"/>
      <c r="AS1643" s="90"/>
      <c r="AT1643" s="90"/>
      <c r="AU1643" s="90"/>
      <c r="AV1643" s="94"/>
      <c r="AW1643" s="94"/>
      <c r="AX1643" s="94"/>
      <c r="AY1643" s="94"/>
      <c r="AZ1643" s="94"/>
      <c r="BA1643" s="94"/>
      <c r="BB1643" s="95"/>
      <c r="BC1643" s="95"/>
      <c r="BD1643" s="95"/>
      <c r="BE1643" s="42"/>
      <c r="BF1643" s="42"/>
      <c r="BG1643" s="42"/>
      <c r="BH1643" s="42"/>
      <c r="BI1643" s="42"/>
      <c r="BJ1643" s="42"/>
    </row>
    <row r="1644" spans="1:62" ht="15">
      <c r="A1644" s="89"/>
      <c r="B1644" s="90"/>
      <c r="C1644" s="91"/>
      <c r="D1644" s="92"/>
      <c r="E1644" s="93"/>
      <c r="F1644" s="93"/>
      <c r="G1644" s="90"/>
      <c r="H1644" s="90"/>
      <c r="I1644" s="90"/>
      <c r="J1644" s="90"/>
      <c r="K1644" s="90"/>
      <c r="L1644" s="90"/>
      <c r="M1644" s="90"/>
      <c r="N1644" s="90"/>
      <c r="O1644" s="90"/>
      <c r="P1644" s="90"/>
      <c r="Q1644" s="90"/>
      <c r="R1644" s="90"/>
      <c r="S1644" s="90"/>
      <c r="T1644" s="90"/>
      <c r="U1644" s="90"/>
      <c r="V1644" s="90"/>
      <c r="W1644" s="90"/>
      <c r="X1644" s="90"/>
      <c r="Y1644" s="90"/>
      <c r="Z1644" s="90"/>
      <c r="AA1644" s="90"/>
      <c r="AB1644" s="90"/>
      <c r="AC1644" s="90"/>
      <c r="AD1644" s="90"/>
      <c r="AE1644" s="90"/>
      <c r="AF1644" s="90"/>
      <c r="AG1644" s="90"/>
      <c r="AH1644" s="90"/>
      <c r="AI1644" s="90"/>
      <c r="AJ1644" s="90"/>
      <c r="AK1644" s="90"/>
      <c r="AL1644" s="90"/>
      <c r="AM1644" s="90"/>
      <c r="AN1644" s="90"/>
      <c r="AO1644" s="90"/>
      <c r="AP1644" s="90"/>
      <c r="AQ1644" s="90"/>
      <c r="AR1644" s="90"/>
      <c r="AS1644" s="90"/>
      <c r="AT1644" s="90"/>
      <c r="AU1644" s="90"/>
      <c r="AV1644" s="94"/>
      <c r="AW1644" s="94"/>
      <c r="AX1644" s="94"/>
      <c r="AY1644" s="94"/>
      <c r="AZ1644" s="94"/>
      <c r="BA1644" s="94"/>
      <c r="BB1644" s="95"/>
      <c r="BC1644" s="95"/>
      <c r="BD1644" s="95"/>
      <c r="BE1644" s="42"/>
      <c r="BF1644" s="42"/>
      <c r="BG1644" s="42"/>
      <c r="BH1644" s="42"/>
      <c r="BI1644" s="42"/>
      <c r="BJ1644" s="42"/>
    </row>
    <row r="1645" spans="1:62" ht="15">
      <c r="A1645" s="89"/>
      <c r="B1645" s="90"/>
      <c r="C1645" s="91"/>
      <c r="D1645" s="92"/>
      <c r="E1645" s="93"/>
      <c r="F1645" s="93"/>
      <c r="G1645" s="90"/>
      <c r="H1645" s="90"/>
      <c r="I1645" s="90"/>
      <c r="J1645" s="90"/>
      <c r="K1645" s="90"/>
      <c r="L1645" s="90"/>
      <c r="M1645" s="90"/>
      <c r="N1645" s="90"/>
      <c r="O1645" s="90"/>
      <c r="P1645" s="90"/>
      <c r="Q1645" s="90"/>
      <c r="R1645" s="90"/>
      <c r="S1645" s="90"/>
      <c r="T1645" s="90"/>
      <c r="U1645" s="90"/>
      <c r="V1645" s="90"/>
      <c r="W1645" s="90"/>
      <c r="X1645" s="90"/>
      <c r="Y1645" s="90"/>
      <c r="Z1645" s="90"/>
      <c r="AA1645" s="90"/>
      <c r="AB1645" s="90"/>
      <c r="AC1645" s="90"/>
      <c r="AD1645" s="90"/>
      <c r="AE1645" s="90"/>
      <c r="AF1645" s="90"/>
      <c r="AG1645" s="90"/>
      <c r="AH1645" s="90"/>
      <c r="AI1645" s="90"/>
      <c r="AJ1645" s="90"/>
      <c r="AK1645" s="90"/>
      <c r="AL1645" s="90"/>
      <c r="AM1645" s="90"/>
      <c r="AN1645" s="90"/>
      <c r="AO1645" s="90"/>
      <c r="AP1645" s="90"/>
      <c r="AQ1645" s="90"/>
      <c r="AR1645" s="90"/>
      <c r="AS1645" s="90"/>
      <c r="AT1645" s="90"/>
      <c r="AU1645" s="90"/>
      <c r="AV1645" s="94"/>
      <c r="AW1645" s="94"/>
      <c r="AX1645" s="94"/>
      <c r="AY1645" s="94"/>
      <c r="AZ1645" s="94"/>
      <c r="BA1645" s="94"/>
      <c r="BB1645" s="95"/>
      <c r="BC1645" s="95"/>
      <c r="BD1645" s="95"/>
      <c r="BE1645" s="42"/>
      <c r="BF1645" s="42"/>
      <c r="BG1645" s="42"/>
      <c r="BH1645" s="42"/>
      <c r="BI1645" s="42"/>
      <c r="BJ1645" s="42"/>
    </row>
    <row r="1646" spans="1:62" ht="15">
      <c r="A1646" s="89"/>
      <c r="B1646" s="90"/>
      <c r="C1646" s="91"/>
      <c r="D1646" s="92"/>
      <c r="E1646" s="93"/>
      <c r="F1646" s="93"/>
      <c r="G1646" s="90"/>
      <c r="H1646" s="90"/>
      <c r="I1646" s="90"/>
      <c r="J1646" s="90"/>
      <c r="K1646" s="90"/>
      <c r="L1646" s="90"/>
      <c r="M1646" s="90"/>
      <c r="N1646" s="90"/>
      <c r="O1646" s="90"/>
      <c r="P1646" s="90"/>
      <c r="Q1646" s="90"/>
      <c r="R1646" s="90"/>
      <c r="S1646" s="90"/>
      <c r="T1646" s="90"/>
      <c r="U1646" s="90"/>
      <c r="V1646" s="90"/>
      <c r="W1646" s="90"/>
      <c r="X1646" s="90"/>
      <c r="Y1646" s="90"/>
      <c r="Z1646" s="90"/>
      <c r="AA1646" s="90"/>
      <c r="AB1646" s="90"/>
      <c r="AC1646" s="90"/>
      <c r="AD1646" s="90"/>
      <c r="AE1646" s="90"/>
      <c r="AF1646" s="90"/>
      <c r="AG1646" s="90"/>
      <c r="AH1646" s="90"/>
      <c r="AI1646" s="90"/>
      <c r="AJ1646" s="90"/>
      <c r="AK1646" s="90"/>
      <c r="AL1646" s="90"/>
      <c r="AM1646" s="90"/>
      <c r="AN1646" s="90"/>
      <c r="AO1646" s="90"/>
      <c r="AP1646" s="90"/>
      <c r="AQ1646" s="90"/>
      <c r="AR1646" s="90"/>
      <c r="AS1646" s="90"/>
      <c r="AT1646" s="90"/>
      <c r="AU1646" s="90"/>
      <c r="AV1646" s="94"/>
      <c r="AW1646" s="94"/>
      <c r="AX1646" s="94"/>
      <c r="AY1646" s="94"/>
      <c r="AZ1646" s="94"/>
      <c r="BA1646" s="94"/>
      <c r="BB1646" s="95"/>
      <c r="BC1646" s="95"/>
      <c r="BD1646" s="95"/>
      <c r="BE1646" s="42"/>
      <c r="BF1646" s="42"/>
      <c r="BG1646" s="42"/>
      <c r="BH1646" s="42"/>
      <c r="BI1646" s="42"/>
      <c r="BJ1646" s="42"/>
    </row>
    <row r="1647" spans="1:62" ht="15">
      <c r="A1647" s="89"/>
      <c r="B1647" s="90"/>
      <c r="C1647" s="91"/>
      <c r="D1647" s="92"/>
      <c r="E1647" s="93"/>
      <c r="F1647" s="93"/>
      <c r="G1647" s="90"/>
      <c r="H1647" s="90"/>
      <c r="I1647" s="90"/>
      <c r="J1647" s="90"/>
      <c r="K1647" s="90"/>
      <c r="L1647" s="90"/>
      <c r="M1647" s="90"/>
      <c r="N1647" s="90"/>
      <c r="O1647" s="90"/>
      <c r="P1647" s="90"/>
      <c r="Q1647" s="90"/>
      <c r="R1647" s="90"/>
      <c r="S1647" s="90"/>
      <c r="T1647" s="90"/>
      <c r="U1647" s="90"/>
      <c r="V1647" s="90"/>
      <c r="W1647" s="90"/>
      <c r="X1647" s="90"/>
      <c r="Y1647" s="90"/>
      <c r="Z1647" s="90"/>
      <c r="AA1647" s="90"/>
      <c r="AB1647" s="90"/>
      <c r="AC1647" s="90"/>
      <c r="AD1647" s="90"/>
      <c r="AE1647" s="90"/>
      <c r="AF1647" s="90"/>
      <c r="AG1647" s="90"/>
      <c r="AH1647" s="90"/>
      <c r="AI1647" s="90"/>
      <c r="AJ1647" s="90"/>
      <c r="AK1647" s="90"/>
      <c r="AL1647" s="90"/>
      <c r="AM1647" s="90"/>
      <c r="AN1647" s="90"/>
      <c r="AO1647" s="90"/>
      <c r="AP1647" s="90"/>
      <c r="AQ1647" s="90"/>
      <c r="AR1647" s="90"/>
      <c r="AS1647" s="90"/>
      <c r="AT1647" s="90"/>
      <c r="AU1647" s="90"/>
      <c r="AV1647" s="94"/>
      <c r="AW1647" s="94"/>
      <c r="AX1647" s="94"/>
      <c r="AY1647" s="94"/>
      <c r="AZ1647" s="94"/>
      <c r="BA1647" s="94"/>
      <c r="BB1647" s="95"/>
      <c r="BC1647" s="95"/>
      <c r="BD1647" s="95"/>
      <c r="BE1647" s="42"/>
      <c r="BF1647" s="42"/>
      <c r="BG1647" s="42"/>
      <c r="BH1647" s="42"/>
      <c r="BI1647" s="42"/>
      <c r="BJ1647" s="42"/>
    </row>
    <row r="1648" spans="1:62" ht="15">
      <c r="A1648" s="89"/>
      <c r="B1648" s="90"/>
      <c r="C1648" s="91"/>
      <c r="D1648" s="92"/>
      <c r="E1648" s="93"/>
      <c r="F1648" s="93"/>
      <c r="G1648" s="90"/>
      <c r="H1648" s="90"/>
      <c r="I1648" s="90"/>
      <c r="J1648" s="90"/>
      <c r="K1648" s="90"/>
      <c r="L1648" s="90"/>
      <c r="M1648" s="90"/>
      <c r="N1648" s="90"/>
      <c r="O1648" s="90"/>
      <c r="P1648" s="90"/>
      <c r="Q1648" s="90"/>
      <c r="R1648" s="90"/>
      <c r="S1648" s="90"/>
      <c r="T1648" s="90"/>
      <c r="U1648" s="90"/>
      <c r="V1648" s="90"/>
      <c r="W1648" s="90"/>
      <c r="X1648" s="90"/>
      <c r="Y1648" s="90"/>
      <c r="Z1648" s="90"/>
      <c r="AA1648" s="90"/>
      <c r="AB1648" s="90"/>
      <c r="AC1648" s="90"/>
      <c r="AD1648" s="90"/>
      <c r="AE1648" s="90"/>
      <c r="AF1648" s="90"/>
      <c r="AG1648" s="90"/>
      <c r="AH1648" s="90"/>
      <c r="AI1648" s="90"/>
      <c r="AJ1648" s="90"/>
      <c r="AK1648" s="90"/>
      <c r="AL1648" s="90"/>
      <c r="AM1648" s="90"/>
      <c r="AN1648" s="90"/>
      <c r="AO1648" s="90"/>
      <c r="AP1648" s="90"/>
      <c r="AQ1648" s="90"/>
      <c r="AR1648" s="90"/>
      <c r="AS1648" s="90"/>
      <c r="AT1648" s="90"/>
      <c r="AU1648" s="90"/>
      <c r="AV1648" s="94"/>
      <c r="AW1648" s="94"/>
      <c r="AX1648" s="94"/>
      <c r="AY1648" s="94"/>
      <c r="AZ1648" s="94"/>
      <c r="BA1648" s="94"/>
      <c r="BB1648" s="95"/>
      <c r="BC1648" s="95"/>
      <c r="BD1648" s="95"/>
      <c r="BE1648" s="42"/>
      <c r="BF1648" s="42"/>
      <c r="BG1648" s="42"/>
      <c r="BH1648" s="42"/>
      <c r="BI1648" s="42"/>
      <c r="BJ1648" s="42"/>
    </row>
    <row r="1649" spans="1:62" ht="15">
      <c r="A1649" s="89"/>
      <c r="B1649" s="90"/>
      <c r="C1649" s="91"/>
      <c r="D1649" s="92"/>
      <c r="E1649" s="93"/>
      <c r="F1649" s="93"/>
      <c r="G1649" s="90"/>
      <c r="H1649" s="90"/>
      <c r="I1649" s="90"/>
      <c r="J1649" s="90"/>
      <c r="K1649" s="90"/>
      <c r="L1649" s="90"/>
      <c r="M1649" s="90"/>
      <c r="N1649" s="90"/>
      <c r="O1649" s="90"/>
      <c r="P1649" s="90"/>
      <c r="Q1649" s="90"/>
      <c r="R1649" s="90"/>
      <c r="S1649" s="90"/>
      <c r="T1649" s="90"/>
      <c r="U1649" s="90"/>
      <c r="V1649" s="90"/>
      <c r="W1649" s="90"/>
      <c r="X1649" s="90"/>
      <c r="Y1649" s="90"/>
      <c r="Z1649" s="90"/>
      <c r="AA1649" s="90"/>
      <c r="AB1649" s="90"/>
      <c r="AC1649" s="90"/>
      <c r="AD1649" s="90"/>
      <c r="AE1649" s="90"/>
      <c r="AF1649" s="90"/>
      <c r="AG1649" s="90"/>
      <c r="AH1649" s="90"/>
      <c r="AI1649" s="90"/>
      <c r="AJ1649" s="90"/>
      <c r="AK1649" s="90"/>
      <c r="AL1649" s="90"/>
      <c r="AM1649" s="90"/>
      <c r="AN1649" s="90"/>
      <c r="AO1649" s="90"/>
      <c r="AP1649" s="90"/>
      <c r="AQ1649" s="90"/>
      <c r="AR1649" s="90"/>
      <c r="AS1649" s="90"/>
      <c r="AT1649" s="90"/>
      <c r="AU1649" s="90"/>
      <c r="AV1649" s="94"/>
      <c r="AW1649" s="94"/>
      <c r="AX1649" s="94"/>
      <c r="AY1649" s="94"/>
      <c r="AZ1649" s="94"/>
      <c r="BA1649" s="94"/>
      <c r="BB1649" s="95"/>
      <c r="BC1649" s="95"/>
      <c r="BD1649" s="95"/>
      <c r="BE1649" s="42"/>
      <c r="BF1649" s="42"/>
      <c r="BG1649" s="42"/>
      <c r="BH1649" s="42"/>
      <c r="BI1649" s="42"/>
      <c r="BJ1649" s="42"/>
    </row>
    <row r="1650" spans="1:62" ht="15">
      <c r="A1650" s="89"/>
      <c r="B1650" s="90"/>
      <c r="C1650" s="91"/>
      <c r="D1650" s="92"/>
      <c r="E1650" s="93"/>
      <c r="F1650" s="93"/>
      <c r="G1650" s="90"/>
      <c r="H1650" s="90"/>
      <c r="I1650" s="90"/>
      <c r="J1650" s="90"/>
      <c r="K1650" s="90"/>
      <c r="L1650" s="90"/>
      <c r="M1650" s="90"/>
      <c r="N1650" s="90"/>
      <c r="O1650" s="90"/>
      <c r="P1650" s="90"/>
      <c r="Q1650" s="90"/>
      <c r="R1650" s="90"/>
      <c r="S1650" s="90"/>
      <c r="T1650" s="90"/>
      <c r="U1650" s="90"/>
      <c r="V1650" s="90"/>
      <c r="W1650" s="90"/>
      <c r="X1650" s="90"/>
      <c r="Y1650" s="90"/>
      <c r="Z1650" s="90"/>
      <c r="AA1650" s="90"/>
      <c r="AB1650" s="90"/>
      <c r="AC1650" s="90"/>
      <c r="AD1650" s="90"/>
      <c r="AE1650" s="90"/>
      <c r="AF1650" s="90"/>
      <c r="AG1650" s="90"/>
      <c r="AH1650" s="90"/>
      <c r="AI1650" s="90"/>
      <c r="AJ1650" s="90"/>
      <c r="AK1650" s="90"/>
      <c r="AL1650" s="90"/>
      <c r="AM1650" s="90"/>
      <c r="AN1650" s="90"/>
      <c r="AO1650" s="90"/>
      <c r="AP1650" s="90"/>
      <c r="AQ1650" s="90"/>
      <c r="AR1650" s="90"/>
      <c r="AS1650" s="90"/>
      <c r="AT1650" s="90"/>
      <c r="AU1650" s="90"/>
      <c r="AV1650" s="94"/>
      <c r="AW1650" s="94"/>
      <c r="AX1650" s="94"/>
      <c r="AY1650" s="94"/>
      <c r="AZ1650" s="94"/>
      <c r="BA1650" s="94"/>
      <c r="BB1650" s="95"/>
      <c r="BC1650" s="95"/>
      <c r="BD1650" s="95"/>
      <c r="BE1650" s="42"/>
      <c r="BF1650" s="42"/>
      <c r="BG1650" s="42"/>
      <c r="BH1650" s="42"/>
      <c r="BI1650" s="42"/>
      <c r="BJ1650" s="42"/>
    </row>
    <row r="1651" spans="1:62" ht="15">
      <c r="A1651" s="89"/>
      <c r="B1651" s="90"/>
      <c r="C1651" s="91"/>
      <c r="D1651" s="92"/>
      <c r="E1651" s="93"/>
      <c r="F1651" s="93"/>
      <c r="G1651" s="90"/>
      <c r="H1651" s="90"/>
      <c r="I1651" s="90"/>
      <c r="J1651" s="90"/>
      <c r="K1651" s="90"/>
      <c r="L1651" s="90"/>
      <c r="M1651" s="90"/>
      <c r="N1651" s="90"/>
      <c r="O1651" s="90"/>
      <c r="P1651" s="90"/>
      <c r="Q1651" s="90"/>
      <c r="R1651" s="90"/>
      <c r="S1651" s="90"/>
      <c r="T1651" s="90"/>
      <c r="U1651" s="90"/>
      <c r="V1651" s="90"/>
      <c r="W1651" s="90"/>
      <c r="X1651" s="90"/>
      <c r="Y1651" s="90"/>
      <c r="Z1651" s="90"/>
      <c r="AA1651" s="90"/>
      <c r="AB1651" s="90"/>
      <c r="AC1651" s="90"/>
      <c r="AD1651" s="90"/>
      <c r="AE1651" s="90"/>
      <c r="AF1651" s="90"/>
      <c r="AG1651" s="90"/>
      <c r="AH1651" s="90"/>
      <c r="AI1651" s="90"/>
      <c r="AJ1651" s="90"/>
      <c r="AK1651" s="90"/>
      <c r="AL1651" s="90"/>
      <c r="AM1651" s="90"/>
      <c r="AN1651" s="90"/>
      <c r="AO1651" s="90"/>
      <c r="AP1651" s="90"/>
      <c r="AQ1651" s="90"/>
      <c r="AR1651" s="90"/>
      <c r="AS1651" s="90"/>
      <c r="AT1651" s="90"/>
      <c r="AU1651" s="90"/>
      <c r="AV1651" s="94"/>
      <c r="AW1651" s="94"/>
      <c r="AX1651" s="94"/>
      <c r="AY1651" s="94"/>
      <c r="AZ1651" s="94"/>
      <c r="BA1651" s="94"/>
      <c r="BB1651" s="95"/>
      <c r="BC1651" s="95"/>
      <c r="BD1651" s="95"/>
      <c r="BE1651" s="42"/>
      <c r="BF1651" s="42"/>
      <c r="BG1651" s="42"/>
      <c r="BH1651" s="42"/>
      <c r="BI1651" s="42"/>
      <c r="BJ1651" s="42"/>
    </row>
    <row r="1652" spans="1:62" ht="15">
      <c r="A1652" s="89"/>
      <c r="B1652" s="90"/>
      <c r="C1652" s="91"/>
      <c r="D1652" s="92"/>
      <c r="E1652" s="93"/>
      <c r="F1652" s="93"/>
      <c r="G1652" s="90"/>
      <c r="H1652" s="90"/>
      <c r="I1652" s="90"/>
      <c r="J1652" s="90"/>
      <c r="K1652" s="90"/>
      <c r="L1652" s="90"/>
      <c r="M1652" s="90"/>
      <c r="N1652" s="90"/>
      <c r="O1652" s="90"/>
      <c r="P1652" s="90"/>
      <c r="Q1652" s="90"/>
      <c r="R1652" s="90"/>
      <c r="S1652" s="90"/>
      <c r="T1652" s="90"/>
      <c r="U1652" s="90"/>
      <c r="V1652" s="90"/>
      <c r="W1652" s="90"/>
      <c r="X1652" s="90"/>
      <c r="Y1652" s="90"/>
      <c r="Z1652" s="90"/>
      <c r="AA1652" s="90"/>
      <c r="AB1652" s="90"/>
      <c r="AC1652" s="90"/>
      <c r="AD1652" s="90"/>
      <c r="AE1652" s="90"/>
      <c r="AF1652" s="90"/>
      <c r="AG1652" s="90"/>
      <c r="AH1652" s="90"/>
      <c r="AI1652" s="90"/>
      <c r="AJ1652" s="90"/>
      <c r="AK1652" s="90"/>
      <c r="AL1652" s="90"/>
      <c r="AM1652" s="90"/>
      <c r="AN1652" s="90"/>
      <c r="AO1652" s="90"/>
      <c r="AP1652" s="90"/>
      <c r="AQ1652" s="90"/>
      <c r="AR1652" s="90"/>
      <c r="AS1652" s="90"/>
      <c r="AT1652" s="90"/>
      <c r="AU1652" s="90"/>
      <c r="AV1652" s="94"/>
      <c r="AW1652" s="94"/>
      <c r="AX1652" s="94"/>
      <c r="AY1652" s="94"/>
      <c r="AZ1652" s="94"/>
      <c r="BA1652" s="94"/>
      <c r="BB1652" s="95"/>
      <c r="BC1652" s="95"/>
      <c r="BD1652" s="95"/>
      <c r="BE1652" s="42"/>
      <c r="BF1652" s="42"/>
      <c r="BG1652" s="42"/>
      <c r="BH1652" s="42"/>
      <c r="BI1652" s="42"/>
      <c r="BJ1652" s="42"/>
    </row>
    <row r="1653" spans="1:62" ht="15">
      <c r="A1653" s="89"/>
      <c r="B1653" s="90"/>
      <c r="C1653" s="91"/>
      <c r="D1653" s="92"/>
      <c r="E1653" s="93"/>
      <c r="F1653" s="93"/>
      <c r="G1653" s="90"/>
      <c r="H1653" s="90"/>
      <c r="I1653" s="90"/>
      <c r="J1653" s="90"/>
      <c r="K1653" s="90"/>
      <c r="L1653" s="90"/>
      <c r="M1653" s="90"/>
      <c r="N1653" s="90"/>
      <c r="O1653" s="90"/>
      <c r="P1653" s="90"/>
      <c r="Q1653" s="90"/>
      <c r="R1653" s="90"/>
      <c r="S1653" s="90"/>
      <c r="T1653" s="90"/>
      <c r="U1653" s="90"/>
      <c r="V1653" s="90"/>
      <c r="W1653" s="90"/>
      <c r="X1653" s="90"/>
      <c r="Y1653" s="90"/>
      <c r="Z1653" s="90"/>
      <c r="AA1653" s="90"/>
      <c r="AB1653" s="90"/>
      <c r="AC1653" s="90"/>
      <c r="AD1653" s="90"/>
      <c r="AE1653" s="90"/>
      <c r="AF1653" s="90"/>
      <c r="AG1653" s="90"/>
      <c r="AH1653" s="90"/>
      <c r="AI1653" s="90"/>
      <c r="AJ1653" s="90"/>
      <c r="AK1653" s="90"/>
      <c r="AL1653" s="90"/>
      <c r="AM1653" s="90"/>
      <c r="AN1653" s="90"/>
      <c r="AO1653" s="90"/>
      <c r="AP1653" s="90"/>
      <c r="AQ1653" s="90"/>
      <c r="AR1653" s="90"/>
      <c r="AS1653" s="90"/>
      <c r="AT1653" s="90"/>
      <c r="AU1653" s="90"/>
      <c r="AV1653" s="94"/>
      <c r="AW1653" s="94"/>
      <c r="AX1653" s="94"/>
      <c r="AY1653" s="94"/>
      <c r="AZ1653" s="94"/>
      <c r="BA1653" s="94"/>
      <c r="BB1653" s="95"/>
      <c r="BC1653" s="95"/>
      <c r="BD1653" s="95"/>
      <c r="BE1653" s="42"/>
      <c r="BF1653" s="42"/>
      <c r="BG1653" s="42"/>
      <c r="BH1653" s="42"/>
      <c r="BI1653" s="42"/>
      <c r="BJ1653" s="42"/>
    </row>
    <row r="1654" spans="1:62" ht="15">
      <c r="A1654" s="89"/>
      <c r="B1654" s="90"/>
      <c r="C1654" s="91"/>
      <c r="D1654" s="92"/>
      <c r="E1654" s="93"/>
      <c r="F1654" s="93"/>
      <c r="G1654" s="90"/>
      <c r="H1654" s="90"/>
      <c r="I1654" s="90"/>
      <c r="J1654" s="90"/>
      <c r="K1654" s="90"/>
      <c r="L1654" s="90"/>
      <c r="M1654" s="90"/>
      <c r="N1654" s="90"/>
      <c r="O1654" s="90"/>
      <c r="P1654" s="90"/>
      <c r="Q1654" s="90"/>
      <c r="R1654" s="90"/>
      <c r="S1654" s="90"/>
      <c r="T1654" s="90"/>
      <c r="U1654" s="90"/>
      <c r="V1654" s="90"/>
      <c r="W1654" s="90"/>
      <c r="X1654" s="90"/>
      <c r="Y1654" s="90"/>
      <c r="Z1654" s="90"/>
      <c r="AA1654" s="90"/>
      <c r="AB1654" s="90"/>
      <c r="AC1654" s="90"/>
      <c r="AD1654" s="90"/>
      <c r="AE1654" s="90"/>
      <c r="AF1654" s="90"/>
      <c r="AG1654" s="90"/>
      <c r="AH1654" s="90"/>
      <c r="AI1654" s="90"/>
      <c r="AJ1654" s="90"/>
      <c r="AK1654" s="90"/>
      <c r="AL1654" s="90"/>
      <c r="AM1654" s="90"/>
      <c r="AN1654" s="90"/>
      <c r="AO1654" s="90"/>
      <c r="AP1654" s="90"/>
      <c r="AQ1654" s="90"/>
      <c r="AR1654" s="90"/>
      <c r="AS1654" s="90"/>
      <c r="AT1654" s="90"/>
      <c r="AU1654" s="90"/>
      <c r="AV1654" s="94"/>
      <c r="AW1654" s="94"/>
      <c r="AX1654" s="94"/>
      <c r="AY1654" s="94"/>
      <c r="AZ1654" s="94"/>
      <c r="BA1654" s="94"/>
      <c r="BB1654" s="95"/>
      <c r="BC1654" s="95"/>
      <c r="BD1654" s="95"/>
      <c r="BE1654" s="42"/>
      <c r="BF1654" s="42"/>
      <c r="BG1654" s="42"/>
      <c r="BH1654" s="42"/>
      <c r="BI1654" s="42"/>
      <c r="BJ1654" s="42"/>
    </row>
    <row r="1655" spans="1:62" ht="15">
      <c r="A1655" s="89"/>
      <c r="B1655" s="90"/>
      <c r="C1655" s="91"/>
      <c r="D1655" s="92"/>
      <c r="E1655" s="93"/>
      <c r="F1655" s="93"/>
      <c r="G1655" s="90"/>
      <c r="H1655" s="90"/>
      <c r="I1655" s="90"/>
      <c r="J1655" s="90"/>
      <c r="K1655" s="90"/>
      <c r="L1655" s="90"/>
      <c r="M1655" s="90"/>
      <c r="N1655" s="90"/>
      <c r="O1655" s="90"/>
      <c r="P1655" s="90"/>
      <c r="Q1655" s="90"/>
      <c r="R1655" s="90"/>
      <c r="S1655" s="90"/>
      <c r="T1655" s="90"/>
      <c r="U1655" s="90"/>
      <c r="V1655" s="90"/>
      <c r="W1655" s="90"/>
      <c r="X1655" s="90"/>
      <c r="Y1655" s="90"/>
      <c r="Z1655" s="90"/>
      <c r="AA1655" s="90"/>
      <c r="AB1655" s="90"/>
      <c r="AC1655" s="90"/>
      <c r="AD1655" s="90"/>
      <c r="AE1655" s="90"/>
      <c r="AF1655" s="90"/>
      <c r="AG1655" s="90"/>
      <c r="AH1655" s="90"/>
      <c r="AI1655" s="90"/>
      <c r="AJ1655" s="90"/>
      <c r="AK1655" s="90"/>
      <c r="AL1655" s="90"/>
      <c r="AM1655" s="90"/>
      <c r="AN1655" s="90"/>
      <c r="AO1655" s="90"/>
      <c r="AP1655" s="90"/>
      <c r="AQ1655" s="90"/>
      <c r="AR1655" s="90"/>
      <c r="AS1655" s="90"/>
      <c r="AT1655" s="90"/>
      <c r="AU1655" s="90"/>
      <c r="AV1655" s="94"/>
      <c r="AW1655" s="94"/>
      <c r="AX1655" s="94"/>
      <c r="AY1655" s="94"/>
      <c r="AZ1655" s="94"/>
      <c r="BA1655" s="94"/>
      <c r="BB1655" s="95"/>
      <c r="BC1655" s="95"/>
      <c r="BD1655" s="95"/>
      <c r="BE1655" s="42"/>
      <c r="BF1655" s="42"/>
      <c r="BG1655" s="42"/>
      <c r="BH1655" s="42"/>
      <c r="BI1655" s="42"/>
      <c r="BJ1655" s="42"/>
    </row>
    <row r="1656" spans="1:62" ht="15">
      <c r="A1656" s="89"/>
      <c r="B1656" s="90"/>
      <c r="C1656" s="91"/>
      <c r="D1656" s="92"/>
      <c r="E1656" s="93"/>
      <c r="F1656" s="93"/>
      <c r="G1656" s="90"/>
      <c r="H1656" s="90"/>
      <c r="I1656" s="90"/>
      <c r="J1656" s="90"/>
      <c r="K1656" s="90"/>
      <c r="L1656" s="90"/>
      <c r="M1656" s="90"/>
      <c r="N1656" s="90"/>
      <c r="O1656" s="90"/>
      <c r="P1656" s="90"/>
      <c r="Q1656" s="90"/>
      <c r="R1656" s="90"/>
      <c r="S1656" s="90"/>
      <c r="T1656" s="90"/>
      <c r="U1656" s="90"/>
      <c r="V1656" s="90"/>
      <c r="W1656" s="90"/>
      <c r="X1656" s="90"/>
      <c r="Y1656" s="90"/>
      <c r="Z1656" s="90"/>
      <c r="AA1656" s="90"/>
      <c r="AB1656" s="90"/>
      <c r="AC1656" s="90"/>
      <c r="AD1656" s="90"/>
      <c r="AE1656" s="90"/>
      <c r="AF1656" s="90"/>
      <c r="AG1656" s="90"/>
      <c r="AH1656" s="90"/>
      <c r="AI1656" s="90"/>
      <c r="AJ1656" s="90"/>
      <c r="AK1656" s="90"/>
      <c r="AL1656" s="90"/>
      <c r="AM1656" s="90"/>
      <c r="AN1656" s="90"/>
      <c r="AO1656" s="90"/>
      <c r="AP1656" s="90"/>
      <c r="AQ1656" s="90"/>
      <c r="AR1656" s="90"/>
      <c r="AS1656" s="90"/>
      <c r="AT1656" s="90"/>
      <c r="AU1656" s="90"/>
      <c r="AV1656" s="94"/>
      <c r="AW1656" s="94"/>
      <c r="AX1656" s="94"/>
      <c r="AY1656" s="94"/>
      <c r="AZ1656" s="94"/>
      <c r="BA1656" s="94"/>
      <c r="BB1656" s="95"/>
      <c r="BC1656" s="95"/>
      <c r="BD1656" s="95"/>
      <c r="BE1656" s="42"/>
      <c r="BF1656" s="42"/>
      <c r="BG1656" s="42"/>
      <c r="BH1656" s="42"/>
      <c r="BI1656" s="42"/>
      <c r="BJ1656" s="42"/>
    </row>
    <row r="1657" spans="1:62" ht="15">
      <c r="A1657" s="89"/>
      <c r="B1657" s="90"/>
      <c r="C1657" s="91"/>
      <c r="D1657" s="92"/>
      <c r="E1657" s="93"/>
      <c r="F1657" s="93"/>
      <c r="G1657" s="90"/>
      <c r="H1657" s="90"/>
      <c r="I1657" s="90"/>
      <c r="J1657" s="90"/>
      <c r="K1657" s="90"/>
      <c r="L1657" s="90"/>
      <c r="M1657" s="90"/>
      <c r="N1657" s="90"/>
      <c r="O1657" s="90"/>
      <c r="P1657" s="90"/>
      <c r="Q1657" s="90"/>
      <c r="R1657" s="90"/>
      <c r="S1657" s="90"/>
      <c r="T1657" s="90"/>
      <c r="U1657" s="90"/>
      <c r="V1657" s="90"/>
      <c r="W1657" s="90"/>
      <c r="X1657" s="90"/>
      <c r="Y1657" s="90"/>
      <c r="Z1657" s="90"/>
      <c r="AA1657" s="90"/>
      <c r="AB1657" s="90"/>
      <c r="AC1657" s="90"/>
      <c r="AD1657" s="90"/>
      <c r="AE1657" s="90"/>
      <c r="AF1657" s="90"/>
      <c r="AG1657" s="90"/>
      <c r="AH1657" s="90"/>
      <c r="AI1657" s="90"/>
      <c r="AJ1657" s="90"/>
      <c r="AK1657" s="90"/>
      <c r="AL1657" s="90"/>
      <c r="AM1657" s="90"/>
      <c r="AN1657" s="90"/>
      <c r="AO1657" s="90"/>
      <c r="AP1657" s="90"/>
      <c r="AQ1657" s="90"/>
      <c r="AR1657" s="90"/>
      <c r="AS1657" s="90"/>
      <c r="AT1657" s="90"/>
      <c r="AU1657" s="90"/>
      <c r="AV1657" s="94"/>
      <c r="AW1657" s="94"/>
      <c r="AX1657" s="94"/>
      <c r="AY1657" s="94"/>
      <c r="AZ1657" s="94"/>
      <c r="BA1657" s="94"/>
      <c r="BB1657" s="95"/>
      <c r="BC1657" s="95"/>
      <c r="BD1657" s="95"/>
      <c r="BE1657" s="42"/>
      <c r="BF1657" s="42"/>
      <c r="BG1657" s="42"/>
      <c r="BH1657" s="42"/>
      <c r="BI1657" s="42"/>
      <c r="BJ1657" s="42"/>
    </row>
    <row r="1658" spans="1:62" ht="15">
      <c r="A1658" s="89"/>
      <c r="B1658" s="90"/>
      <c r="C1658" s="91"/>
      <c r="D1658" s="92"/>
      <c r="E1658" s="93"/>
      <c r="F1658" s="93"/>
      <c r="G1658" s="90"/>
      <c r="H1658" s="90"/>
      <c r="I1658" s="90"/>
      <c r="J1658" s="90"/>
      <c r="K1658" s="90"/>
      <c r="L1658" s="90"/>
      <c r="M1658" s="90"/>
      <c r="N1658" s="90"/>
      <c r="O1658" s="90"/>
      <c r="P1658" s="90"/>
      <c r="Q1658" s="90"/>
      <c r="R1658" s="90"/>
      <c r="S1658" s="90"/>
      <c r="T1658" s="90"/>
      <c r="U1658" s="90"/>
      <c r="V1658" s="90"/>
      <c r="W1658" s="90"/>
      <c r="X1658" s="90"/>
      <c r="Y1658" s="90"/>
      <c r="Z1658" s="90"/>
      <c r="AA1658" s="90"/>
      <c r="AB1658" s="90"/>
      <c r="AC1658" s="90"/>
      <c r="AD1658" s="90"/>
      <c r="AE1658" s="90"/>
      <c r="AF1658" s="90"/>
      <c r="AG1658" s="90"/>
      <c r="AH1658" s="90"/>
      <c r="AI1658" s="90"/>
      <c r="AJ1658" s="90"/>
      <c r="AK1658" s="90"/>
      <c r="AL1658" s="90"/>
      <c r="AM1658" s="90"/>
      <c r="AN1658" s="90"/>
      <c r="AO1658" s="90"/>
      <c r="AP1658" s="90"/>
      <c r="AQ1658" s="90"/>
      <c r="AR1658" s="90"/>
      <c r="AS1658" s="90"/>
      <c r="AT1658" s="90"/>
      <c r="AU1658" s="90"/>
      <c r="AV1658" s="94"/>
      <c r="AW1658" s="94"/>
      <c r="AX1658" s="94"/>
      <c r="AY1658" s="94"/>
      <c r="AZ1658" s="94"/>
      <c r="BA1658" s="94"/>
      <c r="BB1658" s="95"/>
      <c r="BC1658" s="95"/>
      <c r="BD1658" s="95"/>
      <c r="BE1658" s="42"/>
      <c r="BF1658" s="42"/>
      <c r="BG1658" s="42"/>
      <c r="BH1658" s="42"/>
      <c r="BI1658" s="42"/>
      <c r="BJ1658" s="42"/>
    </row>
    <row r="1659" spans="1:62" ht="15">
      <c r="A1659" s="89"/>
      <c r="B1659" s="90"/>
      <c r="C1659" s="91"/>
      <c r="D1659" s="92"/>
      <c r="E1659" s="93"/>
      <c r="F1659" s="93"/>
      <c r="G1659" s="90"/>
      <c r="H1659" s="90"/>
      <c r="I1659" s="90"/>
      <c r="J1659" s="90"/>
      <c r="K1659" s="90"/>
      <c r="L1659" s="90"/>
      <c r="M1659" s="90"/>
      <c r="N1659" s="90"/>
      <c r="O1659" s="90"/>
      <c r="P1659" s="90"/>
      <c r="Q1659" s="90"/>
      <c r="R1659" s="90"/>
      <c r="S1659" s="90"/>
      <c r="T1659" s="90"/>
      <c r="U1659" s="90"/>
      <c r="V1659" s="90"/>
      <c r="W1659" s="90"/>
      <c r="X1659" s="90"/>
      <c r="Y1659" s="90"/>
      <c r="Z1659" s="90"/>
      <c r="AA1659" s="90"/>
      <c r="AB1659" s="90"/>
      <c r="AC1659" s="90"/>
      <c r="AD1659" s="90"/>
      <c r="AE1659" s="90"/>
      <c r="AF1659" s="90"/>
      <c r="AG1659" s="90"/>
      <c r="AH1659" s="90"/>
      <c r="AI1659" s="90"/>
      <c r="AJ1659" s="90"/>
      <c r="AK1659" s="90"/>
      <c r="AL1659" s="90"/>
      <c r="AM1659" s="90"/>
      <c r="AN1659" s="90"/>
      <c r="AO1659" s="90"/>
      <c r="AP1659" s="90"/>
      <c r="AQ1659" s="90"/>
      <c r="AR1659" s="90"/>
      <c r="AS1659" s="90"/>
      <c r="AT1659" s="90"/>
      <c r="AU1659" s="90"/>
      <c r="AV1659" s="94"/>
      <c r="AW1659" s="94"/>
      <c r="AX1659" s="94"/>
      <c r="AY1659" s="94"/>
      <c r="AZ1659" s="94"/>
      <c r="BA1659" s="94"/>
      <c r="BB1659" s="95"/>
      <c r="BC1659" s="95"/>
      <c r="BD1659" s="95"/>
      <c r="BE1659" s="42"/>
      <c r="BF1659" s="42"/>
      <c r="BG1659" s="42"/>
      <c r="BH1659" s="42"/>
      <c r="BI1659" s="42"/>
      <c r="BJ1659" s="42"/>
    </row>
    <row r="1660" spans="1:62" ht="15">
      <c r="A1660" s="89"/>
      <c r="B1660" s="90"/>
      <c r="C1660" s="91"/>
      <c r="D1660" s="92"/>
      <c r="E1660" s="93"/>
      <c r="F1660" s="93"/>
      <c r="G1660" s="90"/>
      <c r="H1660" s="90"/>
      <c r="I1660" s="90"/>
      <c r="J1660" s="90"/>
      <c r="K1660" s="90"/>
      <c r="L1660" s="90"/>
      <c r="M1660" s="90"/>
      <c r="N1660" s="90"/>
      <c r="O1660" s="90"/>
      <c r="P1660" s="90"/>
      <c r="Q1660" s="90"/>
      <c r="R1660" s="90"/>
      <c r="S1660" s="90"/>
      <c r="T1660" s="90"/>
      <c r="U1660" s="90"/>
      <c r="V1660" s="90"/>
      <c r="W1660" s="90"/>
      <c r="X1660" s="90"/>
      <c r="Y1660" s="90"/>
      <c r="Z1660" s="90"/>
      <c r="AA1660" s="90"/>
      <c r="AB1660" s="90"/>
      <c r="AC1660" s="90"/>
      <c r="AD1660" s="90"/>
      <c r="AE1660" s="90"/>
      <c r="AF1660" s="90"/>
      <c r="AG1660" s="90"/>
      <c r="AH1660" s="90"/>
      <c r="AI1660" s="90"/>
      <c r="AJ1660" s="90"/>
      <c r="AK1660" s="90"/>
      <c r="AL1660" s="90"/>
      <c r="AM1660" s="90"/>
      <c r="AN1660" s="90"/>
      <c r="AO1660" s="90"/>
      <c r="AP1660" s="90"/>
      <c r="AQ1660" s="90"/>
      <c r="AR1660" s="90"/>
      <c r="AS1660" s="90"/>
      <c r="AT1660" s="90"/>
      <c r="AU1660" s="90"/>
      <c r="AV1660" s="94"/>
      <c r="AW1660" s="94"/>
      <c r="AX1660" s="94"/>
      <c r="AY1660" s="94"/>
      <c r="AZ1660" s="94"/>
      <c r="BA1660" s="94"/>
      <c r="BB1660" s="95"/>
      <c r="BC1660" s="95"/>
      <c r="BD1660" s="95"/>
      <c r="BE1660" s="42"/>
      <c r="BF1660" s="42"/>
      <c r="BG1660" s="42"/>
      <c r="BH1660" s="42"/>
      <c r="BI1660" s="42"/>
      <c r="BJ1660" s="42"/>
    </row>
    <row r="1661" spans="1:62" ht="15">
      <c r="A1661" s="89"/>
      <c r="B1661" s="90"/>
      <c r="C1661" s="91"/>
      <c r="D1661" s="92"/>
      <c r="E1661" s="93"/>
      <c r="F1661" s="93"/>
      <c r="G1661" s="90"/>
      <c r="H1661" s="90"/>
      <c r="I1661" s="90"/>
      <c r="J1661" s="90"/>
      <c r="K1661" s="90"/>
      <c r="L1661" s="90"/>
      <c r="M1661" s="90"/>
      <c r="N1661" s="90"/>
      <c r="O1661" s="90"/>
      <c r="P1661" s="90"/>
      <c r="Q1661" s="90"/>
      <c r="R1661" s="90"/>
      <c r="S1661" s="90"/>
      <c r="T1661" s="90"/>
      <c r="U1661" s="90"/>
      <c r="V1661" s="90"/>
      <c r="W1661" s="90"/>
      <c r="X1661" s="90"/>
      <c r="Y1661" s="90"/>
      <c r="Z1661" s="90"/>
      <c r="AA1661" s="90"/>
      <c r="AB1661" s="90"/>
      <c r="AC1661" s="90"/>
      <c r="AD1661" s="90"/>
      <c r="AE1661" s="90"/>
      <c r="AF1661" s="90"/>
      <c r="AG1661" s="90"/>
      <c r="AH1661" s="90"/>
      <c r="AI1661" s="90"/>
      <c r="AJ1661" s="90"/>
      <c r="AK1661" s="90"/>
      <c r="AL1661" s="90"/>
      <c r="AM1661" s="90"/>
      <c r="AN1661" s="90"/>
      <c r="AO1661" s="90"/>
      <c r="AP1661" s="90"/>
      <c r="AQ1661" s="90"/>
      <c r="AR1661" s="90"/>
      <c r="AS1661" s="90"/>
      <c r="AT1661" s="90"/>
      <c r="AU1661" s="90"/>
      <c r="AV1661" s="94"/>
      <c r="AW1661" s="94"/>
      <c r="AX1661" s="94"/>
      <c r="AY1661" s="94"/>
      <c r="AZ1661" s="94"/>
      <c r="BA1661" s="94"/>
      <c r="BB1661" s="95"/>
      <c r="BC1661" s="95"/>
      <c r="BD1661" s="95"/>
      <c r="BE1661" s="42"/>
      <c r="BF1661" s="42"/>
      <c r="BG1661" s="42"/>
      <c r="BH1661" s="42"/>
      <c r="BI1661" s="42"/>
      <c r="BJ1661" s="42"/>
    </row>
    <row r="1662" spans="1:62" ht="15">
      <c r="A1662" s="89"/>
      <c r="B1662" s="90"/>
      <c r="C1662" s="91"/>
      <c r="D1662" s="92"/>
      <c r="E1662" s="93"/>
      <c r="F1662" s="93"/>
      <c r="G1662" s="90"/>
      <c r="H1662" s="90"/>
      <c r="I1662" s="90"/>
      <c r="J1662" s="90"/>
      <c r="K1662" s="90"/>
      <c r="L1662" s="90"/>
      <c r="M1662" s="90"/>
      <c r="N1662" s="90"/>
      <c r="O1662" s="90"/>
      <c r="P1662" s="90"/>
      <c r="Q1662" s="90"/>
      <c r="R1662" s="90"/>
      <c r="S1662" s="90"/>
      <c r="T1662" s="90"/>
      <c r="U1662" s="90"/>
      <c r="V1662" s="90"/>
      <c r="W1662" s="90"/>
      <c r="X1662" s="90"/>
      <c r="Y1662" s="90"/>
      <c r="Z1662" s="90"/>
      <c r="AA1662" s="90"/>
      <c r="AB1662" s="90"/>
      <c r="AC1662" s="90"/>
      <c r="AD1662" s="90"/>
      <c r="AE1662" s="90"/>
      <c r="AF1662" s="90"/>
      <c r="AG1662" s="90"/>
      <c r="AH1662" s="90"/>
      <c r="AI1662" s="90"/>
      <c r="AJ1662" s="90"/>
      <c r="AK1662" s="90"/>
      <c r="AL1662" s="90"/>
      <c r="AM1662" s="90"/>
      <c r="AN1662" s="90"/>
      <c r="AO1662" s="90"/>
      <c r="AP1662" s="90"/>
      <c r="AQ1662" s="90"/>
      <c r="AR1662" s="90"/>
      <c r="AS1662" s="90"/>
      <c r="AT1662" s="90"/>
      <c r="AU1662" s="90"/>
      <c r="AV1662" s="94"/>
      <c r="AW1662" s="94"/>
      <c r="AX1662" s="94"/>
      <c r="AY1662" s="94"/>
      <c r="AZ1662" s="94"/>
      <c r="BA1662" s="94"/>
      <c r="BB1662" s="95"/>
      <c r="BC1662" s="95"/>
      <c r="BD1662" s="95"/>
      <c r="BE1662" s="42"/>
      <c r="BF1662" s="42"/>
      <c r="BG1662" s="42"/>
      <c r="BH1662" s="42"/>
      <c r="BI1662" s="42"/>
      <c r="BJ1662" s="42"/>
    </row>
    <row r="1663" spans="1:62" ht="15">
      <c r="A1663" s="89"/>
      <c r="B1663" s="90"/>
      <c r="C1663" s="91"/>
      <c r="D1663" s="92"/>
      <c r="E1663" s="93"/>
      <c r="F1663" s="93"/>
      <c r="G1663" s="90"/>
      <c r="H1663" s="90"/>
      <c r="I1663" s="90"/>
      <c r="J1663" s="90"/>
      <c r="K1663" s="90"/>
      <c r="L1663" s="90"/>
      <c r="M1663" s="90"/>
      <c r="N1663" s="90"/>
      <c r="O1663" s="90"/>
      <c r="P1663" s="90"/>
      <c r="Q1663" s="90"/>
      <c r="R1663" s="90"/>
      <c r="S1663" s="90"/>
      <c r="T1663" s="90"/>
      <c r="U1663" s="90"/>
      <c r="V1663" s="90"/>
      <c r="W1663" s="90"/>
      <c r="X1663" s="90"/>
      <c r="Y1663" s="90"/>
      <c r="Z1663" s="90"/>
      <c r="AA1663" s="90"/>
      <c r="AB1663" s="90"/>
      <c r="AC1663" s="90"/>
      <c r="AD1663" s="90"/>
      <c r="AE1663" s="90"/>
      <c r="AF1663" s="90"/>
      <c r="AG1663" s="90"/>
      <c r="AH1663" s="90"/>
      <c r="AI1663" s="90"/>
      <c r="AJ1663" s="90"/>
      <c r="AK1663" s="90"/>
      <c r="AL1663" s="90"/>
      <c r="AM1663" s="90"/>
      <c r="AN1663" s="90"/>
      <c r="AO1663" s="90"/>
      <c r="AP1663" s="90"/>
      <c r="AQ1663" s="90"/>
      <c r="AR1663" s="90"/>
      <c r="AS1663" s="90"/>
      <c r="AT1663" s="90"/>
      <c r="AU1663" s="90"/>
      <c r="AV1663" s="94"/>
      <c r="AW1663" s="94"/>
      <c r="AX1663" s="94"/>
      <c r="AY1663" s="94"/>
      <c r="AZ1663" s="94"/>
      <c r="BA1663" s="94"/>
      <c r="BB1663" s="95"/>
      <c r="BC1663" s="95"/>
      <c r="BD1663" s="95"/>
      <c r="BE1663" s="42"/>
      <c r="BF1663" s="42"/>
      <c r="BG1663" s="42"/>
      <c r="BH1663" s="42"/>
      <c r="BI1663" s="42"/>
      <c r="BJ1663" s="42"/>
    </row>
    <row r="1664" spans="1:62" ht="15">
      <c r="A1664" s="89"/>
      <c r="B1664" s="90"/>
      <c r="C1664" s="91"/>
      <c r="D1664" s="92"/>
      <c r="E1664" s="93"/>
      <c r="F1664" s="93"/>
      <c r="G1664" s="90"/>
      <c r="H1664" s="90"/>
      <c r="I1664" s="90"/>
      <c r="J1664" s="90"/>
      <c r="K1664" s="90"/>
      <c r="L1664" s="90"/>
      <c r="M1664" s="90"/>
      <c r="N1664" s="90"/>
      <c r="O1664" s="90"/>
      <c r="P1664" s="90"/>
      <c r="Q1664" s="90"/>
      <c r="R1664" s="90"/>
      <c r="S1664" s="90"/>
      <c r="T1664" s="90"/>
      <c r="U1664" s="90"/>
      <c r="V1664" s="90"/>
      <c r="W1664" s="90"/>
      <c r="X1664" s="90"/>
      <c r="Y1664" s="90"/>
      <c r="Z1664" s="90"/>
      <c r="AA1664" s="90"/>
      <c r="AB1664" s="90"/>
      <c r="AC1664" s="90"/>
      <c r="AD1664" s="90"/>
      <c r="AE1664" s="90"/>
      <c r="AF1664" s="90"/>
      <c r="AG1664" s="90"/>
      <c r="AH1664" s="90"/>
      <c r="AI1664" s="90"/>
      <c r="AJ1664" s="90"/>
      <c r="AK1664" s="90"/>
      <c r="AL1664" s="90"/>
      <c r="AM1664" s="90"/>
      <c r="AN1664" s="90"/>
      <c r="AO1664" s="90"/>
      <c r="AP1664" s="90"/>
      <c r="AQ1664" s="90"/>
      <c r="AR1664" s="90"/>
      <c r="AS1664" s="90"/>
      <c r="AT1664" s="90"/>
      <c r="AU1664" s="90"/>
      <c r="AV1664" s="94"/>
      <c r="AW1664" s="94"/>
      <c r="AX1664" s="94"/>
      <c r="AY1664" s="94"/>
      <c r="AZ1664" s="94"/>
      <c r="BA1664" s="94"/>
      <c r="BB1664" s="95"/>
      <c r="BC1664" s="95"/>
      <c r="BD1664" s="95"/>
      <c r="BE1664" s="42"/>
      <c r="BF1664" s="42"/>
      <c r="BG1664" s="42"/>
      <c r="BH1664" s="42"/>
      <c r="BI1664" s="42"/>
      <c r="BJ1664" s="42"/>
    </row>
    <row r="1665" spans="1:62" ht="15">
      <c r="A1665" s="89"/>
      <c r="B1665" s="90"/>
      <c r="C1665" s="91"/>
      <c r="D1665" s="92"/>
      <c r="E1665" s="93"/>
      <c r="F1665" s="93"/>
      <c r="G1665" s="90"/>
      <c r="H1665" s="90"/>
      <c r="I1665" s="90"/>
      <c r="J1665" s="90"/>
      <c r="K1665" s="90"/>
      <c r="L1665" s="90"/>
      <c r="M1665" s="90"/>
      <c r="N1665" s="90"/>
      <c r="O1665" s="90"/>
      <c r="P1665" s="90"/>
      <c r="Q1665" s="90"/>
      <c r="R1665" s="90"/>
      <c r="S1665" s="90"/>
      <c r="T1665" s="90"/>
      <c r="U1665" s="90"/>
      <c r="V1665" s="90"/>
      <c r="W1665" s="90"/>
      <c r="X1665" s="90"/>
      <c r="Y1665" s="90"/>
      <c r="Z1665" s="90"/>
      <c r="AA1665" s="90"/>
      <c r="AB1665" s="90"/>
      <c r="AC1665" s="90"/>
      <c r="AD1665" s="90"/>
      <c r="AE1665" s="90"/>
      <c r="AF1665" s="90"/>
      <c r="AG1665" s="90"/>
      <c r="AH1665" s="90"/>
      <c r="AI1665" s="90"/>
      <c r="AJ1665" s="90"/>
      <c r="AK1665" s="90"/>
      <c r="AL1665" s="90"/>
      <c r="AM1665" s="90"/>
      <c r="AN1665" s="90"/>
      <c r="AO1665" s="90"/>
      <c r="AP1665" s="90"/>
      <c r="AQ1665" s="90"/>
      <c r="AR1665" s="90"/>
      <c r="AS1665" s="90"/>
      <c r="AT1665" s="90"/>
      <c r="AU1665" s="90"/>
      <c r="AV1665" s="94"/>
      <c r="AW1665" s="94"/>
      <c r="AX1665" s="94"/>
      <c r="AY1665" s="94"/>
      <c r="AZ1665" s="94"/>
      <c r="BA1665" s="94"/>
      <c r="BB1665" s="95"/>
      <c r="BC1665" s="95"/>
      <c r="BD1665" s="95"/>
      <c r="BE1665" s="42"/>
      <c r="BF1665" s="42"/>
      <c r="BG1665" s="42"/>
      <c r="BH1665" s="42"/>
      <c r="BI1665" s="42"/>
      <c r="BJ1665" s="42"/>
    </row>
    <row r="1666" spans="1:62" ht="15">
      <c r="A1666" s="89"/>
      <c r="B1666" s="90"/>
      <c r="C1666" s="91"/>
      <c r="D1666" s="92"/>
      <c r="E1666" s="93"/>
      <c r="F1666" s="93"/>
      <c r="G1666" s="90"/>
      <c r="H1666" s="90"/>
      <c r="I1666" s="90"/>
      <c r="J1666" s="90"/>
      <c r="K1666" s="90"/>
      <c r="L1666" s="90"/>
      <c r="M1666" s="90"/>
      <c r="N1666" s="90"/>
      <c r="O1666" s="90"/>
      <c r="P1666" s="90"/>
      <c r="Q1666" s="90"/>
      <c r="R1666" s="90"/>
      <c r="S1666" s="90"/>
      <c r="T1666" s="90"/>
      <c r="U1666" s="90"/>
      <c r="V1666" s="90"/>
      <c r="W1666" s="90"/>
      <c r="X1666" s="90"/>
      <c r="Y1666" s="90"/>
      <c r="Z1666" s="90"/>
      <c r="AA1666" s="90"/>
      <c r="AB1666" s="90"/>
      <c r="AC1666" s="90"/>
      <c r="AD1666" s="90"/>
      <c r="AE1666" s="90"/>
      <c r="AF1666" s="90"/>
      <c r="AG1666" s="90"/>
      <c r="AH1666" s="90"/>
      <c r="AI1666" s="90"/>
      <c r="AJ1666" s="90"/>
      <c r="AK1666" s="90"/>
      <c r="AL1666" s="90"/>
      <c r="AM1666" s="90"/>
      <c r="AN1666" s="90"/>
      <c r="AO1666" s="90"/>
      <c r="AP1666" s="90"/>
      <c r="AQ1666" s="90"/>
      <c r="AR1666" s="90"/>
      <c r="AS1666" s="90"/>
      <c r="AT1666" s="90"/>
      <c r="AU1666" s="90"/>
      <c r="AV1666" s="94"/>
      <c r="AW1666" s="94"/>
      <c r="AX1666" s="94"/>
      <c r="AY1666" s="94"/>
      <c r="AZ1666" s="94"/>
      <c r="BA1666" s="94"/>
      <c r="BB1666" s="95"/>
      <c r="BC1666" s="95"/>
      <c r="BD1666" s="95"/>
      <c r="BE1666" s="42"/>
      <c r="BF1666" s="42"/>
      <c r="BG1666" s="42"/>
      <c r="BH1666" s="42"/>
      <c r="BI1666" s="42"/>
      <c r="BJ1666" s="42"/>
    </row>
    <row r="1667" spans="1:62" ht="15">
      <c r="A1667" s="89"/>
      <c r="B1667" s="90"/>
      <c r="C1667" s="91"/>
      <c r="D1667" s="92"/>
      <c r="E1667" s="93"/>
      <c r="F1667" s="93"/>
      <c r="G1667" s="90"/>
      <c r="H1667" s="90"/>
      <c r="I1667" s="90"/>
      <c r="J1667" s="90"/>
      <c r="K1667" s="90"/>
      <c r="L1667" s="90"/>
      <c r="M1667" s="90"/>
      <c r="N1667" s="90"/>
      <c r="O1667" s="90"/>
      <c r="P1667" s="90"/>
      <c r="Q1667" s="90"/>
      <c r="R1667" s="90"/>
      <c r="S1667" s="90"/>
      <c r="T1667" s="90"/>
      <c r="U1667" s="90"/>
      <c r="V1667" s="90"/>
      <c r="W1667" s="90"/>
      <c r="X1667" s="90"/>
      <c r="Y1667" s="90"/>
      <c r="Z1667" s="90"/>
      <c r="AA1667" s="90"/>
      <c r="AB1667" s="90"/>
      <c r="AC1667" s="90"/>
      <c r="AD1667" s="90"/>
      <c r="AE1667" s="90"/>
      <c r="AF1667" s="90"/>
      <c r="AG1667" s="90"/>
      <c r="AH1667" s="90"/>
      <c r="AI1667" s="90"/>
      <c r="AJ1667" s="90"/>
      <c r="AK1667" s="90"/>
      <c r="AL1667" s="90"/>
      <c r="AM1667" s="90"/>
      <c r="AN1667" s="90"/>
      <c r="AO1667" s="90"/>
      <c r="AP1667" s="90"/>
      <c r="AQ1667" s="90"/>
      <c r="AR1667" s="90"/>
      <c r="AS1667" s="90"/>
      <c r="AT1667" s="90"/>
      <c r="AU1667" s="90"/>
      <c r="AV1667" s="94"/>
      <c r="AW1667" s="94"/>
      <c r="AX1667" s="94"/>
      <c r="AY1667" s="94"/>
      <c r="AZ1667" s="94"/>
      <c r="BA1667" s="94"/>
      <c r="BB1667" s="95"/>
      <c r="BC1667" s="95"/>
      <c r="BD1667" s="95"/>
      <c r="BE1667" s="42"/>
      <c r="BF1667" s="42"/>
      <c r="BG1667" s="42"/>
      <c r="BH1667" s="42"/>
      <c r="BI1667" s="42"/>
      <c r="BJ1667" s="42"/>
    </row>
    <row r="1668" spans="1:62" ht="15">
      <c r="A1668" s="89"/>
      <c r="B1668" s="90"/>
      <c r="C1668" s="91"/>
      <c r="D1668" s="92"/>
      <c r="E1668" s="93"/>
      <c r="F1668" s="93"/>
      <c r="G1668" s="90"/>
      <c r="H1668" s="90"/>
      <c r="I1668" s="90"/>
      <c r="J1668" s="90"/>
      <c r="K1668" s="90"/>
      <c r="L1668" s="90"/>
      <c r="M1668" s="90"/>
      <c r="N1668" s="90"/>
      <c r="O1668" s="90"/>
      <c r="P1668" s="90"/>
      <c r="Q1668" s="90"/>
      <c r="R1668" s="90"/>
      <c r="S1668" s="90"/>
      <c r="T1668" s="90"/>
      <c r="U1668" s="90"/>
      <c r="V1668" s="90"/>
      <c r="W1668" s="90"/>
      <c r="X1668" s="90"/>
      <c r="Y1668" s="90"/>
      <c r="Z1668" s="90"/>
      <c r="AA1668" s="90"/>
      <c r="AB1668" s="90"/>
      <c r="AC1668" s="90"/>
      <c r="AD1668" s="90"/>
      <c r="AE1668" s="90"/>
      <c r="AF1668" s="90"/>
      <c r="AG1668" s="90"/>
      <c r="AH1668" s="90"/>
      <c r="AI1668" s="90"/>
      <c r="AJ1668" s="90"/>
      <c r="AK1668" s="90"/>
      <c r="AL1668" s="90"/>
      <c r="AM1668" s="90"/>
      <c r="AN1668" s="90"/>
      <c r="AO1668" s="90"/>
      <c r="AP1668" s="90"/>
      <c r="AQ1668" s="90"/>
      <c r="AR1668" s="90"/>
      <c r="AS1668" s="90"/>
      <c r="AT1668" s="90"/>
      <c r="AU1668" s="90"/>
      <c r="AV1668" s="94"/>
      <c r="AW1668" s="94"/>
      <c r="AX1668" s="94"/>
      <c r="AY1668" s="94"/>
      <c r="AZ1668" s="94"/>
      <c r="BA1668" s="94"/>
      <c r="BB1668" s="95"/>
      <c r="BC1668" s="95"/>
      <c r="BD1668" s="95"/>
      <c r="BE1668" s="42"/>
      <c r="BF1668" s="42"/>
      <c r="BG1668" s="42"/>
      <c r="BH1668" s="42"/>
      <c r="BI1668" s="42"/>
      <c r="BJ1668" s="42"/>
    </row>
    <row r="1669" spans="1:62" ht="15">
      <c r="A1669" s="89"/>
      <c r="B1669" s="90"/>
      <c r="C1669" s="91"/>
      <c r="D1669" s="92"/>
      <c r="E1669" s="93"/>
      <c r="F1669" s="93"/>
      <c r="G1669" s="90"/>
      <c r="H1669" s="90"/>
      <c r="I1669" s="90"/>
      <c r="J1669" s="90"/>
      <c r="K1669" s="90"/>
      <c r="L1669" s="90"/>
      <c r="M1669" s="90"/>
      <c r="N1669" s="90"/>
      <c r="O1669" s="90"/>
      <c r="P1669" s="90"/>
      <c r="Q1669" s="90"/>
      <c r="R1669" s="90"/>
      <c r="S1669" s="90"/>
      <c r="T1669" s="90"/>
      <c r="U1669" s="90"/>
      <c r="V1669" s="90"/>
      <c r="W1669" s="90"/>
      <c r="X1669" s="90"/>
      <c r="Y1669" s="90"/>
      <c r="Z1669" s="90"/>
      <c r="AA1669" s="90"/>
      <c r="AB1669" s="90"/>
      <c r="AC1669" s="90"/>
      <c r="AD1669" s="90"/>
      <c r="AE1669" s="90"/>
      <c r="AF1669" s="90"/>
      <c r="AG1669" s="90"/>
      <c r="AH1669" s="90"/>
      <c r="AI1669" s="90"/>
      <c r="AJ1669" s="90"/>
      <c r="AK1669" s="90"/>
      <c r="AL1669" s="90"/>
      <c r="AM1669" s="90"/>
      <c r="AN1669" s="90"/>
      <c r="AO1669" s="90"/>
      <c r="AP1669" s="90"/>
      <c r="AQ1669" s="90"/>
      <c r="AR1669" s="90"/>
      <c r="AS1669" s="90"/>
      <c r="AT1669" s="90"/>
      <c r="AU1669" s="90"/>
      <c r="AV1669" s="94"/>
      <c r="AW1669" s="94"/>
      <c r="AX1669" s="94"/>
      <c r="AY1669" s="94"/>
      <c r="AZ1669" s="94"/>
      <c r="BA1669" s="94"/>
      <c r="BB1669" s="95"/>
      <c r="BC1669" s="95"/>
      <c r="BD1669" s="95"/>
      <c r="BE1669" s="42"/>
      <c r="BF1669" s="42"/>
      <c r="BG1669" s="42"/>
      <c r="BH1669" s="42"/>
      <c r="BI1669" s="42"/>
      <c r="BJ1669" s="42"/>
    </row>
    <row r="1670" spans="1:62" ht="15">
      <c r="A1670" s="89"/>
      <c r="B1670" s="90"/>
      <c r="C1670" s="91"/>
      <c r="D1670" s="92"/>
      <c r="E1670" s="93"/>
      <c r="F1670" s="93"/>
      <c r="G1670" s="90"/>
      <c r="H1670" s="90"/>
      <c r="I1670" s="90"/>
      <c r="J1670" s="90"/>
      <c r="K1670" s="90"/>
      <c r="L1670" s="90"/>
      <c r="M1670" s="90"/>
      <c r="N1670" s="90"/>
      <c r="O1670" s="90"/>
      <c r="P1670" s="90"/>
      <c r="Q1670" s="90"/>
      <c r="R1670" s="90"/>
      <c r="S1670" s="90"/>
      <c r="T1670" s="90"/>
      <c r="U1670" s="90"/>
      <c r="V1670" s="90"/>
      <c r="W1670" s="90"/>
      <c r="X1670" s="90"/>
      <c r="Y1670" s="90"/>
      <c r="Z1670" s="90"/>
      <c r="AA1670" s="90"/>
      <c r="AB1670" s="90"/>
      <c r="AC1670" s="90"/>
      <c r="AD1670" s="90"/>
      <c r="AE1670" s="90"/>
      <c r="AF1670" s="90"/>
      <c r="AG1670" s="90"/>
      <c r="AH1670" s="90"/>
      <c r="AI1670" s="90"/>
      <c r="AJ1670" s="90"/>
      <c r="AK1670" s="90"/>
      <c r="AL1670" s="90"/>
      <c r="AM1670" s="90"/>
      <c r="AN1670" s="90"/>
      <c r="AO1670" s="90"/>
      <c r="AP1670" s="90"/>
      <c r="AQ1670" s="90"/>
      <c r="AR1670" s="90"/>
      <c r="AS1670" s="90"/>
      <c r="AT1670" s="90"/>
      <c r="AU1670" s="90"/>
      <c r="AV1670" s="94"/>
      <c r="AW1670" s="94"/>
      <c r="AX1670" s="94"/>
      <c r="AY1670" s="94"/>
      <c r="AZ1670" s="94"/>
      <c r="BA1670" s="94"/>
      <c r="BB1670" s="95"/>
      <c r="BC1670" s="95"/>
      <c r="BD1670" s="95"/>
      <c r="BE1670" s="42"/>
      <c r="BF1670" s="42"/>
      <c r="BG1670" s="42"/>
      <c r="BH1670" s="42"/>
      <c r="BI1670" s="42"/>
      <c r="BJ1670" s="42"/>
    </row>
    <row r="1671" spans="1:62" ht="15">
      <c r="A1671" s="89"/>
      <c r="B1671" s="90"/>
      <c r="C1671" s="91"/>
      <c r="D1671" s="92"/>
      <c r="E1671" s="93"/>
      <c r="F1671" s="93"/>
      <c r="G1671" s="90"/>
      <c r="H1671" s="90"/>
      <c r="I1671" s="90"/>
      <c r="J1671" s="90"/>
      <c r="K1671" s="90"/>
      <c r="L1671" s="90"/>
      <c r="M1671" s="90"/>
      <c r="N1671" s="90"/>
      <c r="O1671" s="90"/>
      <c r="P1671" s="90"/>
      <c r="Q1671" s="90"/>
      <c r="R1671" s="90"/>
      <c r="S1671" s="90"/>
      <c r="T1671" s="90"/>
      <c r="U1671" s="90"/>
      <c r="V1671" s="90"/>
      <c r="W1671" s="90"/>
      <c r="X1671" s="90"/>
      <c r="Y1671" s="90"/>
      <c r="Z1671" s="90"/>
      <c r="AA1671" s="90"/>
      <c r="AB1671" s="90"/>
      <c r="AC1671" s="90"/>
      <c r="AD1671" s="90"/>
      <c r="AE1671" s="90"/>
      <c r="AF1671" s="90"/>
      <c r="AG1671" s="90"/>
      <c r="AH1671" s="90"/>
      <c r="AI1671" s="90"/>
      <c r="AJ1671" s="90"/>
      <c r="AK1671" s="90"/>
      <c r="AL1671" s="90"/>
      <c r="AM1671" s="90"/>
      <c r="AN1671" s="90"/>
      <c r="AO1671" s="90"/>
      <c r="AP1671" s="90"/>
      <c r="AQ1671" s="90"/>
      <c r="AR1671" s="90"/>
      <c r="AS1671" s="90"/>
      <c r="AT1671" s="90"/>
      <c r="AU1671" s="90"/>
      <c r="AV1671" s="94"/>
      <c r="AW1671" s="94"/>
      <c r="AX1671" s="94"/>
      <c r="AY1671" s="94"/>
      <c r="AZ1671" s="94"/>
      <c r="BA1671" s="94"/>
      <c r="BB1671" s="95"/>
      <c r="BC1671" s="95"/>
      <c r="BD1671" s="95"/>
      <c r="BE1671" s="42"/>
      <c r="BF1671" s="42"/>
      <c r="BG1671" s="42"/>
      <c r="BH1671" s="42"/>
      <c r="BI1671" s="42"/>
      <c r="BJ1671" s="42"/>
    </row>
    <row r="1672" spans="1:62" ht="15">
      <c r="A1672" s="89"/>
      <c r="B1672" s="90"/>
      <c r="C1672" s="91"/>
      <c r="D1672" s="92"/>
      <c r="E1672" s="93"/>
      <c r="F1672" s="93"/>
      <c r="G1672" s="90"/>
      <c r="H1672" s="90"/>
      <c r="I1672" s="90"/>
      <c r="J1672" s="90"/>
      <c r="K1672" s="90"/>
      <c r="L1672" s="90"/>
      <c r="M1672" s="90"/>
      <c r="N1672" s="90"/>
      <c r="O1672" s="90"/>
      <c r="P1672" s="90"/>
      <c r="Q1672" s="90"/>
      <c r="R1672" s="90"/>
      <c r="S1672" s="90"/>
      <c r="T1672" s="90"/>
      <c r="U1672" s="90"/>
      <c r="V1672" s="90"/>
      <c r="W1672" s="90"/>
      <c r="X1672" s="90"/>
      <c r="Y1672" s="90"/>
      <c r="Z1672" s="90"/>
      <c r="AA1672" s="90"/>
      <c r="AB1672" s="90"/>
      <c r="AC1672" s="90"/>
      <c r="AD1672" s="90"/>
      <c r="AE1672" s="90"/>
      <c r="AF1672" s="90"/>
      <c r="AG1672" s="90"/>
      <c r="AH1672" s="90"/>
      <c r="AI1672" s="90"/>
      <c r="AJ1672" s="90"/>
      <c r="AK1672" s="90"/>
      <c r="AL1672" s="90"/>
      <c r="AM1672" s="90"/>
      <c r="AN1672" s="90"/>
      <c r="AO1672" s="90"/>
      <c r="AP1672" s="90"/>
      <c r="AQ1672" s="90"/>
      <c r="AR1672" s="90"/>
      <c r="AS1672" s="90"/>
      <c r="AT1672" s="90"/>
      <c r="AU1672" s="90"/>
      <c r="AV1672" s="94"/>
      <c r="AW1672" s="94"/>
      <c r="AX1672" s="94"/>
      <c r="AY1672" s="94"/>
      <c r="AZ1672" s="94"/>
      <c r="BA1672" s="94"/>
      <c r="BB1672" s="95"/>
      <c r="BC1672" s="95"/>
      <c r="BD1672" s="95"/>
      <c r="BE1672" s="42"/>
      <c r="BF1672" s="42"/>
      <c r="BG1672" s="42"/>
      <c r="BH1672" s="42"/>
      <c r="BI1672" s="42"/>
      <c r="BJ1672" s="42"/>
    </row>
    <row r="1673" spans="1:62" ht="15">
      <c r="A1673" s="89"/>
      <c r="B1673" s="90"/>
      <c r="C1673" s="91"/>
      <c r="D1673" s="92"/>
      <c r="E1673" s="93"/>
      <c r="F1673" s="93"/>
      <c r="G1673" s="90"/>
      <c r="H1673" s="90"/>
      <c r="I1673" s="90"/>
      <c r="J1673" s="90"/>
      <c r="K1673" s="90"/>
      <c r="L1673" s="90"/>
      <c r="M1673" s="90"/>
      <c r="N1673" s="90"/>
      <c r="O1673" s="90"/>
      <c r="P1673" s="90"/>
      <c r="Q1673" s="90"/>
      <c r="R1673" s="90"/>
      <c r="S1673" s="90"/>
      <c r="T1673" s="90"/>
      <c r="U1673" s="90"/>
      <c r="V1673" s="90"/>
      <c r="W1673" s="90"/>
      <c r="X1673" s="90"/>
      <c r="Y1673" s="90"/>
      <c r="Z1673" s="90"/>
      <c r="AA1673" s="90"/>
      <c r="AB1673" s="90"/>
      <c r="AC1673" s="90"/>
      <c r="AD1673" s="90"/>
      <c r="AE1673" s="90"/>
      <c r="AF1673" s="90"/>
      <c r="AG1673" s="90"/>
      <c r="AH1673" s="90"/>
      <c r="AI1673" s="90"/>
      <c r="AJ1673" s="90"/>
      <c r="AK1673" s="90"/>
      <c r="AL1673" s="90"/>
      <c r="AM1673" s="90"/>
      <c r="AN1673" s="90"/>
      <c r="AO1673" s="90"/>
      <c r="AP1673" s="90"/>
      <c r="AQ1673" s="90"/>
      <c r="AR1673" s="90"/>
      <c r="AS1673" s="90"/>
      <c r="AT1673" s="90"/>
      <c r="AU1673" s="90"/>
      <c r="AV1673" s="94"/>
      <c r="AW1673" s="94"/>
      <c r="AX1673" s="94"/>
      <c r="AY1673" s="94"/>
      <c r="AZ1673" s="94"/>
      <c r="BA1673" s="94"/>
      <c r="BB1673" s="95"/>
      <c r="BC1673" s="95"/>
      <c r="BD1673" s="95"/>
      <c r="BE1673" s="42"/>
      <c r="BF1673" s="42"/>
      <c r="BG1673" s="42"/>
      <c r="BH1673" s="42"/>
      <c r="BI1673" s="42"/>
      <c r="BJ1673" s="42"/>
    </row>
    <row r="1674" spans="1:62" ht="15">
      <c r="A1674" s="89"/>
      <c r="B1674" s="90"/>
      <c r="C1674" s="91"/>
      <c r="D1674" s="92"/>
      <c r="E1674" s="93"/>
      <c r="F1674" s="93"/>
      <c r="G1674" s="90"/>
      <c r="H1674" s="90"/>
      <c r="I1674" s="90"/>
      <c r="J1674" s="90"/>
      <c r="K1674" s="90"/>
      <c r="L1674" s="90"/>
      <c r="M1674" s="90"/>
      <c r="N1674" s="90"/>
      <c r="O1674" s="90"/>
      <c r="P1674" s="90"/>
      <c r="Q1674" s="90"/>
      <c r="R1674" s="90"/>
      <c r="S1674" s="90"/>
      <c r="T1674" s="90"/>
      <c r="U1674" s="90"/>
      <c r="V1674" s="90"/>
      <c r="W1674" s="90"/>
      <c r="X1674" s="90"/>
      <c r="Y1674" s="90"/>
      <c r="Z1674" s="90"/>
      <c r="AA1674" s="90"/>
      <c r="AB1674" s="90"/>
      <c r="AC1674" s="90"/>
      <c r="AD1674" s="90"/>
      <c r="AE1674" s="90"/>
      <c r="AF1674" s="90"/>
      <c r="AG1674" s="90"/>
      <c r="AH1674" s="90"/>
      <c r="AI1674" s="90"/>
      <c r="AJ1674" s="90"/>
      <c r="AK1674" s="90"/>
      <c r="AL1674" s="90"/>
      <c r="AM1674" s="90"/>
      <c r="AN1674" s="90"/>
      <c r="AO1674" s="90"/>
      <c r="AP1674" s="90"/>
      <c r="AQ1674" s="90"/>
      <c r="AR1674" s="90"/>
      <c r="AS1674" s="90"/>
      <c r="AT1674" s="90"/>
      <c r="AU1674" s="90"/>
      <c r="AV1674" s="94"/>
      <c r="AW1674" s="94"/>
      <c r="AX1674" s="94"/>
      <c r="AY1674" s="94"/>
      <c r="AZ1674" s="94"/>
      <c r="BA1674" s="94"/>
      <c r="BB1674" s="95"/>
      <c r="BC1674" s="95"/>
      <c r="BD1674" s="95"/>
      <c r="BE1674" s="42"/>
      <c r="BF1674" s="42"/>
      <c r="BG1674" s="42"/>
      <c r="BH1674" s="42"/>
      <c r="BI1674" s="42"/>
      <c r="BJ1674" s="42"/>
    </row>
    <row r="1675" spans="1:62" ht="15">
      <c r="A1675" s="89"/>
      <c r="B1675" s="90"/>
      <c r="C1675" s="91"/>
      <c r="D1675" s="92"/>
      <c r="E1675" s="93"/>
      <c r="F1675" s="93"/>
      <c r="G1675" s="90"/>
      <c r="H1675" s="90"/>
      <c r="I1675" s="90"/>
      <c r="J1675" s="90"/>
      <c r="K1675" s="90"/>
      <c r="L1675" s="90"/>
      <c r="M1675" s="90"/>
      <c r="N1675" s="90"/>
      <c r="O1675" s="90"/>
      <c r="P1675" s="90"/>
      <c r="Q1675" s="90"/>
      <c r="R1675" s="90"/>
      <c r="S1675" s="90"/>
      <c r="T1675" s="90"/>
      <c r="U1675" s="90"/>
      <c r="V1675" s="90"/>
      <c r="W1675" s="90"/>
      <c r="X1675" s="90"/>
      <c r="Y1675" s="90"/>
      <c r="Z1675" s="90"/>
      <c r="AA1675" s="90"/>
      <c r="AB1675" s="90"/>
      <c r="AC1675" s="90"/>
      <c r="AD1675" s="90"/>
      <c r="AE1675" s="90"/>
      <c r="AF1675" s="90"/>
      <c r="AG1675" s="90"/>
      <c r="AH1675" s="90"/>
      <c r="AI1675" s="90"/>
      <c r="AJ1675" s="90"/>
      <c r="AK1675" s="90"/>
      <c r="AL1675" s="90"/>
      <c r="AM1675" s="90"/>
      <c r="AN1675" s="90"/>
      <c r="AO1675" s="90"/>
      <c r="AP1675" s="90"/>
      <c r="AQ1675" s="90"/>
      <c r="AR1675" s="90"/>
      <c r="AS1675" s="90"/>
      <c r="AT1675" s="90"/>
      <c r="AU1675" s="90"/>
      <c r="AV1675" s="94"/>
      <c r="AW1675" s="94"/>
      <c r="AX1675" s="94"/>
      <c r="AY1675" s="94"/>
      <c r="AZ1675" s="94"/>
      <c r="BA1675" s="94"/>
      <c r="BB1675" s="95"/>
      <c r="BC1675" s="95"/>
      <c r="BD1675" s="95"/>
      <c r="BE1675" s="42"/>
      <c r="BF1675" s="42"/>
      <c r="BG1675" s="42"/>
      <c r="BH1675" s="42"/>
      <c r="BI1675" s="42"/>
      <c r="BJ1675" s="42"/>
    </row>
    <row r="1676" spans="1:62" ht="15">
      <c r="A1676" s="89"/>
      <c r="B1676" s="90"/>
      <c r="C1676" s="91"/>
      <c r="D1676" s="92"/>
      <c r="E1676" s="93"/>
      <c r="F1676" s="93"/>
      <c r="G1676" s="90"/>
      <c r="H1676" s="90"/>
      <c r="I1676" s="90"/>
      <c r="J1676" s="90"/>
      <c r="K1676" s="90"/>
      <c r="L1676" s="90"/>
      <c r="M1676" s="90"/>
      <c r="N1676" s="90"/>
      <c r="O1676" s="90"/>
      <c r="P1676" s="90"/>
      <c r="Q1676" s="90"/>
      <c r="R1676" s="90"/>
      <c r="S1676" s="90"/>
      <c r="T1676" s="90"/>
      <c r="U1676" s="90"/>
      <c r="V1676" s="90"/>
      <c r="W1676" s="90"/>
      <c r="X1676" s="90"/>
      <c r="Y1676" s="90"/>
      <c r="Z1676" s="90"/>
      <c r="AA1676" s="90"/>
      <c r="AB1676" s="90"/>
      <c r="AC1676" s="90"/>
      <c r="AD1676" s="90"/>
      <c r="AE1676" s="90"/>
      <c r="AF1676" s="90"/>
      <c r="AG1676" s="90"/>
      <c r="AH1676" s="90"/>
      <c r="AI1676" s="90"/>
      <c r="AJ1676" s="90"/>
      <c r="AK1676" s="90"/>
      <c r="AL1676" s="90"/>
      <c r="AM1676" s="90"/>
      <c r="AN1676" s="90"/>
      <c r="AO1676" s="90"/>
      <c r="AP1676" s="90"/>
      <c r="AQ1676" s="90"/>
      <c r="AR1676" s="90"/>
      <c r="AS1676" s="90"/>
      <c r="AT1676" s="90"/>
      <c r="AU1676" s="90"/>
      <c r="AV1676" s="94"/>
      <c r="AW1676" s="94"/>
      <c r="AX1676" s="94"/>
      <c r="AY1676" s="94"/>
      <c r="AZ1676" s="94"/>
      <c r="BA1676" s="94"/>
      <c r="BB1676" s="95"/>
      <c r="BC1676" s="95"/>
      <c r="BD1676" s="95"/>
      <c r="BE1676" s="42"/>
      <c r="BF1676" s="42"/>
      <c r="BG1676" s="42"/>
      <c r="BH1676" s="42"/>
      <c r="BI1676" s="42"/>
      <c r="BJ1676" s="42"/>
    </row>
    <row r="1677" spans="1:62" ht="15">
      <c r="A1677" s="89"/>
      <c r="B1677" s="90"/>
      <c r="C1677" s="91"/>
      <c r="D1677" s="92"/>
      <c r="E1677" s="93"/>
      <c r="F1677" s="93"/>
      <c r="G1677" s="90"/>
      <c r="H1677" s="90"/>
      <c r="I1677" s="90"/>
      <c r="J1677" s="90"/>
      <c r="K1677" s="90"/>
      <c r="L1677" s="90"/>
      <c r="M1677" s="90"/>
      <c r="N1677" s="90"/>
      <c r="O1677" s="90"/>
      <c r="P1677" s="90"/>
      <c r="Q1677" s="90"/>
      <c r="R1677" s="90"/>
      <c r="S1677" s="90"/>
      <c r="T1677" s="90"/>
      <c r="U1677" s="90"/>
      <c r="V1677" s="90"/>
      <c r="W1677" s="90"/>
      <c r="X1677" s="90"/>
      <c r="Y1677" s="90"/>
      <c r="Z1677" s="90"/>
      <c r="AA1677" s="90"/>
      <c r="AB1677" s="90"/>
      <c r="AC1677" s="90"/>
      <c r="AD1677" s="90"/>
      <c r="AE1677" s="90"/>
      <c r="AF1677" s="90"/>
      <c r="AG1677" s="90"/>
      <c r="AH1677" s="90"/>
      <c r="AI1677" s="90"/>
      <c r="AJ1677" s="90"/>
      <c r="AK1677" s="90"/>
      <c r="AL1677" s="90"/>
      <c r="AM1677" s="90"/>
      <c r="AN1677" s="90"/>
      <c r="AO1677" s="90"/>
      <c r="AP1677" s="90"/>
      <c r="AQ1677" s="90"/>
      <c r="AR1677" s="90"/>
      <c r="AS1677" s="90"/>
      <c r="AT1677" s="90"/>
      <c r="AU1677" s="90"/>
      <c r="AV1677" s="94"/>
      <c r="AW1677" s="94"/>
      <c r="AX1677" s="94"/>
      <c r="AY1677" s="94"/>
      <c r="AZ1677" s="94"/>
      <c r="BA1677" s="94"/>
      <c r="BB1677" s="95"/>
      <c r="BC1677" s="95"/>
      <c r="BD1677" s="95"/>
      <c r="BE1677" s="42"/>
      <c r="BF1677" s="42"/>
      <c r="BG1677" s="42"/>
      <c r="BH1677" s="42"/>
      <c r="BI1677" s="42"/>
      <c r="BJ1677" s="42"/>
    </row>
    <row r="1678" spans="1:62" ht="15">
      <c r="A1678" s="89"/>
      <c r="B1678" s="90"/>
      <c r="C1678" s="91"/>
      <c r="D1678" s="92"/>
      <c r="E1678" s="93"/>
      <c r="F1678" s="93"/>
      <c r="G1678" s="90"/>
      <c r="H1678" s="90"/>
      <c r="I1678" s="90"/>
      <c r="J1678" s="90"/>
      <c r="K1678" s="90"/>
      <c r="L1678" s="90"/>
      <c r="M1678" s="90"/>
      <c r="N1678" s="90"/>
      <c r="O1678" s="90"/>
      <c r="P1678" s="90"/>
      <c r="Q1678" s="90"/>
      <c r="R1678" s="90"/>
      <c r="S1678" s="90"/>
      <c r="T1678" s="90"/>
      <c r="U1678" s="90"/>
      <c r="V1678" s="90"/>
      <c r="W1678" s="90"/>
      <c r="X1678" s="90"/>
      <c r="Y1678" s="90"/>
      <c r="Z1678" s="90"/>
      <c r="AA1678" s="90"/>
      <c r="AB1678" s="90"/>
      <c r="AC1678" s="90"/>
      <c r="AD1678" s="90"/>
      <c r="AE1678" s="90"/>
      <c r="AF1678" s="90"/>
      <c r="AG1678" s="90"/>
      <c r="AH1678" s="90"/>
      <c r="AI1678" s="90"/>
      <c r="AJ1678" s="90"/>
      <c r="AK1678" s="90"/>
      <c r="AL1678" s="90"/>
      <c r="AM1678" s="90"/>
      <c r="AN1678" s="90"/>
      <c r="AO1678" s="90"/>
      <c r="AP1678" s="90"/>
      <c r="AQ1678" s="90"/>
      <c r="AR1678" s="90"/>
      <c r="AS1678" s="90"/>
      <c r="AT1678" s="90"/>
      <c r="AU1678" s="90"/>
      <c r="AV1678" s="94"/>
      <c r="AW1678" s="94"/>
      <c r="AX1678" s="94"/>
      <c r="AY1678" s="94"/>
      <c r="AZ1678" s="94"/>
      <c r="BA1678" s="94"/>
      <c r="BB1678" s="95"/>
      <c r="BC1678" s="95"/>
      <c r="BD1678" s="95"/>
      <c r="BE1678" s="42"/>
      <c r="BF1678" s="42"/>
      <c r="BG1678" s="42"/>
      <c r="BH1678" s="42"/>
      <c r="BI1678" s="42"/>
      <c r="BJ1678" s="42"/>
    </row>
    <row r="1679" spans="1:62" ht="15">
      <c r="A1679" s="89"/>
      <c r="B1679" s="90"/>
      <c r="C1679" s="91"/>
      <c r="D1679" s="92"/>
      <c r="E1679" s="93"/>
      <c r="F1679" s="93"/>
      <c r="G1679" s="90"/>
      <c r="H1679" s="90"/>
      <c r="I1679" s="90"/>
      <c r="J1679" s="90"/>
      <c r="K1679" s="90"/>
      <c r="L1679" s="90"/>
      <c r="M1679" s="90"/>
      <c r="N1679" s="90"/>
      <c r="O1679" s="90"/>
      <c r="P1679" s="90"/>
      <c r="Q1679" s="90"/>
      <c r="R1679" s="90"/>
      <c r="S1679" s="90"/>
      <c r="T1679" s="90"/>
      <c r="U1679" s="90"/>
      <c r="V1679" s="90"/>
      <c r="W1679" s="90"/>
      <c r="X1679" s="90"/>
      <c r="Y1679" s="90"/>
      <c r="Z1679" s="90"/>
      <c r="AA1679" s="90"/>
      <c r="AB1679" s="90"/>
      <c r="AC1679" s="90"/>
      <c r="AD1679" s="90"/>
      <c r="AE1679" s="90"/>
      <c r="AF1679" s="90"/>
      <c r="AG1679" s="90"/>
      <c r="AH1679" s="90"/>
      <c r="AI1679" s="90"/>
      <c r="AJ1679" s="90"/>
      <c r="AK1679" s="90"/>
      <c r="AL1679" s="90"/>
      <c r="AM1679" s="90"/>
      <c r="AN1679" s="90"/>
      <c r="AO1679" s="90"/>
      <c r="AP1679" s="90"/>
      <c r="AQ1679" s="90"/>
      <c r="AR1679" s="90"/>
      <c r="AS1679" s="90"/>
      <c r="AT1679" s="90"/>
      <c r="AU1679" s="90"/>
      <c r="AV1679" s="94"/>
      <c r="AW1679" s="94"/>
      <c r="AX1679" s="94"/>
      <c r="AY1679" s="94"/>
      <c r="AZ1679" s="94"/>
      <c r="BA1679" s="94"/>
      <c r="BB1679" s="95"/>
      <c r="BC1679" s="95"/>
      <c r="BD1679" s="95"/>
      <c r="BE1679" s="42"/>
      <c r="BF1679" s="42"/>
      <c r="BG1679" s="42"/>
      <c r="BH1679" s="42"/>
      <c r="BI1679" s="42"/>
      <c r="BJ1679" s="42"/>
    </row>
    <row r="1680" spans="1:62" ht="15">
      <c r="A1680" s="89"/>
      <c r="B1680" s="90"/>
      <c r="C1680" s="91"/>
      <c r="D1680" s="92"/>
      <c r="E1680" s="93"/>
      <c r="F1680" s="93"/>
      <c r="G1680" s="90"/>
      <c r="H1680" s="90"/>
      <c r="I1680" s="90"/>
      <c r="J1680" s="90"/>
      <c r="K1680" s="90"/>
      <c r="L1680" s="90"/>
      <c r="M1680" s="90"/>
      <c r="N1680" s="90"/>
      <c r="O1680" s="90"/>
      <c r="P1680" s="90"/>
      <c r="Q1680" s="90"/>
      <c r="R1680" s="90"/>
      <c r="S1680" s="90"/>
      <c r="T1680" s="90"/>
      <c r="U1680" s="90"/>
      <c r="V1680" s="90"/>
      <c r="W1680" s="90"/>
      <c r="X1680" s="90"/>
      <c r="Y1680" s="90"/>
      <c r="Z1680" s="90"/>
      <c r="AA1680" s="90"/>
      <c r="AB1680" s="90"/>
      <c r="AC1680" s="90"/>
      <c r="AD1680" s="90"/>
      <c r="AE1680" s="90"/>
      <c r="AF1680" s="90"/>
      <c r="AG1680" s="90"/>
      <c r="AH1680" s="90"/>
      <c r="AI1680" s="90"/>
      <c r="AJ1680" s="90"/>
      <c r="AK1680" s="90"/>
      <c r="AL1680" s="90"/>
      <c r="AM1680" s="90"/>
      <c r="AN1680" s="90"/>
      <c r="AO1680" s="90"/>
      <c r="AP1680" s="90"/>
      <c r="AQ1680" s="90"/>
      <c r="AR1680" s="90"/>
      <c r="AS1680" s="90"/>
      <c r="AT1680" s="90"/>
      <c r="AU1680" s="90"/>
      <c r="AV1680" s="94"/>
      <c r="AW1680" s="94"/>
      <c r="AX1680" s="94"/>
      <c r="AY1680" s="94"/>
      <c r="AZ1680" s="94"/>
      <c r="BA1680" s="94"/>
      <c r="BB1680" s="95"/>
      <c r="BC1680" s="95"/>
      <c r="BD1680" s="95"/>
      <c r="BE1680" s="42"/>
      <c r="BF1680" s="42"/>
      <c r="BG1680" s="42"/>
      <c r="BH1680" s="42"/>
      <c r="BI1680" s="42"/>
      <c r="BJ1680" s="42"/>
    </row>
    <row r="1681" spans="1:62" ht="15">
      <c r="A1681" s="89"/>
      <c r="B1681" s="90"/>
      <c r="C1681" s="91"/>
      <c r="D1681" s="92"/>
      <c r="E1681" s="93"/>
      <c r="F1681" s="93"/>
      <c r="G1681" s="90"/>
      <c r="H1681" s="90"/>
      <c r="I1681" s="90"/>
      <c r="J1681" s="90"/>
      <c r="K1681" s="90"/>
      <c r="L1681" s="90"/>
      <c r="M1681" s="90"/>
      <c r="N1681" s="90"/>
      <c r="O1681" s="90"/>
      <c r="P1681" s="90"/>
      <c r="Q1681" s="90"/>
      <c r="R1681" s="90"/>
      <c r="S1681" s="90"/>
      <c r="T1681" s="90"/>
      <c r="U1681" s="90"/>
      <c r="V1681" s="90"/>
      <c r="W1681" s="90"/>
      <c r="X1681" s="90"/>
      <c r="Y1681" s="90"/>
      <c r="Z1681" s="90"/>
      <c r="AA1681" s="90"/>
      <c r="AB1681" s="90"/>
      <c r="AC1681" s="90"/>
      <c r="AD1681" s="90"/>
      <c r="AE1681" s="90"/>
      <c r="AF1681" s="90"/>
      <c r="AG1681" s="90"/>
      <c r="AH1681" s="90"/>
      <c r="AI1681" s="90"/>
      <c r="AJ1681" s="90"/>
      <c r="AK1681" s="90"/>
      <c r="AL1681" s="90"/>
      <c r="AM1681" s="90"/>
      <c r="AN1681" s="90"/>
      <c r="AO1681" s="90"/>
      <c r="AP1681" s="90"/>
      <c r="AQ1681" s="90"/>
      <c r="AR1681" s="90"/>
      <c r="AS1681" s="90"/>
      <c r="AT1681" s="90"/>
      <c r="AU1681" s="90"/>
      <c r="AV1681" s="94"/>
      <c r="AW1681" s="94"/>
      <c r="AX1681" s="94"/>
      <c r="AY1681" s="94"/>
      <c r="AZ1681" s="94"/>
      <c r="BA1681" s="94"/>
      <c r="BB1681" s="95"/>
      <c r="BC1681" s="95"/>
      <c r="BD1681" s="95"/>
      <c r="BE1681" s="42"/>
      <c r="BF1681" s="42"/>
      <c r="BG1681" s="42"/>
      <c r="BH1681" s="42"/>
      <c r="BI1681" s="42"/>
      <c r="BJ1681" s="42"/>
    </row>
    <row r="1682" spans="1:62" ht="15">
      <c r="A1682" s="89"/>
      <c r="B1682" s="90"/>
      <c r="C1682" s="91"/>
      <c r="D1682" s="92"/>
      <c r="E1682" s="93"/>
      <c r="F1682" s="93"/>
      <c r="G1682" s="90"/>
      <c r="H1682" s="90"/>
      <c r="I1682" s="90"/>
      <c r="J1682" s="90"/>
      <c r="K1682" s="90"/>
      <c r="L1682" s="90"/>
      <c r="M1682" s="90"/>
      <c r="N1682" s="90"/>
      <c r="O1682" s="90"/>
      <c r="P1682" s="90"/>
      <c r="Q1682" s="90"/>
      <c r="R1682" s="90"/>
      <c r="S1682" s="90"/>
      <c r="T1682" s="90"/>
      <c r="U1682" s="90"/>
      <c r="V1682" s="90"/>
      <c r="W1682" s="90"/>
      <c r="X1682" s="90"/>
      <c r="Y1682" s="90"/>
      <c r="Z1682" s="90"/>
      <c r="AA1682" s="90"/>
      <c r="AB1682" s="90"/>
      <c r="AC1682" s="90"/>
      <c r="AD1682" s="90"/>
      <c r="AE1682" s="90"/>
      <c r="AF1682" s="90"/>
      <c r="AG1682" s="90"/>
      <c r="AH1682" s="90"/>
      <c r="AI1682" s="90"/>
      <c r="AJ1682" s="90"/>
      <c r="AK1682" s="90"/>
      <c r="AL1682" s="90"/>
      <c r="AM1682" s="90"/>
      <c r="AN1682" s="90"/>
      <c r="AO1682" s="90"/>
      <c r="AP1682" s="90"/>
      <c r="AQ1682" s="90"/>
      <c r="AR1682" s="90"/>
      <c r="AS1682" s="90"/>
      <c r="AT1682" s="90"/>
      <c r="AU1682" s="90"/>
      <c r="AV1682" s="94"/>
      <c r="AW1682" s="94"/>
      <c r="AX1682" s="94"/>
      <c r="AY1682" s="94"/>
      <c r="AZ1682" s="94"/>
      <c r="BA1682" s="94"/>
      <c r="BB1682" s="95"/>
      <c r="BC1682" s="95"/>
      <c r="BD1682" s="95"/>
      <c r="BE1682" s="42"/>
      <c r="BF1682" s="42"/>
      <c r="BG1682" s="42"/>
      <c r="BH1682" s="42"/>
      <c r="BI1682" s="42"/>
      <c r="BJ1682" s="42"/>
    </row>
    <row r="1683" spans="1:62" ht="15">
      <c r="A1683" s="89"/>
      <c r="B1683" s="90"/>
      <c r="C1683" s="91"/>
      <c r="D1683" s="92"/>
      <c r="E1683" s="93"/>
      <c r="F1683" s="93"/>
      <c r="G1683" s="90"/>
      <c r="H1683" s="90"/>
      <c r="I1683" s="90"/>
      <c r="J1683" s="90"/>
      <c r="K1683" s="90"/>
      <c r="L1683" s="90"/>
      <c r="M1683" s="90"/>
      <c r="N1683" s="90"/>
      <c r="O1683" s="90"/>
      <c r="P1683" s="90"/>
      <c r="Q1683" s="90"/>
      <c r="R1683" s="90"/>
      <c r="S1683" s="90"/>
      <c r="T1683" s="90"/>
      <c r="U1683" s="90"/>
      <c r="V1683" s="90"/>
      <c r="W1683" s="90"/>
      <c r="X1683" s="90"/>
      <c r="Y1683" s="90"/>
      <c r="Z1683" s="90"/>
      <c r="AA1683" s="90"/>
      <c r="AB1683" s="90"/>
      <c r="AC1683" s="90"/>
      <c r="AD1683" s="90"/>
      <c r="AE1683" s="90"/>
      <c r="AF1683" s="90"/>
      <c r="AG1683" s="90"/>
      <c r="AH1683" s="90"/>
      <c r="AI1683" s="90"/>
      <c r="AJ1683" s="90"/>
      <c r="AK1683" s="90"/>
      <c r="AL1683" s="90"/>
      <c r="AM1683" s="90"/>
      <c r="AN1683" s="90"/>
      <c r="AO1683" s="90"/>
      <c r="AP1683" s="90"/>
      <c r="AQ1683" s="90"/>
      <c r="AR1683" s="90"/>
      <c r="AS1683" s="90"/>
      <c r="AT1683" s="90"/>
      <c r="AU1683" s="90"/>
      <c r="AV1683" s="94"/>
      <c r="AW1683" s="94"/>
      <c r="AX1683" s="94"/>
      <c r="AY1683" s="94"/>
      <c r="AZ1683" s="94"/>
      <c r="BA1683" s="94"/>
      <c r="BB1683" s="95"/>
      <c r="BC1683" s="95"/>
      <c r="BD1683" s="95"/>
      <c r="BE1683" s="42"/>
      <c r="BF1683" s="42"/>
      <c r="BG1683" s="42"/>
      <c r="BH1683" s="42"/>
      <c r="BI1683" s="42"/>
      <c r="BJ1683" s="42"/>
    </row>
    <row r="1684" spans="1:62" ht="15">
      <c r="A1684" s="89"/>
      <c r="B1684" s="90"/>
      <c r="C1684" s="91"/>
      <c r="D1684" s="92"/>
      <c r="E1684" s="93"/>
      <c r="F1684" s="93"/>
      <c r="G1684" s="90"/>
      <c r="H1684" s="90"/>
      <c r="I1684" s="90"/>
      <c r="J1684" s="90"/>
      <c r="K1684" s="90"/>
      <c r="L1684" s="90"/>
      <c r="M1684" s="90"/>
      <c r="N1684" s="90"/>
      <c r="O1684" s="90"/>
      <c r="P1684" s="90"/>
      <c r="Q1684" s="90"/>
      <c r="R1684" s="90"/>
      <c r="S1684" s="90"/>
      <c r="T1684" s="90"/>
      <c r="U1684" s="90"/>
      <c r="V1684" s="90"/>
      <c r="W1684" s="90"/>
      <c r="X1684" s="90"/>
      <c r="Y1684" s="90"/>
      <c r="Z1684" s="90"/>
      <c r="AA1684" s="90"/>
      <c r="AB1684" s="90"/>
      <c r="AC1684" s="90"/>
      <c r="AD1684" s="90"/>
      <c r="AE1684" s="90"/>
      <c r="AF1684" s="90"/>
      <c r="AG1684" s="90"/>
      <c r="AH1684" s="90"/>
      <c r="AI1684" s="90"/>
      <c r="AJ1684" s="90"/>
      <c r="AK1684" s="90"/>
      <c r="AL1684" s="90"/>
      <c r="AM1684" s="90"/>
      <c r="AN1684" s="90"/>
      <c r="AO1684" s="90"/>
      <c r="AP1684" s="90"/>
      <c r="AQ1684" s="90"/>
      <c r="AR1684" s="90"/>
      <c r="AS1684" s="90"/>
      <c r="AT1684" s="90"/>
      <c r="AU1684" s="90"/>
      <c r="AV1684" s="94"/>
      <c r="AW1684" s="94"/>
      <c r="AX1684" s="94"/>
      <c r="AY1684" s="94"/>
      <c r="AZ1684" s="94"/>
      <c r="BA1684" s="94"/>
      <c r="BB1684" s="95"/>
      <c r="BC1684" s="95"/>
      <c r="BD1684" s="95"/>
      <c r="BE1684" s="42"/>
      <c r="BF1684" s="42"/>
      <c r="BG1684" s="42"/>
      <c r="BH1684" s="42"/>
      <c r="BI1684" s="42"/>
      <c r="BJ1684" s="42"/>
    </row>
    <row r="1685" spans="1:62" ht="15">
      <c r="A1685" s="89"/>
      <c r="B1685" s="90"/>
      <c r="C1685" s="91"/>
      <c r="D1685" s="92"/>
      <c r="E1685" s="93"/>
      <c r="F1685" s="93"/>
      <c r="G1685" s="90"/>
      <c r="H1685" s="90"/>
      <c r="I1685" s="90"/>
      <c r="J1685" s="90"/>
      <c r="K1685" s="90"/>
      <c r="L1685" s="90"/>
      <c r="M1685" s="90"/>
      <c r="N1685" s="90"/>
      <c r="O1685" s="90"/>
      <c r="P1685" s="90"/>
      <c r="Q1685" s="90"/>
      <c r="R1685" s="90"/>
      <c r="S1685" s="90"/>
      <c r="T1685" s="90"/>
      <c r="U1685" s="90"/>
      <c r="V1685" s="90"/>
      <c r="W1685" s="90"/>
      <c r="X1685" s="90"/>
      <c r="Y1685" s="90"/>
      <c r="Z1685" s="90"/>
      <c r="AA1685" s="90"/>
      <c r="AB1685" s="90"/>
      <c r="AC1685" s="90"/>
      <c r="AD1685" s="90"/>
      <c r="AE1685" s="90"/>
      <c r="AF1685" s="90"/>
      <c r="AG1685" s="90"/>
      <c r="AH1685" s="90"/>
      <c r="AI1685" s="90"/>
      <c r="AJ1685" s="90"/>
      <c r="AK1685" s="90"/>
      <c r="AL1685" s="90"/>
      <c r="AM1685" s="90"/>
      <c r="AN1685" s="90"/>
      <c r="AO1685" s="90"/>
      <c r="AP1685" s="90"/>
      <c r="AQ1685" s="90"/>
      <c r="AR1685" s="90"/>
      <c r="AS1685" s="90"/>
      <c r="AT1685" s="90"/>
      <c r="AU1685" s="90"/>
      <c r="AV1685" s="94"/>
      <c r="AW1685" s="94"/>
      <c r="AX1685" s="94"/>
      <c r="AY1685" s="94"/>
      <c r="AZ1685" s="94"/>
      <c r="BA1685" s="94"/>
      <c r="BB1685" s="95"/>
      <c r="BC1685" s="95"/>
      <c r="BD1685" s="95"/>
      <c r="BE1685" s="42"/>
      <c r="BF1685" s="42"/>
      <c r="BG1685" s="42"/>
      <c r="BH1685" s="42"/>
      <c r="BI1685" s="42"/>
      <c r="BJ1685" s="42"/>
    </row>
    <row r="1686" spans="1:62" ht="15">
      <c r="A1686" s="89"/>
      <c r="B1686" s="90"/>
      <c r="C1686" s="91"/>
      <c r="D1686" s="92"/>
      <c r="E1686" s="93"/>
      <c r="F1686" s="93"/>
      <c r="G1686" s="90"/>
      <c r="H1686" s="90"/>
      <c r="I1686" s="90"/>
      <c r="J1686" s="90"/>
      <c r="K1686" s="90"/>
      <c r="L1686" s="90"/>
      <c r="M1686" s="90"/>
      <c r="N1686" s="90"/>
      <c r="O1686" s="90"/>
      <c r="P1686" s="90"/>
      <c r="Q1686" s="90"/>
      <c r="R1686" s="90"/>
      <c r="S1686" s="90"/>
      <c r="T1686" s="90"/>
      <c r="U1686" s="90"/>
      <c r="V1686" s="90"/>
      <c r="W1686" s="90"/>
      <c r="X1686" s="90"/>
      <c r="Y1686" s="90"/>
      <c r="Z1686" s="90"/>
      <c r="AA1686" s="90"/>
      <c r="AB1686" s="90"/>
      <c r="AC1686" s="90"/>
      <c r="AD1686" s="90"/>
      <c r="AE1686" s="90"/>
      <c r="AF1686" s="90"/>
      <c r="AG1686" s="90"/>
      <c r="AH1686" s="90"/>
      <c r="AI1686" s="90"/>
      <c r="AJ1686" s="90"/>
      <c r="AK1686" s="90"/>
      <c r="AL1686" s="90"/>
      <c r="AM1686" s="90"/>
      <c r="AN1686" s="90"/>
      <c r="AO1686" s="90"/>
      <c r="AP1686" s="90"/>
      <c r="AQ1686" s="90"/>
      <c r="AR1686" s="90"/>
      <c r="AS1686" s="90"/>
      <c r="AT1686" s="90"/>
      <c r="AU1686" s="90"/>
      <c r="AV1686" s="94"/>
      <c r="AW1686" s="94"/>
      <c r="AX1686" s="94"/>
      <c r="AY1686" s="94"/>
      <c r="AZ1686" s="94"/>
      <c r="BA1686" s="94"/>
      <c r="BB1686" s="95"/>
      <c r="BC1686" s="95"/>
      <c r="BD1686" s="95"/>
      <c r="BE1686" s="42"/>
      <c r="BF1686" s="42"/>
      <c r="BG1686" s="42"/>
      <c r="BH1686" s="42"/>
      <c r="BI1686" s="42"/>
      <c r="BJ1686" s="42"/>
    </row>
    <row r="1687" spans="1:62" ht="15">
      <c r="A1687" s="89"/>
      <c r="B1687" s="90"/>
      <c r="C1687" s="91"/>
      <c r="D1687" s="92"/>
      <c r="E1687" s="93"/>
      <c r="F1687" s="93"/>
      <c r="G1687" s="90"/>
      <c r="H1687" s="90"/>
      <c r="I1687" s="90"/>
      <c r="J1687" s="90"/>
      <c r="K1687" s="90"/>
      <c r="L1687" s="90"/>
      <c r="M1687" s="90"/>
      <c r="N1687" s="90"/>
      <c r="O1687" s="90"/>
      <c r="P1687" s="90"/>
      <c r="Q1687" s="90"/>
      <c r="R1687" s="90"/>
      <c r="S1687" s="90"/>
      <c r="T1687" s="90"/>
      <c r="U1687" s="90"/>
      <c r="V1687" s="90"/>
      <c r="W1687" s="90"/>
      <c r="X1687" s="90"/>
      <c r="Y1687" s="90"/>
      <c r="Z1687" s="90"/>
      <c r="AA1687" s="90"/>
      <c r="AB1687" s="90"/>
      <c r="AC1687" s="90"/>
      <c r="AD1687" s="90"/>
      <c r="AE1687" s="90"/>
      <c r="AF1687" s="90"/>
      <c r="AG1687" s="90"/>
      <c r="AH1687" s="90"/>
      <c r="AI1687" s="90"/>
      <c r="AJ1687" s="90"/>
      <c r="AK1687" s="90"/>
      <c r="AL1687" s="90"/>
      <c r="AM1687" s="90"/>
      <c r="AN1687" s="90"/>
      <c r="AO1687" s="90"/>
      <c r="AP1687" s="90"/>
      <c r="AQ1687" s="90"/>
      <c r="AR1687" s="90"/>
      <c r="AS1687" s="90"/>
      <c r="AT1687" s="90"/>
      <c r="AU1687" s="90"/>
      <c r="AV1687" s="94"/>
      <c r="AW1687" s="94"/>
      <c r="AX1687" s="94"/>
      <c r="AY1687" s="94"/>
      <c r="AZ1687" s="94"/>
      <c r="BA1687" s="94"/>
      <c r="BB1687" s="95"/>
      <c r="BC1687" s="95"/>
      <c r="BD1687" s="95"/>
      <c r="BE1687" s="42"/>
      <c r="BF1687" s="42"/>
      <c r="BG1687" s="42"/>
      <c r="BH1687" s="42"/>
      <c r="BI1687" s="42"/>
      <c r="BJ1687" s="42"/>
    </row>
    <row r="1688" spans="1:62" ht="15">
      <c r="A1688" s="89"/>
      <c r="B1688" s="90"/>
      <c r="C1688" s="91"/>
      <c r="D1688" s="92"/>
      <c r="E1688" s="93"/>
      <c r="F1688" s="93"/>
      <c r="G1688" s="90"/>
      <c r="H1688" s="90"/>
      <c r="I1688" s="90"/>
      <c r="J1688" s="90"/>
      <c r="K1688" s="90"/>
      <c r="L1688" s="90"/>
      <c r="M1688" s="90"/>
      <c r="N1688" s="90"/>
      <c r="O1688" s="90"/>
      <c r="P1688" s="90"/>
      <c r="Q1688" s="90"/>
      <c r="R1688" s="90"/>
      <c r="S1688" s="90"/>
      <c r="T1688" s="90"/>
      <c r="U1688" s="90"/>
      <c r="V1688" s="90"/>
      <c r="W1688" s="90"/>
      <c r="X1688" s="90"/>
      <c r="Y1688" s="90"/>
      <c r="Z1688" s="90"/>
      <c r="AA1688" s="90"/>
      <c r="AB1688" s="90"/>
      <c r="AC1688" s="90"/>
      <c r="AD1688" s="90"/>
      <c r="AE1688" s="90"/>
      <c r="AF1688" s="90"/>
      <c r="AG1688" s="90"/>
      <c r="AH1688" s="90"/>
      <c r="AI1688" s="90"/>
      <c r="AJ1688" s="90"/>
      <c r="AK1688" s="90"/>
      <c r="AL1688" s="90"/>
      <c r="AM1688" s="90"/>
      <c r="AN1688" s="90"/>
      <c r="AO1688" s="90"/>
      <c r="AP1688" s="90"/>
      <c r="AQ1688" s="90"/>
      <c r="AR1688" s="90"/>
      <c r="AS1688" s="90"/>
      <c r="AT1688" s="90"/>
      <c r="AU1688" s="90"/>
      <c r="AV1688" s="94"/>
      <c r="AW1688" s="94"/>
      <c r="AX1688" s="94"/>
      <c r="AY1688" s="94"/>
      <c r="AZ1688" s="94"/>
      <c r="BA1688" s="94"/>
      <c r="BB1688" s="95"/>
      <c r="BC1688" s="95"/>
      <c r="BD1688" s="95"/>
      <c r="BE1688" s="42"/>
      <c r="BF1688" s="42"/>
      <c r="BG1688" s="42"/>
      <c r="BH1688" s="42"/>
      <c r="BI1688" s="42"/>
      <c r="BJ1688" s="42"/>
    </row>
    <row r="1689" spans="1:62" ht="15">
      <c r="A1689" s="89"/>
      <c r="B1689" s="90"/>
      <c r="C1689" s="91"/>
      <c r="D1689" s="92"/>
      <c r="E1689" s="93"/>
      <c r="F1689" s="93"/>
      <c r="G1689" s="90"/>
      <c r="H1689" s="90"/>
      <c r="I1689" s="90"/>
      <c r="J1689" s="90"/>
      <c r="K1689" s="90"/>
      <c r="L1689" s="90"/>
      <c r="M1689" s="90"/>
      <c r="N1689" s="90"/>
      <c r="O1689" s="90"/>
      <c r="P1689" s="90"/>
      <c r="Q1689" s="90"/>
      <c r="R1689" s="90"/>
      <c r="S1689" s="90"/>
      <c r="T1689" s="90"/>
      <c r="U1689" s="90"/>
      <c r="V1689" s="90"/>
      <c r="W1689" s="90"/>
      <c r="X1689" s="90"/>
      <c r="Y1689" s="90"/>
      <c r="Z1689" s="90"/>
      <c r="AA1689" s="90"/>
      <c r="AB1689" s="90"/>
      <c r="AC1689" s="90"/>
      <c r="AD1689" s="90"/>
      <c r="AE1689" s="90"/>
      <c r="AF1689" s="90"/>
      <c r="AG1689" s="90"/>
      <c r="AH1689" s="90"/>
      <c r="AI1689" s="90"/>
      <c r="AJ1689" s="90"/>
      <c r="AK1689" s="90"/>
      <c r="AL1689" s="90"/>
      <c r="AM1689" s="90"/>
      <c r="AN1689" s="90"/>
      <c r="AO1689" s="90"/>
      <c r="AP1689" s="90"/>
      <c r="AQ1689" s="90"/>
      <c r="AR1689" s="90"/>
      <c r="AS1689" s="90"/>
      <c r="AT1689" s="90"/>
      <c r="AU1689" s="90"/>
      <c r="AV1689" s="94"/>
      <c r="AW1689" s="94"/>
      <c r="AX1689" s="94"/>
      <c r="AY1689" s="94"/>
      <c r="AZ1689" s="94"/>
      <c r="BA1689" s="94"/>
      <c r="BB1689" s="95"/>
      <c r="BC1689" s="95"/>
      <c r="BD1689" s="95"/>
      <c r="BE1689" s="42"/>
      <c r="BF1689" s="42"/>
      <c r="BG1689" s="42"/>
      <c r="BH1689" s="42"/>
      <c r="BI1689" s="42"/>
      <c r="BJ1689" s="42"/>
    </row>
    <row r="1690" spans="1:62" ht="15">
      <c r="A1690" s="89"/>
      <c r="B1690" s="90"/>
      <c r="C1690" s="91"/>
      <c r="D1690" s="92"/>
      <c r="E1690" s="93"/>
      <c r="F1690" s="93"/>
      <c r="G1690" s="90"/>
      <c r="H1690" s="90"/>
      <c r="I1690" s="90"/>
      <c r="J1690" s="90"/>
      <c r="K1690" s="90"/>
      <c r="L1690" s="90"/>
      <c r="M1690" s="90"/>
      <c r="N1690" s="90"/>
      <c r="O1690" s="90"/>
      <c r="P1690" s="90"/>
      <c r="Q1690" s="90"/>
      <c r="R1690" s="90"/>
      <c r="S1690" s="90"/>
      <c r="T1690" s="90"/>
      <c r="U1690" s="90"/>
      <c r="V1690" s="90"/>
      <c r="W1690" s="90"/>
      <c r="X1690" s="90"/>
      <c r="Y1690" s="90"/>
      <c r="Z1690" s="90"/>
      <c r="AA1690" s="90"/>
      <c r="AB1690" s="90"/>
      <c r="AC1690" s="90"/>
      <c r="AD1690" s="90"/>
      <c r="AE1690" s="90"/>
      <c r="AF1690" s="90"/>
      <c r="AG1690" s="90"/>
      <c r="AH1690" s="90"/>
      <c r="AI1690" s="90"/>
      <c r="AJ1690" s="90"/>
      <c r="AK1690" s="90"/>
      <c r="AL1690" s="90"/>
      <c r="AM1690" s="90"/>
      <c r="AN1690" s="90"/>
      <c r="AO1690" s="90"/>
      <c r="AP1690" s="90"/>
      <c r="AQ1690" s="90"/>
      <c r="AR1690" s="90"/>
      <c r="AS1690" s="90"/>
      <c r="AT1690" s="90"/>
      <c r="AU1690" s="90"/>
      <c r="AV1690" s="94"/>
      <c r="AW1690" s="94"/>
      <c r="AX1690" s="94"/>
      <c r="AY1690" s="94"/>
      <c r="AZ1690" s="94"/>
      <c r="BA1690" s="94"/>
      <c r="BB1690" s="95"/>
      <c r="BC1690" s="95"/>
      <c r="BD1690" s="95"/>
      <c r="BE1690" s="42"/>
      <c r="BF1690" s="42"/>
      <c r="BG1690" s="42"/>
      <c r="BH1690" s="42"/>
      <c r="BI1690" s="42"/>
      <c r="BJ1690" s="42"/>
    </row>
    <row r="1691" spans="1:62" ht="15">
      <c r="A1691" s="89"/>
      <c r="B1691" s="90"/>
      <c r="C1691" s="91"/>
      <c r="D1691" s="92"/>
      <c r="E1691" s="93"/>
      <c r="F1691" s="93"/>
      <c r="G1691" s="90"/>
      <c r="H1691" s="90"/>
      <c r="I1691" s="90"/>
      <c r="J1691" s="90"/>
      <c r="K1691" s="90"/>
      <c r="L1691" s="90"/>
      <c r="M1691" s="90"/>
      <c r="N1691" s="90"/>
      <c r="O1691" s="90"/>
      <c r="P1691" s="90"/>
      <c r="Q1691" s="90"/>
      <c r="R1691" s="90"/>
      <c r="S1691" s="90"/>
      <c r="T1691" s="90"/>
      <c r="U1691" s="90"/>
      <c r="V1691" s="90"/>
      <c r="W1691" s="90"/>
      <c r="X1691" s="90"/>
      <c r="Y1691" s="90"/>
      <c r="Z1691" s="90"/>
      <c r="AA1691" s="90"/>
      <c r="AB1691" s="90"/>
      <c r="AC1691" s="90"/>
      <c r="AD1691" s="90"/>
      <c r="AE1691" s="90"/>
      <c r="AF1691" s="90"/>
      <c r="AG1691" s="90"/>
      <c r="AH1691" s="90"/>
      <c r="AI1691" s="90"/>
      <c r="AJ1691" s="90"/>
      <c r="AK1691" s="90"/>
      <c r="AL1691" s="90"/>
      <c r="AM1691" s="90"/>
      <c r="AN1691" s="90"/>
      <c r="AO1691" s="90"/>
      <c r="AP1691" s="90"/>
      <c r="AQ1691" s="90"/>
      <c r="AR1691" s="90"/>
      <c r="AS1691" s="90"/>
      <c r="AT1691" s="90"/>
      <c r="AU1691" s="90"/>
      <c r="AV1691" s="94"/>
      <c r="AW1691" s="94"/>
      <c r="AX1691" s="94"/>
      <c r="AY1691" s="94"/>
      <c r="AZ1691" s="94"/>
      <c r="BA1691" s="94"/>
      <c r="BB1691" s="95"/>
      <c r="BC1691" s="95"/>
      <c r="BD1691" s="95"/>
      <c r="BE1691" s="42"/>
      <c r="BF1691" s="42"/>
      <c r="BG1691" s="42"/>
      <c r="BH1691" s="42"/>
      <c r="BI1691" s="42"/>
      <c r="BJ1691" s="42"/>
    </row>
    <row r="1692" spans="1:62" ht="15">
      <c r="A1692" s="89"/>
      <c r="B1692" s="90"/>
      <c r="C1692" s="91"/>
      <c r="D1692" s="92"/>
      <c r="E1692" s="93"/>
      <c r="F1692" s="93"/>
      <c r="G1692" s="90"/>
      <c r="H1692" s="90"/>
      <c r="I1692" s="90"/>
      <c r="J1692" s="90"/>
      <c r="K1692" s="90"/>
      <c r="L1692" s="90"/>
      <c r="M1692" s="90"/>
      <c r="N1692" s="90"/>
      <c r="O1692" s="90"/>
      <c r="P1692" s="90"/>
      <c r="Q1692" s="90"/>
      <c r="R1692" s="90"/>
      <c r="S1692" s="90"/>
      <c r="T1692" s="90"/>
      <c r="U1692" s="90"/>
      <c r="V1692" s="90"/>
      <c r="W1692" s="90"/>
      <c r="X1692" s="90"/>
      <c r="Y1692" s="90"/>
      <c r="Z1692" s="90"/>
      <c r="AA1692" s="90"/>
      <c r="AB1692" s="90"/>
      <c r="AC1692" s="90"/>
      <c r="AD1692" s="90"/>
      <c r="AE1692" s="90"/>
      <c r="AF1692" s="90"/>
      <c r="AG1692" s="90"/>
      <c r="AH1692" s="90"/>
      <c r="AI1692" s="90"/>
      <c r="AJ1692" s="90"/>
      <c r="AK1692" s="90"/>
      <c r="AL1692" s="90"/>
      <c r="AM1692" s="90"/>
      <c r="AN1692" s="90"/>
      <c r="AO1692" s="90"/>
      <c r="AP1692" s="90"/>
      <c r="AQ1692" s="90"/>
      <c r="AR1692" s="90"/>
      <c r="AS1692" s="90"/>
      <c r="AT1692" s="90"/>
      <c r="AU1692" s="90"/>
      <c r="AV1692" s="94"/>
      <c r="AW1692" s="94"/>
      <c r="AX1692" s="94"/>
      <c r="AY1692" s="94"/>
      <c r="AZ1692" s="94"/>
      <c r="BA1692" s="94"/>
      <c r="BB1692" s="95"/>
      <c r="BC1692" s="95"/>
      <c r="BD1692" s="95"/>
      <c r="BE1692" s="42"/>
      <c r="BF1692" s="42"/>
      <c r="BG1692" s="42"/>
      <c r="BH1692" s="42"/>
      <c r="BI1692" s="42"/>
      <c r="BJ1692" s="42"/>
    </row>
    <row r="1693" spans="1:62" ht="15">
      <c r="A1693" s="89"/>
      <c r="B1693" s="90"/>
      <c r="C1693" s="91"/>
      <c r="D1693" s="92"/>
      <c r="E1693" s="93"/>
      <c r="F1693" s="93"/>
      <c r="G1693" s="90"/>
      <c r="H1693" s="90"/>
      <c r="I1693" s="90"/>
      <c r="J1693" s="90"/>
      <c r="K1693" s="90"/>
      <c r="L1693" s="90"/>
      <c r="M1693" s="90"/>
      <c r="N1693" s="90"/>
      <c r="O1693" s="90"/>
      <c r="P1693" s="90"/>
      <c r="Q1693" s="90"/>
      <c r="R1693" s="90"/>
      <c r="S1693" s="90"/>
      <c r="T1693" s="90"/>
      <c r="U1693" s="90"/>
      <c r="V1693" s="90"/>
      <c r="W1693" s="90"/>
      <c r="X1693" s="90"/>
      <c r="Y1693" s="90"/>
      <c r="Z1693" s="90"/>
      <c r="AA1693" s="90"/>
      <c r="AB1693" s="90"/>
      <c r="AC1693" s="90"/>
      <c r="AD1693" s="90"/>
      <c r="AE1693" s="90"/>
      <c r="AF1693" s="90"/>
      <c r="AG1693" s="90"/>
      <c r="AH1693" s="90"/>
      <c r="AI1693" s="90"/>
      <c r="AJ1693" s="90"/>
      <c r="AK1693" s="90"/>
      <c r="AL1693" s="90"/>
      <c r="AM1693" s="90"/>
      <c r="AN1693" s="90"/>
      <c r="AO1693" s="90"/>
      <c r="AP1693" s="90"/>
      <c r="AQ1693" s="90"/>
      <c r="AR1693" s="90"/>
      <c r="AS1693" s="90"/>
      <c r="AT1693" s="90"/>
      <c r="AU1693" s="90"/>
      <c r="AV1693" s="94"/>
      <c r="AW1693" s="94"/>
      <c r="AX1693" s="94"/>
      <c r="AY1693" s="94"/>
      <c r="AZ1693" s="94"/>
      <c r="BA1693" s="94"/>
      <c r="BB1693" s="95"/>
      <c r="BC1693" s="95"/>
      <c r="BD1693" s="95"/>
      <c r="BE1693" s="42"/>
      <c r="BF1693" s="42"/>
      <c r="BG1693" s="42"/>
      <c r="BH1693" s="42"/>
      <c r="BI1693" s="42"/>
      <c r="BJ1693" s="42"/>
    </row>
    <row r="1694" spans="1:62" ht="15">
      <c r="A1694" s="89"/>
      <c r="B1694" s="90"/>
      <c r="C1694" s="91"/>
      <c r="D1694" s="92"/>
      <c r="E1694" s="93"/>
      <c r="F1694" s="93"/>
      <c r="G1694" s="90"/>
      <c r="H1694" s="90"/>
      <c r="I1694" s="90"/>
      <c r="J1694" s="90"/>
      <c r="K1694" s="90"/>
      <c r="L1694" s="90"/>
      <c r="M1694" s="90"/>
      <c r="N1694" s="90"/>
      <c r="O1694" s="90"/>
      <c r="P1694" s="90"/>
      <c r="Q1694" s="90"/>
      <c r="R1694" s="90"/>
      <c r="S1694" s="90"/>
      <c r="T1694" s="90"/>
      <c r="U1694" s="90"/>
      <c r="V1694" s="90"/>
      <c r="W1694" s="90"/>
      <c r="X1694" s="90"/>
      <c r="Y1694" s="90"/>
      <c r="Z1694" s="90"/>
      <c r="AA1694" s="90"/>
      <c r="AB1694" s="90"/>
      <c r="AC1694" s="90"/>
      <c r="AD1694" s="90"/>
      <c r="AE1694" s="90"/>
      <c r="AF1694" s="90"/>
      <c r="AG1694" s="90"/>
      <c r="AH1694" s="90"/>
      <c r="AI1694" s="90"/>
      <c r="AJ1694" s="90"/>
      <c r="AK1694" s="90"/>
      <c r="AL1694" s="90"/>
      <c r="AM1694" s="90"/>
      <c r="AN1694" s="90"/>
      <c r="AO1694" s="90"/>
      <c r="AP1694" s="90"/>
      <c r="AQ1694" s="90"/>
      <c r="AR1694" s="90"/>
      <c r="AS1694" s="90"/>
      <c r="AT1694" s="90"/>
      <c r="AU1694" s="90"/>
      <c r="AV1694" s="94"/>
      <c r="AW1694" s="94"/>
      <c r="AX1694" s="94"/>
      <c r="AY1694" s="94"/>
      <c r="AZ1694" s="94"/>
      <c r="BA1694" s="94"/>
      <c r="BB1694" s="95"/>
      <c r="BC1694" s="95"/>
      <c r="BD1694" s="95"/>
      <c r="BE1694" s="42"/>
      <c r="BF1694" s="42"/>
      <c r="BG1694" s="42"/>
      <c r="BH1694" s="42"/>
      <c r="BI1694" s="42"/>
      <c r="BJ1694" s="42"/>
    </row>
    <row r="1695" spans="1:62" ht="15">
      <c r="A1695" s="89"/>
      <c r="B1695" s="90"/>
      <c r="C1695" s="91"/>
      <c r="D1695" s="92"/>
      <c r="E1695" s="93"/>
      <c r="F1695" s="93"/>
      <c r="G1695" s="90"/>
      <c r="H1695" s="90"/>
      <c r="I1695" s="90"/>
      <c r="J1695" s="90"/>
      <c r="K1695" s="90"/>
      <c r="L1695" s="90"/>
      <c r="M1695" s="90"/>
      <c r="N1695" s="90"/>
      <c r="O1695" s="90"/>
      <c r="P1695" s="90"/>
      <c r="Q1695" s="90"/>
      <c r="R1695" s="90"/>
      <c r="S1695" s="90"/>
      <c r="T1695" s="90"/>
      <c r="U1695" s="90"/>
      <c r="V1695" s="90"/>
      <c r="W1695" s="90"/>
      <c r="X1695" s="90"/>
      <c r="Y1695" s="90"/>
      <c r="Z1695" s="90"/>
      <c r="AA1695" s="90"/>
      <c r="AB1695" s="90"/>
      <c r="AC1695" s="90"/>
      <c r="AD1695" s="90"/>
      <c r="AE1695" s="90"/>
      <c r="AF1695" s="90"/>
      <c r="AG1695" s="90"/>
      <c r="AH1695" s="90"/>
      <c r="AI1695" s="90"/>
      <c r="AJ1695" s="90"/>
      <c r="AK1695" s="90"/>
      <c r="AL1695" s="90"/>
      <c r="AM1695" s="90"/>
      <c r="AN1695" s="90"/>
      <c r="AO1695" s="90"/>
      <c r="AP1695" s="90"/>
      <c r="AQ1695" s="90"/>
      <c r="AR1695" s="90"/>
      <c r="AS1695" s="90"/>
      <c r="AT1695" s="90"/>
      <c r="AU1695" s="90"/>
      <c r="AV1695" s="94"/>
      <c r="AW1695" s="94"/>
      <c r="AX1695" s="94"/>
      <c r="AY1695" s="94"/>
      <c r="AZ1695" s="94"/>
      <c r="BA1695" s="94"/>
      <c r="BB1695" s="95"/>
      <c r="BC1695" s="95"/>
      <c r="BD1695" s="95"/>
      <c r="BE1695" s="42"/>
      <c r="BF1695" s="42"/>
      <c r="BG1695" s="42"/>
      <c r="BH1695" s="42"/>
      <c r="BI1695" s="42"/>
      <c r="BJ1695" s="42"/>
    </row>
    <row r="1696" spans="1:62" ht="15">
      <c r="A1696" s="89"/>
      <c r="B1696" s="90"/>
      <c r="C1696" s="91"/>
      <c r="D1696" s="92"/>
      <c r="E1696" s="93"/>
      <c r="F1696" s="93"/>
      <c r="G1696" s="90"/>
      <c r="H1696" s="90"/>
      <c r="I1696" s="90"/>
      <c r="J1696" s="90"/>
      <c r="K1696" s="90"/>
      <c r="L1696" s="90"/>
      <c r="M1696" s="90"/>
      <c r="N1696" s="90"/>
      <c r="O1696" s="90"/>
      <c r="P1696" s="90"/>
      <c r="Q1696" s="90"/>
      <c r="R1696" s="90"/>
      <c r="S1696" s="90"/>
      <c r="T1696" s="90"/>
      <c r="U1696" s="90"/>
      <c r="V1696" s="90"/>
      <c r="W1696" s="90"/>
      <c r="X1696" s="90"/>
      <c r="Y1696" s="90"/>
      <c r="Z1696" s="90"/>
      <c r="AA1696" s="90"/>
      <c r="AB1696" s="90"/>
      <c r="AC1696" s="90"/>
      <c r="AD1696" s="90"/>
      <c r="AE1696" s="90"/>
      <c r="AF1696" s="90"/>
      <c r="AG1696" s="90"/>
      <c r="AH1696" s="90"/>
      <c r="AI1696" s="90"/>
      <c r="AJ1696" s="90"/>
      <c r="AK1696" s="90"/>
      <c r="AL1696" s="90"/>
      <c r="AM1696" s="90"/>
      <c r="AN1696" s="90"/>
      <c r="AO1696" s="90"/>
      <c r="AP1696" s="90"/>
      <c r="AQ1696" s="90"/>
      <c r="AR1696" s="90"/>
      <c r="AS1696" s="90"/>
      <c r="AT1696" s="90"/>
      <c r="AU1696" s="90"/>
      <c r="AV1696" s="94"/>
      <c r="AW1696" s="94"/>
      <c r="AX1696" s="94"/>
      <c r="AY1696" s="94"/>
      <c r="AZ1696" s="94"/>
      <c r="BA1696" s="94"/>
      <c r="BB1696" s="95"/>
      <c r="BC1696" s="95"/>
      <c r="BD1696" s="95"/>
      <c r="BE1696" s="42"/>
      <c r="BF1696" s="42"/>
      <c r="BG1696" s="42"/>
      <c r="BH1696" s="42"/>
      <c r="BI1696" s="42"/>
      <c r="BJ1696" s="42"/>
    </row>
    <row r="1697" spans="1:62" ht="15">
      <c r="A1697" s="89"/>
      <c r="B1697" s="90"/>
      <c r="C1697" s="91"/>
      <c r="D1697" s="92"/>
      <c r="E1697" s="93"/>
      <c r="F1697" s="93"/>
      <c r="G1697" s="90"/>
      <c r="H1697" s="90"/>
      <c r="I1697" s="90"/>
      <c r="J1697" s="90"/>
      <c r="K1697" s="90"/>
      <c r="L1697" s="90"/>
      <c r="M1697" s="90"/>
      <c r="N1697" s="90"/>
      <c r="O1697" s="90"/>
      <c r="P1697" s="90"/>
      <c r="Q1697" s="90"/>
      <c r="R1697" s="90"/>
      <c r="S1697" s="90"/>
      <c r="T1697" s="90"/>
      <c r="U1697" s="90"/>
      <c r="V1697" s="90"/>
      <c r="W1697" s="90"/>
      <c r="X1697" s="90"/>
      <c r="Y1697" s="90"/>
      <c r="Z1697" s="90"/>
      <c r="AA1697" s="90"/>
      <c r="AB1697" s="90"/>
      <c r="AC1697" s="90"/>
      <c r="AD1697" s="90"/>
      <c r="AE1697" s="90"/>
      <c r="AF1697" s="90"/>
      <c r="AG1697" s="90"/>
      <c r="AH1697" s="90"/>
      <c r="AI1697" s="90"/>
      <c r="AJ1697" s="90"/>
      <c r="AK1697" s="90"/>
      <c r="AL1697" s="90"/>
      <c r="AM1697" s="90"/>
      <c r="AN1697" s="90"/>
      <c r="AO1697" s="90"/>
      <c r="AP1697" s="90"/>
      <c r="AQ1697" s="90"/>
      <c r="AR1697" s="90"/>
      <c r="AS1697" s="90"/>
      <c r="AT1697" s="90"/>
      <c r="AU1697" s="90"/>
      <c r="AV1697" s="94"/>
      <c r="AW1697" s="94"/>
      <c r="AX1697" s="94"/>
      <c r="AY1697" s="94"/>
      <c r="AZ1697" s="94"/>
      <c r="BA1697" s="94"/>
      <c r="BB1697" s="95"/>
      <c r="BC1697" s="95"/>
      <c r="BD1697" s="95"/>
      <c r="BE1697" s="42"/>
      <c r="BF1697" s="42"/>
      <c r="BG1697" s="42"/>
      <c r="BH1697" s="42"/>
      <c r="BI1697" s="42"/>
      <c r="BJ1697" s="42"/>
    </row>
    <row r="1698" spans="1:62" ht="15">
      <c r="A1698" s="89"/>
      <c r="B1698" s="90"/>
      <c r="C1698" s="91"/>
      <c r="D1698" s="92"/>
      <c r="E1698" s="93"/>
      <c r="F1698" s="93"/>
      <c r="G1698" s="90"/>
      <c r="H1698" s="90"/>
      <c r="I1698" s="90"/>
      <c r="J1698" s="90"/>
      <c r="K1698" s="90"/>
      <c r="L1698" s="90"/>
      <c r="M1698" s="90"/>
      <c r="N1698" s="90"/>
      <c r="O1698" s="90"/>
      <c r="P1698" s="90"/>
      <c r="Q1698" s="90"/>
      <c r="R1698" s="90"/>
      <c r="S1698" s="90"/>
      <c r="T1698" s="90"/>
      <c r="U1698" s="90"/>
      <c r="V1698" s="90"/>
      <c r="W1698" s="90"/>
      <c r="X1698" s="90"/>
      <c r="Y1698" s="90"/>
      <c r="Z1698" s="90"/>
      <c r="AA1698" s="90"/>
      <c r="AB1698" s="90"/>
      <c r="AC1698" s="90"/>
      <c r="AD1698" s="90"/>
      <c r="AE1698" s="90"/>
      <c r="AF1698" s="90"/>
      <c r="AG1698" s="90"/>
      <c r="AH1698" s="90"/>
      <c r="AI1698" s="90"/>
      <c r="AJ1698" s="90"/>
      <c r="AK1698" s="90"/>
      <c r="AL1698" s="90"/>
      <c r="AM1698" s="90"/>
      <c r="AN1698" s="90"/>
      <c r="AO1698" s="90"/>
      <c r="AP1698" s="90"/>
      <c r="AQ1698" s="90"/>
      <c r="AR1698" s="90"/>
      <c r="AS1698" s="90"/>
      <c r="AT1698" s="90"/>
      <c r="AU1698" s="90"/>
      <c r="AV1698" s="94"/>
      <c r="AW1698" s="94"/>
      <c r="AX1698" s="94"/>
      <c r="AY1698" s="94"/>
      <c r="AZ1698" s="94"/>
      <c r="BA1698" s="94"/>
      <c r="BB1698" s="95"/>
      <c r="BC1698" s="95"/>
      <c r="BD1698" s="95"/>
      <c r="BE1698" s="42"/>
      <c r="BF1698" s="42"/>
      <c r="BG1698" s="42"/>
      <c r="BH1698" s="42"/>
      <c r="BI1698" s="42"/>
      <c r="BJ1698" s="42"/>
    </row>
    <row r="1699" spans="1:62" ht="15">
      <c r="A1699" s="89"/>
      <c r="B1699" s="90"/>
      <c r="C1699" s="91"/>
      <c r="D1699" s="92"/>
      <c r="E1699" s="93"/>
      <c r="F1699" s="93"/>
      <c r="G1699" s="90"/>
      <c r="H1699" s="90"/>
      <c r="I1699" s="90"/>
      <c r="J1699" s="90"/>
      <c r="K1699" s="90"/>
      <c r="L1699" s="90"/>
      <c r="M1699" s="90"/>
      <c r="N1699" s="90"/>
      <c r="O1699" s="90"/>
      <c r="P1699" s="90"/>
      <c r="Q1699" s="90"/>
      <c r="R1699" s="90"/>
      <c r="S1699" s="90"/>
      <c r="T1699" s="90"/>
      <c r="U1699" s="90"/>
      <c r="V1699" s="90"/>
      <c r="W1699" s="90"/>
      <c r="X1699" s="90"/>
      <c r="Y1699" s="90"/>
      <c r="Z1699" s="90"/>
      <c r="AA1699" s="90"/>
      <c r="AB1699" s="90"/>
      <c r="AC1699" s="90"/>
      <c r="AD1699" s="90"/>
      <c r="AE1699" s="90"/>
      <c r="AF1699" s="90"/>
      <c r="AG1699" s="90"/>
      <c r="AH1699" s="90"/>
      <c r="AI1699" s="90"/>
      <c r="AJ1699" s="90"/>
      <c r="AK1699" s="90"/>
      <c r="AL1699" s="90"/>
      <c r="AM1699" s="90"/>
      <c r="AN1699" s="90"/>
      <c r="AO1699" s="90"/>
      <c r="AP1699" s="90"/>
      <c r="AQ1699" s="90"/>
      <c r="AR1699" s="90"/>
      <c r="AS1699" s="90"/>
      <c r="AT1699" s="90"/>
      <c r="AU1699" s="90"/>
      <c r="AV1699" s="94"/>
      <c r="AW1699" s="94"/>
      <c r="AX1699" s="94"/>
      <c r="AY1699" s="94"/>
      <c r="AZ1699" s="94"/>
      <c r="BA1699" s="94"/>
      <c r="BB1699" s="95"/>
      <c r="BC1699" s="95"/>
      <c r="BD1699" s="95"/>
      <c r="BE1699" s="42"/>
      <c r="BF1699" s="42"/>
      <c r="BG1699" s="42"/>
      <c r="BH1699" s="42"/>
      <c r="BI1699" s="42"/>
      <c r="BJ1699" s="42"/>
    </row>
    <row r="1700" spans="1:62" ht="15">
      <c r="A1700" s="89"/>
      <c r="B1700" s="90"/>
      <c r="C1700" s="91"/>
      <c r="D1700" s="92"/>
      <c r="E1700" s="93"/>
      <c r="F1700" s="93"/>
      <c r="G1700" s="90"/>
      <c r="H1700" s="90"/>
      <c r="I1700" s="90"/>
      <c r="J1700" s="90"/>
      <c r="K1700" s="90"/>
      <c r="L1700" s="90"/>
      <c r="M1700" s="90"/>
      <c r="N1700" s="90"/>
      <c r="O1700" s="90"/>
      <c r="P1700" s="90"/>
      <c r="Q1700" s="90"/>
      <c r="R1700" s="90"/>
      <c r="S1700" s="90"/>
      <c r="T1700" s="90"/>
      <c r="U1700" s="90"/>
      <c r="V1700" s="90"/>
      <c r="W1700" s="90"/>
      <c r="X1700" s="90"/>
      <c r="Y1700" s="90"/>
      <c r="Z1700" s="90"/>
      <c r="AA1700" s="90"/>
      <c r="AB1700" s="90"/>
      <c r="AC1700" s="90"/>
      <c r="AD1700" s="90"/>
      <c r="AE1700" s="90"/>
      <c r="AF1700" s="90"/>
      <c r="AG1700" s="90"/>
      <c r="AH1700" s="90"/>
      <c r="AI1700" s="90"/>
      <c r="AJ1700" s="90"/>
      <c r="AK1700" s="90"/>
      <c r="AL1700" s="90"/>
      <c r="AM1700" s="90"/>
      <c r="AN1700" s="90"/>
      <c r="AO1700" s="90"/>
      <c r="AP1700" s="90"/>
      <c r="AQ1700" s="90"/>
      <c r="AR1700" s="90"/>
      <c r="AS1700" s="90"/>
      <c r="AT1700" s="90"/>
      <c r="AU1700" s="90"/>
      <c r="AV1700" s="94"/>
      <c r="AW1700" s="94"/>
      <c r="AX1700" s="94"/>
      <c r="AY1700" s="94"/>
      <c r="AZ1700" s="94"/>
      <c r="BA1700" s="94"/>
      <c r="BB1700" s="95"/>
      <c r="BC1700" s="95"/>
      <c r="BD1700" s="95"/>
      <c r="BE1700" s="42"/>
      <c r="BF1700" s="42"/>
      <c r="BG1700" s="42"/>
      <c r="BH1700" s="42"/>
      <c r="BI1700" s="42"/>
      <c r="BJ1700" s="42"/>
    </row>
    <row r="1701" spans="1:62" ht="15">
      <c r="A1701" s="89"/>
      <c r="B1701" s="90"/>
      <c r="C1701" s="91"/>
      <c r="D1701" s="92"/>
      <c r="E1701" s="93"/>
      <c r="F1701" s="93"/>
      <c r="G1701" s="90"/>
      <c r="H1701" s="90"/>
      <c r="I1701" s="90"/>
      <c r="J1701" s="90"/>
      <c r="K1701" s="90"/>
      <c r="L1701" s="90"/>
      <c r="M1701" s="90"/>
      <c r="N1701" s="90"/>
      <c r="O1701" s="90"/>
      <c r="P1701" s="90"/>
      <c r="Q1701" s="90"/>
      <c r="R1701" s="90"/>
      <c r="S1701" s="90"/>
      <c r="T1701" s="90"/>
      <c r="U1701" s="90"/>
      <c r="V1701" s="90"/>
      <c r="W1701" s="90"/>
      <c r="X1701" s="90"/>
      <c r="Y1701" s="90"/>
      <c r="Z1701" s="90"/>
      <c r="AA1701" s="90"/>
      <c r="AB1701" s="90"/>
      <c r="AC1701" s="90"/>
      <c r="AD1701" s="90"/>
      <c r="AE1701" s="90"/>
      <c r="AF1701" s="90"/>
      <c r="AG1701" s="90"/>
      <c r="AH1701" s="90"/>
      <c r="AI1701" s="90"/>
      <c r="AJ1701" s="90"/>
      <c r="AK1701" s="90"/>
      <c r="AL1701" s="90"/>
      <c r="AM1701" s="90"/>
      <c r="AN1701" s="90"/>
      <c r="AO1701" s="90"/>
      <c r="AP1701" s="90"/>
      <c r="AQ1701" s="90"/>
      <c r="AR1701" s="90"/>
      <c r="AS1701" s="90"/>
      <c r="AT1701" s="90"/>
      <c r="AU1701" s="90"/>
      <c r="AV1701" s="94"/>
      <c r="AW1701" s="94"/>
      <c r="AX1701" s="94"/>
      <c r="AY1701" s="94"/>
      <c r="AZ1701" s="94"/>
      <c r="BA1701" s="94"/>
      <c r="BB1701" s="95"/>
      <c r="BC1701" s="95"/>
      <c r="BD1701" s="95"/>
      <c r="BE1701" s="42"/>
      <c r="BF1701" s="42"/>
      <c r="BG1701" s="42"/>
      <c r="BH1701" s="42"/>
      <c r="BI1701" s="42"/>
      <c r="BJ1701" s="42"/>
    </row>
    <row r="1702" spans="1:62" ht="15">
      <c r="A1702" s="89"/>
      <c r="B1702" s="90"/>
      <c r="C1702" s="91"/>
      <c r="D1702" s="92"/>
      <c r="E1702" s="93"/>
      <c r="F1702" s="93"/>
      <c r="G1702" s="90"/>
      <c r="H1702" s="90"/>
      <c r="I1702" s="90"/>
      <c r="J1702" s="90"/>
      <c r="K1702" s="90"/>
      <c r="L1702" s="90"/>
      <c r="M1702" s="90"/>
      <c r="N1702" s="90"/>
      <c r="O1702" s="90"/>
      <c r="P1702" s="90"/>
      <c r="Q1702" s="90"/>
      <c r="R1702" s="90"/>
      <c r="S1702" s="90"/>
      <c r="T1702" s="90"/>
      <c r="U1702" s="90"/>
      <c r="V1702" s="90"/>
      <c r="W1702" s="90"/>
      <c r="X1702" s="90"/>
      <c r="Y1702" s="90"/>
      <c r="Z1702" s="90"/>
      <c r="AA1702" s="90"/>
      <c r="AB1702" s="90"/>
      <c r="AC1702" s="90"/>
      <c r="AD1702" s="90"/>
      <c r="AE1702" s="90"/>
      <c r="AF1702" s="90"/>
      <c r="AG1702" s="90"/>
      <c r="AH1702" s="90"/>
      <c r="AI1702" s="90"/>
      <c r="AJ1702" s="90"/>
      <c r="AK1702" s="90"/>
      <c r="AL1702" s="90"/>
      <c r="AM1702" s="90"/>
      <c r="AN1702" s="90"/>
      <c r="AO1702" s="90"/>
      <c r="AP1702" s="90"/>
      <c r="AQ1702" s="90"/>
      <c r="AR1702" s="90"/>
      <c r="AS1702" s="90"/>
      <c r="AT1702" s="90"/>
      <c r="AU1702" s="90"/>
      <c r="AV1702" s="94"/>
      <c r="AW1702" s="94"/>
      <c r="AX1702" s="94"/>
      <c r="AY1702" s="94"/>
      <c r="AZ1702" s="94"/>
      <c r="BA1702" s="94"/>
      <c r="BB1702" s="95"/>
      <c r="BC1702" s="95"/>
      <c r="BD1702" s="95"/>
      <c r="BE1702" s="42"/>
      <c r="BF1702" s="42"/>
      <c r="BG1702" s="42"/>
      <c r="BH1702" s="42"/>
      <c r="BI1702" s="42"/>
      <c r="BJ1702" s="42"/>
    </row>
    <row r="1703" spans="1:62" ht="15">
      <c r="A1703" s="89"/>
      <c r="B1703" s="90"/>
      <c r="C1703" s="91"/>
      <c r="D1703" s="92"/>
      <c r="E1703" s="93"/>
      <c r="F1703" s="93"/>
      <c r="G1703" s="90"/>
      <c r="H1703" s="90"/>
      <c r="I1703" s="90"/>
      <c r="J1703" s="90"/>
      <c r="K1703" s="90"/>
      <c r="L1703" s="90"/>
      <c r="M1703" s="90"/>
      <c r="N1703" s="90"/>
      <c r="O1703" s="90"/>
      <c r="P1703" s="90"/>
      <c r="Q1703" s="90"/>
      <c r="R1703" s="90"/>
      <c r="S1703" s="90"/>
      <c r="T1703" s="90"/>
      <c r="U1703" s="90"/>
      <c r="V1703" s="90"/>
      <c r="W1703" s="90"/>
      <c r="X1703" s="90"/>
      <c r="Y1703" s="90"/>
      <c r="Z1703" s="90"/>
      <c r="AA1703" s="90"/>
      <c r="AB1703" s="90"/>
      <c r="AC1703" s="90"/>
      <c r="AD1703" s="90"/>
      <c r="AE1703" s="90"/>
      <c r="AF1703" s="90"/>
      <c r="AG1703" s="90"/>
      <c r="AH1703" s="90"/>
      <c r="AI1703" s="90"/>
      <c r="AJ1703" s="90"/>
      <c r="AK1703" s="90"/>
      <c r="AL1703" s="90"/>
      <c r="AM1703" s="90"/>
      <c r="AN1703" s="90"/>
      <c r="AO1703" s="90"/>
      <c r="AP1703" s="90"/>
      <c r="AQ1703" s="90"/>
      <c r="AR1703" s="90"/>
      <c r="AS1703" s="90"/>
      <c r="AT1703" s="90"/>
      <c r="AU1703" s="90"/>
      <c r="AV1703" s="94"/>
      <c r="AW1703" s="94"/>
      <c r="AX1703" s="94"/>
      <c r="AY1703" s="94"/>
      <c r="AZ1703" s="94"/>
      <c r="BA1703" s="94"/>
      <c r="BB1703" s="95"/>
      <c r="BC1703" s="95"/>
      <c r="BD1703" s="95"/>
      <c r="BE1703" s="42"/>
      <c r="BF1703" s="42"/>
      <c r="BG1703" s="42"/>
      <c r="BH1703" s="42"/>
      <c r="BI1703" s="42"/>
      <c r="BJ1703" s="42"/>
    </row>
    <row r="1704" spans="1:62" ht="15">
      <c r="A1704" s="89"/>
      <c r="B1704" s="90"/>
      <c r="C1704" s="91"/>
      <c r="D1704" s="92"/>
      <c r="E1704" s="93"/>
      <c r="F1704" s="93"/>
      <c r="G1704" s="90"/>
      <c r="H1704" s="90"/>
      <c r="I1704" s="90"/>
      <c r="J1704" s="90"/>
      <c r="K1704" s="90"/>
      <c r="L1704" s="90"/>
      <c r="M1704" s="90"/>
      <c r="N1704" s="90"/>
      <c r="O1704" s="90"/>
      <c r="P1704" s="90"/>
      <c r="Q1704" s="90"/>
      <c r="R1704" s="90"/>
      <c r="S1704" s="90"/>
      <c r="T1704" s="90"/>
      <c r="U1704" s="90"/>
      <c r="V1704" s="90"/>
      <c r="W1704" s="90"/>
      <c r="X1704" s="90"/>
      <c r="Y1704" s="90"/>
      <c r="Z1704" s="90"/>
      <c r="AA1704" s="90"/>
      <c r="AB1704" s="90"/>
      <c r="AC1704" s="90"/>
      <c r="AD1704" s="90"/>
      <c r="AE1704" s="90"/>
      <c r="AF1704" s="90"/>
      <c r="AG1704" s="90"/>
      <c r="AH1704" s="90"/>
      <c r="AI1704" s="90"/>
      <c r="AJ1704" s="90"/>
      <c r="AK1704" s="90"/>
      <c r="AL1704" s="90"/>
      <c r="AM1704" s="90"/>
      <c r="AN1704" s="90"/>
      <c r="AO1704" s="90"/>
      <c r="AP1704" s="90"/>
      <c r="AQ1704" s="90"/>
      <c r="AR1704" s="90"/>
      <c r="AS1704" s="90"/>
      <c r="AT1704" s="90"/>
      <c r="AU1704" s="90"/>
      <c r="AV1704" s="94"/>
      <c r="AW1704" s="94"/>
      <c r="AX1704" s="94"/>
      <c r="AY1704" s="94"/>
      <c r="AZ1704" s="94"/>
      <c r="BA1704" s="94"/>
      <c r="BB1704" s="95"/>
      <c r="BC1704" s="95"/>
      <c r="BD1704" s="95"/>
      <c r="BE1704" s="42"/>
      <c r="BF1704" s="42"/>
      <c r="BG1704" s="42"/>
      <c r="BH1704" s="42"/>
      <c r="BI1704" s="42"/>
      <c r="BJ1704" s="42"/>
    </row>
    <row r="1705" spans="1:62" ht="15">
      <c r="A1705" s="89"/>
      <c r="B1705" s="90"/>
      <c r="C1705" s="91"/>
      <c r="D1705" s="92"/>
      <c r="E1705" s="93"/>
      <c r="F1705" s="93"/>
      <c r="G1705" s="90"/>
      <c r="H1705" s="90"/>
      <c r="I1705" s="90"/>
      <c r="J1705" s="90"/>
      <c r="K1705" s="90"/>
      <c r="L1705" s="90"/>
      <c r="M1705" s="90"/>
      <c r="N1705" s="90"/>
      <c r="O1705" s="90"/>
      <c r="P1705" s="90"/>
      <c r="Q1705" s="90"/>
      <c r="R1705" s="90"/>
      <c r="S1705" s="90"/>
      <c r="T1705" s="90"/>
      <c r="U1705" s="90"/>
      <c r="V1705" s="90"/>
      <c r="W1705" s="90"/>
      <c r="X1705" s="90"/>
      <c r="Y1705" s="90"/>
      <c r="Z1705" s="90"/>
      <c r="AA1705" s="90"/>
      <c r="AB1705" s="90"/>
      <c r="AC1705" s="90"/>
      <c r="AD1705" s="90"/>
      <c r="AE1705" s="90"/>
      <c r="AF1705" s="90"/>
      <c r="AG1705" s="90"/>
      <c r="AH1705" s="90"/>
      <c r="AI1705" s="90"/>
      <c r="AJ1705" s="90"/>
      <c r="AK1705" s="90"/>
      <c r="AL1705" s="90"/>
      <c r="AM1705" s="90"/>
      <c r="AN1705" s="90"/>
      <c r="AO1705" s="90"/>
      <c r="AP1705" s="90"/>
      <c r="AQ1705" s="90"/>
      <c r="AR1705" s="90"/>
      <c r="AS1705" s="90"/>
      <c r="AT1705" s="90"/>
      <c r="AU1705" s="90"/>
      <c r="AV1705" s="94"/>
      <c r="AW1705" s="94"/>
      <c r="AX1705" s="94"/>
      <c r="AY1705" s="94"/>
      <c r="AZ1705" s="94"/>
      <c r="BA1705" s="94"/>
      <c r="BB1705" s="95"/>
      <c r="BC1705" s="95"/>
      <c r="BD1705" s="95"/>
      <c r="BE1705" s="42"/>
      <c r="BF1705" s="42"/>
      <c r="BG1705" s="42"/>
      <c r="BH1705" s="42"/>
      <c r="BI1705" s="42"/>
      <c r="BJ1705" s="42"/>
    </row>
    <row r="1706" spans="1:62" ht="15">
      <c r="A1706" s="89"/>
      <c r="B1706" s="90"/>
      <c r="C1706" s="91"/>
      <c r="D1706" s="92"/>
      <c r="E1706" s="93"/>
      <c r="F1706" s="93"/>
      <c r="G1706" s="90"/>
      <c r="H1706" s="90"/>
      <c r="I1706" s="90"/>
      <c r="J1706" s="90"/>
      <c r="K1706" s="90"/>
      <c r="L1706" s="90"/>
      <c r="M1706" s="90"/>
      <c r="N1706" s="90"/>
      <c r="O1706" s="90"/>
      <c r="P1706" s="90"/>
      <c r="Q1706" s="90"/>
      <c r="R1706" s="90"/>
      <c r="S1706" s="90"/>
      <c r="T1706" s="90"/>
      <c r="U1706" s="90"/>
      <c r="V1706" s="90"/>
      <c r="W1706" s="90"/>
      <c r="X1706" s="90"/>
      <c r="Y1706" s="90"/>
      <c r="Z1706" s="90"/>
      <c r="AA1706" s="90"/>
      <c r="AB1706" s="90"/>
      <c r="AC1706" s="90"/>
      <c r="AD1706" s="90"/>
      <c r="AE1706" s="90"/>
      <c r="AF1706" s="90"/>
      <c r="AG1706" s="90"/>
      <c r="AH1706" s="90"/>
      <c r="AI1706" s="90"/>
      <c r="AJ1706" s="90"/>
      <c r="AK1706" s="90"/>
      <c r="AL1706" s="90"/>
      <c r="AM1706" s="90"/>
      <c r="AN1706" s="90"/>
      <c r="AO1706" s="90"/>
      <c r="AP1706" s="90"/>
      <c r="AQ1706" s="90"/>
      <c r="AR1706" s="90"/>
      <c r="AS1706" s="90"/>
      <c r="AT1706" s="90"/>
      <c r="AU1706" s="90"/>
      <c r="AV1706" s="94"/>
      <c r="AW1706" s="94"/>
      <c r="AX1706" s="94"/>
      <c r="AY1706" s="94"/>
      <c r="AZ1706" s="94"/>
      <c r="BA1706" s="94"/>
      <c r="BB1706" s="95"/>
      <c r="BC1706" s="95"/>
      <c r="BD1706" s="95"/>
      <c r="BE1706" s="42"/>
      <c r="BF1706" s="42"/>
      <c r="BG1706" s="42"/>
      <c r="BH1706" s="42"/>
      <c r="BI1706" s="42"/>
      <c r="BJ1706" s="42"/>
    </row>
    <row r="1707" spans="1:62" ht="15">
      <c r="A1707" s="89"/>
      <c r="B1707" s="90"/>
      <c r="C1707" s="91"/>
      <c r="D1707" s="92"/>
      <c r="E1707" s="93"/>
      <c r="F1707" s="93"/>
      <c r="G1707" s="90"/>
      <c r="H1707" s="90"/>
      <c r="I1707" s="90"/>
      <c r="J1707" s="90"/>
      <c r="K1707" s="90"/>
      <c r="L1707" s="90"/>
      <c r="M1707" s="90"/>
      <c r="N1707" s="90"/>
      <c r="O1707" s="90"/>
      <c r="P1707" s="90"/>
      <c r="Q1707" s="90"/>
      <c r="R1707" s="90"/>
      <c r="S1707" s="90"/>
      <c r="T1707" s="90"/>
      <c r="U1707" s="90"/>
      <c r="V1707" s="90"/>
      <c r="W1707" s="90"/>
      <c r="X1707" s="90"/>
      <c r="Y1707" s="90"/>
      <c r="Z1707" s="90"/>
      <c r="AA1707" s="90"/>
      <c r="AB1707" s="90"/>
      <c r="AC1707" s="90"/>
      <c r="AD1707" s="90"/>
      <c r="AE1707" s="90"/>
      <c r="AF1707" s="90"/>
      <c r="AG1707" s="90"/>
      <c r="AH1707" s="90"/>
      <c r="AI1707" s="90"/>
      <c r="AJ1707" s="90"/>
      <c r="AK1707" s="90"/>
      <c r="AL1707" s="90"/>
      <c r="AM1707" s="90"/>
      <c r="AN1707" s="90"/>
      <c r="AO1707" s="90"/>
      <c r="AP1707" s="90"/>
      <c r="AQ1707" s="90"/>
      <c r="AR1707" s="90"/>
      <c r="AS1707" s="90"/>
      <c r="AT1707" s="90"/>
      <c r="AU1707" s="90"/>
      <c r="AV1707" s="94"/>
      <c r="AW1707" s="94"/>
      <c r="AX1707" s="94"/>
      <c r="AY1707" s="94"/>
      <c r="AZ1707" s="94"/>
      <c r="BA1707" s="94"/>
      <c r="BB1707" s="95"/>
      <c r="BC1707" s="95"/>
      <c r="BD1707" s="95"/>
      <c r="BE1707" s="42"/>
      <c r="BF1707" s="42"/>
      <c r="BG1707" s="42"/>
      <c r="BH1707" s="42"/>
      <c r="BI1707" s="42"/>
      <c r="BJ1707" s="42"/>
    </row>
    <row r="1708" spans="1:62" ht="15">
      <c r="A1708" s="89"/>
      <c r="B1708" s="90"/>
      <c r="C1708" s="91"/>
      <c r="D1708" s="92"/>
      <c r="E1708" s="93"/>
      <c r="F1708" s="93"/>
      <c r="G1708" s="90"/>
      <c r="H1708" s="90"/>
      <c r="I1708" s="90"/>
      <c r="J1708" s="90"/>
      <c r="K1708" s="90"/>
      <c r="L1708" s="90"/>
      <c r="M1708" s="90"/>
      <c r="N1708" s="90"/>
      <c r="O1708" s="90"/>
      <c r="P1708" s="90"/>
      <c r="Q1708" s="90"/>
      <c r="R1708" s="90"/>
      <c r="S1708" s="90"/>
      <c r="T1708" s="90"/>
      <c r="U1708" s="90"/>
      <c r="V1708" s="90"/>
      <c r="W1708" s="90"/>
      <c r="X1708" s="90"/>
      <c r="Y1708" s="90"/>
      <c r="Z1708" s="90"/>
      <c r="AA1708" s="90"/>
      <c r="AB1708" s="90"/>
      <c r="AC1708" s="90"/>
      <c r="AD1708" s="90"/>
      <c r="AE1708" s="90"/>
      <c r="AF1708" s="90"/>
      <c r="AG1708" s="90"/>
      <c r="AH1708" s="90"/>
      <c r="AI1708" s="90"/>
      <c r="AJ1708" s="90"/>
      <c r="AK1708" s="90"/>
      <c r="AL1708" s="90"/>
      <c r="AM1708" s="90"/>
      <c r="AN1708" s="90"/>
      <c r="AO1708" s="90"/>
      <c r="AP1708" s="90"/>
      <c r="AQ1708" s="90"/>
      <c r="AR1708" s="90"/>
      <c r="AS1708" s="90"/>
      <c r="AT1708" s="90"/>
      <c r="AU1708" s="90"/>
      <c r="AV1708" s="94"/>
      <c r="AW1708" s="94"/>
      <c r="AX1708" s="94"/>
      <c r="AY1708" s="94"/>
      <c r="AZ1708" s="94"/>
      <c r="BA1708" s="94"/>
      <c r="BB1708" s="95"/>
      <c r="BC1708" s="95"/>
      <c r="BD1708" s="95"/>
      <c r="BE1708" s="42"/>
      <c r="BF1708" s="42"/>
      <c r="BG1708" s="42"/>
      <c r="BH1708" s="42"/>
      <c r="BI1708" s="42"/>
      <c r="BJ1708" s="42"/>
    </row>
    <row r="1709" spans="1:62" ht="15">
      <c r="A1709" s="89"/>
      <c r="B1709" s="90"/>
      <c r="C1709" s="91"/>
      <c r="D1709" s="92"/>
      <c r="E1709" s="93"/>
      <c r="F1709" s="93"/>
      <c r="G1709" s="90"/>
      <c r="H1709" s="90"/>
      <c r="I1709" s="90"/>
      <c r="J1709" s="90"/>
      <c r="K1709" s="90"/>
      <c r="L1709" s="90"/>
      <c r="M1709" s="90"/>
      <c r="N1709" s="90"/>
      <c r="O1709" s="90"/>
      <c r="P1709" s="90"/>
      <c r="Q1709" s="90"/>
      <c r="R1709" s="90"/>
      <c r="S1709" s="90"/>
      <c r="T1709" s="90"/>
      <c r="U1709" s="90"/>
      <c r="V1709" s="90"/>
      <c r="W1709" s="90"/>
      <c r="X1709" s="90"/>
      <c r="Y1709" s="90"/>
      <c r="Z1709" s="90"/>
      <c r="AA1709" s="90"/>
      <c r="AB1709" s="90"/>
      <c r="AC1709" s="90"/>
      <c r="AD1709" s="90"/>
      <c r="AE1709" s="90"/>
      <c r="AF1709" s="90"/>
      <c r="AG1709" s="90"/>
      <c r="AH1709" s="90"/>
      <c r="AI1709" s="90"/>
      <c r="AJ1709" s="90"/>
      <c r="AK1709" s="90"/>
      <c r="AL1709" s="90"/>
      <c r="AM1709" s="90"/>
      <c r="AN1709" s="90"/>
      <c r="AO1709" s="90"/>
      <c r="AP1709" s="90"/>
      <c r="AQ1709" s="90"/>
      <c r="AR1709" s="90"/>
      <c r="AS1709" s="90"/>
      <c r="AT1709" s="90"/>
      <c r="AU1709" s="90"/>
      <c r="AV1709" s="94"/>
      <c r="AW1709" s="94"/>
      <c r="AX1709" s="94"/>
      <c r="AY1709" s="94"/>
      <c r="AZ1709" s="94"/>
      <c r="BA1709" s="94"/>
      <c r="BB1709" s="95"/>
      <c r="BC1709" s="95"/>
      <c r="BD1709" s="95"/>
      <c r="BE1709" s="42"/>
      <c r="BF1709" s="42"/>
      <c r="BG1709" s="42"/>
      <c r="BH1709" s="42"/>
      <c r="BI1709" s="42"/>
      <c r="BJ1709" s="42"/>
    </row>
    <row r="1710" spans="1:62" ht="15">
      <c r="A1710" s="89"/>
      <c r="B1710" s="90"/>
      <c r="C1710" s="91"/>
      <c r="D1710" s="92"/>
      <c r="E1710" s="93"/>
      <c r="F1710" s="93"/>
      <c r="G1710" s="90"/>
      <c r="H1710" s="90"/>
      <c r="I1710" s="90"/>
      <c r="J1710" s="90"/>
      <c r="K1710" s="90"/>
      <c r="L1710" s="90"/>
      <c r="M1710" s="90"/>
      <c r="N1710" s="90"/>
      <c r="O1710" s="90"/>
      <c r="P1710" s="90"/>
      <c r="Q1710" s="90"/>
      <c r="R1710" s="90"/>
      <c r="S1710" s="90"/>
      <c r="T1710" s="90"/>
      <c r="U1710" s="90"/>
      <c r="V1710" s="90"/>
      <c r="W1710" s="90"/>
      <c r="X1710" s="90"/>
      <c r="Y1710" s="90"/>
      <c r="Z1710" s="90"/>
      <c r="AA1710" s="90"/>
      <c r="AB1710" s="90"/>
      <c r="AC1710" s="90"/>
      <c r="AD1710" s="90"/>
      <c r="AE1710" s="90"/>
      <c r="AF1710" s="90"/>
      <c r="AG1710" s="90"/>
      <c r="AH1710" s="90"/>
      <c r="AI1710" s="90"/>
      <c r="AJ1710" s="90"/>
      <c r="AK1710" s="90"/>
      <c r="AL1710" s="90"/>
      <c r="AM1710" s="90"/>
      <c r="AN1710" s="90"/>
      <c r="AO1710" s="90"/>
      <c r="AP1710" s="90"/>
      <c r="AQ1710" s="90"/>
      <c r="AR1710" s="90"/>
      <c r="AS1710" s="90"/>
      <c r="AT1710" s="90"/>
      <c r="AU1710" s="90"/>
      <c r="AV1710" s="94"/>
      <c r="AW1710" s="94"/>
      <c r="AX1710" s="94"/>
      <c r="AY1710" s="94"/>
      <c r="AZ1710" s="94"/>
      <c r="BA1710" s="94"/>
      <c r="BB1710" s="95"/>
      <c r="BC1710" s="95"/>
      <c r="BD1710" s="95"/>
      <c r="BE1710" s="42"/>
      <c r="BF1710" s="42"/>
      <c r="BG1710" s="42"/>
      <c r="BH1710" s="42"/>
      <c r="BI1710" s="42"/>
      <c r="BJ1710" s="42"/>
    </row>
    <row r="1711" spans="1:62" ht="15">
      <c r="A1711" s="89"/>
      <c r="B1711" s="90"/>
      <c r="C1711" s="91"/>
      <c r="D1711" s="92"/>
      <c r="E1711" s="93"/>
      <c r="F1711" s="93"/>
      <c r="G1711" s="90"/>
      <c r="H1711" s="90"/>
      <c r="I1711" s="90"/>
      <c r="J1711" s="90"/>
      <c r="K1711" s="90"/>
      <c r="L1711" s="90"/>
      <c r="M1711" s="90"/>
      <c r="N1711" s="90"/>
      <c r="O1711" s="90"/>
      <c r="P1711" s="90"/>
      <c r="Q1711" s="90"/>
      <c r="R1711" s="90"/>
      <c r="S1711" s="90"/>
      <c r="T1711" s="90"/>
      <c r="U1711" s="90"/>
      <c r="V1711" s="90"/>
      <c r="W1711" s="90"/>
      <c r="X1711" s="90"/>
      <c r="Y1711" s="90"/>
      <c r="Z1711" s="90"/>
      <c r="AA1711" s="90"/>
      <c r="AB1711" s="90"/>
      <c r="AC1711" s="90"/>
      <c r="AD1711" s="90"/>
      <c r="AE1711" s="90"/>
      <c r="AF1711" s="90"/>
      <c r="AG1711" s="90"/>
      <c r="AH1711" s="90"/>
      <c r="AI1711" s="90"/>
      <c r="AJ1711" s="90"/>
      <c r="AK1711" s="90"/>
      <c r="AL1711" s="90"/>
      <c r="AM1711" s="90"/>
      <c r="AN1711" s="90"/>
      <c r="AO1711" s="90"/>
      <c r="AP1711" s="90"/>
      <c r="AQ1711" s="90"/>
      <c r="AR1711" s="90"/>
      <c r="AS1711" s="90"/>
      <c r="AT1711" s="90"/>
      <c r="AU1711" s="90"/>
      <c r="AV1711" s="94"/>
      <c r="AW1711" s="94"/>
      <c r="AX1711" s="94"/>
      <c r="AY1711" s="94"/>
      <c r="AZ1711" s="94"/>
      <c r="BA1711" s="94"/>
      <c r="BB1711" s="95"/>
      <c r="BC1711" s="95"/>
      <c r="BD1711" s="95"/>
      <c r="BE1711" s="42"/>
      <c r="BF1711" s="42"/>
      <c r="BG1711" s="42"/>
      <c r="BH1711" s="42"/>
      <c r="BI1711" s="42"/>
      <c r="BJ1711" s="42"/>
    </row>
    <row r="1712" spans="1:62" ht="15">
      <c r="A1712" s="89"/>
      <c r="B1712" s="90"/>
      <c r="C1712" s="91"/>
      <c r="D1712" s="92"/>
      <c r="E1712" s="93"/>
      <c r="F1712" s="93"/>
      <c r="G1712" s="90"/>
      <c r="H1712" s="90"/>
      <c r="I1712" s="90"/>
      <c r="J1712" s="90"/>
      <c r="K1712" s="90"/>
      <c r="L1712" s="90"/>
      <c r="M1712" s="90"/>
      <c r="N1712" s="90"/>
      <c r="O1712" s="90"/>
      <c r="P1712" s="90"/>
      <c r="Q1712" s="90"/>
      <c r="R1712" s="90"/>
      <c r="S1712" s="90"/>
      <c r="T1712" s="90"/>
      <c r="U1712" s="90"/>
      <c r="V1712" s="90"/>
      <c r="W1712" s="90"/>
      <c r="X1712" s="90"/>
      <c r="Y1712" s="90"/>
      <c r="Z1712" s="90"/>
      <c r="AA1712" s="90"/>
      <c r="AB1712" s="90"/>
      <c r="AC1712" s="90"/>
      <c r="AD1712" s="90"/>
      <c r="AE1712" s="90"/>
      <c r="AF1712" s="90"/>
      <c r="AG1712" s="90"/>
      <c r="AH1712" s="90"/>
      <c r="AI1712" s="90"/>
      <c r="AJ1712" s="90"/>
      <c r="AK1712" s="90"/>
      <c r="AL1712" s="90"/>
      <c r="AM1712" s="90"/>
      <c r="AN1712" s="90"/>
      <c r="AO1712" s="90"/>
      <c r="AP1712" s="90"/>
      <c r="AQ1712" s="90"/>
      <c r="AR1712" s="90"/>
      <c r="AS1712" s="90"/>
      <c r="AT1712" s="90"/>
      <c r="AU1712" s="90"/>
      <c r="AV1712" s="94"/>
      <c r="AW1712" s="94"/>
      <c r="AX1712" s="94"/>
      <c r="AY1712" s="94"/>
      <c r="AZ1712" s="94"/>
      <c r="BA1712" s="94"/>
      <c r="BB1712" s="95"/>
      <c r="BC1712" s="95"/>
      <c r="BD1712" s="95"/>
      <c r="BE1712" s="42"/>
      <c r="BF1712" s="42"/>
      <c r="BG1712" s="42"/>
      <c r="BH1712" s="42"/>
      <c r="BI1712" s="42"/>
      <c r="BJ1712" s="42"/>
    </row>
    <row r="1713" spans="1:62" ht="15">
      <c r="A1713" s="89"/>
      <c r="B1713" s="90"/>
      <c r="C1713" s="91"/>
      <c r="D1713" s="92"/>
      <c r="E1713" s="93"/>
      <c r="F1713" s="93"/>
      <c r="G1713" s="90"/>
      <c r="H1713" s="90"/>
      <c r="I1713" s="90"/>
      <c r="J1713" s="90"/>
      <c r="K1713" s="90"/>
      <c r="L1713" s="90"/>
      <c r="M1713" s="90"/>
      <c r="N1713" s="90"/>
      <c r="O1713" s="90"/>
      <c r="P1713" s="90"/>
      <c r="Q1713" s="90"/>
      <c r="R1713" s="90"/>
      <c r="S1713" s="90"/>
      <c r="T1713" s="90"/>
      <c r="U1713" s="90"/>
      <c r="V1713" s="90"/>
      <c r="W1713" s="90"/>
      <c r="X1713" s="90"/>
      <c r="Y1713" s="90"/>
      <c r="Z1713" s="90"/>
      <c r="AA1713" s="90"/>
      <c r="AB1713" s="90"/>
      <c r="AC1713" s="90"/>
      <c r="AD1713" s="90"/>
      <c r="AE1713" s="90"/>
      <c r="AF1713" s="90"/>
      <c r="AG1713" s="90"/>
      <c r="AH1713" s="90"/>
      <c r="AI1713" s="90"/>
      <c r="AJ1713" s="90"/>
      <c r="AK1713" s="90"/>
      <c r="AL1713" s="90"/>
      <c r="AM1713" s="90"/>
      <c r="AN1713" s="90"/>
      <c r="AO1713" s="90"/>
      <c r="AP1713" s="90"/>
      <c r="AQ1713" s="90"/>
      <c r="AR1713" s="90"/>
      <c r="AS1713" s="90"/>
      <c r="AT1713" s="90"/>
      <c r="AU1713" s="90"/>
      <c r="AV1713" s="94"/>
      <c r="AW1713" s="94"/>
      <c r="AX1713" s="94"/>
      <c r="AY1713" s="94"/>
      <c r="AZ1713" s="94"/>
      <c r="BA1713" s="94"/>
      <c r="BB1713" s="95"/>
      <c r="BC1713" s="95"/>
      <c r="BD1713" s="95"/>
      <c r="BE1713" s="42"/>
      <c r="BF1713" s="42"/>
      <c r="BG1713" s="42"/>
      <c r="BH1713" s="42"/>
      <c r="BI1713" s="42"/>
      <c r="BJ1713" s="42"/>
    </row>
    <row r="1714" spans="1:62" ht="15">
      <c r="A1714" s="89"/>
      <c r="B1714" s="90"/>
      <c r="C1714" s="91"/>
      <c r="D1714" s="92"/>
      <c r="E1714" s="93"/>
      <c r="F1714" s="93"/>
      <c r="G1714" s="90"/>
      <c r="H1714" s="90"/>
      <c r="I1714" s="90"/>
      <c r="J1714" s="90"/>
      <c r="K1714" s="90"/>
      <c r="L1714" s="90"/>
      <c r="M1714" s="90"/>
      <c r="N1714" s="90"/>
      <c r="O1714" s="90"/>
      <c r="P1714" s="90"/>
      <c r="Q1714" s="90"/>
      <c r="R1714" s="90"/>
      <c r="S1714" s="90"/>
      <c r="T1714" s="90"/>
      <c r="U1714" s="90"/>
      <c r="V1714" s="90"/>
      <c r="W1714" s="90"/>
      <c r="X1714" s="90"/>
      <c r="Y1714" s="90"/>
      <c r="Z1714" s="90"/>
      <c r="AA1714" s="90"/>
      <c r="AB1714" s="90"/>
      <c r="AC1714" s="90"/>
      <c r="AD1714" s="90"/>
      <c r="AE1714" s="90"/>
      <c r="AF1714" s="90"/>
      <c r="AG1714" s="90"/>
      <c r="AH1714" s="90"/>
      <c r="AI1714" s="90"/>
      <c r="AJ1714" s="90"/>
      <c r="AK1714" s="90"/>
      <c r="AL1714" s="90"/>
      <c r="AM1714" s="90"/>
      <c r="AN1714" s="90"/>
      <c r="AO1714" s="90"/>
      <c r="AP1714" s="90"/>
      <c r="AQ1714" s="90"/>
      <c r="AR1714" s="90"/>
      <c r="AS1714" s="90"/>
      <c r="AT1714" s="90"/>
      <c r="AU1714" s="90"/>
      <c r="AV1714" s="94"/>
      <c r="AW1714" s="94"/>
      <c r="AX1714" s="94"/>
      <c r="AY1714" s="94"/>
      <c r="AZ1714" s="94"/>
      <c r="BA1714" s="94"/>
      <c r="BB1714" s="95"/>
      <c r="BC1714" s="95"/>
      <c r="BD1714" s="95"/>
      <c r="BE1714" s="42"/>
      <c r="BF1714" s="42"/>
      <c r="BG1714" s="42"/>
      <c r="BH1714" s="42"/>
      <c r="BI1714" s="42"/>
      <c r="BJ1714" s="42"/>
    </row>
    <row r="1715" spans="1:62" ht="15">
      <c r="A1715" s="89"/>
      <c r="B1715" s="90"/>
      <c r="C1715" s="91"/>
      <c r="D1715" s="92"/>
      <c r="E1715" s="93"/>
      <c r="F1715" s="93"/>
      <c r="G1715" s="90"/>
      <c r="H1715" s="90"/>
      <c r="I1715" s="90"/>
      <c r="J1715" s="90"/>
      <c r="K1715" s="90"/>
      <c r="L1715" s="90"/>
      <c r="M1715" s="90"/>
      <c r="N1715" s="90"/>
      <c r="O1715" s="90"/>
      <c r="P1715" s="90"/>
      <c r="Q1715" s="90"/>
      <c r="R1715" s="90"/>
      <c r="S1715" s="90"/>
      <c r="T1715" s="90"/>
      <c r="U1715" s="90"/>
      <c r="V1715" s="90"/>
      <c r="W1715" s="90"/>
      <c r="X1715" s="90"/>
      <c r="Y1715" s="90"/>
      <c r="Z1715" s="90"/>
      <c r="AA1715" s="90"/>
      <c r="AB1715" s="90"/>
      <c r="AC1715" s="90"/>
      <c r="AD1715" s="90"/>
      <c r="AE1715" s="90"/>
      <c r="AF1715" s="90"/>
      <c r="AG1715" s="90"/>
      <c r="AH1715" s="90"/>
      <c r="AI1715" s="90"/>
      <c r="AJ1715" s="90"/>
      <c r="AK1715" s="90"/>
      <c r="AL1715" s="90"/>
      <c r="AM1715" s="90"/>
      <c r="AN1715" s="90"/>
      <c r="AO1715" s="90"/>
      <c r="AP1715" s="90"/>
      <c r="AQ1715" s="90"/>
      <c r="AR1715" s="90"/>
      <c r="AS1715" s="90"/>
      <c r="AT1715" s="90"/>
      <c r="AU1715" s="90"/>
      <c r="AV1715" s="94"/>
      <c r="AW1715" s="94"/>
      <c r="AX1715" s="94"/>
      <c r="AY1715" s="94"/>
      <c r="AZ1715" s="94"/>
      <c r="BA1715" s="94"/>
      <c r="BB1715" s="95"/>
      <c r="BC1715" s="95"/>
      <c r="BD1715" s="95"/>
      <c r="BE1715" s="42"/>
      <c r="BF1715" s="42"/>
      <c r="BG1715" s="42"/>
      <c r="BH1715" s="42"/>
      <c r="BI1715" s="42"/>
      <c r="BJ1715" s="42"/>
    </row>
    <row r="1716" spans="1:62" ht="15">
      <c r="A1716" s="89"/>
      <c r="B1716" s="90"/>
      <c r="C1716" s="91"/>
      <c r="D1716" s="92"/>
      <c r="E1716" s="93"/>
      <c r="F1716" s="93"/>
      <c r="G1716" s="90"/>
      <c r="H1716" s="90"/>
      <c r="I1716" s="90"/>
      <c r="J1716" s="90"/>
      <c r="K1716" s="90"/>
      <c r="L1716" s="90"/>
      <c r="M1716" s="90"/>
      <c r="N1716" s="90"/>
      <c r="O1716" s="90"/>
      <c r="P1716" s="90"/>
      <c r="Q1716" s="90"/>
      <c r="R1716" s="90"/>
      <c r="S1716" s="90"/>
      <c r="T1716" s="90"/>
      <c r="U1716" s="90"/>
      <c r="V1716" s="90"/>
      <c r="W1716" s="90"/>
      <c r="X1716" s="90"/>
      <c r="Y1716" s="90"/>
      <c r="Z1716" s="90"/>
      <c r="AA1716" s="90"/>
      <c r="AB1716" s="90"/>
      <c r="AC1716" s="90"/>
      <c r="AD1716" s="90"/>
      <c r="AE1716" s="90"/>
      <c r="AF1716" s="90"/>
      <c r="AG1716" s="90"/>
      <c r="AH1716" s="90"/>
      <c r="AI1716" s="90"/>
      <c r="AJ1716" s="90"/>
      <c r="AK1716" s="90"/>
      <c r="AL1716" s="90"/>
      <c r="AM1716" s="90"/>
      <c r="AN1716" s="90"/>
      <c r="AO1716" s="90"/>
      <c r="AP1716" s="90"/>
      <c r="AQ1716" s="90"/>
      <c r="AR1716" s="90"/>
      <c r="AS1716" s="90"/>
      <c r="AT1716" s="90"/>
      <c r="AU1716" s="90"/>
      <c r="AV1716" s="94"/>
      <c r="AW1716" s="94"/>
      <c r="AX1716" s="94"/>
      <c r="AY1716" s="94"/>
      <c r="AZ1716" s="94"/>
      <c r="BA1716" s="94"/>
      <c r="BB1716" s="95"/>
      <c r="BC1716" s="95"/>
      <c r="BD1716" s="95"/>
      <c r="BE1716" s="42"/>
      <c r="BF1716" s="42"/>
      <c r="BG1716" s="42"/>
      <c r="BH1716" s="42"/>
      <c r="BI1716" s="42"/>
      <c r="BJ1716" s="42"/>
    </row>
    <row r="1717" spans="1:62" ht="15">
      <c r="A1717" s="89"/>
      <c r="B1717" s="90"/>
      <c r="C1717" s="91"/>
      <c r="D1717" s="92"/>
      <c r="E1717" s="93"/>
      <c r="F1717" s="93"/>
      <c r="G1717" s="90"/>
      <c r="H1717" s="90"/>
      <c r="I1717" s="90"/>
      <c r="J1717" s="90"/>
      <c r="K1717" s="90"/>
      <c r="L1717" s="90"/>
      <c r="M1717" s="90"/>
      <c r="N1717" s="90"/>
      <c r="O1717" s="90"/>
      <c r="P1717" s="90"/>
      <c r="Q1717" s="90"/>
      <c r="R1717" s="90"/>
      <c r="S1717" s="90"/>
      <c r="T1717" s="90"/>
      <c r="U1717" s="90"/>
      <c r="V1717" s="90"/>
      <c r="W1717" s="90"/>
      <c r="X1717" s="90"/>
      <c r="Y1717" s="90"/>
      <c r="Z1717" s="90"/>
      <c r="AA1717" s="90"/>
      <c r="AB1717" s="90"/>
      <c r="AC1717" s="90"/>
      <c r="AD1717" s="90"/>
      <c r="AE1717" s="90"/>
      <c r="AF1717" s="90"/>
      <c r="AG1717" s="90"/>
      <c r="AH1717" s="90"/>
      <c r="AI1717" s="90"/>
      <c r="AJ1717" s="90"/>
      <c r="AK1717" s="90"/>
      <c r="AL1717" s="90"/>
      <c r="AM1717" s="90"/>
      <c r="AN1717" s="90"/>
      <c r="AO1717" s="90"/>
      <c r="AP1717" s="90"/>
      <c r="AQ1717" s="90"/>
      <c r="AR1717" s="90"/>
      <c r="AS1717" s="90"/>
      <c r="AT1717" s="90"/>
      <c r="AU1717" s="90"/>
      <c r="AV1717" s="94"/>
      <c r="AW1717" s="94"/>
      <c r="AX1717" s="94"/>
      <c r="AY1717" s="94"/>
      <c r="AZ1717" s="94"/>
      <c r="BA1717" s="94"/>
      <c r="BB1717" s="95"/>
      <c r="BC1717" s="95"/>
      <c r="BD1717" s="95"/>
      <c r="BE1717" s="42"/>
      <c r="BF1717" s="42"/>
      <c r="BG1717" s="42"/>
      <c r="BH1717" s="42"/>
      <c r="BI1717" s="42"/>
      <c r="BJ1717" s="42"/>
    </row>
    <row r="1718" spans="1:62" ht="15">
      <c r="A1718" s="89"/>
      <c r="B1718" s="90"/>
      <c r="C1718" s="91"/>
      <c r="D1718" s="92"/>
      <c r="E1718" s="93"/>
      <c r="F1718" s="93"/>
      <c r="G1718" s="90"/>
      <c r="H1718" s="90"/>
      <c r="I1718" s="90"/>
      <c r="J1718" s="90"/>
      <c r="K1718" s="90"/>
      <c r="L1718" s="90"/>
      <c r="M1718" s="90"/>
      <c r="N1718" s="90"/>
      <c r="O1718" s="90"/>
      <c r="P1718" s="90"/>
      <c r="Q1718" s="90"/>
      <c r="R1718" s="90"/>
      <c r="S1718" s="90"/>
      <c r="T1718" s="90"/>
      <c r="U1718" s="90"/>
      <c r="V1718" s="90"/>
      <c r="W1718" s="90"/>
      <c r="X1718" s="90"/>
      <c r="Y1718" s="90"/>
      <c r="Z1718" s="90"/>
      <c r="AA1718" s="90"/>
      <c r="AB1718" s="90"/>
      <c r="AC1718" s="90"/>
      <c r="AD1718" s="90"/>
      <c r="AE1718" s="90"/>
      <c r="AF1718" s="90"/>
      <c r="AG1718" s="90"/>
      <c r="AH1718" s="90"/>
      <c r="AI1718" s="90"/>
      <c r="AJ1718" s="90"/>
      <c r="AK1718" s="90"/>
      <c r="AL1718" s="90"/>
      <c r="AM1718" s="90"/>
      <c r="AN1718" s="90"/>
      <c r="AO1718" s="90"/>
      <c r="AP1718" s="90"/>
      <c r="AQ1718" s="90"/>
      <c r="AR1718" s="90"/>
      <c r="AS1718" s="90"/>
      <c r="AT1718" s="90"/>
      <c r="AU1718" s="90"/>
      <c r="AV1718" s="94"/>
      <c r="AW1718" s="94"/>
      <c r="AX1718" s="94"/>
      <c r="AY1718" s="94"/>
      <c r="AZ1718" s="94"/>
      <c r="BA1718" s="94"/>
      <c r="BB1718" s="95"/>
      <c r="BC1718" s="95"/>
      <c r="BD1718" s="95"/>
      <c r="BE1718" s="42"/>
      <c r="BF1718" s="42"/>
      <c r="BG1718" s="42"/>
      <c r="BH1718" s="42"/>
      <c r="BI1718" s="42"/>
      <c r="BJ1718" s="42"/>
    </row>
    <row r="1719" spans="1:62" ht="15">
      <c r="A1719" s="89"/>
      <c r="B1719" s="90"/>
      <c r="C1719" s="91"/>
      <c r="D1719" s="92"/>
      <c r="E1719" s="93"/>
      <c r="F1719" s="93"/>
      <c r="G1719" s="90"/>
      <c r="H1719" s="90"/>
      <c r="I1719" s="90"/>
      <c r="J1719" s="90"/>
      <c r="K1719" s="90"/>
      <c r="L1719" s="90"/>
      <c r="M1719" s="90"/>
      <c r="N1719" s="90"/>
      <c r="O1719" s="90"/>
      <c r="P1719" s="90"/>
      <c r="Q1719" s="90"/>
      <c r="R1719" s="90"/>
      <c r="S1719" s="90"/>
      <c r="T1719" s="90"/>
      <c r="U1719" s="90"/>
      <c r="V1719" s="90"/>
      <c r="W1719" s="90"/>
      <c r="X1719" s="90"/>
      <c r="Y1719" s="90"/>
      <c r="Z1719" s="90"/>
      <c r="AA1719" s="90"/>
      <c r="AB1719" s="90"/>
      <c r="AC1719" s="90"/>
      <c r="AD1719" s="90"/>
      <c r="AE1719" s="90"/>
      <c r="AF1719" s="90"/>
      <c r="AG1719" s="90"/>
      <c r="AH1719" s="90"/>
      <c r="AI1719" s="90"/>
      <c r="AJ1719" s="90"/>
      <c r="AK1719" s="90"/>
      <c r="AL1719" s="90"/>
      <c r="AM1719" s="90"/>
      <c r="AN1719" s="90"/>
      <c r="AO1719" s="90"/>
      <c r="AP1719" s="90"/>
      <c r="AQ1719" s="90"/>
      <c r="AR1719" s="90"/>
      <c r="AS1719" s="90"/>
      <c r="AT1719" s="90"/>
      <c r="AU1719" s="90"/>
      <c r="AV1719" s="94"/>
      <c r="AW1719" s="94"/>
      <c r="AX1719" s="94"/>
      <c r="AY1719" s="94"/>
      <c r="AZ1719" s="94"/>
      <c r="BA1719" s="94"/>
      <c r="BB1719" s="95"/>
      <c r="BC1719" s="95"/>
      <c r="BD1719" s="95"/>
      <c r="BE1719" s="42"/>
      <c r="BF1719" s="42"/>
      <c r="BG1719" s="42"/>
      <c r="BH1719" s="42"/>
      <c r="BI1719" s="42"/>
      <c r="BJ1719" s="42"/>
    </row>
    <row r="1720" spans="1:62" ht="15">
      <c r="A1720" s="89"/>
      <c r="B1720" s="90"/>
      <c r="C1720" s="91"/>
      <c r="D1720" s="92"/>
      <c r="E1720" s="93"/>
      <c r="F1720" s="93"/>
      <c r="G1720" s="90"/>
      <c r="H1720" s="90"/>
      <c r="I1720" s="90"/>
      <c r="J1720" s="90"/>
      <c r="K1720" s="90"/>
      <c r="L1720" s="90"/>
      <c r="M1720" s="90"/>
      <c r="N1720" s="90"/>
      <c r="O1720" s="90"/>
      <c r="P1720" s="90"/>
      <c r="Q1720" s="90"/>
      <c r="R1720" s="90"/>
      <c r="S1720" s="90"/>
      <c r="T1720" s="90"/>
      <c r="U1720" s="90"/>
      <c r="V1720" s="90"/>
      <c r="W1720" s="90"/>
      <c r="X1720" s="90"/>
      <c r="Y1720" s="90"/>
      <c r="Z1720" s="90"/>
      <c r="AA1720" s="90"/>
      <c r="AB1720" s="90"/>
      <c r="AC1720" s="90"/>
      <c r="AD1720" s="90"/>
      <c r="AE1720" s="90"/>
      <c r="AF1720" s="90"/>
      <c r="AG1720" s="90"/>
      <c r="AH1720" s="90"/>
      <c r="AI1720" s="90"/>
      <c r="AJ1720" s="90"/>
      <c r="AK1720" s="90"/>
      <c r="AL1720" s="90"/>
      <c r="AM1720" s="90"/>
      <c r="AN1720" s="90"/>
      <c r="AO1720" s="90"/>
      <c r="AP1720" s="90"/>
      <c r="AQ1720" s="90"/>
      <c r="AR1720" s="90"/>
      <c r="AS1720" s="90"/>
      <c r="AT1720" s="90"/>
      <c r="AU1720" s="90"/>
      <c r="AV1720" s="94"/>
      <c r="AW1720" s="94"/>
      <c r="AX1720" s="94"/>
      <c r="AY1720" s="94"/>
      <c r="AZ1720" s="94"/>
      <c r="BA1720" s="94"/>
      <c r="BB1720" s="95"/>
      <c r="BC1720" s="95"/>
      <c r="BD1720" s="95"/>
      <c r="BE1720" s="42"/>
      <c r="BF1720" s="42"/>
      <c r="BG1720" s="42"/>
      <c r="BH1720" s="42"/>
      <c r="BI1720" s="42"/>
      <c r="BJ1720" s="42"/>
    </row>
    <row r="1721" spans="1:62" ht="15">
      <c r="A1721" s="89"/>
      <c r="B1721" s="90"/>
      <c r="C1721" s="91"/>
      <c r="D1721" s="92"/>
      <c r="E1721" s="93"/>
      <c r="F1721" s="93"/>
      <c r="G1721" s="90"/>
      <c r="H1721" s="90"/>
      <c r="I1721" s="90"/>
      <c r="J1721" s="90"/>
      <c r="K1721" s="90"/>
      <c r="L1721" s="90"/>
      <c r="M1721" s="90"/>
      <c r="N1721" s="90"/>
      <c r="O1721" s="90"/>
      <c r="P1721" s="90"/>
      <c r="Q1721" s="90"/>
      <c r="R1721" s="90"/>
      <c r="S1721" s="90"/>
      <c r="T1721" s="90"/>
      <c r="U1721" s="90"/>
      <c r="V1721" s="90"/>
      <c r="W1721" s="90"/>
      <c r="X1721" s="90"/>
      <c r="Y1721" s="90"/>
      <c r="Z1721" s="90"/>
      <c r="AA1721" s="90"/>
      <c r="AB1721" s="90"/>
      <c r="AC1721" s="90"/>
      <c r="AD1721" s="90"/>
      <c r="AE1721" s="90"/>
      <c r="AF1721" s="90"/>
      <c r="AG1721" s="90"/>
      <c r="AH1721" s="90"/>
      <c r="AI1721" s="90"/>
      <c r="AJ1721" s="90"/>
      <c r="AK1721" s="90"/>
      <c r="AL1721" s="90"/>
      <c r="AM1721" s="90"/>
      <c r="AN1721" s="90"/>
      <c r="AO1721" s="90"/>
      <c r="AP1721" s="90"/>
      <c r="AQ1721" s="90"/>
      <c r="AR1721" s="90"/>
      <c r="AS1721" s="90"/>
      <c r="AT1721" s="90"/>
      <c r="AU1721" s="90"/>
      <c r="AV1721" s="94"/>
      <c r="AW1721" s="94"/>
      <c r="AX1721" s="94"/>
      <c r="AY1721" s="94"/>
      <c r="AZ1721" s="94"/>
      <c r="BA1721" s="94"/>
      <c r="BB1721" s="95"/>
      <c r="BC1721" s="95"/>
      <c r="BD1721" s="95"/>
      <c r="BE1721" s="42"/>
      <c r="BF1721" s="42"/>
      <c r="BG1721" s="42"/>
      <c r="BH1721" s="42"/>
      <c r="BI1721" s="42"/>
      <c r="BJ1721" s="42"/>
    </row>
    <row r="1722" spans="1:62" ht="15">
      <c r="A1722" s="89"/>
      <c r="B1722" s="90"/>
      <c r="C1722" s="91"/>
      <c r="D1722" s="92"/>
      <c r="E1722" s="93"/>
      <c r="F1722" s="93"/>
      <c r="G1722" s="90"/>
      <c r="H1722" s="90"/>
      <c r="I1722" s="90"/>
      <c r="J1722" s="90"/>
      <c r="K1722" s="90"/>
      <c r="L1722" s="90"/>
      <c r="M1722" s="90"/>
      <c r="N1722" s="90"/>
      <c r="O1722" s="90"/>
      <c r="P1722" s="90"/>
      <c r="Q1722" s="90"/>
      <c r="R1722" s="90"/>
      <c r="S1722" s="90"/>
      <c r="T1722" s="90"/>
      <c r="U1722" s="90"/>
      <c r="V1722" s="90"/>
      <c r="W1722" s="90"/>
      <c r="X1722" s="90"/>
      <c r="Y1722" s="90"/>
      <c r="Z1722" s="90"/>
      <c r="AA1722" s="90"/>
      <c r="AB1722" s="90"/>
      <c r="AC1722" s="90"/>
      <c r="AD1722" s="90"/>
      <c r="AE1722" s="90"/>
      <c r="AF1722" s="90"/>
      <c r="AG1722" s="90"/>
      <c r="AH1722" s="90"/>
      <c r="AI1722" s="90"/>
      <c r="AJ1722" s="90"/>
      <c r="AK1722" s="90"/>
      <c r="AL1722" s="90"/>
      <c r="AM1722" s="90"/>
      <c r="AN1722" s="90"/>
      <c r="AO1722" s="90"/>
      <c r="AP1722" s="90"/>
      <c r="AQ1722" s="90"/>
      <c r="AR1722" s="90"/>
      <c r="AS1722" s="90"/>
      <c r="AT1722" s="90"/>
      <c r="AU1722" s="90"/>
      <c r="AV1722" s="94"/>
      <c r="AW1722" s="94"/>
      <c r="AX1722" s="94"/>
      <c r="AY1722" s="94"/>
      <c r="AZ1722" s="94"/>
      <c r="BA1722" s="94"/>
      <c r="BB1722" s="95"/>
      <c r="BC1722" s="95"/>
      <c r="BD1722" s="95"/>
      <c r="BE1722" s="42"/>
      <c r="BF1722" s="42"/>
      <c r="BG1722" s="42"/>
      <c r="BH1722" s="42"/>
      <c r="BI1722" s="42"/>
      <c r="BJ1722" s="42"/>
    </row>
    <row r="1723" spans="1:62" ht="15">
      <c r="A1723" s="89"/>
      <c r="B1723" s="90"/>
      <c r="C1723" s="91"/>
      <c r="D1723" s="92"/>
      <c r="E1723" s="93"/>
      <c r="F1723" s="93"/>
      <c r="G1723" s="90"/>
      <c r="H1723" s="90"/>
      <c r="I1723" s="90"/>
      <c r="J1723" s="90"/>
      <c r="K1723" s="90"/>
      <c r="L1723" s="90"/>
      <c r="M1723" s="90"/>
      <c r="N1723" s="90"/>
      <c r="O1723" s="90"/>
      <c r="P1723" s="90"/>
      <c r="Q1723" s="90"/>
      <c r="R1723" s="90"/>
      <c r="S1723" s="90"/>
      <c r="T1723" s="90"/>
      <c r="U1723" s="90"/>
      <c r="V1723" s="90"/>
      <c r="W1723" s="90"/>
      <c r="X1723" s="90"/>
      <c r="Y1723" s="90"/>
      <c r="Z1723" s="90"/>
      <c r="AA1723" s="90"/>
      <c r="AB1723" s="90"/>
      <c r="AC1723" s="90"/>
      <c r="AD1723" s="90"/>
      <c r="AE1723" s="90"/>
      <c r="AF1723" s="90"/>
      <c r="AG1723" s="90"/>
      <c r="AH1723" s="90"/>
      <c r="AI1723" s="90"/>
      <c r="AJ1723" s="90"/>
      <c r="AK1723" s="90"/>
      <c r="AL1723" s="90"/>
      <c r="AM1723" s="90"/>
      <c r="AN1723" s="90"/>
      <c r="AO1723" s="90"/>
      <c r="AP1723" s="90"/>
      <c r="AQ1723" s="90"/>
      <c r="AR1723" s="90"/>
      <c r="AS1723" s="90"/>
      <c r="AT1723" s="90"/>
      <c r="AU1723" s="90"/>
      <c r="AV1723" s="94"/>
      <c r="AW1723" s="94"/>
      <c r="AX1723" s="94"/>
      <c r="AY1723" s="94"/>
      <c r="AZ1723" s="94"/>
      <c r="BA1723" s="94"/>
      <c r="BB1723" s="95"/>
      <c r="BC1723" s="95"/>
      <c r="BD1723" s="95"/>
      <c r="BE1723" s="42"/>
      <c r="BF1723" s="42"/>
      <c r="BG1723" s="42"/>
      <c r="BH1723" s="42"/>
      <c r="BI1723" s="42"/>
      <c r="BJ1723" s="42"/>
    </row>
    <row r="1724" spans="1:62" ht="15">
      <c r="A1724" s="89"/>
      <c r="B1724" s="90"/>
      <c r="C1724" s="91"/>
      <c r="D1724" s="92"/>
      <c r="E1724" s="93"/>
      <c r="F1724" s="93"/>
      <c r="G1724" s="90"/>
      <c r="H1724" s="90"/>
      <c r="I1724" s="90"/>
      <c r="J1724" s="90"/>
      <c r="K1724" s="90"/>
      <c r="L1724" s="90"/>
      <c r="M1724" s="90"/>
      <c r="N1724" s="90"/>
      <c r="O1724" s="90"/>
      <c r="P1724" s="90"/>
      <c r="Q1724" s="90"/>
      <c r="R1724" s="90"/>
      <c r="S1724" s="90"/>
      <c r="T1724" s="90"/>
      <c r="U1724" s="90"/>
      <c r="V1724" s="90"/>
      <c r="W1724" s="90"/>
      <c r="X1724" s="90"/>
      <c r="Y1724" s="90"/>
      <c r="Z1724" s="90"/>
      <c r="AA1724" s="90"/>
      <c r="AB1724" s="90"/>
      <c r="AC1724" s="90"/>
      <c r="AD1724" s="90"/>
      <c r="AE1724" s="90"/>
      <c r="AF1724" s="90"/>
      <c r="AG1724" s="90"/>
      <c r="AH1724" s="90"/>
      <c r="AI1724" s="90"/>
      <c r="AJ1724" s="90"/>
      <c r="AK1724" s="90"/>
      <c r="AL1724" s="90"/>
      <c r="AM1724" s="90"/>
      <c r="AN1724" s="90"/>
      <c r="AO1724" s="90"/>
      <c r="AP1724" s="90"/>
      <c r="AQ1724" s="90"/>
      <c r="AR1724" s="90"/>
      <c r="AS1724" s="90"/>
      <c r="AT1724" s="90"/>
      <c r="AU1724" s="90"/>
      <c r="AV1724" s="94"/>
      <c r="AW1724" s="94"/>
      <c r="AX1724" s="94"/>
      <c r="AY1724" s="94"/>
      <c r="AZ1724" s="94"/>
      <c r="BA1724" s="94"/>
      <c r="BB1724" s="95"/>
      <c r="BC1724" s="95"/>
      <c r="BD1724" s="95"/>
      <c r="BE1724" s="42"/>
      <c r="BF1724" s="42"/>
      <c r="BG1724" s="42"/>
      <c r="BH1724" s="42"/>
      <c r="BI1724" s="42"/>
      <c r="BJ1724" s="42"/>
    </row>
    <row r="1725" spans="1:62" ht="15">
      <c r="A1725" s="89"/>
      <c r="B1725" s="90"/>
      <c r="C1725" s="91"/>
      <c r="D1725" s="92"/>
      <c r="E1725" s="93"/>
      <c r="F1725" s="93"/>
      <c r="G1725" s="90"/>
      <c r="H1725" s="90"/>
      <c r="I1725" s="90"/>
      <c r="J1725" s="90"/>
      <c r="K1725" s="90"/>
      <c r="L1725" s="90"/>
      <c r="M1725" s="90"/>
      <c r="N1725" s="90"/>
      <c r="O1725" s="90"/>
      <c r="P1725" s="90"/>
      <c r="Q1725" s="90"/>
      <c r="R1725" s="90"/>
      <c r="S1725" s="90"/>
      <c r="T1725" s="90"/>
      <c r="U1725" s="90"/>
      <c r="V1725" s="90"/>
      <c r="W1725" s="90"/>
      <c r="X1725" s="90"/>
      <c r="Y1725" s="90"/>
      <c r="Z1725" s="90"/>
      <c r="AA1725" s="90"/>
      <c r="AB1725" s="90"/>
      <c r="AC1725" s="90"/>
      <c r="AD1725" s="90"/>
      <c r="AE1725" s="90"/>
      <c r="AF1725" s="90"/>
      <c r="AG1725" s="90"/>
      <c r="AH1725" s="90"/>
      <c r="AI1725" s="90"/>
      <c r="AJ1725" s="90"/>
      <c r="AK1725" s="90"/>
      <c r="AL1725" s="90"/>
      <c r="AM1725" s="90"/>
      <c r="AN1725" s="90"/>
      <c r="AO1725" s="90"/>
      <c r="AP1725" s="90"/>
      <c r="AQ1725" s="90"/>
      <c r="AR1725" s="90"/>
      <c r="AS1725" s="90"/>
      <c r="AT1725" s="90"/>
      <c r="AU1725" s="90"/>
      <c r="AV1725" s="94"/>
      <c r="AW1725" s="94"/>
      <c r="AX1725" s="94"/>
      <c r="AY1725" s="94"/>
      <c r="AZ1725" s="94"/>
      <c r="BA1725" s="94"/>
      <c r="BB1725" s="95"/>
      <c r="BC1725" s="95"/>
      <c r="BD1725" s="95"/>
      <c r="BE1725" s="42"/>
      <c r="BF1725" s="42"/>
      <c r="BG1725" s="42"/>
      <c r="BH1725" s="42"/>
      <c r="BI1725" s="42"/>
      <c r="BJ1725" s="42"/>
    </row>
    <row r="1726" spans="1:62" ht="15">
      <c r="A1726" s="89"/>
      <c r="B1726" s="90"/>
      <c r="C1726" s="91"/>
      <c r="D1726" s="92"/>
      <c r="E1726" s="93"/>
      <c r="F1726" s="93"/>
      <c r="G1726" s="90"/>
      <c r="H1726" s="90"/>
      <c r="I1726" s="90"/>
      <c r="J1726" s="90"/>
      <c r="K1726" s="90"/>
      <c r="L1726" s="90"/>
      <c r="M1726" s="90"/>
      <c r="N1726" s="90"/>
      <c r="O1726" s="90"/>
      <c r="P1726" s="90"/>
      <c r="Q1726" s="90"/>
      <c r="R1726" s="90"/>
      <c r="S1726" s="90"/>
      <c r="T1726" s="90"/>
      <c r="U1726" s="90"/>
      <c r="V1726" s="90"/>
      <c r="W1726" s="90"/>
      <c r="X1726" s="90"/>
      <c r="Y1726" s="90"/>
      <c r="Z1726" s="90"/>
      <c r="AA1726" s="90"/>
      <c r="AB1726" s="90"/>
      <c r="AC1726" s="90"/>
      <c r="AD1726" s="90"/>
      <c r="AE1726" s="90"/>
      <c r="AF1726" s="90"/>
      <c r="AG1726" s="90"/>
      <c r="AH1726" s="90"/>
      <c r="AI1726" s="90"/>
      <c r="AJ1726" s="90"/>
      <c r="AK1726" s="90"/>
      <c r="AL1726" s="90"/>
      <c r="AM1726" s="90"/>
      <c r="AN1726" s="90"/>
      <c r="AO1726" s="90"/>
      <c r="AP1726" s="90"/>
      <c r="AQ1726" s="90"/>
      <c r="AR1726" s="90"/>
      <c r="AS1726" s="90"/>
      <c r="AT1726" s="90"/>
      <c r="AU1726" s="90"/>
      <c r="AV1726" s="94"/>
      <c r="AW1726" s="94"/>
      <c r="AX1726" s="94"/>
      <c r="AY1726" s="94"/>
      <c r="AZ1726" s="94"/>
      <c r="BA1726" s="94"/>
      <c r="BB1726" s="95"/>
      <c r="BC1726" s="95"/>
      <c r="BD1726" s="95"/>
      <c r="BE1726" s="42"/>
      <c r="BF1726" s="42"/>
      <c r="BG1726" s="42"/>
      <c r="BH1726" s="42"/>
      <c r="BI1726" s="42"/>
      <c r="BJ1726" s="42"/>
    </row>
    <row r="1727" spans="1:62" ht="15">
      <c r="A1727" s="89"/>
      <c r="B1727" s="90"/>
      <c r="C1727" s="91"/>
      <c r="D1727" s="92"/>
      <c r="E1727" s="93"/>
      <c r="F1727" s="93"/>
      <c r="G1727" s="90"/>
      <c r="H1727" s="90"/>
      <c r="I1727" s="90"/>
      <c r="J1727" s="90"/>
      <c r="K1727" s="90"/>
      <c r="L1727" s="90"/>
      <c r="M1727" s="90"/>
      <c r="N1727" s="90"/>
      <c r="O1727" s="90"/>
      <c r="P1727" s="90"/>
      <c r="Q1727" s="90"/>
      <c r="R1727" s="90"/>
      <c r="S1727" s="90"/>
      <c r="T1727" s="90"/>
      <c r="U1727" s="90"/>
      <c r="V1727" s="90"/>
      <c r="W1727" s="90"/>
      <c r="X1727" s="90"/>
      <c r="Y1727" s="90"/>
      <c r="Z1727" s="90"/>
      <c r="AA1727" s="90"/>
      <c r="AB1727" s="90"/>
      <c r="AC1727" s="90"/>
      <c r="AD1727" s="90"/>
      <c r="AE1727" s="90"/>
      <c r="AF1727" s="90"/>
      <c r="AG1727" s="90"/>
      <c r="AH1727" s="90"/>
      <c r="AI1727" s="90"/>
      <c r="AJ1727" s="90"/>
      <c r="AK1727" s="90"/>
      <c r="AL1727" s="90"/>
      <c r="AM1727" s="90"/>
      <c r="AN1727" s="90"/>
      <c r="AO1727" s="90"/>
      <c r="AP1727" s="90"/>
      <c r="AQ1727" s="90"/>
      <c r="AR1727" s="90"/>
      <c r="AS1727" s="90"/>
      <c r="AT1727" s="90"/>
      <c r="AU1727" s="90"/>
      <c r="AV1727" s="94"/>
      <c r="AW1727" s="94"/>
      <c r="AX1727" s="94"/>
      <c r="AY1727" s="94"/>
      <c r="AZ1727" s="94"/>
      <c r="BA1727" s="94"/>
      <c r="BB1727" s="95"/>
      <c r="BC1727" s="95"/>
      <c r="BD1727" s="95"/>
      <c r="BE1727" s="42"/>
      <c r="BF1727" s="42"/>
      <c r="BG1727" s="42"/>
      <c r="BH1727" s="42"/>
      <c r="BI1727" s="42"/>
      <c r="BJ1727" s="42"/>
    </row>
    <row r="1728" spans="1:62" ht="15">
      <c r="A1728" s="89"/>
      <c r="B1728" s="90"/>
      <c r="C1728" s="91"/>
      <c r="D1728" s="92"/>
      <c r="E1728" s="93"/>
      <c r="F1728" s="93"/>
      <c r="G1728" s="90"/>
      <c r="H1728" s="90"/>
      <c r="I1728" s="90"/>
      <c r="J1728" s="90"/>
      <c r="K1728" s="90"/>
      <c r="L1728" s="90"/>
      <c r="M1728" s="90"/>
      <c r="N1728" s="90"/>
      <c r="O1728" s="90"/>
      <c r="P1728" s="90"/>
      <c r="Q1728" s="90"/>
      <c r="R1728" s="90"/>
      <c r="S1728" s="90"/>
      <c r="T1728" s="90"/>
      <c r="U1728" s="90"/>
      <c r="V1728" s="90"/>
      <c r="W1728" s="90"/>
      <c r="X1728" s="90"/>
      <c r="Y1728" s="90"/>
      <c r="Z1728" s="90"/>
      <c r="AA1728" s="90"/>
      <c r="AB1728" s="90"/>
      <c r="AC1728" s="90"/>
      <c r="AD1728" s="90"/>
      <c r="AE1728" s="90"/>
      <c r="AF1728" s="90"/>
      <c r="AG1728" s="90"/>
      <c r="AH1728" s="90"/>
      <c r="AI1728" s="90"/>
      <c r="AJ1728" s="90"/>
      <c r="AK1728" s="90"/>
      <c r="AL1728" s="90"/>
      <c r="AM1728" s="90"/>
      <c r="AN1728" s="90"/>
      <c r="AO1728" s="90"/>
      <c r="AP1728" s="90"/>
      <c r="AQ1728" s="90"/>
      <c r="AR1728" s="90"/>
      <c r="AS1728" s="90"/>
      <c r="AT1728" s="90"/>
      <c r="AU1728" s="90"/>
      <c r="AV1728" s="94"/>
      <c r="AW1728" s="94"/>
      <c r="AX1728" s="94"/>
      <c r="AY1728" s="94"/>
      <c r="AZ1728" s="94"/>
      <c r="BA1728" s="94"/>
      <c r="BB1728" s="95"/>
      <c r="BC1728" s="95"/>
      <c r="BD1728" s="95"/>
      <c r="BE1728" s="42"/>
      <c r="BF1728" s="42"/>
      <c r="BG1728" s="42"/>
      <c r="BH1728" s="42"/>
      <c r="BI1728" s="42"/>
      <c r="BJ1728" s="42"/>
    </row>
    <row r="1729" spans="1:62" ht="15">
      <c r="A1729" s="89"/>
      <c r="B1729" s="90"/>
      <c r="C1729" s="91"/>
      <c r="D1729" s="92"/>
      <c r="E1729" s="93"/>
      <c r="F1729" s="93"/>
      <c r="G1729" s="90"/>
      <c r="H1729" s="90"/>
      <c r="I1729" s="90"/>
      <c r="J1729" s="90"/>
      <c r="K1729" s="90"/>
      <c r="L1729" s="90"/>
      <c r="M1729" s="90"/>
      <c r="N1729" s="90"/>
      <c r="O1729" s="90"/>
      <c r="P1729" s="90"/>
      <c r="Q1729" s="90"/>
      <c r="R1729" s="90"/>
      <c r="S1729" s="90"/>
      <c r="T1729" s="90"/>
      <c r="U1729" s="90"/>
      <c r="V1729" s="90"/>
      <c r="W1729" s="90"/>
      <c r="X1729" s="90"/>
      <c r="Y1729" s="90"/>
      <c r="Z1729" s="90"/>
      <c r="AA1729" s="90"/>
      <c r="AB1729" s="90"/>
      <c r="AC1729" s="90"/>
      <c r="AD1729" s="90"/>
      <c r="AE1729" s="90"/>
      <c r="AF1729" s="90"/>
      <c r="AG1729" s="90"/>
      <c r="AH1729" s="90"/>
      <c r="AI1729" s="90"/>
      <c r="AJ1729" s="90"/>
      <c r="AK1729" s="90"/>
      <c r="AL1729" s="90"/>
      <c r="AM1729" s="90"/>
      <c r="AN1729" s="90"/>
      <c r="AO1729" s="90"/>
      <c r="AP1729" s="90"/>
      <c r="AQ1729" s="90"/>
      <c r="AR1729" s="90"/>
      <c r="AS1729" s="90"/>
      <c r="AT1729" s="90"/>
      <c r="AU1729" s="90"/>
      <c r="AV1729" s="94"/>
      <c r="AW1729" s="94"/>
      <c r="AX1729" s="94"/>
      <c r="AY1729" s="94"/>
      <c r="AZ1729" s="94"/>
      <c r="BA1729" s="94"/>
      <c r="BB1729" s="95"/>
      <c r="BC1729" s="95"/>
      <c r="BD1729" s="95"/>
      <c r="BE1729" s="42"/>
      <c r="BF1729" s="42"/>
      <c r="BG1729" s="42"/>
      <c r="BH1729" s="42"/>
      <c r="BI1729" s="42"/>
      <c r="BJ1729" s="42"/>
    </row>
    <row r="1730" spans="1:62" ht="15">
      <c r="A1730" s="89"/>
      <c r="B1730" s="90"/>
      <c r="C1730" s="91"/>
      <c r="D1730" s="92"/>
      <c r="E1730" s="93"/>
      <c r="F1730" s="93"/>
      <c r="G1730" s="90"/>
      <c r="H1730" s="90"/>
      <c r="I1730" s="90"/>
      <c r="J1730" s="90"/>
      <c r="K1730" s="90"/>
      <c r="L1730" s="90"/>
      <c r="M1730" s="90"/>
      <c r="N1730" s="90"/>
      <c r="O1730" s="90"/>
      <c r="P1730" s="90"/>
      <c r="Q1730" s="90"/>
      <c r="R1730" s="90"/>
      <c r="S1730" s="90"/>
      <c r="T1730" s="90"/>
      <c r="U1730" s="90"/>
      <c r="V1730" s="90"/>
      <c r="W1730" s="90"/>
      <c r="X1730" s="90"/>
      <c r="Y1730" s="90"/>
      <c r="Z1730" s="90"/>
      <c r="AA1730" s="90"/>
      <c r="AB1730" s="90"/>
      <c r="AC1730" s="90"/>
      <c r="AD1730" s="90"/>
      <c r="AE1730" s="90"/>
      <c r="AF1730" s="90"/>
      <c r="AG1730" s="90"/>
      <c r="AH1730" s="90"/>
      <c r="AI1730" s="90"/>
      <c r="AJ1730" s="90"/>
      <c r="AK1730" s="90"/>
      <c r="AL1730" s="90"/>
      <c r="AM1730" s="90"/>
      <c r="AN1730" s="90"/>
      <c r="AO1730" s="90"/>
      <c r="AP1730" s="90"/>
      <c r="AQ1730" s="90"/>
      <c r="AR1730" s="90"/>
      <c r="AS1730" s="90"/>
      <c r="AT1730" s="90"/>
      <c r="AU1730" s="90"/>
      <c r="AV1730" s="94"/>
      <c r="AW1730" s="94"/>
      <c r="AX1730" s="94"/>
      <c r="AY1730" s="94"/>
      <c r="AZ1730" s="94"/>
      <c r="BA1730" s="94"/>
      <c r="BB1730" s="95"/>
      <c r="BC1730" s="95"/>
      <c r="BD1730" s="95"/>
      <c r="BE1730" s="42"/>
      <c r="BF1730" s="42"/>
      <c r="BG1730" s="42"/>
      <c r="BH1730" s="42"/>
      <c r="BI1730" s="42"/>
      <c r="BJ1730" s="42"/>
    </row>
    <row r="1731" spans="1:62" ht="15">
      <c r="A1731" s="89"/>
      <c r="B1731" s="90"/>
      <c r="C1731" s="91"/>
      <c r="D1731" s="92"/>
      <c r="E1731" s="93"/>
      <c r="F1731" s="93"/>
      <c r="G1731" s="90"/>
      <c r="H1731" s="90"/>
      <c r="I1731" s="90"/>
      <c r="J1731" s="90"/>
      <c r="K1731" s="90"/>
      <c r="L1731" s="90"/>
      <c r="M1731" s="90"/>
      <c r="N1731" s="90"/>
      <c r="O1731" s="90"/>
      <c r="P1731" s="90"/>
      <c r="Q1731" s="90"/>
      <c r="R1731" s="90"/>
      <c r="S1731" s="90"/>
      <c r="T1731" s="90"/>
      <c r="U1731" s="90"/>
      <c r="V1731" s="90"/>
      <c r="W1731" s="90"/>
      <c r="X1731" s="90"/>
      <c r="Y1731" s="90"/>
      <c r="Z1731" s="90"/>
      <c r="AA1731" s="90"/>
      <c r="AB1731" s="90"/>
      <c r="AC1731" s="90"/>
      <c r="AD1731" s="90"/>
      <c r="AE1731" s="90"/>
      <c r="AF1731" s="90"/>
      <c r="AG1731" s="90"/>
      <c r="AH1731" s="90"/>
      <c r="AI1731" s="90"/>
      <c r="AJ1731" s="90"/>
      <c r="AK1731" s="90"/>
      <c r="AL1731" s="90"/>
      <c r="AM1731" s="90"/>
      <c r="AN1731" s="90"/>
      <c r="AO1731" s="90"/>
      <c r="AP1731" s="90"/>
      <c r="AQ1731" s="90"/>
      <c r="AR1731" s="90"/>
      <c r="AS1731" s="90"/>
      <c r="AT1731" s="90"/>
      <c r="AU1731" s="90"/>
      <c r="AV1731" s="94"/>
      <c r="AW1731" s="94"/>
      <c r="AX1731" s="94"/>
      <c r="AY1731" s="94"/>
      <c r="AZ1731" s="94"/>
      <c r="BA1731" s="94"/>
      <c r="BB1731" s="95"/>
      <c r="BC1731" s="95"/>
      <c r="BD1731" s="95"/>
      <c r="BE1731" s="42"/>
      <c r="BF1731" s="42"/>
      <c r="BG1731" s="42"/>
      <c r="BH1731" s="42"/>
      <c r="BI1731" s="42"/>
      <c r="BJ1731" s="42"/>
    </row>
    <row r="1732" spans="1:62" ht="15">
      <c r="A1732" s="89"/>
      <c r="B1732" s="90"/>
      <c r="C1732" s="91"/>
      <c r="D1732" s="92"/>
      <c r="E1732" s="93"/>
      <c r="F1732" s="93"/>
      <c r="G1732" s="90"/>
      <c r="H1732" s="90"/>
      <c r="I1732" s="90"/>
      <c r="J1732" s="90"/>
      <c r="K1732" s="90"/>
      <c r="L1732" s="90"/>
      <c r="M1732" s="90"/>
      <c r="N1732" s="90"/>
      <c r="O1732" s="90"/>
      <c r="P1732" s="90"/>
      <c r="Q1732" s="90"/>
      <c r="R1732" s="90"/>
      <c r="S1732" s="90"/>
      <c r="T1732" s="90"/>
      <c r="U1732" s="90"/>
      <c r="V1732" s="90"/>
      <c r="W1732" s="90"/>
      <c r="X1732" s="90"/>
      <c r="Y1732" s="90"/>
      <c r="Z1732" s="90"/>
      <c r="AA1732" s="90"/>
      <c r="AB1732" s="90"/>
      <c r="AC1732" s="90"/>
      <c r="AD1732" s="90"/>
      <c r="AE1732" s="90"/>
      <c r="AF1732" s="90"/>
      <c r="AG1732" s="90"/>
      <c r="AH1732" s="90"/>
      <c r="AI1732" s="90"/>
      <c r="AJ1732" s="90"/>
      <c r="AK1732" s="90"/>
      <c r="AL1732" s="90"/>
      <c r="AM1732" s="90"/>
      <c r="AN1732" s="90"/>
      <c r="AO1732" s="90"/>
      <c r="AP1732" s="90"/>
      <c r="AQ1732" s="90"/>
      <c r="AR1732" s="90"/>
      <c r="AS1732" s="90"/>
      <c r="AT1732" s="90"/>
      <c r="AU1732" s="90"/>
      <c r="AV1732" s="94"/>
      <c r="AW1732" s="94"/>
      <c r="AX1732" s="94"/>
      <c r="AY1732" s="94"/>
      <c r="AZ1732" s="94"/>
      <c r="BA1732" s="94"/>
      <c r="BB1732" s="95"/>
      <c r="BC1732" s="95"/>
      <c r="BD1732" s="95"/>
      <c r="BE1732" s="42"/>
      <c r="BF1732" s="42"/>
      <c r="BG1732" s="42"/>
      <c r="BH1732" s="42"/>
      <c r="BI1732" s="42"/>
      <c r="BJ1732" s="42"/>
    </row>
    <row r="1733" spans="1:62" ht="15">
      <c r="A1733" s="89"/>
      <c r="B1733" s="90"/>
      <c r="C1733" s="91"/>
      <c r="D1733" s="92"/>
      <c r="E1733" s="93"/>
      <c r="F1733" s="93"/>
      <c r="G1733" s="90"/>
      <c r="H1733" s="90"/>
      <c r="I1733" s="90"/>
      <c r="J1733" s="90"/>
      <c r="K1733" s="90"/>
      <c r="L1733" s="90"/>
      <c r="M1733" s="90"/>
      <c r="N1733" s="90"/>
      <c r="O1733" s="90"/>
      <c r="P1733" s="90"/>
      <c r="Q1733" s="90"/>
      <c r="R1733" s="90"/>
      <c r="S1733" s="90"/>
      <c r="T1733" s="90"/>
      <c r="U1733" s="90"/>
      <c r="V1733" s="90"/>
      <c r="W1733" s="90"/>
      <c r="X1733" s="90"/>
      <c r="Y1733" s="90"/>
      <c r="Z1733" s="90"/>
      <c r="AA1733" s="90"/>
      <c r="AB1733" s="90"/>
      <c r="AC1733" s="90"/>
      <c r="AD1733" s="90"/>
      <c r="AE1733" s="90"/>
      <c r="AF1733" s="90"/>
      <c r="AG1733" s="90"/>
      <c r="AH1733" s="90"/>
      <c r="AI1733" s="90"/>
      <c r="AJ1733" s="90"/>
      <c r="AK1733" s="90"/>
      <c r="AL1733" s="90"/>
      <c r="AM1733" s="90"/>
      <c r="AN1733" s="90"/>
      <c r="AO1733" s="90"/>
      <c r="AP1733" s="90"/>
      <c r="AQ1733" s="90"/>
      <c r="AR1733" s="90"/>
      <c r="AS1733" s="90"/>
      <c r="AT1733" s="90"/>
      <c r="AU1733" s="90"/>
      <c r="AV1733" s="94"/>
      <c r="AW1733" s="94"/>
      <c r="AX1733" s="94"/>
      <c r="AY1733" s="94"/>
      <c r="AZ1733" s="94"/>
      <c r="BA1733" s="94"/>
      <c r="BB1733" s="95"/>
      <c r="BC1733" s="95"/>
      <c r="BD1733" s="95"/>
      <c r="BE1733" s="42"/>
      <c r="BF1733" s="42"/>
      <c r="BG1733" s="42"/>
      <c r="BH1733" s="42"/>
      <c r="BI1733" s="42"/>
      <c r="BJ1733" s="42"/>
    </row>
    <row r="1734" spans="1:62" ht="15">
      <c r="A1734" s="89"/>
      <c r="B1734" s="90"/>
      <c r="C1734" s="91"/>
      <c r="D1734" s="92"/>
      <c r="E1734" s="93"/>
      <c r="F1734" s="93"/>
      <c r="G1734" s="90"/>
      <c r="H1734" s="90"/>
      <c r="I1734" s="90"/>
      <c r="J1734" s="90"/>
      <c r="K1734" s="90"/>
      <c r="L1734" s="90"/>
      <c r="M1734" s="90"/>
      <c r="N1734" s="90"/>
      <c r="O1734" s="90"/>
      <c r="P1734" s="90"/>
      <c r="Q1734" s="90"/>
      <c r="R1734" s="90"/>
      <c r="S1734" s="90"/>
      <c r="T1734" s="90"/>
      <c r="U1734" s="90"/>
      <c r="V1734" s="90"/>
      <c r="W1734" s="90"/>
      <c r="X1734" s="90"/>
      <c r="Y1734" s="90"/>
      <c r="Z1734" s="90"/>
      <c r="AA1734" s="90"/>
      <c r="AB1734" s="90"/>
      <c r="AC1734" s="90"/>
      <c r="AD1734" s="90"/>
      <c r="AE1734" s="90"/>
      <c r="AF1734" s="90"/>
      <c r="AG1734" s="90"/>
      <c r="AH1734" s="90"/>
      <c r="AI1734" s="90"/>
      <c r="AJ1734" s="90"/>
      <c r="AK1734" s="90"/>
      <c r="AL1734" s="90"/>
      <c r="AM1734" s="90"/>
      <c r="AN1734" s="90"/>
      <c r="AO1734" s="90"/>
      <c r="AP1734" s="90"/>
      <c r="AQ1734" s="90"/>
      <c r="AR1734" s="90"/>
      <c r="AS1734" s="90"/>
      <c r="AT1734" s="90"/>
      <c r="AU1734" s="90"/>
      <c r="AV1734" s="94"/>
      <c r="AW1734" s="94"/>
      <c r="AX1734" s="94"/>
      <c r="AY1734" s="94"/>
      <c r="AZ1734" s="94"/>
      <c r="BA1734" s="94"/>
      <c r="BB1734" s="95"/>
      <c r="BC1734" s="95"/>
      <c r="BD1734" s="95"/>
      <c r="BE1734" s="42"/>
      <c r="BF1734" s="42"/>
      <c r="BG1734" s="42"/>
      <c r="BH1734" s="42"/>
      <c r="BI1734" s="42"/>
      <c r="BJ1734" s="42"/>
    </row>
    <row r="1735" spans="1:62" ht="15">
      <c r="A1735" s="89"/>
      <c r="B1735" s="90"/>
      <c r="C1735" s="91"/>
      <c r="D1735" s="92"/>
      <c r="E1735" s="93"/>
      <c r="F1735" s="93"/>
      <c r="G1735" s="90"/>
      <c r="H1735" s="90"/>
      <c r="I1735" s="90"/>
      <c r="J1735" s="90"/>
      <c r="K1735" s="90"/>
      <c r="L1735" s="90"/>
      <c r="M1735" s="90"/>
      <c r="N1735" s="90"/>
      <c r="O1735" s="90"/>
      <c r="P1735" s="90"/>
      <c r="Q1735" s="90"/>
      <c r="R1735" s="90"/>
      <c r="S1735" s="90"/>
      <c r="T1735" s="90"/>
      <c r="U1735" s="90"/>
      <c r="V1735" s="90"/>
      <c r="W1735" s="90"/>
      <c r="X1735" s="90"/>
      <c r="Y1735" s="90"/>
      <c r="Z1735" s="90"/>
      <c r="AA1735" s="90"/>
      <c r="AB1735" s="90"/>
      <c r="AC1735" s="90"/>
      <c r="AD1735" s="90"/>
      <c r="AE1735" s="90"/>
      <c r="AF1735" s="90"/>
      <c r="AG1735" s="90"/>
      <c r="AH1735" s="90"/>
      <c r="AI1735" s="90"/>
      <c r="AJ1735" s="90"/>
      <c r="AK1735" s="90"/>
      <c r="AL1735" s="90"/>
      <c r="AM1735" s="90"/>
      <c r="AN1735" s="90"/>
      <c r="AO1735" s="90"/>
      <c r="AP1735" s="90"/>
      <c r="AQ1735" s="90"/>
      <c r="AR1735" s="90"/>
      <c r="AS1735" s="90"/>
      <c r="AT1735" s="90"/>
      <c r="AU1735" s="90"/>
      <c r="AV1735" s="94"/>
      <c r="AW1735" s="94"/>
      <c r="AX1735" s="94"/>
      <c r="AY1735" s="94"/>
      <c r="AZ1735" s="94"/>
      <c r="BA1735" s="94"/>
      <c r="BB1735" s="95"/>
      <c r="BC1735" s="95"/>
      <c r="BD1735" s="95"/>
      <c r="BE1735" s="42"/>
      <c r="BF1735" s="42"/>
      <c r="BG1735" s="42"/>
      <c r="BH1735" s="42"/>
      <c r="BI1735" s="42"/>
      <c r="BJ1735" s="42"/>
    </row>
    <row r="1736" spans="1:62" ht="15">
      <c r="A1736" s="89"/>
      <c r="B1736" s="90"/>
      <c r="C1736" s="91"/>
      <c r="D1736" s="92"/>
      <c r="E1736" s="93"/>
      <c r="F1736" s="93"/>
      <c r="G1736" s="90"/>
      <c r="H1736" s="90"/>
      <c r="I1736" s="90"/>
      <c r="J1736" s="90"/>
      <c r="K1736" s="90"/>
      <c r="L1736" s="90"/>
      <c r="M1736" s="90"/>
      <c r="N1736" s="90"/>
      <c r="O1736" s="90"/>
      <c r="P1736" s="90"/>
      <c r="Q1736" s="90"/>
      <c r="R1736" s="90"/>
      <c r="S1736" s="90"/>
      <c r="T1736" s="90"/>
      <c r="U1736" s="90"/>
      <c r="V1736" s="90"/>
      <c r="W1736" s="90"/>
      <c r="X1736" s="90"/>
      <c r="Y1736" s="90"/>
      <c r="Z1736" s="90"/>
      <c r="AA1736" s="90"/>
      <c r="AB1736" s="90"/>
      <c r="AC1736" s="90"/>
      <c r="AD1736" s="90"/>
      <c r="AE1736" s="90"/>
      <c r="AF1736" s="90"/>
      <c r="AG1736" s="90"/>
      <c r="AH1736" s="90"/>
      <c r="AI1736" s="90"/>
      <c r="AJ1736" s="90"/>
      <c r="AK1736" s="90"/>
      <c r="AL1736" s="90"/>
      <c r="AM1736" s="90"/>
      <c r="AN1736" s="90"/>
      <c r="AO1736" s="90"/>
      <c r="AP1736" s="90"/>
      <c r="AQ1736" s="90"/>
      <c r="AR1736" s="90"/>
      <c r="AS1736" s="90"/>
      <c r="AT1736" s="90"/>
      <c r="AU1736" s="90"/>
      <c r="AV1736" s="94"/>
      <c r="AW1736" s="94"/>
      <c r="AX1736" s="94"/>
      <c r="AY1736" s="94"/>
      <c r="AZ1736" s="94"/>
      <c r="BA1736" s="94"/>
      <c r="BB1736" s="95"/>
      <c r="BC1736" s="95"/>
      <c r="BD1736" s="95"/>
      <c r="BE1736" s="42"/>
      <c r="BF1736" s="42"/>
      <c r="BG1736" s="42"/>
      <c r="BH1736" s="42"/>
      <c r="BI1736" s="42"/>
      <c r="BJ1736" s="42"/>
    </row>
    <row r="1737" spans="1:62" ht="15">
      <c r="A1737" s="89"/>
      <c r="B1737" s="90"/>
      <c r="C1737" s="91"/>
      <c r="D1737" s="92"/>
      <c r="E1737" s="93"/>
      <c r="F1737" s="93"/>
      <c r="G1737" s="90"/>
      <c r="H1737" s="90"/>
      <c r="I1737" s="90"/>
      <c r="J1737" s="90"/>
      <c r="K1737" s="90"/>
      <c r="L1737" s="90"/>
      <c r="M1737" s="90"/>
      <c r="N1737" s="90"/>
      <c r="O1737" s="90"/>
      <c r="P1737" s="90"/>
      <c r="Q1737" s="90"/>
      <c r="R1737" s="90"/>
      <c r="S1737" s="90"/>
      <c r="T1737" s="90"/>
      <c r="U1737" s="90"/>
      <c r="V1737" s="90"/>
      <c r="W1737" s="90"/>
      <c r="X1737" s="90"/>
      <c r="Y1737" s="90"/>
      <c r="Z1737" s="90"/>
      <c r="AA1737" s="90"/>
      <c r="AB1737" s="90"/>
      <c r="AC1737" s="90"/>
      <c r="AD1737" s="90"/>
      <c r="AE1737" s="90"/>
      <c r="AF1737" s="90"/>
      <c r="AG1737" s="90"/>
      <c r="AH1737" s="90"/>
      <c r="AI1737" s="90"/>
      <c r="AJ1737" s="90"/>
      <c r="AK1737" s="90"/>
      <c r="AL1737" s="90"/>
      <c r="AM1737" s="90"/>
      <c r="AN1737" s="90"/>
      <c r="AO1737" s="90"/>
      <c r="AP1737" s="90"/>
      <c r="AQ1737" s="90"/>
      <c r="AR1737" s="90"/>
      <c r="AS1737" s="90"/>
      <c r="AT1737" s="90"/>
      <c r="AU1737" s="90"/>
      <c r="AV1737" s="94"/>
      <c r="AW1737" s="94"/>
      <c r="AX1737" s="94"/>
      <c r="AY1737" s="94"/>
      <c r="AZ1737" s="94"/>
      <c r="BA1737" s="94"/>
      <c r="BB1737" s="95"/>
      <c r="BC1737" s="95"/>
      <c r="BD1737" s="95"/>
      <c r="BE1737" s="42"/>
      <c r="BF1737" s="42"/>
      <c r="BG1737" s="42"/>
      <c r="BH1737" s="42"/>
      <c r="BI1737" s="42"/>
      <c r="BJ1737" s="42"/>
    </row>
    <row r="1738" spans="1:62" ht="15">
      <c r="A1738" s="89"/>
      <c r="B1738" s="90"/>
      <c r="C1738" s="91"/>
      <c r="D1738" s="92"/>
      <c r="E1738" s="93"/>
      <c r="F1738" s="93"/>
      <c r="G1738" s="90"/>
      <c r="H1738" s="90"/>
      <c r="I1738" s="90"/>
      <c r="J1738" s="90"/>
      <c r="K1738" s="90"/>
      <c r="L1738" s="90"/>
      <c r="M1738" s="90"/>
      <c r="N1738" s="90"/>
      <c r="O1738" s="90"/>
      <c r="P1738" s="90"/>
      <c r="Q1738" s="90"/>
      <c r="R1738" s="90"/>
      <c r="S1738" s="90"/>
      <c r="T1738" s="90"/>
      <c r="U1738" s="90"/>
      <c r="V1738" s="90"/>
      <c r="W1738" s="90"/>
      <c r="X1738" s="90"/>
      <c r="Y1738" s="90"/>
      <c r="Z1738" s="90"/>
      <c r="AA1738" s="90"/>
      <c r="AB1738" s="90"/>
      <c r="AC1738" s="90"/>
      <c r="AD1738" s="90"/>
      <c r="AE1738" s="90"/>
      <c r="AF1738" s="90"/>
      <c r="AG1738" s="90"/>
      <c r="AH1738" s="90"/>
      <c r="AI1738" s="90"/>
      <c r="AJ1738" s="90"/>
      <c r="AK1738" s="90"/>
      <c r="AL1738" s="90"/>
      <c r="AM1738" s="90"/>
      <c r="AN1738" s="90"/>
      <c r="AO1738" s="90"/>
      <c r="AP1738" s="90"/>
      <c r="AQ1738" s="90"/>
      <c r="AR1738" s="90"/>
      <c r="AS1738" s="90"/>
      <c r="AT1738" s="90"/>
      <c r="AU1738" s="90"/>
      <c r="AV1738" s="94"/>
      <c r="AW1738" s="94"/>
      <c r="AX1738" s="94"/>
      <c r="AY1738" s="94"/>
      <c r="AZ1738" s="94"/>
      <c r="BA1738" s="94"/>
      <c r="BB1738" s="95"/>
      <c r="BC1738" s="95"/>
      <c r="BD1738" s="95"/>
      <c r="BE1738" s="42"/>
      <c r="BF1738" s="42"/>
      <c r="BG1738" s="42"/>
      <c r="BH1738" s="42"/>
      <c r="BI1738" s="42"/>
      <c r="BJ1738" s="42"/>
    </row>
    <row r="1739" spans="1:62" ht="15">
      <c r="A1739" s="89"/>
      <c r="B1739" s="90"/>
      <c r="C1739" s="91"/>
      <c r="D1739" s="92"/>
      <c r="E1739" s="93"/>
      <c r="F1739" s="93"/>
      <c r="G1739" s="90"/>
      <c r="H1739" s="90"/>
      <c r="I1739" s="90"/>
      <c r="J1739" s="90"/>
      <c r="K1739" s="90"/>
      <c r="L1739" s="90"/>
      <c r="M1739" s="90"/>
      <c r="N1739" s="90"/>
      <c r="O1739" s="90"/>
      <c r="P1739" s="90"/>
      <c r="Q1739" s="90"/>
      <c r="R1739" s="90"/>
      <c r="S1739" s="90"/>
      <c r="T1739" s="90"/>
      <c r="U1739" s="90"/>
      <c r="V1739" s="90"/>
      <c r="W1739" s="90"/>
      <c r="X1739" s="90"/>
      <c r="Y1739" s="90"/>
      <c r="Z1739" s="90"/>
      <c r="AA1739" s="90"/>
      <c r="AB1739" s="90"/>
      <c r="AC1739" s="90"/>
      <c r="AD1739" s="90"/>
      <c r="AE1739" s="90"/>
      <c r="AF1739" s="90"/>
      <c r="AG1739" s="90"/>
      <c r="AH1739" s="90"/>
      <c r="AI1739" s="90"/>
      <c r="AJ1739" s="90"/>
      <c r="AK1739" s="90"/>
      <c r="AL1739" s="90"/>
      <c r="AM1739" s="90"/>
      <c r="AN1739" s="90"/>
      <c r="AO1739" s="90"/>
      <c r="AP1739" s="90"/>
      <c r="AQ1739" s="90"/>
      <c r="AR1739" s="90"/>
      <c r="AS1739" s="90"/>
      <c r="AT1739" s="90"/>
      <c r="AU1739" s="90"/>
      <c r="AV1739" s="94"/>
      <c r="AW1739" s="94"/>
      <c r="AX1739" s="94"/>
      <c r="AY1739" s="94"/>
      <c r="AZ1739" s="94"/>
      <c r="BA1739" s="94"/>
      <c r="BB1739" s="95"/>
      <c r="BC1739" s="95"/>
      <c r="BD1739" s="95"/>
      <c r="BE1739" s="42"/>
      <c r="BF1739" s="42"/>
      <c r="BG1739" s="42"/>
      <c r="BH1739" s="42"/>
      <c r="BI1739" s="42"/>
      <c r="BJ1739" s="42"/>
    </row>
    <row r="1740" spans="1:62" ht="15">
      <c r="A1740" s="89"/>
      <c r="B1740" s="90"/>
      <c r="C1740" s="91"/>
      <c r="D1740" s="92"/>
      <c r="E1740" s="93"/>
      <c r="F1740" s="93"/>
      <c r="G1740" s="90"/>
      <c r="H1740" s="90"/>
      <c r="I1740" s="90"/>
      <c r="J1740" s="90"/>
      <c r="K1740" s="90"/>
      <c r="L1740" s="90"/>
      <c r="M1740" s="90"/>
      <c r="N1740" s="90"/>
      <c r="O1740" s="90"/>
      <c r="P1740" s="90"/>
      <c r="Q1740" s="90"/>
      <c r="R1740" s="90"/>
      <c r="S1740" s="90"/>
      <c r="T1740" s="90"/>
      <c r="U1740" s="90"/>
      <c r="V1740" s="90"/>
      <c r="W1740" s="90"/>
      <c r="X1740" s="90"/>
      <c r="Y1740" s="90"/>
      <c r="Z1740" s="90"/>
      <c r="AA1740" s="90"/>
      <c r="AB1740" s="90"/>
      <c r="AC1740" s="90"/>
      <c r="AD1740" s="90"/>
      <c r="AE1740" s="90"/>
      <c r="AF1740" s="90"/>
      <c r="AG1740" s="90"/>
      <c r="AH1740" s="90"/>
      <c r="AI1740" s="90"/>
      <c r="AJ1740" s="90"/>
      <c r="AK1740" s="90"/>
      <c r="AL1740" s="90"/>
      <c r="AM1740" s="90"/>
      <c r="AN1740" s="90"/>
      <c r="AO1740" s="90"/>
      <c r="AP1740" s="90"/>
      <c r="AQ1740" s="90"/>
      <c r="AR1740" s="90"/>
      <c r="AS1740" s="90"/>
      <c r="AT1740" s="90"/>
      <c r="AU1740" s="90"/>
      <c r="AV1740" s="94"/>
      <c r="AW1740" s="94"/>
      <c r="AX1740" s="94"/>
      <c r="AY1740" s="94"/>
      <c r="AZ1740" s="94"/>
      <c r="BA1740" s="94"/>
      <c r="BB1740" s="95"/>
      <c r="BC1740" s="95"/>
      <c r="BD1740" s="95"/>
      <c r="BE1740" s="42"/>
      <c r="BF1740" s="42"/>
      <c r="BG1740" s="42"/>
      <c r="BH1740" s="42"/>
      <c r="BI1740" s="42"/>
      <c r="BJ1740" s="42"/>
    </row>
    <row r="1741" spans="1:62" ht="15">
      <c r="A1741" s="89"/>
      <c r="B1741" s="90"/>
      <c r="C1741" s="91"/>
      <c r="D1741" s="92"/>
      <c r="E1741" s="93"/>
      <c r="F1741" s="93"/>
      <c r="G1741" s="90"/>
      <c r="H1741" s="90"/>
      <c r="I1741" s="90"/>
      <c r="J1741" s="90"/>
      <c r="K1741" s="90"/>
      <c r="L1741" s="90"/>
      <c r="M1741" s="90"/>
      <c r="N1741" s="90"/>
      <c r="O1741" s="90"/>
      <c r="P1741" s="90"/>
      <c r="Q1741" s="90"/>
      <c r="R1741" s="90"/>
      <c r="S1741" s="90"/>
      <c r="T1741" s="90"/>
      <c r="U1741" s="90"/>
      <c r="V1741" s="90"/>
      <c r="W1741" s="90"/>
      <c r="X1741" s="90"/>
      <c r="Y1741" s="90"/>
      <c r="Z1741" s="90"/>
      <c r="AA1741" s="90"/>
      <c r="AB1741" s="90"/>
      <c r="AC1741" s="90"/>
      <c r="AD1741" s="90"/>
      <c r="AE1741" s="90"/>
      <c r="AF1741" s="90"/>
      <c r="AG1741" s="90"/>
      <c r="AH1741" s="90"/>
      <c r="AI1741" s="90"/>
      <c r="AJ1741" s="90"/>
      <c r="AK1741" s="90"/>
      <c r="AL1741" s="90"/>
      <c r="AM1741" s="90"/>
      <c r="AN1741" s="90"/>
      <c r="AO1741" s="90"/>
      <c r="AP1741" s="90"/>
      <c r="AQ1741" s="90"/>
      <c r="AR1741" s="90"/>
      <c r="AS1741" s="90"/>
      <c r="AT1741" s="90"/>
      <c r="AU1741" s="90"/>
      <c r="AV1741" s="94"/>
      <c r="AW1741" s="94"/>
      <c r="AX1741" s="94"/>
      <c r="AY1741" s="94"/>
      <c r="AZ1741" s="94"/>
      <c r="BA1741" s="94"/>
      <c r="BB1741" s="95"/>
      <c r="BC1741" s="95"/>
      <c r="BD1741" s="95"/>
      <c r="BE1741" s="42"/>
      <c r="BF1741" s="42"/>
      <c r="BG1741" s="42"/>
      <c r="BH1741" s="42"/>
      <c r="BI1741" s="42"/>
      <c r="BJ1741" s="42"/>
    </row>
    <row r="1742" spans="1:62" ht="15">
      <c r="A1742" s="89"/>
      <c r="B1742" s="90"/>
      <c r="C1742" s="91"/>
      <c r="D1742" s="92"/>
      <c r="E1742" s="93"/>
      <c r="F1742" s="93"/>
      <c r="G1742" s="90"/>
      <c r="H1742" s="90"/>
      <c r="I1742" s="90"/>
      <c r="J1742" s="90"/>
      <c r="K1742" s="90"/>
      <c r="L1742" s="90"/>
      <c r="M1742" s="90"/>
      <c r="N1742" s="90"/>
      <c r="O1742" s="90"/>
      <c r="P1742" s="90"/>
      <c r="Q1742" s="90"/>
      <c r="R1742" s="90"/>
      <c r="S1742" s="90"/>
      <c r="T1742" s="90"/>
      <c r="U1742" s="90"/>
      <c r="V1742" s="90"/>
      <c r="W1742" s="90"/>
      <c r="X1742" s="90"/>
      <c r="Y1742" s="90"/>
      <c r="Z1742" s="90"/>
      <c r="AA1742" s="90"/>
      <c r="AB1742" s="90"/>
      <c r="AC1742" s="90"/>
      <c r="AD1742" s="90"/>
      <c r="AE1742" s="90"/>
      <c r="AF1742" s="90"/>
      <c r="AG1742" s="90"/>
      <c r="AH1742" s="90"/>
      <c r="AI1742" s="90"/>
      <c r="AJ1742" s="90"/>
      <c r="AK1742" s="90"/>
      <c r="AL1742" s="90"/>
      <c r="AM1742" s="90"/>
      <c r="AN1742" s="90"/>
      <c r="AO1742" s="90"/>
      <c r="AP1742" s="90"/>
      <c r="AQ1742" s="90"/>
      <c r="AR1742" s="90"/>
      <c r="AS1742" s="90"/>
      <c r="AT1742" s="90"/>
      <c r="AU1742" s="90"/>
      <c r="AV1742" s="94"/>
      <c r="AW1742" s="94"/>
      <c r="AX1742" s="94"/>
      <c r="AY1742" s="94"/>
      <c r="AZ1742" s="94"/>
      <c r="BA1742" s="94"/>
      <c r="BB1742" s="95"/>
      <c r="BC1742" s="95"/>
      <c r="BD1742" s="95"/>
      <c r="BE1742" s="42"/>
      <c r="BF1742" s="42"/>
      <c r="BG1742" s="42"/>
      <c r="BH1742" s="42"/>
      <c r="BI1742" s="42"/>
      <c r="BJ1742" s="42"/>
    </row>
    <row r="1743" spans="1:62" ht="15">
      <c r="A1743" s="89"/>
      <c r="B1743" s="90"/>
      <c r="C1743" s="91"/>
      <c r="D1743" s="92"/>
      <c r="E1743" s="93"/>
      <c r="F1743" s="93"/>
      <c r="G1743" s="90"/>
      <c r="H1743" s="90"/>
      <c r="I1743" s="90"/>
      <c r="J1743" s="90"/>
      <c r="K1743" s="90"/>
      <c r="L1743" s="90"/>
      <c r="M1743" s="90"/>
      <c r="N1743" s="90"/>
      <c r="O1743" s="90"/>
      <c r="P1743" s="90"/>
      <c r="Q1743" s="90"/>
      <c r="R1743" s="90"/>
      <c r="S1743" s="90"/>
      <c r="T1743" s="90"/>
      <c r="U1743" s="90"/>
      <c r="V1743" s="90"/>
      <c r="W1743" s="90"/>
      <c r="X1743" s="90"/>
      <c r="Y1743" s="90"/>
      <c r="Z1743" s="90"/>
      <c r="AA1743" s="90"/>
      <c r="AB1743" s="90"/>
      <c r="AC1743" s="90"/>
      <c r="AD1743" s="90"/>
      <c r="AE1743" s="90"/>
      <c r="AF1743" s="90"/>
      <c r="AG1743" s="90"/>
      <c r="AH1743" s="90"/>
      <c r="AI1743" s="90"/>
      <c r="AJ1743" s="90"/>
      <c r="AK1743" s="90"/>
      <c r="AL1743" s="90"/>
      <c r="AM1743" s="90"/>
      <c r="AN1743" s="90"/>
      <c r="AO1743" s="90"/>
      <c r="AP1743" s="90"/>
      <c r="AQ1743" s="90"/>
      <c r="AR1743" s="90"/>
      <c r="AS1743" s="90"/>
      <c r="AT1743" s="90"/>
      <c r="AU1743" s="90"/>
      <c r="AV1743" s="94"/>
      <c r="AW1743" s="94"/>
      <c r="AX1743" s="94"/>
      <c r="AY1743" s="94"/>
      <c r="AZ1743" s="94"/>
      <c r="BA1743" s="94"/>
      <c r="BB1743" s="95"/>
      <c r="BC1743" s="95"/>
      <c r="BD1743" s="95"/>
      <c r="BE1743" s="42"/>
      <c r="BF1743" s="42"/>
      <c r="BG1743" s="42"/>
      <c r="BH1743" s="42"/>
      <c r="BI1743" s="42"/>
      <c r="BJ1743" s="42"/>
    </row>
    <row r="1744" spans="1:62" ht="15">
      <c r="A1744" s="89"/>
      <c r="B1744" s="90"/>
      <c r="C1744" s="91"/>
      <c r="D1744" s="92"/>
      <c r="E1744" s="93"/>
      <c r="F1744" s="93"/>
      <c r="G1744" s="90"/>
      <c r="H1744" s="90"/>
      <c r="I1744" s="90"/>
      <c r="J1744" s="90"/>
      <c r="K1744" s="90"/>
      <c r="L1744" s="90"/>
      <c r="M1744" s="90"/>
      <c r="N1744" s="90"/>
      <c r="O1744" s="90"/>
      <c r="P1744" s="90"/>
      <c r="Q1744" s="90"/>
      <c r="R1744" s="90"/>
      <c r="S1744" s="90"/>
      <c r="T1744" s="90"/>
      <c r="U1744" s="90"/>
      <c r="V1744" s="90"/>
      <c r="W1744" s="90"/>
      <c r="X1744" s="90"/>
      <c r="Y1744" s="90"/>
      <c r="Z1744" s="90"/>
      <c r="AA1744" s="90"/>
      <c r="AB1744" s="90"/>
      <c r="AC1744" s="90"/>
      <c r="AD1744" s="90"/>
      <c r="AE1744" s="90"/>
      <c r="AF1744" s="90"/>
      <c r="AG1744" s="90"/>
      <c r="AH1744" s="90"/>
      <c r="AI1744" s="90"/>
      <c r="AJ1744" s="90"/>
      <c r="AK1744" s="90"/>
      <c r="AL1744" s="90"/>
      <c r="AM1744" s="90"/>
      <c r="AN1744" s="90"/>
      <c r="AO1744" s="90"/>
      <c r="AP1744" s="90"/>
      <c r="AQ1744" s="90"/>
      <c r="AR1744" s="90"/>
      <c r="AS1744" s="90"/>
      <c r="AT1744" s="90"/>
      <c r="AU1744" s="90"/>
      <c r="AV1744" s="94"/>
      <c r="AW1744" s="94"/>
      <c r="AX1744" s="94"/>
      <c r="AY1744" s="94"/>
      <c r="AZ1744" s="94"/>
      <c r="BA1744" s="94"/>
      <c r="BB1744" s="95"/>
      <c r="BC1744" s="95"/>
      <c r="BD1744" s="95"/>
      <c r="BE1744" s="42"/>
      <c r="BF1744" s="42"/>
      <c r="BG1744" s="42"/>
      <c r="BH1744" s="42"/>
      <c r="BI1744" s="42"/>
      <c r="BJ1744" s="42"/>
    </row>
    <row r="1745" spans="1:62" ht="15">
      <c r="A1745" s="89"/>
      <c r="B1745" s="90"/>
      <c r="C1745" s="91"/>
      <c r="D1745" s="92"/>
      <c r="E1745" s="93"/>
      <c r="F1745" s="93"/>
      <c r="G1745" s="90"/>
      <c r="H1745" s="90"/>
      <c r="I1745" s="90"/>
      <c r="J1745" s="90"/>
      <c r="K1745" s="90"/>
      <c r="L1745" s="90"/>
      <c r="M1745" s="90"/>
      <c r="N1745" s="90"/>
      <c r="O1745" s="90"/>
      <c r="P1745" s="90"/>
      <c r="Q1745" s="90"/>
      <c r="R1745" s="90"/>
      <c r="S1745" s="90"/>
      <c r="T1745" s="90"/>
      <c r="U1745" s="90"/>
      <c r="V1745" s="90"/>
      <c r="W1745" s="90"/>
      <c r="X1745" s="90"/>
      <c r="Y1745" s="90"/>
      <c r="Z1745" s="90"/>
      <c r="AA1745" s="90"/>
      <c r="AB1745" s="90"/>
      <c r="AC1745" s="90"/>
      <c r="AD1745" s="90"/>
      <c r="AE1745" s="90"/>
      <c r="AF1745" s="90"/>
      <c r="AG1745" s="90"/>
      <c r="AH1745" s="90"/>
      <c r="AI1745" s="90"/>
      <c r="AJ1745" s="90"/>
      <c r="AK1745" s="90"/>
      <c r="AL1745" s="90"/>
      <c r="AM1745" s="90"/>
      <c r="AN1745" s="90"/>
      <c r="AO1745" s="90"/>
      <c r="AP1745" s="90"/>
      <c r="AQ1745" s="90"/>
      <c r="AR1745" s="90"/>
      <c r="AS1745" s="90"/>
      <c r="AT1745" s="90"/>
      <c r="AU1745" s="90"/>
      <c r="AV1745" s="94"/>
      <c r="AW1745" s="94"/>
      <c r="AX1745" s="94"/>
      <c r="AY1745" s="94"/>
      <c r="AZ1745" s="94"/>
      <c r="BA1745" s="94"/>
      <c r="BB1745" s="95"/>
      <c r="BC1745" s="95"/>
      <c r="BD1745" s="95"/>
      <c r="BE1745" s="42"/>
      <c r="BF1745" s="42"/>
      <c r="BG1745" s="42"/>
      <c r="BH1745" s="42"/>
      <c r="BI1745" s="42"/>
      <c r="BJ1745" s="42"/>
    </row>
    <row r="1746" spans="1:62" ht="15">
      <c r="A1746" s="89"/>
      <c r="B1746" s="90"/>
      <c r="C1746" s="91"/>
      <c r="D1746" s="92"/>
      <c r="E1746" s="93"/>
      <c r="F1746" s="93"/>
      <c r="G1746" s="90"/>
      <c r="H1746" s="90"/>
      <c r="I1746" s="90"/>
      <c r="J1746" s="90"/>
      <c r="K1746" s="90"/>
      <c r="L1746" s="90"/>
      <c r="M1746" s="90"/>
      <c r="N1746" s="90"/>
      <c r="O1746" s="90"/>
      <c r="P1746" s="90"/>
      <c r="Q1746" s="90"/>
      <c r="R1746" s="90"/>
      <c r="S1746" s="90"/>
      <c r="T1746" s="90"/>
      <c r="U1746" s="90"/>
      <c r="V1746" s="90"/>
      <c r="W1746" s="90"/>
      <c r="X1746" s="90"/>
      <c r="Y1746" s="90"/>
      <c r="Z1746" s="90"/>
      <c r="AA1746" s="90"/>
      <c r="AB1746" s="90"/>
      <c r="AC1746" s="90"/>
      <c r="AD1746" s="90"/>
      <c r="AE1746" s="90"/>
      <c r="AF1746" s="90"/>
      <c r="AG1746" s="90"/>
      <c r="AH1746" s="90"/>
      <c r="AI1746" s="90"/>
      <c r="AJ1746" s="90"/>
      <c r="AK1746" s="90"/>
      <c r="AL1746" s="90"/>
      <c r="AM1746" s="90"/>
      <c r="AN1746" s="90"/>
      <c r="AO1746" s="90"/>
      <c r="AP1746" s="90"/>
      <c r="AQ1746" s="90"/>
      <c r="AR1746" s="90"/>
      <c r="AS1746" s="90"/>
      <c r="AT1746" s="90"/>
      <c r="AU1746" s="90"/>
      <c r="AV1746" s="94"/>
      <c r="AW1746" s="94"/>
      <c r="AX1746" s="94"/>
      <c r="AY1746" s="94"/>
      <c r="AZ1746" s="94"/>
      <c r="BA1746" s="94"/>
      <c r="BB1746" s="95"/>
      <c r="BC1746" s="95"/>
      <c r="BD1746" s="95"/>
      <c r="BE1746" s="42"/>
      <c r="BF1746" s="42"/>
      <c r="BG1746" s="42"/>
      <c r="BH1746" s="42"/>
      <c r="BI1746" s="42"/>
      <c r="BJ1746" s="42"/>
    </row>
    <row r="1747" spans="1:62" ht="15">
      <c r="A1747" s="89"/>
      <c r="B1747" s="90"/>
      <c r="C1747" s="91"/>
      <c r="D1747" s="92"/>
      <c r="E1747" s="93"/>
      <c r="F1747" s="93"/>
      <c r="G1747" s="90"/>
      <c r="H1747" s="90"/>
      <c r="I1747" s="90"/>
      <c r="J1747" s="90"/>
      <c r="K1747" s="90"/>
      <c r="L1747" s="90"/>
      <c r="M1747" s="90"/>
      <c r="N1747" s="90"/>
      <c r="O1747" s="90"/>
      <c r="P1747" s="90"/>
      <c r="Q1747" s="90"/>
      <c r="R1747" s="90"/>
      <c r="S1747" s="90"/>
      <c r="T1747" s="90"/>
      <c r="U1747" s="90"/>
      <c r="V1747" s="90"/>
      <c r="W1747" s="90"/>
      <c r="X1747" s="90"/>
      <c r="Y1747" s="90"/>
      <c r="Z1747" s="90"/>
      <c r="AA1747" s="90"/>
      <c r="AB1747" s="90"/>
      <c r="AC1747" s="90"/>
      <c r="AD1747" s="90"/>
      <c r="AE1747" s="90"/>
      <c r="AF1747" s="90"/>
      <c r="AG1747" s="90"/>
      <c r="AH1747" s="90"/>
      <c r="AI1747" s="90"/>
      <c r="AJ1747" s="90"/>
      <c r="AK1747" s="90"/>
      <c r="AL1747" s="90"/>
      <c r="AM1747" s="90"/>
      <c r="AN1747" s="90"/>
      <c r="AO1747" s="90"/>
      <c r="AP1747" s="90"/>
      <c r="AQ1747" s="90"/>
      <c r="AR1747" s="90"/>
      <c r="AS1747" s="90"/>
      <c r="AT1747" s="90"/>
      <c r="AU1747" s="90"/>
      <c r="AV1747" s="94"/>
      <c r="AW1747" s="94"/>
      <c r="AX1747" s="94"/>
      <c r="AY1747" s="94"/>
      <c r="AZ1747" s="94"/>
      <c r="BA1747" s="94"/>
      <c r="BB1747" s="95"/>
      <c r="BC1747" s="95"/>
      <c r="BD1747" s="95"/>
      <c r="BE1747" s="42"/>
      <c r="BF1747" s="42"/>
      <c r="BG1747" s="42"/>
      <c r="BH1747" s="42"/>
      <c r="BI1747" s="42"/>
      <c r="BJ1747" s="42"/>
    </row>
    <row r="1748" spans="1:62" ht="15">
      <c r="A1748" s="89"/>
      <c r="B1748" s="90"/>
      <c r="C1748" s="91"/>
      <c r="D1748" s="92"/>
      <c r="E1748" s="93"/>
      <c r="F1748" s="93"/>
      <c r="G1748" s="90"/>
      <c r="H1748" s="90"/>
      <c r="I1748" s="90"/>
      <c r="J1748" s="90"/>
      <c r="K1748" s="90"/>
      <c r="L1748" s="90"/>
      <c r="M1748" s="90"/>
      <c r="N1748" s="90"/>
      <c r="O1748" s="90"/>
      <c r="P1748" s="90"/>
      <c r="Q1748" s="90"/>
      <c r="R1748" s="90"/>
      <c r="S1748" s="90"/>
      <c r="T1748" s="90"/>
      <c r="U1748" s="90"/>
      <c r="V1748" s="90"/>
      <c r="W1748" s="90"/>
      <c r="X1748" s="90"/>
      <c r="Y1748" s="90"/>
      <c r="Z1748" s="90"/>
      <c r="AA1748" s="90"/>
      <c r="AB1748" s="90"/>
      <c r="AC1748" s="90"/>
      <c r="AD1748" s="90"/>
      <c r="AE1748" s="90"/>
      <c r="AF1748" s="90"/>
      <c r="AG1748" s="90"/>
      <c r="AH1748" s="90"/>
      <c r="AI1748" s="90"/>
      <c r="AJ1748" s="90"/>
      <c r="AK1748" s="90"/>
      <c r="AL1748" s="90"/>
      <c r="AM1748" s="90"/>
      <c r="AN1748" s="90"/>
      <c r="AO1748" s="90"/>
      <c r="AP1748" s="90"/>
      <c r="AQ1748" s="90"/>
      <c r="AR1748" s="90"/>
      <c r="AS1748" s="90"/>
      <c r="AT1748" s="90"/>
      <c r="AU1748" s="90"/>
      <c r="AV1748" s="94"/>
      <c r="AW1748" s="94"/>
      <c r="AX1748" s="94"/>
      <c r="AY1748" s="94"/>
      <c r="AZ1748" s="94"/>
      <c r="BA1748" s="94"/>
      <c r="BB1748" s="95"/>
      <c r="BC1748" s="95"/>
      <c r="BD1748" s="95"/>
      <c r="BE1748" s="42"/>
      <c r="BF1748" s="42"/>
      <c r="BG1748" s="42"/>
      <c r="BH1748" s="42"/>
      <c r="BI1748" s="42"/>
      <c r="BJ1748" s="42"/>
    </row>
    <row r="1749" spans="1:62" ht="15">
      <c r="A1749" s="89"/>
      <c r="B1749" s="90"/>
      <c r="C1749" s="91"/>
      <c r="D1749" s="92"/>
      <c r="E1749" s="93"/>
      <c r="F1749" s="93"/>
      <c r="G1749" s="90"/>
      <c r="H1749" s="90"/>
      <c r="I1749" s="90"/>
      <c r="J1749" s="90"/>
      <c r="K1749" s="90"/>
      <c r="L1749" s="90"/>
      <c r="M1749" s="90"/>
      <c r="N1749" s="90"/>
      <c r="O1749" s="90"/>
      <c r="P1749" s="90"/>
      <c r="Q1749" s="90"/>
      <c r="R1749" s="90"/>
      <c r="S1749" s="90"/>
      <c r="T1749" s="90"/>
      <c r="U1749" s="90"/>
      <c r="V1749" s="90"/>
      <c r="W1749" s="90"/>
      <c r="X1749" s="90"/>
      <c r="Y1749" s="90"/>
      <c r="Z1749" s="90"/>
      <c r="AA1749" s="90"/>
      <c r="AB1749" s="90"/>
      <c r="AC1749" s="90"/>
      <c r="AD1749" s="90"/>
      <c r="AE1749" s="90"/>
      <c r="AF1749" s="90"/>
      <c r="AG1749" s="90"/>
      <c r="AH1749" s="90"/>
      <c r="AI1749" s="90"/>
      <c r="AJ1749" s="90"/>
      <c r="AK1749" s="90"/>
      <c r="AL1749" s="90"/>
      <c r="AM1749" s="90"/>
      <c r="AN1749" s="90"/>
      <c r="AO1749" s="90"/>
      <c r="AP1749" s="90"/>
      <c r="AQ1749" s="90"/>
      <c r="AR1749" s="90"/>
      <c r="AS1749" s="90"/>
      <c r="AT1749" s="90"/>
      <c r="AU1749" s="90"/>
      <c r="AV1749" s="94"/>
      <c r="AW1749" s="94"/>
      <c r="AX1749" s="94"/>
      <c r="AY1749" s="94"/>
      <c r="AZ1749" s="94"/>
      <c r="BA1749" s="94"/>
      <c r="BB1749" s="95"/>
      <c r="BC1749" s="95"/>
      <c r="BD1749" s="95"/>
      <c r="BE1749" s="42"/>
      <c r="BF1749" s="42"/>
      <c r="BG1749" s="42"/>
      <c r="BH1749" s="42"/>
      <c r="BI1749" s="42"/>
      <c r="BJ1749" s="42"/>
    </row>
    <row r="1750" spans="1:62" ht="15">
      <c r="A1750" s="89"/>
      <c r="B1750" s="90"/>
      <c r="C1750" s="91"/>
      <c r="D1750" s="92"/>
      <c r="E1750" s="93"/>
      <c r="F1750" s="93"/>
      <c r="G1750" s="90"/>
      <c r="H1750" s="90"/>
      <c r="I1750" s="90"/>
      <c r="J1750" s="90"/>
      <c r="K1750" s="90"/>
      <c r="L1750" s="90"/>
      <c r="M1750" s="90"/>
      <c r="N1750" s="90"/>
      <c r="O1750" s="90"/>
      <c r="P1750" s="90"/>
      <c r="Q1750" s="90"/>
      <c r="R1750" s="90"/>
      <c r="S1750" s="90"/>
      <c r="T1750" s="90"/>
      <c r="U1750" s="90"/>
      <c r="V1750" s="90"/>
      <c r="W1750" s="90"/>
      <c r="X1750" s="90"/>
      <c r="Y1750" s="90"/>
      <c r="Z1750" s="90"/>
      <c r="AA1750" s="90"/>
      <c r="AB1750" s="90"/>
      <c r="AC1750" s="90"/>
      <c r="AD1750" s="90"/>
      <c r="AE1750" s="90"/>
      <c r="AF1750" s="90"/>
      <c r="AG1750" s="90"/>
      <c r="AH1750" s="90"/>
      <c r="AI1750" s="90"/>
      <c r="AJ1750" s="90"/>
      <c r="AK1750" s="90"/>
      <c r="AL1750" s="90"/>
      <c r="AM1750" s="90"/>
      <c r="AN1750" s="90"/>
      <c r="AO1750" s="90"/>
      <c r="AP1750" s="90"/>
      <c r="AQ1750" s="90"/>
      <c r="AR1750" s="90"/>
      <c r="AS1750" s="90"/>
      <c r="AT1750" s="90"/>
      <c r="AU1750" s="90"/>
      <c r="AV1750" s="94"/>
      <c r="AW1750" s="94"/>
      <c r="AX1750" s="94"/>
      <c r="AY1750" s="94"/>
      <c r="AZ1750" s="94"/>
      <c r="BA1750" s="94"/>
      <c r="BB1750" s="95"/>
      <c r="BC1750" s="95"/>
      <c r="BD1750" s="95"/>
      <c r="BE1750" s="42"/>
      <c r="BF1750" s="42"/>
      <c r="BG1750" s="42"/>
      <c r="BH1750" s="42"/>
      <c r="BI1750" s="42"/>
      <c r="BJ1750" s="42"/>
    </row>
    <row r="1751" spans="1:62" ht="15">
      <c r="A1751" s="89"/>
      <c r="B1751" s="90"/>
      <c r="C1751" s="91"/>
      <c r="D1751" s="92"/>
      <c r="E1751" s="93"/>
      <c r="F1751" s="93"/>
      <c r="G1751" s="90"/>
      <c r="H1751" s="90"/>
      <c r="I1751" s="90"/>
      <c r="J1751" s="90"/>
      <c r="K1751" s="90"/>
      <c r="L1751" s="90"/>
      <c r="M1751" s="90"/>
      <c r="N1751" s="90"/>
      <c r="O1751" s="90"/>
      <c r="P1751" s="90"/>
      <c r="Q1751" s="90"/>
      <c r="R1751" s="90"/>
      <c r="S1751" s="90"/>
      <c r="T1751" s="90"/>
      <c r="U1751" s="90"/>
      <c r="V1751" s="90"/>
      <c r="W1751" s="90"/>
      <c r="X1751" s="90"/>
      <c r="Y1751" s="90"/>
      <c r="Z1751" s="90"/>
      <c r="AA1751" s="90"/>
      <c r="AB1751" s="90"/>
      <c r="AC1751" s="90"/>
      <c r="AD1751" s="90"/>
      <c r="AE1751" s="90"/>
      <c r="AF1751" s="90"/>
      <c r="AG1751" s="90"/>
      <c r="AH1751" s="90"/>
      <c r="AI1751" s="90"/>
      <c r="AJ1751" s="90"/>
      <c r="AK1751" s="90"/>
      <c r="AL1751" s="90"/>
      <c r="AM1751" s="90"/>
      <c r="AN1751" s="90"/>
      <c r="AO1751" s="90"/>
      <c r="AP1751" s="90"/>
      <c r="AQ1751" s="90"/>
      <c r="AR1751" s="90"/>
      <c r="AS1751" s="90"/>
      <c r="AT1751" s="90"/>
      <c r="AU1751" s="90"/>
      <c r="AV1751" s="94"/>
      <c r="AW1751" s="94"/>
      <c r="AX1751" s="94"/>
      <c r="AY1751" s="94"/>
      <c r="AZ1751" s="94"/>
      <c r="BA1751" s="94"/>
      <c r="BB1751" s="95"/>
      <c r="BC1751" s="95"/>
      <c r="BD1751" s="95"/>
      <c r="BE1751" s="42"/>
      <c r="BF1751" s="42"/>
      <c r="BG1751" s="42"/>
      <c r="BH1751" s="42"/>
      <c r="BI1751" s="42"/>
      <c r="BJ1751" s="42"/>
    </row>
    <row r="1752" spans="1:62" ht="15">
      <c r="A1752" s="89"/>
      <c r="B1752" s="90"/>
      <c r="C1752" s="91"/>
      <c r="D1752" s="92"/>
      <c r="E1752" s="93"/>
      <c r="F1752" s="93"/>
      <c r="G1752" s="90"/>
      <c r="H1752" s="90"/>
      <c r="I1752" s="90"/>
      <c r="J1752" s="90"/>
      <c r="K1752" s="90"/>
      <c r="L1752" s="90"/>
      <c r="M1752" s="90"/>
      <c r="N1752" s="90"/>
      <c r="O1752" s="90"/>
      <c r="P1752" s="90"/>
      <c r="Q1752" s="90"/>
      <c r="R1752" s="90"/>
      <c r="S1752" s="90"/>
      <c r="T1752" s="90"/>
      <c r="U1752" s="90"/>
      <c r="V1752" s="90"/>
      <c r="W1752" s="90"/>
      <c r="X1752" s="90"/>
      <c r="Y1752" s="90"/>
      <c r="Z1752" s="90"/>
      <c r="AA1752" s="90"/>
      <c r="AB1752" s="90"/>
      <c r="AC1752" s="90"/>
      <c r="AD1752" s="90"/>
      <c r="AE1752" s="90"/>
      <c r="AF1752" s="90"/>
      <c r="AG1752" s="90"/>
      <c r="AH1752" s="90"/>
      <c r="AI1752" s="90"/>
      <c r="AJ1752" s="90"/>
      <c r="AK1752" s="90"/>
      <c r="AL1752" s="90"/>
      <c r="AM1752" s="90"/>
      <c r="AN1752" s="90"/>
      <c r="AO1752" s="90"/>
      <c r="AP1752" s="90"/>
      <c r="AQ1752" s="90"/>
      <c r="AR1752" s="90"/>
      <c r="AS1752" s="90"/>
      <c r="AT1752" s="90"/>
      <c r="AU1752" s="90"/>
      <c r="AV1752" s="94"/>
      <c r="AW1752" s="94"/>
      <c r="AX1752" s="94"/>
      <c r="AY1752" s="94"/>
      <c r="AZ1752" s="94"/>
      <c r="BA1752" s="94"/>
      <c r="BB1752" s="95"/>
      <c r="BC1752" s="95"/>
      <c r="BD1752" s="95"/>
      <c r="BE1752" s="42"/>
      <c r="BF1752" s="42"/>
      <c r="BG1752" s="42"/>
      <c r="BH1752" s="42"/>
      <c r="BI1752" s="42"/>
      <c r="BJ1752" s="42"/>
    </row>
    <row r="1753" spans="1:62" ht="15">
      <c r="A1753" s="89"/>
      <c r="B1753" s="90"/>
      <c r="C1753" s="91"/>
      <c r="D1753" s="92"/>
      <c r="E1753" s="93"/>
      <c r="F1753" s="93"/>
      <c r="G1753" s="90"/>
      <c r="H1753" s="90"/>
      <c r="I1753" s="90"/>
      <c r="J1753" s="90"/>
      <c r="K1753" s="90"/>
      <c r="L1753" s="90"/>
      <c r="M1753" s="90"/>
      <c r="N1753" s="90"/>
      <c r="O1753" s="90"/>
      <c r="P1753" s="90"/>
      <c r="Q1753" s="90"/>
      <c r="R1753" s="90"/>
      <c r="S1753" s="90"/>
      <c r="T1753" s="90"/>
      <c r="U1753" s="90"/>
      <c r="V1753" s="90"/>
      <c r="W1753" s="90"/>
      <c r="X1753" s="90"/>
      <c r="Y1753" s="90"/>
      <c r="Z1753" s="90"/>
      <c r="AA1753" s="90"/>
      <c r="AB1753" s="90"/>
      <c r="AC1753" s="90"/>
      <c r="AD1753" s="90"/>
      <c r="AE1753" s="90"/>
      <c r="AF1753" s="90"/>
      <c r="AG1753" s="90"/>
      <c r="AH1753" s="90"/>
      <c r="AI1753" s="90"/>
      <c r="AJ1753" s="90"/>
      <c r="AK1753" s="90"/>
      <c r="AL1753" s="90"/>
      <c r="AM1753" s="90"/>
      <c r="AN1753" s="90"/>
      <c r="AO1753" s="90"/>
      <c r="AP1753" s="90"/>
      <c r="AQ1753" s="90"/>
      <c r="AR1753" s="90"/>
      <c r="AS1753" s="90"/>
      <c r="AT1753" s="90"/>
      <c r="AU1753" s="90"/>
      <c r="AV1753" s="94"/>
      <c r="AW1753" s="94"/>
      <c r="AX1753" s="94"/>
      <c r="AY1753" s="94"/>
      <c r="AZ1753" s="94"/>
      <c r="BA1753" s="94"/>
      <c r="BB1753" s="95"/>
      <c r="BC1753" s="95"/>
      <c r="BD1753" s="95"/>
      <c r="BE1753" s="42"/>
      <c r="BF1753" s="42"/>
      <c r="BG1753" s="42"/>
      <c r="BH1753" s="42"/>
      <c r="BI1753" s="42"/>
      <c r="BJ1753" s="42"/>
    </row>
    <row r="1754" spans="1:62" ht="15">
      <c r="A1754" s="89"/>
      <c r="B1754" s="90"/>
      <c r="C1754" s="91"/>
      <c r="D1754" s="92"/>
      <c r="E1754" s="93"/>
      <c r="F1754" s="93"/>
      <c r="G1754" s="90"/>
      <c r="H1754" s="90"/>
      <c r="I1754" s="90"/>
      <c r="J1754" s="90"/>
      <c r="K1754" s="90"/>
      <c r="L1754" s="90"/>
      <c r="M1754" s="90"/>
      <c r="N1754" s="90"/>
      <c r="O1754" s="90"/>
      <c r="P1754" s="90"/>
      <c r="Q1754" s="90"/>
      <c r="R1754" s="90"/>
      <c r="S1754" s="90"/>
      <c r="T1754" s="90"/>
      <c r="U1754" s="90"/>
      <c r="V1754" s="90"/>
      <c r="W1754" s="90"/>
      <c r="X1754" s="90"/>
      <c r="Y1754" s="90"/>
      <c r="Z1754" s="90"/>
      <c r="AA1754" s="90"/>
      <c r="AB1754" s="90"/>
      <c r="AC1754" s="90"/>
      <c r="AD1754" s="90"/>
      <c r="AE1754" s="90"/>
      <c r="AF1754" s="90"/>
      <c r="AG1754" s="90"/>
      <c r="AH1754" s="90"/>
      <c r="AI1754" s="90"/>
      <c r="AJ1754" s="90"/>
      <c r="AK1754" s="90"/>
      <c r="AL1754" s="90"/>
      <c r="AM1754" s="90"/>
      <c r="AN1754" s="90"/>
      <c r="AO1754" s="90"/>
      <c r="AP1754" s="90"/>
      <c r="AQ1754" s="90"/>
      <c r="AR1754" s="90"/>
      <c r="AS1754" s="90"/>
      <c r="AT1754" s="90"/>
      <c r="AU1754" s="90"/>
      <c r="AV1754" s="94"/>
      <c r="AW1754" s="94"/>
      <c r="AX1754" s="94"/>
      <c r="AY1754" s="94"/>
      <c r="AZ1754" s="94"/>
      <c r="BA1754" s="94"/>
      <c r="BB1754" s="95"/>
      <c r="BC1754" s="95"/>
      <c r="BD1754" s="95"/>
      <c r="BE1754" s="42"/>
      <c r="BF1754" s="42"/>
      <c r="BG1754" s="42"/>
      <c r="BH1754" s="42"/>
      <c r="BI1754" s="42"/>
      <c r="BJ1754" s="42"/>
    </row>
    <row r="1755" spans="1:62" ht="15">
      <c r="A1755" s="89"/>
      <c r="B1755" s="90"/>
      <c r="C1755" s="91"/>
      <c r="D1755" s="92"/>
      <c r="E1755" s="93"/>
      <c r="F1755" s="93"/>
      <c r="G1755" s="90"/>
      <c r="H1755" s="90"/>
      <c r="I1755" s="90"/>
      <c r="J1755" s="90"/>
      <c r="K1755" s="90"/>
      <c r="L1755" s="90"/>
      <c r="M1755" s="90"/>
      <c r="N1755" s="90"/>
      <c r="O1755" s="90"/>
      <c r="P1755" s="90"/>
      <c r="Q1755" s="90"/>
      <c r="R1755" s="90"/>
      <c r="S1755" s="90"/>
      <c r="T1755" s="90"/>
      <c r="U1755" s="90"/>
      <c r="V1755" s="90"/>
      <c r="W1755" s="90"/>
      <c r="X1755" s="90"/>
      <c r="Y1755" s="90"/>
      <c r="Z1755" s="90"/>
      <c r="AA1755" s="90"/>
      <c r="AB1755" s="90"/>
      <c r="AC1755" s="90"/>
      <c r="AD1755" s="90"/>
      <c r="AE1755" s="90"/>
      <c r="AF1755" s="90"/>
      <c r="AG1755" s="90"/>
      <c r="AH1755" s="90"/>
      <c r="AI1755" s="90"/>
      <c r="AJ1755" s="90"/>
      <c r="AK1755" s="90"/>
      <c r="AL1755" s="90"/>
      <c r="AM1755" s="90"/>
      <c r="AN1755" s="90"/>
      <c r="AO1755" s="90"/>
      <c r="AP1755" s="90"/>
      <c r="AQ1755" s="90"/>
      <c r="AR1755" s="90"/>
      <c r="AS1755" s="90"/>
      <c r="AT1755" s="90"/>
      <c r="AU1755" s="90"/>
      <c r="AV1755" s="94"/>
      <c r="AW1755" s="94"/>
      <c r="AX1755" s="94"/>
      <c r="AY1755" s="94"/>
      <c r="AZ1755" s="94"/>
      <c r="BA1755" s="94"/>
      <c r="BB1755" s="95"/>
      <c r="BC1755" s="95"/>
      <c r="BD1755" s="95"/>
      <c r="BE1755" s="42"/>
      <c r="BF1755" s="42"/>
      <c r="BG1755" s="42"/>
      <c r="BH1755" s="42"/>
      <c r="BI1755" s="42"/>
      <c r="BJ1755" s="42"/>
    </row>
    <row r="1756" spans="1:62" ht="15">
      <c r="A1756" s="89"/>
      <c r="B1756" s="90"/>
      <c r="C1756" s="91"/>
      <c r="D1756" s="92"/>
      <c r="E1756" s="93"/>
      <c r="F1756" s="93"/>
      <c r="G1756" s="90"/>
      <c r="H1756" s="90"/>
      <c r="I1756" s="90"/>
      <c r="J1756" s="90"/>
      <c r="K1756" s="90"/>
      <c r="L1756" s="90"/>
      <c r="M1756" s="90"/>
      <c r="N1756" s="90"/>
      <c r="O1756" s="90"/>
      <c r="P1756" s="90"/>
      <c r="Q1756" s="90"/>
      <c r="R1756" s="90"/>
      <c r="S1756" s="90"/>
      <c r="T1756" s="90"/>
      <c r="U1756" s="90"/>
      <c r="V1756" s="90"/>
      <c r="W1756" s="90"/>
      <c r="X1756" s="90"/>
      <c r="Y1756" s="90"/>
      <c r="Z1756" s="90"/>
      <c r="AA1756" s="90"/>
      <c r="AB1756" s="90"/>
      <c r="AC1756" s="90"/>
      <c r="AD1756" s="90"/>
      <c r="AE1756" s="90"/>
      <c r="AF1756" s="90"/>
      <c r="AG1756" s="90"/>
      <c r="AH1756" s="90"/>
      <c r="AI1756" s="90"/>
      <c r="AJ1756" s="90"/>
      <c r="AK1756" s="90"/>
      <c r="AL1756" s="90"/>
      <c r="AM1756" s="90"/>
      <c r="AN1756" s="90"/>
      <c r="AO1756" s="90"/>
      <c r="AP1756" s="90"/>
      <c r="AQ1756" s="90"/>
      <c r="AR1756" s="90"/>
      <c r="AS1756" s="90"/>
      <c r="AT1756" s="90"/>
      <c r="AU1756" s="90"/>
      <c r="AV1756" s="94"/>
      <c r="AW1756" s="94"/>
      <c r="AX1756" s="94"/>
      <c r="AY1756" s="94"/>
      <c r="AZ1756" s="94"/>
      <c r="BA1756" s="94"/>
      <c r="BB1756" s="95"/>
      <c r="BC1756" s="95"/>
      <c r="BD1756" s="95"/>
      <c r="BE1756" s="42"/>
      <c r="BF1756" s="42"/>
      <c r="BG1756" s="42"/>
      <c r="BH1756" s="42"/>
      <c r="BI1756" s="42"/>
      <c r="BJ1756" s="42"/>
    </row>
    <row r="1757" spans="1:62" ht="15">
      <c r="A1757" s="89"/>
      <c r="B1757" s="90"/>
      <c r="C1757" s="91"/>
      <c r="D1757" s="92"/>
      <c r="E1757" s="93"/>
      <c r="F1757" s="93"/>
      <c r="G1757" s="90"/>
      <c r="H1757" s="90"/>
      <c r="I1757" s="90"/>
      <c r="J1757" s="90"/>
      <c r="K1757" s="90"/>
      <c r="L1757" s="90"/>
      <c r="M1757" s="90"/>
      <c r="N1757" s="90"/>
      <c r="O1757" s="90"/>
      <c r="P1757" s="90"/>
      <c r="Q1757" s="90"/>
      <c r="R1757" s="90"/>
      <c r="S1757" s="90"/>
      <c r="T1757" s="90"/>
      <c r="U1757" s="90"/>
      <c r="V1757" s="90"/>
      <c r="W1757" s="90"/>
      <c r="X1757" s="90"/>
      <c r="Y1757" s="90"/>
      <c r="Z1757" s="90"/>
      <c r="AA1757" s="90"/>
      <c r="AB1757" s="90"/>
      <c r="AC1757" s="90"/>
      <c r="AD1757" s="90"/>
      <c r="AE1757" s="90"/>
      <c r="AF1757" s="90"/>
      <c r="AG1757" s="90"/>
      <c r="AH1757" s="90"/>
      <c r="AI1757" s="90"/>
      <c r="AJ1757" s="90"/>
      <c r="AK1757" s="90"/>
      <c r="AL1757" s="90"/>
      <c r="AM1757" s="90"/>
      <c r="AN1757" s="90"/>
      <c r="AO1757" s="90"/>
      <c r="AP1757" s="90"/>
      <c r="AQ1757" s="90"/>
      <c r="AR1757" s="90"/>
      <c r="AS1757" s="90"/>
      <c r="AT1757" s="90"/>
      <c r="AU1757" s="90"/>
      <c r="AV1757" s="94"/>
      <c r="AW1757" s="94"/>
      <c r="AX1757" s="94"/>
      <c r="AY1757" s="94"/>
      <c r="AZ1757" s="94"/>
      <c r="BA1757" s="94"/>
      <c r="BB1757" s="95"/>
      <c r="BC1757" s="95"/>
      <c r="BD1757" s="95"/>
      <c r="BE1757" s="42"/>
      <c r="BF1757" s="42"/>
      <c r="BG1757" s="42"/>
      <c r="BH1757" s="42"/>
      <c r="BI1757" s="42"/>
      <c r="BJ1757" s="42"/>
    </row>
    <row r="1758" spans="1:62" ht="15">
      <c r="A1758" s="89"/>
      <c r="B1758" s="90"/>
      <c r="C1758" s="91"/>
      <c r="D1758" s="92"/>
      <c r="E1758" s="93"/>
      <c r="F1758" s="93"/>
      <c r="G1758" s="90"/>
      <c r="H1758" s="90"/>
      <c r="I1758" s="90"/>
      <c r="J1758" s="90"/>
      <c r="K1758" s="90"/>
      <c r="L1758" s="90"/>
      <c r="M1758" s="90"/>
      <c r="N1758" s="90"/>
      <c r="O1758" s="90"/>
      <c r="P1758" s="90"/>
      <c r="Q1758" s="90"/>
      <c r="R1758" s="90"/>
      <c r="S1758" s="90"/>
      <c r="T1758" s="90"/>
      <c r="U1758" s="90"/>
      <c r="V1758" s="90"/>
      <c r="W1758" s="90"/>
      <c r="X1758" s="90"/>
      <c r="Y1758" s="90"/>
      <c r="Z1758" s="90"/>
      <c r="AA1758" s="90"/>
      <c r="AB1758" s="90"/>
      <c r="AC1758" s="90"/>
      <c r="AD1758" s="90"/>
      <c r="AE1758" s="90"/>
      <c r="AF1758" s="90"/>
      <c r="AG1758" s="90"/>
      <c r="AH1758" s="90"/>
      <c r="AI1758" s="90"/>
      <c r="AJ1758" s="90"/>
      <c r="AK1758" s="90"/>
      <c r="AL1758" s="90"/>
      <c r="AM1758" s="90"/>
      <c r="AN1758" s="90"/>
      <c r="AO1758" s="90"/>
      <c r="AP1758" s="90"/>
      <c r="AQ1758" s="90"/>
      <c r="AR1758" s="90"/>
      <c r="AS1758" s="90"/>
      <c r="AT1758" s="90"/>
      <c r="AU1758" s="90"/>
      <c r="AV1758" s="94"/>
      <c r="AW1758" s="94"/>
      <c r="AX1758" s="94"/>
      <c r="AY1758" s="94"/>
      <c r="AZ1758" s="94"/>
      <c r="BA1758" s="94"/>
      <c r="BB1758" s="95"/>
      <c r="BC1758" s="95"/>
      <c r="BD1758" s="95"/>
      <c r="BE1758" s="42"/>
      <c r="BF1758" s="42"/>
      <c r="BG1758" s="42"/>
      <c r="BH1758" s="42"/>
      <c r="BI1758" s="42"/>
      <c r="BJ1758" s="42"/>
    </row>
    <row r="1759" spans="1:62" ht="15">
      <c r="A1759" s="89"/>
      <c r="B1759" s="90"/>
      <c r="C1759" s="91"/>
      <c r="D1759" s="92"/>
      <c r="E1759" s="93"/>
      <c r="F1759" s="93"/>
      <c r="G1759" s="90"/>
      <c r="H1759" s="90"/>
      <c r="I1759" s="90"/>
      <c r="J1759" s="90"/>
      <c r="K1759" s="90"/>
      <c r="L1759" s="90"/>
      <c r="M1759" s="90"/>
      <c r="N1759" s="90"/>
      <c r="O1759" s="90"/>
      <c r="P1759" s="90"/>
      <c r="Q1759" s="90"/>
      <c r="R1759" s="90"/>
      <c r="S1759" s="90"/>
      <c r="T1759" s="90"/>
      <c r="U1759" s="90"/>
      <c r="V1759" s="90"/>
      <c r="W1759" s="90"/>
      <c r="X1759" s="90"/>
      <c r="Y1759" s="90"/>
      <c r="Z1759" s="90"/>
      <c r="AA1759" s="90"/>
      <c r="AB1759" s="90"/>
      <c r="AC1759" s="90"/>
      <c r="AD1759" s="90"/>
      <c r="AE1759" s="90"/>
      <c r="AF1759" s="90"/>
      <c r="AG1759" s="90"/>
      <c r="AH1759" s="90"/>
      <c r="AI1759" s="90"/>
      <c r="AJ1759" s="90"/>
      <c r="AK1759" s="90"/>
      <c r="AL1759" s="90"/>
      <c r="AM1759" s="90"/>
      <c r="AN1759" s="90"/>
      <c r="AO1759" s="90"/>
      <c r="AP1759" s="90"/>
      <c r="AQ1759" s="90"/>
      <c r="AR1759" s="90"/>
      <c r="AS1759" s="90"/>
      <c r="AT1759" s="90"/>
      <c r="AU1759" s="90"/>
      <c r="AV1759" s="94"/>
      <c r="AW1759" s="94"/>
      <c r="AX1759" s="94"/>
      <c r="AY1759" s="94"/>
      <c r="AZ1759" s="94"/>
      <c r="BA1759" s="94"/>
      <c r="BB1759" s="95"/>
      <c r="BC1759" s="95"/>
      <c r="BD1759" s="95"/>
      <c r="BE1759" s="42"/>
      <c r="BF1759" s="42"/>
      <c r="BG1759" s="42"/>
      <c r="BH1759" s="42"/>
      <c r="BI1759" s="42"/>
      <c r="BJ1759" s="42"/>
    </row>
    <row r="1760" spans="1:62" ht="15">
      <c r="A1760" s="89"/>
      <c r="B1760" s="90"/>
      <c r="C1760" s="91"/>
      <c r="D1760" s="92"/>
      <c r="E1760" s="93"/>
      <c r="F1760" s="93"/>
      <c r="G1760" s="90"/>
      <c r="H1760" s="90"/>
      <c r="I1760" s="90"/>
      <c r="J1760" s="90"/>
      <c r="K1760" s="90"/>
      <c r="L1760" s="90"/>
      <c r="M1760" s="90"/>
      <c r="N1760" s="90"/>
      <c r="O1760" s="90"/>
      <c r="P1760" s="90"/>
      <c r="Q1760" s="90"/>
      <c r="R1760" s="90"/>
      <c r="S1760" s="90"/>
      <c r="T1760" s="90"/>
      <c r="U1760" s="90"/>
      <c r="V1760" s="90"/>
      <c r="W1760" s="90"/>
      <c r="X1760" s="90"/>
      <c r="Y1760" s="90"/>
      <c r="Z1760" s="90"/>
      <c r="AA1760" s="90"/>
      <c r="AB1760" s="90"/>
      <c r="AC1760" s="90"/>
      <c r="AD1760" s="90"/>
      <c r="AE1760" s="90"/>
      <c r="AF1760" s="90"/>
      <c r="AG1760" s="90"/>
      <c r="AH1760" s="90"/>
      <c r="AI1760" s="90"/>
      <c r="AJ1760" s="90"/>
      <c r="AK1760" s="90"/>
      <c r="AL1760" s="90"/>
      <c r="AM1760" s="90"/>
      <c r="AN1760" s="90"/>
      <c r="AO1760" s="90"/>
      <c r="AP1760" s="90"/>
      <c r="AQ1760" s="90"/>
      <c r="AR1760" s="90"/>
      <c r="AS1760" s="90"/>
      <c r="AT1760" s="90"/>
      <c r="AU1760" s="90"/>
      <c r="AV1760" s="94"/>
      <c r="AW1760" s="94"/>
      <c r="AX1760" s="94"/>
      <c r="AY1760" s="94"/>
      <c r="AZ1760" s="94"/>
      <c r="BA1760" s="94"/>
      <c r="BB1760" s="95"/>
      <c r="BC1760" s="95"/>
      <c r="BD1760" s="95"/>
      <c r="BE1760" s="42"/>
      <c r="BF1760" s="42"/>
      <c r="BG1760" s="42"/>
      <c r="BH1760" s="42"/>
      <c r="BI1760" s="42"/>
      <c r="BJ1760" s="42"/>
    </row>
    <row r="1761" spans="1:62" ht="15">
      <c r="A1761" s="89"/>
      <c r="B1761" s="90"/>
      <c r="C1761" s="91"/>
      <c r="D1761" s="92"/>
      <c r="E1761" s="93"/>
      <c r="F1761" s="93"/>
      <c r="G1761" s="90"/>
      <c r="H1761" s="90"/>
      <c r="I1761" s="90"/>
      <c r="J1761" s="90"/>
      <c r="K1761" s="90"/>
      <c r="L1761" s="90"/>
      <c r="M1761" s="90"/>
      <c r="N1761" s="90"/>
      <c r="O1761" s="90"/>
      <c r="P1761" s="90"/>
      <c r="Q1761" s="90"/>
      <c r="R1761" s="90"/>
      <c r="S1761" s="90"/>
      <c r="T1761" s="90"/>
      <c r="U1761" s="90"/>
      <c r="V1761" s="90"/>
      <c r="W1761" s="90"/>
      <c r="X1761" s="90"/>
      <c r="Y1761" s="90"/>
      <c r="Z1761" s="90"/>
      <c r="AA1761" s="90"/>
      <c r="AB1761" s="90"/>
      <c r="AC1761" s="90"/>
      <c r="AD1761" s="90"/>
      <c r="AE1761" s="90"/>
      <c r="AF1761" s="90"/>
      <c r="AG1761" s="90"/>
      <c r="AH1761" s="90"/>
      <c r="AI1761" s="90"/>
      <c r="AJ1761" s="90"/>
      <c r="AK1761" s="90"/>
      <c r="AL1761" s="90"/>
      <c r="AM1761" s="90"/>
      <c r="AN1761" s="90"/>
      <c r="AO1761" s="90"/>
      <c r="AP1761" s="90"/>
      <c r="AQ1761" s="90"/>
      <c r="AR1761" s="90"/>
      <c r="AS1761" s="90"/>
      <c r="AT1761" s="90"/>
      <c r="AU1761" s="90"/>
      <c r="AV1761" s="94"/>
      <c r="AW1761" s="94"/>
      <c r="AX1761" s="94"/>
      <c r="AY1761" s="94"/>
      <c r="AZ1761" s="94"/>
      <c r="BA1761" s="94"/>
      <c r="BB1761" s="95"/>
      <c r="BC1761" s="95"/>
      <c r="BD1761" s="95"/>
      <c r="BE1761" s="42"/>
      <c r="BF1761" s="42"/>
      <c r="BG1761" s="42"/>
      <c r="BH1761" s="42"/>
      <c r="BI1761" s="42"/>
      <c r="BJ1761" s="42"/>
    </row>
    <row r="1762" spans="1:62" ht="15">
      <c r="A1762" s="89"/>
      <c r="B1762" s="90"/>
      <c r="C1762" s="91"/>
      <c r="D1762" s="92"/>
      <c r="E1762" s="93"/>
      <c r="F1762" s="93"/>
      <c r="G1762" s="90"/>
      <c r="H1762" s="90"/>
      <c r="I1762" s="90"/>
      <c r="J1762" s="90"/>
      <c r="K1762" s="90"/>
      <c r="L1762" s="90"/>
      <c r="M1762" s="90"/>
      <c r="N1762" s="90"/>
      <c r="O1762" s="90"/>
      <c r="P1762" s="90"/>
      <c r="Q1762" s="90"/>
      <c r="R1762" s="90"/>
      <c r="S1762" s="90"/>
      <c r="T1762" s="90"/>
      <c r="U1762" s="90"/>
      <c r="V1762" s="90"/>
      <c r="W1762" s="90"/>
      <c r="X1762" s="90"/>
      <c r="Y1762" s="90"/>
      <c r="Z1762" s="90"/>
      <c r="AA1762" s="90"/>
      <c r="AB1762" s="90"/>
      <c r="AC1762" s="90"/>
      <c r="AD1762" s="90"/>
      <c r="AE1762" s="90"/>
      <c r="AF1762" s="90"/>
      <c r="AG1762" s="90"/>
      <c r="AH1762" s="90"/>
      <c r="AI1762" s="90"/>
      <c r="AJ1762" s="90"/>
      <c r="AK1762" s="90"/>
      <c r="AL1762" s="90"/>
      <c r="AM1762" s="90"/>
      <c r="AN1762" s="90"/>
      <c r="AO1762" s="90"/>
      <c r="AP1762" s="90"/>
      <c r="AQ1762" s="90"/>
      <c r="AR1762" s="90"/>
      <c r="AS1762" s="90"/>
      <c r="AT1762" s="90"/>
      <c r="AU1762" s="90"/>
      <c r="AV1762" s="94"/>
      <c r="AW1762" s="94"/>
      <c r="AX1762" s="94"/>
      <c r="AY1762" s="94"/>
      <c r="AZ1762" s="94"/>
      <c r="BA1762" s="94"/>
      <c r="BB1762" s="95"/>
      <c r="BC1762" s="95"/>
      <c r="BD1762" s="95"/>
      <c r="BE1762" s="42"/>
      <c r="BF1762" s="42"/>
      <c r="BG1762" s="42"/>
      <c r="BH1762" s="42"/>
      <c r="BI1762" s="42"/>
      <c r="BJ1762" s="42"/>
    </row>
    <row r="1763" spans="1:62" ht="15">
      <c r="A1763" s="89"/>
      <c r="B1763" s="90"/>
      <c r="C1763" s="91"/>
      <c r="D1763" s="92"/>
      <c r="E1763" s="93"/>
      <c r="F1763" s="93"/>
      <c r="G1763" s="90"/>
      <c r="H1763" s="90"/>
      <c r="I1763" s="90"/>
      <c r="J1763" s="90"/>
      <c r="K1763" s="90"/>
      <c r="L1763" s="90"/>
      <c r="M1763" s="90"/>
      <c r="N1763" s="90"/>
      <c r="O1763" s="90"/>
      <c r="P1763" s="90"/>
      <c r="Q1763" s="90"/>
      <c r="R1763" s="90"/>
      <c r="S1763" s="90"/>
      <c r="T1763" s="90"/>
      <c r="U1763" s="90"/>
      <c r="V1763" s="90"/>
      <c r="W1763" s="90"/>
      <c r="X1763" s="90"/>
      <c r="Y1763" s="90"/>
      <c r="Z1763" s="90"/>
      <c r="AA1763" s="90"/>
      <c r="AB1763" s="90"/>
      <c r="AC1763" s="90"/>
      <c r="AD1763" s="90"/>
      <c r="AE1763" s="90"/>
      <c r="AF1763" s="90"/>
      <c r="AG1763" s="90"/>
      <c r="AH1763" s="90"/>
      <c r="AI1763" s="90"/>
      <c r="AJ1763" s="90"/>
      <c r="AK1763" s="90"/>
      <c r="AL1763" s="90"/>
      <c r="AM1763" s="90"/>
      <c r="AN1763" s="90"/>
      <c r="AO1763" s="90"/>
      <c r="AP1763" s="90"/>
      <c r="AQ1763" s="90"/>
      <c r="AR1763" s="90"/>
      <c r="AS1763" s="90"/>
      <c r="AT1763" s="90"/>
      <c r="AU1763" s="90"/>
      <c r="AV1763" s="94"/>
      <c r="AW1763" s="94"/>
      <c r="AX1763" s="94"/>
      <c r="AY1763" s="94"/>
      <c r="AZ1763" s="94"/>
      <c r="BA1763" s="94"/>
      <c r="BB1763" s="95"/>
      <c r="BC1763" s="95"/>
      <c r="BD1763" s="95"/>
      <c r="BE1763" s="42"/>
      <c r="BF1763" s="42"/>
      <c r="BG1763" s="42"/>
      <c r="BH1763" s="42"/>
      <c r="BI1763" s="42"/>
      <c r="BJ1763" s="42"/>
    </row>
    <row r="1764" spans="1:62" ht="15">
      <c r="A1764" s="89"/>
      <c r="B1764" s="90"/>
      <c r="C1764" s="91"/>
      <c r="D1764" s="92"/>
      <c r="E1764" s="93"/>
      <c r="F1764" s="93"/>
      <c r="G1764" s="90"/>
      <c r="H1764" s="90"/>
      <c r="I1764" s="90"/>
      <c r="J1764" s="90"/>
      <c r="K1764" s="90"/>
      <c r="L1764" s="90"/>
      <c r="M1764" s="90"/>
      <c r="N1764" s="90"/>
      <c r="O1764" s="90"/>
      <c r="P1764" s="90"/>
      <c r="Q1764" s="90"/>
      <c r="R1764" s="90"/>
      <c r="S1764" s="90"/>
      <c r="T1764" s="90"/>
      <c r="U1764" s="90"/>
      <c r="V1764" s="90"/>
      <c r="W1764" s="90"/>
      <c r="X1764" s="90"/>
      <c r="Y1764" s="90"/>
      <c r="Z1764" s="90"/>
      <c r="AA1764" s="90"/>
      <c r="AB1764" s="90"/>
      <c r="AC1764" s="90"/>
      <c r="AD1764" s="90"/>
      <c r="AE1764" s="90"/>
      <c r="AF1764" s="90"/>
      <c r="AG1764" s="90"/>
      <c r="AH1764" s="90"/>
      <c r="AI1764" s="90"/>
      <c r="AJ1764" s="90"/>
      <c r="AK1764" s="90"/>
      <c r="AL1764" s="90"/>
      <c r="AM1764" s="90"/>
      <c r="AN1764" s="90"/>
      <c r="AO1764" s="90"/>
      <c r="AP1764" s="90"/>
      <c r="AQ1764" s="90"/>
      <c r="AR1764" s="90"/>
      <c r="AS1764" s="90"/>
      <c r="AT1764" s="90"/>
      <c r="AU1764" s="90"/>
      <c r="AV1764" s="94"/>
      <c r="AW1764" s="94"/>
      <c r="AX1764" s="94"/>
      <c r="AY1764" s="94"/>
      <c r="AZ1764" s="94"/>
      <c r="BA1764" s="94"/>
      <c r="BB1764" s="95"/>
      <c r="BC1764" s="95"/>
      <c r="BD1764" s="95"/>
      <c r="BE1764" s="42"/>
      <c r="BF1764" s="42"/>
      <c r="BG1764" s="42"/>
      <c r="BH1764" s="42"/>
      <c r="BI1764" s="42"/>
      <c r="BJ1764" s="42"/>
    </row>
    <row r="1765" spans="1:62" ht="15">
      <c r="A1765" s="89"/>
      <c r="B1765" s="90"/>
      <c r="C1765" s="91"/>
      <c r="D1765" s="92"/>
      <c r="E1765" s="93"/>
      <c r="F1765" s="93"/>
      <c r="G1765" s="90"/>
      <c r="H1765" s="90"/>
      <c r="I1765" s="90"/>
      <c r="J1765" s="90"/>
      <c r="K1765" s="90"/>
      <c r="L1765" s="90"/>
      <c r="M1765" s="90"/>
      <c r="N1765" s="90"/>
      <c r="O1765" s="90"/>
      <c r="P1765" s="90"/>
      <c r="Q1765" s="90"/>
      <c r="R1765" s="90"/>
      <c r="S1765" s="90"/>
      <c r="T1765" s="90"/>
      <c r="U1765" s="90"/>
      <c r="V1765" s="90"/>
      <c r="W1765" s="90"/>
      <c r="X1765" s="90"/>
      <c r="Y1765" s="90"/>
      <c r="Z1765" s="90"/>
      <c r="AA1765" s="90"/>
      <c r="AB1765" s="90"/>
      <c r="AC1765" s="90"/>
      <c r="AD1765" s="90"/>
      <c r="AE1765" s="90"/>
      <c r="AF1765" s="90"/>
      <c r="AG1765" s="90"/>
      <c r="AH1765" s="90"/>
      <c r="AI1765" s="90"/>
      <c r="AJ1765" s="90"/>
      <c r="AK1765" s="90"/>
      <c r="AL1765" s="90"/>
      <c r="AM1765" s="90"/>
      <c r="AN1765" s="90"/>
      <c r="AO1765" s="90"/>
      <c r="AP1765" s="90"/>
      <c r="AQ1765" s="90"/>
      <c r="AR1765" s="90"/>
      <c r="AS1765" s="90"/>
      <c r="AT1765" s="90"/>
      <c r="AU1765" s="90"/>
      <c r="AV1765" s="94"/>
      <c r="AW1765" s="94"/>
      <c r="AX1765" s="94"/>
      <c r="AY1765" s="94"/>
      <c r="AZ1765" s="94"/>
      <c r="BA1765" s="94"/>
      <c r="BB1765" s="95"/>
      <c r="BC1765" s="95"/>
      <c r="BD1765" s="95"/>
      <c r="BE1765" s="42"/>
      <c r="BF1765" s="42"/>
      <c r="BG1765" s="42"/>
      <c r="BH1765" s="42"/>
      <c r="BI1765" s="42"/>
      <c r="BJ1765" s="42"/>
    </row>
    <row r="1766" spans="1:62" ht="15">
      <c r="A1766" s="89"/>
      <c r="B1766" s="90"/>
      <c r="C1766" s="91"/>
      <c r="D1766" s="92"/>
      <c r="E1766" s="93"/>
      <c r="F1766" s="93"/>
      <c r="G1766" s="90"/>
      <c r="H1766" s="90"/>
      <c r="I1766" s="90"/>
      <c r="J1766" s="90"/>
      <c r="K1766" s="90"/>
      <c r="L1766" s="90"/>
      <c r="M1766" s="90"/>
      <c r="N1766" s="90"/>
      <c r="O1766" s="90"/>
      <c r="P1766" s="90"/>
      <c r="Q1766" s="90"/>
      <c r="R1766" s="90"/>
      <c r="S1766" s="90"/>
      <c r="T1766" s="90"/>
      <c r="U1766" s="90"/>
      <c r="V1766" s="90"/>
      <c r="W1766" s="90"/>
      <c r="X1766" s="90"/>
      <c r="Y1766" s="90"/>
      <c r="Z1766" s="90"/>
      <c r="AA1766" s="90"/>
      <c r="AB1766" s="90"/>
      <c r="AC1766" s="90"/>
      <c r="AD1766" s="90"/>
      <c r="AE1766" s="90"/>
      <c r="AF1766" s="90"/>
      <c r="AG1766" s="90"/>
      <c r="AH1766" s="90"/>
      <c r="AI1766" s="90"/>
      <c r="AJ1766" s="90"/>
      <c r="AK1766" s="90"/>
      <c r="AL1766" s="90"/>
      <c r="AM1766" s="90"/>
      <c r="AN1766" s="90"/>
      <c r="AO1766" s="90"/>
      <c r="AP1766" s="90"/>
      <c r="AQ1766" s="90"/>
      <c r="AR1766" s="90"/>
      <c r="AS1766" s="90"/>
      <c r="AT1766" s="90"/>
      <c r="AU1766" s="90"/>
      <c r="AV1766" s="94"/>
      <c r="AW1766" s="94"/>
      <c r="AX1766" s="94"/>
      <c r="AY1766" s="94"/>
      <c r="AZ1766" s="94"/>
      <c r="BA1766" s="94"/>
      <c r="BB1766" s="95"/>
      <c r="BC1766" s="95"/>
      <c r="BD1766" s="95"/>
      <c r="BE1766" s="42"/>
      <c r="BF1766" s="42"/>
      <c r="BG1766" s="42"/>
      <c r="BH1766" s="42"/>
      <c r="BI1766" s="42"/>
      <c r="BJ1766" s="42"/>
    </row>
    <row r="1767" spans="1:62" ht="15">
      <c r="A1767" s="89"/>
      <c r="B1767" s="90"/>
      <c r="C1767" s="91"/>
      <c r="D1767" s="92"/>
      <c r="E1767" s="93"/>
      <c r="F1767" s="93"/>
      <c r="G1767" s="90"/>
      <c r="H1767" s="90"/>
      <c r="I1767" s="90"/>
      <c r="J1767" s="90"/>
      <c r="K1767" s="90"/>
      <c r="L1767" s="90"/>
      <c r="M1767" s="90"/>
      <c r="N1767" s="90"/>
      <c r="O1767" s="90"/>
      <c r="P1767" s="90"/>
      <c r="Q1767" s="90"/>
      <c r="R1767" s="90"/>
      <c r="S1767" s="90"/>
      <c r="T1767" s="90"/>
      <c r="U1767" s="90"/>
      <c r="V1767" s="90"/>
      <c r="W1767" s="90"/>
      <c r="X1767" s="90"/>
      <c r="Y1767" s="90"/>
      <c r="Z1767" s="90"/>
      <c r="AA1767" s="90"/>
      <c r="AB1767" s="90"/>
      <c r="AC1767" s="90"/>
      <c r="AD1767" s="90"/>
      <c r="AE1767" s="90"/>
      <c r="AF1767" s="90"/>
      <c r="AG1767" s="90"/>
      <c r="AH1767" s="90"/>
      <c r="AI1767" s="90"/>
      <c r="AJ1767" s="90"/>
      <c r="AK1767" s="90"/>
      <c r="AL1767" s="90"/>
      <c r="AM1767" s="90"/>
      <c r="AN1767" s="90"/>
      <c r="AO1767" s="90"/>
      <c r="AP1767" s="90"/>
      <c r="AQ1767" s="90"/>
      <c r="AR1767" s="90"/>
      <c r="AS1767" s="90"/>
      <c r="AT1767" s="90"/>
      <c r="AU1767" s="90"/>
      <c r="AV1767" s="94"/>
      <c r="AW1767" s="94"/>
      <c r="AX1767" s="94"/>
      <c r="AY1767" s="94"/>
      <c r="AZ1767" s="94"/>
      <c r="BA1767" s="94"/>
      <c r="BB1767" s="95"/>
      <c r="BC1767" s="95"/>
      <c r="BD1767" s="95"/>
      <c r="BE1767" s="42"/>
      <c r="BF1767" s="42"/>
      <c r="BG1767" s="42"/>
      <c r="BH1767" s="42"/>
      <c r="BI1767" s="42"/>
      <c r="BJ1767" s="42"/>
    </row>
    <row r="1768" spans="1:62" ht="15">
      <c r="A1768" s="89"/>
      <c r="B1768" s="90"/>
      <c r="C1768" s="91"/>
      <c r="D1768" s="92"/>
      <c r="E1768" s="93"/>
      <c r="F1768" s="93"/>
      <c r="G1768" s="90"/>
      <c r="H1768" s="90"/>
      <c r="I1768" s="90"/>
      <c r="J1768" s="90"/>
      <c r="K1768" s="90"/>
      <c r="L1768" s="90"/>
      <c r="M1768" s="90"/>
      <c r="N1768" s="90"/>
      <c r="O1768" s="90"/>
      <c r="P1768" s="90"/>
      <c r="Q1768" s="90"/>
      <c r="R1768" s="90"/>
      <c r="S1768" s="90"/>
      <c r="T1768" s="90"/>
      <c r="U1768" s="90"/>
      <c r="V1768" s="90"/>
      <c r="W1768" s="90"/>
      <c r="X1768" s="90"/>
      <c r="Y1768" s="90"/>
      <c r="Z1768" s="90"/>
      <c r="AA1768" s="90"/>
      <c r="AB1768" s="90"/>
      <c r="AC1768" s="90"/>
      <c r="AD1768" s="90"/>
      <c r="AE1768" s="90"/>
      <c r="AF1768" s="90"/>
      <c r="AG1768" s="90"/>
      <c r="AH1768" s="90"/>
      <c r="AI1768" s="90"/>
      <c r="AJ1768" s="90"/>
      <c r="AK1768" s="90"/>
      <c r="AL1768" s="90"/>
      <c r="AM1768" s="90"/>
      <c r="AN1768" s="90"/>
      <c r="AO1768" s="90"/>
      <c r="AP1768" s="90"/>
      <c r="AQ1768" s="90"/>
      <c r="AR1768" s="90"/>
      <c r="AS1768" s="90"/>
      <c r="AT1768" s="90"/>
      <c r="AU1768" s="90"/>
      <c r="AV1768" s="94"/>
      <c r="AW1768" s="94"/>
      <c r="AX1768" s="94"/>
      <c r="AY1768" s="94"/>
      <c r="AZ1768" s="94"/>
      <c r="BA1768" s="94"/>
      <c r="BB1768" s="95"/>
      <c r="BC1768" s="95"/>
      <c r="BD1768" s="95"/>
      <c r="BE1768" s="42"/>
      <c r="BF1768" s="42"/>
      <c r="BG1768" s="42"/>
      <c r="BH1768" s="42"/>
      <c r="BI1768" s="42"/>
      <c r="BJ1768" s="42"/>
    </row>
    <row r="1769" spans="1:62" ht="15">
      <c r="A1769" s="89"/>
      <c r="B1769" s="90"/>
      <c r="C1769" s="91"/>
      <c r="D1769" s="92"/>
      <c r="E1769" s="93"/>
      <c r="F1769" s="93"/>
      <c r="G1769" s="90"/>
      <c r="H1769" s="90"/>
      <c r="I1769" s="90"/>
      <c r="J1769" s="90"/>
      <c r="K1769" s="90"/>
      <c r="L1769" s="90"/>
      <c r="M1769" s="90"/>
      <c r="N1769" s="90"/>
      <c r="O1769" s="90"/>
      <c r="P1769" s="90"/>
      <c r="Q1769" s="90"/>
      <c r="R1769" s="90"/>
      <c r="S1769" s="90"/>
      <c r="T1769" s="90"/>
      <c r="U1769" s="90"/>
      <c r="V1769" s="90"/>
      <c r="W1769" s="90"/>
      <c r="X1769" s="90"/>
      <c r="Y1769" s="90"/>
      <c r="Z1769" s="90"/>
      <c r="AA1769" s="90"/>
      <c r="AB1769" s="90"/>
      <c r="AC1769" s="90"/>
      <c r="AD1769" s="90"/>
      <c r="AE1769" s="90"/>
      <c r="AF1769" s="90"/>
      <c r="AG1769" s="90"/>
      <c r="AH1769" s="90"/>
      <c r="AI1769" s="90"/>
      <c r="AJ1769" s="90"/>
      <c r="AK1769" s="90"/>
      <c r="AL1769" s="90"/>
      <c r="AM1769" s="90"/>
      <c r="AN1769" s="90"/>
      <c r="AO1769" s="90"/>
      <c r="AP1769" s="90"/>
      <c r="AQ1769" s="90"/>
      <c r="AR1769" s="90"/>
      <c r="AS1769" s="90"/>
      <c r="AT1769" s="90"/>
      <c r="AU1769" s="90"/>
      <c r="AV1769" s="94"/>
      <c r="AW1769" s="94"/>
      <c r="AX1769" s="94"/>
      <c r="AY1769" s="94"/>
      <c r="AZ1769" s="94"/>
      <c r="BA1769" s="94"/>
      <c r="BB1769" s="95"/>
      <c r="BC1769" s="95"/>
      <c r="BD1769" s="95"/>
      <c r="BE1769" s="42"/>
      <c r="BF1769" s="42"/>
      <c r="BG1769" s="42"/>
      <c r="BH1769" s="42"/>
      <c r="BI1769" s="42"/>
      <c r="BJ1769" s="42"/>
    </row>
    <row r="1770" spans="1:62" ht="15">
      <c r="A1770" s="89"/>
      <c r="B1770" s="90"/>
      <c r="C1770" s="91"/>
      <c r="D1770" s="92"/>
      <c r="E1770" s="93"/>
      <c r="F1770" s="93"/>
      <c r="G1770" s="90"/>
      <c r="H1770" s="90"/>
      <c r="I1770" s="90"/>
      <c r="J1770" s="90"/>
      <c r="K1770" s="90"/>
      <c r="L1770" s="90"/>
      <c r="M1770" s="90"/>
      <c r="N1770" s="90"/>
      <c r="O1770" s="90"/>
      <c r="P1770" s="90"/>
      <c r="Q1770" s="90"/>
      <c r="R1770" s="90"/>
      <c r="S1770" s="90"/>
      <c r="T1770" s="90"/>
      <c r="U1770" s="90"/>
      <c r="V1770" s="90"/>
      <c r="W1770" s="90"/>
      <c r="X1770" s="90"/>
      <c r="Y1770" s="90"/>
      <c r="Z1770" s="90"/>
      <c r="AA1770" s="90"/>
      <c r="AB1770" s="90"/>
      <c r="AC1770" s="90"/>
      <c r="AD1770" s="90"/>
      <c r="AE1770" s="90"/>
      <c r="AF1770" s="90"/>
      <c r="AG1770" s="90"/>
      <c r="AH1770" s="90"/>
      <c r="AI1770" s="90"/>
      <c r="AJ1770" s="90"/>
      <c r="AK1770" s="90"/>
      <c r="AL1770" s="90"/>
      <c r="AM1770" s="90"/>
      <c r="AN1770" s="90"/>
      <c r="AO1770" s="90"/>
      <c r="AP1770" s="90"/>
      <c r="AQ1770" s="90"/>
      <c r="AR1770" s="90"/>
      <c r="AS1770" s="90"/>
      <c r="AT1770" s="90"/>
      <c r="AU1770" s="90"/>
      <c r="AV1770" s="94"/>
      <c r="AW1770" s="94"/>
      <c r="AX1770" s="94"/>
      <c r="AY1770" s="94"/>
      <c r="AZ1770" s="94"/>
      <c r="BA1770" s="94"/>
      <c r="BB1770" s="95"/>
      <c r="BC1770" s="95"/>
      <c r="BD1770" s="95"/>
      <c r="BE1770" s="42"/>
      <c r="BF1770" s="42"/>
      <c r="BG1770" s="42"/>
      <c r="BH1770" s="42"/>
      <c r="BI1770" s="42"/>
      <c r="BJ1770" s="42"/>
    </row>
    <row r="1771" spans="1:62" ht="15">
      <c r="A1771" s="89"/>
      <c r="B1771" s="90"/>
      <c r="C1771" s="91"/>
      <c r="D1771" s="92"/>
      <c r="E1771" s="93"/>
      <c r="F1771" s="93"/>
      <c r="G1771" s="90"/>
      <c r="H1771" s="90"/>
      <c r="I1771" s="90"/>
      <c r="J1771" s="90"/>
      <c r="K1771" s="90"/>
      <c r="L1771" s="90"/>
      <c r="M1771" s="90"/>
      <c r="N1771" s="90"/>
      <c r="O1771" s="90"/>
      <c r="P1771" s="90"/>
      <c r="Q1771" s="90"/>
      <c r="R1771" s="90"/>
      <c r="S1771" s="90"/>
      <c r="T1771" s="90"/>
      <c r="U1771" s="90"/>
      <c r="V1771" s="90"/>
      <c r="W1771" s="90"/>
      <c r="X1771" s="90"/>
      <c r="Y1771" s="90"/>
      <c r="Z1771" s="90"/>
      <c r="AA1771" s="90"/>
      <c r="AB1771" s="90"/>
      <c r="AC1771" s="90"/>
      <c r="AD1771" s="90"/>
      <c r="AE1771" s="90"/>
      <c r="AF1771" s="90"/>
      <c r="AG1771" s="90"/>
      <c r="AH1771" s="90"/>
      <c r="AI1771" s="90"/>
      <c r="AJ1771" s="90"/>
      <c r="AK1771" s="90"/>
      <c r="AL1771" s="90"/>
      <c r="AM1771" s="90"/>
      <c r="AN1771" s="90"/>
      <c r="AO1771" s="90"/>
      <c r="AP1771" s="90"/>
      <c r="AQ1771" s="90"/>
      <c r="AR1771" s="90"/>
      <c r="AS1771" s="90"/>
      <c r="AT1771" s="90"/>
      <c r="AU1771" s="90"/>
      <c r="AV1771" s="94"/>
      <c r="AW1771" s="94"/>
      <c r="AX1771" s="94"/>
      <c r="AY1771" s="94"/>
      <c r="AZ1771" s="94"/>
      <c r="BA1771" s="94"/>
      <c r="BB1771" s="95"/>
      <c r="BC1771" s="95"/>
      <c r="BD1771" s="95"/>
      <c r="BE1771" s="42"/>
      <c r="BF1771" s="42"/>
      <c r="BG1771" s="42"/>
      <c r="BH1771" s="42"/>
      <c r="BI1771" s="42"/>
      <c r="BJ1771" s="42"/>
    </row>
    <row r="1772" spans="1:62" ht="15">
      <c r="A1772" s="89"/>
      <c r="B1772" s="90"/>
      <c r="C1772" s="91"/>
      <c r="D1772" s="92"/>
      <c r="E1772" s="93"/>
      <c r="F1772" s="93"/>
      <c r="G1772" s="90"/>
      <c r="H1772" s="90"/>
      <c r="I1772" s="90"/>
      <c r="J1772" s="90"/>
      <c r="K1772" s="90"/>
      <c r="L1772" s="90"/>
      <c r="M1772" s="90"/>
      <c r="N1772" s="90"/>
      <c r="O1772" s="90"/>
      <c r="P1772" s="90"/>
      <c r="Q1772" s="90"/>
      <c r="R1772" s="90"/>
      <c r="S1772" s="90"/>
      <c r="T1772" s="90"/>
      <c r="U1772" s="90"/>
      <c r="V1772" s="90"/>
      <c r="W1772" s="90"/>
      <c r="X1772" s="90"/>
      <c r="Y1772" s="90"/>
      <c r="Z1772" s="90"/>
      <c r="AA1772" s="90"/>
      <c r="AB1772" s="90"/>
      <c r="AC1772" s="90"/>
      <c r="AD1772" s="90"/>
      <c r="AE1772" s="90"/>
      <c r="AF1772" s="90"/>
      <c r="AG1772" s="90"/>
      <c r="AH1772" s="90"/>
      <c r="AI1772" s="90"/>
      <c r="AJ1772" s="90"/>
      <c r="AK1772" s="90"/>
      <c r="AL1772" s="90"/>
      <c r="AM1772" s="90"/>
      <c r="AN1772" s="90"/>
      <c r="AO1772" s="90"/>
      <c r="AP1772" s="90"/>
      <c r="AQ1772" s="90"/>
      <c r="AR1772" s="90"/>
      <c r="AS1772" s="90"/>
      <c r="AT1772" s="90"/>
      <c r="AU1772" s="90"/>
      <c r="AV1772" s="94"/>
      <c r="AW1772" s="94"/>
      <c r="AX1772" s="94"/>
      <c r="AY1772" s="94"/>
      <c r="AZ1772" s="94"/>
      <c r="BA1772" s="94"/>
      <c r="BB1772" s="95"/>
      <c r="BC1772" s="95"/>
      <c r="BD1772" s="95"/>
      <c r="BE1772" s="42"/>
      <c r="BF1772" s="42"/>
      <c r="BG1772" s="42"/>
      <c r="BH1772" s="42"/>
      <c r="BI1772" s="42"/>
      <c r="BJ1772" s="42"/>
    </row>
    <row r="1773" spans="1:62" ht="15">
      <c r="A1773" s="89"/>
      <c r="B1773" s="90"/>
      <c r="C1773" s="91"/>
      <c r="D1773" s="92"/>
      <c r="E1773" s="93"/>
      <c r="F1773" s="93"/>
      <c r="G1773" s="90"/>
      <c r="H1773" s="90"/>
      <c r="I1773" s="90"/>
      <c r="J1773" s="90"/>
      <c r="K1773" s="90"/>
      <c r="L1773" s="90"/>
      <c r="M1773" s="90"/>
      <c r="N1773" s="90"/>
      <c r="O1773" s="90"/>
      <c r="P1773" s="90"/>
      <c r="Q1773" s="90"/>
      <c r="R1773" s="90"/>
      <c r="S1773" s="90"/>
      <c r="T1773" s="90"/>
      <c r="U1773" s="90"/>
      <c r="V1773" s="90"/>
      <c r="W1773" s="90"/>
      <c r="X1773" s="90"/>
      <c r="Y1773" s="90"/>
      <c r="Z1773" s="90"/>
      <c r="AA1773" s="90"/>
      <c r="AB1773" s="90"/>
      <c r="AC1773" s="90"/>
      <c r="AD1773" s="90"/>
      <c r="AE1773" s="90"/>
      <c r="AF1773" s="90"/>
      <c r="AG1773" s="90"/>
      <c r="AH1773" s="90"/>
      <c r="AI1773" s="90"/>
      <c r="AJ1773" s="90"/>
      <c r="AK1773" s="90"/>
      <c r="AL1773" s="90"/>
      <c r="AM1773" s="90"/>
      <c r="AN1773" s="90"/>
      <c r="AO1773" s="90"/>
      <c r="AP1773" s="90"/>
      <c r="AQ1773" s="90"/>
      <c r="AR1773" s="90"/>
      <c r="AS1773" s="90"/>
      <c r="AT1773" s="90"/>
      <c r="AU1773" s="90"/>
      <c r="AV1773" s="94"/>
      <c r="AW1773" s="94"/>
      <c r="AX1773" s="94"/>
      <c r="AY1773" s="94"/>
      <c r="AZ1773" s="94"/>
      <c r="BA1773" s="94"/>
      <c r="BB1773" s="95"/>
      <c r="BC1773" s="95"/>
      <c r="BD1773" s="95"/>
      <c r="BE1773" s="42"/>
      <c r="BF1773" s="42"/>
      <c r="BG1773" s="42"/>
      <c r="BH1773" s="42"/>
      <c r="BI1773" s="42"/>
      <c r="BJ1773" s="42"/>
    </row>
    <row r="1774" spans="1:62" ht="15">
      <c r="A1774" s="89"/>
      <c r="B1774" s="90"/>
      <c r="C1774" s="91"/>
      <c r="D1774" s="92"/>
      <c r="E1774" s="93"/>
      <c r="F1774" s="93"/>
      <c r="G1774" s="90"/>
      <c r="H1774" s="90"/>
      <c r="I1774" s="90"/>
      <c r="J1774" s="90"/>
      <c r="K1774" s="90"/>
      <c r="L1774" s="90"/>
      <c r="M1774" s="90"/>
      <c r="N1774" s="90"/>
      <c r="O1774" s="90"/>
      <c r="P1774" s="90"/>
      <c r="Q1774" s="90"/>
      <c r="R1774" s="90"/>
      <c r="S1774" s="90"/>
      <c r="T1774" s="90"/>
      <c r="U1774" s="90"/>
      <c r="V1774" s="90"/>
      <c r="W1774" s="90"/>
      <c r="X1774" s="90"/>
      <c r="Y1774" s="90"/>
      <c r="Z1774" s="90"/>
      <c r="AA1774" s="90"/>
      <c r="AB1774" s="90"/>
      <c r="AC1774" s="90"/>
      <c r="AD1774" s="90"/>
      <c r="AE1774" s="90"/>
      <c r="AF1774" s="90"/>
      <c r="AG1774" s="90"/>
      <c r="AH1774" s="90"/>
      <c r="AI1774" s="90"/>
      <c r="AJ1774" s="90"/>
      <c r="AK1774" s="90"/>
      <c r="AL1774" s="90"/>
      <c r="AM1774" s="90"/>
      <c r="AN1774" s="90"/>
      <c r="AO1774" s="90"/>
      <c r="AP1774" s="90"/>
      <c r="AQ1774" s="90"/>
      <c r="AR1774" s="90"/>
      <c r="AS1774" s="90"/>
      <c r="AT1774" s="90"/>
      <c r="AU1774" s="90"/>
      <c r="AV1774" s="94"/>
      <c r="AW1774" s="94"/>
      <c r="AX1774" s="94"/>
      <c r="AY1774" s="94"/>
      <c r="AZ1774" s="94"/>
      <c r="BA1774" s="94"/>
      <c r="BB1774" s="95"/>
      <c r="BC1774" s="95"/>
      <c r="BD1774" s="95"/>
      <c r="BE1774" s="42"/>
      <c r="BF1774" s="42"/>
      <c r="BG1774" s="42"/>
      <c r="BH1774" s="42"/>
      <c r="BI1774" s="42"/>
      <c r="BJ1774" s="42"/>
    </row>
    <row r="1775" spans="1:62" ht="15">
      <c r="A1775" s="89"/>
      <c r="B1775" s="90"/>
      <c r="C1775" s="91"/>
      <c r="D1775" s="92"/>
      <c r="E1775" s="93"/>
      <c r="F1775" s="93"/>
      <c r="G1775" s="90"/>
      <c r="H1775" s="90"/>
      <c r="I1775" s="90"/>
      <c r="J1775" s="90"/>
      <c r="K1775" s="90"/>
      <c r="L1775" s="90"/>
      <c r="M1775" s="90"/>
      <c r="N1775" s="90"/>
      <c r="O1775" s="90"/>
      <c r="P1775" s="90"/>
      <c r="Q1775" s="90"/>
      <c r="R1775" s="90"/>
      <c r="S1775" s="90"/>
      <c r="T1775" s="90"/>
      <c r="U1775" s="90"/>
      <c r="V1775" s="90"/>
      <c r="W1775" s="90"/>
      <c r="X1775" s="90"/>
      <c r="Y1775" s="90"/>
      <c r="Z1775" s="90"/>
      <c r="AA1775" s="90"/>
      <c r="AB1775" s="90"/>
      <c r="AC1775" s="90"/>
      <c r="AD1775" s="90"/>
      <c r="AE1775" s="90"/>
      <c r="AF1775" s="90"/>
      <c r="AG1775" s="90"/>
      <c r="AH1775" s="90"/>
      <c r="AI1775" s="90"/>
      <c r="AJ1775" s="90"/>
      <c r="AK1775" s="90"/>
      <c r="AL1775" s="90"/>
      <c r="AM1775" s="90"/>
      <c r="AN1775" s="90"/>
      <c r="AO1775" s="90"/>
      <c r="AP1775" s="90"/>
      <c r="AQ1775" s="90"/>
      <c r="AR1775" s="90"/>
      <c r="AS1775" s="90"/>
      <c r="AT1775" s="90"/>
      <c r="AU1775" s="90"/>
      <c r="AV1775" s="94"/>
      <c r="AW1775" s="94"/>
      <c r="AX1775" s="94"/>
      <c r="AY1775" s="94"/>
      <c r="AZ1775" s="94"/>
      <c r="BA1775" s="94"/>
      <c r="BB1775" s="95"/>
      <c r="BC1775" s="95"/>
      <c r="BD1775" s="95"/>
      <c r="BE1775" s="42"/>
      <c r="BF1775" s="42"/>
      <c r="BG1775" s="42"/>
      <c r="BH1775" s="42"/>
      <c r="BI1775" s="42"/>
      <c r="BJ1775" s="42"/>
    </row>
    <row r="1776" spans="1:62" ht="15">
      <c r="A1776" s="89"/>
      <c r="B1776" s="90"/>
      <c r="C1776" s="91"/>
      <c r="D1776" s="92"/>
      <c r="E1776" s="93"/>
      <c r="F1776" s="93"/>
      <c r="G1776" s="90"/>
      <c r="H1776" s="90"/>
      <c r="I1776" s="90"/>
      <c r="J1776" s="90"/>
      <c r="K1776" s="90"/>
      <c r="L1776" s="90"/>
      <c r="M1776" s="90"/>
      <c r="N1776" s="90"/>
      <c r="O1776" s="90"/>
      <c r="P1776" s="90"/>
      <c r="Q1776" s="90"/>
      <c r="R1776" s="90"/>
      <c r="S1776" s="90"/>
      <c r="T1776" s="90"/>
      <c r="U1776" s="90"/>
      <c r="V1776" s="90"/>
      <c r="W1776" s="90"/>
      <c r="X1776" s="90"/>
      <c r="Y1776" s="90"/>
      <c r="Z1776" s="90"/>
      <c r="AA1776" s="90"/>
      <c r="AB1776" s="90"/>
      <c r="AC1776" s="90"/>
      <c r="AD1776" s="90"/>
      <c r="AE1776" s="90"/>
      <c r="AF1776" s="90"/>
      <c r="AG1776" s="90"/>
      <c r="AH1776" s="90"/>
      <c r="AI1776" s="90"/>
      <c r="AJ1776" s="90"/>
      <c r="AK1776" s="90"/>
      <c r="AL1776" s="90"/>
      <c r="AM1776" s="90"/>
      <c r="AN1776" s="90"/>
      <c r="AO1776" s="90"/>
      <c r="AP1776" s="90"/>
      <c r="AQ1776" s="90"/>
      <c r="AR1776" s="90"/>
      <c r="AS1776" s="90"/>
      <c r="AT1776" s="90"/>
      <c r="AU1776" s="90"/>
      <c r="AV1776" s="94"/>
      <c r="AW1776" s="94"/>
      <c r="AX1776" s="94"/>
      <c r="AY1776" s="94"/>
      <c r="AZ1776" s="94"/>
      <c r="BA1776" s="94"/>
      <c r="BB1776" s="95"/>
      <c r="BC1776" s="95"/>
      <c r="BD1776" s="95"/>
      <c r="BE1776" s="42"/>
      <c r="BF1776" s="42"/>
      <c r="BG1776" s="42"/>
      <c r="BH1776" s="42"/>
      <c r="BI1776" s="42"/>
      <c r="BJ1776" s="42"/>
    </row>
    <row r="1777" spans="1:62" ht="15">
      <c r="A1777" s="89"/>
      <c r="B1777" s="90"/>
      <c r="C1777" s="91"/>
      <c r="D1777" s="92"/>
      <c r="E1777" s="93"/>
      <c r="F1777" s="93"/>
      <c r="G1777" s="90"/>
      <c r="H1777" s="90"/>
      <c r="I1777" s="90"/>
      <c r="J1777" s="90"/>
      <c r="K1777" s="90"/>
      <c r="L1777" s="90"/>
      <c r="M1777" s="90"/>
      <c r="N1777" s="90"/>
      <c r="O1777" s="90"/>
      <c r="P1777" s="90"/>
      <c r="Q1777" s="90"/>
      <c r="R1777" s="90"/>
      <c r="S1777" s="90"/>
      <c r="T1777" s="90"/>
      <c r="U1777" s="90"/>
      <c r="V1777" s="90"/>
      <c r="W1777" s="90"/>
      <c r="X1777" s="90"/>
      <c r="Y1777" s="90"/>
      <c r="Z1777" s="90"/>
      <c r="AA1777" s="90"/>
      <c r="AB1777" s="90"/>
      <c r="AC1777" s="90"/>
      <c r="AD1777" s="90"/>
      <c r="AE1777" s="90"/>
      <c r="AF1777" s="90"/>
      <c r="AG1777" s="90"/>
      <c r="AH1777" s="90"/>
      <c r="AI1777" s="90"/>
      <c r="AJ1777" s="90"/>
      <c r="AK1777" s="90"/>
      <c r="AL1777" s="90"/>
      <c r="AM1777" s="90"/>
      <c r="AN1777" s="90"/>
      <c r="AO1777" s="90"/>
      <c r="AP1777" s="90"/>
      <c r="AQ1777" s="90"/>
      <c r="AR1777" s="90"/>
      <c r="AS1777" s="90"/>
      <c r="AT1777" s="90"/>
      <c r="AU1777" s="90"/>
      <c r="AV1777" s="94"/>
      <c r="AW1777" s="94"/>
      <c r="AX1777" s="94"/>
      <c r="AY1777" s="94"/>
      <c r="AZ1777" s="94"/>
      <c r="BA1777" s="94"/>
      <c r="BB1777" s="95"/>
      <c r="BC1777" s="95"/>
      <c r="BD1777" s="95"/>
      <c r="BE1777" s="42"/>
      <c r="BF1777" s="42"/>
      <c r="BG1777" s="42"/>
      <c r="BH1777" s="42"/>
      <c r="BI1777" s="42"/>
      <c r="BJ1777" s="42"/>
    </row>
    <row r="1778" spans="1:62" ht="15">
      <c r="A1778" s="89"/>
      <c r="B1778" s="90"/>
      <c r="C1778" s="91"/>
      <c r="D1778" s="92"/>
      <c r="E1778" s="93"/>
      <c r="F1778" s="93"/>
      <c r="G1778" s="90"/>
      <c r="H1778" s="90"/>
      <c r="I1778" s="90"/>
      <c r="J1778" s="90"/>
      <c r="K1778" s="90"/>
      <c r="L1778" s="90"/>
      <c r="M1778" s="90"/>
      <c r="N1778" s="90"/>
      <c r="O1778" s="90"/>
      <c r="P1778" s="90"/>
      <c r="Q1778" s="90"/>
      <c r="R1778" s="90"/>
      <c r="S1778" s="90"/>
      <c r="T1778" s="90"/>
      <c r="U1778" s="90"/>
      <c r="V1778" s="90"/>
      <c r="W1778" s="90"/>
      <c r="X1778" s="90"/>
      <c r="Y1778" s="90"/>
      <c r="Z1778" s="90"/>
      <c r="AA1778" s="90"/>
      <c r="AB1778" s="90"/>
      <c r="AC1778" s="90"/>
      <c r="AD1778" s="90"/>
      <c r="AE1778" s="90"/>
      <c r="AF1778" s="90"/>
      <c r="AG1778" s="90"/>
      <c r="AH1778" s="90"/>
      <c r="AI1778" s="90"/>
      <c r="AJ1778" s="90"/>
      <c r="AK1778" s="90"/>
      <c r="AL1778" s="90"/>
      <c r="AM1778" s="90"/>
      <c r="AN1778" s="90"/>
      <c r="AO1778" s="90"/>
      <c r="AP1778" s="90"/>
      <c r="AQ1778" s="90"/>
      <c r="AR1778" s="90"/>
      <c r="AS1778" s="90"/>
      <c r="AT1778" s="90"/>
      <c r="AU1778" s="90"/>
      <c r="AV1778" s="94"/>
      <c r="AW1778" s="94"/>
      <c r="AX1778" s="94"/>
      <c r="AY1778" s="94"/>
      <c r="AZ1778" s="94"/>
      <c r="BA1778" s="94"/>
      <c r="BB1778" s="95"/>
      <c r="BC1778" s="95"/>
      <c r="BD1778" s="95"/>
      <c r="BE1778" s="42"/>
      <c r="BF1778" s="42"/>
      <c r="BG1778" s="42"/>
      <c r="BH1778" s="42"/>
      <c r="BI1778" s="42"/>
      <c r="BJ1778" s="42"/>
    </row>
    <row r="1779" spans="1:62" ht="15">
      <c r="A1779" s="89"/>
      <c r="B1779" s="90"/>
      <c r="C1779" s="91"/>
      <c r="D1779" s="92"/>
      <c r="E1779" s="93"/>
      <c r="F1779" s="93"/>
      <c r="G1779" s="90"/>
      <c r="H1779" s="90"/>
      <c r="I1779" s="90"/>
      <c r="J1779" s="90"/>
      <c r="K1779" s="90"/>
      <c r="L1779" s="90"/>
      <c r="M1779" s="90"/>
      <c r="N1779" s="90"/>
      <c r="O1779" s="90"/>
      <c r="P1779" s="90"/>
      <c r="Q1779" s="90"/>
      <c r="R1779" s="90"/>
      <c r="S1779" s="90"/>
      <c r="T1779" s="90"/>
      <c r="U1779" s="90"/>
      <c r="V1779" s="90"/>
      <c r="W1779" s="90"/>
      <c r="X1779" s="90"/>
      <c r="Y1779" s="90"/>
      <c r="Z1779" s="90"/>
      <c r="AA1779" s="90"/>
      <c r="AB1779" s="90"/>
      <c r="AC1779" s="90"/>
      <c r="AD1779" s="90"/>
      <c r="AE1779" s="90"/>
      <c r="AF1779" s="90"/>
      <c r="AG1779" s="90"/>
      <c r="AH1779" s="90"/>
      <c r="AI1779" s="90"/>
      <c r="AJ1779" s="90"/>
      <c r="AK1779" s="90"/>
      <c r="AL1779" s="90"/>
      <c r="AM1779" s="90"/>
      <c r="AN1779" s="90"/>
      <c r="AO1779" s="90"/>
      <c r="AP1779" s="90"/>
      <c r="AQ1779" s="90"/>
      <c r="AR1779" s="90"/>
      <c r="AS1779" s="90"/>
      <c r="AT1779" s="90"/>
      <c r="AU1779" s="90"/>
      <c r="AV1779" s="94"/>
      <c r="AW1779" s="94"/>
      <c r="AX1779" s="94"/>
      <c r="AY1779" s="94"/>
      <c r="AZ1779" s="94"/>
      <c r="BA1779" s="94"/>
      <c r="BB1779" s="95"/>
      <c r="BC1779" s="95"/>
      <c r="BD1779" s="95"/>
      <c r="BE1779" s="42"/>
      <c r="BF1779" s="42"/>
      <c r="BG1779" s="42"/>
      <c r="BH1779" s="42"/>
      <c r="BI1779" s="42"/>
      <c r="BJ1779" s="42"/>
    </row>
    <row r="1780" spans="1:62" ht="15">
      <c r="A1780" s="89"/>
      <c r="B1780" s="90"/>
      <c r="C1780" s="91"/>
      <c r="D1780" s="92"/>
      <c r="E1780" s="93"/>
      <c r="F1780" s="93"/>
      <c r="G1780" s="90"/>
      <c r="H1780" s="90"/>
      <c r="I1780" s="90"/>
      <c r="J1780" s="90"/>
      <c r="K1780" s="90"/>
      <c r="L1780" s="90"/>
      <c r="M1780" s="90"/>
      <c r="N1780" s="90"/>
      <c r="O1780" s="90"/>
      <c r="P1780" s="90"/>
      <c r="Q1780" s="90"/>
      <c r="R1780" s="90"/>
      <c r="S1780" s="90"/>
      <c r="T1780" s="90"/>
      <c r="U1780" s="90"/>
      <c r="V1780" s="90"/>
      <c r="W1780" s="90"/>
      <c r="X1780" s="90"/>
      <c r="Y1780" s="90"/>
      <c r="Z1780" s="90"/>
      <c r="AA1780" s="90"/>
      <c r="AB1780" s="90"/>
      <c r="AC1780" s="90"/>
      <c r="AD1780" s="90"/>
      <c r="AE1780" s="90"/>
      <c r="AF1780" s="90"/>
      <c r="AG1780" s="90"/>
      <c r="AH1780" s="90"/>
      <c r="AI1780" s="90"/>
      <c r="AJ1780" s="90"/>
      <c r="AK1780" s="90"/>
      <c r="AL1780" s="90"/>
      <c r="AM1780" s="90"/>
      <c r="AN1780" s="90"/>
      <c r="AO1780" s="90"/>
      <c r="AP1780" s="90"/>
      <c r="AQ1780" s="90"/>
      <c r="AR1780" s="90"/>
      <c r="AS1780" s="90"/>
      <c r="AT1780" s="90"/>
      <c r="AU1780" s="90"/>
      <c r="AV1780" s="94"/>
      <c r="AW1780" s="94"/>
      <c r="AX1780" s="94"/>
      <c r="AY1780" s="94"/>
      <c r="AZ1780" s="94"/>
      <c r="BA1780" s="94"/>
      <c r="BB1780" s="95"/>
      <c r="BC1780" s="95"/>
      <c r="BD1780" s="95"/>
      <c r="BE1780" s="42"/>
      <c r="BF1780" s="42"/>
      <c r="BG1780" s="42"/>
      <c r="BH1780" s="42"/>
      <c r="BI1780" s="42"/>
      <c r="BJ1780" s="42"/>
    </row>
    <row r="1781" spans="1:62" ht="15">
      <c r="A1781" s="89"/>
      <c r="B1781" s="90"/>
      <c r="C1781" s="91"/>
      <c r="D1781" s="92"/>
      <c r="E1781" s="93"/>
      <c r="F1781" s="93"/>
      <c r="G1781" s="90"/>
      <c r="H1781" s="90"/>
      <c r="I1781" s="90"/>
      <c r="J1781" s="90"/>
      <c r="K1781" s="90"/>
      <c r="L1781" s="90"/>
      <c r="M1781" s="90"/>
      <c r="N1781" s="90"/>
      <c r="O1781" s="90"/>
      <c r="P1781" s="90"/>
      <c r="Q1781" s="90"/>
      <c r="R1781" s="90"/>
      <c r="S1781" s="90"/>
      <c r="T1781" s="90"/>
      <c r="U1781" s="90"/>
      <c r="V1781" s="90"/>
      <c r="W1781" s="90"/>
      <c r="X1781" s="90"/>
      <c r="Y1781" s="90"/>
      <c r="Z1781" s="90"/>
      <c r="AA1781" s="90"/>
      <c r="AB1781" s="90"/>
      <c r="AC1781" s="90"/>
      <c r="AD1781" s="90"/>
      <c r="AE1781" s="90"/>
      <c r="AF1781" s="90"/>
      <c r="AG1781" s="90"/>
      <c r="AH1781" s="90"/>
      <c r="AI1781" s="90"/>
      <c r="AJ1781" s="90"/>
      <c r="AK1781" s="90"/>
      <c r="AL1781" s="90"/>
      <c r="AM1781" s="90"/>
      <c r="AN1781" s="90"/>
      <c r="AO1781" s="90"/>
      <c r="AP1781" s="90"/>
      <c r="AQ1781" s="90"/>
      <c r="AR1781" s="90"/>
      <c r="AS1781" s="90"/>
      <c r="AT1781" s="90"/>
      <c r="AU1781" s="90"/>
      <c r="AV1781" s="94"/>
      <c r="AW1781" s="94"/>
      <c r="AX1781" s="94"/>
      <c r="AY1781" s="94"/>
      <c r="AZ1781" s="94"/>
      <c r="BA1781" s="94"/>
      <c r="BB1781" s="95"/>
      <c r="BC1781" s="95"/>
      <c r="BD1781" s="95"/>
      <c r="BE1781" s="42"/>
      <c r="BF1781" s="42"/>
      <c r="BG1781" s="42"/>
      <c r="BH1781" s="42"/>
      <c r="BI1781" s="42"/>
      <c r="BJ1781" s="42"/>
    </row>
    <row r="1782" spans="1:62" ht="15">
      <c r="A1782" s="89"/>
      <c r="B1782" s="90"/>
      <c r="C1782" s="91"/>
      <c r="D1782" s="92"/>
      <c r="E1782" s="93"/>
      <c r="F1782" s="93"/>
      <c r="G1782" s="90"/>
      <c r="H1782" s="90"/>
      <c r="I1782" s="90"/>
      <c r="J1782" s="90"/>
      <c r="K1782" s="90"/>
      <c r="L1782" s="90"/>
      <c r="M1782" s="90"/>
      <c r="N1782" s="90"/>
      <c r="O1782" s="90"/>
      <c r="P1782" s="90"/>
      <c r="Q1782" s="90"/>
      <c r="R1782" s="90"/>
      <c r="S1782" s="90"/>
      <c r="T1782" s="90"/>
      <c r="U1782" s="90"/>
      <c r="V1782" s="90"/>
      <c r="W1782" s="90"/>
      <c r="X1782" s="90"/>
      <c r="Y1782" s="90"/>
      <c r="Z1782" s="90"/>
      <c r="AA1782" s="90"/>
      <c r="AB1782" s="90"/>
      <c r="AC1782" s="90"/>
      <c r="AD1782" s="90"/>
      <c r="AE1782" s="90"/>
      <c r="AF1782" s="90"/>
      <c r="AG1782" s="90"/>
      <c r="AH1782" s="90"/>
      <c r="AI1782" s="90"/>
      <c r="AJ1782" s="90"/>
      <c r="AK1782" s="90"/>
      <c r="AL1782" s="90"/>
      <c r="AM1782" s="90"/>
      <c r="AN1782" s="90"/>
      <c r="AO1782" s="90"/>
      <c r="AP1782" s="90"/>
      <c r="AQ1782" s="90"/>
      <c r="AR1782" s="90"/>
      <c r="AS1782" s="90"/>
      <c r="AT1782" s="90"/>
      <c r="AU1782" s="90"/>
      <c r="AV1782" s="94"/>
      <c r="AW1782" s="94"/>
      <c r="AX1782" s="94"/>
      <c r="AY1782" s="94"/>
      <c r="AZ1782" s="94"/>
      <c r="BA1782" s="94"/>
      <c r="BB1782" s="95"/>
      <c r="BC1782" s="95"/>
      <c r="BD1782" s="95"/>
      <c r="BE1782" s="42"/>
      <c r="BF1782" s="42"/>
      <c r="BG1782" s="42"/>
      <c r="BH1782" s="42"/>
      <c r="BI1782" s="42"/>
      <c r="BJ1782" s="42"/>
    </row>
    <row r="1783" spans="1:62" ht="15">
      <c r="A1783" s="89"/>
      <c r="B1783" s="90"/>
      <c r="C1783" s="91"/>
      <c r="D1783" s="92"/>
      <c r="E1783" s="93"/>
      <c r="F1783" s="93"/>
      <c r="G1783" s="90"/>
      <c r="H1783" s="90"/>
      <c r="I1783" s="90"/>
      <c r="J1783" s="90"/>
      <c r="K1783" s="90"/>
      <c r="L1783" s="90"/>
      <c r="M1783" s="90"/>
      <c r="N1783" s="90"/>
      <c r="O1783" s="90"/>
      <c r="P1783" s="90"/>
      <c r="Q1783" s="90"/>
      <c r="R1783" s="90"/>
      <c r="S1783" s="90"/>
      <c r="T1783" s="90"/>
      <c r="U1783" s="90"/>
      <c r="V1783" s="90"/>
      <c r="W1783" s="90"/>
      <c r="X1783" s="90"/>
      <c r="Y1783" s="90"/>
      <c r="Z1783" s="90"/>
      <c r="AA1783" s="90"/>
      <c r="AB1783" s="90"/>
      <c r="AC1783" s="90"/>
      <c r="AD1783" s="90"/>
      <c r="AE1783" s="90"/>
      <c r="AF1783" s="90"/>
      <c r="AG1783" s="90"/>
      <c r="AH1783" s="90"/>
      <c r="AI1783" s="90"/>
      <c r="AJ1783" s="90"/>
      <c r="AK1783" s="90"/>
      <c r="AL1783" s="90"/>
      <c r="AM1783" s="90"/>
      <c r="AN1783" s="90"/>
      <c r="AO1783" s="90"/>
      <c r="AP1783" s="90"/>
      <c r="AQ1783" s="90"/>
      <c r="AR1783" s="90"/>
      <c r="AS1783" s="90"/>
      <c r="AT1783" s="90"/>
      <c r="AU1783" s="90"/>
      <c r="AV1783" s="94"/>
      <c r="AW1783" s="94"/>
      <c r="AX1783" s="94"/>
      <c r="AY1783" s="94"/>
      <c r="AZ1783" s="94"/>
      <c r="BA1783" s="94"/>
      <c r="BB1783" s="95"/>
      <c r="BC1783" s="95"/>
      <c r="BD1783" s="95"/>
      <c r="BE1783" s="42"/>
      <c r="BF1783" s="42"/>
      <c r="BG1783" s="42"/>
      <c r="BH1783" s="42"/>
      <c r="BI1783" s="42"/>
      <c r="BJ1783" s="42"/>
    </row>
    <row r="1784" spans="1:62" ht="15">
      <c r="A1784" s="89"/>
      <c r="B1784" s="90"/>
      <c r="C1784" s="91"/>
      <c r="D1784" s="92"/>
      <c r="E1784" s="93"/>
      <c r="F1784" s="93"/>
      <c r="G1784" s="90"/>
      <c r="H1784" s="90"/>
      <c r="I1784" s="90"/>
      <c r="J1784" s="90"/>
      <c r="K1784" s="90"/>
      <c r="L1784" s="90"/>
      <c r="M1784" s="90"/>
      <c r="N1784" s="90"/>
      <c r="O1784" s="90"/>
      <c r="P1784" s="90"/>
      <c r="Q1784" s="90"/>
      <c r="R1784" s="90"/>
      <c r="S1784" s="90"/>
      <c r="T1784" s="90"/>
      <c r="U1784" s="90"/>
      <c r="V1784" s="90"/>
      <c r="W1784" s="90"/>
      <c r="X1784" s="90"/>
      <c r="Y1784" s="90"/>
      <c r="Z1784" s="90"/>
      <c r="AA1784" s="90"/>
      <c r="AB1784" s="90"/>
      <c r="AC1784" s="90"/>
      <c r="AD1784" s="90"/>
      <c r="AE1784" s="90"/>
      <c r="AF1784" s="90"/>
      <c r="AG1784" s="90"/>
      <c r="AH1784" s="90"/>
      <c r="AI1784" s="90"/>
      <c r="AJ1784" s="90"/>
      <c r="AK1784" s="90"/>
      <c r="AL1784" s="90"/>
      <c r="AM1784" s="90"/>
      <c r="AN1784" s="90"/>
      <c r="AO1784" s="90"/>
      <c r="AP1784" s="90"/>
      <c r="AQ1784" s="90"/>
      <c r="AR1784" s="90"/>
      <c r="AS1784" s="90"/>
      <c r="AT1784" s="90"/>
      <c r="AU1784" s="90"/>
      <c r="AV1784" s="94"/>
      <c r="AW1784" s="94"/>
      <c r="AX1784" s="94"/>
      <c r="AY1784" s="94"/>
      <c r="AZ1784" s="94"/>
      <c r="BA1784" s="94"/>
      <c r="BB1784" s="95"/>
      <c r="BC1784" s="95"/>
      <c r="BD1784" s="95"/>
      <c r="BE1784" s="42"/>
      <c r="BF1784" s="42"/>
      <c r="BG1784" s="42"/>
      <c r="BH1784" s="42"/>
      <c r="BI1784" s="42"/>
      <c r="BJ1784" s="42"/>
    </row>
    <row r="1785" spans="1:62" ht="15">
      <c r="A1785" s="89"/>
      <c r="B1785" s="90"/>
      <c r="C1785" s="91"/>
      <c r="D1785" s="92"/>
      <c r="E1785" s="93"/>
      <c r="F1785" s="93"/>
      <c r="G1785" s="90"/>
      <c r="H1785" s="90"/>
      <c r="I1785" s="90"/>
      <c r="J1785" s="90"/>
      <c r="K1785" s="90"/>
      <c r="L1785" s="90"/>
      <c r="M1785" s="90"/>
      <c r="N1785" s="90"/>
      <c r="O1785" s="90"/>
      <c r="P1785" s="90"/>
      <c r="Q1785" s="90"/>
      <c r="R1785" s="90"/>
      <c r="S1785" s="90"/>
      <c r="T1785" s="90"/>
      <c r="U1785" s="90"/>
      <c r="V1785" s="90"/>
      <c r="W1785" s="90"/>
      <c r="X1785" s="90"/>
      <c r="Y1785" s="90"/>
      <c r="Z1785" s="90"/>
      <c r="AA1785" s="90"/>
      <c r="AB1785" s="90"/>
      <c r="AC1785" s="90"/>
      <c r="AD1785" s="90"/>
      <c r="AE1785" s="90"/>
      <c r="AF1785" s="90"/>
      <c r="AG1785" s="90"/>
      <c r="AH1785" s="90"/>
      <c r="AI1785" s="90"/>
      <c r="AJ1785" s="90"/>
      <c r="AK1785" s="90"/>
      <c r="AL1785" s="90"/>
      <c r="AM1785" s="90"/>
      <c r="AN1785" s="90"/>
      <c r="AO1785" s="90"/>
      <c r="AP1785" s="90"/>
      <c r="AQ1785" s="90"/>
      <c r="AR1785" s="90"/>
      <c r="AS1785" s="90"/>
      <c r="AT1785" s="90"/>
      <c r="AU1785" s="90"/>
      <c r="AV1785" s="94"/>
      <c r="AW1785" s="94"/>
      <c r="AX1785" s="94"/>
      <c r="AY1785" s="94"/>
      <c r="AZ1785" s="94"/>
      <c r="BA1785" s="94"/>
      <c r="BB1785" s="95"/>
      <c r="BC1785" s="95"/>
      <c r="BD1785" s="95"/>
      <c r="BE1785" s="42"/>
      <c r="BF1785" s="42"/>
      <c r="BG1785" s="42"/>
      <c r="BH1785" s="42"/>
      <c r="BI1785" s="42"/>
      <c r="BJ1785" s="42"/>
    </row>
    <row r="1786" spans="1:62" ht="15">
      <c r="A1786" s="89"/>
      <c r="B1786" s="90"/>
      <c r="C1786" s="91"/>
      <c r="D1786" s="92"/>
      <c r="E1786" s="93"/>
      <c r="F1786" s="93"/>
      <c r="G1786" s="90"/>
      <c r="H1786" s="90"/>
      <c r="I1786" s="90"/>
      <c r="J1786" s="90"/>
      <c r="K1786" s="90"/>
      <c r="L1786" s="90"/>
      <c r="M1786" s="90"/>
      <c r="N1786" s="90"/>
      <c r="O1786" s="90"/>
      <c r="P1786" s="90"/>
      <c r="Q1786" s="90"/>
      <c r="R1786" s="90"/>
      <c r="S1786" s="90"/>
      <c r="T1786" s="90"/>
      <c r="U1786" s="90"/>
      <c r="V1786" s="90"/>
      <c r="W1786" s="90"/>
      <c r="X1786" s="90"/>
      <c r="Y1786" s="90"/>
      <c r="Z1786" s="90"/>
      <c r="AA1786" s="90"/>
      <c r="AB1786" s="90"/>
      <c r="AC1786" s="90"/>
      <c r="AD1786" s="90"/>
      <c r="AE1786" s="90"/>
      <c r="AF1786" s="90"/>
      <c r="AG1786" s="90"/>
      <c r="AH1786" s="90"/>
      <c r="AI1786" s="90"/>
      <c r="AJ1786" s="90"/>
      <c r="AK1786" s="90"/>
      <c r="AL1786" s="90"/>
      <c r="AM1786" s="90"/>
      <c r="AN1786" s="90"/>
      <c r="AO1786" s="90"/>
      <c r="AP1786" s="90"/>
      <c r="AQ1786" s="90"/>
      <c r="AR1786" s="90"/>
      <c r="AS1786" s="90"/>
      <c r="AT1786" s="90"/>
      <c r="AU1786" s="90"/>
      <c r="AV1786" s="94"/>
      <c r="AW1786" s="94"/>
      <c r="AX1786" s="94"/>
      <c r="AY1786" s="94"/>
      <c r="AZ1786" s="94"/>
      <c r="BA1786" s="94"/>
      <c r="BB1786" s="95"/>
      <c r="BC1786" s="95"/>
      <c r="BD1786" s="95"/>
      <c r="BE1786" s="42"/>
      <c r="BF1786" s="42"/>
      <c r="BG1786" s="42"/>
      <c r="BH1786" s="42"/>
      <c r="BI1786" s="42"/>
      <c r="BJ1786" s="42"/>
    </row>
    <row r="1787" spans="1:62" ht="15">
      <c r="A1787" s="89"/>
      <c r="B1787" s="90"/>
      <c r="C1787" s="91"/>
      <c r="D1787" s="92"/>
      <c r="E1787" s="93"/>
      <c r="F1787" s="93"/>
      <c r="G1787" s="90"/>
      <c r="H1787" s="90"/>
      <c r="I1787" s="90"/>
      <c r="J1787" s="90"/>
      <c r="K1787" s="90"/>
      <c r="L1787" s="90"/>
      <c r="M1787" s="90"/>
      <c r="N1787" s="90"/>
      <c r="O1787" s="90"/>
      <c r="P1787" s="90"/>
      <c r="Q1787" s="90"/>
      <c r="R1787" s="90"/>
      <c r="S1787" s="90"/>
      <c r="T1787" s="90"/>
      <c r="U1787" s="90"/>
      <c r="V1787" s="90"/>
      <c r="W1787" s="90"/>
      <c r="X1787" s="90"/>
      <c r="Y1787" s="90"/>
      <c r="Z1787" s="90"/>
      <c r="AA1787" s="90"/>
      <c r="AB1787" s="90"/>
      <c r="AC1787" s="90"/>
      <c r="AD1787" s="90"/>
      <c r="AE1787" s="90"/>
      <c r="AF1787" s="90"/>
      <c r="AG1787" s="90"/>
      <c r="AH1787" s="90"/>
      <c r="AI1787" s="90"/>
      <c r="AJ1787" s="90"/>
      <c r="AK1787" s="90"/>
      <c r="AL1787" s="90"/>
      <c r="AM1787" s="90"/>
      <c r="AN1787" s="90"/>
      <c r="AO1787" s="90"/>
      <c r="AP1787" s="90"/>
      <c r="AQ1787" s="90"/>
      <c r="AR1787" s="90"/>
      <c r="AS1787" s="90"/>
      <c r="AT1787" s="90"/>
      <c r="AU1787" s="90"/>
      <c r="AV1787" s="94"/>
      <c r="AW1787" s="94"/>
      <c r="AX1787" s="94"/>
      <c r="AY1787" s="94"/>
      <c r="AZ1787" s="94"/>
      <c r="BA1787" s="94"/>
      <c r="BB1787" s="95"/>
      <c r="BC1787" s="95"/>
      <c r="BD1787" s="95"/>
      <c r="BE1787" s="42"/>
      <c r="BF1787" s="42"/>
      <c r="BG1787" s="42"/>
      <c r="BH1787" s="42"/>
      <c r="BI1787" s="42"/>
      <c r="BJ1787" s="42"/>
    </row>
    <row r="1788" spans="1:62" ht="15">
      <c r="A1788" s="89"/>
      <c r="B1788" s="90"/>
      <c r="C1788" s="91"/>
      <c r="D1788" s="92"/>
      <c r="E1788" s="93"/>
      <c r="F1788" s="93"/>
      <c r="G1788" s="90"/>
      <c r="H1788" s="90"/>
      <c r="I1788" s="90"/>
      <c r="J1788" s="90"/>
      <c r="K1788" s="90"/>
      <c r="L1788" s="90"/>
      <c r="M1788" s="90"/>
      <c r="N1788" s="90"/>
      <c r="O1788" s="90"/>
      <c r="P1788" s="90"/>
      <c r="Q1788" s="90"/>
      <c r="R1788" s="90"/>
      <c r="S1788" s="90"/>
      <c r="T1788" s="90"/>
      <c r="U1788" s="90"/>
      <c r="V1788" s="90"/>
      <c r="W1788" s="90"/>
      <c r="X1788" s="90"/>
      <c r="Y1788" s="90"/>
      <c r="Z1788" s="90"/>
      <c r="AA1788" s="90"/>
      <c r="AB1788" s="90"/>
      <c r="AC1788" s="90"/>
      <c r="AD1788" s="90"/>
      <c r="AE1788" s="90"/>
      <c r="AF1788" s="90"/>
      <c r="AG1788" s="90"/>
      <c r="AH1788" s="90"/>
      <c r="AI1788" s="90"/>
      <c r="AJ1788" s="90"/>
      <c r="AK1788" s="90"/>
      <c r="AL1788" s="90"/>
      <c r="AM1788" s="90"/>
      <c r="AN1788" s="90"/>
      <c r="AO1788" s="90"/>
      <c r="AP1788" s="90"/>
      <c r="AQ1788" s="90"/>
      <c r="AR1788" s="90"/>
      <c r="AS1788" s="90"/>
      <c r="AT1788" s="90"/>
      <c r="AU1788" s="90"/>
      <c r="AV1788" s="94"/>
      <c r="AW1788" s="94"/>
      <c r="AX1788" s="94"/>
      <c r="AY1788" s="94"/>
      <c r="AZ1788" s="94"/>
      <c r="BA1788" s="94"/>
      <c r="BB1788" s="95"/>
      <c r="BC1788" s="95"/>
      <c r="BD1788" s="95"/>
      <c r="BE1788" s="42"/>
      <c r="BF1788" s="42"/>
      <c r="BG1788" s="42"/>
      <c r="BH1788" s="42"/>
      <c r="BI1788" s="42"/>
      <c r="BJ1788" s="42"/>
    </row>
    <row r="1789" spans="1:62" ht="15">
      <c r="A1789" s="89"/>
      <c r="B1789" s="90"/>
      <c r="C1789" s="91"/>
      <c r="D1789" s="92"/>
      <c r="E1789" s="93"/>
      <c r="F1789" s="93"/>
      <c r="G1789" s="90"/>
      <c r="H1789" s="90"/>
      <c r="I1789" s="90"/>
      <c r="J1789" s="90"/>
      <c r="K1789" s="90"/>
      <c r="L1789" s="90"/>
      <c r="M1789" s="90"/>
      <c r="N1789" s="90"/>
      <c r="O1789" s="90"/>
      <c r="P1789" s="90"/>
      <c r="Q1789" s="90"/>
      <c r="R1789" s="90"/>
      <c r="S1789" s="90"/>
      <c r="T1789" s="90"/>
      <c r="U1789" s="90"/>
      <c r="V1789" s="90"/>
      <c r="W1789" s="90"/>
      <c r="X1789" s="90"/>
      <c r="Y1789" s="90"/>
      <c r="Z1789" s="90"/>
      <c r="AA1789" s="90"/>
      <c r="AB1789" s="90"/>
      <c r="AC1789" s="90"/>
      <c r="AD1789" s="90"/>
      <c r="AE1789" s="90"/>
      <c r="AF1789" s="90"/>
      <c r="AG1789" s="90"/>
      <c r="AH1789" s="90"/>
      <c r="AI1789" s="90"/>
      <c r="AJ1789" s="90"/>
      <c r="AK1789" s="90"/>
      <c r="AL1789" s="90"/>
      <c r="AM1789" s="90"/>
      <c r="AN1789" s="90"/>
      <c r="AO1789" s="90"/>
      <c r="AP1789" s="90"/>
      <c r="AQ1789" s="90"/>
      <c r="AR1789" s="90"/>
      <c r="AS1789" s="90"/>
      <c r="AT1789" s="90"/>
      <c r="AU1789" s="90"/>
      <c r="AV1789" s="94"/>
      <c r="AW1789" s="94"/>
      <c r="AX1789" s="94"/>
      <c r="AY1789" s="94"/>
      <c r="AZ1789" s="94"/>
      <c r="BA1789" s="94"/>
      <c r="BB1789" s="95"/>
      <c r="BC1789" s="95"/>
      <c r="BD1789" s="95"/>
      <c r="BE1789" s="42"/>
      <c r="BF1789" s="42"/>
      <c r="BG1789" s="42"/>
      <c r="BH1789" s="42"/>
      <c r="BI1789" s="42"/>
      <c r="BJ1789" s="42"/>
    </row>
    <row r="1790" spans="1:62" ht="15">
      <c r="A1790" s="89"/>
      <c r="B1790" s="90"/>
      <c r="C1790" s="91"/>
      <c r="D1790" s="92"/>
      <c r="E1790" s="93"/>
      <c r="F1790" s="93"/>
      <c r="G1790" s="90"/>
      <c r="H1790" s="90"/>
      <c r="I1790" s="90"/>
      <c r="J1790" s="90"/>
      <c r="K1790" s="90"/>
      <c r="L1790" s="90"/>
      <c r="M1790" s="90"/>
      <c r="N1790" s="90"/>
      <c r="O1790" s="90"/>
      <c r="P1790" s="90"/>
      <c r="Q1790" s="90"/>
      <c r="R1790" s="90"/>
      <c r="S1790" s="90"/>
      <c r="T1790" s="90"/>
      <c r="U1790" s="90"/>
      <c r="V1790" s="90"/>
      <c r="W1790" s="90"/>
      <c r="X1790" s="90"/>
      <c r="Y1790" s="90"/>
      <c r="Z1790" s="90"/>
      <c r="AA1790" s="90"/>
      <c r="AB1790" s="90"/>
      <c r="AC1790" s="90"/>
      <c r="AD1790" s="90"/>
      <c r="AE1790" s="90"/>
      <c r="AF1790" s="90"/>
      <c r="AG1790" s="90"/>
      <c r="AH1790" s="90"/>
      <c r="AI1790" s="90"/>
      <c r="AJ1790" s="90"/>
      <c r="AK1790" s="90"/>
      <c r="AL1790" s="90"/>
      <c r="AM1790" s="90"/>
      <c r="AN1790" s="90"/>
      <c r="AO1790" s="90"/>
      <c r="AP1790" s="90"/>
      <c r="AQ1790" s="90"/>
      <c r="AR1790" s="90"/>
      <c r="AS1790" s="90"/>
      <c r="AT1790" s="90"/>
      <c r="AU1790" s="90"/>
      <c r="AV1790" s="94"/>
      <c r="AW1790" s="94"/>
      <c r="AX1790" s="94"/>
      <c r="AY1790" s="94"/>
      <c r="AZ1790" s="94"/>
      <c r="BA1790" s="94"/>
      <c r="BB1790" s="95"/>
      <c r="BC1790" s="95"/>
      <c r="BD1790" s="95"/>
      <c r="BE1790" s="42"/>
      <c r="BF1790" s="42"/>
      <c r="BG1790" s="42"/>
      <c r="BH1790" s="42"/>
      <c r="BI1790" s="42"/>
      <c r="BJ1790" s="42"/>
    </row>
    <row r="1791" spans="1:62" ht="15">
      <c r="A1791" s="89"/>
      <c r="B1791" s="90"/>
      <c r="C1791" s="91"/>
      <c r="D1791" s="92"/>
      <c r="E1791" s="93"/>
      <c r="F1791" s="93"/>
      <c r="G1791" s="90"/>
      <c r="H1791" s="90"/>
      <c r="I1791" s="90"/>
      <c r="J1791" s="90"/>
      <c r="K1791" s="90"/>
      <c r="L1791" s="90"/>
      <c r="M1791" s="90"/>
      <c r="N1791" s="90"/>
      <c r="O1791" s="90"/>
      <c r="P1791" s="90"/>
      <c r="Q1791" s="90"/>
      <c r="R1791" s="90"/>
      <c r="S1791" s="90"/>
      <c r="T1791" s="90"/>
      <c r="U1791" s="90"/>
      <c r="V1791" s="90"/>
      <c r="W1791" s="90"/>
      <c r="X1791" s="90"/>
      <c r="Y1791" s="90"/>
      <c r="Z1791" s="90"/>
      <c r="AA1791" s="90"/>
      <c r="AB1791" s="90"/>
      <c r="AC1791" s="90"/>
      <c r="AD1791" s="90"/>
      <c r="AE1791" s="90"/>
      <c r="AF1791" s="90"/>
      <c r="AG1791" s="90"/>
      <c r="AH1791" s="90"/>
      <c r="AI1791" s="90"/>
      <c r="AJ1791" s="90"/>
      <c r="AK1791" s="90"/>
      <c r="AL1791" s="90"/>
      <c r="AM1791" s="90"/>
      <c r="AN1791" s="90"/>
      <c r="AO1791" s="90"/>
      <c r="AP1791" s="90"/>
      <c r="AQ1791" s="90"/>
      <c r="AR1791" s="90"/>
      <c r="AS1791" s="90"/>
      <c r="AT1791" s="90"/>
      <c r="AU1791" s="90"/>
      <c r="AV1791" s="94"/>
      <c r="AW1791" s="94"/>
      <c r="AX1791" s="94"/>
      <c r="AY1791" s="94"/>
      <c r="AZ1791" s="94"/>
      <c r="BA1791" s="94"/>
      <c r="BB1791" s="95"/>
      <c r="BC1791" s="95"/>
      <c r="BD1791" s="95"/>
      <c r="BE1791" s="42"/>
      <c r="BF1791" s="42"/>
      <c r="BG1791" s="42"/>
      <c r="BH1791" s="42"/>
      <c r="BI1791" s="42"/>
      <c r="BJ1791" s="42"/>
    </row>
    <row r="1792" spans="1:62" ht="15">
      <c r="A1792" s="89"/>
      <c r="B1792" s="90"/>
      <c r="C1792" s="91"/>
      <c r="D1792" s="92"/>
      <c r="E1792" s="93"/>
      <c r="F1792" s="93"/>
      <c r="G1792" s="90"/>
      <c r="H1792" s="90"/>
      <c r="I1792" s="90"/>
      <c r="J1792" s="90"/>
      <c r="K1792" s="90"/>
      <c r="L1792" s="90"/>
      <c r="M1792" s="90"/>
      <c r="N1792" s="90"/>
      <c r="O1792" s="90"/>
      <c r="P1792" s="90"/>
      <c r="Q1792" s="90"/>
      <c r="R1792" s="90"/>
      <c r="S1792" s="90"/>
      <c r="T1792" s="90"/>
      <c r="U1792" s="90"/>
      <c r="V1792" s="90"/>
      <c r="W1792" s="90"/>
      <c r="X1792" s="90"/>
      <c r="Y1792" s="90"/>
      <c r="Z1792" s="90"/>
      <c r="AA1792" s="90"/>
      <c r="AB1792" s="90"/>
      <c r="AC1792" s="90"/>
      <c r="AD1792" s="90"/>
      <c r="AE1792" s="90"/>
      <c r="AF1792" s="90"/>
      <c r="AG1792" s="90"/>
      <c r="AH1792" s="90"/>
      <c r="AI1792" s="90"/>
      <c r="AJ1792" s="90"/>
      <c r="AK1792" s="90"/>
      <c r="AL1792" s="90"/>
      <c r="AM1792" s="90"/>
      <c r="AN1792" s="90"/>
      <c r="AO1792" s="90"/>
      <c r="AP1792" s="90"/>
      <c r="AQ1792" s="90"/>
      <c r="AR1792" s="90"/>
      <c r="AS1792" s="90"/>
      <c r="AT1792" s="90"/>
      <c r="AU1792" s="90"/>
      <c r="AV1792" s="94"/>
      <c r="AW1792" s="94"/>
      <c r="AX1792" s="94"/>
      <c r="AY1792" s="94"/>
      <c r="AZ1792" s="94"/>
      <c r="BA1792" s="94"/>
      <c r="BB1792" s="95"/>
      <c r="BC1792" s="95"/>
      <c r="BD1792" s="95"/>
      <c r="BE1792" s="42"/>
      <c r="BF1792" s="42"/>
      <c r="BG1792" s="42"/>
      <c r="BH1792" s="42"/>
      <c r="BI1792" s="42"/>
      <c r="BJ1792" s="42"/>
    </row>
    <row r="1793" spans="1:62" ht="15">
      <c r="A1793" s="89"/>
      <c r="B1793" s="90"/>
      <c r="C1793" s="91"/>
      <c r="D1793" s="92"/>
      <c r="E1793" s="93"/>
      <c r="F1793" s="93"/>
      <c r="G1793" s="90"/>
      <c r="H1793" s="90"/>
      <c r="I1793" s="90"/>
      <c r="J1793" s="90"/>
      <c r="K1793" s="90"/>
      <c r="L1793" s="90"/>
      <c r="M1793" s="90"/>
      <c r="N1793" s="90"/>
      <c r="O1793" s="90"/>
      <c r="P1793" s="90"/>
      <c r="Q1793" s="90"/>
      <c r="R1793" s="90"/>
      <c r="S1793" s="90"/>
      <c r="T1793" s="90"/>
      <c r="U1793" s="90"/>
      <c r="V1793" s="90"/>
      <c r="W1793" s="90"/>
      <c r="X1793" s="90"/>
      <c r="Y1793" s="90"/>
      <c r="Z1793" s="90"/>
      <c r="AA1793" s="90"/>
      <c r="AB1793" s="90"/>
      <c r="AC1793" s="90"/>
      <c r="AD1793" s="90"/>
      <c r="AE1793" s="90"/>
      <c r="AF1793" s="90"/>
      <c r="AG1793" s="90"/>
      <c r="AH1793" s="90"/>
      <c r="AI1793" s="90"/>
      <c r="AJ1793" s="90"/>
      <c r="AK1793" s="90"/>
      <c r="AL1793" s="90"/>
      <c r="AM1793" s="90"/>
      <c r="AN1793" s="90"/>
      <c r="AO1793" s="90"/>
      <c r="AP1793" s="90"/>
      <c r="AQ1793" s="90"/>
      <c r="AR1793" s="90"/>
      <c r="AS1793" s="90"/>
      <c r="AT1793" s="90"/>
      <c r="AU1793" s="90"/>
      <c r="AV1793" s="94"/>
      <c r="AW1793" s="94"/>
      <c r="AX1793" s="94"/>
      <c r="AY1793" s="94"/>
      <c r="AZ1793" s="94"/>
      <c r="BA1793" s="94"/>
      <c r="BB1793" s="95"/>
      <c r="BC1793" s="95"/>
      <c r="BD1793" s="95"/>
      <c r="BE1793" s="42"/>
      <c r="BF1793" s="42"/>
      <c r="BG1793" s="42"/>
      <c r="BH1793" s="42"/>
      <c r="BI1793" s="42"/>
      <c r="BJ1793" s="42"/>
    </row>
    <row r="1794" spans="1:62" ht="15">
      <c r="A1794" s="89"/>
      <c r="B1794" s="90"/>
      <c r="C1794" s="91"/>
      <c r="D1794" s="92"/>
      <c r="E1794" s="93"/>
      <c r="F1794" s="93"/>
      <c r="G1794" s="90"/>
      <c r="H1794" s="90"/>
      <c r="I1794" s="90"/>
      <c r="J1794" s="90"/>
      <c r="K1794" s="90"/>
      <c r="L1794" s="90"/>
      <c r="M1794" s="90"/>
      <c r="N1794" s="90"/>
      <c r="O1794" s="90"/>
      <c r="P1794" s="90"/>
      <c r="Q1794" s="90"/>
      <c r="R1794" s="90"/>
      <c r="S1794" s="90"/>
      <c r="T1794" s="90"/>
      <c r="U1794" s="90"/>
      <c r="V1794" s="90"/>
      <c r="W1794" s="90"/>
      <c r="X1794" s="90"/>
      <c r="Y1794" s="90"/>
      <c r="Z1794" s="90"/>
      <c r="AA1794" s="90"/>
      <c r="AB1794" s="90"/>
      <c r="AC1794" s="90"/>
      <c r="AD1794" s="90"/>
      <c r="AE1794" s="90"/>
      <c r="AF1794" s="90"/>
      <c r="AG1794" s="90"/>
      <c r="AH1794" s="90"/>
      <c r="AI1794" s="90"/>
      <c r="AJ1794" s="90"/>
      <c r="AK1794" s="90"/>
      <c r="AL1794" s="90"/>
      <c r="AM1794" s="90"/>
      <c r="AN1794" s="90"/>
      <c r="AO1794" s="90"/>
      <c r="AP1794" s="90"/>
      <c r="AQ1794" s="90"/>
      <c r="AR1794" s="90"/>
      <c r="AS1794" s="90"/>
      <c r="AT1794" s="90"/>
      <c r="AU1794" s="90"/>
      <c r="AV1794" s="94"/>
      <c r="AW1794" s="94"/>
      <c r="AX1794" s="94"/>
      <c r="AY1794" s="94"/>
      <c r="AZ1794" s="94"/>
      <c r="BA1794" s="94"/>
      <c r="BB1794" s="95"/>
      <c r="BC1794" s="95"/>
      <c r="BD1794" s="95"/>
      <c r="BE1794" s="42"/>
      <c r="BF1794" s="42"/>
      <c r="BG1794" s="42"/>
      <c r="BH1794" s="42"/>
      <c r="BI1794" s="42"/>
      <c r="BJ1794" s="42"/>
    </row>
    <row r="1795" spans="1:62" ht="15">
      <c r="A1795" s="89"/>
      <c r="B1795" s="90"/>
      <c r="C1795" s="91"/>
      <c r="D1795" s="92"/>
      <c r="E1795" s="93"/>
      <c r="F1795" s="93"/>
      <c r="G1795" s="90"/>
      <c r="H1795" s="90"/>
      <c r="I1795" s="90"/>
      <c r="J1795" s="90"/>
      <c r="K1795" s="90"/>
      <c r="L1795" s="90"/>
      <c r="M1795" s="90"/>
      <c r="N1795" s="90"/>
      <c r="O1795" s="90"/>
      <c r="P1795" s="90"/>
      <c r="Q1795" s="90"/>
      <c r="R1795" s="90"/>
      <c r="S1795" s="90"/>
      <c r="T1795" s="90"/>
      <c r="U1795" s="90"/>
      <c r="V1795" s="90"/>
      <c r="W1795" s="90"/>
      <c r="X1795" s="90"/>
      <c r="Y1795" s="90"/>
      <c r="Z1795" s="90"/>
      <c r="AA1795" s="90"/>
      <c r="AB1795" s="90"/>
      <c r="AC1795" s="90"/>
      <c r="AD1795" s="90"/>
      <c r="AE1795" s="90"/>
      <c r="AF1795" s="90"/>
      <c r="AG1795" s="90"/>
      <c r="AH1795" s="90"/>
      <c r="AI1795" s="90"/>
      <c r="AJ1795" s="90"/>
      <c r="AK1795" s="90"/>
      <c r="AL1795" s="90"/>
      <c r="AM1795" s="90"/>
      <c r="AN1795" s="90"/>
      <c r="AO1795" s="90"/>
      <c r="AP1795" s="90"/>
      <c r="AQ1795" s="90"/>
      <c r="AR1795" s="90"/>
      <c r="AS1795" s="90"/>
      <c r="AT1795" s="90"/>
      <c r="AU1795" s="90"/>
      <c r="AV1795" s="94"/>
      <c r="AW1795" s="94"/>
      <c r="AX1795" s="94"/>
      <c r="AY1795" s="94"/>
      <c r="AZ1795" s="94"/>
      <c r="BA1795" s="94"/>
      <c r="BB1795" s="95"/>
      <c r="BC1795" s="95"/>
      <c r="BD1795" s="95"/>
      <c r="BE1795" s="42"/>
      <c r="BF1795" s="42"/>
      <c r="BG1795" s="42"/>
      <c r="BH1795" s="42"/>
      <c r="BI1795" s="42"/>
      <c r="BJ1795" s="42"/>
    </row>
    <row r="1796" spans="1:62" ht="15">
      <c r="A1796" s="89"/>
      <c r="B1796" s="90"/>
      <c r="C1796" s="91"/>
      <c r="D1796" s="92"/>
      <c r="E1796" s="93"/>
      <c r="F1796" s="93"/>
      <c r="G1796" s="90"/>
      <c r="H1796" s="90"/>
      <c r="I1796" s="90"/>
      <c r="J1796" s="90"/>
      <c r="K1796" s="90"/>
      <c r="L1796" s="90"/>
      <c r="M1796" s="90"/>
      <c r="N1796" s="90"/>
      <c r="O1796" s="90"/>
      <c r="P1796" s="90"/>
      <c r="Q1796" s="90"/>
      <c r="R1796" s="90"/>
      <c r="S1796" s="90"/>
      <c r="T1796" s="90"/>
      <c r="U1796" s="90"/>
      <c r="V1796" s="90"/>
      <c r="W1796" s="90"/>
      <c r="X1796" s="90"/>
      <c r="Y1796" s="90"/>
      <c r="Z1796" s="90"/>
      <c r="AA1796" s="90"/>
      <c r="AB1796" s="90"/>
      <c r="AC1796" s="90"/>
      <c r="AD1796" s="90"/>
      <c r="AE1796" s="90"/>
      <c r="AF1796" s="90"/>
      <c r="AG1796" s="90"/>
      <c r="AH1796" s="90"/>
      <c r="AI1796" s="90"/>
      <c r="AJ1796" s="90"/>
      <c r="AK1796" s="90"/>
      <c r="AL1796" s="90"/>
      <c r="AM1796" s="90"/>
      <c r="AN1796" s="90"/>
      <c r="AO1796" s="90"/>
      <c r="AP1796" s="90"/>
      <c r="AQ1796" s="90"/>
      <c r="AR1796" s="90"/>
      <c r="AS1796" s="90"/>
      <c r="AT1796" s="90"/>
      <c r="AU1796" s="90"/>
      <c r="AV1796" s="94"/>
      <c r="AW1796" s="94"/>
      <c r="AX1796" s="94"/>
      <c r="AY1796" s="94"/>
      <c r="AZ1796" s="94"/>
      <c r="BA1796" s="94"/>
      <c r="BB1796" s="95"/>
      <c r="BC1796" s="95"/>
      <c r="BD1796" s="95"/>
      <c r="BE1796" s="42"/>
      <c r="BF1796" s="42"/>
      <c r="BG1796" s="42"/>
      <c r="BH1796" s="42"/>
      <c r="BI1796" s="42"/>
      <c r="BJ1796" s="42"/>
    </row>
    <row r="1797" spans="1:62" ht="15">
      <c r="A1797" s="89"/>
      <c r="B1797" s="90"/>
      <c r="C1797" s="91"/>
      <c r="D1797" s="92"/>
      <c r="E1797" s="93"/>
      <c r="F1797" s="93"/>
      <c r="G1797" s="90"/>
      <c r="H1797" s="90"/>
      <c r="I1797" s="90"/>
      <c r="J1797" s="90"/>
      <c r="K1797" s="90"/>
      <c r="L1797" s="90"/>
      <c r="M1797" s="90"/>
      <c r="N1797" s="90"/>
      <c r="O1797" s="90"/>
      <c r="P1797" s="90"/>
      <c r="Q1797" s="90"/>
      <c r="R1797" s="90"/>
      <c r="S1797" s="90"/>
      <c r="T1797" s="90"/>
      <c r="U1797" s="90"/>
      <c r="V1797" s="90"/>
      <c r="W1797" s="90"/>
      <c r="X1797" s="90"/>
      <c r="Y1797" s="90"/>
      <c r="Z1797" s="90"/>
      <c r="AA1797" s="90"/>
      <c r="AB1797" s="90"/>
      <c r="AC1797" s="90"/>
      <c r="AD1797" s="90"/>
      <c r="AE1797" s="90"/>
      <c r="AF1797" s="90"/>
      <c r="AG1797" s="90"/>
      <c r="AH1797" s="90"/>
      <c r="AI1797" s="90"/>
      <c r="AJ1797" s="90"/>
      <c r="AK1797" s="90"/>
      <c r="AL1797" s="90"/>
      <c r="AM1797" s="90"/>
      <c r="AN1797" s="90"/>
      <c r="AO1797" s="90"/>
      <c r="AP1797" s="90"/>
      <c r="AQ1797" s="90"/>
      <c r="AR1797" s="90"/>
      <c r="AS1797" s="90"/>
      <c r="AT1797" s="90"/>
      <c r="AU1797" s="90"/>
      <c r="AV1797" s="94"/>
      <c r="AW1797" s="94"/>
      <c r="AX1797" s="94"/>
      <c r="AY1797" s="94"/>
      <c r="AZ1797" s="94"/>
      <c r="BA1797" s="94"/>
      <c r="BB1797" s="95"/>
      <c r="BC1797" s="95"/>
      <c r="BD1797" s="95"/>
      <c r="BE1797" s="42"/>
      <c r="BF1797" s="42"/>
      <c r="BG1797" s="42"/>
      <c r="BH1797" s="42"/>
      <c r="BI1797" s="42"/>
      <c r="BJ1797" s="42"/>
    </row>
    <row r="1798" spans="1:62" ht="15">
      <c r="A1798" s="89"/>
      <c r="B1798" s="90"/>
      <c r="C1798" s="91"/>
      <c r="D1798" s="92"/>
      <c r="E1798" s="93"/>
      <c r="F1798" s="93"/>
      <c r="G1798" s="90"/>
      <c r="H1798" s="90"/>
      <c r="I1798" s="90"/>
      <c r="J1798" s="90"/>
      <c r="K1798" s="90"/>
      <c r="L1798" s="90"/>
      <c r="M1798" s="90"/>
      <c r="N1798" s="90"/>
      <c r="O1798" s="90"/>
      <c r="P1798" s="90"/>
      <c r="Q1798" s="90"/>
      <c r="R1798" s="90"/>
      <c r="S1798" s="90"/>
      <c r="T1798" s="90"/>
      <c r="U1798" s="90"/>
      <c r="V1798" s="90"/>
      <c r="W1798" s="90"/>
      <c r="X1798" s="90"/>
      <c r="Y1798" s="90"/>
      <c r="Z1798" s="90"/>
      <c r="AA1798" s="90"/>
      <c r="AB1798" s="90"/>
      <c r="AC1798" s="90"/>
      <c r="AD1798" s="90"/>
      <c r="AE1798" s="90"/>
      <c r="AF1798" s="90"/>
      <c r="AG1798" s="90"/>
      <c r="AH1798" s="90"/>
      <c r="AI1798" s="90"/>
      <c r="AJ1798" s="90"/>
      <c r="AK1798" s="90"/>
      <c r="AL1798" s="90"/>
      <c r="AM1798" s="90"/>
      <c r="AN1798" s="90"/>
      <c r="AO1798" s="90"/>
      <c r="AP1798" s="90"/>
      <c r="AQ1798" s="90"/>
      <c r="AR1798" s="90"/>
      <c r="AS1798" s="90"/>
      <c r="AT1798" s="90"/>
      <c r="AU1798" s="90"/>
      <c r="AV1798" s="94"/>
      <c r="AW1798" s="94"/>
      <c r="AX1798" s="94"/>
      <c r="AY1798" s="94"/>
      <c r="AZ1798" s="94"/>
      <c r="BA1798" s="94"/>
      <c r="BB1798" s="95"/>
      <c r="BC1798" s="95"/>
      <c r="BD1798" s="95"/>
      <c r="BE1798" s="42"/>
      <c r="BF1798" s="42"/>
      <c r="BG1798" s="42"/>
      <c r="BH1798" s="42"/>
      <c r="BI1798" s="42"/>
      <c r="BJ1798" s="42"/>
    </row>
    <row r="1799" spans="1:62" ht="15">
      <c r="A1799" s="89"/>
      <c r="B1799" s="90"/>
      <c r="C1799" s="91"/>
      <c r="D1799" s="92"/>
      <c r="E1799" s="93"/>
      <c r="F1799" s="93"/>
      <c r="G1799" s="90"/>
      <c r="H1799" s="90"/>
      <c r="I1799" s="90"/>
      <c r="J1799" s="90"/>
      <c r="K1799" s="90"/>
      <c r="L1799" s="90"/>
      <c r="M1799" s="90"/>
      <c r="N1799" s="90"/>
      <c r="O1799" s="90"/>
      <c r="P1799" s="90"/>
      <c r="Q1799" s="90"/>
      <c r="R1799" s="90"/>
      <c r="S1799" s="90"/>
      <c r="T1799" s="90"/>
      <c r="U1799" s="90"/>
      <c r="V1799" s="90"/>
      <c r="W1799" s="90"/>
      <c r="X1799" s="90"/>
      <c r="Y1799" s="90"/>
      <c r="Z1799" s="90"/>
      <c r="AA1799" s="90"/>
      <c r="AB1799" s="90"/>
      <c r="AC1799" s="90"/>
      <c r="AD1799" s="90"/>
      <c r="AE1799" s="90"/>
      <c r="AF1799" s="90"/>
      <c r="AG1799" s="90"/>
      <c r="AH1799" s="90"/>
      <c r="AI1799" s="90"/>
      <c r="AJ1799" s="90"/>
      <c r="AK1799" s="90"/>
      <c r="AL1799" s="90"/>
      <c r="AM1799" s="90"/>
      <c r="AN1799" s="90"/>
      <c r="AO1799" s="90"/>
      <c r="AP1799" s="90"/>
      <c r="AQ1799" s="90"/>
      <c r="AR1799" s="90"/>
      <c r="AS1799" s="90"/>
      <c r="AT1799" s="90"/>
      <c r="AU1799" s="90"/>
      <c r="AV1799" s="94"/>
      <c r="AW1799" s="94"/>
      <c r="AX1799" s="94"/>
      <c r="AY1799" s="94"/>
      <c r="AZ1799" s="94"/>
      <c r="BA1799" s="94"/>
      <c r="BB1799" s="95"/>
      <c r="BC1799" s="95"/>
      <c r="BD1799" s="95"/>
      <c r="BE1799" s="42"/>
      <c r="BF1799" s="42"/>
      <c r="BG1799" s="42"/>
      <c r="BH1799" s="42"/>
      <c r="BI1799" s="42"/>
      <c r="BJ1799" s="42"/>
    </row>
    <row r="1800" spans="1:62" ht="15">
      <c r="A1800" s="89"/>
      <c r="B1800" s="90"/>
      <c r="C1800" s="91"/>
      <c r="D1800" s="92"/>
      <c r="E1800" s="93"/>
      <c r="F1800" s="93"/>
      <c r="G1800" s="90"/>
      <c r="H1800" s="90"/>
      <c r="I1800" s="90"/>
      <c r="J1800" s="90"/>
      <c r="K1800" s="90"/>
      <c r="L1800" s="90"/>
      <c r="M1800" s="90"/>
      <c r="N1800" s="90"/>
      <c r="O1800" s="90"/>
      <c r="P1800" s="90"/>
      <c r="Q1800" s="90"/>
      <c r="R1800" s="90"/>
      <c r="S1800" s="90"/>
      <c r="T1800" s="90"/>
      <c r="U1800" s="90"/>
      <c r="V1800" s="90"/>
      <c r="W1800" s="90"/>
      <c r="X1800" s="90"/>
      <c r="Y1800" s="90"/>
      <c r="Z1800" s="90"/>
      <c r="AA1800" s="90"/>
      <c r="AB1800" s="90"/>
      <c r="AC1800" s="90"/>
      <c r="AD1800" s="90"/>
      <c r="AE1800" s="90"/>
      <c r="AF1800" s="90"/>
      <c r="AG1800" s="90"/>
      <c r="AH1800" s="90"/>
      <c r="AI1800" s="90"/>
      <c r="AJ1800" s="90"/>
      <c r="AK1800" s="90"/>
      <c r="AL1800" s="90"/>
      <c r="AM1800" s="90"/>
      <c r="AN1800" s="90"/>
      <c r="AO1800" s="90"/>
      <c r="AP1800" s="90"/>
      <c r="AQ1800" s="90"/>
      <c r="AR1800" s="90"/>
      <c r="AS1800" s="90"/>
      <c r="AT1800" s="90"/>
      <c r="AU1800" s="90"/>
      <c r="AV1800" s="94"/>
      <c r="AW1800" s="94"/>
      <c r="AX1800" s="94"/>
      <c r="AY1800" s="94"/>
      <c r="AZ1800" s="94"/>
      <c r="BA1800" s="94"/>
      <c r="BB1800" s="95"/>
      <c r="BC1800" s="95"/>
      <c r="BD1800" s="95"/>
      <c r="BE1800" s="42"/>
      <c r="BF1800" s="42"/>
      <c r="BG1800" s="42"/>
      <c r="BH1800" s="42"/>
      <c r="BI1800" s="42"/>
      <c r="BJ1800" s="42"/>
    </row>
    <row r="1801" spans="1:62" ht="15">
      <c r="A1801" s="89"/>
      <c r="B1801" s="90"/>
      <c r="C1801" s="91"/>
      <c r="D1801" s="92"/>
      <c r="E1801" s="93"/>
      <c r="F1801" s="93"/>
      <c r="G1801" s="90"/>
      <c r="H1801" s="90"/>
      <c r="I1801" s="90"/>
      <c r="J1801" s="90"/>
      <c r="K1801" s="90"/>
      <c r="L1801" s="90"/>
      <c r="M1801" s="90"/>
      <c r="N1801" s="90"/>
      <c r="O1801" s="90"/>
      <c r="P1801" s="90"/>
      <c r="Q1801" s="90"/>
      <c r="R1801" s="90"/>
      <c r="S1801" s="90"/>
      <c r="T1801" s="90"/>
      <c r="U1801" s="90"/>
      <c r="V1801" s="90"/>
      <c r="W1801" s="90"/>
      <c r="X1801" s="90"/>
      <c r="Y1801" s="90"/>
      <c r="Z1801" s="90"/>
      <c r="AA1801" s="90"/>
      <c r="AB1801" s="90"/>
      <c r="AC1801" s="90"/>
      <c r="AD1801" s="90"/>
      <c r="AE1801" s="90"/>
      <c r="AF1801" s="90"/>
      <c r="AG1801" s="90"/>
      <c r="AH1801" s="90"/>
      <c r="AI1801" s="90"/>
      <c r="AJ1801" s="90"/>
      <c r="AK1801" s="90"/>
      <c r="AL1801" s="90"/>
      <c r="AM1801" s="90"/>
      <c r="AN1801" s="90"/>
      <c r="AO1801" s="90"/>
      <c r="AP1801" s="90"/>
      <c r="AQ1801" s="90"/>
      <c r="AR1801" s="90"/>
      <c r="AS1801" s="90"/>
      <c r="AT1801" s="90"/>
      <c r="AU1801" s="90"/>
      <c r="AV1801" s="94"/>
      <c r="AW1801" s="94"/>
      <c r="AX1801" s="94"/>
      <c r="AY1801" s="94"/>
      <c r="AZ1801" s="94"/>
      <c r="BA1801" s="94"/>
      <c r="BB1801" s="95"/>
      <c r="BC1801" s="95"/>
      <c r="BD1801" s="95"/>
      <c r="BE1801" s="42"/>
      <c r="BF1801" s="42"/>
      <c r="BG1801" s="42"/>
      <c r="BH1801" s="42"/>
      <c r="BI1801" s="42"/>
      <c r="BJ1801" s="42"/>
    </row>
    <row r="1802" spans="1:62" ht="15">
      <c r="A1802" s="89"/>
      <c r="B1802" s="90"/>
      <c r="C1802" s="91"/>
      <c r="D1802" s="92"/>
      <c r="E1802" s="93"/>
      <c r="F1802" s="93"/>
      <c r="G1802" s="90"/>
      <c r="H1802" s="90"/>
      <c r="I1802" s="90"/>
      <c r="J1802" s="90"/>
      <c r="K1802" s="90"/>
      <c r="L1802" s="90"/>
      <c r="M1802" s="90"/>
      <c r="N1802" s="90"/>
      <c r="O1802" s="90"/>
      <c r="P1802" s="90"/>
      <c r="Q1802" s="90"/>
      <c r="R1802" s="90"/>
      <c r="S1802" s="90"/>
      <c r="T1802" s="90"/>
      <c r="U1802" s="90"/>
      <c r="V1802" s="90"/>
      <c r="W1802" s="90"/>
      <c r="X1802" s="90"/>
      <c r="Y1802" s="90"/>
      <c r="Z1802" s="90"/>
      <c r="AA1802" s="90"/>
      <c r="AB1802" s="90"/>
      <c r="AC1802" s="90"/>
      <c r="AD1802" s="90"/>
      <c r="AE1802" s="90"/>
      <c r="AF1802" s="90"/>
      <c r="AG1802" s="90"/>
      <c r="AH1802" s="90"/>
      <c r="AI1802" s="90"/>
      <c r="AJ1802" s="90"/>
      <c r="AK1802" s="90"/>
      <c r="AL1802" s="90"/>
      <c r="AM1802" s="90"/>
      <c r="AN1802" s="90"/>
      <c r="AO1802" s="90"/>
      <c r="AP1802" s="90"/>
      <c r="AQ1802" s="90"/>
      <c r="AR1802" s="90"/>
      <c r="AS1802" s="90"/>
      <c r="AT1802" s="90"/>
      <c r="AU1802" s="90"/>
      <c r="AV1802" s="94"/>
      <c r="AW1802" s="94"/>
      <c r="AX1802" s="94"/>
      <c r="AY1802" s="94"/>
      <c r="AZ1802" s="94"/>
      <c r="BA1802" s="94"/>
      <c r="BB1802" s="95"/>
      <c r="BC1802" s="95"/>
      <c r="BD1802" s="95"/>
      <c r="BE1802" s="42"/>
      <c r="BF1802" s="42"/>
      <c r="BG1802" s="42"/>
      <c r="BH1802" s="42"/>
      <c r="BI1802" s="42"/>
      <c r="BJ1802" s="42"/>
    </row>
    <row r="1803" spans="1:62" ht="15">
      <c r="A1803" s="89"/>
      <c r="B1803" s="90"/>
      <c r="C1803" s="91"/>
      <c r="D1803" s="92"/>
      <c r="E1803" s="93"/>
      <c r="F1803" s="93"/>
      <c r="G1803" s="90"/>
      <c r="H1803" s="90"/>
      <c r="I1803" s="90"/>
      <c r="J1803" s="90"/>
      <c r="K1803" s="90"/>
      <c r="L1803" s="90"/>
      <c r="M1803" s="90"/>
      <c r="N1803" s="90"/>
      <c r="O1803" s="90"/>
      <c r="P1803" s="90"/>
      <c r="Q1803" s="90"/>
      <c r="R1803" s="90"/>
      <c r="S1803" s="90"/>
      <c r="T1803" s="90"/>
      <c r="U1803" s="90"/>
      <c r="V1803" s="90"/>
      <c r="W1803" s="90"/>
      <c r="X1803" s="90"/>
      <c r="Y1803" s="90"/>
      <c r="Z1803" s="90"/>
      <c r="AA1803" s="90"/>
      <c r="AB1803" s="90"/>
      <c r="AC1803" s="90"/>
      <c r="AD1803" s="90"/>
      <c r="AE1803" s="90"/>
      <c r="AF1803" s="90"/>
      <c r="AG1803" s="90"/>
      <c r="AH1803" s="90"/>
      <c r="AI1803" s="90"/>
      <c r="AJ1803" s="90"/>
      <c r="AK1803" s="90"/>
      <c r="AL1803" s="90"/>
      <c r="AM1803" s="90"/>
      <c r="AN1803" s="90"/>
      <c r="AO1803" s="90"/>
      <c r="AP1803" s="90"/>
      <c r="AQ1803" s="90"/>
      <c r="AR1803" s="90"/>
      <c r="AS1803" s="90"/>
      <c r="AT1803" s="90"/>
      <c r="AU1803" s="90"/>
      <c r="AV1803" s="94"/>
      <c r="AW1803" s="94"/>
      <c r="AX1803" s="94"/>
      <c r="AY1803" s="94"/>
      <c r="AZ1803" s="94"/>
      <c r="BA1803" s="94"/>
      <c r="BB1803" s="95"/>
      <c r="BC1803" s="95"/>
      <c r="BD1803" s="95"/>
      <c r="BE1803" s="42"/>
      <c r="BF1803" s="42"/>
      <c r="BG1803" s="42"/>
      <c r="BH1803" s="42"/>
      <c r="BI1803" s="42"/>
      <c r="BJ1803" s="42"/>
    </row>
    <row r="1804" spans="1:62" ht="15">
      <c r="A1804" s="89"/>
      <c r="B1804" s="90"/>
      <c r="C1804" s="91"/>
      <c r="D1804" s="92"/>
      <c r="E1804" s="93"/>
      <c r="F1804" s="93"/>
      <c r="G1804" s="90"/>
      <c r="H1804" s="90"/>
      <c r="I1804" s="90"/>
      <c r="J1804" s="90"/>
      <c r="K1804" s="90"/>
      <c r="L1804" s="90"/>
      <c r="M1804" s="90"/>
      <c r="N1804" s="90"/>
      <c r="O1804" s="90"/>
      <c r="P1804" s="90"/>
      <c r="Q1804" s="90"/>
      <c r="R1804" s="90"/>
      <c r="S1804" s="90"/>
      <c r="T1804" s="90"/>
      <c r="U1804" s="90"/>
      <c r="V1804" s="90"/>
      <c r="W1804" s="90"/>
      <c r="X1804" s="90"/>
      <c r="Y1804" s="90"/>
      <c r="Z1804" s="90"/>
      <c r="AA1804" s="90"/>
      <c r="AB1804" s="90"/>
      <c r="AC1804" s="90"/>
      <c r="AD1804" s="90"/>
      <c r="AE1804" s="90"/>
      <c r="AF1804" s="90"/>
      <c r="AG1804" s="90"/>
      <c r="AH1804" s="90"/>
      <c r="AI1804" s="90"/>
      <c r="AJ1804" s="90"/>
      <c r="AK1804" s="90"/>
      <c r="AL1804" s="90"/>
      <c r="AM1804" s="90"/>
      <c r="AN1804" s="90"/>
      <c r="AO1804" s="90"/>
      <c r="AP1804" s="90"/>
      <c r="AQ1804" s="90"/>
      <c r="AR1804" s="90"/>
      <c r="AS1804" s="90"/>
      <c r="AT1804" s="90"/>
      <c r="AU1804" s="90"/>
      <c r="AV1804" s="94"/>
      <c r="AW1804" s="94"/>
      <c r="AX1804" s="94"/>
      <c r="AY1804" s="94"/>
      <c r="AZ1804" s="94"/>
      <c r="BA1804" s="94"/>
      <c r="BB1804" s="95"/>
      <c r="BC1804" s="95"/>
      <c r="BD1804" s="95"/>
      <c r="BE1804" s="42"/>
      <c r="BF1804" s="42"/>
      <c r="BG1804" s="42"/>
      <c r="BH1804" s="42"/>
      <c r="BI1804" s="42"/>
      <c r="BJ1804" s="42"/>
    </row>
    <row r="1805" spans="1:62" ht="15">
      <c r="A1805" s="89"/>
      <c r="B1805" s="90"/>
      <c r="C1805" s="91"/>
      <c r="D1805" s="92"/>
      <c r="E1805" s="93"/>
      <c r="F1805" s="93"/>
      <c r="G1805" s="90"/>
      <c r="H1805" s="90"/>
      <c r="I1805" s="90"/>
      <c r="J1805" s="90"/>
      <c r="K1805" s="90"/>
      <c r="L1805" s="90"/>
      <c r="M1805" s="90"/>
      <c r="N1805" s="90"/>
      <c r="O1805" s="90"/>
      <c r="P1805" s="90"/>
      <c r="Q1805" s="90"/>
      <c r="R1805" s="90"/>
      <c r="S1805" s="90"/>
      <c r="T1805" s="90"/>
      <c r="U1805" s="90"/>
      <c r="V1805" s="90"/>
      <c r="W1805" s="90"/>
      <c r="X1805" s="90"/>
      <c r="Y1805" s="90"/>
      <c r="Z1805" s="90"/>
      <c r="AA1805" s="90"/>
      <c r="AB1805" s="90"/>
      <c r="AC1805" s="90"/>
      <c r="AD1805" s="90"/>
      <c r="AE1805" s="90"/>
      <c r="AF1805" s="90"/>
      <c r="AG1805" s="90"/>
      <c r="AH1805" s="90"/>
      <c r="AI1805" s="90"/>
      <c r="AJ1805" s="90"/>
      <c r="AK1805" s="90"/>
      <c r="AL1805" s="90"/>
      <c r="AM1805" s="90"/>
      <c r="AN1805" s="90"/>
      <c r="AO1805" s="90"/>
      <c r="AP1805" s="90"/>
      <c r="AQ1805" s="90"/>
      <c r="AR1805" s="90"/>
      <c r="AS1805" s="90"/>
      <c r="AT1805" s="90"/>
      <c r="AU1805" s="90"/>
      <c r="AV1805" s="94"/>
      <c r="AW1805" s="94"/>
      <c r="AX1805" s="94"/>
      <c r="AY1805" s="94"/>
      <c r="AZ1805" s="94"/>
      <c r="BA1805" s="94"/>
      <c r="BB1805" s="95"/>
      <c r="BC1805" s="95"/>
      <c r="BD1805" s="95"/>
      <c r="BE1805" s="42"/>
      <c r="BF1805" s="42"/>
      <c r="BG1805" s="42"/>
      <c r="BH1805" s="42"/>
      <c r="BI1805" s="42"/>
      <c r="BJ1805" s="42"/>
    </row>
    <row r="1806" spans="1:62" ht="15">
      <c r="A1806" s="89"/>
      <c r="B1806" s="90"/>
      <c r="C1806" s="91"/>
      <c r="D1806" s="92"/>
      <c r="E1806" s="93"/>
      <c r="F1806" s="93"/>
      <c r="G1806" s="90"/>
      <c r="H1806" s="90"/>
      <c r="I1806" s="90"/>
      <c r="J1806" s="90"/>
      <c r="K1806" s="90"/>
      <c r="L1806" s="90"/>
      <c r="M1806" s="90"/>
      <c r="N1806" s="90"/>
      <c r="O1806" s="90"/>
      <c r="P1806" s="90"/>
      <c r="Q1806" s="90"/>
      <c r="R1806" s="90"/>
      <c r="S1806" s="90"/>
      <c r="T1806" s="90"/>
      <c r="U1806" s="90"/>
      <c r="V1806" s="90"/>
      <c r="W1806" s="90"/>
      <c r="X1806" s="90"/>
      <c r="Y1806" s="90"/>
      <c r="Z1806" s="90"/>
      <c r="AA1806" s="90"/>
      <c r="AB1806" s="90"/>
      <c r="AC1806" s="90"/>
      <c r="AD1806" s="90"/>
      <c r="AE1806" s="90"/>
      <c r="AF1806" s="90"/>
      <c r="AG1806" s="90"/>
      <c r="AH1806" s="90"/>
      <c r="AI1806" s="90"/>
      <c r="AJ1806" s="90"/>
      <c r="AK1806" s="90"/>
      <c r="AL1806" s="90"/>
      <c r="AM1806" s="90"/>
      <c r="AN1806" s="90"/>
      <c r="AO1806" s="90"/>
      <c r="AP1806" s="90"/>
      <c r="AQ1806" s="90"/>
      <c r="AR1806" s="90"/>
      <c r="AS1806" s="90"/>
      <c r="AT1806" s="90"/>
      <c r="AU1806" s="90"/>
      <c r="AV1806" s="94"/>
      <c r="AW1806" s="94"/>
      <c r="AX1806" s="94"/>
      <c r="AY1806" s="94"/>
      <c r="AZ1806" s="94"/>
      <c r="BA1806" s="94"/>
      <c r="BB1806" s="95"/>
      <c r="BC1806" s="95"/>
      <c r="BD1806" s="95"/>
      <c r="BE1806" s="42"/>
      <c r="BF1806" s="42"/>
      <c r="BG1806" s="42"/>
      <c r="BH1806" s="42"/>
      <c r="BI1806" s="42"/>
      <c r="BJ1806" s="42"/>
    </row>
    <row r="1807" spans="1:62" ht="15">
      <c r="A1807" s="89"/>
      <c r="B1807" s="90"/>
      <c r="C1807" s="91"/>
      <c r="D1807" s="92"/>
      <c r="E1807" s="93"/>
      <c r="F1807" s="93"/>
      <c r="G1807" s="90"/>
      <c r="H1807" s="90"/>
      <c r="I1807" s="90"/>
      <c r="J1807" s="90"/>
      <c r="K1807" s="90"/>
      <c r="L1807" s="90"/>
      <c r="M1807" s="90"/>
      <c r="N1807" s="90"/>
      <c r="O1807" s="90"/>
      <c r="P1807" s="90"/>
      <c r="Q1807" s="90"/>
      <c r="R1807" s="90"/>
      <c r="S1807" s="90"/>
      <c r="T1807" s="90"/>
      <c r="U1807" s="90"/>
      <c r="V1807" s="90"/>
      <c r="W1807" s="90"/>
      <c r="X1807" s="90"/>
      <c r="Y1807" s="90"/>
      <c r="Z1807" s="90"/>
      <c r="AA1807" s="90"/>
      <c r="AB1807" s="90"/>
      <c r="AC1807" s="90"/>
      <c r="AD1807" s="90"/>
      <c r="AE1807" s="90"/>
      <c r="AF1807" s="90"/>
      <c r="AG1807" s="90"/>
      <c r="AH1807" s="90"/>
      <c r="AI1807" s="90"/>
      <c r="AJ1807" s="90"/>
      <c r="AK1807" s="90"/>
      <c r="AL1807" s="90"/>
      <c r="AM1807" s="90"/>
      <c r="AN1807" s="90"/>
      <c r="AO1807" s="90"/>
      <c r="AP1807" s="90"/>
      <c r="AQ1807" s="90"/>
      <c r="AR1807" s="90"/>
      <c r="AS1807" s="90"/>
      <c r="AT1807" s="90"/>
      <c r="AU1807" s="90"/>
      <c r="AV1807" s="94"/>
      <c r="AW1807" s="94"/>
      <c r="AX1807" s="94"/>
      <c r="AY1807" s="94"/>
      <c r="AZ1807" s="94"/>
      <c r="BA1807" s="94"/>
      <c r="BB1807" s="95"/>
      <c r="BC1807" s="95"/>
      <c r="BD1807" s="95"/>
      <c r="BE1807" s="42"/>
      <c r="BF1807" s="42"/>
      <c r="BG1807" s="42"/>
      <c r="BH1807" s="42"/>
      <c r="BI1807" s="42"/>
      <c r="BJ1807" s="42"/>
    </row>
    <row r="1808" spans="1:62" ht="15">
      <c r="A1808" s="89"/>
      <c r="B1808" s="90"/>
      <c r="C1808" s="91"/>
      <c r="D1808" s="92"/>
      <c r="E1808" s="93"/>
      <c r="F1808" s="93"/>
      <c r="G1808" s="90"/>
      <c r="H1808" s="90"/>
      <c r="I1808" s="90"/>
      <c r="J1808" s="90"/>
      <c r="K1808" s="90"/>
      <c r="L1808" s="90"/>
      <c r="M1808" s="90"/>
      <c r="N1808" s="90"/>
      <c r="O1808" s="90"/>
      <c r="P1808" s="90"/>
      <c r="Q1808" s="90"/>
      <c r="R1808" s="90"/>
      <c r="S1808" s="90"/>
      <c r="T1808" s="90"/>
      <c r="U1808" s="90"/>
      <c r="V1808" s="90"/>
      <c r="W1808" s="90"/>
      <c r="X1808" s="90"/>
      <c r="Y1808" s="90"/>
      <c r="Z1808" s="90"/>
      <c r="AA1808" s="90"/>
      <c r="AB1808" s="90"/>
      <c r="AC1808" s="90"/>
      <c r="AD1808" s="90"/>
      <c r="AE1808" s="90"/>
      <c r="AF1808" s="90"/>
      <c r="AG1808" s="90"/>
      <c r="AH1808" s="90"/>
      <c r="AI1808" s="90"/>
      <c r="AJ1808" s="90"/>
      <c r="AK1808" s="90"/>
      <c r="AL1808" s="90"/>
      <c r="AM1808" s="90"/>
      <c r="AN1808" s="90"/>
      <c r="AO1808" s="90"/>
      <c r="AP1808" s="90"/>
      <c r="AQ1808" s="90"/>
      <c r="AR1808" s="90"/>
      <c r="AS1808" s="90"/>
      <c r="AT1808" s="90"/>
      <c r="AU1808" s="90"/>
      <c r="AV1808" s="94"/>
      <c r="AW1808" s="94"/>
      <c r="AX1808" s="94"/>
      <c r="AY1808" s="94"/>
      <c r="AZ1808" s="94"/>
      <c r="BA1808" s="94"/>
      <c r="BB1808" s="95"/>
      <c r="BC1808" s="95"/>
      <c r="BD1808" s="95"/>
      <c r="BE1808" s="42"/>
      <c r="BF1808" s="42"/>
      <c r="BG1808" s="42"/>
      <c r="BH1808" s="42"/>
      <c r="BI1808" s="42"/>
      <c r="BJ1808" s="42"/>
    </row>
    <row r="1809" spans="1:62" ht="15">
      <c r="A1809" s="89"/>
      <c r="B1809" s="90"/>
      <c r="C1809" s="91"/>
      <c r="D1809" s="92"/>
      <c r="E1809" s="93"/>
      <c r="F1809" s="93"/>
      <c r="G1809" s="90"/>
      <c r="H1809" s="90"/>
      <c r="I1809" s="90"/>
      <c r="J1809" s="90"/>
      <c r="K1809" s="90"/>
      <c r="L1809" s="90"/>
      <c r="M1809" s="90"/>
      <c r="N1809" s="90"/>
      <c r="O1809" s="90"/>
      <c r="P1809" s="90"/>
      <c r="Q1809" s="90"/>
      <c r="R1809" s="90"/>
      <c r="S1809" s="90"/>
      <c r="T1809" s="90"/>
      <c r="U1809" s="90"/>
      <c r="V1809" s="90"/>
      <c r="W1809" s="90"/>
      <c r="X1809" s="90"/>
      <c r="Y1809" s="90"/>
      <c r="Z1809" s="90"/>
      <c r="AA1809" s="90"/>
      <c r="AB1809" s="90"/>
      <c r="AC1809" s="90"/>
      <c r="AD1809" s="90"/>
      <c r="AE1809" s="90"/>
      <c r="AF1809" s="90"/>
      <c r="AG1809" s="90"/>
      <c r="AH1809" s="90"/>
      <c r="AI1809" s="90"/>
      <c r="AJ1809" s="90"/>
      <c r="AK1809" s="90"/>
      <c r="AL1809" s="90"/>
      <c r="AM1809" s="90"/>
      <c r="AN1809" s="90"/>
      <c r="AO1809" s="90"/>
      <c r="AP1809" s="90"/>
      <c r="AQ1809" s="90"/>
      <c r="AR1809" s="90"/>
      <c r="AS1809" s="90"/>
      <c r="AT1809" s="90"/>
      <c r="AU1809" s="90"/>
      <c r="AV1809" s="94"/>
      <c r="AW1809" s="94"/>
      <c r="AX1809" s="94"/>
      <c r="AY1809" s="94"/>
      <c r="AZ1809" s="94"/>
      <c r="BA1809" s="94"/>
      <c r="BB1809" s="95"/>
      <c r="BC1809" s="95"/>
      <c r="BD1809" s="95"/>
      <c r="BE1809" s="42"/>
      <c r="BF1809" s="42"/>
      <c r="BG1809" s="42"/>
      <c r="BH1809" s="42"/>
      <c r="BI1809" s="42"/>
      <c r="BJ1809" s="42"/>
    </row>
    <row r="1810" spans="1:62" ht="15">
      <c r="A1810" s="89"/>
      <c r="B1810" s="90"/>
      <c r="C1810" s="91"/>
      <c r="D1810" s="92"/>
      <c r="E1810" s="93"/>
      <c r="F1810" s="93"/>
      <c r="G1810" s="90"/>
      <c r="H1810" s="90"/>
      <c r="I1810" s="90"/>
      <c r="J1810" s="90"/>
      <c r="K1810" s="90"/>
      <c r="L1810" s="90"/>
      <c r="M1810" s="90"/>
      <c r="N1810" s="90"/>
      <c r="O1810" s="90"/>
      <c r="P1810" s="90"/>
      <c r="Q1810" s="90"/>
      <c r="R1810" s="90"/>
      <c r="S1810" s="90"/>
      <c r="T1810" s="90"/>
      <c r="U1810" s="90"/>
      <c r="V1810" s="90"/>
      <c r="W1810" s="90"/>
      <c r="X1810" s="90"/>
      <c r="Y1810" s="90"/>
      <c r="Z1810" s="90"/>
      <c r="AA1810" s="90"/>
      <c r="AB1810" s="90"/>
      <c r="AC1810" s="90"/>
      <c r="AD1810" s="90"/>
      <c r="AE1810" s="90"/>
      <c r="AF1810" s="90"/>
      <c r="AG1810" s="90"/>
      <c r="AH1810" s="90"/>
      <c r="AI1810" s="90"/>
      <c r="AJ1810" s="90"/>
      <c r="AK1810" s="90"/>
      <c r="AL1810" s="90"/>
      <c r="AM1810" s="90"/>
      <c r="AN1810" s="90"/>
      <c r="AO1810" s="90"/>
      <c r="AP1810" s="90"/>
      <c r="AQ1810" s="90"/>
      <c r="AR1810" s="90"/>
      <c r="AS1810" s="90"/>
      <c r="AT1810" s="90"/>
      <c r="AU1810" s="90"/>
      <c r="AV1810" s="94"/>
      <c r="AW1810" s="94"/>
      <c r="AX1810" s="94"/>
      <c r="AY1810" s="94"/>
      <c r="AZ1810" s="94"/>
      <c r="BA1810" s="94"/>
      <c r="BB1810" s="95"/>
      <c r="BC1810" s="95"/>
      <c r="BD1810" s="95"/>
      <c r="BE1810" s="42"/>
      <c r="BF1810" s="42"/>
      <c r="BG1810" s="42"/>
      <c r="BH1810" s="42"/>
      <c r="BI1810" s="42"/>
      <c r="BJ1810" s="42"/>
    </row>
    <row r="1811" spans="1:62" ht="15">
      <c r="A1811" s="89"/>
      <c r="B1811" s="90"/>
      <c r="C1811" s="91"/>
      <c r="D1811" s="92"/>
      <c r="E1811" s="93"/>
      <c r="F1811" s="93"/>
      <c r="G1811" s="90"/>
      <c r="H1811" s="90"/>
      <c r="I1811" s="90"/>
      <c r="J1811" s="90"/>
      <c r="K1811" s="90"/>
      <c r="L1811" s="90"/>
      <c r="M1811" s="90"/>
      <c r="N1811" s="90"/>
      <c r="O1811" s="90"/>
      <c r="P1811" s="90"/>
      <c r="Q1811" s="90"/>
      <c r="R1811" s="90"/>
      <c r="S1811" s="90"/>
      <c r="T1811" s="90"/>
      <c r="U1811" s="90"/>
      <c r="V1811" s="90"/>
      <c r="W1811" s="90"/>
      <c r="X1811" s="90"/>
      <c r="Y1811" s="90"/>
      <c r="Z1811" s="90"/>
      <c r="AA1811" s="90"/>
      <c r="AB1811" s="90"/>
      <c r="AC1811" s="90"/>
      <c r="AD1811" s="90"/>
      <c r="AE1811" s="90"/>
      <c r="AF1811" s="90"/>
      <c r="AG1811" s="90"/>
      <c r="AH1811" s="90"/>
      <c r="AI1811" s="90"/>
      <c r="AJ1811" s="90"/>
      <c r="AK1811" s="90"/>
      <c r="AL1811" s="90"/>
      <c r="AM1811" s="90"/>
      <c r="AN1811" s="90"/>
      <c r="AO1811" s="90"/>
      <c r="AP1811" s="90"/>
      <c r="AQ1811" s="90"/>
      <c r="AR1811" s="90"/>
      <c r="AS1811" s="90"/>
      <c r="AT1811" s="90"/>
      <c r="AU1811" s="90"/>
      <c r="AV1811" s="94"/>
      <c r="AW1811" s="94"/>
      <c r="AX1811" s="94"/>
      <c r="AY1811" s="94"/>
      <c r="AZ1811" s="94"/>
      <c r="BA1811" s="94"/>
      <c r="BB1811" s="95"/>
      <c r="BC1811" s="95"/>
      <c r="BD1811" s="95"/>
      <c r="BE1811" s="42"/>
      <c r="BF1811" s="42"/>
      <c r="BG1811" s="42"/>
      <c r="BH1811" s="42"/>
      <c r="BI1811" s="42"/>
      <c r="BJ1811" s="42"/>
    </row>
    <row r="1812" spans="1:62" ht="15">
      <c r="A1812" s="89"/>
      <c r="B1812" s="90"/>
      <c r="C1812" s="91"/>
      <c r="D1812" s="92"/>
      <c r="E1812" s="93"/>
      <c r="F1812" s="93"/>
      <c r="G1812" s="90"/>
      <c r="H1812" s="90"/>
      <c r="I1812" s="90"/>
      <c r="J1812" s="90"/>
      <c r="K1812" s="90"/>
      <c r="L1812" s="90"/>
      <c r="M1812" s="90"/>
      <c r="N1812" s="90"/>
      <c r="O1812" s="90"/>
      <c r="P1812" s="90"/>
      <c r="Q1812" s="90"/>
      <c r="R1812" s="90"/>
      <c r="S1812" s="90"/>
      <c r="T1812" s="90"/>
      <c r="U1812" s="90"/>
      <c r="V1812" s="90"/>
      <c r="W1812" s="90"/>
      <c r="X1812" s="90"/>
      <c r="Y1812" s="90"/>
      <c r="Z1812" s="90"/>
      <c r="AA1812" s="90"/>
      <c r="AB1812" s="90"/>
      <c r="AC1812" s="90"/>
      <c r="AD1812" s="90"/>
      <c r="AE1812" s="90"/>
      <c r="AF1812" s="90"/>
      <c r="AG1812" s="90"/>
      <c r="AH1812" s="90"/>
      <c r="AI1812" s="90"/>
      <c r="AJ1812" s="90"/>
      <c r="AK1812" s="90"/>
      <c r="AL1812" s="90"/>
      <c r="AM1812" s="90"/>
      <c r="AN1812" s="90"/>
      <c r="AO1812" s="90"/>
      <c r="AP1812" s="90"/>
      <c r="AQ1812" s="90"/>
      <c r="AR1812" s="90"/>
      <c r="AS1812" s="90"/>
      <c r="AT1812" s="90"/>
      <c r="AU1812" s="90"/>
      <c r="AV1812" s="94"/>
      <c r="AW1812" s="94"/>
      <c r="AX1812" s="94"/>
      <c r="AY1812" s="94"/>
      <c r="AZ1812" s="94"/>
      <c r="BA1812" s="94"/>
      <c r="BB1812" s="95"/>
      <c r="BC1812" s="95"/>
      <c r="BD1812" s="95"/>
      <c r="BE1812" s="42"/>
      <c r="BF1812" s="42"/>
      <c r="BG1812" s="42"/>
      <c r="BH1812" s="42"/>
      <c r="BI1812" s="42"/>
      <c r="BJ1812" s="42"/>
    </row>
  </sheetData>
  <autoFilter ref="A2:BJ1048" xr:uid="{00000000-0009-0000-0000-00000D000000}">
    <filterColumn colId="0">
      <customFilters>
        <customFilter val="*Test*"/>
      </customFilters>
    </filterColumn>
  </autoFilter>
  <mergeCells count="15">
    <mergeCell ref="AV1050:AW1050"/>
    <mergeCell ref="AY1050:AZ1050"/>
    <mergeCell ref="BB1050:BC1050"/>
    <mergeCell ref="BE1050:BF1050"/>
    <mergeCell ref="AV1051:AW1051"/>
    <mergeCell ref="AY1051:AZ1051"/>
    <mergeCell ref="BB1051:BC1051"/>
    <mergeCell ref="BE1051:BF1051"/>
    <mergeCell ref="BB1:BD1"/>
    <mergeCell ref="BF1:BJ1"/>
    <mergeCell ref="A1:C1"/>
    <mergeCell ref="D1:E1"/>
    <mergeCell ref="F1:R1"/>
    <mergeCell ref="S1:AU1"/>
    <mergeCell ref="AV1:B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Training</vt:lpstr>
      <vt:lpstr>Coarse-Grain Results</vt:lpstr>
      <vt:lpstr>Fine-Grain Results</vt:lpstr>
      <vt:lpstr>Vehicle Info</vt:lpstr>
      <vt:lpstr>Inconsistent Samples</vt:lpstr>
      <vt:lpstr>Consistent Samples</vt:lpstr>
      <vt:lpstr>Metadata</vt:lpstr>
      <vt:lpstr>Metadata 616 distribution</vt:lpstr>
      <vt:lpstr>Course-Grain Only Metrics</vt:lpstr>
      <vt:lpstr>Course-Grain Only Test</vt:lpstr>
      <vt:lpstr>1s_0s_Sheet</vt:lpstr>
      <vt:lpstr>Testing</vt:lpstr>
      <vt:lpstr>Consistent_and_Inconsistent_Met</vt:lpstr>
      <vt:lpstr>Metadata 616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Shay Kricheli</cp:lastModifiedBy>
  <dcterms:modified xsi:type="dcterms:W3CDTF">2023-08-20T08:19:22Z</dcterms:modified>
</cp:coreProperties>
</file>